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Modeling\EPS\EU\eps-eu\InputData\fuels\BFPaT\"/>
    </mc:Choice>
  </mc:AlternateContent>
  <xr:revisionPtr revIDLastSave="0" documentId="13_ncr:1_{412512AD-2962-4C12-968C-846328D4E454}" xr6:coauthVersionLast="47" xr6:coauthVersionMax="47" xr10:uidLastSave="{00000000-0000-0000-0000-000000000000}"/>
  <bookViews>
    <workbookView xWindow="28680" yWindow="-120" windowWidth="29040" windowHeight="17520" tabRatio="862" activeTab="6" xr2:uid="{00000000-000D-0000-FFFF-FFFF00000000}"/>
  </bookViews>
  <sheets>
    <sheet name="About" sheetId="48" r:id="rId1"/>
    <sheet name="GREET1 Fuel_Specs" sheetId="54" r:id="rId2"/>
    <sheet name="H2 Calcs --&gt;" sheetId="60" r:id="rId3"/>
    <sheet name="TPort H2 Calcs" sheetId="49" r:id="rId4"/>
    <sheet name="LCOH Runs - Bloomberg" sheetId="56" r:id="rId5"/>
    <sheet name="H2 Data" sheetId="57" r:id="rId6"/>
    <sheet name="H2 Aggregation" sheetId="58" r:id="rId7"/>
    <sheet name="Other Calcs --&gt;" sheetId="62" r:id="rId8"/>
    <sheet name="TPort Electricity Calcs" sheetId="50" r:id="rId9"/>
    <sheet name="diesel calcs" sheetId="52" r:id="rId10"/>
    <sheet name="historical fuel prices" sheetId="53" r:id="rId11"/>
    <sheet name="calc" sheetId="2" r:id="rId12"/>
    <sheet name="Pretax &gt;" sheetId="3" r:id="rId13"/>
    <sheet name="BFPaT-pretax-electricity" sheetId="4" r:id="rId14"/>
    <sheet name="BFPaT-pretax-coal" sheetId="5" r:id="rId15"/>
    <sheet name="BFPaT-pretax-natgas" sheetId="6" r:id="rId16"/>
    <sheet name="BFPaT-pretax-nuclear" sheetId="7" r:id="rId17"/>
    <sheet name="BFPaT-pretax-hydro" sheetId="8" r:id="rId18"/>
    <sheet name="BFPaT-pretax-wind" sheetId="9" r:id="rId19"/>
    <sheet name="BFPaT-pretax-solar" sheetId="10" r:id="rId20"/>
    <sheet name="BFPaT-pretax-biomass" sheetId="11" r:id="rId21"/>
    <sheet name="BFPaT-pretax-petgas" sheetId="12" r:id="rId22"/>
    <sheet name="BFPaT-pretax-petdies" sheetId="13" r:id="rId23"/>
    <sheet name="BFPaT-pretax-biogas" sheetId="14" r:id="rId24"/>
    <sheet name="BFPaT-pretax-biodies" sheetId="15" r:id="rId25"/>
    <sheet name="BFPaT-pretax-jetkerosene" sheetId="16" r:id="rId26"/>
    <sheet name="BFPaT-pretax-heat" sheetId="17" r:id="rId27"/>
    <sheet name="BFPaT-pretax-geothermal" sheetId="18" r:id="rId28"/>
    <sheet name="BFPaT-pretax-lignite" sheetId="19" r:id="rId29"/>
    <sheet name="BFPaT-pretax-crude" sheetId="20" r:id="rId30"/>
    <sheet name="BFPaT-pretax-heavyfueloil" sheetId="21" r:id="rId31"/>
    <sheet name="BFPaT-pretax-lpgpropbut" sheetId="22" r:id="rId32"/>
    <sheet name="BFPaT-pretax-msw" sheetId="23" r:id="rId33"/>
    <sheet name="BFPaT-pretax-hydrogen" sheetId="24" r:id="rId34"/>
    <sheet name="Fuel Tax &gt;" sheetId="25" r:id="rId35"/>
    <sheet name="BFPaT-fueltax-electricity" sheetId="26" r:id="rId36"/>
    <sheet name="BFPaT-fueltax-coal" sheetId="27" r:id="rId37"/>
    <sheet name="BFPaT-fueltax-natgas" sheetId="28" r:id="rId38"/>
    <sheet name="BFPaT-fueltax-nuclear" sheetId="29" r:id="rId39"/>
    <sheet name="BFPaT-fueltax-hydro" sheetId="30" r:id="rId40"/>
    <sheet name="BFPaT-fueltax-wind" sheetId="31" r:id="rId41"/>
    <sheet name="BFPaT-fueltax-solar" sheetId="32" r:id="rId42"/>
    <sheet name="BFPaT-fueltax-biomass" sheetId="33" r:id="rId43"/>
    <sheet name="BFPaT-fueltax-petgas" sheetId="34" r:id="rId44"/>
    <sheet name="BFPaT-fueltax-petdies" sheetId="35" r:id="rId45"/>
    <sheet name="BFPaT-fueltax-biogas" sheetId="36" r:id="rId46"/>
    <sheet name="BFPaT-fueltax-biodies" sheetId="37" r:id="rId47"/>
    <sheet name="BFPaT-fueltax-jetkerosene" sheetId="38" r:id="rId48"/>
    <sheet name="BFPaT-fueltax-heat" sheetId="39" r:id="rId49"/>
    <sheet name="BFPaT-fueltax-geothermal" sheetId="40" r:id="rId50"/>
    <sheet name="BFPaT-fueltax-lignite" sheetId="41" r:id="rId51"/>
    <sheet name="BFPaT-fueltax-crude" sheetId="42" r:id="rId52"/>
    <sheet name="BFPaT-fueltax-heavyfueloil" sheetId="43" r:id="rId53"/>
    <sheet name="BFPaT-fueltax-lpgpropbut" sheetId="44" r:id="rId54"/>
    <sheet name="BFPaT-fueltax-msw" sheetId="45" r:id="rId55"/>
    <sheet name="BFPaT-fueltax-hydrogen" sheetId="46" r:id="rId56"/>
    <sheet name="code" sheetId="47" r:id="rId57"/>
  </sheets>
  <externalReferences>
    <externalReference r:id="rId58"/>
    <externalReference r:id="rId59"/>
  </externalReferences>
  <definedNames>
    <definedName name="dbl_AvailabilityFactor">[1]Dashboard!$C$9</definedName>
    <definedName name="dbl_Capacity">[1]Dashboard!$F$4</definedName>
    <definedName name="dbl_CapacityFactor">[1]Dashboard!$C$8</definedName>
    <definedName name="dbl_CapacityPaymentPC">[1]Dashboard!$C$160</definedName>
    <definedName name="dbl_CAPEXBalanceOfPlantPerCapacity">[1]Dashboard!$C$21</definedName>
    <definedName name="dbl_CAPEXDevelopmentPerCapacity">[1]Dashboard!$C$20</definedName>
    <definedName name="dbl_CAPEXEquipmentPerCapacity">[1]Dashboard!$C$22</definedName>
    <definedName name="dbl_CurrentYear">[1]api!$B$3</definedName>
    <definedName name="dbl_DebtPercentConstruction">[1]Dashboard!$F$32</definedName>
    <definedName name="dbl_DebtPercentDevelopment">[1]Dashboard!$F$31</definedName>
    <definedName name="dbl_DebtPercentOperation">[1]Dashboard!$F$33</definedName>
    <definedName name="dbl_DepreciationType">[1]Dashboard!$C$16</definedName>
    <definedName name="dbl_DiscountRate">[1]Dashboard!$C$33</definedName>
    <definedName name="dbl_EmmissionsIntensity">[1]Dashboard!$C$28</definedName>
    <definedName name="dbl_Feedstock1Efficiency">[1]Dashboard!$D$411</definedName>
    <definedName name="dbl_Feedstock2Efficiency">[1]Dashboard!$D$412</definedName>
    <definedName name="dbl_Feedstock3Efficiency">[1]Dashboard!$D$413</definedName>
    <definedName name="dbl_Feedstock4Efficiency">[1]Dashboard!$D$414</definedName>
    <definedName name="dbl_Feedstock5Efficiency">[1]Dashboard!$D$415</definedName>
    <definedName name="dbl_FuelEfficiency">[1]Dashboard!$C$26</definedName>
    <definedName name="dbl_GridCapex">[1]Dashboard!$C$408</definedName>
    <definedName name="dbl_Gridkm">[1]Dashboard!$F$407</definedName>
    <definedName name="dbl_GridOpex">[1]Dashboard!$C$409</definedName>
    <definedName name="dbl_MarginCon">[1]Dashboard!$I$32</definedName>
    <definedName name="dbl_MarginDev">[1]Dashboard!$I$31</definedName>
    <definedName name="dbl_OperationStart">[1]Dashboard!$F$5</definedName>
    <definedName name="dbl_OPEXFixed">[1]Dashboard!$C$23</definedName>
    <definedName name="dbl_OPEXVariable">[1]Dashboard!$C$24</definedName>
    <definedName name="dbl_PeriodCon">[1]Dashboard!$F$7</definedName>
    <definedName name="dbl_PeriodDev">[1]Dashboard!$F$6</definedName>
    <definedName name="dbl_PlantOperatingLife">[1]Dashboard!$F$8</definedName>
    <definedName name="dbl_PortDemand">'LCOH Runs - Bloomberg'!$O$14</definedName>
    <definedName name="dbl_PowerDegradation">[1]Dashboard!$C$10</definedName>
    <definedName name="dbl_ProjectSpreadT1">[1]Dashboard!$I$34</definedName>
    <definedName name="dbl_StorageBatteryCAPEXMain">[1]Dashboard!$J$51</definedName>
    <definedName name="dbl_StorageBatteryCAPEXRep1">[1]Dashboard!$J$52</definedName>
    <definedName name="dbl_StorageBatteryCAPEXRep2">[1]Dashboard!$J$53</definedName>
    <definedName name="dbl_StorageBatteryCAPEXRep3">[1]Dashboard!$J$54</definedName>
    <definedName name="dbl_StorageBatteryCAPEXRep4">[1]Dashboard!$J$55</definedName>
    <definedName name="dbl_StorageMainBatteryOutput">[1]Dashboard!$C$51</definedName>
    <definedName name="dbl_StorageMainCyclesDay">[1]Dashboard!$F$51</definedName>
    <definedName name="dbl_StorageMainCyclesLife">[1]Dashboard!$E$51</definedName>
    <definedName name="dbl_StorageMainDischarge">[1]Dashboard!$H$51</definedName>
    <definedName name="dbl_StorageMainEfficiency">[1]Dashboard!$G$51</definedName>
    <definedName name="dbl_StorageMainHours">[1]Dashboard!$D$51</definedName>
    <definedName name="dbl_StorageMainOPEX">[1]Dashboard!$I$51</definedName>
    <definedName name="dbl_UserDefinedInflation">[1]Dashboard!$F$13</definedName>
    <definedName name="dbl_UserDefinedTax">[1]Dashboard!$F$14</definedName>
    <definedName name="dollars_2019_2012">#REF!</definedName>
    <definedName name="dollars_2020_2012">#REF!</definedName>
    <definedName name="dollars_2021_2012">#REF!</definedName>
    <definedName name="dollars_2022_2012">#REF!</definedName>
    <definedName name="dynamicRange_Currencies">OFFSET([1]Market!$C$471, 0, 0, COUNTIF([1]Market!$C$471:$C$630, "&lt;&gt;SPARE"), 1)</definedName>
    <definedName name="dynamicRange_ForecastCarbonPrice">OFFSET([1]defns!$S$27, 0, 0, COUNTIF([1]defns!$S$27:$S$426, "&lt;&gt;"), 1)</definedName>
    <definedName name="dynamicRange_ForecastFeedstockTypes">OFFSET([1]defns!$Q$27, 0, 0, COUNTIF([1]defns!$Q$27:$Q$426, "&lt;&gt;"), 1)</definedName>
    <definedName name="dynamicRange_PolicyMarkets">OFFSET([1]defns!$A$27, 0, 0, COUNTIF([1]defns!$A$27:$A$426, "&lt;&gt;"), 1)</definedName>
    <definedName name="int_PortBaseYear">'LCOH Runs - Bloomberg'!$O$24</definedName>
    <definedName name="int_PortCurrencyTypes">'LCOH Runs - Bloomberg'!$S$29</definedName>
    <definedName name="int_PortTargetRows">'LCOH Runs - Bloomberg'!$O$19</definedName>
    <definedName name="int_TenorT1">[1]Dashboard!$K$34</definedName>
    <definedName name="lignite_multiplier">#REF!</definedName>
    <definedName name="list_DepreciationTypes">[1]Market!$C$1707:$C$1718</definedName>
    <definedName name="list_StartYear">OFFSET([1]defns!$B$27, 0, 0, COUNTIF([1]defns!$B$27:$B$426, "&lt;&gt;"), 1)</definedName>
    <definedName name="nonlignite_multiplier">#REF!</definedName>
    <definedName name="range_CapacityFactorAdjustments">[1]Dashboard!$C$58:$C$157</definedName>
    <definedName name="range_CapacityPayments">[1]Dashboard!$C$161:$C$260</definedName>
    <definedName name="range_DomainRef_DEFNS">[1]defns!$V$27:$V$426</definedName>
    <definedName name="range_FXRatesUSDCols">[1]Market!$C$470:$DB$470</definedName>
    <definedName name="range_FXRatesUSDRows">[1]Market!$C$470:$C$631</definedName>
    <definedName name="range_MarketFuelsRef">[1]defns!$P$27:$P$426</definedName>
    <definedName name="range_PortCurrencies">'LCOH Runs - Bloomberg'!$S$40:$S$525</definedName>
    <definedName name="range_StructuredTotal">[1]Dashboard!$I$265:$I$364</definedName>
    <definedName name="rng_PortColumns">'LCOH Runs - Bloomberg'!A$39:INDEX(tbl_ProjectsFilteredPort, int_PortTargetRows, COLUMN('LCOH Runs - Bloomberg'!A$39)-COLUMN(str_ExportToDashboard))</definedName>
    <definedName name="rng_PortRowIDs">'LCOH Runs - Bloomberg'!$PR$39:$PR$525</definedName>
    <definedName name="str_BlankDropdown">[1]defns!$I$20</definedName>
    <definedName name="str_BuyoutQuarter">[1]PFM!$C$414</definedName>
    <definedName name="str_CarbonPrice">[1]Dashboard!$C$27</definedName>
    <definedName name="str_CompareVariable">'LCOH Runs - Bloomberg'!$O$20</definedName>
    <definedName name="str_CostOfDebtOption">[1]Dashboard!$C$30</definedName>
    <definedName name="str_DatabaseName">'LCOH Runs - Bloomberg'!$B$4</definedName>
    <definedName name="str_DomainRef_DEFNS">[1]defns!$V$26</definedName>
    <definedName name="str_ExportToDashboard">'LCOH Runs - Bloomberg'!$D$39</definedName>
    <definedName name="str_FeedstockPriceScenario">[1]Dashboard!$C$417</definedName>
    <definedName name="str_FeedstockType1">[1]Dashboard!$C$411</definedName>
    <definedName name="str_FeedstockType2">[1]Dashboard!$C$412</definedName>
    <definedName name="str_FeedstockType3">[1]Dashboard!$C$413</definedName>
    <definedName name="str_FeedstockType4">[1]Dashboard!$C$414</definedName>
    <definedName name="str_FeedstockType5">[1]Dashboard!$C$415</definedName>
    <definedName name="str_FuelPriceScenario">[1]Dashboard!$C$416</definedName>
    <definedName name="str_FuelType">[1]Dashboard!$C$25</definedName>
    <definedName name="str_GridCost">[1]Dashboard!$C$407</definedName>
    <definedName name="str_LocalCurrency">[1]Dashboard!$F$12</definedName>
    <definedName name="str_MarketFuelsRef">[1]defns!$P$26</definedName>
    <definedName name="str_PortCODFrom">'LCOH Runs - Bloomberg'!$B$9</definedName>
    <definedName name="str_PortCODTo">'LCOH Runs - Bloomberg'!$B$10</definedName>
    <definedName name="str_PortCurrenciesLabel">'LCOH Runs - Bloomberg'!$S$39</definedName>
    <definedName name="str_PortfolioSortBy">'LCOH Runs - Bloomberg'!$O$21</definedName>
    <definedName name="str_PortInflation">'LCOH Runs - Bloomberg'!$B$18</definedName>
    <definedName name="str_PortLabelCapacity">'LCOH Runs - Bloomberg'!$K$39</definedName>
    <definedName name="str_PortLabelCapPayments">'LCOH Runs - Bloomberg'!$FL$38</definedName>
    <definedName name="str_PortLabelGridCost">'LCOH Runs - Bloomberg'!$EX$39</definedName>
    <definedName name="str_PortLocalCurrency">'LCOH Runs - Bloomberg'!$B$17</definedName>
    <definedName name="str_PortMetaLCOx">[1]defns!$E$20</definedName>
    <definedName name="str_PortNamesInputLabel">'LCOH Runs - Bloomberg'!$E$39</definedName>
    <definedName name="str_PortNominalReal">'LCOH Runs - Bloomberg'!$O$23</definedName>
    <definedName name="str_PortPUFixed">[1]defns!$E$14</definedName>
    <definedName name="str_PortPUVariable">[1]defns!$I$8</definedName>
    <definedName name="str_PortTechName">'LCOH Runs - Bloomberg'!$B$6</definedName>
    <definedName name="str_PortTechPeriod">'LCOH Runs - Bloomberg'!$B$5</definedName>
    <definedName name="str_PortTechRegion">'LCOH Runs - Bloomberg'!$B$7</definedName>
    <definedName name="str_PortTechScen">'LCOH Runs - Bloomberg'!$B$8</definedName>
    <definedName name="str_ProjectName">[1]Dashboard!$J$43</definedName>
    <definedName name="str_PUFixed">[1]Dashboard!$F$9</definedName>
    <definedName name="str_PUVariable">[1]defns!$I$22</definedName>
    <definedName name="str_PUVariable_PER">[1]defns!$I$23</definedName>
    <definedName name="str_StorageReplaceBatteries">[1]Dashboard!$C$48</definedName>
    <definedName name="str_TechnologySector">[1]Dashboard!$C$4</definedName>
    <definedName name="str_TechPeriod">[1]Dashboard!$C$3</definedName>
    <definedName name="str_TechRegion">[1]Dashboard!$C$5</definedName>
    <definedName name="str_TechScenario">[1]Dashboard!$C$6</definedName>
    <definedName name="tbl_FXRatesUSD">[1]Market!$C$470:$DB$631</definedName>
    <definedName name="tbl_ProjectsFilteredPort">'LCOH Runs - Bloomberg'!$E$40:$NF$525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87" i="56" l="1"/>
  <c r="C486" i="56"/>
  <c r="C485" i="56"/>
  <c r="C484" i="56"/>
  <c r="C483" i="56"/>
  <c r="C482" i="56"/>
  <c r="C481" i="56"/>
  <c r="C480" i="56"/>
  <c r="C479" i="56"/>
  <c r="C478" i="56"/>
  <c r="C477" i="56"/>
  <c r="C476" i="56"/>
  <c r="C475" i="56"/>
  <c r="C474" i="56"/>
  <c r="C473" i="56"/>
  <c r="C472" i="56"/>
  <c r="C471" i="56"/>
  <c r="C470" i="56"/>
  <c r="C469" i="56"/>
  <c r="C468" i="56"/>
  <c r="C467" i="56"/>
  <c r="C466" i="56"/>
  <c r="C465" i="56"/>
  <c r="C464" i="56"/>
  <c r="C463" i="56"/>
  <c r="C462" i="56"/>
  <c r="C461" i="56"/>
  <c r="C460" i="56"/>
  <c r="C459" i="56"/>
  <c r="C458" i="56"/>
  <c r="C457" i="56"/>
  <c r="C456" i="56"/>
  <c r="C455" i="56"/>
  <c r="C454" i="56"/>
  <c r="C453" i="56"/>
  <c r="C452" i="56"/>
  <c r="C451" i="56"/>
  <c r="C450" i="56"/>
  <c r="C449" i="56"/>
  <c r="C448" i="56"/>
  <c r="C447" i="56"/>
  <c r="C446" i="56"/>
  <c r="C445" i="56"/>
  <c r="C444" i="56"/>
  <c r="C443" i="56"/>
  <c r="C442" i="56"/>
  <c r="C441" i="56"/>
  <c r="C440" i="56"/>
  <c r="C439" i="56"/>
  <c r="C438" i="56"/>
  <c r="C437" i="56"/>
  <c r="C436" i="56"/>
  <c r="C435" i="56"/>
  <c r="C434" i="56"/>
  <c r="C433" i="56"/>
  <c r="C432" i="56"/>
  <c r="C431" i="56"/>
  <c r="C430" i="56"/>
  <c r="C429" i="56"/>
  <c r="C428" i="56"/>
  <c r="C427" i="56"/>
  <c r="C426" i="56"/>
  <c r="C425" i="56"/>
  <c r="C424" i="56"/>
  <c r="C423" i="56"/>
  <c r="C422" i="56"/>
  <c r="C421" i="56"/>
  <c r="C420" i="56"/>
  <c r="C419" i="56"/>
  <c r="C418" i="56"/>
  <c r="C417" i="56"/>
  <c r="C416" i="56"/>
  <c r="C415" i="56"/>
  <c r="C414" i="56"/>
  <c r="C413" i="56"/>
  <c r="C412" i="56"/>
  <c r="C411" i="56"/>
  <c r="C410" i="56"/>
  <c r="C409" i="56"/>
  <c r="C408" i="56"/>
  <c r="C407" i="56"/>
  <c r="C406" i="56"/>
  <c r="C405" i="56"/>
  <c r="C404" i="56"/>
  <c r="C403" i="56"/>
  <c r="C402" i="56"/>
  <c r="C401" i="56"/>
  <c r="C400" i="56"/>
  <c r="C399" i="56"/>
  <c r="C398" i="56"/>
  <c r="C397" i="56"/>
  <c r="C396" i="56"/>
  <c r="C395" i="56"/>
  <c r="C394" i="56"/>
  <c r="C393" i="56"/>
  <c r="C392" i="56"/>
  <c r="C391" i="56"/>
  <c r="C390" i="56"/>
  <c r="C389" i="56"/>
  <c r="C388" i="56"/>
  <c r="C387" i="56"/>
  <c r="C386" i="56"/>
  <c r="C385" i="56"/>
  <c r="C384" i="56"/>
  <c r="C383" i="56"/>
  <c r="C382" i="56"/>
  <c r="C381" i="56"/>
  <c r="C380" i="56"/>
  <c r="C379" i="56"/>
  <c r="C378" i="56"/>
  <c r="C377" i="56"/>
  <c r="C376" i="56"/>
  <c r="C375" i="56"/>
  <c r="C374" i="56"/>
  <c r="C373" i="56"/>
  <c r="C372" i="56"/>
  <c r="C371" i="56"/>
  <c r="C370" i="56"/>
  <c r="C369" i="56"/>
  <c r="C368" i="56"/>
  <c r="C367" i="56"/>
  <c r="C366" i="56"/>
  <c r="C365" i="56"/>
  <c r="C364" i="56"/>
  <c r="C363" i="56"/>
  <c r="C362" i="56"/>
  <c r="C361" i="56"/>
  <c r="C360" i="56"/>
  <c r="C359" i="56"/>
  <c r="C358" i="56"/>
  <c r="C357" i="56"/>
  <c r="C356" i="56"/>
  <c r="C355" i="56"/>
  <c r="C354" i="56"/>
  <c r="C353" i="56"/>
  <c r="C352" i="56"/>
  <c r="C351" i="56"/>
  <c r="C350" i="56"/>
  <c r="C349" i="56"/>
  <c r="C348" i="56"/>
  <c r="C347" i="56"/>
  <c r="C346" i="56"/>
  <c r="C345" i="56"/>
  <c r="C344" i="56"/>
  <c r="C343" i="56"/>
  <c r="C342" i="56"/>
  <c r="C341" i="56"/>
  <c r="C340" i="56"/>
  <c r="C339" i="56"/>
  <c r="C338" i="56"/>
  <c r="C337" i="56"/>
  <c r="C336" i="56"/>
  <c r="C335" i="56"/>
  <c r="C334" i="56"/>
  <c r="C333" i="56"/>
  <c r="C332" i="56"/>
  <c r="C331" i="56"/>
  <c r="C330" i="56"/>
  <c r="C329" i="56"/>
  <c r="C328" i="56"/>
  <c r="C327" i="56"/>
  <c r="C326" i="56"/>
  <c r="C325" i="56"/>
  <c r="C324" i="56"/>
  <c r="C323" i="56"/>
  <c r="C322" i="56"/>
  <c r="C321" i="56"/>
  <c r="C320" i="56"/>
  <c r="C319" i="56"/>
  <c r="C318" i="56"/>
  <c r="C317" i="56"/>
  <c r="C316" i="56"/>
  <c r="C315" i="56"/>
  <c r="C314" i="56"/>
  <c r="C313" i="56"/>
  <c r="C312" i="56"/>
  <c r="C311" i="56"/>
  <c r="C310" i="56"/>
  <c r="C309" i="56"/>
  <c r="C308" i="56"/>
  <c r="C307" i="56"/>
  <c r="C306" i="56"/>
  <c r="C305" i="56"/>
  <c r="C304" i="56"/>
  <c r="C303" i="56"/>
  <c r="C302" i="56"/>
  <c r="C301" i="56"/>
  <c r="C300" i="56"/>
  <c r="C299" i="56"/>
  <c r="C298" i="56"/>
  <c r="C297" i="56"/>
  <c r="C296" i="56"/>
  <c r="C295" i="56"/>
  <c r="C294" i="56"/>
  <c r="C293" i="56"/>
  <c r="C292" i="56"/>
  <c r="C291" i="56"/>
  <c r="C290" i="56"/>
  <c r="C289" i="56"/>
  <c r="C288" i="56"/>
  <c r="C287" i="56"/>
  <c r="C286" i="56"/>
  <c r="C285" i="56"/>
  <c r="C284" i="56"/>
  <c r="C283" i="56"/>
  <c r="C282" i="56"/>
  <c r="C281" i="56"/>
  <c r="C280" i="56"/>
  <c r="C279" i="56"/>
  <c r="C278" i="56"/>
  <c r="C277" i="56"/>
  <c r="C276" i="56"/>
  <c r="C275" i="56"/>
  <c r="C274" i="56"/>
  <c r="C273" i="56"/>
  <c r="C272" i="56"/>
  <c r="C271" i="56"/>
  <c r="C270" i="56"/>
  <c r="C269" i="56"/>
  <c r="C268" i="56"/>
  <c r="C267" i="56"/>
  <c r="C266" i="56"/>
  <c r="C265" i="56"/>
  <c r="C264" i="56"/>
  <c r="C263" i="56"/>
  <c r="C262" i="56"/>
  <c r="C261" i="56"/>
  <c r="C260" i="56"/>
  <c r="C259" i="56"/>
  <c r="C258" i="56"/>
  <c r="C257" i="56"/>
  <c r="C256" i="56"/>
  <c r="C255" i="56"/>
  <c r="C254" i="56"/>
  <c r="C253" i="56"/>
  <c r="C252" i="56"/>
  <c r="C251" i="56"/>
  <c r="C250" i="56"/>
  <c r="C249" i="56"/>
  <c r="C248" i="56"/>
  <c r="C247" i="56"/>
  <c r="C246" i="56"/>
  <c r="C245" i="56"/>
  <c r="C244" i="56"/>
  <c r="C243" i="56"/>
  <c r="C242" i="56"/>
  <c r="C241" i="56"/>
  <c r="C240" i="56"/>
  <c r="C239" i="56"/>
  <c r="C238" i="56"/>
  <c r="C237" i="56"/>
  <c r="C236" i="56"/>
  <c r="C235" i="56"/>
  <c r="C234" i="56"/>
  <c r="C233" i="56"/>
  <c r="C232" i="56"/>
  <c r="C231" i="56"/>
  <c r="C230" i="56"/>
  <c r="C229" i="56"/>
  <c r="C228" i="56"/>
  <c r="C227" i="56"/>
  <c r="C226" i="56"/>
  <c r="C225" i="56"/>
  <c r="C224" i="56"/>
  <c r="C223" i="56"/>
  <c r="C222" i="56"/>
  <c r="C221" i="56"/>
  <c r="C220" i="56"/>
  <c r="C219" i="56"/>
  <c r="C218" i="56"/>
  <c r="C217" i="56"/>
  <c r="C216" i="56"/>
  <c r="C215" i="56"/>
  <c r="C214" i="56"/>
  <c r="C213" i="56"/>
  <c r="C212" i="56"/>
  <c r="C211" i="56"/>
  <c r="C210" i="56"/>
  <c r="C209" i="56"/>
  <c r="C208" i="56"/>
  <c r="C207" i="56"/>
  <c r="C206" i="56"/>
  <c r="C205" i="56"/>
  <c r="C204" i="56"/>
  <c r="C203" i="56"/>
  <c r="C202" i="56"/>
  <c r="C201" i="56"/>
  <c r="C200" i="56"/>
  <c r="C199" i="56"/>
  <c r="C198" i="56"/>
  <c r="C197" i="56"/>
  <c r="C196" i="56"/>
  <c r="C195" i="56"/>
  <c r="C194" i="56"/>
  <c r="C193" i="56"/>
  <c r="C192" i="56"/>
  <c r="C191" i="56"/>
  <c r="C190" i="56"/>
  <c r="C189" i="56"/>
  <c r="C188" i="56"/>
  <c r="C187" i="56"/>
  <c r="C186" i="56"/>
  <c r="C185" i="56"/>
  <c r="C184" i="56"/>
  <c r="C183" i="56"/>
  <c r="C182" i="56"/>
  <c r="C181" i="56"/>
  <c r="C180" i="56"/>
  <c r="C179" i="56"/>
  <c r="C178" i="56"/>
  <c r="C177" i="56"/>
  <c r="C176" i="56"/>
  <c r="C175" i="56"/>
  <c r="C174" i="56"/>
  <c r="C173" i="56"/>
  <c r="C172" i="56"/>
  <c r="C171" i="56"/>
  <c r="C170" i="56"/>
  <c r="C169" i="56"/>
  <c r="C168" i="56"/>
  <c r="C167" i="56"/>
  <c r="C166" i="56"/>
  <c r="C165" i="56"/>
  <c r="C164" i="56"/>
  <c r="C163" i="56"/>
  <c r="C162" i="56"/>
  <c r="C161" i="56"/>
  <c r="C160" i="56"/>
  <c r="C159" i="56"/>
  <c r="C158" i="56"/>
  <c r="C157" i="56"/>
  <c r="C156" i="56"/>
  <c r="C155" i="56"/>
  <c r="C154" i="56"/>
  <c r="C153" i="56"/>
  <c r="C152" i="56"/>
  <c r="C151" i="56"/>
  <c r="C150" i="56"/>
  <c r="C149" i="56"/>
  <c r="C148" i="56"/>
  <c r="C147" i="56"/>
  <c r="C146" i="56"/>
  <c r="C145" i="56"/>
  <c r="C144" i="56"/>
  <c r="C143" i="56"/>
  <c r="C142" i="56"/>
  <c r="C141" i="56"/>
  <c r="C140" i="56"/>
  <c r="C139" i="56"/>
  <c r="C138" i="56"/>
  <c r="C137" i="56"/>
  <c r="C136" i="56"/>
  <c r="C135" i="56"/>
  <c r="C134" i="56"/>
  <c r="C133" i="56"/>
  <c r="C132" i="56"/>
  <c r="C131" i="56"/>
  <c r="C130" i="56"/>
  <c r="C129" i="56"/>
  <c r="C128" i="56"/>
  <c r="C127" i="56"/>
  <c r="C126" i="56"/>
  <c r="C125" i="56"/>
  <c r="C124" i="56"/>
  <c r="C123" i="56"/>
  <c r="C122" i="56"/>
  <c r="C121" i="56"/>
  <c r="C120" i="56"/>
  <c r="C119" i="56"/>
  <c r="C118" i="56"/>
  <c r="C117" i="56"/>
  <c r="C116" i="56"/>
  <c r="C115" i="56"/>
  <c r="C114" i="56"/>
  <c r="C113" i="56"/>
  <c r="C112" i="56"/>
  <c r="C111" i="56"/>
  <c r="C110" i="56"/>
  <c r="C109" i="56"/>
  <c r="C108" i="56"/>
  <c r="C107" i="56"/>
  <c r="C106" i="56"/>
  <c r="C105" i="56"/>
  <c r="C104" i="56"/>
  <c r="C103" i="56"/>
  <c r="C102" i="56"/>
  <c r="C101" i="56"/>
  <c r="C100" i="56"/>
  <c r="C99" i="56"/>
  <c r="C98" i="56"/>
  <c r="C97" i="56"/>
  <c r="C96" i="56"/>
  <c r="C95" i="56"/>
  <c r="C94" i="56"/>
  <c r="C93" i="56"/>
  <c r="C92" i="56"/>
  <c r="C91" i="56"/>
  <c r="C90" i="56"/>
  <c r="C89" i="56"/>
  <c r="C88" i="56"/>
  <c r="C87" i="56"/>
  <c r="C86" i="56"/>
  <c r="C85" i="56"/>
  <c r="C84" i="56"/>
  <c r="C83" i="56"/>
  <c r="C82" i="56"/>
  <c r="C81" i="56"/>
  <c r="C80" i="56"/>
  <c r="C79" i="56"/>
  <c r="C78" i="56"/>
  <c r="C77" i="56"/>
  <c r="C76" i="56"/>
  <c r="C75" i="56"/>
  <c r="C74" i="56"/>
  <c r="C73" i="56"/>
  <c r="C72" i="56"/>
  <c r="C71" i="56"/>
  <c r="C70" i="56"/>
  <c r="C69" i="56"/>
  <c r="C68" i="56"/>
  <c r="C67" i="56"/>
  <c r="C66" i="56"/>
  <c r="C65" i="56"/>
  <c r="C64" i="56"/>
  <c r="C63" i="56"/>
  <c r="C62" i="56"/>
  <c r="C61" i="56"/>
  <c r="C60" i="56"/>
  <c r="C59" i="56"/>
  <c r="C58" i="56"/>
  <c r="C57" i="56"/>
  <c r="C56" i="56"/>
  <c r="C55" i="56"/>
  <c r="C54" i="56"/>
  <c r="C53" i="56"/>
  <c r="C52" i="56"/>
  <c r="C51" i="56"/>
  <c r="C50" i="56"/>
  <c r="C49" i="56"/>
  <c r="C48" i="56"/>
  <c r="C47" i="56"/>
  <c r="C46" i="56"/>
  <c r="C45" i="56"/>
  <c r="C44" i="56"/>
  <c r="C43" i="56"/>
  <c r="C42" i="56"/>
  <c r="C41" i="56"/>
  <c r="C40" i="56"/>
  <c r="C39" i="56"/>
  <c r="C38" i="56"/>
  <c r="C37" i="56"/>
  <c r="C36" i="56"/>
  <c r="C35" i="56"/>
  <c r="C34" i="56"/>
  <c r="C33" i="56"/>
  <c r="C32" i="56"/>
  <c r="C31" i="56"/>
  <c r="C30" i="56"/>
  <c r="C29" i="56"/>
  <c r="C28" i="56"/>
  <c r="C27" i="56"/>
  <c r="C26" i="56"/>
  <c r="C25" i="56"/>
  <c r="C24" i="56"/>
  <c r="C23" i="56"/>
  <c r="C22" i="56"/>
  <c r="C21" i="56"/>
  <c r="C20" i="56"/>
  <c r="C19" i="56"/>
  <c r="C18" i="56"/>
  <c r="C17" i="56"/>
  <c r="C16" i="56"/>
  <c r="C15" i="56"/>
  <c r="C14" i="56"/>
  <c r="C13" i="56"/>
  <c r="C12" i="56"/>
  <c r="Z52" i="58" l="1"/>
  <c r="X52" i="58"/>
  <c r="L41" i="58"/>
  <c r="AC35" i="58"/>
  <c r="AB35" i="58"/>
  <c r="AA35" i="58"/>
  <c r="Z35" i="58"/>
  <c r="Y35" i="58"/>
  <c r="X35" i="58"/>
  <c r="W35" i="58"/>
  <c r="V35" i="58"/>
  <c r="U35" i="58"/>
  <c r="T35" i="58"/>
  <c r="S35" i="58"/>
  <c r="R35" i="58"/>
  <c r="Q35" i="58"/>
  <c r="P35" i="58"/>
  <c r="O35" i="58"/>
  <c r="N35" i="58"/>
  <c r="M35" i="58"/>
  <c r="L35" i="58"/>
  <c r="K35" i="58"/>
  <c r="J35" i="58"/>
  <c r="I35" i="58"/>
  <c r="H35" i="58"/>
  <c r="G35" i="58"/>
  <c r="F35" i="58"/>
  <c r="E35" i="58"/>
  <c r="D35" i="58"/>
  <c r="Y32" i="58"/>
  <c r="X32" i="58"/>
  <c r="AA27" i="58"/>
  <c r="Z27" i="58"/>
  <c r="AC22" i="58"/>
  <c r="AB22" i="58"/>
  <c r="I18" i="58"/>
  <c r="H18" i="58"/>
  <c r="AB16" i="58"/>
  <c r="AA16" i="58"/>
  <c r="V15" i="58"/>
  <c r="U15" i="58"/>
  <c r="P14" i="58"/>
  <c r="O14" i="58"/>
  <c r="J13" i="58"/>
  <c r="I13" i="58"/>
  <c r="D12" i="58"/>
  <c r="AC11" i="58"/>
  <c r="X10" i="58"/>
  <c r="W10" i="58"/>
  <c r="R9" i="58"/>
  <c r="Q9" i="58"/>
  <c r="L8" i="58"/>
  <c r="K8" i="58"/>
  <c r="E7" i="58"/>
  <c r="AC3" i="58"/>
  <c r="AB3" i="58"/>
  <c r="AA3" i="58"/>
  <c r="Z3" i="58"/>
  <c r="Y3" i="58"/>
  <c r="X3" i="58"/>
  <c r="W3" i="58"/>
  <c r="V3" i="58"/>
  <c r="U3" i="58"/>
  <c r="T3" i="58"/>
  <c r="S3" i="58"/>
  <c r="R3" i="58"/>
  <c r="Q3" i="58"/>
  <c r="P3" i="58"/>
  <c r="O3" i="58"/>
  <c r="N3" i="58"/>
  <c r="M3" i="58"/>
  <c r="L3" i="58"/>
  <c r="K3" i="58"/>
  <c r="J3" i="58"/>
  <c r="I3" i="58"/>
  <c r="H3" i="58"/>
  <c r="G3" i="58"/>
  <c r="F3" i="58"/>
  <c r="E3" i="58"/>
  <c r="D3" i="58"/>
  <c r="F64" i="57"/>
  <c r="C52" i="57"/>
  <c r="E52" i="57" s="1"/>
  <c r="J41" i="58"/>
  <c r="F7" i="58"/>
  <c r="OZ9" i="56"/>
  <c r="OQ9" i="56"/>
  <c r="NF8" i="56"/>
  <c r="NE8" i="56"/>
  <c r="ND8" i="56"/>
  <c r="NC8" i="56"/>
  <c r="NB8" i="56"/>
  <c r="NA8" i="56"/>
  <c r="MZ8" i="56"/>
  <c r="MY8" i="56"/>
  <c r="MX8" i="56"/>
  <c r="MW8" i="56"/>
  <c r="MV8" i="56"/>
  <c r="MU8" i="56"/>
  <c r="MT8" i="56"/>
  <c r="MS8" i="56"/>
  <c r="MR8" i="56"/>
  <c r="MQ8" i="56"/>
  <c r="MP8" i="56"/>
  <c r="MO8" i="56"/>
  <c r="MN8" i="56"/>
  <c r="MM8" i="56"/>
  <c r="ML8" i="56"/>
  <c r="MK8" i="56"/>
  <c r="MJ8" i="56"/>
  <c r="MI8" i="56"/>
  <c r="MH8" i="56"/>
  <c r="MG8" i="56"/>
  <c r="MF8" i="56"/>
  <c r="ME8" i="56"/>
  <c r="MD8" i="56"/>
  <c r="MC8" i="56"/>
  <c r="MB8" i="56"/>
  <c r="MA8" i="56"/>
  <c r="LZ8" i="56"/>
  <c r="LY8" i="56"/>
  <c r="LX8" i="56"/>
  <c r="LW8" i="56"/>
  <c r="LV8" i="56"/>
  <c r="LU8" i="56"/>
  <c r="LT8" i="56"/>
  <c r="LS8" i="56"/>
  <c r="LR8" i="56"/>
  <c r="LQ8" i="56"/>
  <c r="LP8" i="56"/>
  <c r="LO8" i="56"/>
  <c r="LN8" i="56"/>
  <c r="LM8" i="56"/>
  <c r="LL8" i="56"/>
  <c r="LK8" i="56"/>
  <c r="LJ8" i="56"/>
  <c r="LI8" i="56"/>
  <c r="LH8" i="56"/>
  <c r="LG8" i="56"/>
  <c r="LF8" i="56"/>
  <c r="LE8" i="56"/>
  <c r="LD8" i="56"/>
  <c r="LC8" i="56"/>
  <c r="LB8" i="56"/>
  <c r="LA8" i="56"/>
  <c r="KZ8" i="56"/>
  <c r="KY8" i="56"/>
  <c r="KX8" i="56"/>
  <c r="KW8" i="56"/>
  <c r="KV8" i="56"/>
  <c r="KU8" i="56"/>
  <c r="KT8" i="56"/>
  <c r="KS8" i="56"/>
  <c r="KR8" i="56"/>
  <c r="KQ8" i="56"/>
  <c r="KP8" i="56"/>
  <c r="KO8" i="56"/>
  <c r="KN8" i="56"/>
  <c r="KM8" i="56"/>
  <c r="KL8" i="56"/>
  <c r="KK8" i="56"/>
  <c r="KJ8" i="56"/>
  <c r="KI8" i="56"/>
  <c r="KH8" i="56"/>
  <c r="KG8" i="56"/>
  <c r="KF8" i="56"/>
  <c r="KE8" i="56"/>
  <c r="KD8" i="56"/>
  <c r="KC8" i="56"/>
  <c r="KB8" i="56"/>
  <c r="KA8" i="56"/>
  <c r="JZ8" i="56"/>
  <c r="JY8" i="56"/>
  <c r="JX8" i="56"/>
  <c r="JW8" i="56"/>
  <c r="JV8" i="56"/>
  <c r="JU8" i="56"/>
  <c r="JT8" i="56"/>
  <c r="JS8" i="56"/>
  <c r="JR8" i="56"/>
  <c r="JQ8" i="56"/>
  <c r="JP8" i="56"/>
  <c r="JO8" i="56"/>
  <c r="JN8" i="56"/>
  <c r="JM8" i="56"/>
  <c r="JL8" i="56"/>
  <c r="JK8" i="56"/>
  <c r="NF7" i="56" a="1"/>
  <c r="NF7" i="56" s="1"/>
  <c r="NE7" i="56" a="1"/>
  <c r="NE7" i="56" s="1"/>
  <c r="ND7" i="56" a="1"/>
  <c r="ND7" i="56" s="1"/>
  <c r="NC7" i="56" a="1"/>
  <c r="NC7" i="56" s="1"/>
  <c r="NB7" i="56" a="1"/>
  <c r="NB7" i="56" s="1"/>
  <c r="NA7" i="56" a="1"/>
  <c r="NA7" i="56" s="1"/>
  <c r="MZ7" i="56" a="1"/>
  <c r="MZ7" i="56" s="1"/>
  <c r="MY7" i="56" a="1"/>
  <c r="MY7" i="56" s="1"/>
  <c r="MX7" i="56" a="1"/>
  <c r="MX7" i="56" s="1"/>
  <c r="MW7" i="56" a="1"/>
  <c r="MW7" i="56" s="1"/>
  <c r="MV7" i="56" a="1"/>
  <c r="MV7" i="56" s="1"/>
  <c r="MU7" i="56" a="1"/>
  <c r="MU7" i="56" s="1"/>
  <c r="MT7" i="56" a="1"/>
  <c r="MT7" i="56" s="1"/>
  <c r="MS7" i="56" a="1"/>
  <c r="MS7" i="56" s="1"/>
  <c r="MR7" i="56" a="1"/>
  <c r="MR7" i="56" s="1"/>
  <c r="MQ7" i="56" a="1"/>
  <c r="MQ7" i="56" s="1"/>
  <c r="MP7" i="56" a="1"/>
  <c r="MP7" i="56" s="1"/>
  <c r="MO7" i="56" a="1"/>
  <c r="MO7" i="56" s="1"/>
  <c r="MN7" i="56" a="1"/>
  <c r="MN7" i="56" s="1"/>
  <c r="MM7" i="56" a="1"/>
  <c r="MM7" i="56" s="1"/>
  <c r="ML7" i="56" a="1"/>
  <c r="ML7" i="56" s="1"/>
  <c r="MK7" i="56" a="1"/>
  <c r="MK7" i="56" s="1"/>
  <c r="MJ7" i="56" a="1"/>
  <c r="MJ7" i="56" s="1"/>
  <c r="MI7" i="56" a="1"/>
  <c r="MI7" i="56" s="1"/>
  <c r="MH7" i="56" a="1"/>
  <c r="MH7" i="56" s="1"/>
  <c r="MG7" i="56" a="1"/>
  <c r="MG7" i="56" s="1"/>
  <c r="MF7" i="56" a="1"/>
  <c r="MF7" i="56" s="1"/>
  <c r="ME7" i="56" a="1"/>
  <c r="ME7" i="56" s="1"/>
  <c r="MD7" i="56" a="1"/>
  <c r="MD7" i="56" s="1"/>
  <c r="MC7" i="56" a="1"/>
  <c r="MC7" i="56" s="1"/>
  <c r="MB7" i="56" a="1"/>
  <c r="MB7" i="56" s="1"/>
  <c r="MA7" i="56" a="1"/>
  <c r="MA7" i="56" s="1"/>
  <c r="LZ7" i="56" a="1"/>
  <c r="LZ7" i="56" s="1"/>
  <c r="LY7" i="56" a="1"/>
  <c r="LY7" i="56" s="1"/>
  <c r="LX7" i="56" a="1"/>
  <c r="LX7" i="56" s="1"/>
  <c r="LW7" i="56" a="1"/>
  <c r="LW7" i="56" s="1"/>
  <c r="LV7" i="56" a="1"/>
  <c r="LV7" i="56" s="1"/>
  <c r="LU7" i="56" a="1"/>
  <c r="LU7" i="56" s="1"/>
  <c r="LT7" i="56" a="1"/>
  <c r="LT7" i="56" s="1"/>
  <c r="LS7" i="56" a="1"/>
  <c r="LS7" i="56" s="1"/>
  <c r="LR7" i="56" a="1"/>
  <c r="LR7" i="56" s="1"/>
  <c r="LQ7" i="56" a="1"/>
  <c r="LQ7" i="56" s="1"/>
  <c r="LP7" i="56" a="1"/>
  <c r="LP7" i="56" s="1"/>
  <c r="LO7" i="56" a="1"/>
  <c r="LO7" i="56" s="1"/>
  <c r="LN7" i="56" a="1"/>
  <c r="LN7" i="56" s="1"/>
  <c r="LM7" i="56" a="1"/>
  <c r="LM7" i="56" s="1"/>
  <c r="LL7" i="56" a="1"/>
  <c r="LL7" i="56" s="1"/>
  <c r="LK7" i="56" a="1"/>
  <c r="LK7" i="56" s="1"/>
  <c r="LJ7" i="56" a="1"/>
  <c r="LJ7" i="56" s="1"/>
  <c r="LI7" i="56" a="1"/>
  <c r="LI7" i="56" s="1"/>
  <c r="LH7" i="56" a="1"/>
  <c r="LH7" i="56" s="1"/>
  <c r="LG7" i="56" a="1"/>
  <c r="LG7" i="56" s="1"/>
  <c r="LF7" i="56" a="1"/>
  <c r="LF7" i="56" s="1"/>
  <c r="LE7" i="56" a="1"/>
  <c r="LE7" i="56" s="1"/>
  <c r="LD7" i="56" a="1"/>
  <c r="LD7" i="56" s="1"/>
  <c r="LC7" i="56" a="1"/>
  <c r="LC7" i="56" s="1"/>
  <c r="LB7" i="56" a="1"/>
  <c r="LB7" i="56" s="1"/>
  <c r="LA7" i="56" a="1"/>
  <c r="LA7" i="56" s="1"/>
  <c r="KZ7" i="56" a="1"/>
  <c r="KZ7" i="56" s="1"/>
  <c r="KY7" i="56" a="1"/>
  <c r="KY7" i="56" s="1"/>
  <c r="KX7" i="56" a="1"/>
  <c r="KX7" i="56" s="1"/>
  <c r="KW7" i="56" a="1"/>
  <c r="KW7" i="56" s="1"/>
  <c r="KV7" i="56" a="1"/>
  <c r="KV7" i="56" s="1"/>
  <c r="KU7" i="56" a="1"/>
  <c r="KU7" i="56" s="1"/>
  <c r="KT7" i="56" a="1"/>
  <c r="KT7" i="56" s="1"/>
  <c r="KS7" i="56" a="1"/>
  <c r="KS7" i="56" s="1"/>
  <c r="KR7" i="56" a="1"/>
  <c r="KR7" i="56" s="1"/>
  <c r="KQ7" i="56" a="1"/>
  <c r="KQ7" i="56" s="1"/>
  <c r="KP7" i="56" a="1"/>
  <c r="KP7" i="56" s="1"/>
  <c r="KO7" i="56" a="1"/>
  <c r="KO7" i="56" s="1"/>
  <c r="KN7" i="56" a="1"/>
  <c r="KN7" i="56" s="1"/>
  <c r="KM7" i="56" a="1"/>
  <c r="KM7" i="56" s="1"/>
  <c r="KL7" i="56" a="1"/>
  <c r="KL7" i="56" s="1"/>
  <c r="KK7" i="56" a="1"/>
  <c r="KK7" i="56" s="1"/>
  <c r="KJ7" i="56" a="1"/>
  <c r="KJ7" i="56" s="1"/>
  <c r="KI7" i="56" a="1"/>
  <c r="KI7" i="56" s="1"/>
  <c r="KH7" i="56" a="1"/>
  <c r="KH7" i="56" s="1"/>
  <c r="KG7" i="56" a="1"/>
  <c r="KG7" i="56" s="1"/>
  <c r="KF7" i="56" a="1"/>
  <c r="KF7" i="56" s="1"/>
  <c r="KE7" i="56" a="1"/>
  <c r="KE7" i="56" s="1"/>
  <c r="KD7" i="56" a="1"/>
  <c r="KD7" i="56" s="1"/>
  <c r="KC7" i="56" a="1"/>
  <c r="KC7" i="56" s="1"/>
  <c r="KB7" i="56" a="1"/>
  <c r="KB7" i="56" s="1"/>
  <c r="KA7" i="56" a="1"/>
  <c r="KA7" i="56" s="1"/>
  <c r="JZ7" i="56" a="1"/>
  <c r="JZ7" i="56" s="1"/>
  <c r="JY7" i="56" a="1"/>
  <c r="JY7" i="56" s="1"/>
  <c r="JX7" i="56" a="1"/>
  <c r="JX7" i="56" s="1"/>
  <c r="JW7" i="56" a="1"/>
  <c r="JW7" i="56" s="1"/>
  <c r="JV7" i="56" a="1"/>
  <c r="JV7" i="56" s="1"/>
  <c r="JU7" i="56" a="1"/>
  <c r="JU7" i="56" s="1"/>
  <c r="JT7" i="56" a="1"/>
  <c r="JT7" i="56" s="1"/>
  <c r="JS7" i="56" a="1"/>
  <c r="JS7" i="56" s="1"/>
  <c r="JR7" i="56" a="1"/>
  <c r="JR7" i="56" s="1"/>
  <c r="JQ7" i="56" a="1"/>
  <c r="JQ7" i="56" s="1"/>
  <c r="JP7" i="56" a="1"/>
  <c r="JP7" i="56" s="1"/>
  <c r="JO7" i="56" a="1"/>
  <c r="JO7" i="56" s="1"/>
  <c r="JN7" i="56" a="1"/>
  <c r="JN7" i="56" s="1"/>
  <c r="JM7" i="56" a="1"/>
  <c r="JM7" i="56" s="1"/>
  <c r="JL7" i="56" a="1"/>
  <c r="JL7" i="56" s="1"/>
  <c r="JK7" i="56" a="1"/>
  <c r="JK7" i="56" s="1"/>
  <c r="JJ7" i="56"/>
  <c r="JI7" i="56"/>
  <c r="JH7" i="56" a="1"/>
  <c r="JH7" i="56" s="1"/>
  <c r="JG7" i="56" a="1"/>
  <c r="JG7" i="56" s="1"/>
  <c r="JF7" i="56" a="1"/>
  <c r="JF7" i="56" s="1"/>
  <c r="JE7" i="56" a="1"/>
  <c r="JE7" i="56" s="1"/>
  <c r="JD7" i="56" a="1"/>
  <c r="JD7" i="56" s="1"/>
  <c r="JC7" i="56" a="1"/>
  <c r="JC7" i="56" s="1"/>
  <c r="JB7" i="56" a="1"/>
  <c r="JB7" i="56" s="1"/>
  <c r="JA7" i="56" a="1"/>
  <c r="JA7" i="56" s="1"/>
  <c r="IZ7" i="56" a="1"/>
  <c r="IZ7" i="56" s="1"/>
  <c r="IY7" i="56" a="1"/>
  <c r="IY7" i="56" s="1"/>
  <c r="IX7" i="56" a="1"/>
  <c r="IX7" i="56" s="1"/>
  <c r="IW7" i="56" a="1"/>
  <c r="IW7" i="56" s="1"/>
  <c r="IV7" i="56" a="1"/>
  <c r="IV7" i="56" s="1"/>
  <c r="IU7" i="56" a="1"/>
  <c r="IU7" i="56" s="1"/>
  <c r="IT7" i="56" a="1"/>
  <c r="IT7" i="56" s="1"/>
  <c r="IS7" i="56" a="1"/>
  <c r="IS7" i="56" s="1"/>
  <c r="IR7" i="56" a="1"/>
  <c r="IR7" i="56" s="1"/>
  <c r="IQ7" i="56" a="1"/>
  <c r="IQ7" i="56" s="1"/>
  <c r="IP7" i="56" a="1"/>
  <c r="IP7" i="56" s="1"/>
  <c r="IO7" i="56" a="1"/>
  <c r="IO7" i="56" s="1"/>
  <c r="IN7" i="56" a="1"/>
  <c r="IN7" i="56" s="1"/>
  <c r="IM7" i="56" a="1"/>
  <c r="IM7" i="56" s="1"/>
  <c r="IL7" i="56" a="1"/>
  <c r="IL7" i="56" s="1"/>
  <c r="IK7" i="56" a="1"/>
  <c r="IK7" i="56" s="1"/>
  <c r="IJ7" i="56" a="1"/>
  <c r="IJ7" i="56" s="1"/>
  <c r="II7" i="56" a="1"/>
  <c r="II7" i="56" s="1"/>
  <c r="IH7" i="56" a="1"/>
  <c r="IH7" i="56" s="1"/>
  <c r="IG7" i="56" a="1"/>
  <c r="IG7" i="56" s="1"/>
  <c r="IF7" i="56" a="1"/>
  <c r="IF7" i="56" s="1"/>
  <c r="IE7" i="56" a="1"/>
  <c r="IE7" i="56" s="1"/>
  <c r="ID7" i="56" a="1"/>
  <c r="ID7" i="56" s="1"/>
  <c r="IC7" i="56" a="1"/>
  <c r="IC7" i="56" s="1"/>
  <c r="IB7" i="56" a="1"/>
  <c r="IB7" i="56" s="1"/>
  <c r="IA7" i="56" a="1"/>
  <c r="IA7" i="56" s="1"/>
  <c r="HZ7" i="56" a="1"/>
  <c r="HZ7" i="56" s="1"/>
  <c r="HY7" i="56" a="1"/>
  <c r="HY7" i="56" s="1"/>
  <c r="HX7" i="56" a="1"/>
  <c r="HX7" i="56" s="1"/>
  <c r="HW7" i="56" a="1"/>
  <c r="HW7" i="56" s="1"/>
  <c r="HV7" i="56" a="1"/>
  <c r="HV7" i="56" s="1"/>
  <c r="HU7" i="56" a="1"/>
  <c r="HU7" i="56" s="1"/>
  <c r="HT7" i="56" a="1"/>
  <c r="HT7" i="56" s="1"/>
  <c r="HS7" i="56" a="1"/>
  <c r="HS7" i="56" s="1"/>
  <c r="HR7" i="56" a="1"/>
  <c r="HR7" i="56" s="1"/>
  <c r="HQ7" i="56" a="1"/>
  <c r="HQ7" i="56" s="1"/>
  <c r="HP7" i="56" a="1"/>
  <c r="HP7" i="56" s="1"/>
  <c r="HO7" i="56" a="1"/>
  <c r="HO7" i="56" s="1"/>
  <c r="HN7" i="56" a="1"/>
  <c r="HN7" i="56" s="1"/>
  <c r="HM7" i="56" a="1"/>
  <c r="HM7" i="56" s="1"/>
  <c r="HL7" i="56" a="1"/>
  <c r="HL7" i="56" s="1"/>
  <c r="HK7" i="56" a="1"/>
  <c r="HK7" i="56" s="1"/>
  <c r="HJ7" i="56" a="1"/>
  <c r="HJ7" i="56" s="1"/>
  <c r="HI7" i="56" a="1"/>
  <c r="HI7" i="56" s="1"/>
  <c r="HH7" i="56" a="1"/>
  <c r="HH7" i="56" s="1"/>
  <c r="HG7" i="56" a="1"/>
  <c r="HG7" i="56" s="1"/>
  <c r="HF7" i="56" a="1"/>
  <c r="HF7" i="56" s="1"/>
  <c r="HE7" i="56" a="1"/>
  <c r="HE7" i="56" s="1"/>
  <c r="HD7" i="56" a="1"/>
  <c r="HD7" i="56" s="1"/>
  <c r="HC7" i="56" a="1"/>
  <c r="HC7" i="56" s="1"/>
  <c r="HB7" i="56" a="1"/>
  <c r="HB7" i="56" s="1"/>
  <c r="HA7" i="56" a="1"/>
  <c r="HA7" i="56" s="1"/>
  <c r="GZ7" i="56" a="1"/>
  <c r="GZ7" i="56" s="1"/>
  <c r="GY7" i="56" a="1"/>
  <c r="GY7" i="56" s="1"/>
  <c r="GX7" i="56" a="1"/>
  <c r="GX7" i="56" s="1"/>
  <c r="GW7" i="56" a="1"/>
  <c r="GW7" i="56" s="1"/>
  <c r="GV7" i="56" a="1"/>
  <c r="GV7" i="56" s="1"/>
  <c r="GU7" i="56" a="1"/>
  <c r="GU7" i="56" s="1"/>
  <c r="GT7" i="56" a="1"/>
  <c r="GT7" i="56" s="1"/>
  <c r="GS7" i="56" a="1"/>
  <c r="GS7" i="56" s="1"/>
  <c r="GR7" i="56" a="1"/>
  <c r="GR7" i="56" s="1"/>
  <c r="GQ7" i="56" a="1"/>
  <c r="GQ7" i="56" s="1"/>
  <c r="GP7" i="56" a="1"/>
  <c r="GP7" i="56" s="1"/>
  <c r="GO7" i="56" a="1"/>
  <c r="GO7" i="56" s="1"/>
  <c r="GN7" i="56" a="1"/>
  <c r="GN7" i="56" s="1"/>
  <c r="GM7" i="56" a="1"/>
  <c r="GM7" i="56" s="1"/>
  <c r="GL7" i="56" a="1"/>
  <c r="GL7" i="56" s="1"/>
  <c r="GK7" i="56" a="1"/>
  <c r="GK7" i="56" s="1"/>
  <c r="GJ7" i="56" a="1"/>
  <c r="GJ7" i="56" s="1"/>
  <c r="GI7" i="56" a="1"/>
  <c r="GI7" i="56" s="1"/>
  <c r="GH7" i="56" a="1"/>
  <c r="GH7" i="56" s="1"/>
  <c r="GG7" i="56" a="1"/>
  <c r="GG7" i="56" s="1"/>
  <c r="GF7" i="56" a="1"/>
  <c r="GF7" i="56" s="1"/>
  <c r="GE7" i="56" a="1"/>
  <c r="GE7" i="56" s="1"/>
  <c r="GD7" i="56" a="1"/>
  <c r="GD7" i="56" s="1"/>
  <c r="GC7" i="56" a="1"/>
  <c r="GC7" i="56" s="1"/>
  <c r="GB7" i="56" a="1"/>
  <c r="GB7" i="56" s="1"/>
  <c r="GA7" i="56" a="1"/>
  <c r="GA7" i="56" s="1"/>
  <c r="FZ7" i="56" a="1"/>
  <c r="FZ7" i="56" s="1"/>
  <c r="FY7" i="56" a="1"/>
  <c r="FY7" i="56" s="1"/>
  <c r="FX7" i="56" a="1"/>
  <c r="FX7" i="56" s="1"/>
  <c r="FW7" i="56" a="1"/>
  <c r="FW7" i="56" s="1"/>
  <c r="FV7" i="56" a="1"/>
  <c r="FV7" i="56" s="1"/>
  <c r="FU7" i="56" a="1"/>
  <c r="FU7" i="56" s="1"/>
  <c r="FT7" i="56" a="1"/>
  <c r="FT7" i="56" s="1"/>
  <c r="FS7" i="56" a="1"/>
  <c r="FS7" i="56" s="1"/>
  <c r="FR7" i="56" a="1"/>
  <c r="FR7" i="56" s="1"/>
  <c r="FQ7" i="56" a="1"/>
  <c r="FQ7" i="56" s="1"/>
  <c r="FP7" i="56" a="1"/>
  <c r="FP7" i="56" s="1"/>
  <c r="FO7" i="56" a="1"/>
  <c r="FO7" i="56" s="1"/>
  <c r="FN7" i="56" a="1"/>
  <c r="FN7" i="56" s="1"/>
  <c r="FM7" i="56" a="1"/>
  <c r="FM7" i="56" s="1"/>
  <c r="FL7" i="56"/>
  <c r="FK7" i="56"/>
  <c r="FJ7" i="56"/>
  <c r="FI7" i="56"/>
  <c r="FH7" i="56"/>
  <c r="FG7" i="56"/>
  <c r="FF7" i="56"/>
  <c r="FE7" i="56"/>
  <c r="FD7" i="56"/>
  <c r="FC7" i="56"/>
  <c r="FB7" i="56"/>
  <c r="FA7" i="56"/>
  <c r="EZ7" i="56"/>
  <c r="EY7" i="56"/>
  <c r="EX7" i="56"/>
  <c r="EW7" i="56"/>
  <c r="EV7" i="56"/>
  <c r="EU7" i="56"/>
  <c r="ET7" i="56"/>
  <c r="ES7" i="56"/>
  <c r="ER7" i="56"/>
  <c r="EQ7" i="56"/>
  <c r="EP7" i="56"/>
  <c r="EO7" i="56"/>
  <c r="EN7" i="56"/>
  <c r="EM7" i="56"/>
  <c r="EL7" i="56"/>
  <c r="EK7" i="56"/>
  <c r="EJ7" i="56" a="1"/>
  <c r="EJ7" i="56" s="1"/>
  <c r="EI7" i="56" a="1"/>
  <c r="EI7" i="56" s="1"/>
  <c r="EH7" i="56" a="1"/>
  <c r="EH7" i="56" s="1"/>
  <c r="EG7" i="56" a="1"/>
  <c r="EG7" i="56" s="1"/>
  <c r="EF7" i="56" a="1"/>
  <c r="EF7" i="56" s="1"/>
  <c r="EE7" i="56" a="1"/>
  <c r="EE7" i="56" s="1"/>
  <c r="ED7" i="56" a="1"/>
  <c r="ED7" i="56" s="1"/>
  <c r="EC7" i="56" a="1"/>
  <c r="EC7" i="56" s="1"/>
  <c r="EB7" i="56" a="1"/>
  <c r="EB7" i="56" s="1"/>
  <c r="EA7" i="56" a="1"/>
  <c r="EA7" i="56" s="1"/>
  <c r="DZ7" i="56" a="1"/>
  <c r="DZ7" i="56" s="1"/>
  <c r="DY7" i="56" a="1"/>
  <c r="DY7" i="56" s="1"/>
  <c r="DX7" i="56" a="1"/>
  <c r="DX7" i="56" s="1"/>
  <c r="DW7" i="56" a="1"/>
  <c r="DW7" i="56" s="1"/>
  <c r="DV7" i="56" a="1"/>
  <c r="DV7" i="56" s="1"/>
  <c r="DU7" i="56" a="1"/>
  <c r="DU7" i="56" s="1"/>
  <c r="DT7" i="56" a="1"/>
  <c r="DT7" i="56" s="1"/>
  <c r="DS7" i="56" a="1"/>
  <c r="DS7" i="56" s="1"/>
  <c r="DR7" i="56" a="1"/>
  <c r="DR7" i="56" s="1"/>
  <c r="DQ7" i="56" a="1"/>
  <c r="DQ7" i="56" s="1"/>
  <c r="DP7" i="56" a="1"/>
  <c r="DP7" i="56" s="1"/>
  <c r="DO7" i="56" a="1"/>
  <c r="DO7" i="56" s="1"/>
  <c r="DN7" i="56" a="1"/>
  <c r="DN7" i="56" s="1"/>
  <c r="DM7" i="56" a="1"/>
  <c r="DM7" i="56" s="1"/>
  <c r="DL7" i="56" a="1"/>
  <c r="DL7" i="56" s="1"/>
  <c r="DK7" i="56" a="1"/>
  <c r="DK7" i="56" s="1"/>
  <c r="DJ7" i="56" a="1"/>
  <c r="DJ7" i="56" s="1"/>
  <c r="DI7" i="56" a="1"/>
  <c r="DI7" i="56" s="1"/>
  <c r="DH7" i="56" a="1"/>
  <c r="DH7" i="56" s="1"/>
  <c r="DG7" i="56" a="1"/>
  <c r="DG7" i="56" s="1"/>
  <c r="DF7" i="56" a="1"/>
  <c r="DF7" i="56" s="1"/>
  <c r="DE7" i="56" a="1"/>
  <c r="DE7" i="56" s="1"/>
  <c r="DD7" i="56" a="1"/>
  <c r="DD7" i="56" s="1"/>
  <c r="DC7" i="56" a="1"/>
  <c r="DC7" i="56" s="1"/>
  <c r="DB7" i="56" a="1"/>
  <c r="DB7" i="56" s="1"/>
  <c r="DA7" i="56" a="1"/>
  <c r="DA7" i="56" s="1"/>
  <c r="CZ7" i="56" a="1"/>
  <c r="CZ7" i="56" s="1"/>
  <c r="CY7" i="56" a="1"/>
  <c r="CY7" i="56" s="1"/>
  <c r="CX7" i="56" a="1"/>
  <c r="CX7" i="56" s="1"/>
  <c r="CW7" i="56" a="1"/>
  <c r="CW7" i="56" s="1"/>
  <c r="CV7" i="56" a="1"/>
  <c r="CV7" i="56" s="1"/>
  <c r="CU7" i="56" a="1"/>
  <c r="CU7" i="56" s="1"/>
  <c r="CT7" i="56" a="1"/>
  <c r="CT7" i="56" s="1"/>
  <c r="CS7" i="56" a="1"/>
  <c r="CS7" i="56" s="1"/>
  <c r="CR7" i="56" a="1"/>
  <c r="CR7" i="56" s="1"/>
  <c r="CQ7" i="56" a="1"/>
  <c r="CQ7" i="56" s="1"/>
  <c r="CP7" i="56" a="1"/>
  <c r="CP7" i="56" s="1"/>
  <c r="CO7" i="56" a="1"/>
  <c r="CO7" i="56" s="1"/>
  <c r="CN7" i="56" a="1"/>
  <c r="CN7" i="56" s="1"/>
  <c r="CM7" i="56" a="1"/>
  <c r="CM7" i="56" s="1"/>
  <c r="CL7" i="56" a="1"/>
  <c r="CL7" i="56" s="1"/>
  <c r="CK7" i="56" a="1"/>
  <c r="CK7" i="56" s="1"/>
  <c r="CJ7" i="56" a="1"/>
  <c r="CJ7" i="56" s="1"/>
  <c r="CI7" i="56" a="1"/>
  <c r="CI7" i="56" s="1"/>
  <c r="CH7" i="56" a="1"/>
  <c r="CH7" i="56" s="1"/>
  <c r="CG7" i="56" a="1"/>
  <c r="CG7" i="56" s="1"/>
  <c r="CF7" i="56" a="1"/>
  <c r="CF7" i="56" s="1"/>
  <c r="CE7" i="56" a="1"/>
  <c r="CE7" i="56" s="1"/>
  <c r="CD7" i="56" a="1"/>
  <c r="CD7" i="56" s="1"/>
  <c r="CC7" i="56" a="1"/>
  <c r="CC7" i="56" s="1"/>
  <c r="CB7" i="56" a="1"/>
  <c r="CB7" i="56" s="1"/>
  <c r="CA7" i="56" a="1"/>
  <c r="CA7" i="56" s="1"/>
  <c r="BZ7" i="56" a="1"/>
  <c r="BZ7" i="56" s="1"/>
  <c r="BY7" i="56" a="1"/>
  <c r="BY7" i="56" s="1"/>
  <c r="BX7" i="56" a="1"/>
  <c r="BX7" i="56" s="1"/>
  <c r="BW7" i="56" a="1"/>
  <c r="BW7" i="56" s="1"/>
  <c r="BV7" i="56" a="1"/>
  <c r="BV7" i="56" s="1"/>
  <c r="BU7" i="56" a="1"/>
  <c r="BU7" i="56" s="1"/>
  <c r="BT7" i="56" a="1"/>
  <c r="BT7" i="56" s="1"/>
  <c r="BS7" i="56" a="1"/>
  <c r="BS7" i="56" s="1"/>
  <c r="BR7" i="56" a="1"/>
  <c r="BR7" i="56" s="1"/>
  <c r="BQ7" i="56" a="1"/>
  <c r="BQ7" i="56" s="1"/>
  <c r="BP7" i="56" a="1"/>
  <c r="BP7" i="56" s="1"/>
  <c r="BO7" i="56" a="1"/>
  <c r="BO7" i="56" s="1"/>
  <c r="BN7" i="56" a="1"/>
  <c r="BN7" i="56" s="1"/>
  <c r="BM7" i="56" a="1"/>
  <c r="BM7" i="56" s="1"/>
  <c r="BL7" i="56" a="1"/>
  <c r="BL7" i="56" s="1"/>
  <c r="BK7" i="56" a="1"/>
  <c r="BK7" i="56" s="1"/>
  <c r="BJ7" i="56" a="1"/>
  <c r="BJ7" i="56" s="1"/>
  <c r="BI7" i="56" a="1"/>
  <c r="BI7" i="56" s="1"/>
  <c r="BH7" i="56" a="1"/>
  <c r="BH7" i="56" s="1"/>
  <c r="BG7" i="56" a="1"/>
  <c r="BG7" i="56" s="1"/>
  <c r="BF7" i="56" a="1"/>
  <c r="BF7" i="56" s="1"/>
  <c r="BE7" i="56" a="1"/>
  <c r="BE7" i="56" s="1"/>
  <c r="BD7" i="56" a="1"/>
  <c r="BD7" i="56" s="1"/>
  <c r="BC7" i="56" a="1"/>
  <c r="BC7" i="56" s="1"/>
  <c r="BB7" i="56" a="1"/>
  <c r="BB7" i="56" s="1"/>
  <c r="BA7" i="56" a="1"/>
  <c r="BA7" i="56" s="1"/>
  <c r="AZ7" i="56" a="1"/>
  <c r="AZ7" i="56" s="1"/>
  <c r="AY7" i="56" a="1"/>
  <c r="AY7" i="56" s="1"/>
  <c r="AX7" i="56" a="1"/>
  <c r="AX7" i="56" s="1"/>
  <c r="AW7" i="56" a="1"/>
  <c r="AW7" i="56" s="1"/>
  <c r="AV7" i="56" a="1"/>
  <c r="AV7" i="56" s="1"/>
  <c r="AU7" i="56" a="1"/>
  <c r="AU7" i="56" s="1"/>
  <c r="AT7" i="56" a="1"/>
  <c r="AT7" i="56" s="1"/>
  <c r="AS7" i="56" a="1"/>
  <c r="AS7" i="56" s="1"/>
  <c r="AR7" i="56" a="1"/>
  <c r="AR7" i="56" s="1"/>
  <c r="AQ7" i="56" a="1"/>
  <c r="AQ7" i="56" s="1"/>
  <c r="AP7" i="56" a="1"/>
  <c r="AP7" i="56" s="1"/>
  <c r="AO7" i="56" a="1"/>
  <c r="AO7" i="56" s="1"/>
  <c r="AM7" i="56"/>
  <c r="AL7" i="56"/>
  <c r="AK7" i="56"/>
  <c r="AJ7" i="56"/>
  <c r="AI7" i="56"/>
  <c r="AH7" i="56"/>
  <c r="AG7" i="56"/>
  <c r="AF7" i="56"/>
  <c r="AE7" i="56"/>
  <c r="AD7" i="56"/>
  <c r="AC7" i="56"/>
  <c r="AB7" i="56"/>
  <c r="AA7" i="56"/>
  <c r="Z7" i="56"/>
  <c r="Y7" i="56"/>
  <c r="X7" i="56"/>
  <c r="W7" i="56"/>
  <c r="V7" i="56"/>
  <c r="U7" i="56"/>
  <c r="T7" i="56"/>
  <c r="S7" i="56"/>
  <c r="R7" i="56"/>
  <c r="Q7" i="56"/>
  <c r="P7" i="56"/>
  <c r="O7" i="56"/>
  <c r="N7" i="56"/>
  <c r="M7" i="56"/>
  <c r="L7" i="56"/>
  <c r="K7" i="56"/>
  <c r="J7" i="56"/>
  <c r="I7" i="56"/>
  <c r="H7" i="56"/>
  <c r="X57" i="58" s="1"/>
  <c r="G7" i="56"/>
  <c r="F7" i="56"/>
  <c r="E7" i="56"/>
  <c r="B5" i="56"/>
  <c r="NF3" i="56"/>
  <c r="NE3" i="56"/>
  <c r="ND3" i="56"/>
  <c r="NC3" i="56"/>
  <c r="NB3" i="56"/>
  <c r="NA3" i="56"/>
  <c r="MZ3" i="56"/>
  <c r="MY3" i="56"/>
  <c r="MX3" i="56"/>
  <c r="MW3" i="56"/>
  <c r="MV3" i="56"/>
  <c r="MU3" i="56"/>
  <c r="MT3" i="56"/>
  <c r="MS3" i="56"/>
  <c r="MR3" i="56"/>
  <c r="MQ3" i="56"/>
  <c r="MP3" i="56"/>
  <c r="MO3" i="56"/>
  <c r="MN3" i="56"/>
  <c r="MM3" i="56"/>
  <c r="ML3" i="56"/>
  <c r="MK3" i="56"/>
  <c r="MJ3" i="56"/>
  <c r="MI3" i="56"/>
  <c r="MH3" i="56"/>
  <c r="MG3" i="56"/>
  <c r="MF3" i="56"/>
  <c r="ME3" i="56"/>
  <c r="MD3" i="56"/>
  <c r="MC3" i="56"/>
  <c r="MB3" i="56"/>
  <c r="MA3" i="56"/>
  <c r="LZ3" i="56"/>
  <c r="LY3" i="56"/>
  <c r="LX3" i="56"/>
  <c r="LW3" i="56"/>
  <c r="LV3" i="56"/>
  <c r="LU3" i="56"/>
  <c r="LT3" i="56"/>
  <c r="LS3" i="56"/>
  <c r="LR3" i="56"/>
  <c r="LQ3" i="56"/>
  <c r="LP3" i="56"/>
  <c r="LO3" i="56"/>
  <c r="LN3" i="56"/>
  <c r="LM3" i="56"/>
  <c r="LL3" i="56"/>
  <c r="LK3" i="56"/>
  <c r="LJ3" i="56"/>
  <c r="LI3" i="56"/>
  <c r="LH3" i="56"/>
  <c r="LG3" i="56"/>
  <c r="LF3" i="56"/>
  <c r="LE3" i="56"/>
  <c r="LD3" i="56"/>
  <c r="LC3" i="56"/>
  <c r="LB3" i="56"/>
  <c r="LA3" i="56"/>
  <c r="KZ3" i="56"/>
  <c r="KY3" i="56"/>
  <c r="KX3" i="56"/>
  <c r="KW3" i="56"/>
  <c r="KV3" i="56"/>
  <c r="KU3" i="56"/>
  <c r="KT3" i="56"/>
  <c r="KS3" i="56"/>
  <c r="KR3" i="56"/>
  <c r="KQ3" i="56"/>
  <c r="KP3" i="56"/>
  <c r="KO3" i="56"/>
  <c r="KN3" i="56"/>
  <c r="KM3" i="56"/>
  <c r="KL3" i="56"/>
  <c r="KK3" i="56"/>
  <c r="KJ3" i="56"/>
  <c r="KI3" i="56"/>
  <c r="KH3" i="56"/>
  <c r="KG3" i="56"/>
  <c r="KF3" i="56"/>
  <c r="KE3" i="56"/>
  <c r="KD3" i="56"/>
  <c r="KC3" i="56"/>
  <c r="KB3" i="56"/>
  <c r="KA3" i="56"/>
  <c r="JZ3" i="56"/>
  <c r="JY3" i="56"/>
  <c r="JX3" i="56"/>
  <c r="JW3" i="56"/>
  <c r="JV3" i="56"/>
  <c r="JU3" i="56"/>
  <c r="JT3" i="56"/>
  <c r="JS3" i="56"/>
  <c r="JR3" i="56"/>
  <c r="JQ3" i="56"/>
  <c r="JP3" i="56"/>
  <c r="JO3" i="56"/>
  <c r="JN3" i="56"/>
  <c r="JM3" i="56"/>
  <c r="JL3" i="56"/>
  <c r="JK3" i="56"/>
  <c r="JH3" i="56"/>
  <c r="JG3" i="56"/>
  <c r="JF3" i="56"/>
  <c r="JE3" i="56"/>
  <c r="JD3" i="56"/>
  <c r="JC3" i="56"/>
  <c r="JB3" i="56"/>
  <c r="JA3" i="56"/>
  <c r="IZ3" i="56"/>
  <c r="IY3" i="56"/>
  <c r="IX3" i="56"/>
  <c r="IW3" i="56"/>
  <c r="IV3" i="56"/>
  <c r="IU3" i="56"/>
  <c r="IT3" i="56"/>
  <c r="IS3" i="56"/>
  <c r="IR3" i="56"/>
  <c r="IQ3" i="56"/>
  <c r="IP3" i="56"/>
  <c r="IO3" i="56"/>
  <c r="IN3" i="56"/>
  <c r="IM3" i="56"/>
  <c r="IL3" i="56"/>
  <c r="IK3" i="56"/>
  <c r="IJ3" i="56"/>
  <c r="II3" i="56"/>
  <c r="IH3" i="56"/>
  <c r="IG3" i="56"/>
  <c r="IF3" i="56"/>
  <c r="IE3" i="56"/>
  <c r="ID3" i="56"/>
  <c r="IC3" i="56"/>
  <c r="IB3" i="56"/>
  <c r="IA3" i="56"/>
  <c r="HZ3" i="56"/>
  <c r="HY3" i="56"/>
  <c r="HX3" i="56"/>
  <c r="HW3" i="56"/>
  <c r="HV3" i="56"/>
  <c r="HU3" i="56"/>
  <c r="HT3" i="56"/>
  <c r="HS3" i="56"/>
  <c r="HR3" i="56"/>
  <c r="HQ3" i="56"/>
  <c r="HP3" i="56"/>
  <c r="HO3" i="56"/>
  <c r="HN3" i="56"/>
  <c r="HM3" i="56"/>
  <c r="HL3" i="56"/>
  <c r="HK3" i="56"/>
  <c r="HJ3" i="56"/>
  <c r="HI3" i="56"/>
  <c r="HH3" i="56"/>
  <c r="HG3" i="56"/>
  <c r="HF3" i="56"/>
  <c r="HE3" i="56"/>
  <c r="HD3" i="56"/>
  <c r="HC3" i="56"/>
  <c r="HB3" i="56"/>
  <c r="HA3" i="56"/>
  <c r="GZ3" i="56"/>
  <c r="GY3" i="56"/>
  <c r="GX3" i="56"/>
  <c r="GW3" i="56"/>
  <c r="GV3" i="56"/>
  <c r="GU3" i="56"/>
  <c r="GT3" i="56"/>
  <c r="GS3" i="56"/>
  <c r="GR3" i="56"/>
  <c r="GQ3" i="56"/>
  <c r="GP3" i="56"/>
  <c r="GO3" i="56"/>
  <c r="GN3" i="56"/>
  <c r="GM3" i="56"/>
  <c r="GL3" i="56"/>
  <c r="GK3" i="56"/>
  <c r="GJ3" i="56"/>
  <c r="GI3" i="56"/>
  <c r="GH3" i="56"/>
  <c r="GG3" i="56"/>
  <c r="GF3" i="56"/>
  <c r="GE3" i="56"/>
  <c r="GD3" i="56"/>
  <c r="GC3" i="56"/>
  <c r="GB3" i="56"/>
  <c r="GA3" i="56"/>
  <c r="FZ3" i="56"/>
  <c r="FY3" i="56"/>
  <c r="FX3" i="56"/>
  <c r="FW3" i="56"/>
  <c r="FV3" i="56"/>
  <c r="FU3" i="56"/>
  <c r="FT3" i="56"/>
  <c r="FS3" i="56"/>
  <c r="FR3" i="56"/>
  <c r="FQ3" i="56"/>
  <c r="FP3" i="56"/>
  <c r="FO3" i="56"/>
  <c r="FN3" i="56"/>
  <c r="FM3" i="56"/>
  <c r="FL1" i="56"/>
  <c r="EX1" i="56"/>
  <c r="EK1" i="56"/>
  <c r="AO1" i="56"/>
  <c r="S1" i="56"/>
  <c r="A92" i="48"/>
  <c r="E74" i="58" s="1"/>
  <c r="B3" i="49"/>
  <c r="A3" i="49"/>
  <c r="A98" i="48" l="1"/>
  <c r="D74" i="58"/>
  <c r="B6" i="24"/>
  <c r="B3" i="24" s="1"/>
  <c r="C48" i="57"/>
  <c r="E48" i="57" s="1"/>
  <c r="W6" i="58"/>
  <c r="AC7" i="58"/>
  <c r="I9" i="58"/>
  <c r="O10" i="58"/>
  <c r="U11" i="58"/>
  <c r="AA12" i="58"/>
  <c r="G14" i="58"/>
  <c r="M15" i="58"/>
  <c r="S16" i="58"/>
  <c r="Y17" i="58"/>
  <c r="V21" i="58"/>
  <c r="T26" i="58"/>
  <c r="R31" i="58"/>
  <c r="Z39" i="58"/>
  <c r="Z47" i="58"/>
  <c r="X6" i="58"/>
  <c r="D8" i="58"/>
  <c r="J9" i="58"/>
  <c r="P10" i="58"/>
  <c r="V11" i="58"/>
  <c r="AB12" i="58"/>
  <c r="H14" i="58"/>
  <c r="N15" i="58"/>
  <c r="T16" i="58"/>
  <c r="Z17" i="58"/>
  <c r="W21" i="58"/>
  <c r="U26" i="58"/>
  <c r="S31" i="58"/>
  <c r="AA39" i="58"/>
  <c r="AB47" i="58"/>
  <c r="C40" i="57"/>
  <c r="E40" i="57" s="1"/>
  <c r="C56" i="57"/>
  <c r="E56" i="57" s="1"/>
  <c r="G6" i="58"/>
  <c r="M7" i="58"/>
  <c r="S8" i="58"/>
  <c r="Y9" i="58"/>
  <c r="E11" i="58"/>
  <c r="K12" i="58"/>
  <c r="Q13" i="58"/>
  <c r="W14" i="58"/>
  <c r="AC15" i="58"/>
  <c r="I17" i="58"/>
  <c r="J19" i="58"/>
  <c r="H24" i="58"/>
  <c r="F29" i="58"/>
  <c r="Z42" i="58"/>
  <c r="V57" i="58"/>
  <c r="H6" i="58"/>
  <c r="N7" i="58"/>
  <c r="T8" i="58"/>
  <c r="Z9" i="58"/>
  <c r="F11" i="58"/>
  <c r="L12" i="58"/>
  <c r="R13" i="58"/>
  <c r="X14" i="58"/>
  <c r="D16" i="58"/>
  <c r="J17" i="58"/>
  <c r="K19" i="58"/>
  <c r="I24" i="58"/>
  <c r="G29" i="58"/>
  <c r="AA42" i="58"/>
  <c r="W64" i="58"/>
  <c r="O64" i="58"/>
  <c r="G64" i="58"/>
  <c r="Y63" i="58"/>
  <c r="Q63" i="58"/>
  <c r="I63" i="58"/>
  <c r="AA62" i="58"/>
  <c r="S62" i="58"/>
  <c r="K62" i="58"/>
  <c r="AC61" i="58"/>
  <c r="U61" i="58"/>
  <c r="M61" i="58"/>
  <c r="E61" i="58"/>
  <c r="W60" i="58"/>
  <c r="O60" i="58"/>
  <c r="G60" i="58"/>
  <c r="Y59" i="58"/>
  <c r="Q59" i="58"/>
  <c r="I59" i="58"/>
  <c r="AA58" i="58"/>
  <c r="S58" i="58"/>
  <c r="K58" i="58"/>
  <c r="AC57" i="58"/>
  <c r="U57" i="58"/>
  <c r="M57" i="58"/>
  <c r="E57" i="58"/>
  <c r="W56" i="58"/>
  <c r="O56" i="58"/>
  <c r="G56" i="58"/>
  <c r="Y55" i="58"/>
  <c r="Q55" i="58"/>
  <c r="I55" i="58"/>
  <c r="AA54" i="58"/>
  <c r="S54" i="58"/>
  <c r="K54" i="58"/>
  <c r="AC53" i="58"/>
  <c r="U53" i="58"/>
  <c r="M53" i="58"/>
  <c r="E53" i="58"/>
  <c r="W52" i="58"/>
  <c r="O52" i="58"/>
  <c r="G52" i="58"/>
  <c r="Y51" i="58"/>
  <c r="Q51" i="58"/>
  <c r="I51" i="58"/>
  <c r="AA50" i="58"/>
  <c r="S50" i="58"/>
  <c r="K50" i="58"/>
  <c r="AC49" i="58"/>
  <c r="U49" i="58"/>
  <c r="M49" i="58"/>
  <c r="E49" i="58"/>
  <c r="W48" i="58"/>
  <c r="O48" i="58"/>
  <c r="G48" i="58"/>
  <c r="Y47" i="58"/>
  <c r="Q47" i="58"/>
  <c r="I47" i="58"/>
  <c r="AA46" i="58"/>
  <c r="S46" i="58"/>
  <c r="K46" i="58"/>
  <c r="AC45" i="58"/>
  <c r="U45" i="58"/>
  <c r="V64" i="58"/>
  <c r="N64" i="58"/>
  <c r="F64" i="58"/>
  <c r="X63" i="58"/>
  <c r="P63" i="58"/>
  <c r="H63" i="58"/>
  <c r="Z62" i="58"/>
  <c r="R62" i="58"/>
  <c r="J62" i="58"/>
  <c r="AB61" i="58"/>
  <c r="T61" i="58"/>
  <c r="L61" i="58"/>
  <c r="D61" i="58"/>
  <c r="V60" i="58"/>
  <c r="N60" i="58"/>
  <c r="F60" i="58"/>
  <c r="X59" i="58"/>
  <c r="P59" i="58"/>
  <c r="H59" i="58"/>
  <c r="Z58" i="58"/>
  <c r="R58" i="58"/>
  <c r="J58" i="58"/>
  <c r="AB57" i="58"/>
  <c r="T57" i="58"/>
  <c r="L57" i="58"/>
  <c r="D57" i="58"/>
  <c r="V56" i="58"/>
  <c r="N56" i="58"/>
  <c r="F56" i="58"/>
  <c r="X55" i="58"/>
  <c r="P55" i="58"/>
  <c r="H55" i="58"/>
  <c r="Z54" i="58"/>
  <c r="R54" i="58"/>
  <c r="J54" i="58"/>
  <c r="AB53" i="58"/>
  <c r="T53" i="58"/>
  <c r="L53" i="58"/>
  <c r="D53" i="58"/>
  <c r="V52" i="58"/>
  <c r="N52" i="58"/>
  <c r="F52" i="58"/>
  <c r="X51" i="58"/>
  <c r="P51" i="58"/>
  <c r="H51" i="58"/>
  <c r="Z50" i="58"/>
  <c r="R50" i="58"/>
  <c r="J50" i="58"/>
  <c r="AB49" i="58"/>
  <c r="T49" i="58"/>
  <c r="L49" i="58"/>
  <c r="D49" i="58"/>
  <c r="V48" i="58"/>
  <c r="N48" i="58"/>
  <c r="F48" i="58"/>
  <c r="X47" i="58"/>
  <c r="P47" i="58"/>
  <c r="H47" i="58"/>
  <c r="Z46" i="58"/>
  <c r="R46" i="58"/>
  <c r="J46" i="58"/>
  <c r="AB45" i="58"/>
  <c r="T45" i="58"/>
  <c r="AC64" i="58"/>
  <c r="U64" i="58"/>
  <c r="M64" i="58"/>
  <c r="E64" i="58"/>
  <c r="W63" i="58"/>
  <c r="O63" i="58"/>
  <c r="G63" i="58"/>
  <c r="Y62" i="58"/>
  <c r="Q62" i="58"/>
  <c r="I62" i="58"/>
  <c r="AA61" i="58"/>
  <c r="S61" i="58"/>
  <c r="K61" i="58"/>
  <c r="AC60" i="58"/>
  <c r="U60" i="58"/>
  <c r="M60" i="58"/>
  <c r="E60" i="58"/>
  <c r="W59" i="58"/>
  <c r="O59" i="58"/>
  <c r="G59" i="58"/>
  <c r="Y58" i="58"/>
  <c r="Q58" i="58"/>
  <c r="I58" i="58"/>
  <c r="AA57" i="58"/>
  <c r="S57" i="58"/>
  <c r="K57" i="58"/>
  <c r="AC56" i="58"/>
  <c r="U56" i="58"/>
  <c r="M56" i="58"/>
  <c r="E56" i="58"/>
  <c r="W55" i="58"/>
  <c r="O55" i="58"/>
  <c r="G55" i="58"/>
  <c r="Y54" i="58"/>
  <c r="Q54" i="58"/>
  <c r="I54" i="58"/>
  <c r="AA53" i="58"/>
  <c r="S53" i="58"/>
  <c r="K53" i="58"/>
  <c r="AC52" i="58"/>
  <c r="U52" i="58"/>
  <c r="M52" i="58"/>
  <c r="E52" i="58"/>
  <c r="W51" i="58"/>
  <c r="O51" i="58"/>
  <c r="G51" i="58"/>
  <c r="Y50" i="58"/>
  <c r="Q50" i="58"/>
  <c r="I50" i="58"/>
  <c r="AA49" i="58"/>
  <c r="S49" i="58"/>
  <c r="K49" i="58"/>
  <c r="AC48" i="58"/>
  <c r="U48" i="58"/>
  <c r="M48" i="58"/>
  <c r="E48" i="58"/>
  <c r="W47" i="58"/>
  <c r="O47" i="58"/>
  <c r="G47" i="58"/>
  <c r="Y46" i="58"/>
  <c r="Q46" i="58"/>
  <c r="I46" i="58"/>
  <c r="AA45" i="58"/>
  <c r="S45" i="58"/>
  <c r="K45" i="58"/>
  <c r="AC44" i="58"/>
  <c r="U44" i="58"/>
  <c r="M44" i="58"/>
  <c r="E44" i="58"/>
  <c r="W43" i="58"/>
  <c r="O43" i="58"/>
  <c r="G43" i="58"/>
  <c r="Y42" i="58"/>
  <c r="Q42" i="58"/>
  <c r="I42" i="58"/>
  <c r="AA41" i="58"/>
  <c r="S41" i="58"/>
  <c r="K41" i="58"/>
  <c r="AC40" i="58"/>
  <c r="U40" i="58"/>
  <c r="M40" i="58"/>
  <c r="E40" i="58"/>
  <c r="AB64" i="58"/>
  <c r="T64" i="58"/>
  <c r="L64" i="58"/>
  <c r="D64" i="58"/>
  <c r="V63" i="58"/>
  <c r="N63" i="58"/>
  <c r="F63" i="58"/>
  <c r="X62" i="58"/>
  <c r="P62" i="58"/>
  <c r="H62" i="58"/>
  <c r="Z61" i="58"/>
  <c r="R61" i="58"/>
  <c r="J61" i="58"/>
  <c r="AB60" i="58"/>
  <c r="T60" i="58"/>
  <c r="L60" i="58"/>
  <c r="D60" i="58"/>
  <c r="V59" i="58"/>
  <c r="N59" i="58"/>
  <c r="F59" i="58"/>
  <c r="X58" i="58"/>
  <c r="P58" i="58"/>
  <c r="H58" i="58"/>
  <c r="Z57" i="58"/>
  <c r="R57" i="58"/>
  <c r="J57" i="58"/>
  <c r="AB56" i="58"/>
  <c r="T56" i="58"/>
  <c r="L56" i="58"/>
  <c r="D56" i="58"/>
  <c r="V55" i="58"/>
  <c r="N55" i="58"/>
  <c r="F55" i="58"/>
  <c r="X54" i="58"/>
  <c r="P54" i="58"/>
  <c r="H54" i="58"/>
  <c r="Z53" i="58"/>
  <c r="R53" i="58"/>
  <c r="J53" i="58"/>
  <c r="AB52" i="58"/>
  <c r="T52" i="58"/>
  <c r="L52" i="58"/>
  <c r="D52" i="58"/>
  <c r="V51" i="58"/>
  <c r="N51" i="58"/>
  <c r="F51" i="58"/>
  <c r="X50" i="58"/>
  <c r="P50" i="58"/>
  <c r="H50" i="58"/>
  <c r="Z49" i="58"/>
  <c r="R49" i="58"/>
  <c r="J49" i="58"/>
  <c r="AB48" i="58"/>
  <c r="T48" i="58"/>
  <c r="L48" i="58"/>
  <c r="D48" i="58"/>
  <c r="V47" i="58"/>
  <c r="N47" i="58"/>
  <c r="F47" i="58"/>
  <c r="X46" i="58"/>
  <c r="P46" i="58"/>
  <c r="H46" i="58"/>
  <c r="Z45" i="58"/>
  <c r="R45" i="58"/>
  <c r="J45" i="58"/>
  <c r="AA64" i="58"/>
  <c r="S64" i="58"/>
  <c r="K64" i="58"/>
  <c r="AC63" i="58"/>
  <c r="U63" i="58"/>
  <c r="M63" i="58"/>
  <c r="E63" i="58"/>
  <c r="W62" i="58"/>
  <c r="O62" i="58"/>
  <c r="G62" i="58"/>
  <c r="Y61" i="58"/>
  <c r="Q61" i="58"/>
  <c r="I61" i="58"/>
  <c r="AA60" i="58"/>
  <c r="S60" i="58"/>
  <c r="K60" i="58"/>
  <c r="AC59" i="58"/>
  <c r="U59" i="58"/>
  <c r="M59" i="58"/>
  <c r="E59" i="58"/>
  <c r="W58" i="58"/>
  <c r="O58" i="58"/>
  <c r="G58" i="58"/>
  <c r="Y57" i="58"/>
  <c r="Q57" i="58"/>
  <c r="I57" i="58"/>
  <c r="AA56" i="58"/>
  <c r="S56" i="58"/>
  <c r="K56" i="58"/>
  <c r="AC55" i="58"/>
  <c r="U55" i="58"/>
  <c r="M55" i="58"/>
  <c r="E55" i="58"/>
  <c r="W54" i="58"/>
  <c r="O54" i="58"/>
  <c r="G54" i="58"/>
  <c r="Y53" i="58"/>
  <c r="Q53" i="58"/>
  <c r="I53" i="58"/>
  <c r="AA52" i="58"/>
  <c r="S52" i="58"/>
  <c r="K52" i="58"/>
  <c r="AC51" i="58"/>
  <c r="U51" i="58"/>
  <c r="M51" i="58"/>
  <c r="E51" i="58"/>
  <c r="W50" i="58"/>
  <c r="O50" i="58"/>
  <c r="G50" i="58"/>
  <c r="Y49" i="58"/>
  <c r="Q49" i="58"/>
  <c r="I49" i="58"/>
  <c r="AA48" i="58"/>
  <c r="S48" i="58"/>
  <c r="K48" i="58"/>
  <c r="AC47" i="58"/>
  <c r="U47" i="58"/>
  <c r="M47" i="58"/>
  <c r="E47" i="58"/>
  <c r="W46" i="58"/>
  <c r="O46" i="58"/>
  <c r="G46" i="58"/>
  <c r="Y45" i="58"/>
  <c r="Q45" i="58"/>
  <c r="I45" i="58"/>
  <c r="AA44" i="58"/>
  <c r="S44" i="58"/>
  <c r="K44" i="58"/>
  <c r="AC43" i="58"/>
  <c r="U43" i="58"/>
  <c r="M43" i="58"/>
  <c r="E43" i="58"/>
  <c r="W42" i="58"/>
  <c r="O42" i="58"/>
  <c r="G42" i="58"/>
  <c r="Y41" i="58"/>
  <c r="Y64" i="58"/>
  <c r="Q64" i="58"/>
  <c r="I64" i="58"/>
  <c r="AA63" i="58"/>
  <c r="S63" i="58"/>
  <c r="K63" i="58"/>
  <c r="AC62" i="58"/>
  <c r="U62" i="58"/>
  <c r="M62" i="58"/>
  <c r="E62" i="58"/>
  <c r="W61" i="58"/>
  <c r="O61" i="58"/>
  <c r="G61" i="58"/>
  <c r="Y60" i="58"/>
  <c r="Q60" i="58"/>
  <c r="I60" i="58"/>
  <c r="AA59" i="58"/>
  <c r="S59" i="58"/>
  <c r="K59" i="58"/>
  <c r="AC58" i="58"/>
  <c r="U58" i="58"/>
  <c r="M58" i="58"/>
  <c r="E58" i="58"/>
  <c r="W57" i="58"/>
  <c r="O57" i="58"/>
  <c r="G57" i="58"/>
  <c r="Y56" i="58"/>
  <c r="Q56" i="58"/>
  <c r="I56" i="58"/>
  <c r="AA55" i="58"/>
  <c r="S55" i="58"/>
  <c r="K55" i="58"/>
  <c r="AC54" i="58"/>
  <c r="U54" i="58"/>
  <c r="M54" i="58"/>
  <c r="E54" i="58"/>
  <c r="W53" i="58"/>
  <c r="O53" i="58"/>
  <c r="G53" i="58"/>
  <c r="Y52" i="58"/>
  <c r="Q52" i="58"/>
  <c r="I52" i="58"/>
  <c r="AA51" i="58"/>
  <c r="S51" i="58"/>
  <c r="K51" i="58"/>
  <c r="AC50" i="58"/>
  <c r="U50" i="58"/>
  <c r="M50" i="58"/>
  <c r="E50" i="58"/>
  <c r="W49" i="58"/>
  <c r="O49" i="58"/>
  <c r="G49" i="58"/>
  <c r="Y48" i="58"/>
  <c r="Q48" i="58"/>
  <c r="I48" i="58"/>
  <c r="AA47" i="58"/>
  <c r="S47" i="58"/>
  <c r="K47" i="58"/>
  <c r="AC46" i="58"/>
  <c r="U46" i="58"/>
  <c r="M46" i="58"/>
  <c r="E46" i="58"/>
  <c r="W45" i="58"/>
  <c r="O45" i="58"/>
  <c r="G45" i="58"/>
  <c r="R64" i="58"/>
  <c r="L63" i="58"/>
  <c r="F62" i="58"/>
  <c r="Z60" i="58"/>
  <c r="T59" i="58"/>
  <c r="N58" i="58"/>
  <c r="H57" i="58"/>
  <c r="AB55" i="58"/>
  <c r="V54" i="58"/>
  <c r="P53" i="58"/>
  <c r="J52" i="58"/>
  <c r="D51" i="58"/>
  <c r="X49" i="58"/>
  <c r="R48" i="58"/>
  <c r="L47" i="58"/>
  <c r="F46" i="58"/>
  <c r="H45" i="58"/>
  <c r="W44" i="58"/>
  <c r="L44" i="58"/>
  <c r="AA43" i="58"/>
  <c r="Q43" i="58"/>
  <c r="F43" i="58"/>
  <c r="U42" i="58"/>
  <c r="K42" i="58"/>
  <c r="Z41" i="58"/>
  <c r="P41" i="58"/>
  <c r="G41" i="58"/>
  <c r="X40" i="58"/>
  <c r="O40" i="58"/>
  <c r="F40" i="58"/>
  <c r="W39" i="58"/>
  <c r="O39" i="58"/>
  <c r="G39" i="58"/>
  <c r="Y38" i="58"/>
  <c r="Q38" i="58"/>
  <c r="I38" i="58"/>
  <c r="AC32" i="58"/>
  <c r="U32" i="58"/>
  <c r="M32" i="58"/>
  <c r="E32" i="58"/>
  <c r="W31" i="58"/>
  <c r="O31" i="58"/>
  <c r="G31" i="58"/>
  <c r="Y30" i="58"/>
  <c r="Q30" i="58"/>
  <c r="I30" i="58"/>
  <c r="AA29" i="58"/>
  <c r="S29" i="58"/>
  <c r="K29" i="58"/>
  <c r="AC28" i="58"/>
  <c r="U28" i="58"/>
  <c r="M28" i="58"/>
  <c r="E28" i="58"/>
  <c r="W27" i="58"/>
  <c r="O27" i="58"/>
  <c r="G27" i="58"/>
  <c r="Y26" i="58"/>
  <c r="Q26" i="58"/>
  <c r="I26" i="58"/>
  <c r="AA25" i="58"/>
  <c r="S25" i="58"/>
  <c r="K25" i="58"/>
  <c r="AC24" i="58"/>
  <c r="U24" i="58"/>
  <c r="M24" i="58"/>
  <c r="E24" i="58"/>
  <c r="W23" i="58"/>
  <c r="O23" i="58"/>
  <c r="G23" i="58"/>
  <c r="Y22" i="58"/>
  <c r="Q22" i="58"/>
  <c r="I22" i="58"/>
  <c r="AA21" i="58"/>
  <c r="S21" i="58"/>
  <c r="K21" i="58"/>
  <c r="AC20" i="58"/>
  <c r="U20" i="58"/>
  <c r="M20" i="58"/>
  <c r="E20" i="58"/>
  <c r="W19" i="58"/>
  <c r="O19" i="58"/>
  <c r="G19" i="58"/>
  <c r="Y18" i="58"/>
  <c r="Q18" i="58"/>
  <c r="P64" i="58"/>
  <c r="J63" i="58"/>
  <c r="D62" i="58"/>
  <c r="X60" i="58"/>
  <c r="R59" i="58"/>
  <c r="L58" i="58"/>
  <c r="F57" i="58"/>
  <c r="Z55" i="58"/>
  <c r="T54" i="58"/>
  <c r="N53" i="58"/>
  <c r="H52" i="58"/>
  <c r="AB50" i="58"/>
  <c r="V49" i="58"/>
  <c r="P48" i="58"/>
  <c r="J47" i="58"/>
  <c r="D46" i="58"/>
  <c r="F45" i="58"/>
  <c r="V44" i="58"/>
  <c r="J44" i="58"/>
  <c r="Z43" i="58"/>
  <c r="P43" i="58"/>
  <c r="D43" i="58"/>
  <c r="T42" i="58"/>
  <c r="J42" i="58"/>
  <c r="X41" i="58"/>
  <c r="O41" i="58"/>
  <c r="F41" i="58"/>
  <c r="W40" i="58"/>
  <c r="N40" i="58"/>
  <c r="D40" i="58"/>
  <c r="V39" i="58"/>
  <c r="N39" i="58"/>
  <c r="F39" i="58"/>
  <c r="X38" i="58"/>
  <c r="P38" i="58"/>
  <c r="H38" i="58"/>
  <c r="AB32" i="58"/>
  <c r="T32" i="58"/>
  <c r="L32" i="58"/>
  <c r="D32" i="58"/>
  <c r="V31" i="58"/>
  <c r="N31" i="58"/>
  <c r="F31" i="58"/>
  <c r="X30" i="58"/>
  <c r="P30" i="58"/>
  <c r="H30" i="58"/>
  <c r="Z29" i="58"/>
  <c r="R29" i="58"/>
  <c r="J29" i="58"/>
  <c r="AB28" i="58"/>
  <c r="T28" i="58"/>
  <c r="L28" i="58"/>
  <c r="D28" i="58"/>
  <c r="V27" i="58"/>
  <c r="N27" i="58"/>
  <c r="F27" i="58"/>
  <c r="X26" i="58"/>
  <c r="P26" i="58"/>
  <c r="H26" i="58"/>
  <c r="Z25" i="58"/>
  <c r="R25" i="58"/>
  <c r="J25" i="58"/>
  <c r="AB24" i="58"/>
  <c r="T24" i="58"/>
  <c r="L24" i="58"/>
  <c r="D24" i="58"/>
  <c r="V23" i="58"/>
  <c r="N23" i="58"/>
  <c r="F23" i="58"/>
  <c r="X22" i="58"/>
  <c r="P22" i="58"/>
  <c r="H22" i="58"/>
  <c r="Z21" i="58"/>
  <c r="R21" i="58"/>
  <c r="J21" i="58"/>
  <c r="AB20" i="58"/>
  <c r="T20" i="58"/>
  <c r="L20" i="58"/>
  <c r="D20" i="58"/>
  <c r="V19" i="58"/>
  <c r="N19" i="58"/>
  <c r="F19" i="58"/>
  <c r="X18" i="58"/>
  <c r="P18" i="58"/>
  <c r="J64" i="58"/>
  <c r="D63" i="58"/>
  <c r="X61" i="58"/>
  <c r="R60" i="58"/>
  <c r="L59" i="58"/>
  <c r="F58" i="58"/>
  <c r="Z56" i="58"/>
  <c r="T55" i="58"/>
  <c r="N54" i="58"/>
  <c r="H53" i="58"/>
  <c r="AB51" i="58"/>
  <c r="V50" i="58"/>
  <c r="P49" i="58"/>
  <c r="J48" i="58"/>
  <c r="D47" i="58"/>
  <c r="X45" i="58"/>
  <c r="E45" i="58"/>
  <c r="T44" i="58"/>
  <c r="I44" i="58"/>
  <c r="Y43" i="58"/>
  <c r="N43" i="58"/>
  <c r="AC42" i="58"/>
  <c r="S42" i="58"/>
  <c r="H42" i="58"/>
  <c r="W41" i="58"/>
  <c r="N41" i="58"/>
  <c r="E41" i="58"/>
  <c r="V40" i="58"/>
  <c r="L40" i="58"/>
  <c r="AC39" i="58"/>
  <c r="U39" i="58"/>
  <c r="M39" i="58"/>
  <c r="E39" i="58"/>
  <c r="W38" i="58"/>
  <c r="O38" i="58"/>
  <c r="G38" i="58"/>
  <c r="AA32" i="58"/>
  <c r="S32" i="58"/>
  <c r="K32" i="58"/>
  <c r="AC31" i="58"/>
  <c r="U31" i="58"/>
  <c r="M31" i="58"/>
  <c r="E31" i="58"/>
  <c r="W30" i="58"/>
  <c r="O30" i="58"/>
  <c r="G30" i="58"/>
  <c r="Y29" i="58"/>
  <c r="Q29" i="58"/>
  <c r="I29" i="58"/>
  <c r="AA28" i="58"/>
  <c r="S28" i="58"/>
  <c r="K28" i="58"/>
  <c r="AC27" i="58"/>
  <c r="U27" i="58"/>
  <c r="M27" i="58"/>
  <c r="E27" i="58"/>
  <c r="W26" i="58"/>
  <c r="O26" i="58"/>
  <c r="G26" i="58"/>
  <c r="Y25" i="58"/>
  <c r="Q25" i="58"/>
  <c r="I25" i="58"/>
  <c r="AA24" i="58"/>
  <c r="S24" i="58"/>
  <c r="K24" i="58"/>
  <c r="AC23" i="58"/>
  <c r="U23" i="58"/>
  <c r="M23" i="58"/>
  <c r="E23" i="58"/>
  <c r="W22" i="58"/>
  <c r="O22" i="58"/>
  <c r="G22" i="58"/>
  <c r="Y21" i="58"/>
  <c r="Q21" i="58"/>
  <c r="I21" i="58"/>
  <c r="AA20" i="58"/>
  <c r="S20" i="58"/>
  <c r="K20" i="58"/>
  <c r="AC19" i="58"/>
  <c r="U19" i="58"/>
  <c r="M19" i="58"/>
  <c r="E19" i="58"/>
  <c r="W18" i="58"/>
  <c r="O18" i="58"/>
  <c r="G18" i="58"/>
  <c r="H64" i="58"/>
  <c r="AB62" i="58"/>
  <c r="V61" i="58"/>
  <c r="P60" i="58"/>
  <c r="J59" i="58"/>
  <c r="D58" i="58"/>
  <c r="X56" i="58"/>
  <c r="R55" i="58"/>
  <c r="L54" i="58"/>
  <c r="F53" i="58"/>
  <c r="Z51" i="58"/>
  <c r="T50" i="58"/>
  <c r="N49" i="58"/>
  <c r="H48" i="58"/>
  <c r="AB46" i="58"/>
  <c r="V45" i="58"/>
  <c r="D45" i="58"/>
  <c r="R44" i="58"/>
  <c r="H44" i="58"/>
  <c r="X43" i="58"/>
  <c r="L43" i="58"/>
  <c r="AB42" i="58"/>
  <c r="R42" i="58"/>
  <c r="F42" i="58"/>
  <c r="V41" i="58"/>
  <c r="M41" i="58"/>
  <c r="D41" i="58"/>
  <c r="T40" i="58"/>
  <c r="K40" i="58"/>
  <c r="AB39" i="58"/>
  <c r="T39" i="58"/>
  <c r="L39" i="58"/>
  <c r="D39" i="58"/>
  <c r="V38" i="58"/>
  <c r="N38" i="58"/>
  <c r="F38" i="58"/>
  <c r="Z32" i="58"/>
  <c r="R32" i="58"/>
  <c r="J32" i="58"/>
  <c r="AB31" i="58"/>
  <c r="T31" i="58"/>
  <c r="L31" i="58"/>
  <c r="D31" i="58"/>
  <c r="V30" i="58"/>
  <c r="N30" i="58"/>
  <c r="F30" i="58"/>
  <c r="X29" i="58"/>
  <c r="P29" i="58"/>
  <c r="H29" i="58"/>
  <c r="Z28" i="58"/>
  <c r="R28" i="58"/>
  <c r="J28" i="58"/>
  <c r="AB27" i="58"/>
  <c r="T27" i="58"/>
  <c r="L27" i="58"/>
  <c r="D27" i="58"/>
  <c r="V26" i="58"/>
  <c r="N26" i="58"/>
  <c r="F26" i="58"/>
  <c r="X25" i="58"/>
  <c r="P25" i="58"/>
  <c r="H25" i="58"/>
  <c r="Z24" i="58"/>
  <c r="R24" i="58"/>
  <c r="J24" i="58"/>
  <c r="AB23" i="58"/>
  <c r="T23" i="58"/>
  <c r="L23" i="58"/>
  <c r="D23" i="58"/>
  <c r="V22" i="58"/>
  <c r="N22" i="58"/>
  <c r="F22" i="58"/>
  <c r="X21" i="58"/>
  <c r="P21" i="58"/>
  <c r="H21" i="58"/>
  <c r="Z20" i="58"/>
  <c r="R20" i="58"/>
  <c r="J20" i="58"/>
  <c r="AB19" i="58"/>
  <c r="T19" i="58"/>
  <c r="L19" i="58"/>
  <c r="D19" i="58"/>
  <c r="V18" i="58"/>
  <c r="N18" i="58"/>
  <c r="Z64" i="58"/>
  <c r="T63" i="58"/>
  <c r="N62" i="58"/>
  <c r="H61" i="58"/>
  <c r="AB59" i="58"/>
  <c r="V58" i="58"/>
  <c r="P57" i="58"/>
  <c r="J56" i="58"/>
  <c r="D55" i="58"/>
  <c r="X53" i="58"/>
  <c r="R52" i="58"/>
  <c r="L51" i="58"/>
  <c r="F50" i="58"/>
  <c r="Z48" i="58"/>
  <c r="T47" i="58"/>
  <c r="N46" i="58"/>
  <c r="M45" i="58"/>
  <c r="Y44" i="58"/>
  <c r="O44" i="58"/>
  <c r="D44" i="58"/>
  <c r="S43" i="58"/>
  <c r="I43" i="58"/>
  <c r="X42" i="58"/>
  <c r="M42" i="58"/>
  <c r="AC41" i="58"/>
  <c r="R41" i="58"/>
  <c r="I41" i="58"/>
  <c r="Z40" i="58"/>
  <c r="Q40" i="58"/>
  <c r="H40" i="58"/>
  <c r="Y39" i="58"/>
  <c r="Q39" i="58"/>
  <c r="I39" i="58"/>
  <c r="AA38" i="58"/>
  <c r="S38" i="58"/>
  <c r="K38" i="58"/>
  <c r="W32" i="58"/>
  <c r="O32" i="58"/>
  <c r="G32" i="58"/>
  <c r="Y31" i="58"/>
  <c r="Q31" i="58"/>
  <c r="I31" i="58"/>
  <c r="AA30" i="58"/>
  <c r="S30" i="58"/>
  <c r="K30" i="58"/>
  <c r="AC29" i="58"/>
  <c r="U29" i="58"/>
  <c r="M29" i="58"/>
  <c r="E29" i="58"/>
  <c r="W28" i="58"/>
  <c r="O28" i="58"/>
  <c r="G28" i="58"/>
  <c r="Y27" i="58"/>
  <c r="Q27" i="58"/>
  <c r="I27" i="58"/>
  <c r="AA26" i="58"/>
  <c r="S26" i="58"/>
  <c r="K26" i="58"/>
  <c r="AC25" i="58"/>
  <c r="U25" i="58"/>
  <c r="M25" i="58"/>
  <c r="E25" i="58"/>
  <c r="W24" i="58"/>
  <c r="O24" i="58"/>
  <c r="G24" i="58"/>
  <c r="Y23" i="58"/>
  <c r="Q23" i="58"/>
  <c r="I23" i="58"/>
  <c r="AA22" i="58"/>
  <c r="S22" i="58"/>
  <c r="K22" i="58"/>
  <c r="AC21" i="58"/>
  <c r="U21" i="58"/>
  <c r="M21" i="58"/>
  <c r="E21" i="58"/>
  <c r="W20" i="58"/>
  <c r="O20" i="58"/>
  <c r="G20" i="58"/>
  <c r="Y19" i="58"/>
  <c r="Q19" i="58"/>
  <c r="I19" i="58"/>
  <c r="AA18" i="58"/>
  <c r="S18" i="58"/>
  <c r="K18" i="58"/>
  <c r="X64" i="58"/>
  <c r="R63" i="58"/>
  <c r="L62" i="58"/>
  <c r="F61" i="58"/>
  <c r="Z59" i="58"/>
  <c r="T58" i="58"/>
  <c r="N57" i="58"/>
  <c r="H56" i="58"/>
  <c r="AB54" i="58"/>
  <c r="V53" i="58"/>
  <c r="P52" i="58"/>
  <c r="J51" i="58"/>
  <c r="D50" i="58"/>
  <c r="X48" i="58"/>
  <c r="R47" i="58"/>
  <c r="L46" i="58"/>
  <c r="L45" i="58"/>
  <c r="X44" i="58"/>
  <c r="N44" i="58"/>
  <c r="AB43" i="58"/>
  <c r="R43" i="58"/>
  <c r="H43" i="58"/>
  <c r="V42" i="58"/>
  <c r="L42" i="58"/>
  <c r="AB41" i="58"/>
  <c r="Q41" i="58"/>
  <c r="H41" i="58"/>
  <c r="Y40" i="58"/>
  <c r="P40" i="58"/>
  <c r="G40" i="58"/>
  <c r="X39" i="58"/>
  <c r="P39" i="58"/>
  <c r="H39" i="58"/>
  <c r="Z38" i="58"/>
  <c r="R38" i="58"/>
  <c r="J38" i="58"/>
  <c r="V32" i="58"/>
  <c r="N32" i="58"/>
  <c r="F32" i="58"/>
  <c r="X31" i="58"/>
  <c r="P31" i="58"/>
  <c r="H31" i="58"/>
  <c r="Z30" i="58"/>
  <c r="R30" i="58"/>
  <c r="J30" i="58"/>
  <c r="AB29" i="58"/>
  <c r="T29" i="58"/>
  <c r="L29" i="58"/>
  <c r="D29" i="58"/>
  <c r="V28" i="58"/>
  <c r="N28" i="58"/>
  <c r="F28" i="58"/>
  <c r="X27" i="58"/>
  <c r="P27" i="58"/>
  <c r="H27" i="58"/>
  <c r="Z26" i="58"/>
  <c r="R26" i="58"/>
  <c r="J26" i="58"/>
  <c r="AB25" i="58"/>
  <c r="T25" i="58"/>
  <c r="L25" i="58"/>
  <c r="D25" i="58"/>
  <c r="V24" i="58"/>
  <c r="N24" i="58"/>
  <c r="F24" i="58"/>
  <c r="X23" i="58"/>
  <c r="P23" i="58"/>
  <c r="H23" i="58"/>
  <c r="Z22" i="58"/>
  <c r="R22" i="58"/>
  <c r="J22" i="58"/>
  <c r="AB21" i="58"/>
  <c r="T21" i="58"/>
  <c r="L21" i="58"/>
  <c r="D21" i="58"/>
  <c r="V20" i="58"/>
  <c r="N20" i="58"/>
  <c r="F20" i="58"/>
  <c r="X19" i="58"/>
  <c r="P19" i="58"/>
  <c r="H19" i="58"/>
  <c r="Z18" i="58"/>
  <c r="R18" i="58"/>
  <c r="J18" i="58"/>
  <c r="J60" i="58"/>
  <c r="L55" i="58"/>
  <c r="N50" i="58"/>
  <c r="P45" i="58"/>
  <c r="V43" i="58"/>
  <c r="E42" i="58"/>
  <c r="S40" i="58"/>
  <c r="K39" i="58"/>
  <c r="E38" i="58"/>
  <c r="I32" i="58"/>
  <c r="AC30" i="58"/>
  <c r="W29" i="58"/>
  <c r="Q28" i="58"/>
  <c r="K27" i="58"/>
  <c r="E26" i="58"/>
  <c r="Y24" i="58"/>
  <c r="S23" i="58"/>
  <c r="M22" i="58"/>
  <c r="G21" i="58"/>
  <c r="AA19" i="58"/>
  <c r="U18" i="58"/>
  <c r="D18" i="58"/>
  <c r="V17" i="58"/>
  <c r="N17" i="58"/>
  <c r="F17" i="58"/>
  <c r="X16" i="58"/>
  <c r="P16" i="58"/>
  <c r="H16" i="58"/>
  <c r="Z15" i="58"/>
  <c r="R15" i="58"/>
  <c r="J15" i="58"/>
  <c r="AB14" i="58"/>
  <c r="T14" i="58"/>
  <c r="L14" i="58"/>
  <c r="D14" i="58"/>
  <c r="V13" i="58"/>
  <c r="N13" i="58"/>
  <c r="F13" i="58"/>
  <c r="X12" i="58"/>
  <c r="P12" i="58"/>
  <c r="H12" i="58"/>
  <c r="Z11" i="58"/>
  <c r="R11" i="58"/>
  <c r="J11" i="58"/>
  <c r="AB10" i="58"/>
  <c r="T10" i="58"/>
  <c r="L10" i="58"/>
  <c r="D10" i="58"/>
  <c r="V9" i="58"/>
  <c r="N9" i="58"/>
  <c r="F9" i="58"/>
  <c r="X8" i="58"/>
  <c r="P8" i="58"/>
  <c r="H8" i="58"/>
  <c r="Z7" i="58"/>
  <c r="R7" i="58"/>
  <c r="J7" i="58"/>
  <c r="AB6" i="58"/>
  <c r="T6" i="58"/>
  <c r="L6" i="58"/>
  <c r="D6" i="58"/>
  <c r="H60" i="58"/>
  <c r="J55" i="58"/>
  <c r="L50" i="58"/>
  <c r="N45" i="58"/>
  <c r="T43" i="58"/>
  <c r="D42" i="58"/>
  <c r="R40" i="58"/>
  <c r="J39" i="58"/>
  <c r="D38" i="58"/>
  <c r="H32" i="58"/>
  <c r="AB30" i="58"/>
  <c r="V29" i="58"/>
  <c r="P28" i="58"/>
  <c r="J27" i="58"/>
  <c r="D26" i="58"/>
  <c r="X24" i="58"/>
  <c r="R23" i="58"/>
  <c r="L22" i="58"/>
  <c r="F21" i="58"/>
  <c r="Z19" i="58"/>
  <c r="T18" i="58"/>
  <c r="AC17" i="58"/>
  <c r="U17" i="58"/>
  <c r="M17" i="58"/>
  <c r="E17" i="58"/>
  <c r="W16" i="58"/>
  <c r="O16" i="58"/>
  <c r="G16" i="58"/>
  <c r="Y15" i="58"/>
  <c r="Q15" i="58"/>
  <c r="I15" i="58"/>
  <c r="AA14" i="58"/>
  <c r="S14" i="58"/>
  <c r="K14" i="58"/>
  <c r="AC13" i="58"/>
  <c r="U13" i="58"/>
  <c r="M13" i="58"/>
  <c r="E13" i="58"/>
  <c r="W12" i="58"/>
  <c r="O12" i="58"/>
  <c r="G12" i="58"/>
  <c r="Y11" i="58"/>
  <c r="Q11" i="58"/>
  <c r="I11" i="58"/>
  <c r="AA10" i="58"/>
  <c r="S10" i="58"/>
  <c r="K10" i="58"/>
  <c r="AC9" i="58"/>
  <c r="U9" i="58"/>
  <c r="M9" i="58"/>
  <c r="E9" i="58"/>
  <c r="W8" i="58"/>
  <c r="O8" i="58"/>
  <c r="G8" i="58"/>
  <c r="Y7" i="58"/>
  <c r="Q7" i="58"/>
  <c r="I7" i="58"/>
  <c r="AA6" i="58"/>
  <c r="S6" i="58"/>
  <c r="K6" i="58"/>
  <c r="C62" i="57"/>
  <c r="E62" i="57" s="1"/>
  <c r="C58" i="57"/>
  <c r="E58" i="57" s="1"/>
  <c r="C54" i="57"/>
  <c r="E54" i="57" s="1"/>
  <c r="C50" i="57"/>
  <c r="E50" i="57" s="1"/>
  <c r="C46" i="57"/>
  <c r="E46" i="57" s="1"/>
  <c r="C42" i="57"/>
  <c r="E42" i="57" s="1"/>
  <c r="C38" i="57"/>
  <c r="E38" i="57" s="1"/>
  <c r="AB63" i="58"/>
  <c r="D59" i="58"/>
  <c r="F54" i="58"/>
  <c r="H49" i="58"/>
  <c r="AB44" i="58"/>
  <c r="K43" i="58"/>
  <c r="U41" i="58"/>
  <c r="J40" i="58"/>
  <c r="AC38" i="58"/>
  <c r="AA31" i="58"/>
  <c r="U30" i="58"/>
  <c r="O29" i="58"/>
  <c r="I28" i="58"/>
  <c r="AC26" i="58"/>
  <c r="W25" i="58"/>
  <c r="Q24" i="58"/>
  <c r="K23" i="58"/>
  <c r="E22" i="58"/>
  <c r="Y20" i="58"/>
  <c r="S19" i="58"/>
  <c r="M18" i="58"/>
  <c r="AB17" i="58"/>
  <c r="T17" i="58"/>
  <c r="L17" i="58"/>
  <c r="D17" i="58"/>
  <c r="V16" i="58"/>
  <c r="N16" i="58"/>
  <c r="F16" i="58"/>
  <c r="X15" i="58"/>
  <c r="P15" i="58"/>
  <c r="H15" i="58"/>
  <c r="Z14" i="58"/>
  <c r="R14" i="58"/>
  <c r="J14" i="58"/>
  <c r="AB13" i="58"/>
  <c r="T13" i="58"/>
  <c r="L13" i="58"/>
  <c r="D13" i="58"/>
  <c r="V12" i="58"/>
  <c r="N12" i="58"/>
  <c r="F12" i="58"/>
  <c r="X11" i="58"/>
  <c r="P11" i="58"/>
  <c r="H11" i="58"/>
  <c r="Z10" i="58"/>
  <c r="R10" i="58"/>
  <c r="J10" i="58"/>
  <c r="AB9" i="58"/>
  <c r="T9" i="58"/>
  <c r="L9" i="58"/>
  <c r="D9" i="58"/>
  <c r="V8" i="58"/>
  <c r="N8" i="58"/>
  <c r="F8" i="58"/>
  <c r="X7" i="58"/>
  <c r="P7" i="58"/>
  <c r="H7" i="58"/>
  <c r="Z6" i="58"/>
  <c r="R6" i="58"/>
  <c r="J6" i="58"/>
  <c r="Z63" i="58"/>
  <c r="AB58" i="58"/>
  <c r="D54" i="58"/>
  <c r="F49" i="58"/>
  <c r="Z44" i="58"/>
  <c r="J43" i="58"/>
  <c r="T41" i="58"/>
  <c r="I40" i="58"/>
  <c r="AB38" i="58"/>
  <c r="Z31" i="58"/>
  <c r="T30" i="58"/>
  <c r="N29" i="58"/>
  <c r="H28" i="58"/>
  <c r="AB26" i="58"/>
  <c r="V25" i="58"/>
  <c r="P24" i="58"/>
  <c r="J23" i="58"/>
  <c r="D22" i="58"/>
  <c r="X20" i="58"/>
  <c r="R19" i="58"/>
  <c r="L18" i="58"/>
  <c r="AA17" i="58"/>
  <c r="S17" i="58"/>
  <c r="K17" i="58"/>
  <c r="AC16" i="58"/>
  <c r="U16" i="58"/>
  <c r="M16" i="58"/>
  <c r="E16" i="58"/>
  <c r="W15" i="58"/>
  <c r="O15" i="58"/>
  <c r="G15" i="58"/>
  <c r="Y14" i="58"/>
  <c r="Q14" i="58"/>
  <c r="I14" i="58"/>
  <c r="AA13" i="58"/>
  <c r="S13" i="58"/>
  <c r="K13" i="58"/>
  <c r="AC12" i="58"/>
  <c r="U12" i="58"/>
  <c r="M12" i="58"/>
  <c r="E12" i="58"/>
  <c r="W11" i="58"/>
  <c r="O11" i="58"/>
  <c r="G11" i="58"/>
  <c r="Y10" i="58"/>
  <c r="Q10" i="58"/>
  <c r="I10" i="58"/>
  <c r="AA9" i="58"/>
  <c r="S9" i="58"/>
  <c r="K9" i="58"/>
  <c r="AC8" i="58"/>
  <c r="U8" i="58"/>
  <c r="M8" i="58"/>
  <c r="E8" i="58"/>
  <c r="W7" i="58"/>
  <c r="O7" i="58"/>
  <c r="G7" i="58"/>
  <c r="Y6" i="58"/>
  <c r="Q6" i="58"/>
  <c r="I6" i="58"/>
  <c r="C61" i="57"/>
  <c r="E61" i="57" s="1"/>
  <c r="C57" i="57"/>
  <c r="E57" i="57" s="1"/>
  <c r="C53" i="57"/>
  <c r="E53" i="57" s="1"/>
  <c r="C49" i="57"/>
  <c r="E49" i="57" s="1"/>
  <c r="C45" i="57"/>
  <c r="E45" i="57" s="1"/>
  <c r="C41" i="57"/>
  <c r="E41" i="57" s="1"/>
  <c r="C37" i="57"/>
  <c r="P61" i="58"/>
  <c r="R56" i="58"/>
  <c r="T51" i="58"/>
  <c r="V46" i="58"/>
  <c r="G44" i="58"/>
  <c r="P42" i="58"/>
  <c r="AB40" i="58"/>
  <c r="S39" i="58"/>
  <c r="M38" i="58"/>
  <c r="Q32" i="58"/>
  <c r="K31" i="58"/>
  <c r="E30" i="58"/>
  <c r="Y28" i="58"/>
  <c r="S27" i="58"/>
  <c r="M26" i="58"/>
  <c r="G25" i="58"/>
  <c r="AA23" i="58"/>
  <c r="U22" i="58"/>
  <c r="O21" i="58"/>
  <c r="I20" i="58"/>
  <c r="AC18" i="58"/>
  <c r="F18" i="58"/>
  <c r="X17" i="58"/>
  <c r="P17" i="58"/>
  <c r="H17" i="58"/>
  <c r="Z16" i="58"/>
  <c r="R16" i="58"/>
  <c r="J16" i="58"/>
  <c r="AB15" i="58"/>
  <c r="T15" i="58"/>
  <c r="L15" i="58"/>
  <c r="D15" i="58"/>
  <c r="V14" i="58"/>
  <c r="N14" i="58"/>
  <c r="F14" i="58"/>
  <c r="X13" i="58"/>
  <c r="P13" i="58"/>
  <c r="H13" i="58"/>
  <c r="Z12" i="58"/>
  <c r="R12" i="58"/>
  <c r="J12" i="58"/>
  <c r="AB11" i="58"/>
  <c r="T11" i="58"/>
  <c r="L11" i="58"/>
  <c r="D11" i="58"/>
  <c r="V10" i="58"/>
  <c r="N10" i="58"/>
  <c r="F10" i="58"/>
  <c r="X9" i="58"/>
  <c r="P9" i="58"/>
  <c r="H9" i="58"/>
  <c r="Z8" i="58"/>
  <c r="R8" i="58"/>
  <c r="J8" i="58"/>
  <c r="AB7" i="58"/>
  <c r="T7" i="58"/>
  <c r="L7" i="58"/>
  <c r="D7" i="58"/>
  <c r="V6" i="58"/>
  <c r="N6" i="58"/>
  <c r="F6" i="58"/>
  <c r="N61" i="58"/>
  <c r="P56" i="58"/>
  <c r="R51" i="58"/>
  <c r="T46" i="58"/>
  <c r="F44" i="58"/>
  <c r="N42" i="58"/>
  <c r="AA40" i="58"/>
  <c r="R39" i="58"/>
  <c r="L38" i="58"/>
  <c r="P32" i="58"/>
  <c r="J31" i="58"/>
  <c r="D30" i="58"/>
  <c r="X28" i="58"/>
  <c r="R27" i="58"/>
  <c r="L26" i="58"/>
  <c r="F25" i="58"/>
  <c r="Z23" i="58"/>
  <c r="T22" i="58"/>
  <c r="N21" i="58"/>
  <c r="H20" i="58"/>
  <c r="AB18" i="58"/>
  <c r="E18" i="58"/>
  <c r="W17" i="58"/>
  <c r="O17" i="58"/>
  <c r="G17" i="58"/>
  <c r="Y16" i="58"/>
  <c r="Q16" i="58"/>
  <c r="I16" i="58"/>
  <c r="AA15" i="58"/>
  <c r="S15" i="58"/>
  <c r="K15" i="58"/>
  <c r="AC14" i="58"/>
  <c r="U14" i="58"/>
  <c r="M14" i="58"/>
  <c r="E14" i="58"/>
  <c r="W13" i="58"/>
  <c r="O13" i="58"/>
  <c r="G13" i="58"/>
  <c r="Y12" i="58"/>
  <c r="Q12" i="58"/>
  <c r="I12" i="58"/>
  <c r="AA11" i="58"/>
  <c r="S11" i="58"/>
  <c r="K11" i="58"/>
  <c r="AC10" i="58"/>
  <c r="U10" i="58"/>
  <c r="M10" i="58"/>
  <c r="E10" i="58"/>
  <c r="W9" i="58"/>
  <c r="O9" i="58"/>
  <c r="G9" i="58"/>
  <c r="Y8" i="58"/>
  <c r="Q8" i="58"/>
  <c r="I8" i="58"/>
  <c r="AA7" i="58"/>
  <c r="S7" i="58"/>
  <c r="K7" i="58"/>
  <c r="AC6" i="58"/>
  <c r="U6" i="58"/>
  <c r="M6" i="58"/>
  <c r="E6" i="58"/>
  <c r="C63" i="57"/>
  <c r="E63" i="57" s="1"/>
  <c r="C59" i="57"/>
  <c r="E59" i="57" s="1"/>
  <c r="C55" i="57"/>
  <c r="E55" i="57" s="1"/>
  <c r="C51" i="57"/>
  <c r="E51" i="57" s="1"/>
  <c r="C47" i="57"/>
  <c r="E47" i="57" s="1"/>
  <c r="C43" i="57"/>
  <c r="E43" i="57" s="1"/>
  <c r="C39" i="57"/>
  <c r="E39" i="57" s="1"/>
  <c r="C44" i="57"/>
  <c r="E44" i="57" s="1"/>
  <c r="C60" i="57"/>
  <c r="E60" i="57" s="1"/>
  <c r="O6" i="58"/>
  <c r="U7" i="58"/>
  <c r="AA8" i="58"/>
  <c r="G10" i="58"/>
  <c r="M11" i="58"/>
  <c r="S12" i="58"/>
  <c r="Y13" i="58"/>
  <c r="E15" i="58"/>
  <c r="K16" i="58"/>
  <c r="Q17" i="58"/>
  <c r="P20" i="58"/>
  <c r="N25" i="58"/>
  <c r="L30" i="58"/>
  <c r="T38" i="58"/>
  <c r="P44" i="58"/>
  <c r="T62" i="58"/>
  <c r="P6" i="58"/>
  <c r="V7" i="58"/>
  <c r="AB8" i="58"/>
  <c r="H10" i="58"/>
  <c r="N11" i="58"/>
  <c r="T12" i="58"/>
  <c r="Z13" i="58"/>
  <c r="F15" i="58"/>
  <c r="L16" i="58"/>
  <c r="R17" i="58"/>
  <c r="Q20" i="58"/>
  <c r="O25" i="58"/>
  <c r="M30" i="58"/>
  <c r="U38" i="58"/>
  <c r="Q44" i="58"/>
  <c r="V62" i="58"/>
  <c r="C3" i="49"/>
  <c r="AC66" i="58" l="1"/>
  <c r="AC67" i="58" s="1"/>
  <c r="AG74" i="58" s="1"/>
  <c r="B9" i="24"/>
  <c r="B7" i="24"/>
  <c r="B5" i="24"/>
  <c r="B4" i="24"/>
  <c r="E37" i="57"/>
  <c r="D64" i="57"/>
  <c r="G64" i="57" s="1"/>
  <c r="I66" i="58" l="1"/>
  <c r="Z66" i="58"/>
  <c r="S66" i="58"/>
  <c r="AA66" i="58"/>
  <c r="V66" i="58"/>
  <c r="F66" i="58"/>
  <c r="P66" i="58"/>
  <c r="T66" i="58"/>
  <c r="D66" i="58"/>
  <c r="D67" i="58" s="1"/>
  <c r="H74" i="58" s="1"/>
  <c r="AD6" i="24"/>
  <c r="R66" i="58"/>
  <c r="W66" i="58"/>
  <c r="G66" i="58"/>
  <c r="X66" i="58"/>
  <c r="U66" i="58"/>
  <c r="M66" i="58"/>
  <c r="E66" i="58"/>
  <c r="N66" i="58"/>
  <c r="Q66" i="58"/>
  <c r="K66" i="58"/>
  <c r="H66" i="58"/>
  <c r="L66" i="58"/>
  <c r="J66" i="58"/>
  <c r="Y66" i="58"/>
  <c r="AB66" i="58"/>
  <c r="O66" i="58"/>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C2" i="4"/>
  <c r="D2" i="4" s="1"/>
  <c r="E2" i="4" s="1"/>
  <c r="F2" i="4" s="1"/>
  <c r="G2" i="4" s="1"/>
  <c r="H2" i="4" s="1"/>
  <c r="I2" i="4" s="1"/>
  <c r="J2" i="4" s="1"/>
  <c r="K2" i="4" s="1"/>
  <c r="L2" i="4" s="1"/>
  <c r="M2" i="4" s="1"/>
  <c r="N2" i="4" s="1"/>
  <c r="O2" i="4" s="1"/>
  <c r="P2" i="4" s="1"/>
  <c r="Q2" i="4" s="1"/>
  <c r="R2" i="4" s="1"/>
  <c r="S2" i="4" s="1"/>
  <c r="T2" i="4" s="1"/>
  <c r="U2" i="4" s="1"/>
  <c r="V2" i="4" s="1"/>
  <c r="W2" i="4" s="1"/>
  <c r="X2" i="4" s="1"/>
  <c r="Y2" i="4" s="1"/>
  <c r="Z2" i="4" s="1"/>
  <c r="AA2" i="4" s="1"/>
  <c r="AB2" i="4" s="1"/>
  <c r="AC2" i="4" s="1"/>
  <c r="AD2" i="4" s="1"/>
  <c r="B20" i="52"/>
  <c r="C20" i="52" s="1"/>
  <c r="D20" i="52" s="1"/>
  <c r="E20" i="52" s="1"/>
  <c r="Y19" i="52"/>
  <c r="X19" i="52"/>
  <c r="Q19" i="52"/>
  <c r="P19" i="52"/>
  <c r="I19" i="52"/>
  <c r="H19" i="52"/>
  <c r="E19" i="52"/>
  <c r="D19" i="52"/>
  <c r="C19" i="52"/>
  <c r="AE15" i="52"/>
  <c r="AE19" i="52" s="1"/>
  <c r="AD15" i="52"/>
  <c r="AD19" i="52" s="1"/>
  <c r="AC15" i="52"/>
  <c r="AC19" i="52" s="1"/>
  <c r="AB15" i="52"/>
  <c r="AB19" i="52" s="1"/>
  <c r="AA15" i="52"/>
  <c r="AA19" i="52" s="1"/>
  <c r="Z15" i="52"/>
  <c r="Z19" i="52" s="1"/>
  <c r="Y15" i="52"/>
  <c r="X15" i="52"/>
  <c r="W15" i="52"/>
  <c r="W19" i="52" s="1"/>
  <c r="V15" i="52"/>
  <c r="V19" i="52" s="1"/>
  <c r="U15" i="52"/>
  <c r="U19" i="52" s="1"/>
  <c r="T15" i="52"/>
  <c r="T19" i="52" s="1"/>
  <c r="S15" i="52"/>
  <c r="S19" i="52" s="1"/>
  <c r="R15" i="52"/>
  <c r="R19" i="52" s="1"/>
  <c r="Q15" i="52"/>
  <c r="P15" i="52"/>
  <c r="O15" i="52"/>
  <c r="O19" i="52" s="1"/>
  <c r="N15" i="52"/>
  <c r="N19" i="52" s="1"/>
  <c r="M15" i="52"/>
  <c r="M19" i="52" s="1"/>
  <c r="L15" i="52"/>
  <c r="L19" i="52" s="1"/>
  <c r="K15" i="52"/>
  <c r="K19" i="52" s="1"/>
  <c r="J15" i="52"/>
  <c r="J19" i="52" s="1"/>
  <c r="I15" i="52"/>
  <c r="H15" i="52"/>
  <c r="G15" i="52"/>
  <c r="G19" i="52" s="1"/>
  <c r="F15" i="52"/>
  <c r="F19" i="52" s="1"/>
  <c r="E15" i="52"/>
  <c r="D15" i="52"/>
  <c r="C15" i="52"/>
  <c r="AL36" i="50"/>
  <c r="AB36" i="50"/>
  <c r="E9" i="49"/>
  <c r="E8" i="49"/>
  <c r="E7" i="49"/>
  <c r="A90" i="48"/>
  <c r="B47" i="50" s="1"/>
  <c r="T67" i="58" l="1"/>
  <c r="X74" i="58" s="1"/>
  <c r="U6" i="24" s="1"/>
  <c r="J67" i="58"/>
  <c r="N74" i="58" s="1"/>
  <c r="K6" i="24" s="1"/>
  <c r="U67" i="58"/>
  <c r="Y74" i="58" s="1"/>
  <c r="V6" i="24" s="1"/>
  <c r="P67" i="58"/>
  <c r="T74" i="58" s="1"/>
  <c r="Q6" i="24" s="1"/>
  <c r="L67" i="58"/>
  <c r="P74" i="58" s="1"/>
  <c r="M6" i="24" s="1"/>
  <c r="X67" i="58"/>
  <c r="AB74" i="58" s="1"/>
  <c r="Y6" i="24" s="1"/>
  <c r="F67" i="58"/>
  <c r="J74" i="58" s="1"/>
  <c r="G6" i="24" s="1"/>
  <c r="H67" i="58"/>
  <c r="L74" i="58" s="1"/>
  <c r="I6" i="24" s="1"/>
  <c r="G67" i="58"/>
  <c r="K74" i="58" s="1"/>
  <c r="H6" i="24" s="1"/>
  <c r="V67" i="58"/>
  <c r="Z74" i="58" s="1"/>
  <c r="W6" i="24" s="1"/>
  <c r="Y67" i="58"/>
  <c r="AC74" i="58" s="1"/>
  <c r="Z6" i="24" s="1"/>
  <c r="K67" i="58"/>
  <c r="O74" i="58" s="1"/>
  <c r="L6" i="24" s="1"/>
  <c r="W67" i="58"/>
  <c r="AA74" i="58" s="1"/>
  <c r="X6" i="24" s="1"/>
  <c r="AA67" i="58"/>
  <c r="AE74" i="58" s="1"/>
  <c r="AB6" i="24" s="1"/>
  <c r="M67" i="58"/>
  <c r="Q74" i="58" s="1"/>
  <c r="N6" i="24" s="1"/>
  <c r="Q67" i="58"/>
  <c r="U74" i="58" s="1"/>
  <c r="R6" i="24" s="1"/>
  <c r="R67" i="58"/>
  <c r="V74" i="58" s="1"/>
  <c r="S6" i="24" s="1"/>
  <c r="S67" i="58"/>
  <c r="W74" i="58" s="1"/>
  <c r="T6" i="24" s="1"/>
  <c r="O67" i="58"/>
  <c r="S74" i="58" s="1"/>
  <c r="P6" i="24" s="1"/>
  <c r="N67" i="58"/>
  <c r="R74" i="58" s="1"/>
  <c r="O6" i="24" s="1"/>
  <c r="Z67" i="58"/>
  <c r="AD74" i="58" s="1"/>
  <c r="AA6" i="24" s="1"/>
  <c r="AB67" i="58"/>
  <c r="AF74" i="58" s="1"/>
  <c r="AC6" i="24" s="1"/>
  <c r="E67" i="58"/>
  <c r="I74" i="58" s="1"/>
  <c r="F6" i="24" s="1"/>
  <c r="I67" i="58"/>
  <c r="M74" i="58" s="1"/>
  <c r="J6" i="24" s="1"/>
  <c r="E6" i="24"/>
  <c r="F74" i="58"/>
  <c r="AD3" i="24"/>
  <c r="AD7" i="24"/>
  <c r="AD5" i="24"/>
  <c r="AD9" i="24"/>
  <c r="AD4" i="24"/>
  <c r="B28" i="49"/>
  <c r="AE31" i="49" s="1"/>
  <c r="AD2" i="24" s="1"/>
  <c r="AE2" i="24" s="1"/>
  <c r="AF2" i="24" s="1"/>
  <c r="AG2" i="24" s="1"/>
  <c r="AH2" i="24" s="1"/>
  <c r="AI2" i="24" s="1"/>
  <c r="AJ2" i="24" s="1"/>
  <c r="AK2" i="24" s="1"/>
  <c r="AL2" i="24" s="1"/>
  <c r="AM2" i="24" s="1"/>
  <c r="AN2" i="24" s="1"/>
  <c r="AO2" i="24" s="1"/>
  <c r="AP2" i="24" s="1"/>
  <c r="AQ2" i="24" s="1"/>
  <c r="AR2" i="24" s="1"/>
  <c r="AS2" i="24" s="1"/>
  <c r="AT2" i="24" s="1"/>
  <c r="AU2" i="24" s="1"/>
  <c r="AV2" i="24" s="1"/>
  <c r="AW2" i="24" s="1"/>
  <c r="AX2" i="24" s="1"/>
  <c r="AY2" i="24" s="1"/>
  <c r="AZ2" i="24" s="1"/>
  <c r="BA2" i="24" s="1"/>
  <c r="BB2" i="24" s="1"/>
  <c r="BC2" i="24" s="1"/>
  <c r="BD2" i="24" s="1"/>
  <c r="BE2" i="24" s="1"/>
  <c r="BF2" i="24" s="1"/>
  <c r="BG2" i="24" s="1"/>
  <c r="BH2" i="24" s="1"/>
  <c r="BI2" i="24" s="1"/>
  <c r="BJ2" i="24" s="1"/>
  <c r="BK2" i="24" s="1"/>
  <c r="BL2" i="24" s="1"/>
  <c r="BM2" i="24" s="1"/>
  <c r="BN2" i="24" s="1"/>
  <c r="BO2" i="24" s="1"/>
  <c r="BP2" i="24" s="1"/>
  <c r="BQ2" i="24" s="1"/>
  <c r="BR2" i="24" s="1"/>
  <c r="BS2" i="24" s="1"/>
  <c r="BT2" i="24" s="1"/>
  <c r="BU2" i="24" s="1"/>
  <c r="BV2" i="24" s="1"/>
  <c r="BW2" i="24" s="1"/>
  <c r="BX2" i="24" s="1"/>
  <c r="BY2" i="24" s="1"/>
  <c r="BZ2" i="24" s="1"/>
  <c r="CA2" i="24" s="1"/>
  <c r="CB2" i="24" s="1"/>
  <c r="B27" i="49"/>
  <c r="K31" i="49" s="1"/>
  <c r="B44" i="50"/>
  <c r="B46" i="50"/>
  <c r="B26" i="49"/>
  <c r="A31" i="49" s="1"/>
  <c r="F20" i="52"/>
  <c r="G20" i="52" s="1"/>
  <c r="H20" i="52" s="1"/>
  <c r="I20" i="52" s="1"/>
  <c r="J20" i="52" s="1"/>
  <c r="K20" i="52" s="1"/>
  <c r="L20" i="52" s="1"/>
  <c r="M20" i="52" s="1"/>
  <c r="N20" i="52" s="1"/>
  <c r="O20" i="52" s="1"/>
  <c r="P20" i="52" s="1"/>
  <c r="Q20" i="52" s="1"/>
  <c r="R20" i="52" s="1"/>
  <c r="S20" i="52" s="1"/>
  <c r="T20" i="52" s="1"/>
  <c r="U20" i="52" s="1"/>
  <c r="V20" i="52" s="1"/>
  <c r="W20" i="52" s="1"/>
  <c r="X20" i="52" s="1"/>
  <c r="Y20" i="52" s="1"/>
  <c r="Z20" i="52" s="1"/>
  <c r="AA20" i="52" s="1"/>
  <c r="AB20" i="52" s="1"/>
  <c r="AC20" i="52" s="1"/>
  <c r="AD20" i="52" s="1"/>
  <c r="AE20" i="52" s="1"/>
  <c r="B43" i="50"/>
  <c r="D43" i="50" s="1"/>
  <c r="E43" i="50" s="1"/>
  <c r="B45" i="50"/>
  <c r="I4" i="24" l="1"/>
  <c r="I7" i="24"/>
  <c r="I5" i="24"/>
  <c r="I3" i="24"/>
  <c r="I9" i="24"/>
  <c r="N5" i="24"/>
  <c r="N9" i="24"/>
  <c r="N4" i="24"/>
  <c r="N3" i="24"/>
  <c r="N7" i="24"/>
  <c r="AB9" i="24"/>
  <c r="AB7" i="24"/>
  <c r="AB5" i="24"/>
  <c r="AB3" i="24"/>
  <c r="AB4" i="24"/>
  <c r="Q4" i="24"/>
  <c r="Q9" i="24"/>
  <c r="Q3" i="24"/>
  <c r="Q7" i="24"/>
  <c r="Q5" i="24"/>
  <c r="J3" i="24"/>
  <c r="J5" i="24"/>
  <c r="J4" i="24"/>
  <c r="J9" i="24"/>
  <c r="J7" i="24"/>
  <c r="G7" i="24"/>
  <c r="G4" i="24"/>
  <c r="G3" i="24"/>
  <c r="G9" i="24"/>
  <c r="G5" i="24"/>
  <c r="X9" i="24"/>
  <c r="X7" i="24"/>
  <c r="X4" i="24"/>
  <c r="X3" i="24"/>
  <c r="X5" i="24"/>
  <c r="L4" i="24"/>
  <c r="L3" i="24"/>
  <c r="L9" i="24"/>
  <c r="L5" i="24"/>
  <c r="L7" i="24"/>
  <c r="K3" i="24"/>
  <c r="K5" i="24"/>
  <c r="K4" i="24"/>
  <c r="K7" i="24"/>
  <c r="K9" i="24"/>
  <c r="R9" i="24"/>
  <c r="R4" i="24"/>
  <c r="R5" i="24"/>
  <c r="R7" i="24"/>
  <c r="R3" i="24"/>
  <c r="F3" i="24"/>
  <c r="F4" i="24"/>
  <c r="F7" i="24"/>
  <c r="F9" i="24"/>
  <c r="F5" i="24"/>
  <c r="AC9" i="24"/>
  <c r="AC3" i="24"/>
  <c r="AC7" i="24"/>
  <c r="AC5" i="24"/>
  <c r="AC4" i="24"/>
  <c r="Y5" i="24"/>
  <c r="Y3" i="24"/>
  <c r="Y9" i="24"/>
  <c r="Y4" i="24"/>
  <c r="Y7" i="24"/>
  <c r="AA4" i="24"/>
  <c r="AA5" i="24"/>
  <c r="AA7" i="24"/>
  <c r="AA9" i="24"/>
  <c r="AA3" i="24"/>
  <c r="M3" i="24"/>
  <c r="M9" i="24"/>
  <c r="M4" i="24"/>
  <c r="M7" i="24"/>
  <c r="M5" i="24"/>
  <c r="O3" i="24"/>
  <c r="O7" i="24"/>
  <c r="O4" i="24"/>
  <c r="O9" i="24"/>
  <c r="O5" i="24"/>
  <c r="P9" i="24"/>
  <c r="P5" i="24"/>
  <c r="P7" i="24"/>
  <c r="P3" i="24"/>
  <c r="P4" i="24"/>
  <c r="Z3" i="24"/>
  <c r="Z4" i="24"/>
  <c r="Z5" i="24"/>
  <c r="Z9" i="24"/>
  <c r="Z7" i="24"/>
  <c r="V7" i="24"/>
  <c r="V9" i="24"/>
  <c r="V5" i="24"/>
  <c r="V3" i="24"/>
  <c r="V4" i="24"/>
  <c r="T7" i="24"/>
  <c r="T9" i="24"/>
  <c r="T4" i="24"/>
  <c r="T5" i="24"/>
  <c r="T3" i="24"/>
  <c r="W5" i="24"/>
  <c r="W3" i="24"/>
  <c r="W7" i="24"/>
  <c r="W9" i="24"/>
  <c r="W4" i="24"/>
  <c r="S9" i="24"/>
  <c r="S4" i="24"/>
  <c r="S7" i="24"/>
  <c r="S3" i="24"/>
  <c r="S5" i="24"/>
  <c r="H5" i="24"/>
  <c r="H3" i="24"/>
  <c r="H7" i="24"/>
  <c r="H9" i="24"/>
  <c r="H4" i="24"/>
  <c r="U5" i="24"/>
  <c r="U7" i="24"/>
  <c r="U3" i="24"/>
  <c r="U4" i="24"/>
  <c r="U9" i="24"/>
  <c r="G74" i="58"/>
  <c r="D6" i="24" s="1"/>
  <c r="C6" i="24"/>
  <c r="E5" i="24"/>
  <c r="E9" i="24"/>
  <c r="E7" i="24"/>
  <c r="E3" i="24"/>
  <c r="E4" i="24"/>
  <c r="J2" i="24"/>
  <c r="Y31" i="49"/>
  <c r="X2" i="24" s="1"/>
  <c r="AA31" i="49"/>
  <c r="Z2" i="24" s="1"/>
  <c r="O31" i="49"/>
  <c r="N2" i="24" s="1"/>
  <c r="Q31" i="49"/>
  <c r="P2" i="24" s="1"/>
  <c r="S31" i="49"/>
  <c r="R2" i="24" s="1"/>
  <c r="T31" i="49"/>
  <c r="S2" i="24" s="1"/>
  <c r="R31" i="49"/>
  <c r="Q2" i="24" s="1"/>
  <c r="V31" i="49"/>
  <c r="U2" i="24" s="1"/>
  <c r="N31" i="49"/>
  <c r="M2" i="24" s="1"/>
  <c r="P31" i="49"/>
  <c r="O2" i="24" s="1"/>
  <c r="U31" i="49"/>
  <c r="T2" i="24" s="1"/>
  <c r="M31" i="49"/>
  <c r="L2" i="24" s="1"/>
  <c r="L31" i="49"/>
  <c r="K2" i="24" s="1"/>
  <c r="AB31" i="49"/>
  <c r="AA2" i="24" s="1"/>
  <c r="Z31" i="49"/>
  <c r="Y2" i="24" s="1"/>
  <c r="AD31" i="49"/>
  <c r="AC2" i="24" s="1"/>
  <c r="AC31" i="49"/>
  <c r="AB2" i="24" s="1"/>
  <c r="X31" i="49"/>
  <c r="W2" i="24" s="1"/>
  <c r="W31" i="49"/>
  <c r="V2" i="24" s="1"/>
  <c r="B31" i="49"/>
  <c r="H31" i="49"/>
  <c r="G2" i="24" s="1"/>
  <c r="F31" i="49"/>
  <c r="E2" i="24" s="1"/>
  <c r="C31" i="49"/>
  <c r="B2" i="24" s="1"/>
  <c r="G31" i="49"/>
  <c r="F2" i="24" s="1"/>
  <c r="D31" i="49"/>
  <c r="C2" i="24" s="1"/>
  <c r="E31" i="49"/>
  <c r="D2" i="24" s="1"/>
  <c r="I31" i="49"/>
  <c r="H2" i="24" s="1"/>
  <c r="J31" i="49"/>
  <c r="I2" i="24" s="1"/>
  <c r="AE9" i="46"/>
  <c r="AF9" i="46" s="1"/>
  <c r="AG9" i="46" s="1"/>
  <c r="AH9" i="46" s="1"/>
  <c r="AI9" i="46" s="1"/>
  <c r="AJ9" i="46" s="1"/>
  <c r="AK9" i="46" s="1"/>
  <c r="AL9" i="46" s="1"/>
  <c r="AM9" i="46" s="1"/>
  <c r="AN9" i="46" s="1"/>
  <c r="AO9" i="46" s="1"/>
  <c r="AP9" i="46" s="1"/>
  <c r="AQ9" i="46" s="1"/>
  <c r="AR9" i="46" s="1"/>
  <c r="AS9" i="46" s="1"/>
  <c r="AT9" i="46" s="1"/>
  <c r="AU9" i="46" s="1"/>
  <c r="AV9" i="46" s="1"/>
  <c r="AW9" i="46" s="1"/>
  <c r="AX9" i="46" s="1"/>
  <c r="AY9" i="46" s="1"/>
  <c r="AZ9" i="46" s="1"/>
  <c r="BA9" i="46" s="1"/>
  <c r="BB9" i="46" s="1"/>
  <c r="BC9" i="46" s="1"/>
  <c r="BD9" i="46" s="1"/>
  <c r="BE9" i="46" s="1"/>
  <c r="BF9" i="46" s="1"/>
  <c r="BG9" i="46" s="1"/>
  <c r="BH9" i="46" s="1"/>
  <c r="BI9" i="46" s="1"/>
  <c r="BJ9" i="46" s="1"/>
  <c r="BK9" i="46" s="1"/>
  <c r="BL9" i="46" s="1"/>
  <c r="BM9" i="46" s="1"/>
  <c r="BN9" i="46" s="1"/>
  <c r="BO9" i="46" s="1"/>
  <c r="BP9" i="46" s="1"/>
  <c r="BQ9" i="46" s="1"/>
  <c r="BR9" i="46" s="1"/>
  <c r="BS9" i="46" s="1"/>
  <c r="BT9" i="46" s="1"/>
  <c r="BU9" i="46" s="1"/>
  <c r="BV9" i="46" s="1"/>
  <c r="BW9" i="46" s="1"/>
  <c r="BX9" i="46" s="1"/>
  <c r="BY9" i="46" s="1"/>
  <c r="BZ9" i="46" s="1"/>
  <c r="CA9" i="46" s="1"/>
  <c r="CB9" i="46" s="1"/>
  <c r="AE8" i="46"/>
  <c r="AF8" i="46" s="1"/>
  <c r="AG8" i="46" s="1"/>
  <c r="AH8" i="46" s="1"/>
  <c r="AI8" i="46" s="1"/>
  <c r="AJ8" i="46" s="1"/>
  <c r="AK8" i="46" s="1"/>
  <c r="AL8" i="46" s="1"/>
  <c r="AM8" i="46" s="1"/>
  <c r="AN8" i="46" s="1"/>
  <c r="AO8" i="46" s="1"/>
  <c r="AP8" i="46" s="1"/>
  <c r="AQ8" i="46" s="1"/>
  <c r="AR8" i="46" s="1"/>
  <c r="AS8" i="46" s="1"/>
  <c r="AT8" i="46" s="1"/>
  <c r="AU8" i="46" s="1"/>
  <c r="AV8" i="46" s="1"/>
  <c r="AW8" i="46" s="1"/>
  <c r="AX8" i="46" s="1"/>
  <c r="AY8" i="46" s="1"/>
  <c r="AZ8" i="46" s="1"/>
  <c r="BA8" i="46" s="1"/>
  <c r="BB8" i="46" s="1"/>
  <c r="BC8" i="46" s="1"/>
  <c r="BD8" i="46" s="1"/>
  <c r="BE8" i="46" s="1"/>
  <c r="BF8" i="46" s="1"/>
  <c r="BG8" i="46" s="1"/>
  <c r="BH8" i="46" s="1"/>
  <c r="BI8" i="46" s="1"/>
  <c r="BJ8" i="46" s="1"/>
  <c r="BK8" i="46" s="1"/>
  <c r="BL8" i="46" s="1"/>
  <c r="BM8" i="46" s="1"/>
  <c r="BN8" i="46" s="1"/>
  <c r="BO8" i="46" s="1"/>
  <c r="BP8" i="46" s="1"/>
  <c r="BQ8" i="46" s="1"/>
  <c r="BR8" i="46" s="1"/>
  <c r="BS8" i="46" s="1"/>
  <c r="BT8" i="46" s="1"/>
  <c r="BU8" i="46" s="1"/>
  <c r="BV8" i="46" s="1"/>
  <c r="BW8" i="46" s="1"/>
  <c r="BX8" i="46" s="1"/>
  <c r="BY8" i="46" s="1"/>
  <c r="BZ8" i="46" s="1"/>
  <c r="CA8" i="46" s="1"/>
  <c r="CB8" i="46" s="1"/>
  <c r="AE7" i="46"/>
  <c r="AF7" i="46" s="1"/>
  <c r="AG7" i="46" s="1"/>
  <c r="AH7" i="46" s="1"/>
  <c r="AI7" i="46" s="1"/>
  <c r="AJ7" i="46" s="1"/>
  <c r="AK7" i="46" s="1"/>
  <c r="AL7" i="46" s="1"/>
  <c r="AM7" i="46" s="1"/>
  <c r="AN7" i="46" s="1"/>
  <c r="AO7" i="46" s="1"/>
  <c r="AP7" i="46" s="1"/>
  <c r="AQ7" i="46" s="1"/>
  <c r="AR7" i="46" s="1"/>
  <c r="AS7" i="46" s="1"/>
  <c r="AT7" i="46" s="1"/>
  <c r="AU7" i="46" s="1"/>
  <c r="AV7" i="46" s="1"/>
  <c r="AW7" i="46" s="1"/>
  <c r="AX7" i="46" s="1"/>
  <c r="AY7" i="46" s="1"/>
  <c r="AZ7" i="46" s="1"/>
  <c r="BA7" i="46" s="1"/>
  <c r="BB7" i="46" s="1"/>
  <c r="BC7" i="46" s="1"/>
  <c r="BD7" i="46" s="1"/>
  <c r="BE7" i="46" s="1"/>
  <c r="BF7" i="46" s="1"/>
  <c r="BG7" i="46" s="1"/>
  <c r="BH7" i="46" s="1"/>
  <c r="BI7" i="46" s="1"/>
  <c r="BJ7" i="46" s="1"/>
  <c r="BK7" i="46" s="1"/>
  <c r="BL7" i="46" s="1"/>
  <c r="BM7" i="46" s="1"/>
  <c r="BN7" i="46" s="1"/>
  <c r="BO7" i="46" s="1"/>
  <c r="BP7" i="46" s="1"/>
  <c r="BQ7" i="46" s="1"/>
  <c r="BR7" i="46" s="1"/>
  <c r="BS7" i="46" s="1"/>
  <c r="BT7" i="46" s="1"/>
  <c r="BU7" i="46" s="1"/>
  <c r="BV7" i="46" s="1"/>
  <c r="BW7" i="46" s="1"/>
  <c r="BX7" i="46" s="1"/>
  <c r="BY7" i="46" s="1"/>
  <c r="BZ7" i="46" s="1"/>
  <c r="CA7" i="46" s="1"/>
  <c r="CB7" i="46" s="1"/>
  <c r="AE6" i="46"/>
  <c r="AF6" i="46" s="1"/>
  <c r="AG6" i="46" s="1"/>
  <c r="AH6" i="46" s="1"/>
  <c r="AI6" i="46" s="1"/>
  <c r="AJ6" i="46" s="1"/>
  <c r="AK6" i="46" s="1"/>
  <c r="AL6" i="46" s="1"/>
  <c r="AM6" i="46" s="1"/>
  <c r="AN6" i="46" s="1"/>
  <c r="AO6" i="46" s="1"/>
  <c r="AP6" i="46" s="1"/>
  <c r="AQ6" i="46" s="1"/>
  <c r="AR6" i="46" s="1"/>
  <c r="AS6" i="46" s="1"/>
  <c r="AT6" i="46" s="1"/>
  <c r="AU6" i="46" s="1"/>
  <c r="AV6" i="46" s="1"/>
  <c r="AW6" i="46" s="1"/>
  <c r="AX6" i="46" s="1"/>
  <c r="AY6" i="46" s="1"/>
  <c r="AZ6" i="46" s="1"/>
  <c r="BA6" i="46" s="1"/>
  <c r="BB6" i="46" s="1"/>
  <c r="BC6" i="46" s="1"/>
  <c r="BD6" i="46" s="1"/>
  <c r="BE6" i="46" s="1"/>
  <c r="BF6" i="46" s="1"/>
  <c r="BG6" i="46" s="1"/>
  <c r="BH6" i="46" s="1"/>
  <c r="BI6" i="46" s="1"/>
  <c r="BJ6" i="46" s="1"/>
  <c r="BK6" i="46" s="1"/>
  <c r="BL6" i="46" s="1"/>
  <c r="BM6" i="46" s="1"/>
  <c r="BN6" i="46" s="1"/>
  <c r="BO6" i="46" s="1"/>
  <c r="BP6" i="46" s="1"/>
  <c r="BQ6" i="46" s="1"/>
  <c r="BR6" i="46" s="1"/>
  <c r="BS6" i="46" s="1"/>
  <c r="BT6" i="46" s="1"/>
  <c r="BU6" i="46" s="1"/>
  <c r="BV6" i="46" s="1"/>
  <c r="BW6" i="46" s="1"/>
  <c r="BX6" i="46" s="1"/>
  <c r="BY6" i="46" s="1"/>
  <c r="BZ6" i="46" s="1"/>
  <c r="CA6" i="46" s="1"/>
  <c r="CB6" i="46" s="1"/>
  <c r="AE5" i="46"/>
  <c r="AF5" i="46" s="1"/>
  <c r="AG5" i="46" s="1"/>
  <c r="AH5" i="46" s="1"/>
  <c r="AI5" i="46" s="1"/>
  <c r="AJ5" i="46" s="1"/>
  <c r="AK5" i="46" s="1"/>
  <c r="AL5" i="46" s="1"/>
  <c r="AM5" i="46" s="1"/>
  <c r="AN5" i="46" s="1"/>
  <c r="AO5" i="46" s="1"/>
  <c r="AP5" i="46" s="1"/>
  <c r="AQ5" i="46" s="1"/>
  <c r="AR5" i="46" s="1"/>
  <c r="AS5" i="46" s="1"/>
  <c r="AT5" i="46" s="1"/>
  <c r="AU5" i="46" s="1"/>
  <c r="AV5" i="46" s="1"/>
  <c r="AW5" i="46" s="1"/>
  <c r="AX5" i="46" s="1"/>
  <c r="AY5" i="46" s="1"/>
  <c r="AZ5" i="46" s="1"/>
  <c r="BA5" i="46" s="1"/>
  <c r="BB5" i="46" s="1"/>
  <c r="BC5" i="46" s="1"/>
  <c r="BD5" i="46" s="1"/>
  <c r="BE5" i="46" s="1"/>
  <c r="BF5" i="46" s="1"/>
  <c r="BG5" i="46" s="1"/>
  <c r="BH5" i="46" s="1"/>
  <c r="BI5" i="46" s="1"/>
  <c r="BJ5" i="46" s="1"/>
  <c r="BK5" i="46" s="1"/>
  <c r="BL5" i="46" s="1"/>
  <c r="BM5" i="46" s="1"/>
  <c r="BN5" i="46" s="1"/>
  <c r="BO5" i="46" s="1"/>
  <c r="BP5" i="46" s="1"/>
  <c r="BQ5" i="46" s="1"/>
  <c r="BR5" i="46" s="1"/>
  <c r="BS5" i="46" s="1"/>
  <c r="BT5" i="46" s="1"/>
  <c r="BU5" i="46" s="1"/>
  <c r="BV5" i="46" s="1"/>
  <c r="BW5" i="46" s="1"/>
  <c r="BX5" i="46" s="1"/>
  <c r="BY5" i="46" s="1"/>
  <c r="BZ5" i="46" s="1"/>
  <c r="CA5" i="46" s="1"/>
  <c r="CB5" i="46" s="1"/>
  <c r="AE4" i="46"/>
  <c r="AF4" i="46" s="1"/>
  <c r="AG4" i="46" s="1"/>
  <c r="AH4" i="46" s="1"/>
  <c r="AI4" i="46" s="1"/>
  <c r="AJ4" i="46" s="1"/>
  <c r="AK4" i="46" s="1"/>
  <c r="AL4" i="46" s="1"/>
  <c r="AM4" i="46" s="1"/>
  <c r="AN4" i="46" s="1"/>
  <c r="AO4" i="46" s="1"/>
  <c r="AP4" i="46" s="1"/>
  <c r="AQ4" i="46" s="1"/>
  <c r="AR4" i="46" s="1"/>
  <c r="AS4" i="46" s="1"/>
  <c r="AT4" i="46" s="1"/>
  <c r="AU4" i="46" s="1"/>
  <c r="AV4" i="46" s="1"/>
  <c r="AW4" i="46" s="1"/>
  <c r="AX4" i="46" s="1"/>
  <c r="AY4" i="46" s="1"/>
  <c r="AZ4" i="46" s="1"/>
  <c r="BA4" i="46" s="1"/>
  <c r="BB4" i="46" s="1"/>
  <c r="BC4" i="46" s="1"/>
  <c r="BD4" i="46" s="1"/>
  <c r="BE4" i="46" s="1"/>
  <c r="BF4" i="46" s="1"/>
  <c r="BG4" i="46" s="1"/>
  <c r="BH4" i="46" s="1"/>
  <c r="BI4" i="46" s="1"/>
  <c r="BJ4" i="46" s="1"/>
  <c r="BK4" i="46" s="1"/>
  <c r="BL4" i="46" s="1"/>
  <c r="BM4" i="46" s="1"/>
  <c r="BN4" i="46" s="1"/>
  <c r="BO4" i="46" s="1"/>
  <c r="BP4" i="46" s="1"/>
  <c r="BQ4" i="46" s="1"/>
  <c r="BR4" i="46" s="1"/>
  <c r="BS4" i="46" s="1"/>
  <c r="BT4" i="46" s="1"/>
  <c r="BU4" i="46" s="1"/>
  <c r="BV4" i="46" s="1"/>
  <c r="BW4" i="46" s="1"/>
  <c r="BX4" i="46" s="1"/>
  <c r="BY4" i="46" s="1"/>
  <c r="BZ4" i="46" s="1"/>
  <c r="CA4" i="46" s="1"/>
  <c r="CB4" i="46" s="1"/>
  <c r="AE3" i="46"/>
  <c r="AF3" i="46" s="1"/>
  <c r="AG3" i="46" s="1"/>
  <c r="AH3" i="46" s="1"/>
  <c r="AI3" i="46" s="1"/>
  <c r="AJ3" i="46" s="1"/>
  <c r="AK3" i="46" s="1"/>
  <c r="AL3" i="46" s="1"/>
  <c r="AM3" i="46" s="1"/>
  <c r="AN3" i="46" s="1"/>
  <c r="AO3" i="46" s="1"/>
  <c r="AP3" i="46" s="1"/>
  <c r="AQ3" i="46" s="1"/>
  <c r="AR3" i="46" s="1"/>
  <c r="AS3" i="46" s="1"/>
  <c r="AT3" i="46" s="1"/>
  <c r="AU3" i="46" s="1"/>
  <c r="AV3" i="46" s="1"/>
  <c r="AW3" i="46" s="1"/>
  <c r="AX3" i="46" s="1"/>
  <c r="AY3" i="46" s="1"/>
  <c r="AZ3" i="46" s="1"/>
  <c r="BA3" i="46" s="1"/>
  <c r="BB3" i="46" s="1"/>
  <c r="BC3" i="46" s="1"/>
  <c r="BD3" i="46" s="1"/>
  <c r="BE3" i="46" s="1"/>
  <c r="BF3" i="46" s="1"/>
  <c r="BG3" i="46" s="1"/>
  <c r="BH3" i="46" s="1"/>
  <c r="BI3" i="46" s="1"/>
  <c r="BJ3" i="46" s="1"/>
  <c r="BK3" i="46" s="1"/>
  <c r="BL3" i="46" s="1"/>
  <c r="BM3" i="46" s="1"/>
  <c r="BN3" i="46" s="1"/>
  <c r="BO3" i="46" s="1"/>
  <c r="BP3" i="46" s="1"/>
  <c r="BQ3" i="46" s="1"/>
  <c r="BR3" i="46" s="1"/>
  <c r="BS3" i="46" s="1"/>
  <c r="BT3" i="46" s="1"/>
  <c r="BU3" i="46" s="1"/>
  <c r="BV3" i="46" s="1"/>
  <c r="BW3" i="46" s="1"/>
  <c r="BX3" i="46" s="1"/>
  <c r="BY3" i="46" s="1"/>
  <c r="BZ3" i="46" s="1"/>
  <c r="CA3" i="46" s="1"/>
  <c r="CB3" i="46" s="1"/>
  <c r="AE2" i="46"/>
  <c r="AF2" i="46" s="1"/>
  <c r="AG2" i="46" s="1"/>
  <c r="AH2" i="46" s="1"/>
  <c r="AI2" i="46" s="1"/>
  <c r="AJ2" i="46" s="1"/>
  <c r="AK2" i="46" s="1"/>
  <c r="AL2" i="46" s="1"/>
  <c r="AM2" i="46" s="1"/>
  <c r="AN2" i="46" s="1"/>
  <c r="AO2" i="46" s="1"/>
  <c r="AP2" i="46" s="1"/>
  <c r="AQ2" i="46" s="1"/>
  <c r="AR2" i="46" s="1"/>
  <c r="AS2" i="46" s="1"/>
  <c r="AT2" i="46" s="1"/>
  <c r="AU2" i="46" s="1"/>
  <c r="AV2" i="46" s="1"/>
  <c r="AW2" i="46" s="1"/>
  <c r="AX2" i="46" s="1"/>
  <c r="AY2" i="46" s="1"/>
  <c r="AZ2" i="46" s="1"/>
  <c r="BA2" i="46" s="1"/>
  <c r="BB2" i="46" s="1"/>
  <c r="BC2" i="46" s="1"/>
  <c r="BD2" i="46" s="1"/>
  <c r="BE2" i="46" s="1"/>
  <c r="BF2" i="46" s="1"/>
  <c r="BG2" i="46" s="1"/>
  <c r="BH2" i="46" s="1"/>
  <c r="BI2" i="46" s="1"/>
  <c r="BJ2" i="46" s="1"/>
  <c r="BK2" i="46" s="1"/>
  <c r="BL2" i="46" s="1"/>
  <c r="BM2" i="46" s="1"/>
  <c r="BN2" i="46" s="1"/>
  <c r="BO2" i="46" s="1"/>
  <c r="BP2" i="46" s="1"/>
  <c r="BQ2" i="46" s="1"/>
  <c r="BR2" i="46" s="1"/>
  <c r="BS2" i="46" s="1"/>
  <c r="BT2" i="46" s="1"/>
  <c r="BU2" i="46" s="1"/>
  <c r="BV2" i="46" s="1"/>
  <c r="BW2" i="46" s="1"/>
  <c r="BX2" i="46" s="1"/>
  <c r="BY2" i="46" s="1"/>
  <c r="BZ2" i="46" s="1"/>
  <c r="CA2" i="46" s="1"/>
  <c r="CB2" i="46" s="1"/>
  <c r="AE9" i="45"/>
  <c r="AF9" i="45" s="1"/>
  <c r="AG9" i="45" s="1"/>
  <c r="AH9" i="45" s="1"/>
  <c r="AI9" i="45" s="1"/>
  <c r="AJ9" i="45" s="1"/>
  <c r="AK9" i="45" s="1"/>
  <c r="AL9" i="45" s="1"/>
  <c r="AM9" i="45" s="1"/>
  <c r="AN9" i="45" s="1"/>
  <c r="AO9" i="45" s="1"/>
  <c r="AP9" i="45" s="1"/>
  <c r="AQ9" i="45" s="1"/>
  <c r="AR9" i="45" s="1"/>
  <c r="AS9" i="45" s="1"/>
  <c r="AT9" i="45" s="1"/>
  <c r="AU9" i="45" s="1"/>
  <c r="AV9" i="45" s="1"/>
  <c r="AW9" i="45" s="1"/>
  <c r="AX9" i="45" s="1"/>
  <c r="AY9" i="45" s="1"/>
  <c r="AZ9" i="45" s="1"/>
  <c r="BA9" i="45" s="1"/>
  <c r="BB9" i="45" s="1"/>
  <c r="BC9" i="45" s="1"/>
  <c r="BD9" i="45" s="1"/>
  <c r="BE9" i="45" s="1"/>
  <c r="BF9" i="45" s="1"/>
  <c r="BG9" i="45" s="1"/>
  <c r="BH9" i="45" s="1"/>
  <c r="BI9" i="45" s="1"/>
  <c r="BJ9" i="45" s="1"/>
  <c r="BK9" i="45" s="1"/>
  <c r="BL9" i="45" s="1"/>
  <c r="BM9" i="45" s="1"/>
  <c r="BN9" i="45" s="1"/>
  <c r="BO9" i="45" s="1"/>
  <c r="BP9" i="45" s="1"/>
  <c r="BQ9" i="45" s="1"/>
  <c r="BR9" i="45" s="1"/>
  <c r="BS9" i="45" s="1"/>
  <c r="BT9" i="45" s="1"/>
  <c r="BU9" i="45" s="1"/>
  <c r="BV9" i="45" s="1"/>
  <c r="BW9" i="45" s="1"/>
  <c r="BX9" i="45" s="1"/>
  <c r="BY9" i="45" s="1"/>
  <c r="BZ9" i="45" s="1"/>
  <c r="CA9" i="45" s="1"/>
  <c r="CB9" i="45" s="1"/>
  <c r="AE8" i="45"/>
  <c r="AF8" i="45" s="1"/>
  <c r="AG8" i="45" s="1"/>
  <c r="AH8" i="45" s="1"/>
  <c r="AI8" i="45" s="1"/>
  <c r="AJ8" i="45" s="1"/>
  <c r="AK8" i="45" s="1"/>
  <c r="AL8" i="45" s="1"/>
  <c r="AM8" i="45" s="1"/>
  <c r="AN8" i="45" s="1"/>
  <c r="AO8" i="45" s="1"/>
  <c r="AP8" i="45" s="1"/>
  <c r="AQ8" i="45" s="1"/>
  <c r="AR8" i="45" s="1"/>
  <c r="AS8" i="45" s="1"/>
  <c r="AT8" i="45" s="1"/>
  <c r="AU8" i="45" s="1"/>
  <c r="AV8" i="45" s="1"/>
  <c r="AW8" i="45" s="1"/>
  <c r="AX8" i="45" s="1"/>
  <c r="AY8" i="45" s="1"/>
  <c r="AZ8" i="45" s="1"/>
  <c r="BA8" i="45" s="1"/>
  <c r="BB8" i="45" s="1"/>
  <c r="BC8" i="45" s="1"/>
  <c r="BD8" i="45" s="1"/>
  <c r="BE8" i="45" s="1"/>
  <c r="BF8" i="45" s="1"/>
  <c r="BG8" i="45" s="1"/>
  <c r="BH8" i="45" s="1"/>
  <c r="BI8" i="45" s="1"/>
  <c r="BJ8" i="45" s="1"/>
  <c r="BK8" i="45" s="1"/>
  <c r="BL8" i="45" s="1"/>
  <c r="BM8" i="45" s="1"/>
  <c r="BN8" i="45" s="1"/>
  <c r="BO8" i="45" s="1"/>
  <c r="BP8" i="45" s="1"/>
  <c r="BQ8" i="45" s="1"/>
  <c r="BR8" i="45" s="1"/>
  <c r="BS8" i="45" s="1"/>
  <c r="BT8" i="45" s="1"/>
  <c r="BU8" i="45" s="1"/>
  <c r="BV8" i="45" s="1"/>
  <c r="BW8" i="45" s="1"/>
  <c r="BX8" i="45" s="1"/>
  <c r="BY8" i="45" s="1"/>
  <c r="BZ8" i="45" s="1"/>
  <c r="CA8" i="45" s="1"/>
  <c r="CB8" i="45" s="1"/>
  <c r="AF7" i="45"/>
  <c r="AG7" i="45" s="1"/>
  <c r="AH7" i="45" s="1"/>
  <c r="AI7" i="45" s="1"/>
  <c r="AJ7" i="45" s="1"/>
  <c r="AK7" i="45" s="1"/>
  <c r="AL7" i="45" s="1"/>
  <c r="AM7" i="45" s="1"/>
  <c r="AN7" i="45" s="1"/>
  <c r="AO7" i="45" s="1"/>
  <c r="AP7" i="45" s="1"/>
  <c r="AQ7" i="45" s="1"/>
  <c r="AR7" i="45" s="1"/>
  <c r="AS7" i="45" s="1"/>
  <c r="AT7" i="45" s="1"/>
  <c r="AU7" i="45" s="1"/>
  <c r="AV7" i="45" s="1"/>
  <c r="AW7" i="45" s="1"/>
  <c r="AX7" i="45" s="1"/>
  <c r="AY7" i="45" s="1"/>
  <c r="AZ7" i="45" s="1"/>
  <c r="BA7" i="45" s="1"/>
  <c r="BB7" i="45" s="1"/>
  <c r="BC7" i="45" s="1"/>
  <c r="BD7" i="45" s="1"/>
  <c r="BE7" i="45" s="1"/>
  <c r="BF7" i="45" s="1"/>
  <c r="BG7" i="45" s="1"/>
  <c r="BH7" i="45" s="1"/>
  <c r="BI7" i="45" s="1"/>
  <c r="BJ7" i="45" s="1"/>
  <c r="BK7" i="45" s="1"/>
  <c r="BL7" i="45" s="1"/>
  <c r="BM7" i="45" s="1"/>
  <c r="BN7" i="45" s="1"/>
  <c r="BO7" i="45" s="1"/>
  <c r="BP7" i="45" s="1"/>
  <c r="BQ7" i="45" s="1"/>
  <c r="BR7" i="45" s="1"/>
  <c r="BS7" i="45" s="1"/>
  <c r="BT7" i="45" s="1"/>
  <c r="BU7" i="45" s="1"/>
  <c r="BV7" i="45" s="1"/>
  <c r="BW7" i="45" s="1"/>
  <c r="BX7" i="45" s="1"/>
  <c r="BY7" i="45" s="1"/>
  <c r="BZ7" i="45" s="1"/>
  <c r="CA7" i="45" s="1"/>
  <c r="CB7" i="45" s="1"/>
  <c r="AE7" i="45"/>
  <c r="AE6" i="45"/>
  <c r="AF6" i="45" s="1"/>
  <c r="AG6" i="45" s="1"/>
  <c r="AH6" i="45" s="1"/>
  <c r="AI6" i="45" s="1"/>
  <c r="AJ6" i="45" s="1"/>
  <c r="AK6" i="45" s="1"/>
  <c r="AL6" i="45" s="1"/>
  <c r="AM6" i="45" s="1"/>
  <c r="AN6" i="45" s="1"/>
  <c r="AO6" i="45" s="1"/>
  <c r="AP6" i="45" s="1"/>
  <c r="AQ6" i="45" s="1"/>
  <c r="AR6" i="45" s="1"/>
  <c r="AS6" i="45" s="1"/>
  <c r="AT6" i="45" s="1"/>
  <c r="AU6" i="45" s="1"/>
  <c r="AV6" i="45" s="1"/>
  <c r="AW6" i="45" s="1"/>
  <c r="AX6" i="45" s="1"/>
  <c r="AY6" i="45" s="1"/>
  <c r="AZ6" i="45" s="1"/>
  <c r="BA6" i="45" s="1"/>
  <c r="BB6" i="45" s="1"/>
  <c r="BC6" i="45" s="1"/>
  <c r="BD6" i="45" s="1"/>
  <c r="BE6" i="45" s="1"/>
  <c r="BF6" i="45" s="1"/>
  <c r="BG6" i="45" s="1"/>
  <c r="BH6" i="45" s="1"/>
  <c r="BI6" i="45" s="1"/>
  <c r="BJ6" i="45" s="1"/>
  <c r="BK6" i="45" s="1"/>
  <c r="BL6" i="45" s="1"/>
  <c r="BM6" i="45" s="1"/>
  <c r="BN6" i="45" s="1"/>
  <c r="BO6" i="45" s="1"/>
  <c r="BP6" i="45" s="1"/>
  <c r="BQ6" i="45" s="1"/>
  <c r="BR6" i="45" s="1"/>
  <c r="BS6" i="45" s="1"/>
  <c r="BT6" i="45" s="1"/>
  <c r="BU6" i="45" s="1"/>
  <c r="BV6" i="45" s="1"/>
  <c r="BW6" i="45" s="1"/>
  <c r="BX6" i="45" s="1"/>
  <c r="BY6" i="45" s="1"/>
  <c r="BZ6" i="45" s="1"/>
  <c r="CA6" i="45" s="1"/>
  <c r="CB6" i="45" s="1"/>
  <c r="AE5" i="45"/>
  <c r="AF5" i="45" s="1"/>
  <c r="AG5" i="45" s="1"/>
  <c r="AH5" i="45" s="1"/>
  <c r="AI5" i="45" s="1"/>
  <c r="AJ5" i="45" s="1"/>
  <c r="AK5" i="45" s="1"/>
  <c r="AL5" i="45" s="1"/>
  <c r="AM5" i="45" s="1"/>
  <c r="AN5" i="45" s="1"/>
  <c r="AO5" i="45" s="1"/>
  <c r="AP5" i="45" s="1"/>
  <c r="AQ5" i="45" s="1"/>
  <c r="AR5" i="45" s="1"/>
  <c r="AS5" i="45" s="1"/>
  <c r="AT5" i="45" s="1"/>
  <c r="AU5" i="45" s="1"/>
  <c r="AV5" i="45" s="1"/>
  <c r="AW5" i="45" s="1"/>
  <c r="AX5" i="45" s="1"/>
  <c r="AY5" i="45" s="1"/>
  <c r="AZ5" i="45" s="1"/>
  <c r="BA5" i="45" s="1"/>
  <c r="BB5" i="45" s="1"/>
  <c r="BC5" i="45" s="1"/>
  <c r="BD5" i="45" s="1"/>
  <c r="BE5" i="45" s="1"/>
  <c r="BF5" i="45" s="1"/>
  <c r="BG5" i="45" s="1"/>
  <c r="BH5" i="45" s="1"/>
  <c r="BI5" i="45" s="1"/>
  <c r="BJ5" i="45" s="1"/>
  <c r="BK5" i="45" s="1"/>
  <c r="BL5" i="45" s="1"/>
  <c r="BM5" i="45" s="1"/>
  <c r="BN5" i="45" s="1"/>
  <c r="BO5" i="45" s="1"/>
  <c r="BP5" i="45" s="1"/>
  <c r="BQ5" i="45" s="1"/>
  <c r="BR5" i="45" s="1"/>
  <c r="BS5" i="45" s="1"/>
  <c r="BT5" i="45" s="1"/>
  <c r="BU5" i="45" s="1"/>
  <c r="BV5" i="45" s="1"/>
  <c r="BW5" i="45" s="1"/>
  <c r="BX5" i="45" s="1"/>
  <c r="BY5" i="45" s="1"/>
  <c r="BZ5" i="45" s="1"/>
  <c r="CA5" i="45" s="1"/>
  <c r="CB5" i="45" s="1"/>
  <c r="AE4" i="45"/>
  <c r="AF4" i="45" s="1"/>
  <c r="AG4" i="45" s="1"/>
  <c r="AH4" i="45" s="1"/>
  <c r="AI4" i="45" s="1"/>
  <c r="AJ4" i="45" s="1"/>
  <c r="AK4" i="45" s="1"/>
  <c r="AL4" i="45" s="1"/>
  <c r="AM4" i="45" s="1"/>
  <c r="AN4" i="45" s="1"/>
  <c r="AO4" i="45" s="1"/>
  <c r="AP4" i="45" s="1"/>
  <c r="AQ4" i="45" s="1"/>
  <c r="AR4" i="45" s="1"/>
  <c r="AS4" i="45" s="1"/>
  <c r="AT4" i="45" s="1"/>
  <c r="AU4" i="45" s="1"/>
  <c r="AV4" i="45" s="1"/>
  <c r="AW4" i="45" s="1"/>
  <c r="AX4" i="45" s="1"/>
  <c r="AY4" i="45" s="1"/>
  <c r="AZ4" i="45" s="1"/>
  <c r="BA4" i="45" s="1"/>
  <c r="BB4" i="45" s="1"/>
  <c r="BC4" i="45" s="1"/>
  <c r="BD4" i="45" s="1"/>
  <c r="BE4" i="45" s="1"/>
  <c r="BF4" i="45" s="1"/>
  <c r="BG4" i="45" s="1"/>
  <c r="BH4" i="45" s="1"/>
  <c r="BI4" i="45" s="1"/>
  <c r="BJ4" i="45" s="1"/>
  <c r="BK4" i="45" s="1"/>
  <c r="BL4" i="45" s="1"/>
  <c r="BM4" i="45" s="1"/>
  <c r="BN4" i="45" s="1"/>
  <c r="BO4" i="45" s="1"/>
  <c r="BP4" i="45" s="1"/>
  <c r="BQ4" i="45" s="1"/>
  <c r="BR4" i="45" s="1"/>
  <c r="BS4" i="45" s="1"/>
  <c r="BT4" i="45" s="1"/>
  <c r="BU4" i="45" s="1"/>
  <c r="BV4" i="45" s="1"/>
  <c r="BW4" i="45" s="1"/>
  <c r="BX4" i="45" s="1"/>
  <c r="BY4" i="45" s="1"/>
  <c r="BZ4" i="45" s="1"/>
  <c r="CA4" i="45" s="1"/>
  <c r="CB4" i="45" s="1"/>
  <c r="AF3" i="45"/>
  <c r="AG3" i="45" s="1"/>
  <c r="AH3" i="45" s="1"/>
  <c r="AI3" i="45" s="1"/>
  <c r="AJ3" i="45" s="1"/>
  <c r="AK3" i="45" s="1"/>
  <c r="AL3" i="45" s="1"/>
  <c r="AM3" i="45" s="1"/>
  <c r="AN3" i="45" s="1"/>
  <c r="AO3" i="45" s="1"/>
  <c r="AP3" i="45" s="1"/>
  <c r="AQ3" i="45" s="1"/>
  <c r="AR3" i="45" s="1"/>
  <c r="AS3" i="45" s="1"/>
  <c r="AT3" i="45" s="1"/>
  <c r="AU3" i="45" s="1"/>
  <c r="AV3" i="45" s="1"/>
  <c r="AW3" i="45" s="1"/>
  <c r="AX3" i="45" s="1"/>
  <c r="AY3" i="45" s="1"/>
  <c r="AZ3" i="45" s="1"/>
  <c r="BA3" i="45" s="1"/>
  <c r="BB3" i="45" s="1"/>
  <c r="BC3" i="45" s="1"/>
  <c r="BD3" i="45" s="1"/>
  <c r="BE3" i="45" s="1"/>
  <c r="BF3" i="45" s="1"/>
  <c r="BG3" i="45" s="1"/>
  <c r="BH3" i="45" s="1"/>
  <c r="BI3" i="45" s="1"/>
  <c r="BJ3" i="45" s="1"/>
  <c r="BK3" i="45" s="1"/>
  <c r="BL3" i="45" s="1"/>
  <c r="BM3" i="45" s="1"/>
  <c r="BN3" i="45" s="1"/>
  <c r="BO3" i="45" s="1"/>
  <c r="BP3" i="45" s="1"/>
  <c r="BQ3" i="45" s="1"/>
  <c r="BR3" i="45" s="1"/>
  <c r="BS3" i="45" s="1"/>
  <c r="BT3" i="45" s="1"/>
  <c r="BU3" i="45" s="1"/>
  <c r="BV3" i="45" s="1"/>
  <c r="BW3" i="45" s="1"/>
  <c r="BX3" i="45" s="1"/>
  <c r="BY3" i="45" s="1"/>
  <c r="BZ3" i="45" s="1"/>
  <c r="CA3" i="45" s="1"/>
  <c r="CB3" i="45" s="1"/>
  <c r="AE3" i="45"/>
  <c r="AE2" i="45"/>
  <c r="AF2" i="45" s="1"/>
  <c r="AG2" i="45" s="1"/>
  <c r="AH2" i="45" s="1"/>
  <c r="AI2" i="45" s="1"/>
  <c r="AJ2" i="45" s="1"/>
  <c r="AK2" i="45" s="1"/>
  <c r="AL2" i="45" s="1"/>
  <c r="AM2" i="45" s="1"/>
  <c r="AN2" i="45" s="1"/>
  <c r="AO2" i="45" s="1"/>
  <c r="AP2" i="45" s="1"/>
  <c r="AQ2" i="45" s="1"/>
  <c r="AR2" i="45" s="1"/>
  <c r="AS2" i="45" s="1"/>
  <c r="AT2" i="45" s="1"/>
  <c r="AU2" i="45" s="1"/>
  <c r="AV2" i="45" s="1"/>
  <c r="AW2" i="45" s="1"/>
  <c r="AX2" i="45" s="1"/>
  <c r="AY2" i="45" s="1"/>
  <c r="AZ2" i="45" s="1"/>
  <c r="BA2" i="45" s="1"/>
  <c r="BB2" i="45" s="1"/>
  <c r="BC2" i="45" s="1"/>
  <c r="BD2" i="45" s="1"/>
  <c r="BE2" i="45" s="1"/>
  <c r="BF2" i="45" s="1"/>
  <c r="BG2" i="45" s="1"/>
  <c r="BH2" i="45" s="1"/>
  <c r="BI2" i="45" s="1"/>
  <c r="BJ2" i="45" s="1"/>
  <c r="BK2" i="45" s="1"/>
  <c r="BL2" i="45" s="1"/>
  <c r="BM2" i="45" s="1"/>
  <c r="BN2" i="45" s="1"/>
  <c r="BO2" i="45" s="1"/>
  <c r="BP2" i="45" s="1"/>
  <c r="BQ2" i="45" s="1"/>
  <c r="BR2" i="45" s="1"/>
  <c r="BS2" i="45" s="1"/>
  <c r="BT2" i="45" s="1"/>
  <c r="BU2" i="45" s="1"/>
  <c r="BV2" i="45" s="1"/>
  <c r="BW2" i="45" s="1"/>
  <c r="BX2" i="45" s="1"/>
  <c r="BY2" i="45" s="1"/>
  <c r="BZ2" i="45" s="1"/>
  <c r="CA2" i="45" s="1"/>
  <c r="CB2" i="45" s="1"/>
  <c r="AE9" i="44"/>
  <c r="AF9" i="44" s="1"/>
  <c r="AG9" i="44" s="1"/>
  <c r="AH9" i="44" s="1"/>
  <c r="AI9" i="44" s="1"/>
  <c r="AJ9" i="44" s="1"/>
  <c r="AK9" i="44" s="1"/>
  <c r="AL9" i="44" s="1"/>
  <c r="AM9" i="44" s="1"/>
  <c r="AN9" i="44" s="1"/>
  <c r="AO9" i="44" s="1"/>
  <c r="AP9" i="44" s="1"/>
  <c r="AQ9" i="44" s="1"/>
  <c r="AR9" i="44" s="1"/>
  <c r="AS9" i="44" s="1"/>
  <c r="AT9" i="44" s="1"/>
  <c r="AU9" i="44" s="1"/>
  <c r="AV9" i="44" s="1"/>
  <c r="AW9" i="44" s="1"/>
  <c r="AX9" i="44" s="1"/>
  <c r="AY9" i="44" s="1"/>
  <c r="AZ9" i="44" s="1"/>
  <c r="BA9" i="44" s="1"/>
  <c r="BB9" i="44" s="1"/>
  <c r="BC9" i="44" s="1"/>
  <c r="BD9" i="44" s="1"/>
  <c r="BE9" i="44" s="1"/>
  <c r="BF9" i="44" s="1"/>
  <c r="BG9" i="44" s="1"/>
  <c r="BH9" i="44" s="1"/>
  <c r="BI9" i="44" s="1"/>
  <c r="BJ9" i="44" s="1"/>
  <c r="BK9" i="44" s="1"/>
  <c r="BL9" i="44" s="1"/>
  <c r="BM9" i="44" s="1"/>
  <c r="BN9" i="44" s="1"/>
  <c r="BO9" i="44" s="1"/>
  <c r="BP9" i="44" s="1"/>
  <c r="BQ9" i="44" s="1"/>
  <c r="BR9" i="44" s="1"/>
  <c r="BS9" i="44" s="1"/>
  <c r="BT9" i="44" s="1"/>
  <c r="BU9" i="44" s="1"/>
  <c r="BV9" i="44" s="1"/>
  <c r="BW9" i="44" s="1"/>
  <c r="BX9" i="44" s="1"/>
  <c r="BY9" i="44" s="1"/>
  <c r="BZ9" i="44" s="1"/>
  <c r="CA9" i="44" s="1"/>
  <c r="CB9" i="44" s="1"/>
  <c r="AE8" i="44"/>
  <c r="AF8" i="44" s="1"/>
  <c r="AG8" i="44" s="1"/>
  <c r="AH8" i="44" s="1"/>
  <c r="AI8" i="44" s="1"/>
  <c r="AJ8" i="44" s="1"/>
  <c r="AK8" i="44" s="1"/>
  <c r="AL8" i="44" s="1"/>
  <c r="AM8" i="44" s="1"/>
  <c r="AN8" i="44" s="1"/>
  <c r="AO8" i="44" s="1"/>
  <c r="AP8" i="44" s="1"/>
  <c r="AQ8" i="44" s="1"/>
  <c r="AR8" i="44" s="1"/>
  <c r="AS8" i="44" s="1"/>
  <c r="AT8" i="44" s="1"/>
  <c r="AU8" i="44" s="1"/>
  <c r="AV8" i="44" s="1"/>
  <c r="AW8" i="44" s="1"/>
  <c r="AX8" i="44" s="1"/>
  <c r="AY8" i="44" s="1"/>
  <c r="AZ8" i="44" s="1"/>
  <c r="BA8" i="44" s="1"/>
  <c r="BB8" i="44" s="1"/>
  <c r="BC8" i="44" s="1"/>
  <c r="BD8" i="44" s="1"/>
  <c r="BE8" i="44" s="1"/>
  <c r="BF8" i="44" s="1"/>
  <c r="BG8" i="44" s="1"/>
  <c r="BH8" i="44" s="1"/>
  <c r="BI8" i="44" s="1"/>
  <c r="BJ8" i="44" s="1"/>
  <c r="BK8" i="44" s="1"/>
  <c r="BL8" i="44" s="1"/>
  <c r="BM8" i="44" s="1"/>
  <c r="BN8" i="44" s="1"/>
  <c r="BO8" i="44" s="1"/>
  <c r="BP8" i="44" s="1"/>
  <c r="BQ8" i="44" s="1"/>
  <c r="BR8" i="44" s="1"/>
  <c r="BS8" i="44" s="1"/>
  <c r="BT8" i="44" s="1"/>
  <c r="BU8" i="44" s="1"/>
  <c r="BV8" i="44" s="1"/>
  <c r="BW8" i="44" s="1"/>
  <c r="BX8" i="44" s="1"/>
  <c r="BY8" i="44" s="1"/>
  <c r="BZ8" i="44" s="1"/>
  <c r="CA8" i="44" s="1"/>
  <c r="CB8" i="44" s="1"/>
  <c r="AE7" i="44"/>
  <c r="AF7" i="44" s="1"/>
  <c r="AG7" i="44" s="1"/>
  <c r="AH7" i="44" s="1"/>
  <c r="AI7" i="44" s="1"/>
  <c r="AJ7" i="44" s="1"/>
  <c r="AK7" i="44" s="1"/>
  <c r="AL7" i="44" s="1"/>
  <c r="AM7" i="44" s="1"/>
  <c r="AN7" i="44" s="1"/>
  <c r="AO7" i="44" s="1"/>
  <c r="AP7" i="44" s="1"/>
  <c r="AQ7" i="44" s="1"/>
  <c r="AR7" i="44" s="1"/>
  <c r="AS7" i="44" s="1"/>
  <c r="AT7" i="44" s="1"/>
  <c r="AU7" i="44" s="1"/>
  <c r="AV7" i="44" s="1"/>
  <c r="AW7" i="44" s="1"/>
  <c r="AX7" i="44" s="1"/>
  <c r="AY7" i="44" s="1"/>
  <c r="AZ7" i="44" s="1"/>
  <c r="BA7" i="44" s="1"/>
  <c r="BB7" i="44" s="1"/>
  <c r="BC7" i="44" s="1"/>
  <c r="BD7" i="44" s="1"/>
  <c r="BE7" i="44" s="1"/>
  <c r="BF7" i="44" s="1"/>
  <c r="BG7" i="44" s="1"/>
  <c r="BH7" i="44" s="1"/>
  <c r="BI7" i="44" s="1"/>
  <c r="BJ7" i="44" s="1"/>
  <c r="BK7" i="44" s="1"/>
  <c r="BL7" i="44" s="1"/>
  <c r="BM7" i="44" s="1"/>
  <c r="BN7" i="44" s="1"/>
  <c r="BO7" i="44" s="1"/>
  <c r="BP7" i="44" s="1"/>
  <c r="BQ7" i="44" s="1"/>
  <c r="BR7" i="44" s="1"/>
  <c r="BS7" i="44" s="1"/>
  <c r="BT7" i="44" s="1"/>
  <c r="BU7" i="44" s="1"/>
  <c r="BV7" i="44" s="1"/>
  <c r="BW7" i="44" s="1"/>
  <c r="BX7" i="44" s="1"/>
  <c r="BY7" i="44" s="1"/>
  <c r="BZ7" i="44" s="1"/>
  <c r="CA7" i="44" s="1"/>
  <c r="CB7" i="44" s="1"/>
  <c r="AE6" i="44"/>
  <c r="AF6" i="44" s="1"/>
  <c r="AG6" i="44" s="1"/>
  <c r="AH6" i="44" s="1"/>
  <c r="AI6" i="44" s="1"/>
  <c r="AJ6" i="44" s="1"/>
  <c r="AK6" i="44" s="1"/>
  <c r="AL6" i="44" s="1"/>
  <c r="AM6" i="44" s="1"/>
  <c r="AN6" i="44" s="1"/>
  <c r="AO6" i="44" s="1"/>
  <c r="AP6" i="44" s="1"/>
  <c r="AQ6" i="44" s="1"/>
  <c r="AR6" i="44" s="1"/>
  <c r="AS6" i="44" s="1"/>
  <c r="AT6" i="44" s="1"/>
  <c r="AU6" i="44" s="1"/>
  <c r="AV6" i="44" s="1"/>
  <c r="AW6" i="44" s="1"/>
  <c r="AX6" i="44" s="1"/>
  <c r="AY6" i="44" s="1"/>
  <c r="AZ6" i="44" s="1"/>
  <c r="BA6" i="44" s="1"/>
  <c r="BB6" i="44" s="1"/>
  <c r="BC6" i="44" s="1"/>
  <c r="BD6" i="44" s="1"/>
  <c r="BE6" i="44" s="1"/>
  <c r="BF6" i="44" s="1"/>
  <c r="BG6" i="44" s="1"/>
  <c r="BH6" i="44" s="1"/>
  <c r="BI6" i="44" s="1"/>
  <c r="BJ6" i="44" s="1"/>
  <c r="BK6" i="44" s="1"/>
  <c r="BL6" i="44" s="1"/>
  <c r="BM6" i="44" s="1"/>
  <c r="BN6" i="44" s="1"/>
  <c r="BO6" i="44" s="1"/>
  <c r="BP6" i="44" s="1"/>
  <c r="BQ6" i="44" s="1"/>
  <c r="BR6" i="44" s="1"/>
  <c r="BS6" i="44" s="1"/>
  <c r="BT6" i="44" s="1"/>
  <c r="BU6" i="44" s="1"/>
  <c r="BV6" i="44" s="1"/>
  <c r="BW6" i="44" s="1"/>
  <c r="BX6" i="44" s="1"/>
  <c r="BY6" i="44" s="1"/>
  <c r="BZ6" i="44" s="1"/>
  <c r="CA6" i="44" s="1"/>
  <c r="CB6" i="44" s="1"/>
  <c r="AE5" i="44"/>
  <c r="AF5" i="44" s="1"/>
  <c r="AG5" i="44" s="1"/>
  <c r="AH5" i="44" s="1"/>
  <c r="AI5" i="44" s="1"/>
  <c r="AJ5" i="44" s="1"/>
  <c r="AK5" i="44" s="1"/>
  <c r="AL5" i="44" s="1"/>
  <c r="AM5" i="44" s="1"/>
  <c r="AN5" i="44" s="1"/>
  <c r="AO5" i="44" s="1"/>
  <c r="AP5" i="44" s="1"/>
  <c r="AQ5" i="44" s="1"/>
  <c r="AR5" i="44" s="1"/>
  <c r="AS5" i="44" s="1"/>
  <c r="AT5" i="44" s="1"/>
  <c r="AU5" i="44" s="1"/>
  <c r="AV5" i="44" s="1"/>
  <c r="AW5" i="44" s="1"/>
  <c r="AX5" i="44" s="1"/>
  <c r="AY5" i="44" s="1"/>
  <c r="AZ5" i="44" s="1"/>
  <c r="BA5" i="44" s="1"/>
  <c r="BB5" i="44" s="1"/>
  <c r="BC5" i="44" s="1"/>
  <c r="BD5" i="44" s="1"/>
  <c r="BE5" i="44" s="1"/>
  <c r="BF5" i="44" s="1"/>
  <c r="BG5" i="44" s="1"/>
  <c r="BH5" i="44" s="1"/>
  <c r="BI5" i="44" s="1"/>
  <c r="BJ5" i="44" s="1"/>
  <c r="BK5" i="44" s="1"/>
  <c r="BL5" i="44" s="1"/>
  <c r="BM5" i="44" s="1"/>
  <c r="BN5" i="44" s="1"/>
  <c r="BO5" i="44" s="1"/>
  <c r="BP5" i="44" s="1"/>
  <c r="BQ5" i="44" s="1"/>
  <c r="BR5" i="44" s="1"/>
  <c r="BS5" i="44" s="1"/>
  <c r="BT5" i="44" s="1"/>
  <c r="BU5" i="44" s="1"/>
  <c r="BV5" i="44" s="1"/>
  <c r="BW5" i="44" s="1"/>
  <c r="BX5" i="44" s="1"/>
  <c r="BY5" i="44" s="1"/>
  <c r="BZ5" i="44" s="1"/>
  <c r="CA5" i="44" s="1"/>
  <c r="CB5" i="44" s="1"/>
  <c r="AE4" i="44"/>
  <c r="AF4" i="44" s="1"/>
  <c r="AG4" i="44" s="1"/>
  <c r="AH4" i="44" s="1"/>
  <c r="AI4" i="44" s="1"/>
  <c r="AJ4" i="44" s="1"/>
  <c r="AK4" i="44" s="1"/>
  <c r="AL4" i="44" s="1"/>
  <c r="AM4" i="44" s="1"/>
  <c r="AN4" i="44" s="1"/>
  <c r="AO4" i="44" s="1"/>
  <c r="AP4" i="44" s="1"/>
  <c r="AQ4" i="44" s="1"/>
  <c r="AR4" i="44" s="1"/>
  <c r="AS4" i="44" s="1"/>
  <c r="AT4" i="44" s="1"/>
  <c r="AU4" i="44" s="1"/>
  <c r="AV4" i="44" s="1"/>
  <c r="AW4" i="44" s="1"/>
  <c r="AX4" i="44" s="1"/>
  <c r="AY4" i="44" s="1"/>
  <c r="AZ4" i="44" s="1"/>
  <c r="BA4" i="44" s="1"/>
  <c r="BB4" i="44" s="1"/>
  <c r="BC4" i="44" s="1"/>
  <c r="BD4" i="44" s="1"/>
  <c r="BE4" i="44" s="1"/>
  <c r="BF4" i="44" s="1"/>
  <c r="BG4" i="44" s="1"/>
  <c r="BH4" i="44" s="1"/>
  <c r="BI4" i="44" s="1"/>
  <c r="BJ4" i="44" s="1"/>
  <c r="BK4" i="44" s="1"/>
  <c r="BL4" i="44" s="1"/>
  <c r="BM4" i="44" s="1"/>
  <c r="BN4" i="44" s="1"/>
  <c r="BO4" i="44" s="1"/>
  <c r="BP4" i="44" s="1"/>
  <c r="BQ4" i="44" s="1"/>
  <c r="BR4" i="44" s="1"/>
  <c r="BS4" i="44" s="1"/>
  <c r="BT4" i="44" s="1"/>
  <c r="BU4" i="44" s="1"/>
  <c r="BV4" i="44" s="1"/>
  <c r="BW4" i="44" s="1"/>
  <c r="BX4" i="44" s="1"/>
  <c r="BY4" i="44" s="1"/>
  <c r="BZ4" i="44" s="1"/>
  <c r="CA4" i="44" s="1"/>
  <c r="CB4" i="44" s="1"/>
  <c r="AE3" i="44"/>
  <c r="AF3" i="44" s="1"/>
  <c r="AG3" i="44" s="1"/>
  <c r="AH3" i="44" s="1"/>
  <c r="AI3" i="44" s="1"/>
  <c r="AJ3" i="44" s="1"/>
  <c r="AK3" i="44" s="1"/>
  <c r="AL3" i="44" s="1"/>
  <c r="AM3" i="44" s="1"/>
  <c r="AN3" i="44" s="1"/>
  <c r="AO3" i="44" s="1"/>
  <c r="AP3" i="44" s="1"/>
  <c r="AQ3" i="44" s="1"/>
  <c r="AR3" i="44" s="1"/>
  <c r="AS3" i="44" s="1"/>
  <c r="AT3" i="44" s="1"/>
  <c r="AU3" i="44" s="1"/>
  <c r="AV3" i="44" s="1"/>
  <c r="AW3" i="44" s="1"/>
  <c r="AX3" i="44" s="1"/>
  <c r="AY3" i="44" s="1"/>
  <c r="AZ3" i="44" s="1"/>
  <c r="BA3" i="44" s="1"/>
  <c r="BB3" i="44" s="1"/>
  <c r="BC3" i="44" s="1"/>
  <c r="BD3" i="44" s="1"/>
  <c r="BE3" i="44" s="1"/>
  <c r="BF3" i="44" s="1"/>
  <c r="BG3" i="44" s="1"/>
  <c r="BH3" i="44" s="1"/>
  <c r="BI3" i="44" s="1"/>
  <c r="BJ3" i="44" s="1"/>
  <c r="BK3" i="44" s="1"/>
  <c r="BL3" i="44" s="1"/>
  <c r="BM3" i="44" s="1"/>
  <c r="BN3" i="44" s="1"/>
  <c r="BO3" i="44" s="1"/>
  <c r="BP3" i="44" s="1"/>
  <c r="BQ3" i="44" s="1"/>
  <c r="BR3" i="44" s="1"/>
  <c r="BS3" i="44" s="1"/>
  <c r="BT3" i="44" s="1"/>
  <c r="BU3" i="44" s="1"/>
  <c r="BV3" i="44" s="1"/>
  <c r="BW3" i="44" s="1"/>
  <c r="BX3" i="44" s="1"/>
  <c r="BY3" i="44" s="1"/>
  <c r="BZ3" i="44" s="1"/>
  <c r="CA3" i="44" s="1"/>
  <c r="CB3" i="44" s="1"/>
  <c r="AE2" i="44"/>
  <c r="AF2" i="44" s="1"/>
  <c r="AG2" i="44" s="1"/>
  <c r="AH2" i="44" s="1"/>
  <c r="AI2" i="44" s="1"/>
  <c r="AJ2" i="44" s="1"/>
  <c r="AK2" i="44" s="1"/>
  <c r="AL2" i="44" s="1"/>
  <c r="AM2" i="44" s="1"/>
  <c r="AN2" i="44" s="1"/>
  <c r="AO2" i="44" s="1"/>
  <c r="AP2" i="44" s="1"/>
  <c r="AQ2" i="44" s="1"/>
  <c r="AR2" i="44" s="1"/>
  <c r="AS2" i="44" s="1"/>
  <c r="AT2" i="44" s="1"/>
  <c r="AU2" i="44" s="1"/>
  <c r="AV2" i="44" s="1"/>
  <c r="AW2" i="44" s="1"/>
  <c r="AX2" i="44" s="1"/>
  <c r="AY2" i="44" s="1"/>
  <c r="AZ2" i="44" s="1"/>
  <c r="BA2" i="44" s="1"/>
  <c r="BB2" i="44" s="1"/>
  <c r="BC2" i="44" s="1"/>
  <c r="BD2" i="44" s="1"/>
  <c r="BE2" i="44" s="1"/>
  <c r="BF2" i="44" s="1"/>
  <c r="BG2" i="44" s="1"/>
  <c r="BH2" i="44" s="1"/>
  <c r="BI2" i="44" s="1"/>
  <c r="BJ2" i="44" s="1"/>
  <c r="BK2" i="44" s="1"/>
  <c r="BL2" i="44" s="1"/>
  <c r="BM2" i="44" s="1"/>
  <c r="BN2" i="44" s="1"/>
  <c r="BO2" i="44" s="1"/>
  <c r="BP2" i="44" s="1"/>
  <c r="BQ2" i="44" s="1"/>
  <c r="BR2" i="44" s="1"/>
  <c r="BS2" i="44" s="1"/>
  <c r="BT2" i="44" s="1"/>
  <c r="BU2" i="44" s="1"/>
  <c r="BV2" i="44" s="1"/>
  <c r="BW2" i="44" s="1"/>
  <c r="BX2" i="44" s="1"/>
  <c r="BY2" i="44" s="1"/>
  <c r="BZ2" i="44" s="1"/>
  <c r="CA2" i="44" s="1"/>
  <c r="CB2" i="44" s="1"/>
  <c r="AE9" i="43"/>
  <c r="AF9" i="43" s="1"/>
  <c r="AG9" i="43" s="1"/>
  <c r="AH9" i="43" s="1"/>
  <c r="AI9" i="43" s="1"/>
  <c r="AJ9" i="43" s="1"/>
  <c r="AK9" i="43" s="1"/>
  <c r="AL9" i="43" s="1"/>
  <c r="AM9" i="43" s="1"/>
  <c r="AN9" i="43" s="1"/>
  <c r="AO9" i="43" s="1"/>
  <c r="AP9" i="43" s="1"/>
  <c r="AQ9" i="43" s="1"/>
  <c r="AR9" i="43" s="1"/>
  <c r="AS9" i="43" s="1"/>
  <c r="AT9" i="43" s="1"/>
  <c r="AU9" i="43" s="1"/>
  <c r="AV9" i="43" s="1"/>
  <c r="AW9" i="43" s="1"/>
  <c r="AX9" i="43" s="1"/>
  <c r="AY9" i="43" s="1"/>
  <c r="AZ9" i="43" s="1"/>
  <c r="BA9" i="43" s="1"/>
  <c r="BB9" i="43" s="1"/>
  <c r="BC9" i="43" s="1"/>
  <c r="BD9" i="43" s="1"/>
  <c r="BE9" i="43" s="1"/>
  <c r="BF9" i="43" s="1"/>
  <c r="BG9" i="43" s="1"/>
  <c r="BH9" i="43" s="1"/>
  <c r="BI9" i="43" s="1"/>
  <c r="BJ9" i="43" s="1"/>
  <c r="BK9" i="43" s="1"/>
  <c r="BL9" i="43" s="1"/>
  <c r="BM9" i="43" s="1"/>
  <c r="BN9" i="43" s="1"/>
  <c r="BO9" i="43" s="1"/>
  <c r="BP9" i="43" s="1"/>
  <c r="BQ9" i="43" s="1"/>
  <c r="BR9" i="43" s="1"/>
  <c r="BS9" i="43" s="1"/>
  <c r="BT9" i="43" s="1"/>
  <c r="BU9" i="43" s="1"/>
  <c r="BV9" i="43" s="1"/>
  <c r="BW9" i="43" s="1"/>
  <c r="BX9" i="43" s="1"/>
  <c r="BY9" i="43" s="1"/>
  <c r="BZ9" i="43" s="1"/>
  <c r="CA9" i="43" s="1"/>
  <c r="CB9" i="43" s="1"/>
  <c r="AE8" i="43"/>
  <c r="AF8" i="43" s="1"/>
  <c r="AG8" i="43" s="1"/>
  <c r="AH8" i="43" s="1"/>
  <c r="AI8" i="43" s="1"/>
  <c r="AJ8" i="43" s="1"/>
  <c r="AK8" i="43" s="1"/>
  <c r="AL8" i="43" s="1"/>
  <c r="AM8" i="43" s="1"/>
  <c r="AN8" i="43" s="1"/>
  <c r="AO8" i="43" s="1"/>
  <c r="AP8" i="43" s="1"/>
  <c r="AQ8" i="43" s="1"/>
  <c r="AR8" i="43" s="1"/>
  <c r="AS8" i="43" s="1"/>
  <c r="AT8" i="43" s="1"/>
  <c r="AU8" i="43" s="1"/>
  <c r="AV8" i="43" s="1"/>
  <c r="AW8" i="43" s="1"/>
  <c r="AX8" i="43" s="1"/>
  <c r="AY8" i="43" s="1"/>
  <c r="AZ8" i="43" s="1"/>
  <c r="BA8" i="43" s="1"/>
  <c r="BB8" i="43" s="1"/>
  <c r="BC8" i="43" s="1"/>
  <c r="BD8" i="43" s="1"/>
  <c r="BE8" i="43" s="1"/>
  <c r="BF8" i="43" s="1"/>
  <c r="BG8" i="43" s="1"/>
  <c r="BH8" i="43" s="1"/>
  <c r="BI8" i="43" s="1"/>
  <c r="BJ8" i="43" s="1"/>
  <c r="BK8" i="43" s="1"/>
  <c r="BL8" i="43" s="1"/>
  <c r="BM8" i="43" s="1"/>
  <c r="BN8" i="43" s="1"/>
  <c r="BO8" i="43" s="1"/>
  <c r="BP8" i="43" s="1"/>
  <c r="BQ8" i="43" s="1"/>
  <c r="BR8" i="43" s="1"/>
  <c r="BS8" i="43" s="1"/>
  <c r="BT8" i="43" s="1"/>
  <c r="BU8" i="43" s="1"/>
  <c r="BV8" i="43" s="1"/>
  <c r="BW8" i="43" s="1"/>
  <c r="BX8" i="43" s="1"/>
  <c r="BY8" i="43" s="1"/>
  <c r="BZ8" i="43" s="1"/>
  <c r="CA8" i="43" s="1"/>
  <c r="CB8" i="43" s="1"/>
  <c r="AE7" i="43"/>
  <c r="AF7" i="43" s="1"/>
  <c r="AG7" i="43" s="1"/>
  <c r="AH7" i="43" s="1"/>
  <c r="AI7" i="43" s="1"/>
  <c r="AJ7" i="43" s="1"/>
  <c r="AK7" i="43" s="1"/>
  <c r="AL7" i="43" s="1"/>
  <c r="AM7" i="43" s="1"/>
  <c r="AN7" i="43" s="1"/>
  <c r="AO7" i="43" s="1"/>
  <c r="AP7" i="43" s="1"/>
  <c r="AQ7" i="43" s="1"/>
  <c r="AR7" i="43" s="1"/>
  <c r="AS7" i="43" s="1"/>
  <c r="AT7" i="43" s="1"/>
  <c r="AU7" i="43" s="1"/>
  <c r="AV7" i="43" s="1"/>
  <c r="AW7" i="43" s="1"/>
  <c r="AX7" i="43" s="1"/>
  <c r="AY7" i="43" s="1"/>
  <c r="AZ7" i="43" s="1"/>
  <c r="BA7" i="43" s="1"/>
  <c r="BB7" i="43" s="1"/>
  <c r="BC7" i="43" s="1"/>
  <c r="BD7" i="43" s="1"/>
  <c r="BE7" i="43" s="1"/>
  <c r="BF7" i="43" s="1"/>
  <c r="BG7" i="43" s="1"/>
  <c r="BH7" i="43" s="1"/>
  <c r="BI7" i="43" s="1"/>
  <c r="BJ7" i="43" s="1"/>
  <c r="BK7" i="43" s="1"/>
  <c r="BL7" i="43" s="1"/>
  <c r="BM7" i="43" s="1"/>
  <c r="BN7" i="43" s="1"/>
  <c r="BO7" i="43" s="1"/>
  <c r="BP7" i="43" s="1"/>
  <c r="BQ7" i="43" s="1"/>
  <c r="BR7" i="43" s="1"/>
  <c r="BS7" i="43" s="1"/>
  <c r="BT7" i="43" s="1"/>
  <c r="BU7" i="43" s="1"/>
  <c r="BV7" i="43" s="1"/>
  <c r="BW7" i="43" s="1"/>
  <c r="BX7" i="43" s="1"/>
  <c r="BY7" i="43" s="1"/>
  <c r="BZ7" i="43" s="1"/>
  <c r="CA7" i="43" s="1"/>
  <c r="CB7" i="43" s="1"/>
  <c r="AE6" i="43"/>
  <c r="AF6" i="43" s="1"/>
  <c r="AG6" i="43" s="1"/>
  <c r="AH6" i="43" s="1"/>
  <c r="AI6" i="43" s="1"/>
  <c r="AJ6" i="43" s="1"/>
  <c r="AK6" i="43" s="1"/>
  <c r="AL6" i="43" s="1"/>
  <c r="AM6" i="43" s="1"/>
  <c r="AN6" i="43" s="1"/>
  <c r="AO6" i="43" s="1"/>
  <c r="AP6" i="43" s="1"/>
  <c r="AQ6" i="43" s="1"/>
  <c r="AR6" i="43" s="1"/>
  <c r="AS6" i="43" s="1"/>
  <c r="AT6" i="43" s="1"/>
  <c r="AU6" i="43" s="1"/>
  <c r="AV6" i="43" s="1"/>
  <c r="AW6" i="43" s="1"/>
  <c r="AX6" i="43" s="1"/>
  <c r="AY6" i="43" s="1"/>
  <c r="AZ6" i="43" s="1"/>
  <c r="BA6" i="43" s="1"/>
  <c r="BB6" i="43" s="1"/>
  <c r="BC6" i="43" s="1"/>
  <c r="BD6" i="43" s="1"/>
  <c r="BE6" i="43" s="1"/>
  <c r="BF6" i="43" s="1"/>
  <c r="BG6" i="43" s="1"/>
  <c r="BH6" i="43" s="1"/>
  <c r="BI6" i="43" s="1"/>
  <c r="BJ6" i="43" s="1"/>
  <c r="BK6" i="43" s="1"/>
  <c r="BL6" i="43" s="1"/>
  <c r="BM6" i="43" s="1"/>
  <c r="BN6" i="43" s="1"/>
  <c r="BO6" i="43" s="1"/>
  <c r="BP6" i="43" s="1"/>
  <c r="BQ6" i="43" s="1"/>
  <c r="BR6" i="43" s="1"/>
  <c r="BS6" i="43" s="1"/>
  <c r="BT6" i="43" s="1"/>
  <c r="BU6" i="43" s="1"/>
  <c r="BV6" i="43" s="1"/>
  <c r="BW6" i="43" s="1"/>
  <c r="BX6" i="43" s="1"/>
  <c r="BY6" i="43" s="1"/>
  <c r="BZ6" i="43" s="1"/>
  <c r="CA6" i="43" s="1"/>
  <c r="CB6" i="43" s="1"/>
  <c r="AE5" i="43"/>
  <c r="AF5" i="43" s="1"/>
  <c r="AG5" i="43" s="1"/>
  <c r="AH5" i="43" s="1"/>
  <c r="AI5" i="43" s="1"/>
  <c r="AJ5" i="43" s="1"/>
  <c r="AK5" i="43" s="1"/>
  <c r="AL5" i="43" s="1"/>
  <c r="AM5" i="43" s="1"/>
  <c r="AN5" i="43" s="1"/>
  <c r="AO5" i="43" s="1"/>
  <c r="AP5" i="43" s="1"/>
  <c r="AQ5" i="43" s="1"/>
  <c r="AR5" i="43" s="1"/>
  <c r="AS5" i="43" s="1"/>
  <c r="AT5" i="43" s="1"/>
  <c r="AU5" i="43" s="1"/>
  <c r="AV5" i="43" s="1"/>
  <c r="AW5" i="43" s="1"/>
  <c r="AX5" i="43" s="1"/>
  <c r="AY5" i="43" s="1"/>
  <c r="AZ5" i="43" s="1"/>
  <c r="BA5" i="43" s="1"/>
  <c r="BB5" i="43" s="1"/>
  <c r="BC5" i="43" s="1"/>
  <c r="BD5" i="43" s="1"/>
  <c r="BE5" i="43" s="1"/>
  <c r="BF5" i="43" s="1"/>
  <c r="BG5" i="43" s="1"/>
  <c r="BH5" i="43" s="1"/>
  <c r="BI5" i="43" s="1"/>
  <c r="BJ5" i="43" s="1"/>
  <c r="BK5" i="43" s="1"/>
  <c r="BL5" i="43" s="1"/>
  <c r="BM5" i="43" s="1"/>
  <c r="BN5" i="43" s="1"/>
  <c r="BO5" i="43" s="1"/>
  <c r="BP5" i="43" s="1"/>
  <c r="BQ5" i="43" s="1"/>
  <c r="BR5" i="43" s="1"/>
  <c r="BS5" i="43" s="1"/>
  <c r="BT5" i="43" s="1"/>
  <c r="BU5" i="43" s="1"/>
  <c r="BV5" i="43" s="1"/>
  <c r="BW5" i="43" s="1"/>
  <c r="BX5" i="43" s="1"/>
  <c r="BY5" i="43" s="1"/>
  <c r="BZ5" i="43" s="1"/>
  <c r="CA5" i="43" s="1"/>
  <c r="CB5" i="43" s="1"/>
  <c r="AE4" i="43"/>
  <c r="AF4" i="43" s="1"/>
  <c r="AG4" i="43" s="1"/>
  <c r="AH4" i="43" s="1"/>
  <c r="AI4" i="43" s="1"/>
  <c r="AJ4" i="43" s="1"/>
  <c r="AK4" i="43" s="1"/>
  <c r="AL4" i="43" s="1"/>
  <c r="AM4" i="43" s="1"/>
  <c r="AN4" i="43" s="1"/>
  <c r="AO4" i="43" s="1"/>
  <c r="AP4" i="43" s="1"/>
  <c r="AQ4" i="43" s="1"/>
  <c r="AR4" i="43" s="1"/>
  <c r="AS4" i="43" s="1"/>
  <c r="AT4" i="43" s="1"/>
  <c r="AU4" i="43" s="1"/>
  <c r="AV4" i="43" s="1"/>
  <c r="AW4" i="43" s="1"/>
  <c r="AX4" i="43" s="1"/>
  <c r="AY4" i="43" s="1"/>
  <c r="AZ4" i="43" s="1"/>
  <c r="BA4" i="43" s="1"/>
  <c r="BB4" i="43" s="1"/>
  <c r="BC4" i="43" s="1"/>
  <c r="BD4" i="43" s="1"/>
  <c r="BE4" i="43" s="1"/>
  <c r="BF4" i="43" s="1"/>
  <c r="BG4" i="43" s="1"/>
  <c r="BH4" i="43" s="1"/>
  <c r="BI4" i="43" s="1"/>
  <c r="BJ4" i="43" s="1"/>
  <c r="BK4" i="43" s="1"/>
  <c r="BL4" i="43" s="1"/>
  <c r="BM4" i="43" s="1"/>
  <c r="BN4" i="43" s="1"/>
  <c r="BO4" i="43" s="1"/>
  <c r="BP4" i="43" s="1"/>
  <c r="BQ4" i="43" s="1"/>
  <c r="BR4" i="43" s="1"/>
  <c r="BS4" i="43" s="1"/>
  <c r="BT4" i="43" s="1"/>
  <c r="BU4" i="43" s="1"/>
  <c r="BV4" i="43" s="1"/>
  <c r="BW4" i="43" s="1"/>
  <c r="BX4" i="43" s="1"/>
  <c r="BY4" i="43" s="1"/>
  <c r="BZ4" i="43" s="1"/>
  <c r="CA4" i="43" s="1"/>
  <c r="CB4" i="43" s="1"/>
  <c r="AE3" i="43"/>
  <c r="AF3" i="43" s="1"/>
  <c r="AG3" i="43" s="1"/>
  <c r="AH3" i="43" s="1"/>
  <c r="AI3" i="43" s="1"/>
  <c r="AJ3" i="43" s="1"/>
  <c r="AK3" i="43" s="1"/>
  <c r="AL3" i="43" s="1"/>
  <c r="AM3" i="43" s="1"/>
  <c r="AN3" i="43" s="1"/>
  <c r="AO3" i="43" s="1"/>
  <c r="AP3" i="43" s="1"/>
  <c r="AQ3" i="43" s="1"/>
  <c r="AR3" i="43" s="1"/>
  <c r="AS3" i="43" s="1"/>
  <c r="AT3" i="43" s="1"/>
  <c r="AU3" i="43" s="1"/>
  <c r="AV3" i="43" s="1"/>
  <c r="AW3" i="43" s="1"/>
  <c r="AX3" i="43" s="1"/>
  <c r="AY3" i="43" s="1"/>
  <c r="AZ3" i="43" s="1"/>
  <c r="BA3" i="43" s="1"/>
  <c r="BB3" i="43" s="1"/>
  <c r="BC3" i="43" s="1"/>
  <c r="BD3" i="43" s="1"/>
  <c r="BE3" i="43" s="1"/>
  <c r="BF3" i="43" s="1"/>
  <c r="BG3" i="43" s="1"/>
  <c r="BH3" i="43" s="1"/>
  <c r="BI3" i="43" s="1"/>
  <c r="BJ3" i="43" s="1"/>
  <c r="BK3" i="43" s="1"/>
  <c r="BL3" i="43" s="1"/>
  <c r="BM3" i="43" s="1"/>
  <c r="BN3" i="43" s="1"/>
  <c r="BO3" i="43" s="1"/>
  <c r="BP3" i="43" s="1"/>
  <c r="BQ3" i="43" s="1"/>
  <c r="BR3" i="43" s="1"/>
  <c r="BS3" i="43" s="1"/>
  <c r="BT3" i="43" s="1"/>
  <c r="BU3" i="43" s="1"/>
  <c r="BV3" i="43" s="1"/>
  <c r="BW3" i="43" s="1"/>
  <c r="BX3" i="43" s="1"/>
  <c r="BY3" i="43" s="1"/>
  <c r="BZ3" i="43" s="1"/>
  <c r="CA3" i="43" s="1"/>
  <c r="CB3" i="43" s="1"/>
  <c r="AE2" i="43"/>
  <c r="AF2" i="43" s="1"/>
  <c r="AG2" i="43" s="1"/>
  <c r="AH2" i="43" s="1"/>
  <c r="AI2" i="43" s="1"/>
  <c r="AJ2" i="43" s="1"/>
  <c r="AK2" i="43" s="1"/>
  <c r="AL2" i="43" s="1"/>
  <c r="AM2" i="43" s="1"/>
  <c r="AN2" i="43" s="1"/>
  <c r="AO2" i="43" s="1"/>
  <c r="AP2" i="43" s="1"/>
  <c r="AQ2" i="43" s="1"/>
  <c r="AR2" i="43" s="1"/>
  <c r="AS2" i="43" s="1"/>
  <c r="AT2" i="43" s="1"/>
  <c r="AU2" i="43" s="1"/>
  <c r="AV2" i="43" s="1"/>
  <c r="AW2" i="43" s="1"/>
  <c r="AX2" i="43" s="1"/>
  <c r="AY2" i="43" s="1"/>
  <c r="AZ2" i="43" s="1"/>
  <c r="BA2" i="43" s="1"/>
  <c r="BB2" i="43" s="1"/>
  <c r="BC2" i="43" s="1"/>
  <c r="BD2" i="43" s="1"/>
  <c r="BE2" i="43" s="1"/>
  <c r="BF2" i="43" s="1"/>
  <c r="BG2" i="43" s="1"/>
  <c r="BH2" i="43" s="1"/>
  <c r="BI2" i="43" s="1"/>
  <c r="BJ2" i="43" s="1"/>
  <c r="BK2" i="43" s="1"/>
  <c r="BL2" i="43" s="1"/>
  <c r="BM2" i="43" s="1"/>
  <c r="BN2" i="43" s="1"/>
  <c r="BO2" i="43" s="1"/>
  <c r="BP2" i="43" s="1"/>
  <c r="BQ2" i="43" s="1"/>
  <c r="BR2" i="43" s="1"/>
  <c r="BS2" i="43" s="1"/>
  <c r="BT2" i="43" s="1"/>
  <c r="BU2" i="43" s="1"/>
  <c r="BV2" i="43" s="1"/>
  <c r="BW2" i="43" s="1"/>
  <c r="BX2" i="43" s="1"/>
  <c r="BY2" i="43" s="1"/>
  <c r="BZ2" i="43" s="1"/>
  <c r="CA2" i="43" s="1"/>
  <c r="CB2" i="43" s="1"/>
  <c r="AE9" i="42"/>
  <c r="AF9" i="42" s="1"/>
  <c r="AG9" i="42" s="1"/>
  <c r="AH9" i="42" s="1"/>
  <c r="AI9" i="42" s="1"/>
  <c r="AJ9" i="42" s="1"/>
  <c r="AK9" i="42" s="1"/>
  <c r="AL9" i="42" s="1"/>
  <c r="AM9" i="42" s="1"/>
  <c r="AN9" i="42" s="1"/>
  <c r="AO9" i="42" s="1"/>
  <c r="AP9" i="42" s="1"/>
  <c r="AQ9" i="42" s="1"/>
  <c r="AR9" i="42" s="1"/>
  <c r="AS9" i="42" s="1"/>
  <c r="AT9" i="42" s="1"/>
  <c r="AU9" i="42" s="1"/>
  <c r="AV9" i="42" s="1"/>
  <c r="AW9" i="42" s="1"/>
  <c r="AX9" i="42" s="1"/>
  <c r="AY9" i="42" s="1"/>
  <c r="AZ9" i="42" s="1"/>
  <c r="BA9" i="42" s="1"/>
  <c r="BB9" i="42" s="1"/>
  <c r="BC9" i="42" s="1"/>
  <c r="BD9" i="42" s="1"/>
  <c r="BE9" i="42" s="1"/>
  <c r="BF9" i="42" s="1"/>
  <c r="BG9" i="42" s="1"/>
  <c r="BH9" i="42" s="1"/>
  <c r="BI9" i="42" s="1"/>
  <c r="BJ9" i="42" s="1"/>
  <c r="BK9" i="42" s="1"/>
  <c r="BL9" i="42" s="1"/>
  <c r="BM9" i="42" s="1"/>
  <c r="BN9" i="42" s="1"/>
  <c r="BO9" i="42" s="1"/>
  <c r="BP9" i="42" s="1"/>
  <c r="BQ9" i="42" s="1"/>
  <c r="BR9" i="42" s="1"/>
  <c r="BS9" i="42" s="1"/>
  <c r="BT9" i="42" s="1"/>
  <c r="BU9" i="42" s="1"/>
  <c r="BV9" i="42" s="1"/>
  <c r="BW9" i="42" s="1"/>
  <c r="BX9" i="42" s="1"/>
  <c r="BY9" i="42" s="1"/>
  <c r="BZ9" i="42" s="1"/>
  <c r="CA9" i="42" s="1"/>
  <c r="CB9" i="42" s="1"/>
  <c r="AF8" i="42"/>
  <c r="AG8" i="42" s="1"/>
  <c r="AH8" i="42" s="1"/>
  <c r="AI8" i="42" s="1"/>
  <c r="AJ8" i="42" s="1"/>
  <c r="AK8" i="42" s="1"/>
  <c r="AL8" i="42" s="1"/>
  <c r="AM8" i="42" s="1"/>
  <c r="AN8" i="42" s="1"/>
  <c r="AO8" i="42" s="1"/>
  <c r="AP8" i="42" s="1"/>
  <c r="AQ8" i="42" s="1"/>
  <c r="AR8" i="42" s="1"/>
  <c r="AS8" i="42" s="1"/>
  <c r="AT8" i="42" s="1"/>
  <c r="AU8" i="42" s="1"/>
  <c r="AV8" i="42" s="1"/>
  <c r="AW8" i="42" s="1"/>
  <c r="AX8" i="42" s="1"/>
  <c r="AY8" i="42" s="1"/>
  <c r="AZ8" i="42" s="1"/>
  <c r="BA8" i="42" s="1"/>
  <c r="BB8" i="42" s="1"/>
  <c r="BC8" i="42" s="1"/>
  <c r="BD8" i="42" s="1"/>
  <c r="BE8" i="42" s="1"/>
  <c r="BF8" i="42" s="1"/>
  <c r="BG8" i="42" s="1"/>
  <c r="BH8" i="42" s="1"/>
  <c r="BI8" i="42" s="1"/>
  <c r="BJ8" i="42" s="1"/>
  <c r="BK8" i="42" s="1"/>
  <c r="BL8" i="42" s="1"/>
  <c r="BM8" i="42" s="1"/>
  <c r="BN8" i="42" s="1"/>
  <c r="BO8" i="42" s="1"/>
  <c r="BP8" i="42" s="1"/>
  <c r="BQ8" i="42" s="1"/>
  <c r="BR8" i="42" s="1"/>
  <c r="BS8" i="42" s="1"/>
  <c r="BT8" i="42" s="1"/>
  <c r="BU8" i="42" s="1"/>
  <c r="BV8" i="42" s="1"/>
  <c r="BW8" i="42" s="1"/>
  <c r="BX8" i="42" s="1"/>
  <c r="BY8" i="42" s="1"/>
  <c r="BZ8" i="42" s="1"/>
  <c r="CA8" i="42" s="1"/>
  <c r="CB8" i="42" s="1"/>
  <c r="AE8" i="42"/>
  <c r="AE7" i="42"/>
  <c r="AF7" i="42" s="1"/>
  <c r="AG7" i="42" s="1"/>
  <c r="AH7" i="42" s="1"/>
  <c r="AI7" i="42" s="1"/>
  <c r="AJ7" i="42" s="1"/>
  <c r="AK7" i="42" s="1"/>
  <c r="AL7" i="42" s="1"/>
  <c r="AM7" i="42" s="1"/>
  <c r="AN7" i="42" s="1"/>
  <c r="AO7" i="42" s="1"/>
  <c r="AP7" i="42" s="1"/>
  <c r="AQ7" i="42" s="1"/>
  <c r="AR7" i="42" s="1"/>
  <c r="AS7" i="42" s="1"/>
  <c r="AT7" i="42" s="1"/>
  <c r="AU7" i="42" s="1"/>
  <c r="AV7" i="42" s="1"/>
  <c r="AW7" i="42" s="1"/>
  <c r="AX7" i="42" s="1"/>
  <c r="AY7" i="42" s="1"/>
  <c r="AZ7" i="42" s="1"/>
  <c r="BA7" i="42" s="1"/>
  <c r="BB7" i="42" s="1"/>
  <c r="BC7" i="42" s="1"/>
  <c r="BD7" i="42" s="1"/>
  <c r="BE7" i="42" s="1"/>
  <c r="BF7" i="42" s="1"/>
  <c r="BG7" i="42" s="1"/>
  <c r="BH7" i="42" s="1"/>
  <c r="BI7" i="42" s="1"/>
  <c r="BJ7" i="42" s="1"/>
  <c r="BK7" i="42" s="1"/>
  <c r="BL7" i="42" s="1"/>
  <c r="BM7" i="42" s="1"/>
  <c r="BN7" i="42" s="1"/>
  <c r="BO7" i="42" s="1"/>
  <c r="BP7" i="42" s="1"/>
  <c r="BQ7" i="42" s="1"/>
  <c r="BR7" i="42" s="1"/>
  <c r="BS7" i="42" s="1"/>
  <c r="BT7" i="42" s="1"/>
  <c r="BU7" i="42" s="1"/>
  <c r="BV7" i="42" s="1"/>
  <c r="BW7" i="42" s="1"/>
  <c r="BX7" i="42" s="1"/>
  <c r="BY7" i="42" s="1"/>
  <c r="BZ7" i="42" s="1"/>
  <c r="CA7" i="42" s="1"/>
  <c r="CB7" i="42" s="1"/>
  <c r="AE6" i="42"/>
  <c r="AF6" i="42" s="1"/>
  <c r="AG6" i="42" s="1"/>
  <c r="AH6" i="42" s="1"/>
  <c r="AI6" i="42" s="1"/>
  <c r="AJ6" i="42" s="1"/>
  <c r="AK6" i="42" s="1"/>
  <c r="AL6" i="42" s="1"/>
  <c r="AM6" i="42" s="1"/>
  <c r="AN6" i="42" s="1"/>
  <c r="AO6" i="42" s="1"/>
  <c r="AP6" i="42" s="1"/>
  <c r="AQ6" i="42" s="1"/>
  <c r="AR6" i="42" s="1"/>
  <c r="AS6" i="42" s="1"/>
  <c r="AT6" i="42" s="1"/>
  <c r="AU6" i="42" s="1"/>
  <c r="AV6" i="42" s="1"/>
  <c r="AW6" i="42" s="1"/>
  <c r="AX6" i="42" s="1"/>
  <c r="AY6" i="42" s="1"/>
  <c r="AZ6" i="42" s="1"/>
  <c r="BA6" i="42" s="1"/>
  <c r="BB6" i="42" s="1"/>
  <c r="BC6" i="42" s="1"/>
  <c r="BD6" i="42" s="1"/>
  <c r="BE6" i="42" s="1"/>
  <c r="BF6" i="42" s="1"/>
  <c r="BG6" i="42" s="1"/>
  <c r="BH6" i="42" s="1"/>
  <c r="BI6" i="42" s="1"/>
  <c r="BJ6" i="42" s="1"/>
  <c r="BK6" i="42" s="1"/>
  <c r="BL6" i="42" s="1"/>
  <c r="BM6" i="42" s="1"/>
  <c r="BN6" i="42" s="1"/>
  <c r="BO6" i="42" s="1"/>
  <c r="BP6" i="42" s="1"/>
  <c r="BQ6" i="42" s="1"/>
  <c r="BR6" i="42" s="1"/>
  <c r="BS6" i="42" s="1"/>
  <c r="BT6" i="42" s="1"/>
  <c r="BU6" i="42" s="1"/>
  <c r="BV6" i="42" s="1"/>
  <c r="BW6" i="42" s="1"/>
  <c r="BX6" i="42" s="1"/>
  <c r="BY6" i="42" s="1"/>
  <c r="BZ6" i="42" s="1"/>
  <c r="CA6" i="42" s="1"/>
  <c r="CB6" i="42" s="1"/>
  <c r="AE5" i="42"/>
  <c r="AF5" i="42" s="1"/>
  <c r="AG5" i="42" s="1"/>
  <c r="AH5" i="42" s="1"/>
  <c r="AI5" i="42" s="1"/>
  <c r="AJ5" i="42" s="1"/>
  <c r="AK5" i="42" s="1"/>
  <c r="AL5" i="42" s="1"/>
  <c r="AM5" i="42" s="1"/>
  <c r="AN5" i="42" s="1"/>
  <c r="AO5" i="42" s="1"/>
  <c r="AP5" i="42" s="1"/>
  <c r="AQ5" i="42" s="1"/>
  <c r="AR5" i="42" s="1"/>
  <c r="AS5" i="42" s="1"/>
  <c r="AT5" i="42" s="1"/>
  <c r="AU5" i="42" s="1"/>
  <c r="AV5" i="42" s="1"/>
  <c r="AW5" i="42" s="1"/>
  <c r="AX5" i="42" s="1"/>
  <c r="AY5" i="42" s="1"/>
  <c r="AZ5" i="42" s="1"/>
  <c r="BA5" i="42" s="1"/>
  <c r="BB5" i="42" s="1"/>
  <c r="BC5" i="42" s="1"/>
  <c r="BD5" i="42" s="1"/>
  <c r="BE5" i="42" s="1"/>
  <c r="BF5" i="42" s="1"/>
  <c r="BG5" i="42" s="1"/>
  <c r="BH5" i="42" s="1"/>
  <c r="BI5" i="42" s="1"/>
  <c r="BJ5" i="42" s="1"/>
  <c r="BK5" i="42" s="1"/>
  <c r="BL5" i="42" s="1"/>
  <c r="BM5" i="42" s="1"/>
  <c r="BN5" i="42" s="1"/>
  <c r="BO5" i="42" s="1"/>
  <c r="BP5" i="42" s="1"/>
  <c r="BQ5" i="42" s="1"/>
  <c r="BR5" i="42" s="1"/>
  <c r="BS5" i="42" s="1"/>
  <c r="BT5" i="42" s="1"/>
  <c r="BU5" i="42" s="1"/>
  <c r="BV5" i="42" s="1"/>
  <c r="BW5" i="42" s="1"/>
  <c r="BX5" i="42" s="1"/>
  <c r="BY5" i="42" s="1"/>
  <c r="BZ5" i="42" s="1"/>
  <c r="CA5" i="42" s="1"/>
  <c r="CB5" i="42" s="1"/>
  <c r="AE4" i="42"/>
  <c r="AF4" i="42" s="1"/>
  <c r="AG4" i="42" s="1"/>
  <c r="AH4" i="42" s="1"/>
  <c r="AI4" i="42" s="1"/>
  <c r="AJ4" i="42" s="1"/>
  <c r="AK4" i="42" s="1"/>
  <c r="AL4" i="42" s="1"/>
  <c r="AM4" i="42" s="1"/>
  <c r="AN4" i="42" s="1"/>
  <c r="AO4" i="42" s="1"/>
  <c r="AP4" i="42" s="1"/>
  <c r="AQ4" i="42" s="1"/>
  <c r="AR4" i="42" s="1"/>
  <c r="AS4" i="42" s="1"/>
  <c r="AT4" i="42" s="1"/>
  <c r="AU4" i="42" s="1"/>
  <c r="AV4" i="42" s="1"/>
  <c r="AW4" i="42" s="1"/>
  <c r="AX4" i="42" s="1"/>
  <c r="AY4" i="42" s="1"/>
  <c r="AZ4" i="42" s="1"/>
  <c r="BA4" i="42" s="1"/>
  <c r="BB4" i="42" s="1"/>
  <c r="BC4" i="42" s="1"/>
  <c r="BD4" i="42" s="1"/>
  <c r="BE4" i="42" s="1"/>
  <c r="BF4" i="42" s="1"/>
  <c r="BG4" i="42" s="1"/>
  <c r="BH4" i="42" s="1"/>
  <c r="BI4" i="42" s="1"/>
  <c r="BJ4" i="42" s="1"/>
  <c r="BK4" i="42" s="1"/>
  <c r="BL4" i="42" s="1"/>
  <c r="BM4" i="42" s="1"/>
  <c r="BN4" i="42" s="1"/>
  <c r="BO4" i="42" s="1"/>
  <c r="BP4" i="42" s="1"/>
  <c r="BQ4" i="42" s="1"/>
  <c r="BR4" i="42" s="1"/>
  <c r="BS4" i="42" s="1"/>
  <c r="BT4" i="42" s="1"/>
  <c r="BU4" i="42" s="1"/>
  <c r="BV4" i="42" s="1"/>
  <c r="BW4" i="42" s="1"/>
  <c r="BX4" i="42" s="1"/>
  <c r="BY4" i="42" s="1"/>
  <c r="BZ4" i="42" s="1"/>
  <c r="CA4" i="42" s="1"/>
  <c r="CB4" i="42" s="1"/>
  <c r="AE3" i="42"/>
  <c r="AF3" i="42" s="1"/>
  <c r="AG3" i="42" s="1"/>
  <c r="AH3" i="42" s="1"/>
  <c r="AI3" i="42" s="1"/>
  <c r="AJ3" i="42" s="1"/>
  <c r="AK3" i="42" s="1"/>
  <c r="AL3" i="42" s="1"/>
  <c r="AM3" i="42" s="1"/>
  <c r="AN3" i="42" s="1"/>
  <c r="AO3" i="42" s="1"/>
  <c r="AP3" i="42" s="1"/>
  <c r="AQ3" i="42" s="1"/>
  <c r="AR3" i="42" s="1"/>
  <c r="AS3" i="42" s="1"/>
  <c r="AT3" i="42" s="1"/>
  <c r="AU3" i="42" s="1"/>
  <c r="AV3" i="42" s="1"/>
  <c r="AW3" i="42" s="1"/>
  <c r="AX3" i="42" s="1"/>
  <c r="AY3" i="42" s="1"/>
  <c r="AZ3" i="42" s="1"/>
  <c r="BA3" i="42" s="1"/>
  <c r="BB3" i="42" s="1"/>
  <c r="BC3" i="42" s="1"/>
  <c r="BD3" i="42" s="1"/>
  <c r="BE3" i="42" s="1"/>
  <c r="BF3" i="42" s="1"/>
  <c r="BG3" i="42" s="1"/>
  <c r="BH3" i="42" s="1"/>
  <c r="BI3" i="42" s="1"/>
  <c r="BJ3" i="42" s="1"/>
  <c r="BK3" i="42" s="1"/>
  <c r="BL3" i="42" s="1"/>
  <c r="BM3" i="42" s="1"/>
  <c r="BN3" i="42" s="1"/>
  <c r="BO3" i="42" s="1"/>
  <c r="BP3" i="42" s="1"/>
  <c r="BQ3" i="42" s="1"/>
  <c r="BR3" i="42" s="1"/>
  <c r="BS3" i="42" s="1"/>
  <c r="BT3" i="42" s="1"/>
  <c r="BU3" i="42" s="1"/>
  <c r="BV3" i="42" s="1"/>
  <c r="BW3" i="42" s="1"/>
  <c r="BX3" i="42" s="1"/>
  <c r="BY3" i="42" s="1"/>
  <c r="BZ3" i="42" s="1"/>
  <c r="CA3" i="42" s="1"/>
  <c r="CB3" i="42" s="1"/>
  <c r="AM2" i="42"/>
  <c r="AN2" i="42" s="1"/>
  <c r="AO2" i="42" s="1"/>
  <c r="AP2" i="42" s="1"/>
  <c r="AQ2" i="42" s="1"/>
  <c r="AR2" i="42" s="1"/>
  <c r="AS2" i="42" s="1"/>
  <c r="AT2" i="42" s="1"/>
  <c r="AU2" i="42" s="1"/>
  <c r="AV2" i="42" s="1"/>
  <c r="AW2" i="42" s="1"/>
  <c r="AX2" i="42" s="1"/>
  <c r="AY2" i="42" s="1"/>
  <c r="AZ2" i="42" s="1"/>
  <c r="BA2" i="42" s="1"/>
  <c r="BB2" i="42" s="1"/>
  <c r="BC2" i="42" s="1"/>
  <c r="BD2" i="42" s="1"/>
  <c r="BE2" i="42" s="1"/>
  <c r="BF2" i="42" s="1"/>
  <c r="BG2" i="42" s="1"/>
  <c r="BH2" i="42" s="1"/>
  <c r="BI2" i="42" s="1"/>
  <c r="BJ2" i="42" s="1"/>
  <c r="BK2" i="42" s="1"/>
  <c r="BL2" i="42" s="1"/>
  <c r="BM2" i="42" s="1"/>
  <c r="BN2" i="42" s="1"/>
  <c r="BO2" i="42" s="1"/>
  <c r="BP2" i="42" s="1"/>
  <c r="BQ2" i="42" s="1"/>
  <c r="BR2" i="42" s="1"/>
  <c r="BS2" i="42" s="1"/>
  <c r="BT2" i="42" s="1"/>
  <c r="BU2" i="42" s="1"/>
  <c r="BV2" i="42" s="1"/>
  <c r="BW2" i="42" s="1"/>
  <c r="BX2" i="42" s="1"/>
  <c r="BY2" i="42" s="1"/>
  <c r="BZ2" i="42" s="1"/>
  <c r="CA2" i="42" s="1"/>
  <c r="CB2" i="42" s="1"/>
  <c r="AE2" i="42"/>
  <c r="AF2" i="42" s="1"/>
  <c r="AG2" i="42" s="1"/>
  <c r="AH2" i="42" s="1"/>
  <c r="AI2" i="42" s="1"/>
  <c r="AJ2" i="42" s="1"/>
  <c r="AK2" i="42" s="1"/>
  <c r="AL2" i="42" s="1"/>
  <c r="AE9" i="41"/>
  <c r="AF9" i="41" s="1"/>
  <c r="AG9" i="41" s="1"/>
  <c r="AH9" i="41" s="1"/>
  <c r="AI9" i="41" s="1"/>
  <c r="AJ9" i="41" s="1"/>
  <c r="AK9" i="41" s="1"/>
  <c r="AL9" i="41" s="1"/>
  <c r="AM9" i="41" s="1"/>
  <c r="AN9" i="41" s="1"/>
  <c r="AO9" i="41" s="1"/>
  <c r="AP9" i="41" s="1"/>
  <c r="AQ9" i="41" s="1"/>
  <c r="AR9" i="41" s="1"/>
  <c r="AS9" i="41" s="1"/>
  <c r="AT9" i="41" s="1"/>
  <c r="AU9" i="41" s="1"/>
  <c r="AV9" i="41" s="1"/>
  <c r="AW9" i="41" s="1"/>
  <c r="AX9" i="41" s="1"/>
  <c r="AY9" i="41" s="1"/>
  <c r="AZ9" i="41" s="1"/>
  <c r="BA9" i="41" s="1"/>
  <c r="BB9" i="41" s="1"/>
  <c r="BC9" i="41" s="1"/>
  <c r="BD9" i="41" s="1"/>
  <c r="BE9" i="41" s="1"/>
  <c r="BF9" i="41" s="1"/>
  <c r="BG9" i="41" s="1"/>
  <c r="BH9" i="41" s="1"/>
  <c r="BI9" i="41" s="1"/>
  <c r="BJ9" i="41" s="1"/>
  <c r="BK9" i="41" s="1"/>
  <c r="BL9" i="41" s="1"/>
  <c r="BM9" i="41" s="1"/>
  <c r="BN9" i="41" s="1"/>
  <c r="BO9" i="41" s="1"/>
  <c r="BP9" i="41" s="1"/>
  <c r="BQ9" i="41" s="1"/>
  <c r="BR9" i="41" s="1"/>
  <c r="BS9" i="41" s="1"/>
  <c r="BT9" i="41" s="1"/>
  <c r="BU9" i="41" s="1"/>
  <c r="BV9" i="41" s="1"/>
  <c r="BW9" i="41" s="1"/>
  <c r="BX9" i="41" s="1"/>
  <c r="BY9" i="41" s="1"/>
  <c r="BZ9" i="41" s="1"/>
  <c r="CA9" i="41" s="1"/>
  <c r="CB9" i="41" s="1"/>
  <c r="AE8" i="41"/>
  <c r="AF8" i="41" s="1"/>
  <c r="AG8" i="41" s="1"/>
  <c r="AH8" i="41" s="1"/>
  <c r="AI8" i="41" s="1"/>
  <c r="AJ8" i="41" s="1"/>
  <c r="AK8" i="41" s="1"/>
  <c r="AL8" i="41" s="1"/>
  <c r="AM8" i="41" s="1"/>
  <c r="AN8" i="41" s="1"/>
  <c r="AO8" i="41" s="1"/>
  <c r="AP8" i="41" s="1"/>
  <c r="AQ8" i="41" s="1"/>
  <c r="AR8" i="41" s="1"/>
  <c r="AS8" i="41" s="1"/>
  <c r="AT8" i="41" s="1"/>
  <c r="AU8" i="41" s="1"/>
  <c r="AV8" i="41" s="1"/>
  <c r="AW8" i="41" s="1"/>
  <c r="AX8" i="41" s="1"/>
  <c r="AY8" i="41" s="1"/>
  <c r="AZ8" i="41" s="1"/>
  <c r="BA8" i="41" s="1"/>
  <c r="BB8" i="41" s="1"/>
  <c r="BC8" i="41" s="1"/>
  <c r="BD8" i="41" s="1"/>
  <c r="BE8" i="41" s="1"/>
  <c r="BF8" i="41" s="1"/>
  <c r="BG8" i="41" s="1"/>
  <c r="BH8" i="41" s="1"/>
  <c r="BI8" i="41" s="1"/>
  <c r="BJ8" i="41" s="1"/>
  <c r="BK8" i="41" s="1"/>
  <c r="BL8" i="41" s="1"/>
  <c r="BM8" i="41" s="1"/>
  <c r="BN8" i="41" s="1"/>
  <c r="BO8" i="41" s="1"/>
  <c r="BP8" i="41" s="1"/>
  <c r="BQ8" i="41" s="1"/>
  <c r="BR8" i="41" s="1"/>
  <c r="BS8" i="41" s="1"/>
  <c r="BT8" i="41" s="1"/>
  <c r="BU8" i="41" s="1"/>
  <c r="BV8" i="41" s="1"/>
  <c r="BW8" i="41" s="1"/>
  <c r="BX8" i="41" s="1"/>
  <c r="BY8" i="41" s="1"/>
  <c r="BZ8" i="41" s="1"/>
  <c r="CA8" i="41" s="1"/>
  <c r="CB8" i="41" s="1"/>
  <c r="AE7" i="41"/>
  <c r="AF7" i="41" s="1"/>
  <c r="AG7" i="41" s="1"/>
  <c r="AH7" i="41" s="1"/>
  <c r="AI7" i="41" s="1"/>
  <c r="AJ7" i="41" s="1"/>
  <c r="AK7" i="41" s="1"/>
  <c r="AL7" i="41" s="1"/>
  <c r="AM7" i="41" s="1"/>
  <c r="AN7" i="41" s="1"/>
  <c r="AO7" i="41" s="1"/>
  <c r="AP7" i="41" s="1"/>
  <c r="AQ7" i="41" s="1"/>
  <c r="AR7" i="41" s="1"/>
  <c r="AS7" i="41" s="1"/>
  <c r="AT7" i="41" s="1"/>
  <c r="AU7" i="41" s="1"/>
  <c r="AV7" i="41" s="1"/>
  <c r="AW7" i="41" s="1"/>
  <c r="AX7" i="41" s="1"/>
  <c r="AY7" i="41" s="1"/>
  <c r="AZ7" i="41" s="1"/>
  <c r="BA7" i="41" s="1"/>
  <c r="BB7" i="41" s="1"/>
  <c r="BC7" i="41" s="1"/>
  <c r="BD7" i="41" s="1"/>
  <c r="BE7" i="41" s="1"/>
  <c r="BF7" i="41" s="1"/>
  <c r="BG7" i="41" s="1"/>
  <c r="BH7" i="41" s="1"/>
  <c r="BI7" i="41" s="1"/>
  <c r="BJ7" i="41" s="1"/>
  <c r="BK7" i="41" s="1"/>
  <c r="BL7" i="41" s="1"/>
  <c r="BM7" i="41" s="1"/>
  <c r="BN7" i="41" s="1"/>
  <c r="BO7" i="41" s="1"/>
  <c r="BP7" i="41" s="1"/>
  <c r="BQ7" i="41" s="1"/>
  <c r="BR7" i="41" s="1"/>
  <c r="BS7" i="41" s="1"/>
  <c r="BT7" i="41" s="1"/>
  <c r="BU7" i="41" s="1"/>
  <c r="BV7" i="41" s="1"/>
  <c r="BW7" i="41" s="1"/>
  <c r="BX7" i="41" s="1"/>
  <c r="BY7" i="41" s="1"/>
  <c r="BZ7" i="41" s="1"/>
  <c r="CA7" i="41" s="1"/>
  <c r="CB7" i="41" s="1"/>
  <c r="AE6" i="41"/>
  <c r="AF6" i="41" s="1"/>
  <c r="AG6" i="41" s="1"/>
  <c r="AH6" i="41" s="1"/>
  <c r="AI6" i="41" s="1"/>
  <c r="AJ6" i="41" s="1"/>
  <c r="AK6" i="41" s="1"/>
  <c r="AL6" i="41" s="1"/>
  <c r="AM6" i="41" s="1"/>
  <c r="AN6" i="41" s="1"/>
  <c r="AO6" i="41" s="1"/>
  <c r="AP6" i="41" s="1"/>
  <c r="AQ6" i="41" s="1"/>
  <c r="AR6" i="41" s="1"/>
  <c r="AS6" i="41" s="1"/>
  <c r="AT6" i="41" s="1"/>
  <c r="AU6" i="41" s="1"/>
  <c r="AV6" i="41" s="1"/>
  <c r="AW6" i="41" s="1"/>
  <c r="AX6" i="41" s="1"/>
  <c r="AY6" i="41" s="1"/>
  <c r="AZ6" i="41" s="1"/>
  <c r="BA6" i="41" s="1"/>
  <c r="BB6" i="41" s="1"/>
  <c r="BC6" i="41" s="1"/>
  <c r="BD6" i="41" s="1"/>
  <c r="BE6" i="41" s="1"/>
  <c r="BF6" i="41" s="1"/>
  <c r="BG6" i="41" s="1"/>
  <c r="BH6" i="41" s="1"/>
  <c r="BI6" i="41" s="1"/>
  <c r="BJ6" i="41" s="1"/>
  <c r="BK6" i="41" s="1"/>
  <c r="BL6" i="41" s="1"/>
  <c r="BM6" i="41" s="1"/>
  <c r="BN6" i="41" s="1"/>
  <c r="BO6" i="41" s="1"/>
  <c r="BP6" i="41" s="1"/>
  <c r="BQ6" i="41" s="1"/>
  <c r="BR6" i="41" s="1"/>
  <c r="BS6" i="41" s="1"/>
  <c r="BT6" i="41" s="1"/>
  <c r="BU6" i="41" s="1"/>
  <c r="BV6" i="41" s="1"/>
  <c r="BW6" i="41" s="1"/>
  <c r="BX6" i="41" s="1"/>
  <c r="BY6" i="41" s="1"/>
  <c r="BZ6" i="41" s="1"/>
  <c r="CA6" i="41" s="1"/>
  <c r="CB6" i="41" s="1"/>
  <c r="AE5" i="41"/>
  <c r="AF5" i="41" s="1"/>
  <c r="AG5" i="41" s="1"/>
  <c r="AH5" i="41" s="1"/>
  <c r="AI5" i="41" s="1"/>
  <c r="AJ5" i="41" s="1"/>
  <c r="AK5" i="41" s="1"/>
  <c r="AL5" i="41" s="1"/>
  <c r="AM5" i="41" s="1"/>
  <c r="AN5" i="41" s="1"/>
  <c r="AO5" i="41" s="1"/>
  <c r="AP5" i="41" s="1"/>
  <c r="AQ5" i="41" s="1"/>
  <c r="AR5" i="41" s="1"/>
  <c r="AS5" i="41" s="1"/>
  <c r="AT5" i="41" s="1"/>
  <c r="AU5" i="41" s="1"/>
  <c r="AV5" i="41" s="1"/>
  <c r="AW5" i="41" s="1"/>
  <c r="AX5" i="41" s="1"/>
  <c r="AY5" i="41" s="1"/>
  <c r="AZ5" i="41" s="1"/>
  <c r="BA5" i="41" s="1"/>
  <c r="BB5" i="41" s="1"/>
  <c r="BC5" i="41" s="1"/>
  <c r="BD5" i="41" s="1"/>
  <c r="BE5" i="41" s="1"/>
  <c r="BF5" i="41" s="1"/>
  <c r="BG5" i="41" s="1"/>
  <c r="BH5" i="41" s="1"/>
  <c r="BI5" i="41" s="1"/>
  <c r="BJ5" i="41" s="1"/>
  <c r="BK5" i="41" s="1"/>
  <c r="BL5" i="41" s="1"/>
  <c r="BM5" i="41" s="1"/>
  <c r="BN5" i="41" s="1"/>
  <c r="BO5" i="41" s="1"/>
  <c r="BP5" i="41" s="1"/>
  <c r="BQ5" i="41" s="1"/>
  <c r="BR5" i="41" s="1"/>
  <c r="BS5" i="41" s="1"/>
  <c r="BT5" i="41" s="1"/>
  <c r="BU5" i="41" s="1"/>
  <c r="BV5" i="41" s="1"/>
  <c r="BW5" i="41" s="1"/>
  <c r="BX5" i="41" s="1"/>
  <c r="BY5" i="41" s="1"/>
  <c r="BZ5" i="41" s="1"/>
  <c r="CA5" i="41" s="1"/>
  <c r="CB5" i="41" s="1"/>
  <c r="AE4" i="41"/>
  <c r="AF4" i="41" s="1"/>
  <c r="AG4" i="41" s="1"/>
  <c r="AH4" i="41" s="1"/>
  <c r="AI4" i="41" s="1"/>
  <c r="AJ4" i="41" s="1"/>
  <c r="AK4" i="41" s="1"/>
  <c r="AL4" i="41" s="1"/>
  <c r="AM4" i="41" s="1"/>
  <c r="AN4" i="41" s="1"/>
  <c r="AO4" i="41" s="1"/>
  <c r="AP4" i="41" s="1"/>
  <c r="AQ4" i="41" s="1"/>
  <c r="AR4" i="41" s="1"/>
  <c r="AS4" i="41" s="1"/>
  <c r="AT4" i="41" s="1"/>
  <c r="AU4" i="41" s="1"/>
  <c r="AV4" i="41" s="1"/>
  <c r="AW4" i="41" s="1"/>
  <c r="AX4" i="41" s="1"/>
  <c r="AY4" i="41" s="1"/>
  <c r="AZ4" i="41" s="1"/>
  <c r="BA4" i="41" s="1"/>
  <c r="BB4" i="41" s="1"/>
  <c r="BC4" i="41" s="1"/>
  <c r="BD4" i="41" s="1"/>
  <c r="BE4" i="41" s="1"/>
  <c r="BF4" i="41" s="1"/>
  <c r="BG4" i="41" s="1"/>
  <c r="BH4" i="41" s="1"/>
  <c r="BI4" i="41" s="1"/>
  <c r="BJ4" i="41" s="1"/>
  <c r="BK4" i="41" s="1"/>
  <c r="BL4" i="41" s="1"/>
  <c r="BM4" i="41" s="1"/>
  <c r="BN4" i="41" s="1"/>
  <c r="BO4" i="41" s="1"/>
  <c r="BP4" i="41" s="1"/>
  <c r="BQ4" i="41" s="1"/>
  <c r="BR4" i="41" s="1"/>
  <c r="BS4" i="41" s="1"/>
  <c r="BT4" i="41" s="1"/>
  <c r="BU4" i="41" s="1"/>
  <c r="BV4" i="41" s="1"/>
  <c r="BW4" i="41" s="1"/>
  <c r="BX4" i="41" s="1"/>
  <c r="BY4" i="41" s="1"/>
  <c r="BZ4" i="41" s="1"/>
  <c r="CA4" i="41" s="1"/>
  <c r="CB4" i="41" s="1"/>
  <c r="AE3" i="41"/>
  <c r="AF3" i="41" s="1"/>
  <c r="AG3" i="41" s="1"/>
  <c r="AH3" i="41" s="1"/>
  <c r="AI3" i="41" s="1"/>
  <c r="AJ3" i="41" s="1"/>
  <c r="AK3" i="41" s="1"/>
  <c r="AL3" i="41" s="1"/>
  <c r="AM3" i="41" s="1"/>
  <c r="AN3" i="41" s="1"/>
  <c r="AO3" i="41" s="1"/>
  <c r="AP3" i="41" s="1"/>
  <c r="AQ3" i="41" s="1"/>
  <c r="AR3" i="41" s="1"/>
  <c r="AS3" i="41" s="1"/>
  <c r="AT3" i="41" s="1"/>
  <c r="AU3" i="41" s="1"/>
  <c r="AV3" i="41" s="1"/>
  <c r="AW3" i="41" s="1"/>
  <c r="AX3" i="41" s="1"/>
  <c r="AY3" i="41" s="1"/>
  <c r="AZ3" i="41" s="1"/>
  <c r="BA3" i="41" s="1"/>
  <c r="BB3" i="41" s="1"/>
  <c r="BC3" i="41" s="1"/>
  <c r="BD3" i="41" s="1"/>
  <c r="BE3" i="41" s="1"/>
  <c r="BF3" i="41" s="1"/>
  <c r="BG3" i="41" s="1"/>
  <c r="BH3" i="41" s="1"/>
  <c r="BI3" i="41" s="1"/>
  <c r="BJ3" i="41" s="1"/>
  <c r="BK3" i="41" s="1"/>
  <c r="BL3" i="41" s="1"/>
  <c r="BM3" i="41" s="1"/>
  <c r="BN3" i="41" s="1"/>
  <c r="BO3" i="41" s="1"/>
  <c r="BP3" i="41" s="1"/>
  <c r="BQ3" i="41" s="1"/>
  <c r="BR3" i="41" s="1"/>
  <c r="BS3" i="41" s="1"/>
  <c r="BT3" i="41" s="1"/>
  <c r="BU3" i="41" s="1"/>
  <c r="BV3" i="41" s="1"/>
  <c r="BW3" i="41" s="1"/>
  <c r="BX3" i="41" s="1"/>
  <c r="BY3" i="41" s="1"/>
  <c r="BZ3" i="41" s="1"/>
  <c r="CA3" i="41" s="1"/>
  <c r="CB3" i="41" s="1"/>
  <c r="AE2" i="41"/>
  <c r="AF2" i="41" s="1"/>
  <c r="AG2" i="41" s="1"/>
  <c r="AH2" i="41" s="1"/>
  <c r="AI2" i="41" s="1"/>
  <c r="AJ2" i="41" s="1"/>
  <c r="AK2" i="41" s="1"/>
  <c r="AL2" i="41" s="1"/>
  <c r="AM2" i="41" s="1"/>
  <c r="AN2" i="41" s="1"/>
  <c r="AO2" i="41" s="1"/>
  <c r="AP2" i="41" s="1"/>
  <c r="AQ2" i="41" s="1"/>
  <c r="AR2" i="41" s="1"/>
  <c r="AS2" i="41" s="1"/>
  <c r="AT2" i="41" s="1"/>
  <c r="AU2" i="41" s="1"/>
  <c r="AV2" i="41" s="1"/>
  <c r="AW2" i="41" s="1"/>
  <c r="AX2" i="41" s="1"/>
  <c r="AY2" i="41" s="1"/>
  <c r="AZ2" i="41" s="1"/>
  <c r="BA2" i="41" s="1"/>
  <c r="BB2" i="41" s="1"/>
  <c r="BC2" i="41" s="1"/>
  <c r="BD2" i="41" s="1"/>
  <c r="BE2" i="41" s="1"/>
  <c r="BF2" i="41" s="1"/>
  <c r="BG2" i="41" s="1"/>
  <c r="BH2" i="41" s="1"/>
  <c r="BI2" i="41" s="1"/>
  <c r="BJ2" i="41" s="1"/>
  <c r="BK2" i="41" s="1"/>
  <c r="BL2" i="41" s="1"/>
  <c r="BM2" i="41" s="1"/>
  <c r="BN2" i="41" s="1"/>
  <c r="BO2" i="41" s="1"/>
  <c r="BP2" i="41" s="1"/>
  <c r="BQ2" i="41" s="1"/>
  <c r="BR2" i="41" s="1"/>
  <c r="BS2" i="41" s="1"/>
  <c r="BT2" i="41" s="1"/>
  <c r="BU2" i="41" s="1"/>
  <c r="BV2" i="41" s="1"/>
  <c r="BW2" i="41" s="1"/>
  <c r="BX2" i="41" s="1"/>
  <c r="BY2" i="41" s="1"/>
  <c r="BZ2" i="41" s="1"/>
  <c r="CA2" i="41" s="1"/>
  <c r="CB2" i="41" s="1"/>
  <c r="AE9" i="40"/>
  <c r="AF9" i="40" s="1"/>
  <c r="AG9" i="40" s="1"/>
  <c r="AH9" i="40" s="1"/>
  <c r="AI9" i="40" s="1"/>
  <c r="AJ9" i="40" s="1"/>
  <c r="AK9" i="40" s="1"/>
  <c r="AL9" i="40" s="1"/>
  <c r="AM9" i="40" s="1"/>
  <c r="AN9" i="40" s="1"/>
  <c r="AO9" i="40" s="1"/>
  <c r="AP9" i="40" s="1"/>
  <c r="AQ9" i="40" s="1"/>
  <c r="AR9" i="40" s="1"/>
  <c r="AS9" i="40" s="1"/>
  <c r="AT9" i="40" s="1"/>
  <c r="AU9" i="40" s="1"/>
  <c r="AV9" i="40" s="1"/>
  <c r="AW9" i="40" s="1"/>
  <c r="AX9" i="40" s="1"/>
  <c r="AY9" i="40" s="1"/>
  <c r="AZ9" i="40" s="1"/>
  <c r="BA9" i="40" s="1"/>
  <c r="BB9" i="40" s="1"/>
  <c r="BC9" i="40" s="1"/>
  <c r="BD9" i="40" s="1"/>
  <c r="BE9" i="40" s="1"/>
  <c r="BF9" i="40" s="1"/>
  <c r="BG9" i="40" s="1"/>
  <c r="BH9" i="40" s="1"/>
  <c r="BI9" i="40" s="1"/>
  <c r="BJ9" i="40" s="1"/>
  <c r="BK9" i="40" s="1"/>
  <c r="BL9" i="40" s="1"/>
  <c r="BM9" i="40" s="1"/>
  <c r="BN9" i="40" s="1"/>
  <c r="BO9" i="40" s="1"/>
  <c r="BP9" i="40" s="1"/>
  <c r="BQ9" i="40" s="1"/>
  <c r="BR9" i="40" s="1"/>
  <c r="BS9" i="40" s="1"/>
  <c r="BT9" i="40" s="1"/>
  <c r="BU9" i="40" s="1"/>
  <c r="BV9" i="40" s="1"/>
  <c r="BW9" i="40" s="1"/>
  <c r="BX9" i="40" s="1"/>
  <c r="BY9" i="40" s="1"/>
  <c r="BZ9" i="40" s="1"/>
  <c r="CA9" i="40" s="1"/>
  <c r="CB9" i="40" s="1"/>
  <c r="AE8" i="40"/>
  <c r="AF8" i="40" s="1"/>
  <c r="AG8" i="40" s="1"/>
  <c r="AH8" i="40" s="1"/>
  <c r="AI8" i="40" s="1"/>
  <c r="AJ8" i="40" s="1"/>
  <c r="AK8" i="40" s="1"/>
  <c r="AL8" i="40" s="1"/>
  <c r="AM8" i="40" s="1"/>
  <c r="AN8" i="40" s="1"/>
  <c r="AO8" i="40" s="1"/>
  <c r="AP8" i="40" s="1"/>
  <c r="AQ8" i="40" s="1"/>
  <c r="AR8" i="40" s="1"/>
  <c r="AS8" i="40" s="1"/>
  <c r="AT8" i="40" s="1"/>
  <c r="AU8" i="40" s="1"/>
  <c r="AV8" i="40" s="1"/>
  <c r="AW8" i="40" s="1"/>
  <c r="AX8" i="40" s="1"/>
  <c r="AY8" i="40" s="1"/>
  <c r="AZ8" i="40" s="1"/>
  <c r="BA8" i="40" s="1"/>
  <c r="BB8" i="40" s="1"/>
  <c r="BC8" i="40" s="1"/>
  <c r="BD8" i="40" s="1"/>
  <c r="BE8" i="40" s="1"/>
  <c r="BF8" i="40" s="1"/>
  <c r="BG8" i="40" s="1"/>
  <c r="BH8" i="40" s="1"/>
  <c r="BI8" i="40" s="1"/>
  <c r="BJ8" i="40" s="1"/>
  <c r="BK8" i="40" s="1"/>
  <c r="BL8" i="40" s="1"/>
  <c r="BM8" i="40" s="1"/>
  <c r="BN8" i="40" s="1"/>
  <c r="BO8" i="40" s="1"/>
  <c r="BP8" i="40" s="1"/>
  <c r="BQ8" i="40" s="1"/>
  <c r="BR8" i="40" s="1"/>
  <c r="BS8" i="40" s="1"/>
  <c r="BT8" i="40" s="1"/>
  <c r="BU8" i="40" s="1"/>
  <c r="BV8" i="40" s="1"/>
  <c r="BW8" i="40" s="1"/>
  <c r="BX8" i="40" s="1"/>
  <c r="BY8" i="40" s="1"/>
  <c r="BZ8" i="40" s="1"/>
  <c r="CA8" i="40" s="1"/>
  <c r="CB8" i="40" s="1"/>
  <c r="AE7" i="40"/>
  <c r="AF7" i="40" s="1"/>
  <c r="AG7" i="40" s="1"/>
  <c r="AH7" i="40" s="1"/>
  <c r="AI7" i="40" s="1"/>
  <c r="AJ7" i="40" s="1"/>
  <c r="AK7" i="40" s="1"/>
  <c r="AL7" i="40" s="1"/>
  <c r="AM7" i="40" s="1"/>
  <c r="AN7" i="40" s="1"/>
  <c r="AO7" i="40" s="1"/>
  <c r="AP7" i="40" s="1"/>
  <c r="AQ7" i="40" s="1"/>
  <c r="AR7" i="40" s="1"/>
  <c r="AS7" i="40" s="1"/>
  <c r="AT7" i="40" s="1"/>
  <c r="AU7" i="40" s="1"/>
  <c r="AV7" i="40" s="1"/>
  <c r="AW7" i="40" s="1"/>
  <c r="AX7" i="40" s="1"/>
  <c r="AY7" i="40" s="1"/>
  <c r="AZ7" i="40" s="1"/>
  <c r="BA7" i="40" s="1"/>
  <c r="BB7" i="40" s="1"/>
  <c r="BC7" i="40" s="1"/>
  <c r="BD7" i="40" s="1"/>
  <c r="BE7" i="40" s="1"/>
  <c r="BF7" i="40" s="1"/>
  <c r="BG7" i="40" s="1"/>
  <c r="BH7" i="40" s="1"/>
  <c r="BI7" i="40" s="1"/>
  <c r="BJ7" i="40" s="1"/>
  <c r="BK7" i="40" s="1"/>
  <c r="BL7" i="40" s="1"/>
  <c r="BM7" i="40" s="1"/>
  <c r="BN7" i="40" s="1"/>
  <c r="BO7" i="40" s="1"/>
  <c r="BP7" i="40" s="1"/>
  <c r="BQ7" i="40" s="1"/>
  <c r="BR7" i="40" s="1"/>
  <c r="BS7" i="40" s="1"/>
  <c r="BT7" i="40" s="1"/>
  <c r="BU7" i="40" s="1"/>
  <c r="BV7" i="40" s="1"/>
  <c r="BW7" i="40" s="1"/>
  <c r="BX7" i="40" s="1"/>
  <c r="BY7" i="40" s="1"/>
  <c r="BZ7" i="40" s="1"/>
  <c r="CA7" i="40" s="1"/>
  <c r="CB7" i="40" s="1"/>
  <c r="AE6" i="40"/>
  <c r="AF6" i="40" s="1"/>
  <c r="AG6" i="40" s="1"/>
  <c r="AH6" i="40" s="1"/>
  <c r="AI6" i="40" s="1"/>
  <c r="AJ6" i="40" s="1"/>
  <c r="AK6" i="40" s="1"/>
  <c r="AL6" i="40" s="1"/>
  <c r="AM6" i="40" s="1"/>
  <c r="AN6" i="40" s="1"/>
  <c r="AO6" i="40" s="1"/>
  <c r="AP6" i="40" s="1"/>
  <c r="AQ6" i="40" s="1"/>
  <c r="AR6" i="40" s="1"/>
  <c r="AS6" i="40" s="1"/>
  <c r="AT6" i="40" s="1"/>
  <c r="AU6" i="40" s="1"/>
  <c r="AV6" i="40" s="1"/>
  <c r="AW6" i="40" s="1"/>
  <c r="AX6" i="40" s="1"/>
  <c r="AY6" i="40" s="1"/>
  <c r="AZ6" i="40" s="1"/>
  <c r="BA6" i="40" s="1"/>
  <c r="BB6" i="40" s="1"/>
  <c r="BC6" i="40" s="1"/>
  <c r="BD6" i="40" s="1"/>
  <c r="BE6" i="40" s="1"/>
  <c r="BF6" i="40" s="1"/>
  <c r="BG6" i="40" s="1"/>
  <c r="BH6" i="40" s="1"/>
  <c r="BI6" i="40" s="1"/>
  <c r="BJ6" i="40" s="1"/>
  <c r="BK6" i="40" s="1"/>
  <c r="BL6" i="40" s="1"/>
  <c r="BM6" i="40" s="1"/>
  <c r="BN6" i="40" s="1"/>
  <c r="BO6" i="40" s="1"/>
  <c r="BP6" i="40" s="1"/>
  <c r="BQ6" i="40" s="1"/>
  <c r="BR6" i="40" s="1"/>
  <c r="BS6" i="40" s="1"/>
  <c r="BT6" i="40" s="1"/>
  <c r="BU6" i="40" s="1"/>
  <c r="BV6" i="40" s="1"/>
  <c r="BW6" i="40" s="1"/>
  <c r="BX6" i="40" s="1"/>
  <c r="BY6" i="40" s="1"/>
  <c r="BZ6" i="40" s="1"/>
  <c r="CA6" i="40" s="1"/>
  <c r="CB6" i="40" s="1"/>
  <c r="AE5" i="40"/>
  <c r="AF5" i="40" s="1"/>
  <c r="AG5" i="40" s="1"/>
  <c r="AH5" i="40" s="1"/>
  <c r="AI5" i="40" s="1"/>
  <c r="AJ5" i="40" s="1"/>
  <c r="AK5" i="40" s="1"/>
  <c r="AL5" i="40" s="1"/>
  <c r="AM5" i="40" s="1"/>
  <c r="AN5" i="40" s="1"/>
  <c r="AO5" i="40" s="1"/>
  <c r="AP5" i="40" s="1"/>
  <c r="AQ5" i="40" s="1"/>
  <c r="AR5" i="40" s="1"/>
  <c r="AS5" i="40" s="1"/>
  <c r="AT5" i="40" s="1"/>
  <c r="AU5" i="40" s="1"/>
  <c r="AV5" i="40" s="1"/>
  <c r="AW5" i="40" s="1"/>
  <c r="AX5" i="40" s="1"/>
  <c r="AY5" i="40" s="1"/>
  <c r="AZ5" i="40" s="1"/>
  <c r="BA5" i="40" s="1"/>
  <c r="BB5" i="40" s="1"/>
  <c r="BC5" i="40" s="1"/>
  <c r="BD5" i="40" s="1"/>
  <c r="BE5" i="40" s="1"/>
  <c r="BF5" i="40" s="1"/>
  <c r="BG5" i="40" s="1"/>
  <c r="BH5" i="40" s="1"/>
  <c r="BI5" i="40" s="1"/>
  <c r="BJ5" i="40" s="1"/>
  <c r="BK5" i="40" s="1"/>
  <c r="BL5" i="40" s="1"/>
  <c r="BM5" i="40" s="1"/>
  <c r="BN5" i="40" s="1"/>
  <c r="BO5" i="40" s="1"/>
  <c r="BP5" i="40" s="1"/>
  <c r="BQ5" i="40" s="1"/>
  <c r="BR5" i="40" s="1"/>
  <c r="BS5" i="40" s="1"/>
  <c r="BT5" i="40" s="1"/>
  <c r="BU5" i="40" s="1"/>
  <c r="BV5" i="40" s="1"/>
  <c r="BW5" i="40" s="1"/>
  <c r="BX5" i="40" s="1"/>
  <c r="BY5" i="40" s="1"/>
  <c r="BZ5" i="40" s="1"/>
  <c r="CA5" i="40" s="1"/>
  <c r="CB5" i="40" s="1"/>
  <c r="AE4" i="40"/>
  <c r="AF4" i="40" s="1"/>
  <c r="AG4" i="40" s="1"/>
  <c r="AH4" i="40" s="1"/>
  <c r="AI4" i="40" s="1"/>
  <c r="AJ4" i="40" s="1"/>
  <c r="AK4" i="40" s="1"/>
  <c r="AL4" i="40" s="1"/>
  <c r="AM4" i="40" s="1"/>
  <c r="AN4" i="40" s="1"/>
  <c r="AO4" i="40" s="1"/>
  <c r="AP4" i="40" s="1"/>
  <c r="AQ4" i="40" s="1"/>
  <c r="AR4" i="40" s="1"/>
  <c r="AS4" i="40" s="1"/>
  <c r="AT4" i="40" s="1"/>
  <c r="AU4" i="40" s="1"/>
  <c r="AV4" i="40" s="1"/>
  <c r="AW4" i="40" s="1"/>
  <c r="AX4" i="40" s="1"/>
  <c r="AY4" i="40" s="1"/>
  <c r="AZ4" i="40" s="1"/>
  <c r="BA4" i="40" s="1"/>
  <c r="BB4" i="40" s="1"/>
  <c r="BC4" i="40" s="1"/>
  <c r="BD4" i="40" s="1"/>
  <c r="BE4" i="40" s="1"/>
  <c r="BF4" i="40" s="1"/>
  <c r="BG4" i="40" s="1"/>
  <c r="BH4" i="40" s="1"/>
  <c r="BI4" i="40" s="1"/>
  <c r="BJ4" i="40" s="1"/>
  <c r="BK4" i="40" s="1"/>
  <c r="BL4" i="40" s="1"/>
  <c r="BM4" i="40" s="1"/>
  <c r="BN4" i="40" s="1"/>
  <c r="BO4" i="40" s="1"/>
  <c r="BP4" i="40" s="1"/>
  <c r="BQ4" i="40" s="1"/>
  <c r="BR4" i="40" s="1"/>
  <c r="BS4" i="40" s="1"/>
  <c r="BT4" i="40" s="1"/>
  <c r="BU4" i="40" s="1"/>
  <c r="BV4" i="40" s="1"/>
  <c r="BW4" i="40" s="1"/>
  <c r="BX4" i="40" s="1"/>
  <c r="BY4" i="40" s="1"/>
  <c r="BZ4" i="40" s="1"/>
  <c r="CA4" i="40" s="1"/>
  <c r="CB4" i="40" s="1"/>
  <c r="AE3" i="40"/>
  <c r="AF3" i="40" s="1"/>
  <c r="AG3" i="40" s="1"/>
  <c r="AH3" i="40" s="1"/>
  <c r="AI3" i="40" s="1"/>
  <c r="AJ3" i="40" s="1"/>
  <c r="AK3" i="40" s="1"/>
  <c r="AL3" i="40" s="1"/>
  <c r="AM3" i="40" s="1"/>
  <c r="AN3" i="40" s="1"/>
  <c r="AO3" i="40" s="1"/>
  <c r="AP3" i="40" s="1"/>
  <c r="AQ3" i="40" s="1"/>
  <c r="AR3" i="40" s="1"/>
  <c r="AS3" i="40" s="1"/>
  <c r="AT3" i="40" s="1"/>
  <c r="AU3" i="40" s="1"/>
  <c r="AV3" i="40" s="1"/>
  <c r="AW3" i="40" s="1"/>
  <c r="AX3" i="40" s="1"/>
  <c r="AY3" i="40" s="1"/>
  <c r="AZ3" i="40" s="1"/>
  <c r="BA3" i="40" s="1"/>
  <c r="BB3" i="40" s="1"/>
  <c r="BC3" i="40" s="1"/>
  <c r="BD3" i="40" s="1"/>
  <c r="BE3" i="40" s="1"/>
  <c r="BF3" i="40" s="1"/>
  <c r="BG3" i="40" s="1"/>
  <c r="BH3" i="40" s="1"/>
  <c r="BI3" i="40" s="1"/>
  <c r="BJ3" i="40" s="1"/>
  <c r="BK3" i="40" s="1"/>
  <c r="BL3" i="40" s="1"/>
  <c r="BM3" i="40" s="1"/>
  <c r="BN3" i="40" s="1"/>
  <c r="BO3" i="40" s="1"/>
  <c r="BP3" i="40" s="1"/>
  <c r="BQ3" i="40" s="1"/>
  <c r="BR3" i="40" s="1"/>
  <c r="BS3" i="40" s="1"/>
  <c r="BT3" i="40" s="1"/>
  <c r="BU3" i="40" s="1"/>
  <c r="BV3" i="40" s="1"/>
  <c r="BW3" i="40" s="1"/>
  <c r="BX3" i="40" s="1"/>
  <c r="BY3" i="40" s="1"/>
  <c r="BZ3" i="40" s="1"/>
  <c r="CA3" i="40" s="1"/>
  <c r="CB3" i="40" s="1"/>
  <c r="AE2" i="40"/>
  <c r="AF2" i="40" s="1"/>
  <c r="AG2" i="40" s="1"/>
  <c r="AH2" i="40" s="1"/>
  <c r="AI2" i="40" s="1"/>
  <c r="AJ2" i="40" s="1"/>
  <c r="AK2" i="40" s="1"/>
  <c r="AL2" i="40" s="1"/>
  <c r="AM2" i="40" s="1"/>
  <c r="AN2" i="40" s="1"/>
  <c r="AO2" i="40" s="1"/>
  <c r="AP2" i="40" s="1"/>
  <c r="AQ2" i="40" s="1"/>
  <c r="AR2" i="40" s="1"/>
  <c r="AS2" i="40" s="1"/>
  <c r="AT2" i="40" s="1"/>
  <c r="AU2" i="40" s="1"/>
  <c r="AV2" i="40" s="1"/>
  <c r="AW2" i="40" s="1"/>
  <c r="AX2" i="40" s="1"/>
  <c r="AY2" i="40" s="1"/>
  <c r="AZ2" i="40" s="1"/>
  <c r="BA2" i="40" s="1"/>
  <c r="BB2" i="40" s="1"/>
  <c r="BC2" i="40" s="1"/>
  <c r="BD2" i="40" s="1"/>
  <c r="BE2" i="40" s="1"/>
  <c r="BF2" i="40" s="1"/>
  <c r="BG2" i="40" s="1"/>
  <c r="BH2" i="40" s="1"/>
  <c r="BI2" i="40" s="1"/>
  <c r="BJ2" i="40" s="1"/>
  <c r="BK2" i="40" s="1"/>
  <c r="BL2" i="40" s="1"/>
  <c r="BM2" i="40" s="1"/>
  <c r="BN2" i="40" s="1"/>
  <c r="BO2" i="40" s="1"/>
  <c r="BP2" i="40" s="1"/>
  <c r="BQ2" i="40" s="1"/>
  <c r="BR2" i="40" s="1"/>
  <c r="BS2" i="40" s="1"/>
  <c r="BT2" i="40" s="1"/>
  <c r="BU2" i="40" s="1"/>
  <c r="BV2" i="40" s="1"/>
  <c r="BW2" i="40" s="1"/>
  <c r="BX2" i="40" s="1"/>
  <c r="BY2" i="40" s="1"/>
  <c r="BZ2" i="40" s="1"/>
  <c r="CA2" i="40" s="1"/>
  <c r="CB2" i="40" s="1"/>
  <c r="AE9" i="39"/>
  <c r="AF9" i="39" s="1"/>
  <c r="AG9" i="39" s="1"/>
  <c r="AH9" i="39" s="1"/>
  <c r="AI9" i="39" s="1"/>
  <c r="AJ9" i="39" s="1"/>
  <c r="AK9" i="39" s="1"/>
  <c r="AL9" i="39" s="1"/>
  <c r="AM9" i="39" s="1"/>
  <c r="AN9" i="39" s="1"/>
  <c r="AO9" i="39" s="1"/>
  <c r="AP9" i="39" s="1"/>
  <c r="AQ9" i="39" s="1"/>
  <c r="AR9" i="39" s="1"/>
  <c r="AS9" i="39" s="1"/>
  <c r="AT9" i="39" s="1"/>
  <c r="AU9" i="39" s="1"/>
  <c r="AV9" i="39" s="1"/>
  <c r="AW9" i="39" s="1"/>
  <c r="AX9" i="39" s="1"/>
  <c r="AY9" i="39" s="1"/>
  <c r="AZ9" i="39" s="1"/>
  <c r="BA9" i="39" s="1"/>
  <c r="BB9" i="39" s="1"/>
  <c r="BC9" i="39" s="1"/>
  <c r="BD9" i="39" s="1"/>
  <c r="BE9" i="39" s="1"/>
  <c r="BF9" i="39" s="1"/>
  <c r="BG9" i="39" s="1"/>
  <c r="BH9" i="39" s="1"/>
  <c r="BI9" i="39" s="1"/>
  <c r="BJ9" i="39" s="1"/>
  <c r="BK9" i="39" s="1"/>
  <c r="BL9" i="39" s="1"/>
  <c r="BM9" i="39" s="1"/>
  <c r="BN9" i="39" s="1"/>
  <c r="BO9" i="39" s="1"/>
  <c r="BP9" i="39" s="1"/>
  <c r="BQ9" i="39" s="1"/>
  <c r="BR9" i="39" s="1"/>
  <c r="BS9" i="39" s="1"/>
  <c r="BT9" i="39" s="1"/>
  <c r="BU9" i="39" s="1"/>
  <c r="BV9" i="39" s="1"/>
  <c r="BW9" i="39" s="1"/>
  <c r="BX9" i="39" s="1"/>
  <c r="BY9" i="39" s="1"/>
  <c r="BZ9" i="39" s="1"/>
  <c r="CA9" i="39" s="1"/>
  <c r="CB9" i="39" s="1"/>
  <c r="AE8" i="39"/>
  <c r="AF8" i="39" s="1"/>
  <c r="AG8" i="39" s="1"/>
  <c r="AH8" i="39" s="1"/>
  <c r="AI8" i="39" s="1"/>
  <c r="AJ8" i="39" s="1"/>
  <c r="AK8" i="39" s="1"/>
  <c r="AL8" i="39" s="1"/>
  <c r="AM8" i="39" s="1"/>
  <c r="AN8" i="39" s="1"/>
  <c r="AO8" i="39" s="1"/>
  <c r="AP8" i="39" s="1"/>
  <c r="AQ8" i="39" s="1"/>
  <c r="AR8" i="39" s="1"/>
  <c r="AS8" i="39" s="1"/>
  <c r="AT8" i="39" s="1"/>
  <c r="AU8" i="39" s="1"/>
  <c r="AV8" i="39" s="1"/>
  <c r="AW8" i="39" s="1"/>
  <c r="AX8" i="39" s="1"/>
  <c r="AY8" i="39" s="1"/>
  <c r="AZ8" i="39" s="1"/>
  <c r="BA8" i="39" s="1"/>
  <c r="BB8" i="39" s="1"/>
  <c r="BC8" i="39" s="1"/>
  <c r="BD8" i="39" s="1"/>
  <c r="BE8" i="39" s="1"/>
  <c r="BF8" i="39" s="1"/>
  <c r="BG8" i="39" s="1"/>
  <c r="BH8" i="39" s="1"/>
  <c r="BI8" i="39" s="1"/>
  <c r="BJ8" i="39" s="1"/>
  <c r="BK8" i="39" s="1"/>
  <c r="BL8" i="39" s="1"/>
  <c r="BM8" i="39" s="1"/>
  <c r="BN8" i="39" s="1"/>
  <c r="BO8" i="39" s="1"/>
  <c r="BP8" i="39" s="1"/>
  <c r="BQ8" i="39" s="1"/>
  <c r="BR8" i="39" s="1"/>
  <c r="BS8" i="39" s="1"/>
  <c r="BT8" i="39" s="1"/>
  <c r="BU8" i="39" s="1"/>
  <c r="BV8" i="39" s="1"/>
  <c r="BW8" i="39" s="1"/>
  <c r="BX8" i="39" s="1"/>
  <c r="BY8" i="39" s="1"/>
  <c r="BZ8" i="39" s="1"/>
  <c r="CA8" i="39" s="1"/>
  <c r="CB8" i="39" s="1"/>
  <c r="AE7" i="39"/>
  <c r="AF7" i="39" s="1"/>
  <c r="AG7" i="39" s="1"/>
  <c r="AH7" i="39" s="1"/>
  <c r="AI7" i="39" s="1"/>
  <c r="AJ7" i="39" s="1"/>
  <c r="AK7" i="39" s="1"/>
  <c r="AL7" i="39" s="1"/>
  <c r="AM7" i="39" s="1"/>
  <c r="AN7" i="39" s="1"/>
  <c r="AO7" i="39" s="1"/>
  <c r="AP7" i="39" s="1"/>
  <c r="AQ7" i="39" s="1"/>
  <c r="AR7" i="39" s="1"/>
  <c r="AS7" i="39" s="1"/>
  <c r="AT7" i="39" s="1"/>
  <c r="AU7" i="39" s="1"/>
  <c r="AV7" i="39" s="1"/>
  <c r="AW7" i="39" s="1"/>
  <c r="AX7" i="39" s="1"/>
  <c r="AY7" i="39" s="1"/>
  <c r="AZ7" i="39" s="1"/>
  <c r="BA7" i="39" s="1"/>
  <c r="BB7" i="39" s="1"/>
  <c r="BC7" i="39" s="1"/>
  <c r="BD7" i="39" s="1"/>
  <c r="BE7" i="39" s="1"/>
  <c r="BF7" i="39" s="1"/>
  <c r="BG7" i="39" s="1"/>
  <c r="BH7" i="39" s="1"/>
  <c r="BI7" i="39" s="1"/>
  <c r="BJ7" i="39" s="1"/>
  <c r="BK7" i="39" s="1"/>
  <c r="BL7" i="39" s="1"/>
  <c r="BM7" i="39" s="1"/>
  <c r="BN7" i="39" s="1"/>
  <c r="BO7" i="39" s="1"/>
  <c r="BP7" i="39" s="1"/>
  <c r="BQ7" i="39" s="1"/>
  <c r="BR7" i="39" s="1"/>
  <c r="BS7" i="39" s="1"/>
  <c r="BT7" i="39" s="1"/>
  <c r="BU7" i="39" s="1"/>
  <c r="BV7" i="39" s="1"/>
  <c r="BW7" i="39" s="1"/>
  <c r="BX7" i="39" s="1"/>
  <c r="BY7" i="39" s="1"/>
  <c r="BZ7" i="39" s="1"/>
  <c r="CA7" i="39" s="1"/>
  <c r="CB7" i="39" s="1"/>
  <c r="AE6" i="39"/>
  <c r="AF6" i="39" s="1"/>
  <c r="AG6" i="39" s="1"/>
  <c r="AH6" i="39" s="1"/>
  <c r="AI6" i="39" s="1"/>
  <c r="AJ6" i="39" s="1"/>
  <c r="AK6" i="39" s="1"/>
  <c r="AL6" i="39" s="1"/>
  <c r="AM6" i="39" s="1"/>
  <c r="AN6" i="39" s="1"/>
  <c r="AO6" i="39" s="1"/>
  <c r="AP6" i="39" s="1"/>
  <c r="AQ6" i="39" s="1"/>
  <c r="AR6" i="39" s="1"/>
  <c r="AS6" i="39" s="1"/>
  <c r="AT6" i="39" s="1"/>
  <c r="AU6" i="39" s="1"/>
  <c r="AV6" i="39" s="1"/>
  <c r="AW6" i="39" s="1"/>
  <c r="AX6" i="39" s="1"/>
  <c r="AY6" i="39" s="1"/>
  <c r="AZ6" i="39" s="1"/>
  <c r="BA6" i="39" s="1"/>
  <c r="BB6" i="39" s="1"/>
  <c r="BC6" i="39" s="1"/>
  <c r="BD6" i="39" s="1"/>
  <c r="BE6" i="39" s="1"/>
  <c r="BF6" i="39" s="1"/>
  <c r="BG6" i="39" s="1"/>
  <c r="BH6" i="39" s="1"/>
  <c r="BI6" i="39" s="1"/>
  <c r="BJ6" i="39" s="1"/>
  <c r="BK6" i="39" s="1"/>
  <c r="BL6" i="39" s="1"/>
  <c r="BM6" i="39" s="1"/>
  <c r="BN6" i="39" s="1"/>
  <c r="BO6" i="39" s="1"/>
  <c r="BP6" i="39" s="1"/>
  <c r="BQ6" i="39" s="1"/>
  <c r="BR6" i="39" s="1"/>
  <c r="BS6" i="39" s="1"/>
  <c r="BT6" i="39" s="1"/>
  <c r="BU6" i="39" s="1"/>
  <c r="BV6" i="39" s="1"/>
  <c r="BW6" i="39" s="1"/>
  <c r="BX6" i="39" s="1"/>
  <c r="BY6" i="39" s="1"/>
  <c r="BZ6" i="39" s="1"/>
  <c r="CA6" i="39" s="1"/>
  <c r="CB6" i="39" s="1"/>
  <c r="AE5" i="39"/>
  <c r="AF5" i="39" s="1"/>
  <c r="AG5" i="39" s="1"/>
  <c r="AH5" i="39" s="1"/>
  <c r="AI5" i="39" s="1"/>
  <c r="AJ5" i="39" s="1"/>
  <c r="AK5" i="39" s="1"/>
  <c r="AL5" i="39" s="1"/>
  <c r="AM5" i="39" s="1"/>
  <c r="AN5" i="39" s="1"/>
  <c r="AO5" i="39" s="1"/>
  <c r="AP5" i="39" s="1"/>
  <c r="AQ5" i="39" s="1"/>
  <c r="AR5" i="39" s="1"/>
  <c r="AS5" i="39" s="1"/>
  <c r="AT5" i="39" s="1"/>
  <c r="AU5" i="39" s="1"/>
  <c r="AV5" i="39" s="1"/>
  <c r="AW5" i="39" s="1"/>
  <c r="AX5" i="39" s="1"/>
  <c r="AY5" i="39" s="1"/>
  <c r="AZ5" i="39" s="1"/>
  <c r="BA5" i="39" s="1"/>
  <c r="BB5" i="39" s="1"/>
  <c r="BC5" i="39" s="1"/>
  <c r="BD5" i="39" s="1"/>
  <c r="BE5" i="39" s="1"/>
  <c r="BF5" i="39" s="1"/>
  <c r="BG5" i="39" s="1"/>
  <c r="BH5" i="39" s="1"/>
  <c r="BI5" i="39" s="1"/>
  <c r="BJ5" i="39" s="1"/>
  <c r="BK5" i="39" s="1"/>
  <c r="BL5" i="39" s="1"/>
  <c r="BM5" i="39" s="1"/>
  <c r="BN5" i="39" s="1"/>
  <c r="BO5" i="39" s="1"/>
  <c r="BP5" i="39" s="1"/>
  <c r="BQ5" i="39" s="1"/>
  <c r="BR5" i="39" s="1"/>
  <c r="BS5" i="39" s="1"/>
  <c r="BT5" i="39" s="1"/>
  <c r="BU5" i="39" s="1"/>
  <c r="BV5" i="39" s="1"/>
  <c r="BW5" i="39" s="1"/>
  <c r="BX5" i="39" s="1"/>
  <c r="BY5" i="39" s="1"/>
  <c r="BZ5" i="39" s="1"/>
  <c r="CA5" i="39" s="1"/>
  <c r="CB5" i="39" s="1"/>
  <c r="AE4" i="39"/>
  <c r="AF4" i="39" s="1"/>
  <c r="AG4" i="39" s="1"/>
  <c r="AH4" i="39" s="1"/>
  <c r="AI4" i="39" s="1"/>
  <c r="AJ4" i="39" s="1"/>
  <c r="AK4" i="39" s="1"/>
  <c r="AL4" i="39" s="1"/>
  <c r="AM4" i="39" s="1"/>
  <c r="AN4" i="39" s="1"/>
  <c r="AO4" i="39" s="1"/>
  <c r="AP4" i="39" s="1"/>
  <c r="AQ4" i="39" s="1"/>
  <c r="AR4" i="39" s="1"/>
  <c r="AS4" i="39" s="1"/>
  <c r="AT4" i="39" s="1"/>
  <c r="AU4" i="39" s="1"/>
  <c r="AV4" i="39" s="1"/>
  <c r="AW4" i="39" s="1"/>
  <c r="AX4" i="39" s="1"/>
  <c r="AY4" i="39" s="1"/>
  <c r="AZ4" i="39" s="1"/>
  <c r="BA4" i="39" s="1"/>
  <c r="BB4" i="39" s="1"/>
  <c r="BC4" i="39" s="1"/>
  <c r="BD4" i="39" s="1"/>
  <c r="BE4" i="39" s="1"/>
  <c r="BF4" i="39" s="1"/>
  <c r="BG4" i="39" s="1"/>
  <c r="BH4" i="39" s="1"/>
  <c r="BI4" i="39" s="1"/>
  <c r="BJ4" i="39" s="1"/>
  <c r="BK4" i="39" s="1"/>
  <c r="BL4" i="39" s="1"/>
  <c r="BM4" i="39" s="1"/>
  <c r="BN4" i="39" s="1"/>
  <c r="BO4" i="39" s="1"/>
  <c r="BP4" i="39" s="1"/>
  <c r="BQ4" i="39" s="1"/>
  <c r="BR4" i="39" s="1"/>
  <c r="BS4" i="39" s="1"/>
  <c r="BT4" i="39" s="1"/>
  <c r="BU4" i="39" s="1"/>
  <c r="BV4" i="39" s="1"/>
  <c r="BW4" i="39" s="1"/>
  <c r="BX4" i="39" s="1"/>
  <c r="BY4" i="39" s="1"/>
  <c r="BZ4" i="39" s="1"/>
  <c r="CA4" i="39" s="1"/>
  <c r="CB4" i="39" s="1"/>
  <c r="AE3" i="39"/>
  <c r="AF3" i="39" s="1"/>
  <c r="AG3" i="39" s="1"/>
  <c r="AH3" i="39" s="1"/>
  <c r="AI3" i="39" s="1"/>
  <c r="AJ3" i="39" s="1"/>
  <c r="AK3" i="39" s="1"/>
  <c r="AL3" i="39" s="1"/>
  <c r="AM3" i="39" s="1"/>
  <c r="AN3" i="39" s="1"/>
  <c r="AO3" i="39" s="1"/>
  <c r="AP3" i="39" s="1"/>
  <c r="AQ3" i="39" s="1"/>
  <c r="AR3" i="39" s="1"/>
  <c r="AS3" i="39" s="1"/>
  <c r="AT3" i="39" s="1"/>
  <c r="AU3" i="39" s="1"/>
  <c r="AV3" i="39" s="1"/>
  <c r="AW3" i="39" s="1"/>
  <c r="AX3" i="39" s="1"/>
  <c r="AY3" i="39" s="1"/>
  <c r="AZ3" i="39" s="1"/>
  <c r="BA3" i="39" s="1"/>
  <c r="BB3" i="39" s="1"/>
  <c r="BC3" i="39" s="1"/>
  <c r="BD3" i="39" s="1"/>
  <c r="BE3" i="39" s="1"/>
  <c r="BF3" i="39" s="1"/>
  <c r="BG3" i="39" s="1"/>
  <c r="BH3" i="39" s="1"/>
  <c r="BI3" i="39" s="1"/>
  <c r="BJ3" i="39" s="1"/>
  <c r="BK3" i="39" s="1"/>
  <c r="BL3" i="39" s="1"/>
  <c r="BM3" i="39" s="1"/>
  <c r="BN3" i="39" s="1"/>
  <c r="BO3" i="39" s="1"/>
  <c r="BP3" i="39" s="1"/>
  <c r="BQ3" i="39" s="1"/>
  <c r="BR3" i="39" s="1"/>
  <c r="BS3" i="39" s="1"/>
  <c r="BT3" i="39" s="1"/>
  <c r="BU3" i="39" s="1"/>
  <c r="BV3" i="39" s="1"/>
  <c r="BW3" i="39" s="1"/>
  <c r="BX3" i="39" s="1"/>
  <c r="BY3" i="39" s="1"/>
  <c r="BZ3" i="39" s="1"/>
  <c r="CA3" i="39" s="1"/>
  <c r="CB3" i="39" s="1"/>
  <c r="AE2" i="39"/>
  <c r="AF2" i="39" s="1"/>
  <c r="AG2" i="39" s="1"/>
  <c r="AH2" i="39" s="1"/>
  <c r="AI2" i="39" s="1"/>
  <c r="AJ2" i="39" s="1"/>
  <c r="AK2" i="39" s="1"/>
  <c r="AL2" i="39" s="1"/>
  <c r="AM2" i="39" s="1"/>
  <c r="AN2" i="39" s="1"/>
  <c r="AO2" i="39" s="1"/>
  <c r="AP2" i="39" s="1"/>
  <c r="AQ2" i="39" s="1"/>
  <c r="AR2" i="39" s="1"/>
  <c r="AS2" i="39" s="1"/>
  <c r="AT2" i="39" s="1"/>
  <c r="AU2" i="39" s="1"/>
  <c r="AV2" i="39" s="1"/>
  <c r="AW2" i="39" s="1"/>
  <c r="AX2" i="39" s="1"/>
  <c r="AY2" i="39" s="1"/>
  <c r="AZ2" i="39" s="1"/>
  <c r="BA2" i="39" s="1"/>
  <c r="BB2" i="39" s="1"/>
  <c r="BC2" i="39" s="1"/>
  <c r="BD2" i="39" s="1"/>
  <c r="BE2" i="39" s="1"/>
  <c r="BF2" i="39" s="1"/>
  <c r="BG2" i="39" s="1"/>
  <c r="BH2" i="39" s="1"/>
  <c r="BI2" i="39" s="1"/>
  <c r="BJ2" i="39" s="1"/>
  <c r="BK2" i="39" s="1"/>
  <c r="BL2" i="39" s="1"/>
  <c r="BM2" i="39" s="1"/>
  <c r="BN2" i="39" s="1"/>
  <c r="BO2" i="39" s="1"/>
  <c r="BP2" i="39" s="1"/>
  <c r="BQ2" i="39" s="1"/>
  <c r="BR2" i="39" s="1"/>
  <c r="BS2" i="39" s="1"/>
  <c r="BT2" i="39" s="1"/>
  <c r="BU2" i="39" s="1"/>
  <c r="BV2" i="39" s="1"/>
  <c r="BW2" i="39" s="1"/>
  <c r="BX2" i="39" s="1"/>
  <c r="BY2" i="39" s="1"/>
  <c r="BZ2" i="39" s="1"/>
  <c r="CA2" i="39" s="1"/>
  <c r="CB2" i="39" s="1"/>
  <c r="AE9" i="38"/>
  <c r="AF9" i="38" s="1"/>
  <c r="AG9" i="38" s="1"/>
  <c r="AH9" i="38" s="1"/>
  <c r="AI9" i="38" s="1"/>
  <c r="AJ9" i="38" s="1"/>
  <c r="AK9" i="38" s="1"/>
  <c r="AL9" i="38" s="1"/>
  <c r="AM9" i="38" s="1"/>
  <c r="AN9" i="38" s="1"/>
  <c r="AO9" i="38" s="1"/>
  <c r="AP9" i="38" s="1"/>
  <c r="AQ9" i="38" s="1"/>
  <c r="AR9" i="38" s="1"/>
  <c r="AS9" i="38" s="1"/>
  <c r="AT9" i="38" s="1"/>
  <c r="AU9" i="38" s="1"/>
  <c r="AV9" i="38" s="1"/>
  <c r="AW9" i="38" s="1"/>
  <c r="AX9" i="38" s="1"/>
  <c r="AY9" i="38" s="1"/>
  <c r="AZ9" i="38" s="1"/>
  <c r="BA9" i="38" s="1"/>
  <c r="BB9" i="38" s="1"/>
  <c r="BC9" i="38" s="1"/>
  <c r="BD9" i="38" s="1"/>
  <c r="BE9" i="38" s="1"/>
  <c r="BF9" i="38" s="1"/>
  <c r="BG9" i="38" s="1"/>
  <c r="BH9" i="38" s="1"/>
  <c r="BI9" i="38" s="1"/>
  <c r="BJ9" i="38" s="1"/>
  <c r="BK9" i="38" s="1"/>
  <c r="BL9" i="38" s="1"/>
  <c r="BM9" i="38" s="1"/>
  <c r="BN9" i="38" s="1"/>
  <c r="BO9" i="38" s="1"/>
  <c r="BP9" i="38" s="1"/>
  <c r="BQ9" i="38" s="1"/>
  <c r="BR9" i="38" s="1"/>
  <c r="BS9" i="38" s="1"/>
  <c r="BT9" i="38" s="1"/>
  <c r="BU9" i="38" s="1"/>
  <c r="BV9" i="38" s="1"/>
  <c r="BW9" i="38" s="1"/>
  <c r="BX9" i="38" s="1"/>
  <c r="BY9" i="38" s="1"/>
  <c r="BZ9" i="38" s="1"/>
  <c r="CA9" i="38" s="1"/>
  <c r="CB9" i="38" s="1"/>
  <c r="AE8" i="38"/>
  <c r="AF8" i="38" s="1"/>
  <c r="AG8" i="38" s="1"/>
  <c r="AH8" i="38" s="1"/>
  <c r="AI8" i="38" s="1"/>
  <c r="AJ8" i="38" s="1"/>
  <c r="AK8" i="38" s="1"/>
  <c r="AL8" i="38" s="1"/>
  <c r="AM8" i="38" s="1"/>
  <c r="AN8" i="38" s="1"/>
  <c r="AO8" i="38" s="1"/>
  <c r="AP8" i="38" s="1"/>
  <c r="AQ8" i="38" s="1"/>
  <c r="AR8" i="38" s="1"/>
  <c r="AS8" i="38" s="1"/>
  <c r="AT8" i="38" s="1"/>
  <c r="AU8" i="38" s="1"/>
  <c r="AV8" i="38" s="1"/>
  <c r="AW8" i="38" s="1"/>
  <c r="AX8" i="38" s="1"/>
  <c r="AY8" i="38" s="1"/>
  <c r="AZ8" i="38" s="1"/>
  <c r="BA8" i="38" s="1"/>
  <c r="BB8" i="38" s="1"/>
  <c r="BC8" i="38" s="1"/>
  <c r="BD8" i="38" s="1"/>
  <c r="BE8" i="38" s="1"/>
  <c r="BF8" i="38" s="1"/>
  <c r="BG8" i="38" s="1"/>
  <c r="BH8" i="38" s="1"/>
  <c r="BI8" i="38" s="1"/>
  <c r="BJ8" i="38" s="1"/>
  <c r="BK8" i="38" s="1"/>
  <c r="BL8" i="38" s="1"/>
  <c r="BM8" i="38" s="1"/>
  <c r="BN8" i="38" s="1"/>
  <c r="BO8" i="38" s="1"/>
  <c r="BP8" i="38" s="1"/>
  <c r="BQ8" i="38" s="1"/>
  <c r="BR8" i="38" s="1"/>
  <c r="BS8" i="38" s="1"/>
  <c r="BT8" i="38" s="1"/>
  <c r="BU8" i="38" s="1"/>
  <c r="BV8" i="38" s="1"/>
  <c r="BW8" i="38" s="1"/>
  <c r="BX8" i="38" s="1"/>
  <c r="BY8" i="38" s="1"/>
  <c r="BZ8" i="38" s="1"/>
  <c r="CA8" i="38" s="1"/>
  <c r="CB8" i="38" s="1"/>
  <c r="AE7" i="38"/>
  <c r="AF7" i="38" s="1"/>
  <c r="AG7" i="38" s="1"/>
  <c r="AH7" i="38" s="1"/>
  <c r="AI7" i="38" s="1"/>
  <c r="AJ7" i="38" s="1"/>
  <c r="AK7" i="38" s="1"/>
  <c r="AL7" i="38" s="1"/>
  <c r="AM7" i="38" s="1"/>
  <c r="AN7" i="38" s="1"/>
  <c r="AO7" i="38" s="1"/>
  <c r="AP7" i="38" s="1"/>
  <c r="AQ7" i="38" s="1"/>
  <c r="AR7" i="38" s="1"/>
  <c r="AS7" i="38" s="1"/>
  <c r="AT7" i="38" s="1"/>
  <c r="AU7" i="38" s="1"/>
  <c r="AV7" i="38" s="1"/>
  <c r="AW7" i="38" s="1"/>
  <c r="AX7" i="38" s="1"/>
  <c r="AY7" i="38" s="1"/>
  <c r="AZ7" i="38" s="1"/>
  <c r="BA7" i="38" s="1"/>
  <c r="BB7" i="38" s="1"/>
  <c r="BC7" i="38" s="1"/>
  <c r="BD7" i="38" s="1"/>
  <c r="BE7" i="38" s="1"/>
  <c r="BF7" i="38" s="1"/>
  <c r="BG7" i="38" s="1"/>
  <c r="BH7" i="38" s="1"/>
  <c r="BI7" i="38" s="1"/>
  <c r="BJ7" i="38" s="1"/>
  <c r="BK7" i="38" s="1"/>
  <c r="BL7" i="38" s="1"/>
  <c r="BM7" i="38" s="1"/>
  <c r="BN7" i="38" s="1"/>
  <c r="BO7" i="38" s="1"/>
  <c r="BP7" i="38" s="1"/>
  <c r="BQ7" i="38" s="1"/>
  <c r="BR7" i="38" s="1"/>
  <c r="BS7" i="38" s="1"/>
  <c r="BT7" i="38" s="1"/>
  <c r="BU7" i="38" s="1"/>
  <c r="BV7" i="38" s="1"/>
  <c r="BW7" i="38" s="1"/>
  <c r="BX7" i="38" s="1"/>
  <c r="BY7" i="38" s="1"/>
  <c r="BZ7" i="38" s="1"/>
  <c r="CA7" i="38" s="1"/>
  <c r="CB7" i="38" s="1"/>
  <c r="AE6" i="38"/>
  <c r="AF6" i="38" s="1"/>
  <c r="AG6" i="38" s="1"/>
  <c r="AH6" i="38" s="1"/>
  <c r="AI6" i="38" s="1"/>
  <c r="AJ6" i="38" s="1"/>
  <c r="AK6" i="38" s="1"/>
  <c r="AL6" i="38" s="1"/>
  <c r="AM6" i="38" s="1"/>
  <c r="AN6" i="38" s="1"/>
  <c r="AO6" i="38" s="1"/>
  <c r="AP6" i="38" s="1"/>
  <c r="AQ6" i="38" s="1"/>
  <c r="AR6" i="38" s="1"/>
  <c r="AS6" i="38" s="1"/>
  <c r="AT6" i="38" s="1"/>
  <c r="AU6" i="38" s="1"/>
  <c r="AV6" i="38" s="1"/>
  <c r="AW6" i="38" s="1"/>
  <c r="AX6" i="38" s="1"/>
  <c r="AY6" i="38" s="1"/>
  <c r="AZ6" i="38" s="1"/>
  <c r="BA6" i="38" s="1"/>
  <c r="BB6" i="38" s="1"/>
  <c r="BC6" i="38" s="1"/>
  <c r="BD6" i="38" s="1"/>
  <c r="BE6" i="38" s="1"/>
  <c r="BF6" i="38" s="1"/>
  <c r="BG6" i="38" s="1"/>
  <c r="BH6" i="38" s="1"/>
  <c r="BI6" i="38" s="1"/>
  <c r="BJ6" i="38" s="1"/>
  <c r="BK6" i="38" s="1"/>
  <c r="BL6" i="38" s="1"/>
  <c r="BM6" i="38" s="1"/>
  <c r="BN6" i="38" s="1"/>
  <c r="BO6" i="38" s="1"/>
  <c r="BP6" i="38" s="1"/>
  <c r="BQ6" i="38" s="1"/>
  <c r="BR6" i="38" s="1"/>
  <c r="BS6" i="38" s="1"/>
  <c r="BT6" i="38" s="1"/>
  <c r="BU6" i="38" s="1"/>
  <c r="BV6" i="38" s="1"/>
  <c r="BW6" i="38" s="1"/>
  <c r="BX6" i="38" s="1"/>
  <c r="BY6" i="38" s="1"/>
  <c r="BZ6" i="38" s="1"/>
  <c r="CA6" i="38" s="1"/>
  <c r="CB6" i="38" s="1"/>
  <c r="AE5" i="38"/>
  <c r="AF5" i="38" s="1"/>
  <c r="AG5" i="38" s="1"/>
  <c r="AH5" i="38" s="1"/>
  <c r="AI5" i="38" s="1"/>
  <c r="AJ5" i="38" s="1"/>
  <c r="AK5" i="38" s="1"/>
  <c r="AL5" i="38" s="1"/>
  <c r="AM5" i="38" s="1"/>
  <c r="AN5" i="38" s="1"/>
  <c r="AO5" i="38" s="1"/>
  <c r="AP5" i="38" s="1"/>
  <c r="AQ5" i="38" s="1"/>
  <c r="AR5" i="38" s="1"/>
  <c r="AS5" i="38" s="1"/>
  <c r="AT5" i="38" s="1"/>
  <c r="AU5" i="38" s="1"/>
  <c r="AV5" i="38" s="1"/>
  <c r="AW5" i="38" s="1"/>
  <c r="AX5" i="38" s="1"/>
  <c r="AY5" i="38" s="1"/>
  <c r="AZ5" i="38" s="1"/>
  <c r="BA5" i="38" s="1"/>
  <c r="BB5" i="38" s="1"/>
  <c r="BC5" i="38" s="1"/>
  <c r="BD5" i="38" s="1"/>
  <c r="BE5" i="38" s="1"/>
  <c r="BF5" i="38" s="1"/>
  <c r="BG5" i="38" s="1"/>
  <c r="BH5" i="38" s="1"/>
  <c r="BI5" i="38" s="1"/>
  <c r="BJ5" i="38" s="1"/>
  <c r="BK5" i="38" s="1"/>
  <c r="BL5" i="38" s="1"/>
  <c r="BM5" i="38" s="1"/>
  <c r="BN5" i="38" s="1"/>
  <c r="BO5" i="38" s="1"/>
  <c r="BP5" i="38" s="1"/>
  <c r="BQ5" i="38" s="1"/>
  <c r="BR5" i="38" s="1"/>
  <c r="BS5" i="38" s="1"/>
  <c r="BT5" i="38" s="1"/>
  <c r="BU5" i="38" s="1"/>
  <c r="BV5" i="38" s="1"/>
  <c r="BW5" i="38" s="1"/>
  <c r="BX5" i="38" s="1"/>
  <c r="BY5" i="38" s="1"/>
  <c r="BZ5" i="38" s="1"/>
  <c r="CA5" i="38" s="1"/>
  <c r="CB5" i="38" s="1"/>
  <c r="AE4" i="38"/>
  <c r="AF4" i="38" s="1"/>
  <c r="AG4" i="38" s="1"/>
  <c r="AH4" i="38" s="1"/>
  <c r="AI4" i="38" s="1"/>
  <c r="AJ4" i="38" s="1"/>
  <c r="AK4" i="38" s="1"/>
  <c r="AL4" i="38" s="1"/>
  <c r="AM4" i="38" s="1"/>
  <c r="AN4" i="38" s="1"/>
  <c r="AO4" i="38" s="1"/>
  <c r="AP4" i="38" s="1"/>
  <c r="AQ4" i="38" s="1"/>
  <c r="AR4" i="38" s="1"/>
  <c r="AS4" i="38" s="1"/>
  <c r="AT4" i="38" s="1"/>
  <c r="AU4" i="38" s="1"/>
  <c r="AV4" i="38" s="1"/>
  <c r="AW4" i="38" s="1"/>
  <c r="AX4" i="38" s="1"/>
  <c r="AY4" i="38" s="1"/>
  <c r="AZ4" i="38" s="1"/>
  <c r="BA4" i="38" s="1"/>
  <c r="BB4" i="38" s="1"/>
  <c r="BC4" i="38" s="1"/>
  <c r="BD4" i="38" s="1"/>
  <c r="BE4" i="38" s="1"/>
  <c r="BF4" i="38" s="1"/>
  <c r="BG4" i="38" s="1"/>
  <c r="BH4" i="38" s="1"/>
  <c r="BI4" i="38" s="1"/>
  <c r="BJ4" i="38" s="1"/>
  <c r="BK4" i="38" s="1"/>
  <c r="BL4" i="38" s="1"/>
  <c r="BM4" i="38" s="1"/>
  <c r="BN4" i="38" s="1"/>
  <c r="BO4" i="38" s="1"/>
  <c r="BP4" i="38" s="1"/>
  <c r="BQ4" i="38" s="1"/>
  <c r="BR4" i="38" s="1"/>
  <c r="BS4" i="38" s="1"/>
  <c r="BT4" i="38" s="1"/>
  <c r="BU4" i="38" s="1"/>
  <c r="BV4" i="38" s="1"/>
  <c r="BW4" i="38" s="1"/>
  <c r="BX4" i="38" s="1"/>
  <c r="BY4" i="38" s="1"/>
  <c r="BZ4" i="38" s="1"/>
  <c r="CA4" i="38" s="1"/>
  <c r="CB4" i="38" s="1"/>
  <c r="AE3" i="38"/>
  <c r="AF3" i="38" s="1"/>
  <c r="AG3" i="38" s="1"/>
  <c r="AH3" i="38" s="1"/>
  <c r="AI3" i="38" s="1"/>
  <c r="AJ3" i="38" s="1"/>
  <c r="AK3" i="38" s="1"/>
  <c r="AL3" i="38" s="1"/>
  <c r="AM3" i="38" s="1"/>
  <c r="AN3" i="38" s="1"/>
  <c r="AO3" i="38" s="1"/>
  <c r="AP3" i="38" s="1"/>
  <c r="AQ3" i="38" s="1"/>
  <c r="AR3" i="38" s="1"/>
  <c r="AS3" i="38" s="1"/>
  <c r="AT3" i="38" s="1"/>
  <c r="AU3" i="38" s="1"/>
  <c r="AV3" i="38" s="1"/>
  <c r="AW3" i="38" s="1"/>
  <c r="AX3" i="38" s="1"/>
  <c r="AY3" i="38" s="1"/>
  <c r="AZ3" i="38" s="1"/>
  <c r="BA3" i="38" s="1"/>
  <c r="BB3" i="38" s="1"/>
  <c r="BC3" i="38" s="1"/>
  <c r="BD3" i="38" s="1"/>
  <c r="BE3" i="38" s="1"/>
  <c r="BF3" i="38" s="1"/>
  <c r="BG3" i="38" s="1"/>
  <c r="BH3" i="38" s="1"/>
  <c r="BI3" i="38" s="1"/>
  <c r="BJ3" i="38" s="1"/>
  <c r="BK3" i="38" s="1"/>
  <c r="BL3" i="38" s="1"/>
  <c r="BM3" i="38" s="1"/>
  <c r="BN3" i="38" s="1"/>
  <c r="BO3" i="38" s="1"/>
  <c r="BP3" i="38" s="1"/>
  <c r="BQ3" i="38" s="1"/>
  <c r="BR3" i="38" s="1"/>
  <c r="BS3" i="38" s="1"/>
  <c r="BT3" i="38" s="1"/>
  <c r="BU3" i="38" s="1"/>
  <c r="BV3" i="38" s="1"/>
  <c r="BW3" i="38" s="1"/>
  <c r="BX3" i="38" s="1"/>
  <c r="BY3" i="38" s="1"/>
  <c r="BZ3" i="38" s="1"/>
  <c r="CA3" i="38" s="1"/>
  <c r="CB3" i="38" s="1"/>
  <c r="AE2" i="38"/>
  <c r="AF2" i="38" s="1"/>
  <c r="AG2" i="38" s="1"/>
  <c r="AH2" i="38" s="1"/>
  <c r="AI2" i="38" s="1"/>
  <c r="AJ2" i="38" s="1"/>
  <c r="AK2" i="38" s="1"/>
  <c r="AL2" i="38" s="1"/>
  <c r="AM2" i="38" s="1"/>
  <c r="AN2" i="38" s="1"/>
  <c r="AO2" i="38" s="1"/>
  <c r="AP2" i="38" s="1"/>
  <c r="AQ2" i="38" s="1"/>
  <c r="AR2" i="38" s="1"/>
  <c r="AS2" i="38" s="1"/>
  <c r="AT2" i="38" s="1"/>
  <c r="AU2" i="38" s="1"/>
  <c r="AV2" i="38" s="1"/>
  <c r="AW2" i="38" s="1"/>
  <c r="AX2" i="38" s="1"/>
  <c r="AY2" i="38" s="1"/>
  <c r="AZ2" i="38" s="1"/>
  <c r="BA2" i="38" s="1"/>
  <c r="BB2" i="38" s="1"/>
  <c r="BC2" i="38" s="1"/>
  <c r="BD2" i="38" s="1"/>
  <c r="BE2" i="38" s="1"/>
  <c r="BF2" i="38" s="1"/>
  <c r="BG2" i="38" s="1"/>
  <c r="BH2" i="38" s="1"/>
  <c r="BI2" i="38" s="1"/>
  <c r="BJ2" i="38" s="1"/>
  <c r="BK2" i="38" s="1"/>
  <c r="BL2" i="38" s="1"/>
  <c r="BM2" i="38" s="1"/>
  <c r="BN2" i="38" s="1"/>
  <c r="BO2" i="38" s="1"/>
  <c r="BP2" i="38" s="1"/>
  <c r="BQ2" i="38" s="1"/>
  <c r="BR2" i="38" s="1"/>
  <c r="BS2" i="38" s="1"/>
  <c r="BT2" i="38" s="1"/>
  <c r="BU2" i="38" s="1"/>
  <c r="BV2" i="38" s="1"/>
  <c r="BW2" i="38" s="1"/>
  <c r="BX2" i="38" s="1"/>
  <c r="BY2" i="38" s="1"/>
  <c r="BZ2" i="38" s="1"/>
  <c r="CA2" i="38" s="1"/>
  <c r="CB2" i="38" s="1"/>
  <c r="AE9" i="37"/>
  <c r="AF9" i="37" s="1"/>
  <c r="AG9" i="37" s="1"/>
  <c r="AH9" i="37" s="1"/>
  <c r="AI9" i="37" s="1"/>
  <c r="AJ9" i="37" s="1"/>
  <c r="AK9" i="37" s="1"/>
  <c r="AL9" i="37" s="1"/>
  <c r="AM9" i="37" s="1"/>
  <c r="AN9" i="37" s="1"/>
  <c r="AO9" i="37" s="1"/>
  <c r="AP9" i="37" s="1"/>
  <c r="AQ9" i="37" s="1"/>
  <c r="AR9" i="37" s="1"/>
  <c r="AS9" i="37" s="1"/>
  <c r="AT9" i="37" s="1"/>
  <c r="AU9" i="37" s="1"/>
  <c r="AV9" i="37" s="1"/>
  <c r="AW9" i="37" s="1"/>
  <c r="AX9" i="37" s="1"/>
  <c r="AY9" i="37" s="1"/>
  <c r="AZ9" i="37" s="1"/>
  <c r="BA9" i="37" s="1"/>
  <c r="BB9" i="37" s="1"/>
  <c r="BC9" i="37" s="1"/>
  <c r="BD9" i="37" s="1"/>
  <c r="BE9" i="37" s="1"/>
  <c r="BF9" i="37" s="1"/>
  <c r="BG9" i="37" s="1"/>
  <c r="BH9" i="37" s="1"/>
  <c r="BI9" i="37" s="1"/>
  <c r="BJ9" i="37" s="1"/>
  <c r="BK9" i="37" s="1"/>
  <c r="BL9" i="37" s="1"/>
  <c r="BM9" i="37" s="1"/>
  <c r="BN9" i="37" s="1"/>
  <c r="BO9" i="37" s="1"/>
  <c r="BP9" i="37" s="1"/>
  <c r="BQ9" i="37" s="1"/>
  <c r="BR9" i="37" s="1"/>
  <c r="BS9" i="37" s="1"/>
  <c r="BT9" i="37" s="1"/>
  <c r="BU9" i="37" s="1"/>
  <c r="BV9" i="37" s="1"/>
  <c r="BW9" i="37" s="1"/>
  <c r="BX9" i="37" s="1"/>
  <c r="BY9" i="37" s="1"/>
  <c r="BZ9" i="37" s="1"/>
  <c r="CA9" i="37" s="1"/>
  <c r="CB9" i="37" s="1"/>
  <c r="AE8" i="37"/>
  <c r="AF8" i="37" s="1"/>
  <c r="AG8" i="37" s="1"/>
  <c r="AH8" i="37" s="1"/>
  <c r="AI8" i="37" s="1"/>
  <c r="AJ8" i="37" s="1"/>
  <c r="AK8" i="37" s="1"/>
  <c r="AL8" i="37" s="1"/>
  <c r="AM8" i="37" s="1"/>
  <c r="AN8" i="37" s="1"/>
  <c r="AO8" i="37" s="1"/>
  <c r="AP8" i="37" s="1"/>
  <c r="AQ8" i="37" s="1"/>
  <c r="AR8" i="37" s="1"/>
  <c r="AS8" i="37" s="1"/>
  <c r="AT8" i="37" s="1"/>
  <c r="AU8" i="37" s="1"/>
  <c r="AV8" i="37" s="1"/>
  <c r="AW8" i="37" s="1"/>
  <c r="AX8" i="37" s="1"/>
  <c r="AY8" i="37" s="1"/>
  <c r="AZ8" i="37" s="1"/>
  <c r="BA8" i="37" s="1"/>
  <c r="BB8" i="37" s="1"/>
  <c r="BC8" i="37" s="1"/>
  <c r="BD8" i="37" s="1"/>
  <c r="BE8" i="37" s="1"/>
  <c r="BF8" i="37" s="1"/>
  <c r="BG8" i="37" s="1"/>
  <c r="BH8" i="37" s="1"/>
  <c r="BI8" i="37" s="1"/>
  <c r="BJ8" i="37" s="1"/>
  <c r="BK8" i="37" s="1"/>
  <c r="BL8" i="37" s="1"/>
  <c r="BM8" i="37" s="1"/>
  <c r="BN8" i="37" s="1"/>
  <c r="BO8" i="37" s="1"/>
  <c r="BP8" i="37" s="1"/>
  <c r="BQ8" i="37" s="1"/>
  <c r="BR8" i="37" s="1"/>
  <c r="BS8" i="37" s="1"/>
  <c r="BT8" i="37" s="1"/>
  <c r="BU8" i="37" s="1"/>
  <c r="BV8" i="37" s="1"/>
  <c r="BW8" i="37" s="1"/>
  <c r="BX8" i="37" s="1"/>
  <c r="BY8" i="37" s="1"/>
  <c r="BZ8" i="37" s="1"/>
  <c r="CA8" i="37" s="1"/>
  <c r="CB8" i="37" s="1"/>
  <c r="AE7" i="37"/>
  <c r="AF7" i="37" s="1"/>
  <c r="AG7" i="37" s="1"/>
  <c r="AH7" i="37" s="1"/>
  <c r="AI7" i="37" s="1"/>
  <c r="AJ7" i="37" s="1"/>
  <c r="AK7" i="37" s="1"/>
  <c r="AL7" i="37" s="1"/>
  <c r="AM7" i="37" s="1"/>
  <c r="AN7" i="37" s="1"/>
  <c r="AO7" i="37" s="1"/>
  <c r="AP7" i="37" s="1"/>
  <c r="AQ7" i="37" s="1"/>
  <c r="AR7" i="37" s="1"/>
  <c r="AS7" i="37" s="1"/>
  <c r="AT7" i="37" s="1"/>
  <c r="AU7" i="37" s="1"/>
  <c r="AV7" i="37" s="1"/>
  <c r="AW7" i="37" s="1"/>
  <c r="AX7" i="37" s="1"/>
  <c r="AY7" i="37" s="1"/>
  <c r="AZ7" i="37" s="1"/>
  <c r="BA7" i="37" s="1"/>
  <c r="BB7" i="37" s="1"/>
  <c r="BC7" i="37" s="1"/>
  <c r="BD7" i="37" s="1"/>
  <c r="BE7" i="37" s="1"/>
  <c r="BF7" i="37" s="1"/>
  <c r="BG7" i="37" s="1"/>
  <c r="BH7" i="37" s="1"/>
  <c r="BI7" i="37" s="1"/>
  <c r="BJ7" i="37" s="1"/>
  <c r="BK7" i="37" s="1"/>
  <c r="BL7" i="37" s="1"/>
  <c r="BM7" i="37" s="1"/>
  <c r="BN7" i="37" s="1"/>
  <c r="BO7" i="37" s="1"/>
  <c r="BP7" i="37" s="1"/>
  <c r="BQ7" i="37" s="1"/>
  <c r="BR7" i="37" s="1"/>
  <c r="BS7" i="37" s="1"/>
  <c r="BT7" i="37" s="1"/>
  <c r="BU7" i="37" s="1"/>
  <c r="BV7" i="37" s="1"/>
  <c r="BW7" i="37" s="1"/>
  <c r="BX7" i="37" s="1"/>
  <c r="BY7" i="37" s="1"/>
  <c r="BZ7" i="37" s="1"/>
  <c r="CA7" i="37" s="1"/>
  <c r="CB7" i="37" s="1"/>
  <c r="AE6" i="37"/>
  <c r="AF6" i="37" s="1"/>
  <c r="AG6" i="37" s="1"/>
  <c r="AH6" i="37" s="1"/>
  <c r="AI6" i="37" s="1"/>
  <c r="AJ6" i="37" s="1"/>
  <c r="AK6" i="37" s="1"/>
  <c r="AL6" i="37" s="1"/>
  <c r="AM6" i="37" s="1"/>
  <c r="AN6" i="37" s="1"/>
  <c r="AO6" i="37" s="1"/>
  <c r="AP6" i="37" s="1"/>
  <c r="AQ6" i="37" s="1"/>
  <c r="AR6" i="37" s="1"/>
  <c r="AS6" i="37" s="1"/>
  <c r="AT6" i="37" s="1"/>
  <c r="AU6" i="37" s="1"/>
  <c r="AV6" i="37" s="1"/>
  <c r="AW6" i="37" s="1"/>
  <c r="AX6" i="37" s="1"/>
  <c r="AY6" i="37" s="1"/>
  <c r="AZ6" i="37" s="1"/>
  <c r="BA6" i="37" s="1"/>
  <c r="BB6" i="37" s="1"/>
  <c r="BC6" i="37" s="1"/>
  <c r="BD6" i="37" s="1"/>
  <c r="BE6" i="37" s="1"/>
  <c r="BF6" i="37" s="1"/>
  <c r="BG6" i="37" s="1"/>
  <c r="BH6" i="37" s="1"/>
  <c r="BI6" i="37" s="1"/>
  <c r="BJ6" i="37" s="1"/>
  <c r="BK6" i="37" s="1"/>
  <c r="BL6" i="37" s="1"/>
  <c r="BM6" i="37" s="1"/>
  <c r="BN6" i="37" s="1"/>
  <c r="BO6" i="37" s="1"/>
  <c r="BP6" i="37" s="1"/>
  <c r="BQ6" i="37" s="1"/>
  <c r="BR6" i="37" s="1"/>
  <c r="BS6" i="37" s="1"/>
  <c r="BT6" i="37" s="1"/>
  <c r="BU6" i="37" s="1"/>
  <c r="BV6" i="37" s="1"/>
  <c r="BW6" i="37" s="1"/>
  <c r="BX6" i="37" s="1"/>
  <c r="BY6" i="37" s="1"/>
  <c r="BZ6" i="37" s="1"/>
  <c r="CA6" i="37" s="1"/>
  <c r="CB6" i="37" s="1"/>
  <c r="AE5" i="37"/>
  <c r="AF5" i="37" s="1"/>
  <c r="AG5" i="37" s="1"/>
  <c r="AH5" i="37" s="1"/>
  <c r="AI5" i="37" s="1"/>
  <c r="AJ5" i="37" s="1"/>
  <c r="AK5" i="37" s="1"/>
  <c r="AL5" i="37" s="1"/>
  <c r="AM5" i="37" s="1"/>
  <c r="AN5" i="37" s="1"/>
  <c r="AO5" i="37" s="1"/>
  <c r="AP5" i="37" s="1"/>
  <c r="AQ5" i="37" s="1"/>
  <c r="AR5" i="37" s="1"/>
  <c r="AS5" i="37" s="1"/>
  <c r="AT5" i="37" s="1"/>
  <c r="AU5" i="37" s="1"/>
  <c r="AV5" i="37" s="1"/>
  <c r="AW5" i="37" s="1"/>
  <c r="AX5" i="37" s="1"/>
  <c r="AY5" i="37" s="1"/>
  <c r="AZ5" i="37" s="1"/>
  <c r="BA5" i="37" s="1"/>
  <c r="BB5" i="37" s="1"/>
  <c r="BC5" i="37" s="1"/>
  <c r="BD5" i="37" s="1"/>
  <c r="BE5" i="37" s="1"/>
  <c r="BF5" i="37" s="1"/>
  <c r="BG5" i="37" s="1"/>
  <c r="BH5" i="37" s="1"/>
  <c r="BI5" i="37" s="1"/>
  <c r="BJ5" i="37" s="1"/>
  <c r="BK5" i="37" s="1"/>
  <c r="BL5" i="37" s="1"/>
  <c r="BM5" i="37" s="1"/>
  <c r="BN5" i="37" s="1"/>
  <c r="BO5" i="37" s="1"/>
  <c r="BP5" i="37" s="1"/>
  <c r="BQ5" i="37" s="1"/>
  <c r="BR5" i="37" s="1"/>
  <c r="BS5" i="37" s="1"/>
  <c r="BT5" i="37" s="1"/>
  <c r="BU5" i="37" s="1"/>
  <c r="BV5" i="37" s="1"/>
  <c r="BW5" i="37" s="1"/>
  <c r="BX5" i="37" s="1"/>
  <c r="BY5" i="37" s="1"/>
  <c r="BZ5" i="37" s="1"/>
  <c r="CA5" i="37" s="1"/>
  <c r="CB5" i="37" s="1"/>
  <c r="AF4" i="37"/>
  <c r="AG4" i="37" s="1"/>
  <c r="AH4" i="37" s="1"/>
  <c r="AI4" i="37" s="1"/>
  <c r="AJ4" i="37" s="1"/>
  <c r="AK4" i="37" s="1"/>
  <c r="AL4" i="37" s="1"/>
  <c r="AM4" i="37" s="1"/>
  <c r="AN4" i="37" s="1"/>
  <c r="AO4" i="37" s="1"/>
  <c r="AP4" i="37" s="1"/>
  <c r="AQ4" i="37" s="1"/>
  <c r="AR4" i="37" s="1"/>
  <c r="AS4" i="37" s="1"/>
  <c r="AT4" i="37" s="1"/>
  <c r="AU4" i="37" s="1"/>
  <c r="AV4" i="37" s="1"/>
  <c r="AW4" i="37" s="1"/>
  <c r="AX4" i="37" s="1"/>
  <c r="AY4" i="37" s="1"/>
  <c r="AZ4" i="37" s="1"/>
  <c r="BA4" i="37" s="1"/>
  <c r="BB4" i="37" s="1"/>
  <c r="BC4" i="37" s="1"/>
  <c r="BD4" i="37" s="1"/>
  <c r="BE4" i="37" s="1"/>
  <c r="BF4" i="37" s="1"/>
  <c r="BG4" i="37" s="1"/>
  <c r="BH4" i="37" s="1"/>
  <c r="BI4" i="37" s="1"/>
  <c r="BJ4" i="37" s="1"/>
  <c r="BK4" i="37" s="1"/>
  <c r="BL4" i="37" s="1"/>
  <c r="BM4" i="37" s="1"/>
  <c r="BN4" i="37" s="1"/>
  <c r="BO4" i="37" s="1"/>
  <c r="BP4" i="37" s="1"/>
  <c r="BQ4" i="37" s="1"/>
  <c r="BR4" i="37" s="1"/>
  <c r="BS4" i="37" s="1"/>
  <c r="BT4" i="37" s="1"/>
  <c r="BU4" i="37" s="1"/>
  <c r="BV4" i="37" s="1"/>
  <c r="BW4" i="37" s="1"/>
  <c r="BX4" i="37" s="1"/>
  <c r="BY4" i="37" s="1"/>
  <c r="BZ4" i="37" s="1"/>
  <c r="CA4" i="37" s="1"/>
  <c r="CB4" i="37" s="1"/>
  <c r="AE4" i="37"/>
  <c r="AE3" i="37"/>
  <c r="AF3" i="37" s="1"/>
  <c r="AG3" i="37" s="1"/>
  <c r="AH3" i="37" s="1"/>
  <c r="AI3" i="37" s="1"/>
  <c r="AJ3" i="37" s="1"/>
  <c r="AK3" i="37" s="1"/>
  <c r="AL3" i="37" s="1"/>
  <c r="AM3" i="37" s="1"/>
  <c r="AN3" i="37" s="1"/>
  <c r="AO3" i="37" s="1"/>
  <c r="AP3" i="37" s="1"/>
  <c r="AQ3" i="37" s="1"/>
  <c r="AR3" i="37" s="1"/>
  <c r="AS3" i="37" s="1"/>
  <c r="AT3" i="37" s="1"/>
  <c r="AU3" i="37" s="1"/>
  <c r="AV3" i="37" s="1"/>
  <c r="AW3" i="37" s="1"/>
  <c r="AX3" i="37" s="1"/>
  <c r="AY3" i="37" s="1"/>
  <c r="AZ3" i="37" s="1"/>
  <c r="BA3" i="37" s="1"/>
  <c r="BB3" i="37" s="1"/>
  <c r="BC3" i="37" s="1"/>
  <c r="BD3" i="37" s="1"/>
  <c r="BE3" i="37" s="1"/>
  <c r="BF3" i="37" s="1"/>
  <c r="BG3" i="37" s="1"/>
  <c r="BH3" i="37" s="1"/>
  <c r="BI3" i="37" s="1"/>
  <c r="BJ3" i="37" s="1"/>
  <c r="BK3" i="37" s="1"/>
  <c r="BL3" i="37" s="1"/>
  <c r="BM3" i="37" s="1"/>
  <c r="BN3" i="37" s="1"/>
  <c r="BO3" i="37" s="1"/>
  <c r="BP3" i="37" s="1"/>
  <c r="BQ3" i="37" s="1"/>
  <c r="BR3" i="37" s="1"/>
  <c r="BS3" i="37" s="1"/>
  <c r="BT3" i="37" s="1"/>
  <c r="BU3" i="37" s="1"/>
  <c r="BV3" i="37" s="1"/>
  <c r="BW3" i="37" s="1"/>
  <c r="BX3" i="37" s="1"/>
  <c r="BY3" i="37" s="1"/>
  <c r="BZ3" i="37" s="1"/>
  <c r="CA3" i="37" s="1"/>
  <c r="CB3" i="37" s="1"/>
  <c r="AE2" i="37"/>
  <c r="AF2" i="37" s="1"/>
  <c r="AG2" i="37" s="1"/>
  <c r="AH2" i="37" s="1"/>
  <c r="AI2" i="37" s="1"/>
  <c r="AJ2" i="37" s="1"/>
  <c r="AK2" i="37" s="1"/>
  <c r="AL2" i="37" s="1"/>
  <c r="AM2" i="37" s="1"/>
  <c r="AN2" i="37" s="1"/>
  <c r="AO2" i="37" s="1"/>
  <c r="AP2" i="37" s="1"/>
  <c r="AQ2" i="37" s="1"/>
  <c r="AR2" i="37" s="1"/>
  <c r="AS2" i="37" s="1"/>
  <c r="AT2" i="37" s="1"/>
  <c r="AU2" i="37" s="1"/>
  <c r="AV2" i="37" s="1"/>
  <c r="AW2" i="37" s="1"/>
  <c r="AX2" i="37" s="1"/>
  <c r="AY2" i="37" s="1"/>
  <c r="AZ2" i="37" s="1"/>
  <c r="BA2" i="37" s="1"/>
  <c r="BB2" i="37" s="1"/>
  <c r="BC2" i="37" s="1"/>
  <c r="BD2" i="37" s="1"/>
  <c r="BE2" i="37" s="1"/>
  <c r="BF2" i="37" s="1"/>
  <c r="BG2" i="37" s="1"/>
  <c r="BH2" i="37" s="1"/>
  <c r="BI2" i="37" s="1"/>
  <c r="BJ2" i="37" s="1"/>
  <c r="BK2" i="37" s="1"/>
  <c r="BL2" i="37" s="1"/>
  <c r="BM2" i="37" s="1"/>
  <c r="BN2" i="37" s="1"/>
  <c r="BO2" i="37" s="1"/>
  <c r="BP2" i="37" s="1"/>
  <c r="BQ2" i="37" s="1"/>
  <c r="BR2" i="37" s="1"/>
  <c r="BS2" i="37" s="1"/>
  <c r="BT2" i="37" s="1"/>
  <c r="BU2" i="37" s="1"/>
  <c r="BV2" i="37" s="1"/>
  <c r="BW2" i="37" s="1"/>
  <c r="BX2" i="37" s="1"/>
  <c r="BY2" i="37" s="1"/>
  <c r="BZ2" i="37" s="1"/>
  <c r="CA2" i="37" s="1"/>
  <c r="CB2" i="37" s="1"/>
  <c r="AE9" i="36"/>
  <c r="AF9" i="36" s="1"/>
  <c r="AG9" i="36" s="1"/>
  <c r="AH9" i="36" s="1"/>
  <c r="AI9" i="36" s="1"/>
  <c r="AJ9" i="36" s="1"/>
  <c r="AK9" i="36" s="1"/>
  <c r="AL9" i="36" s="1"/>
  <c r="AM9" i="36" s="1"/>
  <c r="AN9" i="36" s="1"/>
  <c r="AO9" i="36" s="1"/>
  <c r="AP9" i="36" s="1"/>
  <c r="AQ9" i="36" s="1"/>
  <c r="AR9" i="36" s="1"/>
  <c r="AS9" i="36" s="1"/>
  <c r="AT9" i="36" s="1"/>
  <c r="AU9" i="36" s="1"/>
  <c r="AV9" i="36" s="1"/>
  <c r="AW9" i="36" s="1"/>
  <c r="AX9" i="36" s="1"/>
  <c r="AY9" i="36" s="1"/>
  <c r="AZ9" i="36" s="1"/>
  <c r="BA9" i="36" s="1"/>
  <c r="BB9" i="36" s="1"/>
  <c r="BC9" i="36" s="1"/>
  <c r="BD9" i="36" s="1"/>
  <c r="BE9" i="36" s="1"/>
  <c r="BF9" i="36" s="1"/>
  <c r="BG9" i="36" s="1"/>
  <c r="BH9" i="36" s="1"/>
  <c r="BI9" i="36" s="1"/>
  <c r="BJ9" i="36" s="1"/>
  <c r="BK9" i="36" s="1"/>
  <c r="BL9" i="36" s="1"/>
  <c r="BM9" i="36" s="1"/>
  <c r="BN9" i="36" s="1"/>
  <c r="BO9" i="36" s="1"/>
  <c r="BP9" i="36" s="1"/>
  <c r="BQ9" i="36" s="1"/>
  <c r="BR9" i="36" s="1"/>
  <c r="BS9" i="36" s="1"/>
  <c r="BT9" i="36" s="1"/>
  <c r="BU9" i="36" s="1"/>
  <c r="BV9" i="36" s="1"/>
  <c r="BW9" i="36" s="1"/>
  <c r="BX9" i="36" s="1"/>
  <c r="BY9" i="36" s="1"/>
  <c r="BZ9" i="36" s="1"/>
  <c r="CA9" i="36" s="1"/>
  <c r="CB9" i="36" s="1"/>
  <c r="AE8" i="36"/>
  <c r="AF8" i="36" s="1"/>
  <c r="AG8" i="36" s="1"/>
  <c r="AH8" i="36" s="1"/>
  <c r="AI8" i="36" s="1"/>
  <c r="AJ8" i="36" s="1"/>
  <c r="AK8" i="36" s="1"/>
  <c r="AL8" i="36" s="1"/>
  <c r="AM8" i="36" s="1"/>
  <c r="AN8" i="36" s="1"/>
  <c r="AO8" i="36" s="1"/>
  <c r="AP8" i="36" s="1"/>
  <c r="AQ8" i="36" s="1"/>
  <c r="AR8" i="36" s="1"/>
  <c r="AS8" i="36" s="1"/>
  <c r="AT8" i="36" s="1"/>
  <c r="AU8" i="36" s="1"/>
  <c r="AV8" i="36" s="1"/>
  <c r="AW8" i="36" s="1"/>
  <c r="AX8" i="36" s="1"/>
  <c r="AY8" i="36" s="1"/>
  <c r="AZ8" i="36" s="1"/>
  <c r="BA8" i="36" s="1"/>
  <c r="BB8" i="36" s="1"/>
  <c r="BC8" i="36" s="1"/>
  <c r="BD8" i="36" s="1"/>
  <c r="BE8" i="36" s="1"/>
  <c r="BF8" i="36" s="1"/>
  <c r="BG8" i="36" s="1"/>
  <c r="BH8" i="36" s="1"/>
  <c r="BI8" i="36" s="1"/>
  <c r="BJ8" i="36" s="1"/>
  <c r="BK8" i="36" s="1"/>
  <c r="BL8" i="36" s="1"/>
  <c r="BM8" i="36" s="1"/>
  <c r="BN8" i="36" s="1"/>
  <c r="BO8" i="36" s="1"/>
  <c r="BP8" i="36" s="1"/>
  <c r="BQ8" i="36" s="1"/>
  <c r="BR8" i="36" s="1"/>
  <c r="BS8" i="36" s="1"/>
  <c r="BT8" i="36" s="1"/>
  <c r="BU8" i="36" s="1"/>
  <c r="BV8" i="36" s="1"/>
  <c r="BW8" i="36" s="1"/>
  <c r="BX8" i="36" s="1"/>
  <c r="BY8" i="36" s="1"/>
  <c r="BZ8" i="36" s="1"/>
  <c r="CA8" i="36" s="1"/>
  <c r="CB8" i="36" s="1"/>
  <c r="AE7" i="36"/>
  <c r="AF7" i="36" s="1"/>
  <c r="AG7" i="36" s="1"/>
  <c r="AH7" i="36" s="1"/>
  <c r="AI7" i="36" s="1"/>
  <c r="AJ7" i="36" s="1"/>
  <c r="AK7" i="36" s="1"/>
  <c r="AL7" i="36" s="1"/>
  <c r="AM7" i="36" s="1"/>
  <c r="AN7" i="36" s="1"/>
  <c r="AO7" i="36" s="1"/>
  <c r="AP7" i="36" s="1"/>
  <c r="AQ7" i="36" s="1"/>
  <c r="AR7" i="36" s="1"/>
  <c r="AS7" i="36" s="1"/>
  <c r="AT7" i="36" s="1"/>
  <c r="AU7" i="36" s="1"/>
  <c r="AV7" i="36" s="1"/>
  <c r="AW7" i="36" s="1"/>
  <c r="AX7" i="36" s="1"/>
  <c r="AY7" i="36" s="1"/>
  <c r="AZ7" i="36" s="1"/>
  <c r="BA7" i="36" s="1"/>
  <c r="BB7" i="36" s="1"/>
  <c r="BC7" i="36" s="1"/>
  <c r="BD7" i="36" s="1"/>
  <c r="BE7" i="36" s="1"/>
  <c r="BF7" i="36" s="1"/>
  <c r="BG7" i="36" s="1"/>
  <c r="BH7" i="36" s="1"/>
  <c r="BI7" i="36" s="1"/>
  <c r="BJ7" i="36" s="1"/>
  <c r="BK7" i="36" s="1"/>
  <c r="BL7" i="36" s="1"/>
  <c r="BM7" i="36" s="1"/>
  <c r="BN7" i="36" s="1"/>
  <c r="BO7" i="36" s="1"/>
  <c r="BP7" i="36" s="1"/>
  <c r="BQ7" i="36" s="1"/>
  <c r="BR7" i="36" s="1"/>
  <c r="BS7" i="36" s="1"/>
  <c r="BT7" i="36" s="1"/>
  <c r="BU7" i="36" s="1"/>
  <c r="BV7" i="36" s="1"/>
  <c r="BW7" i="36" s="1"/>
  <c r="BX7" i="36" s="1"/>
  <c r="BY7" i="36" s="1"/>
  <c r="BZ7" i="36" s="1"/>
  <c r="CA7" i="36" s="1"/>
  <c r="CB7" i="36" s="1"/>
  <c r="AE6" i="36"/>
  <c r="AF6" i="36" s="1"/>
  <c r="AG6" i="36" s="1"/>
  <c r="AH6" i="36" s="1"/>
  <c r="AI6" i="36" s="1"/>
  <c r="AJ6" i="36" s="1"/>
  <c r="AK6" i="36" s="1"/>
  <c r="AL6" i="36" s="1"/>
  <c r="AM6" i="36" s="1"/>
  <c r="AN6" i="36" s="1"/>
  <c r="AO6" i="36" s="1"/>
  <c r="AP6" i="36" s="1"/>
  <c r="AQ6" i="36" s="1"/>
  <c r="AR6" i="36" s="1"/>
  <c r="AS6" i="36" s="1"/>
  <c r="AT6" i="36" s="1"/>
  <c r="AU6" i="36" s="1"/>
  <c r="AV6" i="36" s="1"/>
  <c r="AW6" i="36" s="1"/>
  <c r="AX6" i="36" s="1"/>
  <c r="AY6" i="36" s="1"/>
  <c r="AZ6" i="36" s="1"/>
  <c r="BA6" i="36" s="1"/>
  <c r="BB6" i="36" s="1"/>
  <c r="BC6" i="36" s="1"/>
  <c r="BD6" i="36" s="1"/>
  <c r="BE6" i="36" s="1"/>
  <c r="BF6" i="36" s="1"/>
  <c r="BG6" i="36" s="1"/>
  <c r="BH6" i="36" s="1"/>
  <c r="BI6" i="36" s="1"/>
  <c r="BJ6" i="36" s="1"/>
  <c r="BK6" i="36" s="1"/>
  <c r="BL6" i="36" s="1"/>
  <c r="BM6" i="36" s="1"/>
  <c r="BN6" i="36" s="1"/>
  <c r="BO6" i="36" s="1"/>
  <c r="BP6" i="36" s="1"/>
  <c r="BQ6" i="36" s="1"/>
  <c r="BR6" i="36" s="1"/>
  <c r="BS6" i="36" s="1"/>
  <c r="BT6" i="36" s="1"/>
  <c r="BU6" i="36" s="1"/>
  <c r="BV6" i="36" s="1"/>
  <c r="BW6" i="36" s="1"/>
  <c r="BX6" i="36" s="1"/>
  <c r="BY6" i="36" s="1"/>
  <c r="BZ6" i="36" s="1"/>
  <c r="CA6" i="36" s="1"/>
  <c r="CB6" i="36" s="1"/>
  <c r="AE5" i="36"/>
  <c r="AF5" i="36" s="1"/>
  <c r="AG5" i="36" s="1"/>
  <c r="AH5" i="36" s="1"/>
  <c r="AI5" i="36" s="1"/>
  <c r="AJ5" i="36" s="1"/>
  <c r="AK5" i="36" s="1"/>
  <c r="AL5" i="36" s="1"/>
  <c r="AM5" i="36" s="1"/>
  <c r="AN5" i="36" s="1"/>
  <c r="AO5" i="36" s="1"/>
  <c r="AP5" i="36" s="1"/>
  <c r="AQ5" i="36" s="1"/>
  <c r="AR5" i="36" s="1"/>
  <c r="AS5" i="36" s="1"/>
  <c r="AT5" i="36" s="1"/>
  <c r="AU5" i="36" s="1"/>
  <c r="AV5" i="36" s="1"/>
  <c r="AW5" i="36" s="1"/>
  <c r="AX5" i="36" s="1"/>
  <c r="AY5" i="36" s="1"/>
  <c r="AZ5" i="36" s="1"/>
  <c r="BA5" i="36" s="1"/>
  <c r="BB5" i="36" s="1"/>
  <c r="BC5" i="36" s="1"/>
  <c r="BD5" i="36" s="1"/>
  <c r="BE5" i="36" s="1"/>
  <c r="BF5" i="36" s="1"/>
  <c r="BG5" i="36" s="1"/>
  <c r="BH5" i="36" s="1"/>
  <c r="BI5" i="36" s="1"/>
  <c r="BJ5" i="36" s="1"/>
  <c r="BK5" i="36" s="1"/>
  <c r="BL5" i="36" s="1"/>
  <c r="BM5" i="36" s="1"/>
  <c r="BN5" i="36" s="1"/>
  <c r="BO5" i="36" s="1"/>
  <c r="BP5" i="36" s="1"/>
  <c r="BQ5" i="36" s="1"/>
  <c r="BR5" i="36" s="1"/>
  <c r="BS5" i="36" s="1"/>
  <c r="BT5" i="36" s="1"/>
  <c r="BU5" i="36" s="1"/>
  <c r="BV5" i="36" s="1"/>
  <c r="BW5" i="36" s="1"/>
  <c r="BX5" i="36" s="1"/>
  <c r="BY5" i="36" s="1"/>
  <c r="BZ5" i="36" s="1"/>
  <c r="CA5" i="36" s="1"/>
  <c r="CB5" i="36" s="1"/>
  <c r="AE4" i="36"/>
  <c r="AF4" i="36" s="1"/>
  <c r="AG4" i="36" s="1"/>
  <c r="AH4" i="36" s="1"/>
  <c r="AI4" i="36" s="1"/>
  <c r="AJ4" i="36" s="1"/>
  <c r="AK4" i="36" s="1"/>
  <c r="AL4" i="36" s="1"/>
  <c r="AM4" i="36" s="1"/>
  <c r="AN4" i="36" s="1"/>
  <c r="AO4" i="36" s="1"/>
  <c r="AP4" i="36" s="1"/>
  <c r="AQ4" i="36" s="1"/>
  <c r="AR4" i="36" s="1"/>
  <c r="AS4" i="36" s="1"/>
  <c r="AT4" i="36" s="1"/>
  <c r="AU4" i="36" s="1"/>
  <c r="AV4" i="36" s="1"/>
  <c r="AW4" i="36" s="1"/>
  <c r="AX4" i="36" s="1"/>
  <c r="AY4" i="36" s="1"/>
  <c r="AZ4" i="36" s="1"/>
  <c r="BA4" i="36" s="1"/>
  <c r="BB4" i="36" s="1"/>
  <c r="BC4" i="36" s="1"/>
  <c r="BD4" i="36" s="1"/>
  <c r="BE4" i="36" s="1"/>
  <c r="BF4" i="36" s="1"/>
  <c r="BG4" i="36" s="1"/>
  <c r="BH4" i="36" s="1"/>
  <c r="BI4" i="36" s="1"/>
  <c r="BJ4" i="36" s="1"/>
  <c r="BK4" i="36" s="1"/>
  <c r="BL4" i="36" s="1"/>
  <c r="BM4" i="36" s="1"/>
  <c r="BN4" i="36" s="1"/>
  <c r="BO4" i="36" s="1"/>
  <c r="BP4" i="36" s="1"/>
  <c r="BQ4" i="36" s="1"/>
  <c r="BR4" i="36" s="1"/>
  <c r="BS4" i="36" s="1"/>
  <c r="BT4" i="36" s="1"/>
  <c r="BU4" i="36" s="1"/>
  <c r="BV4" i="36" s="1"/>
  <c r="BW4" i="36" s="1"/>
  <c r="BX4" i="36" s="1"/>
  <c r="BY4" i="36" s="1"/>
  <c r="BZ4" i="36" s="1"/>
  <c r="CA4" i="36" s="1"/>
  <c r="CB4" i="36" s="1"/>
  <c r="AE3" i="36"/>
  <c r="AF3" i="36" s="1"/>
  <c r="AG3" i="36" s="1"/>
  <c r="AH3" i="36" s="1"/>
  <c r="AI3" i="36" s="1"/>
  <c r="AJ3" i="36" s="1"/>
  <c r="AK3" i="36" s="1"/>
  <c r="AL3" i="36" s="1"/>
  <c r="AM3" i="36" s="1"/>
  <c r="AN3" i="36" s="1"/>
  <c r="AO3" i="36" s="1"/>
  <c r="AP3" i="36" s="1"/>
  <c r="AQ3" i="36" s="1"/>
  <c r="AR3" i="36" s="1"/>
  <c r="AS3" i="36" s="1"/>
  <c r="AT3" i="36" s="1"/>
  <c r="AU3" i="36" s="1"/>
  <c r="AV3" i="36" s="1"/>
  <c r="AW3" i="36" s="1"/>
  <c r="AX3" i="36" s="1"/>
  <c r="AY3" i="36" s="1"/>
  <c r="AZ3" i="36" s="1"/>
  <c r="BA3" i="36" s="1"/>
  <c r="BB3" i="36" s="1"/>
  <c r="BC3" i="36" s="1"/>
  <c r="BD3" i="36" s="1"/>
  <c r="BE3" i="36" s="1"/>
  <c r="BF3" i="36" s="1"/>
  <c r="BG3" i="36" s="1"/>
  <c r="BH3" i="36" s="1"/>
  <c r="BI3" i="36" s="1"/>
  <c r="BJ3" i="36" s="1"/>
  <c r="BK3" i="36" s="1"/>
  <c r="BL3" i="36" s="1"/>
  <c r="BM3" i="36" s="1"/>
  <c r="BN3" i="36" s="1"/>
  <c r="BO3" i="36" s="1"/>
  <c r="BP3" i="36" s="1"/>
  <c r="BQ3" i="36" s="1"/>
  <c r="BR3" i="36" s="1"/>
  <c r="BS3" i="36" s="1"/>
  <c r="BT3" i="36" s="1"/>
  <c r="BU3" i="36" s="1"/>
  <c r="BV3" i="36" s="1"/>
  <c r="BW3" i="36" s="1"/>
  <c r="BX3" i="36" s="1"/>
  <c r="BY3" i="36" s="1"/>
  <c r="BZ3" i="36" s="1"/>
  <c r="CA3" i="36" s="1"/>
  <c r="CB3" i="36" s="1"/>
  <c r="AE2" i="36"/>
  <c r="AF2" i="36" s="1"/>
  <c r="AG2" i="36" s="1"/>
  <c r="AH2" i="36" s="1"/>
  <c r="AI2" i="36" s="1"/>
  <c r="AJ2" i="36" s="1"/>
  <c r="AK2" i="36" s="1"/>
  <c r="AL2" i="36" s="1"/>
  <c r="AM2" i="36" s="1"/>
  <c r="AN2" i="36" s="1"/>
  <c r="AO2" i="36" s="1"/>
  <c r="AP2" i="36" s="1"/>
  <c r="AQ2" i="36" s="1"/>
  <c r="AR2" i="36" s="1"/>
  <c r="AS2" i="36" s="1"/>
  <c r="AT2" i="36" s="1"/>
  <c r="AU2" i="36" s="1"/>
  <c r="AV2" i="36" s="1"/>
  <c r="AW2" i="36" s="1"/>
  <c r="AX2" i="36" s="1"/>
  <c r="AY2" i="36" s="1"/>
  <c r="AZ2" i="36" s="1"/>
  <c r="BA2" i="36" s="1"/>
  <c r="BB2" i="36" s="1"/>
  <c r="BC2" i="36" s="1"/>
  <c r="BD2" i="36" s="1"/>
  <c r="BE2" i="36" s="1"/>
  <c r="BF2" i="36" s="1"/>
  <c r="BG2" i="36" s="1"/>
  <c r="BH2" i="36" s="1"/>
  <c r="BI2" i="36" s="1"/>
  <c r="BJ2" i="36" s="1"/>
  <c r="BK2" i="36" s="1"/>
  <c r="BL2" i="36" s="1"/>
  <c r="BM2" i="36" s="1"/>
  <c r="BN2" i="36" s="1"/>
  <c r="BO2" i="36" s="1"/>
  <c r="BP2" i="36" s="1"/>
  <c r="BQ2" i="36" s="1"/>
  <c r="BR2" i="36" s="1"/>
  <c r="BS2" i="36" s="1"/>
  <c r="BT2" i="36" s="1"/>
  <c r="BU2" i="36" s="1"/>
  <c r="BV2" i="36" s="1"/>
  <c r="BW2" i="36" s="1"/>
  <c r="BX2" i="36" s="1"/>
  <c r="BY2" i="36" s="1"/>
  <c r="BZ2" i="36" s="1"/>
  <c r="CA2" i="36" s="1"/>
  <c r="CB2" i="36" s="1"/>
  <c r="AE9" i="35"/>
  <c r="AF9" i="35" s="1"/>
  <c r="AG9" i="35" s="1"/>
  <c r="AH9" i="35" s="1"/>
  <c r="AI9" i="35" s="1"/>
  <c r="AJ9" i="35" s="1"/>
  <c r="AK9" i="35" s="1"/>
  <c r="AL9" i="35" s="1"/>
  <c r="AM9" i="35" s="1"/>
  <c r="AN9" i="35" s="1"/>
  <c r="AO9" i="35" s="1"/>
  <c r="AP9" i="35" s="1"/>
  <c r="AQ9" i="35" s="1"/>
  <c r="AR9" i="35" s="1"/>
  <c r="AS9" i="35" s="1"/>
  <c r="AT9" i="35" s="1"/>
  <c r="AU9" i="35" s="1"/>
  <c r="AV9" i="35" s="1"/>
  <c r="AW9" i="35" s="1"/>
  <c r="AX9" i="35" s="1"/>
  <c r="AY9" i="35" s="1"/>
  <c r="AZ9" i="35" s="1"/>
  <c r="BA9" i="35" s="1"/>
  <c r="BB9" i="35" s="1"/>
  <c r="BC9" i="35" s="1"/>
  <c r="BD9" i="35" s="1"/>
  <c r="BE9" i="35" s="1"/>
  <c r="BF9" i="35" s="1"/>
  <c r="BG9" i="35" s="1"/>
  <c r="BH9" i="35" s="1"/>
  <c r="BI9" i="35" s="1"/>
  <c r="BJ9" i="35" s="1"/>
  <c r="BK9" i="35" s="1"/>
  <c r="BL9" i="35" s="1"/>
  <c r="BM9" i="35" s="1"/>
  <c r="BN9" i="35" s="1"/>
  <c r="BO9" i="35" s="1"/>
  <c r="BP9" i="35" s="1"/>
  <c r="BQ9" i="35" s="1"/>
  <c r="BR9" i="35" s="1"/>
  <c r="BS9" i="35" s="1"/>
  <c r="BT9" i="35" s="1"/>
  <c r="BU9" i="35" s="1"/>
  <c r="BV9" i="35" s="1"/>
  <c r="BW9" i="35" s="1"/>
  <c r="BX9" i="35" s="1"/>
  <c r="BY9" i="35" s="1"/>
  <c r="BZ9" i="35" s="1"/>
  <c r="CA9" i="35" s="1"/>
  <c r="CB9" i="35" s="1"/>
  <c r="AE8" i="35"/>
  <c r="AF8" i="35" s="1"/>
  <c r="AG8" i="35" s="1"/>
  <c r="AH8" i="35" s="1"/>
  <c r="AI8" i="35" s="1"/>
  <c r="AJ8" i="35" s="1"/>
  <c r="AK8" i="35" s="1"/>
  <c r="AL8" i="35" s="1"/>
  <c r="AM8" i="35" s="1"/>
  <c r="AN8" i="35" s="1"/>
  <c r="AO8" i="35" s="1"/>
  <c r="AP8" i="35" s="1"/>
  <c r="AQ8" i="35" s="1"/>
  <c r="AR8" i="35" s="1"/>
  <c r="AS8" i="35" s="1"/>
  <c r="AT8" i="35" s="1"/>
  <c r="AU8" i="35" s="1"/>
  <c r="AV8" i="35" s="1"/>
  <c r="AW8" i="35" s="1"/>
  <c r="AX8" i="35" s="1"/>
  <c r="AY8" i="35" s="1"/>
  <c r="AZ8" i="35" s="1"/>
  <c r="BA8" i="35" s="1"/>
  <c r="BB8" i="35" s="1"/>
  <c r="BC8" i="35" s="1"/>
  <c r="BD8" i="35" s="1"/>
  <c r="BE8" i="35" s="1"/>
  <c r="BF8" i="35" s="1"/>
  <c r="BG8" i="35" s="1"/>
  <c r="BH8" i="35" s="1"/>
  <c r="BI8" i="35" s="1"/>
  <c r="BJ8" i="35" s="1"/>
  <c r="BK8" i="35" s="1"/>
  <c r="BL8" i="35" s="1"/>
  <c r="BM8" i="35" s="1"/>
  <c r="BN8" i="35" s="1"/>
  <c r="BO8" i="35" s="1"/>
  <c r="BP8" i="35" s="1"/>
  <c r="BQ8" i="35" s="1"/>
  <c r="BR8" i="35" s="1"/>
  <c r="BS8" i="35" s="1"/>
  <c r="BT8" i="35" s="1"/>
  <c r="BU8" i="35" s="1"/>
  <c r="BV8" i="35" s="1"/>
  <c r="BW8" i="35" s="1"/>
  <c r="BX8" i="35" s="1"/>
  <c r="BY8" i="35" s="1"/>
  <c r="BZ8" i="35" s="1"/>
  <c r="CA8" i="35" s="1"/>
  <c r="CB8" i="35" s="1"/>
  <c r="AE7" i="35"/>
  <c r="AF7" i="35" s="1"/>
  <c r="AG7" i="35" s="1"/>
  <c r="AH7" i="35" s="1"/>
  <c r="AI7" i="35" s="1"/>
  <c r="AJ7" i="35" s="1"/>
  <c r="AK7" i="35" s="1"/>
  <c r="AL7" i="35" s="1"/>
  <c r="AM7" i="35" s="1"/>
  <c r="AN7" i="35" s="1"/>
  <c r="AO7" i="35" s="1"/>
  <c r="AP7" i="35" s="1"/>
  <c r="AQ7" i="35" s="1"/>
  <c r="AR7" i="35" s="1"/>
  <c r="AS7" i="35" s="1"/>
  <c r="AT7" i="35" s="1"/>
  <c r="AU7" i="35" s="1"/>
  <c r="AV7" i="35" s="1"/>
  <c r="AW7" i="35" s="1"/>
  <c r="AX7" i="35" s="1"/>
  <c r="AY7" i="35" s="1"/>
  <c r="AZ7" i="35" s="1"/>
  <c r="BA7" i="35" s="1"/>
  <c r="BB7" i="35" s="1"/>
  <c r="BC7" i="35" s="1"/>
  <c r="BD7" i="35" s="1"/>
  <c r="BE7" i="35" s="1"/>
  <c r="BF7" i="35" s="1"/>
  <c r="BG7" i="35" s="1"/>
  <c r="BH7" i="35" s="1"/>
  <c r="BI7" i="35" s="1"/>
  <c r="BJ7" i="35" s="1"/>
  <c r="BK7" i="35" s="1"/>
  <c r="BL7" i="35" s="1"/>
  <c r="BM7" i="35" s="1"/>
  <c r="BN7" i="35" s="1"/>
  <c r="BO7" i="35" s="1"/>
  <c r="BP7" i="35" s="1"/>
  <c r="BQ7" i="35" s="1"/>
  <c r="BR7" i="35" s="1"/>
  <c r="BS7" i="35" s="1"/>
  <c r="BT7" i="35" s="1"/>
  <c r="BU7" i="35" s="1"/>
  <c r="BV7" i="35" s="1"/>
  <c r="BW7" i="35" s="1"/>
  <c r="BX7" i="35" s="1"/>
  <c r="BY7" i="35" s="1"/>
  <c r="BZ7" i="35" s="1"/>
  <c r="CA7" i="35" s="1"/>
  <c r="CB7" i="35" s="1"/>
  <c r="AE6" i="35"/>
  <c r="AF6" i="35" s="1"/>
  <c r="AG6" i="35" s="1"/>
  <c r="AH6" i="35" s="1"/>
  <c r="AI6" i="35" s="1"/>
  <c r="AJ6" i="35" s="1"/>
  <c r="AK6" i="35" s="1"/>
  <c r="AL6" i="35" s="1"/>
  <c r="AM6" i="35" s="1"/>
  <c r="AN6" i="35" s="1"/>
  <c r="AO6" i="35" s="1"/>
  <c r="AP6" i="35" s="1"/>
  <c r="AQ6" i="35" s="1"/>
  <c r="AR6" i="35" s="1"/>
  <c r="AS6" i="35" s="1"/>
  <c r="AT6" i="35" s="1"/>
  <c r="AU6" i="35" s="1"/>
  <c r="AV6" i="35" s="1"/>
  <c r="AW6" i="35" s="1"/>
  <c r="AX6" i="35" s="1"/>
  <c r="AY6" i="35" s="1"/>
  <c r="AZ6" i="35" s="1"/>
  <c r="BA6" i="35" s="1"/>
  <c r="BB6" i="35" s="1"/>
  <c r="BC6" i="35" s="1"/>
  <c r="BD6" i="35" s="1"/>
  <c r="BE6" i="35" s="1"/>
  <c r="BF6" i="35" s="1"/>
  <c r="BG6" i="35" s="1"/>
  <c r="BH6" i="35" s="1"/>
  <c r="BI6" i="35" s="1"/>
  <c r="BJ6" i="35" s="1"/>
  <c r="BK6" i="35" s="1"/>
  <c r="BL6" i="35" s="1"/>
  <c r="BM6" i="35" s="1"/>
  <c r="BN6" i="35" s="1"/>
  <c r="BO6" i="35" s="1"/>
  <c r="BP6" i="35" s="1"/>
  <c r="BQ6" i="35" s="1"/>
  <c r="BR6" i="35" s="1"/>
  <c r="BS6" i="35" s="1"/>
  <c r="BT6" i="35" s="1"/>
  <c r="BU6" i="35" s="1"/>
  <c r="BV6" i="35" s="1"/>
  <c r="BW6" i="35" s="1"/>
  <c r="BX6" i="35" s="1"/>
  <c r="BY6" i="35" s="1"/>
  <c r="BZ6" i="35" s="1"/>
  <c r="CA6" i="35" s="1"/>
  <c r="CB6" i="35" s="1"/>
  <c r="AE5" i="35"/>
  <c r="AF5" i="35" s="1"/>
  <c r="AG5" i="35" s="1"/>
  <c r="AH5" i="35" s="1"/>
  <c r="AI5" i="35" s="1"/>
  <c r="AJ5" i="35" s="1"/>
  <c r="AK5" i="35" s="1"/>
  <c r="AL5" i="35" s="1"/>
  <c r="AM5" i="35" s="1"/>
  <c r="AN5" i="35" s="1"/>
  <c r="AO5" i="35" s="1"/>
  <c r="AP5" i="35" s="1"/>
  <c r="AQ5" i="35" s="1"/>
  <c r="AR5" i="35" s="1"/>
  <c r="AS5" i="35" s="1"/>
  <c r="AT5" i="35" s="1"/>
  <c r="AU5" i="35" s="1"/>
  <c r="AV5" i="35" s="1"/>
  <c r="AW5" i="35" s="1"/>
  <c r="AX5" i="35" s="1"/>
  <c r="AY5" i="35" s="1"/>
  <c r="AZ5" i="35" s="1"/>
  <c r="BA5" i="35" s="1"/>
  <c r="BB5" i="35" s="1"/>
  <c r="BC5" i="35" s="1"/>
  <c r="BD5" i="35" s="1"/>
  <c r="BE5" i="35" s="1"/>
  <c r="BF5" i="35" s="1"/>
  <c r="BG5" i="35" s="1"/>
  <c r="BH5" i="35" s="1"/>
  <c r="BI5" i="35" s="1"/>
  <c r="BJ5" i="35" s="1"/>
  <c r="BK5" i="35" s="1"/>
  <c r="BL5" i="35" s="1"/>
  <c r="BM5" i="35" s="1"/>
  <c r="BN5" i="35" s="1"/>
  <c r="BO5" i="35" s="1"/>
  <c r="BP5" i="35" s="1"/>
  <c r="BQ5" i="35" s="1"/>
  <c r="BR5" i="35" s="1"/>
  <c r="BS5" i="35" s="1"/>
  <c r="BT5" i="35" s="1"/>
  <c r="BU5" i="35" s="1"/>
  <c r="BV5" i="35" s="1"/>
  <c r="BW5" i="35" s="1"/>
  <c r="BX5" i="35" s="1"/>
  <c r="BY5" i="35" s="1"/>
  <c r="BZ5" i="35" s="1"/>
  <c r="CA5" i="35" s="1"/>
  <c r="CB5" i="35" s="1"/>
  <c r="AE4" i="35"/>
  <c r="AF4" i="35" s="1"/>
  <c r="AG4" i="35" s="1"/>
  <c r="AH4" i="35" s="1"/>
  <c r="AI4" i="35" s="1"/>
  <c r="AJ4" i="35" s="1"/>
  <c r="AK4" i="35" s="1"/>
  <c r="AL4" i="35" s="1"/>
  <c r="AM4" i="35" s="1"/>
  <c r="AN4" i="35" s="1"/>
  <c r="AO4" i="35" s="1"/>
  <c r="AP4" i="35" s="1"/>
  <c r="AQ4" i="35" s="1"/>
  <c r="AR4" i="35" s="1"/>
  <c r="AS4" i="35" s="1"/>
  <c r="AT4" i="35" s="1"/>
  <c r="AU4" i="35" s="1"/>
  <c r="AV4" i="35" s="1"/>
  <c r="AW4" i="35" s="1"/>
  <c r="AX4" i="35" s="1"/>
  <c r="AY4" i="35" s="1"/>
  <c r="AZ4" i="35" s="1"/>
  <c r="BA4" i="35" s="1"/>
  <c r="BB4" i="35" s="1"/>
  <c r="BC4" i="35" s="1"/>
  <c r="BD4" i="35" s="1"/>
  <c r="BE4" i="35" s="1"/>
  <c r="BF4" i="35" s="1"/>
  <c r="BG4" i="35" s="1"/>
  <c r="BH4" i="35" s="1"/>
  <c r="BI4" i="35" s="1"/>
  <c r="BJ4" i="35" s="1"/>
  <c r="BK4" i="35" s="1"/>
  <c r="BL4" i="35" s="1"/>
  <c r="BM4" i="35" s="1"/>
  <c r="BN4" i="35" s="1"/>
  <c r="BO4" i="35" s="1"/>
  <c r="BP4" i="35" s="1"/>
  <c r="BQ4" i="35" s="1"/>
  <c r="BR4" i="35" s="1"/>
  <c r="BS4" i="35" s="1"/>
  <c r="BT4" i="35" s="1"/>
  <c r="BU4" i="35" s="1"/>
  <c r="BV4" i="35" s="1"/>
  <c r="BW4" i="35" s="1"/>
  <c r="BX4" i="35" s="1"/>
  <c r="BY4" i="35" s="1"/>
  <c r="BZ4" i="35" s="1"/>
  <c r="CA4" i="35" s="1"/>
  <c r="CB4" i="35" s="1"/>
  <c r="AE3" i="35"/>
  <c r="AF3" i="35" s="1"/>
  <c r="AG3" i="35" s="1"/>
  <c r="AH3" i="35" s="1"/>
  <c r="AI3" i="35" s="1"/>
  <c r="AJ3" i="35" s="1"/>
  <c r="AK3" i="35" s="1"/>
  <c r="AL3" i="35" s="1"/>
  <c r="AM3" i="35" s="1"/>
  <c r="AN3" i="35" s="1"/>
  <c r="AO3" i="35" s="1"/>
  <c r="AP3" i="35" s="1"/>
  <c r="AQ3" i="35" s="1"/>
  <c r="AR3" i="35" s="1"/>
  <c r="AS3" i="35" s="1"/>
  <c r="AT3" i="35" s="1"/>
  <c r="AU3" i="35" s="1"/>
  <c r="AV3" i="35" s="1"/>
  <c r="AW3" i="35" s="1"/>
  <c r="AX3" i="35" s="1"/>
  <c r="AY3" i="35" s="1"/>
  <c r="AZ3" i="35" s="1"/>
  <c r="BA3" i="35" s="1"/>
  <c r="BB3" i="35" s="1"/>
  <c r="BC3" i="35" s="1"/>
  <c r="BD3" i="35" s="1"/>
  <c r="BE3" i="35" s="1"/>
  <c r="BF3" i="35" s="1"/>
  <c r="BG3" i="35" s="1"/>
  <c r="BH3" i="35" s="1"/>
  <c r="BI3" i="35" s="1"/>
  <c r="BJ3" i="35" s="1"/>
  <c r="BK3" i="35" s="1"/>
  <c r="BL3" i="35" s="1"/>
  <c r="BM3" i="35" s="1"/>
  <c r="BN3" i="35" s="1"/>
  <c r="BO3" i="35" s="1"/>
  <c r="BP3" i="35" s="1"/>
  <c r="BQ3" i="35" s="1"/>
  <c r="BR3" i="35" s="1"/>
  <c r="BS3" i="35" s="1"/>
  <c r="BT3" i="35" s="1"/>
  <c r="BU3" i="35" s="1"/>
  <c r="BV3" i="35" s="1"/>
  <c r="BW3" i="35" s="1"/>
  <c r="BX3" i="35" s="1"/>
  <c r="BY3" i="35" s="1"/>
  <c r="BZ3" i="35" s="1"/>
  <c r="CA3" i="35" s="1"/>
  <c r="CB3" i="35" s="1"/>
  <c r="AE2" i="35"/>
  <c r="AF2" i="35" s="1"/>
  <c r="AG2" i="35" s="1"/>
  <c r="AH2" i="35" s="1"/>
  <c r="AI2" i="35" s="1"/>
  <c r="AJ2" i="35" s="1"/>
  <c r="AK2" i="35" s="1"/>
  <c r="AL2" i="35" s="1"/>
  <c r="AM2" i="35" s="1"/>
  <c r="AN2" i="35" s="1"/>
  <c r="AO2" i="35" s="1"/>
  <c r="AP2" i="35" s="1"/>
  <c r="AQ2" i="35" s="1"/>
  <c r="AR2" i="35" s="1"/>
  <c r="AS2" i="35" s="1"/>
  <c r="AT2" i="35" s="1"/>
  <c r="AU2" i="35" s="1"/>
  <c r="AV2" i="35" s="1"/>
  <c r="AW2" i="35" s="1"/>
  <c r="AX2" i="35" s="1"/>
  <c r="AY2" i="35" s="1"/>
  <c r="AZ2" i="35" s="1"/>
  <c r="BA2" i="35" s="1"/>
  <c r="BB2" i="35" s="1"/>
  <c r="BC2" i="35" s="1"/>
  <c r="BD2" i="35" s="1"/>
  <c r="BE2" i="35" s="1"/>
  <c r="BF2" i="35" s="1"/>
  <c r="BG2" i="35" s="1"/>
  <c r="BH2" i="35" s="1"/>
  <c r="BI2" i="35" s="1"/>
  <c r="BJ2" i="35" s="1"/>
  <c r="BK2" i="35" s="1"/>
  <c r="BL2" i="35" s="1"/>
  <c r="BM2" i="35" s="1"/>
  <c r="BN2" i="35" s="1"/>
  <c r="BO2" i="35" s="1"/>
  <c r="BP2" i="35" s="1"/>
  <c r="BQ2" i="35" s="1"/>
  <c r="BR2" i="35" s="1"/>
  <c r="BS2" i="35" s="1"/>
  <c r="BT2" i="35" s="1"/>
  <c r="BU2" i="35" s="1"/>
  <c r="BV2" i="35" s="1"/>
  <c r="BW2" i="35" s="1"/>
  <c r="BX2" i="35" s="1"/>
  <c r="BY2" i="35" s="1"/>
  <c r="BZ2" i="35" s="1"/>
  <c r="CA2" i="35" s="1"/>
  <c r="CB2" i="35" s="1"/>
  <c r="AE9" i="34"/>
  <c r="AF9" i="34" s="1"/>
  <c r="AG9" i="34" s="1"/>
  <c r="AH9" i="34" s="1"/>
  <c r="AI9" i="34" s="1"/>
  <c r="AJ9" i="34" s="1"/>
  <c r="AK9" i="34" s="1"/>
  <c r="AL9" i="34" s="1"/>
  <c r="AM9" i="34" s="1"/>
  <c r="AN9" i="34" s="1"/>
  <c r="AO9" i="34" s="1"/>
  <c r="AP9" i="34" s="1"/>
  <c r="AQ9" i="34" s="1"/>
  <c r="AR9" i="34" s="1"/>
  <c r="AS9" i="34" s="1"/>
  <c r="AT9" i="34" s="1"/>
  <c r="AU9" i="34" s="1"/>
  <c r="AV9" i="34" s="1"/>
  <c r="AW9" i="34" s="1"/>
  <c r="AX9" i="34" s="1"/>
  <c r="AY9" i="34" s="1"/>
  <c r="AZ9" i="34" s="1"/>
  <c r="BA9" i="34" s="1"/>
  <c r="BB9" i="34" s="1"/>
  <c r="BC9" i="34" s="1"/>
  <c r="BD9" i="34" s="1"/>
  <c r="BE9" i="34" s="1"/>
  <c r="BF9" i="34" s="1"/>
  <c r="BG9" i="34" s="1"/>
  <c r="BH9" i="34" s="1"/>
  <c r="BI9" i="34" s="1"/>
  <c r="BJ9" i="34" s="1"/>
  <c r="BK9" i="34" s="1"/>
  <c r="BL9" i="34" s="1"/>
  <c r="BM9" i="34" s="1"/>
  <c r="BN9" i="34" s="1"/>
  <c r="BO9" i="34" s="1"/>
  <c r="BP9" i="34" s="1"/>
  <c r="BQ9" i="34" s="1"/>
  <c r="BR9" i="34" s="1"/>
  <c r="BS9" i="34" s="1"/>
  <c r="BT9" i="34" s="1"/>
  <c r="BU9" i="34" s="1"/>
  <c r="BV9" i="34" s="1"/>
  <c r="BW9" i="34" s="1"/>
  <c r="BX9" i="34" s="1"/>
  <c r="BY9" i="34" s="1"/>
  <c r="BZ9" i="34" s="1"/>
  <c r="CA9" i="34" s="1"/>
  <c r="CB9" i="34" s="1"/>
  <c r="AE8" i="34"/>
  <c r="AF8" i="34" s="1"/>
  <c r="AG8" i="34" s="1"/>
  <c r="AH8" i="34" s="1"/>
  <c r="AI8" i="34" s="1"/>
  <c r="AJ8" i="34" s="1"/>
  <c r="AK8" i="34" s="1"/>
  <c r="AL8" i="34" s="1"/>
  <c r="AM8" i="34" s="1"/>
  <c r="AN8" i="34" s="1"/>
  <c r="AO8" i="34" s="1"/>
  <c r="AP8" i="34" s="1"/>
  <c r="AQ8" i="34" s="1"/>
  <c r="AR8" i="34" s="1"/>
  <c r="AS8" i="34" s="1"/>
  <c r="AT8" i="34" s="1"/>
  <c r="AU8" i="34" s="1"/>
  <c r="AV8" i="34" s="1"/>
  <c r="AW8" i="34" s="1"/>
  <c r="AX8" i="34" s="1"/>
  <c r="AY8" i="34" s="1"/>
  <c r="AZ8" i="34" s="1"/>
  <c r="BA8" i="34" s="1"/>
  <c r="BB8" i="34" s="1"/>
  <c r="BC8" i="34" s="1"/>
  <c r="BD8" i="34" s="1"/>
  <c r="BE8" i="34" s="1"/>
  <c r="BF8" i="34" s="1"/>
  <c r="BG8" i="34" s="1"/>
  <c r="BH8" i="34" s="1"/>
  <c r="BI8" i="34" s="1"/>
  <c r="BJ8" i="34" s="1"/>
  <c r="BK8" i="34" s="1"/>
  <c r="BL8" i="34" s="1"/>
  <c r="BM8" i="34" s="1"/>
  <c r="BN8" i="34" s="1"/>
  <c r="BO8" i="34" s="1"/>
  <c r="BP8" i="34" s="1"/>
  <c r="BQ8" i="34" s="1"/>
  <c r="BR8" i="34" s="1"/>
  <c r="BS8" i="34" s="1"/>
  <c r="BT8" i="34" s="1"/>
  <c r="BU8" i="34" s="1"/>
  <c r="BV8" i="34" s="1"/>
  <c r="BW8" i="34" s="1"/>
  <c r="BX8" i="34" s="1"/>
  <c r="BY8" i="34" s="1"/>
  <c r="BZ8" i="34" s="1"/>
  <c r="CA8" i="34" s="1"/>
  <c r="CB8" i="34" s="1"/>
  <c r="AE7" i="34"/>
  <c r="AF7" i="34" s="1"/>
  <c r="AG7" i="34" s="1"/>
  <c r="AH7" i="34" s="1"/>
  <c r="AI7" i="34" s="1"/>
  <c r="AJ7" i="34" s="1"/>
  <c r="AK7" i="34" s="1"/>
  <c r="AL7" i="34" s="1"/>
  <c r="AM7" i="34" s="1"/>
  <c r="AN7" i="34" s="1"/>
  <c r="AO7" i="34" s="1"/>
  <c r="AP7" i="34" s="1"/>
  <c r="AQ7" i="34" s="1"/>
  <c r="AR7" i="34" s="1"/>
  <c r="AS7" i="34" s="1"/>
  <c r="AT7" i="34" s="1"/>
  <c r="AU7" i="34" s="1"/>
  <c r="AV7" i="34" s="1"/>
  <c r="AW7" i="34" s="1"/>
  <c r="AX7" i="34" s="1"/>
  <c r="AY7" i="34" s="1"/>
  <c r="AZ7" i="34" s="1"/>
  <c r="BA7" i="34" s="1"/>
  <c r="BB7" i="34" s="1"/>
  <c r="BC7" i="34" s="1"/>
  <c r="BD7" i="34" s="1"/>
  <c r="BE7" i="34" s="1"/>
  <c r="BF7" i="34" s="1"/>
  <c r="BG7" i="34" s="1"/>
  <c r="BH7" i="34" s="1"/>
  <c r="BI7" i="34" s="1"/>
  <c r="BJ7" i="34" s="1"/>
  <c r="BK7" i="34" s="1"/>
  <c r="BL7" i="34" s="1"/>
  <c r="BM7" i="34" s="1"/>
  <c r="BN7" i="34" s="1"/>
  <c r="BO7" i="34" s="1"/>
  <c r="BP7" i="34" s="1"/>
  <c r="BQ7" i="34" s="1"/>
  <c r="BR7" i="34" s="1"/>
  <c r="BS7" i="34" s="1"/>
  <c r="BT7" i="34" s="1"/>
  <c r="BU7" i="34" s="1"/>
  <c r="BV7" i="34" s="1"/>
  <c r="BW7" i="34" s="1"/>
  <c r="BX7" i="34" s="1"/>
  <c r="BY7" i="34" s="1"/>
  <c r="BZ7" i="34" s="1"/>
  <c r="CA7" i="34" s="1"/>
  <c r="CB7" i="34" s="1"/>
  <c r="AE6" i="34"/>
  <c r="AF6" i="34" s="1"/>
  <c r="AG6" i="34" s="1"/>
  <c r="AH6" i="34" s="1"/>
  <c r="AI6" i="34" s="1"/>
  <c r="AJ6" i="34" s="1"/>
  <c r="AK6" i="34" s="1"/>
  <c r="AL6" i="34" s="1"/>
  <c r="AM6" i="34" s="1"/>
  <c r="AN6" i="34" s="1"/>
  <c r="AO6" i="34" s="1"/>
  <c r="AP6" i="34" s="1"/>
  <c r="AQ6" i="34" s="1"/>
  <c r="AR6" i="34" s="1"/>
  <c r="AS6" i="34" s="1"/>
  <c r="AT6" i="34" s="1"/>
  <c r="AU6" i="34" s="1"/>
  <c r="AV6" i="34" s="1"/>
  <c r="AW6" i="34" s="1"/>
  <c r="AX6" i="34" s="1"/>
  <c r="AY6" i="34" s="1"/>
  <c r="AZ6" i="34" s="1"/>
  <c r="BA6" i="34" s="1"/>
  <c r="BB6" i="34" s="1"/>
  <c r="BC6" i="34" s="1"/>
  <c r="BD6" i="34" s="1"/>
  <c r="BE6" i="34" s="1"/>
  <c r="BF6" i="34" s="1"/>
  <c r="BG6" i="34" s="1"/>
  <c r="BH6" i="34" s="1"/>
  <c r="BI6" i="34" s="1"/>
  <c r="BJ6" i="34" s="1"/>
  <c r="BK6" i="34" s="1"/>
  <c r="BL6" i="34" s="1"/>
  <c r="BM6" i="34" s="1"/>
  <c r="BN6" i="34" s="1"/>
  <c r="BO6" i="34" s="1"/>
  <c r="BP6" i="34" s="1"/>
  <c r="BQ6" i="34" s="1"/>
  <c r="BR6" i="34" s="1"/>
  <c r="BS6" i="34" s="1"/>
  <c r="BT6" i="34" s="1"/>
  <c r="BU6" i="34" s="1"/>
  <c r="BV6" i="34" s="1"/>
  <c r="BW6" i="34" s="1"/>
  <c r="BX6" i="34" s="1"/>
  <c r="BY6" i="34" s="1"/>
  <c r="BZ6" i="34" s="1"/>
  <c r="CA6" i="34" s="1"/>
  <c r="CB6" i="34" s="1"/>
  <c r="AE5" i="34"/>
  <c r="AF5" i="34" s="1"/>
  <c r="AG5" i="34" s="1"/>
  <c r="AH5" i="34" s="1"/>
  <c r="AI5" i="34" s="1"/>
  <c r="AJ5" i="34" s="1"/>
  <c r="AK5" i="34" s="1"/>
  <c r="AL5" i="34" s="1"/>
  <c r="AM5" i="34" s="1"/>
  <c r="AN5" i="34" s="1"/>
  <c r="AO5" i="34" s="1"/>
  <c r="AP5" i="34" s="1"/>
  <c r="AQ5" i="34" s="1"/>
  <c r="AR5" i="34" s="1"/>
  <c r="AS5" i="34" s="1"/>
  <c r="AT5" i="34" s="1"/>
  <c r="AU5" i="34" s="1"/>
  <c r="AV5" i="34" s="1"/>
  <c r="AW5" i="34" s="1"/>
  <c r="AX5" i="34" s="1"/>
  <c r="AY5" i="34" s="1"/>
  <c r="AZ5" i="34" s="1"/>
  <c r="BA5" i="34" s="1"/>
  <c r="BB5" i="34" s="1"/>
  <c r="BC5" i="34" s="1"/>
  <c r="BD5" i="34" s="1"/>
  <c r="BE5" i="34" s="1"/>
  <c r="BF5" i="34" s="1"/>
  <c r="BG5" i="34" s="1"/>
  <c r="BH5" i="34" s="1"/>
  <c r="BI5" i="34" s="1"/>
  <c r="BJ5" i="34" s="1"/>
  <c r="BK5" i="34" s="1"/>
  <c r="BL5" i="34" s="1"/>
  <c r="BM5" i="34" s="1"/>
  <c r="BN5" i="34" s="1"/>
  <c r="BO5" i="34" s="1"/>
  <c r="BP5" i="34" s="1"/>
  <c r="BQ5" i="34" s="1"/>
  <c r="BR5" i="34" s="1"/>
  <c r="BS5" i="34" s="1"/>
  <c r="BT5" i="34" s="1"/>
  <c r="BU5" i="34" s="1"/>
  <c r="BV5" i="34" s="1"/>
  <c r="BW5" i="34" s="1"/>
  <c r="BX5" i="34" s="1"/>
  <c r="BY5" i="34" s="1"/>
  <c r="BZ5" i="34" s="1"/>
  <c r="CA5" i="34" s="1"/>
  <c r="CB5" i="34" s="1"/>
  <c r="AE4" i="34"/>
  <c r="AF4" i="34" s="1"/>
  <c r="AG4" i="34" s="1"/>
  <c r="AH4" i="34" s="1"/>
  <c r="AI4" i="34" s="1"/>
  <c r="AJ4" i="34" s="1"/>
  <c r="AK4" i="34" s="1"/>
  <c r="AL4" i="34" s="1"/>
  <c r="AM4" i="34" s="1"/>
  <c r="AN4" i="34" s="1"/>
  <c r="AO4" i="34" s="1"/>
  <c r="AP4" i="34" s="1"/>
  <c r="AQ4" i="34" s="1"/>
  <c r="AR4" i="34" s="1"/>
  <c r="AS4" i="34" s="1"/>
  <c r="AT4" i="34" s="1"/>
  <c r="AU4" i="34" s="1"/>
  <c r="AV4" i="34" s="1"/>
  <c r="AW4" i="34" s="1"/>
  <c r="AX4" i="34" s="1"/>
  <c r="AY4" i="34" s="1"/>
  <c r="AZ4" i="34" s="1"/>
  <c r="BA4" i="34" s="1"/>
  <c r="BB4" i="34" s="1"/>
  <c r="BC4" i="34" s="1"/>
  <c r="BD4" i="34" s="1"/>
  <c r="BE4" i="34" s="1"/>
  <c r="BF4" i="34" s="1"/>
  <c r="BG4" i="34" s="1"/>
  <c r="BH4" i="34" s="1"/>
  <c r="BI4" i="34" s="1"/>
  <c r="BJ4" i="34" s="1"/>
  <c r="BK4" i="34" s="1"/>
  <c r="BL4" i="34" s="1"/>
  <c r="BM4" i="34" s="1"/>
  <c r="BN4" i="34" s="1"/>
  <c r="BO4" i="34" s="1"/>
  <c r="BP4" i="34" s="1"/>
  <c r="BQ4" i="34" s="1"/>
  <c r="BR4" i="34" s="1"/>
  <c r="BS4" i="34" s="1"/>
  <c r="BT4" i="34" s="1"/>
  <c r="BU4" i="34" s="1"/>
  <c r="BV4" i="34" s="1"/>
  <c r="BW4" i="34" s="1"/>
  <c r="BX4" i="34" s="1"/>
  <c r="BY4" i="34" s="1"/>
  <c r="BZ4" i="34" s="1"/>
  <c r="CA4" i="34" s="1"/>
  <c r="CB4" i="34" s="1"/>
  <c r="AE3" i="34"/>
  <c r="AF3" i="34" s="1"/>
  <c r="AG3" i="34" s="1"/>
  <c r="AH3" i="34" s="1"/>
  <c r="AI3" i="34" s="1"/>
  <c r="AJ3" i="34" s="1"/>
  <c r="AK3" i="34" s="1"/>
  <c r="AL3" i="34" s="1"/>
  <c r="AM3" i="34" s="1"/>
  <c r="AN3" i="34" s="1"/>
  <c r="AO3" i="34" s="1"/>
  <c r="AP3" i="34" s="1"/>
  <c r="AQ3" i="34" s="1"/>
  <c r="AR3" i="34" s="1"/>
  <c r="AS3" i="34" s="1"/>
  <c r="AT3" i="34" s="1"/>
  <c r="AU3" i="34" s="1"/>
  <c r="AV3" i="34" s="1"/>
  <c r="AW3" i="34" s="1"/>
  <c r="AX3" i="34" s="1"/>
  <c r="AY3" i="34" s="1"/>
  <c r="AZ3" i="34" s="1"/>
  <c r="BA3" i="34" s="1"/>
  <c r="BB3" i="34" s="1"/>
  <c r="BC3" i="34" s="1"/>
  <c r="BD3" i="34" s="1"/>
  <c r="BE3" i="34" s="1"/>
  <c r="BF3" i="34" s="1"/>
  <c r="BG3" i="34" s="1"/>
  <c r="BH3" i="34" s="1"/>
  <c r="BI3" i="34" s="1"/>
  <c r="BJ3" i="34" s="1"/>
  <c r="BK3" i="34" s="1"/>
  <c r="BL3" i="34" s="1"/>
  <c r="BM3" i="34" s="1"/>
  <c r="BN3" i="34" s="1"/>
  <c r="BO3" i="34" s="1"/>
  <c r="BP3" i="34" s="1"/>
  <c r="BQ3" i="34" s="1"/>
  <c r="BR3" i="34" s="1"/>
  <c r="BS3" i="34" s="1"/>
  <c r="BT3" i="34" s="1"/>
  <c r="BU3" i="34" s="1"/>
  <c r="BV3" i="34" s="1"/>
  <c r="BW3" i="34" s="1"/>
  <c r="BX3" i="34" s="1"/>
  <c r="BY3" i="34" s="1"/>
  <c r="BZ3" i="34" s="1"/>
  <c r="CA3" i="34" s="1"/>
  <c r="CB3" i="34" s="1"/>
  <c r="AE2" i="34"/>
  <c r="AF2" i="34" s="1"/>
  <c r="AG2" i="34" s="1"/>
  <c r="AH2" i="34" s="1"/>
  <c r="AI2" i="34" s="1"/>
  <c r="AJ2" i="34" s="1"/>
  <c r="AK2" i="34" s="1"/>
  <c r="AL2" i="34" s="1"/>
  <c r="AM2" i="34" s="1"/>
  <c r="AN2" i="34" s="1"/>
  <c r="AO2" i="34" s="1"/>
  <c r="AP2" i="34" s="1"/>
  <c r="AQ2" i="34" s="1"/>
  <c r="AR2" i="34" s="1"/>
  <c r="AS2" i="34" s="1"/>
  <c r="AT2" i="34" s="1"/>
  <c r="AU2" i="34" s="1"/>
  <c r="AV2" i="34" s="1"/>
  <c r="AW2" i="34" s="1"/>
  <c r="AX2" i="34" s="1"/>
  <c r="AY2" i="34" s="1"/>
  <c r="AZ2" i="34" s="1"/>
  <c r="BA2" i="34" s="1"/>
  <c r="BB2" i="34" s="1"/>
  <c r="BC2" i="34" s="1"/>
  <c r="BD2" i="34" s="1"/>
  <c r="BE2" i="34" s="1"/>
  <c r="BF2" i="34" s="1"/>
  <c r="BG2" i="34" s="1"/>
  <c r="BH2" i="34" s="1"/>
  <c r="BI2" i="34" s="1"/>
  <c r="BJ2" i="34" s="1"/>
  <c r="BK2" i="34" s="1"/>
  <c r="BL2" i="34" s="1"/>
  <c r="BM2" i="34" s="1"/>
  <c r="BN2" i="34" s="1"/>
  <c r="BO2" i="34" s="1"/>
  <c r="BP2" i="34" s="1"/>
  <c r="BQ2" i="34" s="1"/>
  <c r="BR2" i="34" s="1"/>
  <c r="BS2" i="34" s="1"/>
  <c r="BT2" i="34" s="1"/>
  <c r="BU2" i="34" s="1"/>
  <c r="BV2" i="34" s="1"/>
  <c r="BW2" i="34" s="1"/>
  <c r="BX2" i="34" s="1"/>
  <c r="BY2" i="34" s="1"/>
  <c r="BZ2" i="34" s="1"/>
  <c r="CA2" i="34" s="1"/>
  <c r="CB2" i="34" s="1"/>
  <c r="AE9" i="33"/>
  <c r="AF9" i="33" s="1"/>
  <c r="AG9" i="33" s="1"/>
  <c r="AH9" i="33" s="1"/>
  <c r="AI9" i="33" s="1"/>
  <c r="AJ9" i="33" s="1"/>
  <c r="AK9" i="33" s="1"/>
  <c r="AL9" i="33" s="1"/>
  <c r="AM9" i="33" s="1"/>
  <c r="AN9" i="33" s="1"/>
  <c r="AO9" i="33" s="1"/>
  <c r="AP9" i="33" s="1"/>
  <c r="AQ9" i="33" s="1"/>
  <c r="AR9" i="33" s="1"/>
  <c r="AS9" i="33" s="1"/>
  <c r="AT9" i="33" s="1"/>
  <c r="AU9" i="33" s="1"/>
  <c r="AV9" i="33" s="1"/>
  <c r="AW9" i="33" s="1"/>
  <c r="AX9" i="33" s="1"/>
  <c r="AY9" i="33" s="1"/>
  <c r="AZ9" i="33" s="1"/>
  <c r="BA9" i="33" s="1"/>
  <c r="BB9" i="33" s="1"/>
  <c r="BC9" i="33" s="1"/>
  <c r="BD9" i="33" s="1"/>
  <c r="BE9" i="33" s="1"/>
  <c r="BF9" i="33" s="1"/>
  <c r="BG9" i="33" s="1"/>
  <c r="BH9" i="33" s="1"/>
  <c r="BI9" i="33" s="1"/>
  <c r="BJ9" i="33" s="1"/>
  <c r="BK9" i="33" s="1"/>
  <c r="BL9" i="33" s="1"/>
  <c r="BM9" i="33" s="1"/>
  <c r="BN9" i="33" s="1"/>
  <c r="BO9" i="33" s="1"/>
  <c r="BP9" i="33" s="1"/>
  <c r="BQ9" i="33" s="1"/>
  <c r="BR9" i="33" s="1"/>
  <c r="BS9" i="33" s="1"/>
  <c r="BT9" i="33" s="1"/>
  <c r="BU9" i="33" s="1"/>
  <c r="BV9" i="33" s="1"/>
  <c r="BW9" i="33" s="1"/>
  <c r="BX9" i="33" s="1"/>
  <c r="BY9" i="33" s="1"/>
  <c r="BZ9" i="33" s="1"/>
  <c r="CA9" i="33" s="1"/>
  <c r="CB9" i="33" s="1"/>
  <c r="AE8" i="33"/>
  <c r="AF8" i="33" s="1"/>
  <c r="AG8" i="33" s="1"/>
  <c r="AH8" i="33" s="1"/>
  <c r="AI8" i="33" s="1"/>
  <c r="AJ8" i="33" s="1"/>
  <c r="AK8" i="33" s="1"/>
  <c r="AL8" i="33" s="1"/>
  <c r="AM8" i="33" s="1"/>
  <c r="AN8" i="33" s="1"/>
  <c r="AO8" i="33" s="1"/>
  <c r="AP8" i="33" s="1"/>
  <c r="AQ8" i="33" s="1"/>
  <c r="AR8" i="33" s="1"/>
  <c r="AS8" i="33" s="1"/>
  <c r="AT8" i="33" s="1"/>
  <c r="AU8" i="33" s="1"/>
  <c r="AV8" i="33" s="1"/>
  <c r="AW8" i="33" s="1"/>
  <c r="AX8" i="33" s="1"/>
  <c r="AY8" i="33" s="1"/>
  <c r="AZ8" i="33" s="1"/>
  <c r="BA8" i="33" s="1"/>
  <c r="BB8" i="33" s="1"/>
  <c r="BC8" i="33" s="1"/>
  <c r="BD8" i="33" s="1"/>
  <c r="BE8" i="33" s="1"/>
  <c r="BF8" i="33" s="1"/>
  <c r="BG8" i="33" s="1"/>
  <c r="BH8" i="33" s="1"/>
  <c r="BI8" i="33" s="1"/>
  <c r="BJ8" i="33" s="1"/>
  <c r="BK8" i="33" s="1"/>
  <c r="BL8" i="33" s="1"/>
  <c r="BM8" i="33" s="1"/>
  <c r="BN8" i="33" s="1"/>
  <c r="BO8" i="33" s="1"/>
  <c r="BP8" i="33" s="1"/>
  <c r="BQ8" i="33" s="1"/>
  <c r="BR8" i="33" s="1"/>
  <c r="BS8" i="33" s="1"/>
  <c r="BT8" i="33" s="1"/>
  <c r="BU8" i="33" s="1"/>
  <c r="BV8" i="33" s="1"/>
  <c r="BW8" i="33" s="1"/>
  <c r="BX8" i="33" s="1"/>
  <c r="BY8" i="33" s="1"/>
  <c r="BZ8" i="33" s="1"/>
  <c r="CA8" i="33" s="1"/>
  <c r="CB8" i="33" s="1"/>
  <c r="AE7" i="33"/>
  <c r="AF7" i="33" s="1"/>
  <c r="AG7" i="33" s="1"/>
  <c r="AH7" i="33" s="1"/>
  <c r="AI7" i="33" s="1"/>
  <c r="AJ7" i="33" s="1"/>
  <c r="AK7" i="33" s="1"/>
  <c r="AL7" i="33" s="1"/>
  <c r="AM7" i="33" s="1"/>
  <c r="AN7" i="33" s="1"/>
  <c r="AO7" i="33" s="1"/>
  <c r="AP7" i="33" s="1"/>
  <c r="AQ7" i="33" s="1"/>
  <c r="AR7" i="33" s="1"/>
  <c r="AS7" i="33" s="1"/>
  <c r="AT7" i="33" s="1"/>
  <c r="AU7" i="33" s="1"/>
  <c r="AV7" i="33" s="1"/>
  <c r="AW7" i="33" s="1"/>
  <c r="AX7" i="33" s="1"/>
  <c r="AY7" i="33" s="1"/>
  <c r="AZ7" i="33" s="1"/>
  <c r="BA7" i="33" s="1"/>
  <c r="BB7" i="33" s="1"/>
  <c r="BC7" i="33" s="1"/>
  <c r="BD7" i="33" s="1"/>
  <c r="BE7" i="33" s="1"/>
  <c r="BF7" i="33" s="1"/>
  <c r="BG7" i="33" s="1"/>
  <c r="BH7" i="33" s="1"/>
  <c r="BI7" i="33" s="1"/>
  <c r="BJ7" i="33" s="1"/>
  <c r="BK7" i="33" s="1"/>
  <c r="BL7" i="33" s="1"/>
  <c r="BM7" i="33" s="1"/>
  <c r="BN7" i="33" s="1"/>
  <c r="BO7" i="33" s="1"/>
  <c r="BP7" i="33" s="1"/>
  <c r="BQ7" i="33" s="1"/>
  <c r="BR7" i="33" s="1"/>
  <c r="BS7" i="33" s="1"/>
  <c r="BT7" i="33" s="1"/>
  <c r="BU7" i="33" s="1"/>
  <c r="BV7" i="33" s="1"/>
  <c r="BW7" i="33" s="1"/>
  <c r="BX7" i="33" s="1"/>
  <c r="BY7" i="33" s="1"/>
  <c r="BZ7" i="33" s="1"/>
  <c r="CA7" i="33" s="1"/>
  <c r="CB7" i="33" s="1"/>
  <c r="AE6" i="33"/>
  <c r="AF6" i="33" s="1"/>
  <c r="AG6" i="33" s="1"/>
  <c r="AH6" i="33" s="1"/>
  <c r="AI6" i="33" s="1"/>
  <c r="AJ6" i="33" s="1"/>
  <c r="AK6" i="33" s="1"/>
  <c r="AL6" i="33" s="1"/>
  <c r="AM6" i="33" s="1"/>
  <c r="AN6" i="33" s="1"/>
  <c r="AO6" i="33" s="1"/>
  <c r="AP6" i="33" s="1"/>
  <c r="AQ6" i="33" s="1"/>
  <c r="AR6" i="33" s="1"/>
  <c r="AS6" i="33" s="1"/>
  <c r="AT6" i="33" s="1"/>
  <c r="AU6" i="33" s="1"/>
  <c r="AV6" i="33" s="1"/>
  <c r="AW6" i="33" s="1"/>
  <c r="AX6" i="33" s="1"/>
  <c r="AY6" i="33" s="1"/>
  <c r="AZ6" i="33" s="1"/>
  <c r="BA6" i="33" s="1"/>
  <c r="BB6" i="33" s="1"/>
  <c r="BC6" i="33" s="1"/>
  <c r="BD6" i="33" s="1"/>
  <c r="BE6" i="33" s="1"/>
  <c r="BF6" i="33" s="1"/>
  <c r="BG6" i="33" s="1"/>
  <c r="BH6" i="33" s="1"/>
  <c r="BI6" i="33" s="1"/>
  <c r="BJ6" i="33" s="1"/>
  <c r="BK6" i="33" s="1"/>
  <c r="BL6" i="33" s="1"/>
  <c r="BM6" i="33" s="1"/>
  <c r="BN6" i="33" s="1"/>
  <c r="BO6" i="33" s="1"/>
  <c r="BP6" i="33" s="1"/>
  <c r="BQ6" i="33" s="1"/>
  <c r="BR6" i="33" s="1"/>
  <c r="BS6" i="33" s="1"/>
  <c r="BT6" i="33" s="1"/>
  <c r="BU6" i="33" s="1"/>
  <c r="BV6" i="33" s="1"/>
  <c r="BW6" i="33" s="1"/>
  <c r="BX6" i="33" s="1"/>
  <c r="BY6" i="33" s="1"/>
  <c r="BZ6" i="33" s="1"/>
  <c r="CA6" i="33" s="1"/>
  <c r="CB6" i="33" s="1"/>
  <c r="AE5" i="33"/>
  <c r="AF5" i="33" s="1"/>
  <c r="AG5" i="33" s="1"/>
  <c r="AH5" i="33" s="1"/>
  <c r="AI5" i="33" s="1"/>
  <c r="AJ5" i="33" s="1"/>
  <c r="AK5" i="33" s="1"/>
  <c r="AL5" i="33" s="1"/>
  <c r="AM5" i="33" s="1"/>
  <c r="AN5" i="33" s="1"/>
  <c r="AO5" i="33" s="1"/>
  <c r="AP5" i="33" s="1"/>
  <c r="AQ5" i="33" s="1"/>
  <c r="AR5" i="33" s="1"/>
  <c r="AS5" i="33" s="1"/>
  <c r="AT5" i="33" s="1"/>
  <c r="AU5" i="33" s="1"/>
  <c r="AV5" i="33" s="1"/>
  <c r="AW5" i="33" s="1"/>
  <c r="AX5" i="33" s="1"/>
  <c r="AY5" i="33" s="1"/>
  <c r="AZ5" i="33" s="1"/>
  <c r="BA5" i="33" s="1"/>
  <c r="BB5" i="33" s="1"/>
  <c r="BC5" i="33" s="1"/>
  <c r="BD5" i="33" s="1"/>
  <c r="BE5" i="33" s="1"/>
  <c r="BF5" i="33" s="1"/>
  <c r="BG5" i="33" s="1"/>
  <c r="BH5" i="33" s="1"/>
  <c r="BI5" i="33" s="1"/>
  <c r="BJ5" i="33" s="1"/>
  <c r="BK5" i="33" s="1"/>
  <c r="BL5" i="33" s="1"/>
  <c r="BM5" i="33" s="1"/>
  <c r="BN5" i="33" s="1"/>
  <c r="BO5" i="33" s="1"/>
  <c r="BP5" i="33" s="1"/>
  <c r="BQ5" i="33" s="1"/>
  <c r="BR5" i="33" s="1"/>
  <c r="BS5" i="33" s="1"/>
  <c r="BT5" i="33" s="1"/>
  <c r="BU5" i="33" s="1"/>
  <c r="BV5" i="33" s="1"/>
  <c r="BW5" i="33" s="1"/>
  <c r="BX5" i="33" s="1"/>
  <c r="BY5" i="33" s="1"/>
  <c r="BZ5" i="33" s="1"/>
  <c r="CA5" i="33" s="1"/>
  <c r="CB5" i="33" s="1"/>
  <c r="AE4" i="33"/>
  <c r="AF4" i="33" s="1"/>
  <c r="AG4" i="33" s="1"/>
  <c r="AH4" i="33" s="1"/>
  <c r="AI4" i="33" s="1"/>
  <c r="AJ4" i="33" s="1"/>
  <c r="AK4" i="33" s="1"/>
  <c r="AL4" i="33" s="1"/>
  <c r="AM4" i="33" s="1"/>
  <c r="AN4" i="33" s="1"/>
  <c r="AO4" i="33" s="1"/>
  <c r="AP4" i="33" s="1"/>
  <c r="AQ4" i="33" s="1"/>
  <c r="AR4" i="33" s="1"/>
  <c r="AS4" i="33" s="1"/>
  <c r="AT4" i="33" s="1"/>
  <c r="AU4" i="33" s="1"/>
  <c r="AV4" i="33" s="1"/>
  <c r="AW4" i="33" s="1"/>
  <c r="AX4" i="33" s="1"/>
  <c r="AY4" i="33" s="1"/>
  <c r="AZ4" i="33" s="1"/>
  <c r="BA4" i="33" s="1"/>
  <c r="BB4" i="33" s="1"/>
  <c r="BC4" i="33" s="1"/>
  <c r="BD4" i="33" s="1"/>
  <c r="BE4" i="33" s="1"/>
  <c r="BF4" i="33" s="1"/>
  <c r="BG4" i="33" s="1"/>
  <c r="BH4" i="33" s="1"/>
  <c r="BI4" i="33" s="1"/>
  <c r="BJ4" i="33" s="1"/>
  <c r="BK4" i="33" s="1"/>
  <c r="BL4" i="33" s="1"/>
  <c r="BM4" i="33" s="1"/>
  <c r="BN4" i="33" s="1"/>
  <c r="BO4" i="33" s="1"/>
  <c r="BP4" i="33" s="1"/>
  <c r="BQ4" i="33" s="1"/>
  <c r="BR4" i="33" s="1"/>
  <c r="BS4" i="33" s="1"/>
  <c r="BT4" i="33" s="1"/>
  <c r="BU4" i="33" s="1"/>
  <c r="BV4" i="33" s="1"/>
  <c r="BW4" i="33" s="1"/>
  <c r="BX4" i="33" s="1"/>
  <c r="BY4" i="33" s="1"/>
  <c r="BZ4" i="33" s="1"/>
  <c r="CA4" i="33" s="1"/>
  <c r="CB4" i="33" s="1"/>
  <c r="AE3" i="33"/>
  <c r="AF3" i="33" s="1"/>
  <c r="AG3" i="33" s="1"/>
  <c r="AH3" i="33" s="1"/>
  <c r="AI3" i="33" s="1"/>
  <c r="AJ3" i="33" s="1"/>
  <c r="AK3" i="33" s="1"/>
  <c r="AL3" i="33" s="1"/>
  <c r="AM3" i="33" s="1"/>
  <c r="AN3" i="33" s="1"/>
  <c r="AO3" i="33" s="1"/>
  <c r="AP3" i="33" s="1"/>
  <c r="AQ3" i="33" s="1"/>
  <c r="AR3" i="33" s="1"/>
  <c r="AS3" i="33" s="1"/>
  <c r="AT3" i="33" s="1"/>
  <c r="AU3" i="33" s="1"/>
  <c r="AV3" i="33" s="1"/>
  <c r="AW3" i="33" s="1"/>
  <c r="AX3" i="33" s="1"/>
  <c r="AY3" i="33" s="1"/>
  <c r="AZ3" i="33" s="1"/>
  <c r="BA3" i="33" s="1"/>
  <c r="BB3" i="33" s="1"/>
  <c r="BC3" i="33" s="1"/>
  <c r="BD3" i="33" s="1"/>
  <c r="BE3" i="33" s="1"/>
  <c r="BF3" i="33" s="1"/>
  <c r="BG3" i="33" s="1"/>
  <c r="BH3" i="33" s="1"/>
  <c r="BI3" i="33" s="1"/>
  <c r="BJ3" i="33" s="1"/>
  <c r="BK3" i="33" s="1"/>
  <c r="BL3" i="33" s="1"/>
  <c r="BM3" i="33" s="1"/>
  <c r="BN3" i="33" s="1"/>
  <c r="BO3" i="33" s="1"/>
  <c r="BP3" i="33" s="1"/>
  <c r="BQ3" i="33" s="1"/>
  <c r="BR3" i="33" s="1"/>
  <c r="BS3" i="33" s="1"/>
  <c r="BT3" i="33" s="1"/>
  <c r="BU3" i="33" s="1"/>
  <c r="BV3" i="33" s="1"/>
  <c r="BW3" i="33" s="1"/>
  <c r="BX3" i="33" s="1"/>
  <c r="BY3" i="33" s="1"/>
  <c r="BZ3" i="33" s="1"/>
  <c r="CA3" i="33" s="1"/>
  <c r="CB3" i="33" s="1"/>
  <c r="AE2" i="33"/>
  <c r="AF2" i="33" s="1"/>
  <c r="AG2" i="33" s="1"/>
  <c r="AH2" i="33" s="1"/>
  <c r="AI2" i="33" s="1"/>
  <c r="AJ2" i="33" s="1"/>
  <c r="AK2" i="33" s="1"/>
  <c r="AL2" i="33" s="1"/>
  <c r="AM2" i="33" s="1"/>
  <c r="AN2" i="33" s="1"/>
  <c r="AO2" i="33" s="1"/>
  <c r="AP2" i="33" s="1"/>
  <c r="AQ2" i="33" s="1"/>
  <c r="AR2" i="33" s="1"/>
  <c r="AS2" i="33" s="1"/>
  <c r="AT2" i="33" s="1"/>
  <c r="AU2" i="33" s="1"/>
  <c r="AV2" i="33" s="1"/>
  <c r="AW2" i="33" s="1"/>
  <c r="AX2" i="33" s="1"/>
  <c r="AY2" i="33" s="1"/>
  <c r="AZ2" i="33" s="1"/>
  <c r="BA2" i="33" s="1"/>
  <c r="BB2" i="33" s="1"/>
  <c r="BC2" i="33" s="1"/>
  <c r="BD2" i="33" s="1"/>
  <c r="BE2" i="33" s="1"/>
  <c r="BF2" i="33" s="1"/>
  <c r="BG2" i="33" s="1"/>
  <c r="BH2" i="33" s="1"/>
  <c r="BI2" i="33" s="1"/>
  <c r="BJ2" i="33" s="1"/>
  <c r="BK2" i="33" s="1"/>
  <c r="BL2" i="33" s="1"/>
  <c r="BM2" i="33" s="1"/>
  <c r="BN2" i="33" s="1"/>
  <c r="BO2" i="33" s="1"/>
  <c r="BP2" i="33" s="1"/>
  <c r="BQ2" i="33" s="1"/>
  <c r="BR2" i="33" s="1"/>
  <c r="BS2" i="33" s="1"/>
  <c r="BT2" i="33" s="1"/>
  <c r="BU2" i="33" s="1"/>
  <c r="BV2" i="33" s="1"/>
  <c r="BW2" i="33" s="1"/>
  <c r="BX2" i="33" s="1"/>
  <c r="BY2" i="33" s="1"/>
  <c r="BZ2" i="33" s="1"/>
  <c r="CA2" i="33" s="1"/>
  <c r="CB2" i="33" s="1"/>
  <c r="AE9" i="32"/>
  <c r="AF9" i="32" s="1"/>
  <c r="AG9" i="32" s="1"/>
  <c r="AH9" i="32" s="1"/>
  <c r="AI9" i="32" s="1"/>
  <c r="AJ9" i="32" s="1"/>
  <c r="AK9" i="32" s="1"/>
  <c r="AL9" i="32" s="1"/>
  <c r="AM9" i="32" s="1"/>
  <c r="AN9" i="32" s="1"/>
  <c r="AO9" i="32" s="1"/>
  <c r="AP9" i="32" s="1"/>
  <c r="AQ9" i="32" s="1"/>
  <c r="AR9" i="32" s="1"/>
  <c r="AS9" i="32" s="1"/>
  <c r="AT9" i="32" s="1"/>
  <c r="AU9" i="32" s="1"/>
  <c r="AV9" i="32" s="1"/>
  <c r="AW9" i="32" s="1"/>
  <c r="AX9" i="32" s="1"/>
  <c r="AY9" i="32" s="1"/>
  <c r="AZ9" i="32" s="1"/>
  <c r="BA9" i="32" s="1"/>
  <c r="BB9" i="32" s="1"/>
  <c r="BC9" i="32" s="1"/>
  <c r="BD9" i="32" s="1"/>
  <c r="BE9" i="32" s="1"/>
  <c r="BF9" i="32" s="1"/>
  <c r="BG9" i="32" s="1"/>
  <c r="BH9" i="32" s="1"/>
  <c r="BI9" i="32" s="1"/>
  <c r="BJ9" i="32" s="1"/>
  <c r="BK9" i="32" s="1"/>
  <c r="BL9" i="32" s="1"/>
  <c r="BM9" i="32" s="1"/>
  <c r="BN9" i="32" s="1"/>
  <c r="BO9" i="32" s="1"/>
  <c r="BP9" i="32" s="1"/>
  <c r="BQ9" i="32" s="1"/>
  <c r="BR9" i="32" s="1"/>
  <c r="BS9" i="32" s="1"/>
  <c r="BT9" i="32" s="1"/>
  <c r="BU9" i="32" s="1"/>
  <c r="BV9" i="32" s="1"/>
  <c r="BW9" i="32" s="1"/>
  <c r="BX9" i="32" s="1"/>
  <c r="BY9" i="32" s="1"/>
  <c r="BZ9" i="32" s="1"/>
  <c r="CA9" i="32" s="1"/>
  <c r="CB9" i="32" s="1"/>
  <c r="AE8" i="32"/>
  <c r="AF8" i="32" s="1"/>
  <c r="AG8" i="32" s="1"/>
  <c r="AH8" i="32" s="1"/>
  <c r="AI8" i="32" s="1"/>
  <c r="AJ8" i="32" s="1"/>
  <c r="AK8" i="32" s="1"/>
  <c r="AL8" i="32" s="1"/>
  <c r="AM8" i="32" s="1"/>
  <c r="AN8" i="32" s="1"/>
  <c r="AO8" i="32" s="1"/>
  <c r="AP8" i="32" s="1"/>
  <c r="AQ8" i="32" s="1"/>
  <c r="AR8" i="32" s="1"/>
  <c r="AS8" i="32" s="1"/>
  <c r="AT8" i="32" s="1"/>
  <c r="AU8" i="32" s="1"/>
  <c r="AV8" i="32" s="1"/>
  <c r="AW8" i="32" s="1"/>
  <c r="AX8" i="32" s="1"/>
  <c r="AY8" i="32" s="1"/>
  <c r="AZ8" i="32" s="1"/>
  <c r="BA8" i="32" s="1"/>
  <c r="BB8" i="32" s="1"/>
  <c r="BC8" i="32" s="1"/>
  <c r="BD8" i="32" s="1"/>
  <c r="BE8" i="32" s="1"/>
  <c r="BF8" i="32" s="1"/>
  <c r="BG8" i="32" s="1"/>
  <c r="BH8" i="32" s="1"/>
  <c r="BI8" i="32" s="1"/>
  <c r="BJ8" i="32" s="1"/>
  <c r="BK8" i="32" s="1"/>
  <c r="BL8" i="32" s="1"/>
  <c r="BM8" i="32" s="1"/>
  <c r="BN8" i="32" s="1"/>
  <c r="BO8" i="32" s="1"/>
  <c r="BP8" i="32" s="1"/>
  <c r="BQ8" i="32" s="1"/>
  <c r="BR8" i="32" s="1"/>
  <c r="BS8" i="32" s="1"/>
  <c r="BT8" i="32" s="1"/>
  <c r="BU8" i="32" s="1"/>
  <c r="BV8" i="32" s="1"/>
  <c r="BW8" i="32" s="1"/>
  <c r="BX8" i="32" s="1"/>
  <c r="BY8" i="32" s="1"/>
  <c r="BZ8" i="32" s="1"/>
  <c r="CA8" i="32" s="1"/>
  <c r="CB8" i="32" s="1"/>
  <c r="AE7" i="32"/>
  <c r="AF7" i="32" s="1"/>
  <c r="AG7" i="32" s="1"/>
  <c r="AH7" i="32" s="1"/>
  <c r="AI7" i="32" s="1"/>
  <c r="AJ7" i="32" s="1"/>
  <c r="AK7" i="32" s="1"/>
  <c r="AL7" i="32" s="1"/>
  <c r="AM7" i="32" s="1"/>
  <c r="AN7" i="32" s="1"/>
  <c r="AO7" i="32" s="1"/>
  <c r="AP7" i="32" s="1"/>
  <c r="AQ7" i="32" s="1"/>
  <c r="AR7" i="32" s="1"/>
  <c r="AS7" i="32" s="1"/>
  <c r="AT7" i="32" s="1"/>
  <c r="AU7" i="32" s="1"/>
  <c r="AV7" i="32" s="1"/>
  <c r="AW7" i="32" s="1"/>
  <c r="AX7" i="32" s="1"/>
  <c r="AY7" i="32" s="1"/>
  <c r="AZ7" i="32" s="1"/>
  <c r="BA7" i="32" s="1"/>
  <c r="BB7" i="32" s="1"/>
  <c r="BC7" i="32" s="1"/>
  <c r="BD7" i="32" s="1"/>
  <c r="BE7" i="32" s="1"/>
  <c r="BF7" i="32" s="1"/>
  <c r="BG7" i="32" s="1"/>
  <c r="BH7" i="32" s="1"/>
  <c r="BI7" i="32" s="1"/>
  <c r="BJ7" i="32" s="1"/>
  <c r="BK7" i="32" s="1"/>
  <c r="BL7" i="32" s="1"/>
  <c r="BM7" i="32" s="1"/>
  <c r="BN7" i="32" s="1"/>
  <c r="BO7" i="32" s="1"/>
  <c r="BP7" i="32" s="1"/>
  <c r="BQ7" i="32" s="1"/>
  <c r="BR7" i="32" s="1"/>
  <c r="BS7" i="32" s="1"/>
  <c r="BT7" i="32" s="1"/>
  <c r="BU7" i="32" s="1"/>
  <c r="BV7" i="32" s="1"/>
  <c r="BW7" i="32" s="1"/>
  <c r="BX7" i="32" s="1"/>
  <c r="BY7" i="32" s="1"/>
  <c r="BZ7" i="32" s="1"/>
  <c r="CA7" i="32" s="1"/>
  <c r="CB7" i="32" s="1"/>
  <c r="AE6" i="32"/>
  <c r="AF6" i="32" s="1"/>
  <c r="AG6" i="32" s="1"/>
  <c r="AH6" i="32" s="1"/>
  <c r="AI6" i="32" s="1"/>
  <c r="AJ6" i="32" s="1"/>
  <c r="AK6" i="32" s="1"/>
  <c r="AL6" i="32" s="1"/>
  <c r="AM6" i="32" s="1"/>
  <c r="AN6" i="32" s="1"/>
  <c r="AO6" i="32" s="1"/>
  <c r="AP6" i="32" s="1"/>
  <c r="AQ6" i="32" s="1"/>
  <c r="AR6" i="32" s="1"/>
  <c r="AS6" i="32" s="1"/>
  <c r="AT6" i="32" s="1"/>
  <c r="AU6" i="32" s="1"/>
  <c r="AV6" i="32" s="1"/>
  <c r="AW6" i="32" s="1"/>
  <c r="AX6" i="32" s="1"/>
  <c r="AY6" i="32" s="1"/>
  <c r="AZ6" i="32" s="1"/>
  <c r="BA6" i="32" s="1"/>
  <c r="BB6" i="32" s="1"/>
  <c r="BC6" i="32" s="1"/>
  <c r="BD6" i="32" s="1"/>
  <c r="BE6" i="32" s="1"/>
  <c r="BF6" i="32" s="1"/>
  <c r="BG6" i="32" s="1"/>
  <c r="BH6" i="32" s="1"/>
  <c r="BI6" i="32" s="1"/>
  <c r="BJ6" i="32" s="1"/>
  <c r="BK6" i="32" s="1"/>
  <c r="BL6" i="32" s="1"/>
  <c r="BM6" i="32" s="1"/>
  <c r="BN6" i="32" s="1"/>
  <c r="BO6" i="32" s="1"/>
  <c r="BP6" i="32" s="1"/>
  <c r="BQ6" i="32" s="1"/>
  <c r="BR6" i="32" s="1"/>
  <c r="BS6" i="32" s="1"/>
  <c r="BT6" i="32" s="1"/>
  <c r="BU6" i="32" s="1"/>
  <c r="BV6" i="32" s="1"/>
  <c r="BW6" i="32" s="1"/>
  <c r="BX6" i="32" s="1"/>
  <c r="BY6" i="32" s="1"/>
  <c r="BZ6" i="32" s="1"/>
  <c r="CA6" i="32" s="1"/>
  <c r="CB6" i="32" s="1"/>
  <c r="AE5" i="32"/>
  <c r="AF5" i="32" s="1"/>
  <c r="AG5" i="32" s="1"/>
  <c r="AH5" i="32" s="1"/>
  <c r="AI5" i="32" s="1"/>
  <c r="AJ5" i="32" s="1"/>
  <c r="AK5" i="32" s="1"/>
  <c r="AL5" i="32" s="1"/>
  <c r="AM5" i="32" s="1"/>
  <c r="AN5" i="32" s="1"/>
  <c r="AO5" i="32" s="1"/>
  <c r="AP5" i="32" s="1"/>
  <c r="AQ5" i="32" s="1"/>
  <c r="AR5" i="32" s="1"/>
  <c r="AS5" i="32" s="1"/>
  <c r="AT5" i="32" s="1"/>
  <c r="AU5" i="32" s="1"/>
  <c r="AV5" i="32" s="1"/>
  <c r="AW5" i="32" s="1"/>
  <c r="AX5" i="32" s="1"/>
  <c r="AY5" i="32" s="1"/>
  <c r="AZ5" i="32" s="1"/>
  <c r="BA5" i="32" s="1"/>
  <c r="BB5" i="32" s="1"/>
  <c r="BC5" i="32" s="1"/>
  <c r="BD5" i="32" s="1"/>
  <c r="BE5" i="32" s="1"/>
  <c r="BF5" i="32" s="1"/>
  <c r="BG5" i="32" s="1"/>
  <c r="BH5" i="32" s="1"/>
  <c r="BI5" i="32" s="1"/>
  <c r="BJ5" i="32" s="1"/>
  <c r="BK5" i="32" s="1"/>
  <c r="BL5" i="32" s="1"/>
  <c r="BM5" i="32" s="1"/>
  <c r="BN5" i="32" s="1"/>
  <c r="BO5" i="32" s="1"/>
  <c r="BP5" i="32" s="1"/>
  <c r="BQ5" i="32" s="1"/>
  <c r="BR5" i="32" s="1"/>
  <c r="BS5" i="32" s="1"/>
  <c r="BT5" i="32" s="1"/>
  <c r="BU5" i="32" s="1"/>
  <c r="BV5" i="32" s="1"/>
  <c r="BW5" i="32" s="1"/>
  <c r="BX5" i="32" s="1"/>
  <c r="BY5" i="32" s="1"/>
  <c r="BZ5" i="32" s="1"/>
  <c r="CA5" i="32" s="1"/>
  <c r="CB5" i="32" s="1"/>
  <c r="AE4" i="32"/>
  <c r="AF4" i="32" s="1"/>
  <c r="AG4" i="32" s="1"/>
  <c r="AH4" i="32" s="1"/>
  <c r="AI4" i="32" s="1"/>
  <c r="AJ4" i="32" s="1"/>
  <c r="AK4" i="32" s="1"/>
  <c r="AL4" i="32" s="1"/>
  <c r="AM4" i="32" s="1"/>
  <c r="AN4" i="32" s="1"/>
  <c r="AO4" i="32" s="1"/>
  <c r="AP4" i="32" s="1"/>
  <c r="AQ4" i="32" s="1"/>
  <c r="AR4" i="32" s="1"/>
  <c r="AS4" i="32" s="1"/>
  <c r="AT4" i="32" s="1"/>
  <c r="AU4" i="32" s="1"/>
  <c r="AV4" i="32" s="1"/>
  <c r="AW4" i="32" s="1"/>
  <c r="AX4" i="32" s="1"/>
  <c r="AY4" i="32" s="1"/>
  <c r="AZ4" i="32" s="1"/>
  <c r="BA4" i="32" s="1"/>
  <c r="BB4" i="32" s="1"/>
  <c r="BC4" i="32" s="1"/>
  <c r="BD4" i="32" s="1"/>
  <c r="BE4" i="32" s="1"/>
  <c r="BF4" i="32" s="1"/>
  <c r="BG4" i="32" s="1"/>
  <c r="BH4" i="32" s="1"/>
  <c r="BI4" i="32" s="1"/>
  <c r="BJ4" i="32" s="1"/>
  <c r="BK4" i="32" s="1"/>
  <c r="BL4" i="32" s="1"/>
  <c r="BM4" i="32" s="1"/>
  <c r="BN4" i="32" s="1"/>
  <c r="BO4" i="32" s="1"/>
  <c r="BP4" i="32" s="1"/>
  <c r="BQ4" i="32" s="1"/>
  <c r="BR4" i="32" s="1"/>
  <c r="BS4" i="32" s="1"/>
  <c r="BT4" i="32" s="1"/>
  <c r="BU4" i="32" s="1"/>
  <c r="BV4" i="32" s="1"/>
  <c r="BW4" i="32" s="1"/>
  <c r="BX4" i="32" s="1"/>
  <c r="BY4" i="32" s="1"/>
  <c r="BZ4" i="32" s="1"/>
  <c r="CA4" i="32" s="1"/>
  <c r="CB4" i="32" s="1"/>
  <c r="AE3" i="32"/>
  <c r="AF3" i="32" s="1"/>
  <c r="AG3" i="32" s="1"/>
  <c r="AH3" i="32" s="1"/>
  <c r="AI3" i="32" s="1"/>
  <c r="AJ3" i="32" s="1"/>
  <c r="AK3" i="32" s="1"/>
  <c r="AL3" i="32" s="1"/>
  <c r="AM3" i="32" s="1"/>
  <c r="AN3" i="32" s="1"/>
  <c r="AO3" i="32" s="1"/>
  <c r="AP3" i="32" s="1"/>
  <c r="AQ3" i="32" s="1"/>
  <c r="AR3" i="32" s="1"/>
  <c r="AS3" i="32" s="1"/>
  <c r="AT3" i="32" s="1"/>
  <c r="AU3" i="32" s="1"/>
  <c r="AV3" i="32" s="1"/>
  <c r="AW3" i="32" s="1"/>
  <c r="AX3" i="32" s="1"/>
  <c r="AY3" i="32" s="1"/>
  <c r="AZ3" i="32" s="1"/>
  <c r="BA3" i="32" s="1"/>
  <c r="BB3" i="32" s="1"/>
  <c r="BC3" i="32" s="1"/>
  <c r="BD3" i="32" s="1"/>
  <c r="BE3" i="32" s="1"/>
  <c r="BF3" i="32" s="1"/>
  <c r="BG3" i="32" s="1"/>
  <c r="BH3" i="32" s="1"/>
  <c r="BI3" i="32" s="1"/>
  <c r="BJ3" i="32" s="1"/>
  <c r="BK3" i="32" s="1"/>
  <c r="BL3" i="32" s="1"/>
  <c r="BM3" i="32" s="1"/>
  <c r="BN3" i="32" s="1"/>
  <c r="BO3" i="32" s="1"/>
  <c r="BP3" i="32" s="1"/>
  <c r="BQ3" i="32" s="1"/>
  <c r="BR3" i="32" s="1"/>
  <c r="BS3" i="32" s="1"/>
  <c r="BT3" i="32" s="1"/>
  <c r="BU3" i="32" s="1"/>
  <c r="BV3" i="32" s="1"/>
  <c r="BW3" i="32" s="1"/>
  <c r="BX3" i="32" s="1"/>
  <c r="BY3" i="32" s="1"/>
  <c r="BZ3" i="32" s="1"/>
  <c r="CA3" i="32" s="1"/>
  <c r="CB3" i="32" s="1"/>
  <c r="AE2" i="32"/>
  <c r="AF2" i="32" s="1"/>
  <c r="AG2" i="32" s="1"/>
  <c r="AH2" i="32" s="1"/>
  <c r="AI2" i="32" s="1"/>
  <c r="AJ2" i="32" s="1"/>
  <c r="AK2" i="32" s="1"/>
  <c r="AL2" i="32" s="1"/>
  <c r="AM2" i="32" s="1"/>
  <c r="AN2" i="32" s="1"/>
  <c r="AO2" i="32" s="1"/>
  <c r="AP2" i="32" s="1"/>
  <c r="AQ2" i="32" s="1"/>
  <c r="AR2" i="32" s="1"/>
  <c r="AS2" i="32" s="1"/>
  <c r="AT2" i="32" s="1"/>
  <c r="AU2" i="32" s="1"/>
  <c r="AV2" i="32" s="1"/>
  <c r="AW2" i="32" s="1"/>
  <c r="AX2" i="32" s="1"/>
  <c r="AY2" i="32" s="1"/>
  <c r="AZ2" i="32" s="1"/>
  <c r="BA2" i="32" s="1"/>
  <c r="BB2" i="32" s="1"/>
  <c r="BC2" i="32" s="1"/>
  <c r="BD2" i="32" s="1"/>
  <c r="BE2" i="32" s="1"/>
  <c r="BF2" i="32" s="1"/>
  <c r="BG2" i="32" s="1"/>
  <c r="BH2" i="32" s="1"/>
  <c r="BI2" i="32" s="1"/>
  <c r="BJ2" i="32" s="1"/>
  <c r="BK2" i="32" s="1"/>
  <c r="BL2" i="32" s="1"/>
  <c r="BM2" i="32" s="1"/>
  <c r="BN2" i="32" s="1"/>
  <c r="BO2" i="32" s="1"/>
  <c r="BP2" i="32" s="1"/>
  <c r="BQ2" i="32" s="1"/>
  <c r="BR2" i="32" s="1"/>
  <c r="BS2" i="32" s="1"/>
  <c r="BT2" i="32" s="1"/>
  <c r="BU2" i="32" s="1"/>
  <c r="BV2" i="32" s="1"/>
  <c r="BW2" i="32" s="1"/>
  <c r="BX2" i="32" s="1"/>
  <c r="BY2" i="32" s="1"/>
  <c r="BZ2" i="32" s="1"/>
  <c r="CA2" i="32" s="1"/>
  <c r="CB2" i="32" s="1"/>
  <c r="AE9" i="31"/>
  <c r="AF9" i="31" s="1"/>
  <c r="AG9" i="31" s="1"/>
  <c r="AH9" i="31" s="1"/>
  <c r="AI9" i="31" s="1"/>
  <c r="AJ9" i="31" s="1"/>
  <c r="AK9" i="31" s="1"/>
  <c r="AL9" i="31" s="1"/>
  <c r="AM9" i="31" s="1"/>
  <c r="AN9" i="31" s="1"/>
  <c r="AO9" i="31" s="1"/>
  <c r="AP9" i="31" s="1"/>
  <c r="AQ9" i="31" s="1"/>
  <c r="AR9" i="31" s="1"/>
  <c r="AS9" i="31" s="1"/>
  <c r="AT9" i="31" s="1"/>
  <c r="AU9" i="31" s="1"/>
  <c r="AV9" i="31" s="1"/>
  <c r="AW9" i="31" s="1"/>
  <c r="AX9" i="31" s="1"/>
  <c r="AY9" i="31" s="1"/>
  <c r="AZ9" i="31" s="1"/>
  <c r="BA9" i="31" s="1"/>
  <c r="BB9" i="31" s="1"/>
  <c r="BC9" i="31" s="1"/>
  <c r="BD9" i="31" s="1"/>
  <c r="BE9" i="31" s="1"/>
  <c r="BF9" i="31" s="1"/>
  <c r="BG9" i="31" s="1"/>
  <c r="BH9" i="31" s="1"/>
  <c r="BI9" i="31" s="1"/>
  <c r="BJ9" i="31" s="1"/>
  <c r="BK9" i="31" s="1"/>
  <c r="BL9" i="31" s="1"/>
  <c r="BM9" i="31" s="1"/>
  <c r="BN9" i="31" s="1"/>
  <c r="BO9" i="31" s="1"/>
  <c r="BP9" i="31" s="1"/>
  <c r="BQ9" i="31" s="1"/>
  <c r="BR9" i="31" s="1"/>
  <c r="BS9" i="31" s="1"/>
  <c r="BT9" i="31" s="1"/>
  <c r="BU9" i="31" s="1"/>
  <c r="BV9" i="31" s="1"/>
  <c r="BW9" i="31" s="1"/>
  <c r="BX9" i="31" s="1"/>
  <c r="BY9" i="31" s="1"/>
  <c r="BZ9" i="31" s="1"/>
  <c r="CA9" i="31" s="1"/>
  <c r="CB9" i="31" s="1"/>
  <c r="AE8" i="31"/>
  <c r="AF8" i="31" s="1"/>
  <c r="AG8" i="31" s="1"/>
  <c r="AH8" i="31" s="1"/>
  <c r="AI8" i="31" s="1"/>
  <c r="AJ8" i="31" s="1"/>
  <c r="AK8" i="31" s="1"/>
  <c r="AL8" i="31" s="1"/>
  <c r="AM8" i="31" s="1"/>
  <c r="AN8" i="31" s="1"/>
  <c r="AO8" i="31" s="1"/>
  <c r="AP8" i="31" s="1"/>
  <c r="AQ8" i="31" s="1"/>
  <c r="AR8" i="31" s="1"/>
  <c r="AS8" i="31" s="1"/>
  <c r="AT8" i="31" s="1"/>
  <c r="AU8" i="31" s="1"/>
  <c r="AV8" i="31" s="1"/>
  <c r="AW8" i="31" s="1"/>
  <c r="AX8" i="31" s="1"/>
  <c r="AY8" i="31" s="1"/>
  <c r="AZ8" i="31" s="1"/>
  <c r="BA8" i="31" s="1"/>
  <c r="BB8" i="31" s="1"/>
  <c r="BC8" i="31" s="1"/>
  <c r="BD8" i="31" s="1"/>
  <c r="BE8" i="31" s="1"/>
  <c r="BF8" i="31" s="1"/>
  <c r="BG8" i="31" s="1"/>
  <c r="BH8" i="31" s="1"/>
  <c r="BI8" i="31" s="1"/>
  <c r="BJ8" i="31" s="1"/>
  <c r="BK8" i="31" s="1"/>
  <c r="BL8" i="31" s="1"/>
  <c r="BM8" i="31" s="1"/>
  <c r="BN8" i="31" s="1"/>
  <c r="BO8" i="31" s="1"/>
  <c r="BP8" i="31" s="1"/>
  <c r="BQ8" i="31" s="1"/>
  <c r="BR8" i="31" s="1"/>
  <c r="BS8" i="31" s="1"/>
  <c r="BT8" i="31" s="1"/>
  <c r="BU8" i="31" s="1"/>
  <c r="BV8" i="31" s="1"/>
  <c r="BW8" i="31" s="1"/>
  <c r="BX8" i="31" s="1"/>
  <c r="BY8" i="31" s="1"/>
  <c r="BZ8" i="31" s="1"/>
  <c r="CA8" i="31" s="1"/>
  <c r="CB8" i="31" s="1"/>
  <c r="AF7" i="31"/>
  <c r="AG7" i="31" s="1"/>
  <c r="AH7" i="31" s="1"/>
  <c r="AI7" i="31" s="1"/>
  <c r="AJ7" i="31" s="1"/>
  <c r="AK7" i="31" s="1"/>
  <c r="AL7" i="31" s="1"/>
  <c r="AM7" i="31" s="1"/>
  <c r="AN7" i="31" s="1"/>
  <c r="AO7" i="31" s="1"/>
  <c r="AP7" i="31" s="1"/>
  <c r="AQ7" i="31" s="1"/>
  <c r="AR7" i="31" s="1"/>
  <c r="AS7" i="31" s="1"/>
  <c r="AT7" i="31" s="1"/>
  <c r="AU7" i="31" s="1"/>
  <c r="AV7" i="31" s="1"/>
  <c r="AW7" i="31" s="1"/>
  <c r="AX7" i="31" s="1"/>
  <c r="AY7" i="31" s="1"/>
  <c r="AZ7" i="31" s="1"/>
  <c r="BA7" i="31" s="1"/>
  <c r="BB7" i="31" s="1"/>
  <c r="BC7" i="31" s="1"/>
  <c r="BD7" i="31" s="1"/>
  <c r="BE7" i="31" s="1"/>
  <c r="BF7" i="31" s="1"/>
  <c r="BG7" i="31" s="1"/>
  <c r="BH7" i="31" s="1"/>
  <c r="BI7" i="31" s="1"/>
  <c r="BJ7" i="31" s="1"/>
  <c r="BK7" i="31" s="1"/>
  <c r="BL7" i="31" s="1"/>
  <c r="BM7" i="31" s="1"/>
  <c r="BN7" i="31" s="1"/>
  <c r="BO7" i="31" s="1"/>
  <c r="BP7" i="31" s="1"/>
  <c r="BQ7" i="31" s="1"/>
  <c r="BR7" i="31" s="1"/>
  <c r="BS7" i="31" s="1"/>
  <c r="BT7" i="31" s="1"/>
  <c r="BU7" i="31" s="1"/>
  <c r="BV7" i="31" s="1"/>
  <c r="BW7" i="31" s="1"/>
  <c r="BX7" i="31" s="1"/>
  <c r="BY7" i="31" s="1"/>
  <c r="BZ7" i="31" s="1"/>
  <c r="CA7" i="31" s="1"/>
  <c r="CB7" i="31" s="1"/>
  <c r="AE7" i="31"/>
  <c r="AE6" i="31"/>
  <c r="AF6" i="31" s="1"/>
  <c r="AG6" i="31" s="1"/>
  <c r="AH6" i="31" s="1"/>
  <c r="AI6" i="31" s="1"/>
  <c r="AJ6" i="31" s="1"/>
  <c r="AK6" i="31" s="1"/>
  <c r="AL6" i="31" s="1"/>
  <c r="AM6" i="31" s="1"/>
  <c r="AN6" i="31" s="1"/>
  <c r="AO6" i="31" s="1"/>
  <c r="AP6" i="31" s="1"/>
  <c r="AQ6" i="31" s="1"/>
  <c r="AR6" i="31" s="1"/>
  <c r="AS6" i="31" s="1"/>
  <c r="AT6" i="31" s="1"/>
  <c r="AU6" i="31" s="1"/>
  <c r="AV6" i="31" s="1"/>
  <c r="AW6" i="31" s="1"/>
  <c r="AX6" i="31" s="1"/>
  <c r="AY6" i="31" s="1"/>
  <c r="AZ6" i="31" s="1"/>
  <c r="BA6" i="31" s="1"/>
  <c r="BB6" i="31" s="1"/>
  <c r="BC6" i="31" s="1"/>
  <c r="BD6" i="31" s="1"/>
  <c r="BE6" i="31" s="1"/>
  <c r="BF6" i="31" s="1"/>
  <c r="BG6" i="31" s="1"/>
  <c r="BH6" i="31" s="1"/>
  <c r="BI6" i="31" s="1"/>
  <c r="BJ6" i="31" s="1"/>
  <c r="BK6" i="31" s="1"/>
  <c r="BL6" i="31" s="1"/>
  <c r="BM6" i="31" s="1"/>
  <c r="BN6" i="31" s="1"/>
  <c r="BO6" i="31" s="1"/>
  <c r="BP6" i="31" s="1"/>
  <c r="BQ6" i="31" s="1"/>
  <c r="BR6" i="31" s="1"/>
  <c r="BS6" i="31" s="1"/>
  <c r="BT6" i="31" s="1"/>
  <c r="BU6" i="31" s="1"/>
  <c r="BV6" i="31" s="1"/>
  <c r="BW6" i="31" s="1"/>
  <c r="BX6" i="31" s="1"/>
  <c r="BY6" i="31" s="1"/>
  <c r="BZ6" i="31" s="1"/>
  <c r="CA6" i="31" s="1"/>
  <c r="CB6" i="31" s="1"/>
  <c r="AE5" i="31"/>
  <c r="AF5" i="31" s="1"/>
  <c r="AG5" i="31" s="1"/>
  <c r="AH5" i="31" s="1"/>
  <c r="AI5" i="31" s="1"/>
  <c r="AJ5" i="31" s="1"/>
  <c r="AK5" i="31" s="1"/>
  <c r="AL5" i="31" s="1"/>
  <c r="AM5" i="31" s="1"/>
  <c r="AN5" i="31" s="1"/>
  <c r="AO5" i="31" s="1"/>
  <c r="AP5" i="31" s="1"/>
  <c r="AQ5" i="31" s="1"/>
  <c r="AR5" i="31" s="1"/>
  <c r="AS5" i="31" s="1"/>
  <c r="AT5" i="31" s="1"/>
  <c r="AU5" i="31" s="1"/>
  <c r="AV5" i="31" s="1"/>
  <c r="AW5" i="31" s="1"/>
  <c r="AX5" i="31" s="1"/>
  <c r="AY5" i="31" s="1"/>
  <c r="AZ5" i="31" s="1"/>
  <c r="BA5" i="31" s="1"/>
  <c r="BB5" i="31" s="1"/>
  <c r="BC5" i="31" s="1"/>
  <c r="BD5" i="31" s="1"/>
  <c r="BE5" i="31" s="1"/>
  <c r="BF5" i="31" s="1"/>
  <c r="BG5" i="31" s="1"/>
  <c r="BH5" i="31" s="1"/>
  <c r="BI5" i="31" s="1"/>
  <c r="BJ5" i="31" s="1"/>
  <c r="BK5" i="31" s="1"/>
  <c r="BL5" i="31" s="1"/>
  <c r="BM5" i="31" s="1"/>
  <c r="BN5" i="31" s="1"/>
  <c r="BO5" i="31" s="1"/>
  <c r="BP5" i="31" s="1"/>
  <c r="BQ5" i="31" s="1"/>
  <c r="BR5" i="31" s="1"/>
  <c r="BS5" i="31" s="1"/>
  <c r="BT5" i="31" s="1"/>
  <c r="BU5" i="31" s="1"/>
  <c r="BV5" i="31" s="1"/>
  <c r="BW5" i="31" s="1"/>
  <c r="BX5" i="31" s="1"/>
  <c r="BY5" i="31" s="1"/>
  <c r="BZ5" i="31" s="1"/>
  <c r="CA5" i="31" s="1"/>
  <c r="CB5" i="31" s="1"/>
  <c r="AE4" i="31"/>
  <c r="AF4" i="31" s="1"/>
  <c r="AG4" i="31" s="1"/>
  <c r="AH4" i="31" s="1"/>
  <c r="AI4" i="31" s="1"/>
  <c r="AJ4" i="31" s="1"/>
  <c r="AK4" i="31" s="1"/>
  <c r="AL4" i="31" s="1"/>
  <c r="AM4" i="31" s="1"/>
  <c r="AN4" i="31" s="1"/>
  <c r="AO4" i="31" s="1"/>
  <c r="AP4" i="31" s="1"/>
  <c r="AQ4" i="31" s="1"/>
  <c r="AR4" i="31" s="1"/>
  <c r="AS4" i="31" s="1"/>
  <c r="AT4" i="31" s="1"/>
  <c r="AU4" i="31" s="1"/>
  <c r="AV4" i="31" s="1"/>
  <c r="AW4" i="31" s="1"/>
  <c r="AX4" i="31" s="1"/>
  <c r="AY4" i="31" s="1"/>
  <c r="AZ4" i="31" s="1"/>
  <c r="BA4" i="31" s="1"/>
  <c r="BB4" i="31" s="1"/>
  <c r="BC4" i="31" s="1"/>
  <c r="BD4" i="31" s="1"/>
  <c r="BE4" i="31" s="1"/>
  <c r="BF4" i="31" s="1"/>
  <c r="BG4" i="31" s="1"/>
  <c r="BH4" i="31" s="1"/>
  <c r="BI4" i="31" s="1"/>
  <c r="BJ4" i="31" s="1"/>
  <c r="BK4" i="31" s="1"/>
  <c r="BL4" i="31" s="1"/>
  <c r="BM4" i="31" s="1"/>
  <c r="BN4" i="31" s="1"/>
  <c r="BO4" i="31" s="1"/>
  <c r="BP4" i="31" s="1"/>
  <c r="BQ4" i="31" s="1"/>
  <c r="BR4" i="31" s="1"/>
  <c r="BS4" i="31" s="1"/>
  <c r="BT4" i="31" s="1"/>
  <c r="BU4" i="31" s="1"/>
  <c r="BV4" i="31" s="1"/>
  <c r="BW4" i="31" s="1"/>
  <c r="BX4" i="31" s="1"/>
  <c r="BY4" i="31" s="1"/>
  <c r="BZ4" i="31" s="1"/>
  <c r="CA4" i="31" s="1"/>
  <c r="CB4" i="31" s="1"/>
  <c r="AE3" i="31"/>
  <c r="AF3" i="31" s="1"/>
  <c r="AG3" i="31" s="1"/>
  <c r="AH3" i="31" s="1"/>
  <c r="AI3" i="31" s="1"/>
  <c r="AJ3" i="31" s="1"/>
  <c r="AK3" i="31" s="1"/>
  <c r="AL3" i="31" s="1"/>
  <c r="AM3" i="31" s="1"/>
  <c r="AN3" i="31" s="1"/>
  <c r="AO3" i="31" s="1"/>
  <c r="AP3" i="31" s="1"/>
  <c r="AQ3" i="31" s="1"/>
  <c r="AR3" i="31" s="1"/>
  <c r="AS3" i="31" s="1"/>
  <c r="AT3" i="31" s="1"/>
  <c r="AU3" i="31" s="1"/>
  <c r="AV3" i="31" s="1"/>
  <c r="AW3" i="31" s="1"/>
  <c r="AX3" i="31" s="1"/>
  <c r="AY3" i="31" s="1"/>
  <c r="AZ3" i="31" s="1"/>
  <c r="BA3" i="31" s="1"/>
  <c r="BB3" i="31" s="1"/>
  <c r="BC3" i="31" s="1"/>
  <c r="BD3" i="31" s="1"/>
  <c r="BE3" i="31" s="1"/>
  <c r="BF3" i="31" s="1"/>
  <c r="BG3" i="31" s="1"/>
  <c r="BH3" i="31" s="1"/>
  <c r="BI3" i="31" s="1"/>
  <c r="BJ3" i="31" s="1"/>
  <c r="BK3" i="31" s="1"/>
  <c r="BL3" i="31" s="1"/>
  <c r="BM3" i="31" s="1"/>
  <c r="BN3" i="31" s="1"/>
  <c r="BO3" i="31" s="1"/>
  <c r="BP3" i="31" s="1"/>
  <c r="BQ3" i="31" s="1"/>
  <c r="BR3" i="31" s="1"/>
  <c r="BS3" i="31" s="1"/>
  <c r="BT3" i="31" s="1"/>
  <c r="BU3" i="31" s="1"/>
  <c r="BV3" i="31" s="1"/>
  <c r="BW3" i="31" s="1"/>
  <c r="BX3" i="31" s="1"/>
  <c r="BY3" i="31" s="1"/>
  <c r="BZ3" i="31" s="1"/>
  <c r="CA3" i="31" s="1"/>
  <c r="CB3" i="31" s="1"/>
  <c r="AE2" i="31"/>
  <c r="AF2" i="31" s="1"/>
  <c r="AG2" i="31" s="1"/>
  <c r="AH2" i="31" s="1"/>
  <c r="AI2" i="31" s="1"/>
  <c r="AJ2" i="31" s="1"/>
  <c r="AK2" i="31" s="1"/>
  <c r="AL2" i="31" s="1"/>
  <c r="AM2" i="31" s="1"/>
  <c r="AN2" i="31" s="1"/>
  <c r="AO2" i="31" s="1"/>
  <c r="AP2" i="31" s="1"/>
  <c r="AQ2" i="31" s="1"/>
  <c r="AR2" i="31" s="1"/>
  <c r="AS2" i="31" s="1"/>
  <c r="AT2" i="31" s="1"/>
  <c r="AU2" i="31" s="1"/>
  <c r="AV2" i="31" s="1"/>
  <c r="AW2" i="31" s="1"/>
  <c r="AX2" i="31" s="1"/>
  <c r="AY2" i="31" s="1"/>
  <c r="AZ2" i="31" s="1"/>
  <c r="BA2" i="31" s="1"/>
  <c r="BB2" i="31" s="1"/>
  <c r="BC2" i="31" s="1"/>
  <c r="BD2" i="31" s="1"/>
  <c r="BE2" i="31" s="1"/>
  <c r="BF2" i="31" s="1"/>
  <c r="BG2" i="31" s="1"/>
  <c r="BH2" i="31" s="1"/>
  <c r="BI2" i="31" s="1"/>
  <c r="BJ2" i="31" s="1"/>
  <c r="BK2" i="31" s="1"/>
  <c r="BL2" i="31" s="1"/>
  <c r="BM2" i="31" s="1"/>
  <c r="BN2" i="31" s="1"/>
  <c r="BO2" i="31" s="1"/>
  <c r="BP2" i="31" s="1"/>
  <c r="BQ2" i="31" s="1"/>
  <c r="BR2" i="31" s="1"/>
  <c r="BS2" i="31" s="1"/>
  <c r="BT2" i="31" s="1"/>
  <c r="BU2" i="31" s="1"/>
  <c r="BV2" i="31" s="1"/>
  <c r="BW2" i="31" s="1"/>
  <c r="BX2" i="31" s="1"/>
  <c r="BY2" i="31" s="1"/>
  <c r="BZ2" i="31" s="1"/>
  <c r="CA2" i="31" s="1"/>
  <c r="CB2" i="31" s="1"/>
  <c r="AE9" i="30"/>
  <c r="AF9" i="30" s="1"/>
  <c r="AG9" i="30" s="1"/>
  <c r="AH9" i="30" s="1"/>
  <c r="AI9" i="30" s="1"/>
  <c r="AJ9" i="30" s="1"/>
  <c r="AK9" i="30" s="1"/>
  <c r="AL9" i="30" s="1"/>
  <c r="AM9" i="30" s="1"/>
  <c r="AN9" i="30" s="1"/>
  <c r="AO9" i="30" s="1"/>
  <c r="AP9" i="30" s="1"/>
  <c r="AQ9" i="30" s="1"/>
  <c r="AR9" i="30" s="1"/>
  <c r="AS9" i="30" s="1"/>
  <c r="AT9" i="30" s="1"/>
  <c r="AU9" i="30" s="1"/>
  <c r="AV9" i="30" s="1"/>
  <c r="AW9" i="30" s="1"/>
  <c r="AX9" i="30" s="1"/>
  <c r="AY9" i="30" s="1"/>
  <c r="AZ9" i="30" s="1"/>
  <c r="BA9" i="30" s="1"/>
  <c r="BB9" i="30" s="1"/>
  <c r="BC9" i="30" s="1"/>
  <c r="BD9" i="30" s="1"/>
  <c r="BE9" i="30" s="1"/>
  <c r="BF9" i="30" s="1"/>
  <c r="BG9" i="30" s="1"/>
  <c r="BH9" i="30" s="1"/>
  <c r="BI9" i="30" s="1"/>
  <c r="BJ9" i="30" s="1"/>
  <c r="BK9" i="30" s="1"/>
  <c r="BL9" i="30" s="1"/>
  <c r="BM9" i="30" s="1"/>
  <c r="BN9" i="30" s="1"/>
  <c r="BO9" i="30" s="1"/>
  <c r="BP9" i="30" s="1"/>
  <c r="BQ9" i="30" s="1"/>
  <c r="BR9" i="30" s="1"/>
  <c r="BS9" i="30" s="1"/>
  <c r="BT9" i="30" s="1"/>
  <c r="BU9" i="30" s="1"/>
  <c r="BV9" i="30" s="1"/>
  <c r="BW9" i="30" s="1"/>
  <c r="BX9" i="30" s="1"/>
  <c r="BY9" i="30" s="1"/>
  <c r="BZ9" i="30" s="1"/>
  <c r="CA9" i="30" s="1"/>
  <c r="CB9" i="30" s="1"/>
  <c r="AE8" i="30"/>
  <c r="AF8" i="30" s="1"/>
  <c r="AG8" i="30" s="1"/>
  <c r="AH8" i="30" s="1"/>
  <c r="AI8" i="30" s="1"/>
  <c r="AJ8" i="30" s="1"/>
  <c r="AK8" i="30" s="1"/>
  <c r="AL8" i="30" s="1"/>
  <c r="AM8" i="30" s="1"/>
  <c r="AN8" i="30" s="1"/>
  <c r="AO8" i="30" s="1"/>
  <c r="AP8" i="30" s="1"/>
  <c r="AQ8" i="30" s="1"/>
  <c r="AR8" i="30" s="1"/>
  <c r="AS8" i="30" s="1"/>
  <c r="AT8" i="30" s="1"/>
  <c r="AU8" i="30" s="1"/>
  <c r="AV8" i="30" s="1"/>
  <c r="AW8" i="30" s="1"/>
  <c r="AX8" i="30" s="1"/>
  <c r="AY8" i="30" s="1"/>
  <c r="AZ8" i="30" s="1"/>
  <c r="BA8" i="30" s="1"/>
  <c r="BB8" i="30" s="1"/>
  <c r="BC8" i="30" s="1"/>
  <c r="BD8" i="30" s="1"/>
  <c r="BE8" i="30" s="1"/>
  <c r="BF8" i="30" s="1"/>
  <c r="BG8" i="30" s="1"/>
  <c r="BH8" i="30" s="1"/>
  <c r="BI8" i="30" s="1"/>
  <c r="BJ8" i="30" s="1"/>
  <c r="BK8" i="30" s="1"/>
  <c r="BL8" i="30" s="1"/>
  <c r="BM8" i="30" s="1"/>
  <c r="BN8" i="30" s="1"/>
  <c r="BO8" i="30" s="1"/>
  <c r="BP8" i="30" s="1"/>
  <c r="BQ8" i="30" s="1"/>
  <c r="BR8" i="30" s="1"/>
  <c r="BS8" i="30" s="1"/>
  <c r="BT8" i="30" s="1"/>
  <c r="BU8" i="30" s="1"/>
  <c r="BV8" i="30" s="1"/>
  <c r="BW8" i="30" s="1"/>
  <c r="BX8" i="30" s="1"/>
  <c r="BY8" i="30" s="1"/>
  <c r="BZ8" i="30" s="1"/>
  <c r="CA8" i="30" s="1"/>
  <c r="CB8" i="30" s="1"/>
  <c r="AE7" i="30"/>
  <c r="AF7" i="30" s="1"/>
  <c r="AG7" i="30" s="1"/>
  <c r="AH7" i="30" s="1"/>
  <c r="AI7" i="30" s="1"/>
  <c r="AJ7" i="30" s="1"/>
  <c r="AK7" i="30" s="1"/>
  <c r="AL7" i="30" s="1"/>
  <c r="AM7" i="30" s="1"/>
  <c r="AN7" i="30" s="1"/>
  <c r="AO7" i="30" s="1"/>
  <c r="AP7" i="30" s="1"/>
  <c r="AQ7" i="30" s="1"/>
  <c r="AR7" i="30" s="1"/>
  <c r="AS7" i="30" s="1"/>
  <c r="AT7" i="30" s="1"/>
  <c r="AU7" i="30" s="1"/>
  <c r="AV7" i="30" s="1"/>
  <c r="AW7" i="30" s="1"/>
  <c r="AX7" i="30" s="1"/>
  <c r="AY7" i="30" s="1"/>
  <c r="AZ7" i="30" s="1"/>
  <c r="BA7" i="30" s="1"/>
  <c r="BB7" i="30" s="1"/>
  <c r="BC7" i="30" s="1"/>
  <c r="BD7" i="30" s="1"/>
  <c r="BE7" i="30" s="1"/>
  <c r="BF7" i="30" s="1"/>
  <c r="BG7" i="30" s="1"/>
  <c r="BH7" i="30" s="1"/>
  <c r="BI7" i="30" s="1"/>
  <c r="BJ7" i="30" s="1"/>
  <c r="BK7" i="30" s="1"/>
  <c r="BL7" i="30" s="1"/>
  <c r="BM7" i="30" s="1"/>
  <c r="BN7" i="30" s="1"/>
  <c r="BO7" i="30" s="1"/>
  <c r="BP7" i="30" s="1"/>
  <c r="BQ7" i="30" s="1"/>
  <c r="BR7" i="30" s="1"/>
  <c r="BS7" i="30" s="1"/>
  <c r="BT7" i="30" s="1"/>
  <c r="BU7" i="30" s="1"/>
  <c r="BV7" i="30" s="1"/>
  <c r="BW7" i="30" s="1"/>
  <c r="BX7" i="30" s="1"/>
  <c r="BY7" i="30" s="1"/>
  <c r="BZ7" i="30" s="1"/>
  <c r="CA7" i="30" s="1"/>
  <c r="CB7" i="30" s="1"/>
  <c r="AE6" i="30"/>
  <c r="AF6" i="30" s="1"/>
  <c r="AG6" i="30" s="1"/>
  <c r="AH6" i="30" s="1"/>
  <c r="AI6" i="30" s="1"/>
  <c r="AJ6" i="30" s="1"/>
  <c r="AK6" i="30" s="1"/>
  <c r="AL6" i="30" s="1"/>
  <c r="AM6" i="30" s="1"/>
  <c r="AN6" i="30" s="1"/>
  <c r="AO6" i="30" s="1"/>
  <c r="AP6" i="30" s="1"/>
  <c r="AQ6" i="30" s="1"/>
  <c r="AR6" i="30" s="1"/>
  <c r="AS6" i="30" s="1"/>
  <c r="AT6" i="30" s="1"/>
  <c r="AU6" i="30" s="1"/>
  <c r="AV6" i="30" s="1"/>
  <c r="AW6" i="30" s="1"/>
  <c r="AX6" i="30" s="1"/>
  <c r="AY6" i="30" s="1"/>
  <c r="AZ6" i="30" s="1"/>
  <c r="BA6" i="30" s="1"/>
  <c r="BB6" i="30" s="1"/>
  <c r="BC6" i="30" s="1"/>
  <c r="BD6" i="30" s="1"/>
  <c r="BE6" i="30" s="1"/>
  <c r="BF6" i="30" s="1"/>
  <c r="BG6" i="30" s="1"/>
  <c r="BH6" i="30" s="1"/>
  <c r="BI6" i="30" s="1"/>
  <c r="BJ6" i="30" s="1"/>
  <c r="BK6" i="30" s="1"/>
  <c r="BL6" i="30" s="1"/>
  <c r="BM6" i="30" s="1"/>
  <c r="BN6" i="30" s="1"/>
  <c r="BO6" i="30" s="1"/>
  <c r="BP6" i="30" s="1"/>
  <c r="BQ6" i="30" s="1"/>
  <c r="BR6" i="30" s="1"/>
  <c r="BS6" i="30" s="1"/>
  <c r="BT6" i="30" s="1"/>
  <c r="BU6" i="30" s="1"/>
  <c r="BV6" i="30" s="1"/>
  <c r="BW6" i="30" s="1"/>
  <c r="BX6" i="30" s="1"/>
  <c r="BY6" i="30" s="1"/>
  <c r="BZ6" i="30" s="1"/>
  <c r="CA6" i="30" s="1"/>
  <c r="CB6" i="30" s="1"/>
  <c r="AE5" i="30"/>
  <c r="AF5" i="30" s="1"/>
  <c r="AG5" i="30" s="1"/>
  <c r="AH5" i="30" s="1"/>
  <c r="AI5" i="30" s="1"/>
  <c r="AJ5" i="30" s="1"/>
  <c r="AK5" i="30" s="1"/>
  <c r="AL5" i="30" s="1"/>
  <c r="AM5" i="30" s="1"/>
  <c r="AN5" i="30" s="1"/>
  <c r="AO5" i="30" s="1"/>
  <c r="AP5" i="30" s="1"/>
  <c r="AQ5" i="30" s="1"/>
  <c r="AR5" i="30" s="1"/>
  <c r="AS5" i="30" s="1"/>
  <c r="AT5" i="30" s="1"/>
  <c r="AU5" i="30" s="1"/>
  <c r="AV5" i="30" s="1"/>
  <c r="AW5" i="30" s="1"/>
  <c r="AX5" i="30" s="1"/>
  <c r="AY5" i="30" s="1"/>
  <c r="AZ5" i="30" s="1"/>
  <c r="BA5" i="30" s="1"/>
  <c r="BB5" i="30" s="1"/>
  <c r="BC5" i="30" s="1"/>
  <c r="BD5" i="30" s="1"/>
  <c r="BE5" i="30" s="1"/>
  <c r="BF5" i="30" s="1"/>
  <c r="BG5" i="30" s="1"/>
  <c r="BH5" i="30" s="1"/>
  <c r="BI5" i="30" s="1"/>
  <c r="BJ5" i="30" s="1"/>
  <c r="BK5" i="30" s="1"/>
  <c r="BL5" i="30" s="1"/>
  <c r="BM5" i="30" s="1"/>
  <c r="BN5" i="30" s="1"/>
  <c r="BO5" i="30" s="1"/>
  <c r="BP5" i="30" s="1"/>
  <c r="BQ5" i="30" s="1"/>
  <c r="BR5" i="30" s="1"/>
  <c r="BS5" i="30" s="1"/>
  <c r="BT5" i="30" s="1"/>
  <c r="BU5" i="30" s="1"/>
  <c r="BV5" i="30" s="1"/>
  <c r="BW5" i="30" s="1"/>
  <c r="BX5" i="30" s="1"/>
  <c r="BY5" i="30" s="1"/>
  <c r="BZ5" i="30" s="1"/>
  <c r="CA5" i="30" s="1"/>
  <c r="CB5" i="30" s="1"/>
  <c r="AE4" i="30"/>
  <c r="AF4" i="30" s="1"/>
  <c r="AG4" i="30" s="1"/>
  <c r="AH4" i="30" s="1"/>
  <c r="AI4" i="30" s="1"/>
  <c r="AJ4" i="30" s="1"/>
  <c r="AK4" i="30" s="1"/>
  <c r="AL4" i="30" s="1"/>
  <c r="AM4" i="30" s="1"/>
  <c r="AN4" i="30" s="1"/>
  <c r="AO4" i="30" s="1"/>
  <c r="AP4" i="30" s="1"/>
  <c r="AQ4" i="30" s="1"/>
  <c r="AR4" i="30" s="1"/>
  <c r="AS4" i="30" s="1"/>
  <c r="AT4" i="30" s="1"/>
  <c r="AU4" i="30" s="1"/>
  <c r="AV4" i="30" s="1"/>
  <c r="AW4" i="30" s="1"/>
  <c r="AX4" i="30" s="1"/>
  <c r="AY4" i="30" s="1"/>
  <c r="AZ4" i="30" s="1"/>
  <c r="BA4" i="30" s="1"/>
  <c r="BB4" i="30" s="1"/>
  <c r="BC4" i="30" s="1"/>
  <c r="BD4" i="30" s="1"/>
  <c r="BE4" i="30" s="1"/>
  <c r="BF4" i="30" s="1"/>
  <c r="BG4" i="30" s="1"/>
  <c r="BH4" i="30" s="1"/>
  <c r="BI4" i="30" s="1"/>
  <c r="BJ4" i="30" s="1"/>
  <c r="BK4" i="30" s="1"/>
  <c r="BL4" i="30" s="1"/>
  <c r="BM4" i="30" s="1"/>
  <c r="BN4" i="30" s="1"/>
  <c r="BO4" i="30" s="1"/>
  <c r="BP4" i="30" s="1"/>
  <c r="BQ4" i="30" s="1"/>
  <c r="BR4" i="30" s="1"/>
  <c r="BS4" i="30" s="1"/>
  <c r="BT4" i="30" s="1"/>
  <c r="BU4" i="30" s="1"/>
  <c r="BV4" i="30" s="1"/>
  <c r="BW4" i="30" s="1"/>
  <c r="BX4" i="30" s="1"/>
  <c r="BY4" i="30" s="1"/>
  <c r="BZ4" i="30" s="1"/>
  <c r="CA4" i="30" s="1"/>
  <c r="CB4" i="30" s="1"/>
  <c r="AK3" i="30"/>
  <c r="AL3" i="30" s="1"/>
  <c r="AM3" i="30" s="1"/>
  <c r="AN3" i="30" s="1"/>
  <c r="AO3" i="30" s="1"/>
  <c r="AP3" i="30" s="1"/>
  <c r="AQ3" i="30" s="1"/>
  <c r="AR3" i="30" s="1"/>
  <c r="AS3" i="30" s="1"/>
  <c r="AT3" i="30" s="1"/>
  <c r="AU3" i="30" s="1"/>
  <c r="AV3" i="30" s="1"/>
  <c r="AW3" i="30" s="1"/>
  <c r="AX3" i="30" s="1"/>
  <c r="AY3" i="30" s="1"/>
  <c r="AZ3" i="30" s="1"/>
  <c r="BA3" i="30" s="1"/>
  <c r="BB3" i="30" s="1"/>
  <c r="BC3" i="30" s="1"/>
  <c r="BD3" i="30" s="1"/>
  <c r="BE3" i="30" s="1"/>
  <c r="BF3" i="30" s="1"/>
  <c r="BG3" i="30" s="1"/>
  <c r="BH3" i="30" s="1"/>
  <c r="BI3" i="30" s="1"/>
  <c r="BJ3" i="30" s="1"/>
  <c r="BK3" i="30" s="1"/>
  <c r="BL3" i="30" s="1"/>
  <c r="BM3" i="30" s="1"/>
  <c r="BN3" i="30" s="1"/>
  <c r="BO3" i="30" s="1"/>
  <c r="BP3" i="30" s="1"/>
  <c r="BQ3" i="30" s="1"/>
  <c r="BR3" i="30" s="1"/>
  <c r="BS3" i="30" s="1"/>
  <c r="BT3" i="30" s="1"/>
  <c r="BU3" i="30" s="1"/>
  <c r="BV3" i="30" s="1"/>
  <c r="BW3" i="30" s="1"/>
  <c r="BX3" i="30" s="1"/>
  <c r="BY3" i="30" s="1"/>
  <c r="BZ3" i="30" s="1"/>
  <c r="CA3" i="30" s="1"/>
  <c r="CB3" i="30" s="1"/>
  <c r="AE3" i="30"/>
  <c r="AF3" i="30" s="1"/>
  <c r="AG3" i="30" s="1"/>
  <c r="AH3" i="30" s="1"/>
  <c r="AI3" i="30" s="1"/>
  <c r="AJ3" i="30" s="1"/>
  <c r="AE2" i="30"/>
  <c r="AF2" i="30" s="1"/>
  <c r="AG2" i="30" s="1"/>
  <c r="AH2" i="30" s="1"/>
  <c r="AI2" i="30" s="1"/>
  <c r="AJ2" i="30" s="1"/>
  <c r="AK2" i="30" s="1"/>
  <c r="AL2" i="30" s="1"/>
  <c r="AM2" i="30" s="1"/>
  <c r="AN2" i="30" s="1"/>
  <c r="AO2" i="30" s="1"/>
  <c r="AP2" i="30" s="1"/>
  <c r="AQ2" i="30" s="1"/>
  <c r="AR2" i="30" s="1"/>
  <c r="AS2" i="30" s="1"/>
  <c r="AT2" i="30" s="1"/>
  <c r="AU2" i="30" s="1"/>
  <c r="AV2" i="30" s="1"/>
  <c r="AW2" i="30" s="1"/>
  <c r="AX2" i="30" s="1"/>
  <c r="AY2" i="30" s="1"/>
  <c r="AZ2" i="30" s="1"/>
  <c r="BA2" i="30" s="1"/>
  <c r="BB2" i="30" s="1"/>
  <c r="BC2" i="30" s="1"/>
  <c r="BD2" i="30" s="1"/>
  <c r="BE2" i="30" s="1"/>
  <c r="BF2" i="30" s="1"/>
  <c r="BG2" i="30" s="1"/>
  <c r="BH2" i="30" s="1"/>
  <c r="BI2" i="30" s="1"/>
  <c r="BJ2" i="30" s="1"/>
  <c r="BK2" i="30" s="1"/>
  <c r="BL2" i="30" s="1"/>
  <c r="BM2" i="30" s="1"/>
  <c r="BN2" i="30" s="1"/>
  <c r="BO2" i="30" s="1"/>
  <c r="BP2" i="30" s="1"/>
  <c r="BQ2" i="30" s="1"/>
  <c r="BR2" i="30" s="1"/>
  <c r="BS2" i="30" s="1"/>
  <c r="BT2" i="30" s="1"/>
  <c r="BU2" i="30" s="1"/>
  <c r="BV2" i="30" s="1"/>
  <c r="BW2" i="30" s="1"/>
  <c r="BX2" i="30" s="1"/>
  <c r="BY2" i="30" s="1"/>
  <c r="BZ2" i="30" s="1"/>
  <c r="CA2" i="30" s="1"/>
  <c r="CB2" i="30" s="1"/>
  <c r="AE9" i="29"/>
  <c r="AF9" i="29" s="1"/>
  <c r="AG9" i="29" s="1"/>
  <c r="AH9" i="29" s="1"/>
  <c r="AI9" i="29" s="1"/>
  <c r="AJ9" i="29" s="1"/>
  <c r="AK9" i="29" s="1"/>
  <c r="AL9" i="29" s="1"/>
  <c r="AM9" i="29" s="1"/>
  <c r="AN9" i="29" s="1"/>
  <c r="AO9" i="29" s="1"/>
  <c r="AP9" i="29" s="1"/>
  <c r="AQ9" i="29" s="1"/>
  <c r="AR9" i="29" s="1"/>
  <c r="AS9" i="29" s="1"/>
  <c r="AT9" i="29" s="1"/>
  <c r="AU9" i="29" s="1"/>
  <c r="AV9" i="29" s="1"/>
  <c r="AW9" i="29" s="1"/>
  <c r="AX9" i="29" s="1"/>
  <c r="AY9" i="29" s="1"/>
  <c r="AZ9" i="29" s="1"/>
  <c r="BA9" i="29" s="1"/>
  <c r="BB9" i="29" s="1"/>
  <c r="BC9" i="29" s="1"/>
  <c r="BD9" i="29" s="1"/>
  <c r="BE9" i="29" s="1"/>
  <c r="BF9" i="29" s="1"/>
  <c r="BG9" i="29" s="1"/>
  <c r="BH9" i="29" s="1"/>
  <c r="BI9" i="29" s="1"/>
  <c r="BJ9" i="29" s="1"/>
  <c r="BK9" i="29" s="1"/>
  <c r="BL9" i="29" s="1"/>
  <c r="BM9" i="29" s="1"/>
  <c r="BN9" i="29" s="1"/>
  <c r="BO9" i="29" s="1"/>
  <c r="BP9" i="29" s="1"/>
  <c r="BQ9" i="29" s="1"/>
  <c r="BR9" i="29" s="1"/>
  <c r="BS9" i="29" s="1"/>
  <c r="BT9" i="29" s="1"/>
  <c r="BU9" i="29" s="1"/>
  <c r="BV9" i="29" s="1"/>
  <c r="BW9" i="29" s="1"/>
  <c r="BX9" i="29" s="1"/>
  <c r="BY9" i="29" s="1"/>
  <c r="BZ9" i="29" s="1"/>
  <c r="CA9" i="29" s="1"/>
  <c r="CB9" i="29" s="1"/>
  <c r="AE8" i="29"/>
  <c r="AF8" i="29" s="1"/>
  <c r="AG8" i="29" s="1"/>
  <c r="AH8" i="29" s="1"/>
  <c r="AI8" i="29" s="1"/>
  <c r="AJ8" i="29" s="1"/>
  <c r="AK8" i="29" s="1"/>
  <c r="AL8" i="29" s="1"/>
  <c r="AM8" i="29" s="1"/>
  <c r="AN8" i="29" s="1"/>
  <c r="AO8" i="29" s="1"/>
  <c r="AP8" i="29" s="1"/>
  <c r="AQ8" i="29" s="1"/>
  <c r="AR8" i="29" s="1"/>
  <c r="AS8" i="29" s="1"/>
  <c r="AT8" i="29" s="1"/>
  <c r="AU8" i="29" s="1"/>
  <c r="AV8" i="29" s="1"/>
  <c r="AW8" i="29" s="1"/>
  <c r="AX8" i="29" s="1"/>
  <c r="AY8" i="29" s="1"/>
  <c r="AZ8" i="29" s="1"/>
  <c r="BA8" i="29" s="1"/>
  <c r="BB8" i="29" s="1"/>
  <c r="BC8" i="29" s="1"/>
  <c r="BD8" i="29" s="1"/>
  <c r="BE8" i="29" s="1"/>
  <c r="BF8" i="29" s="1"/>
  <c r="BG8" i="29" s="1"/>
  <c r="BH8" i="29" s="1"/>
  <c r="BI8" i="29" s="1"/>
  <c r="BJ8" i="29" s="1"/>
  <c r="BK8" i="29" s="1"/>
  <c r="BL8" i="29" s="1"/>
  <c r="BM8" i="29" s="1"/>
  <c r="BN8" i="29" s="1"/>
  <c r="BO8" i="29" s="1"/>
  <c r="BP8" i="29" s="1"/>
  <c r="BQ8" i="29" s="1"/>
  <c r="BR8" i="29" s="1"/>
  <c r="BS8" i="29" s="1"/>
  <c r="BT8" i="29" s="1"/>
  <c r="BU8" i="29" s="1"/>
  <c r="BV8" i="29" s="1"/>
  <c r="BW8" i="29" s="1"/>
  <c r="BX8" i="29" s="1"/>
  <c r="BY8" i="29" s="1"/>
  <c r="BZ8" i="29" s="1"/>
  <c r="CA8" i="29" s="1"/>
  <c r="CB8" i="29" s="1"/>
  <c r="AE7" i="29"/>
  <c r="AF7" i="29" s="1"/>
  <c r="AG7" i="29" s="1"/>
  <c r="AH7" i="29" s="1"/>
  <c r="AI7" i="29" s="1"/>
  <c r="AJ7" i="29" s="1"/>
  <c r="AK7" i="29" s="1"/>
  <c r="AL7" i="29" s="1"/>
  <c r="AM7" i="29" s="1"/>
  <c r="AN7" i="29" s="1"/>
  <c r="AO7" i="29" s="1"/>
  <c r="AP7" i="29" s="1"/>
  <c r="AQ7" i="29" s="1"/>
  <c r="AR7" i="29" s="1"/>
  <c r="AS7" i="29" s="1"/>
  <c r="AT7" i="29" s="1"/>
  <c r="AU7" i="29" s="1"/>
  <c r="AV7" i="29" s="1"/>
  <c r="AW7" i="29" s="1"/>
  <c r="AX7" i="29" s="1"/>
  <c r="AY7" i="29" s="1"/>
  <c r="AZ7" i="29" s="1"/>
  <c r="BA7" i="29" s="1"/>
  <c r="BB7" i="29" s="1"/>
  <c r="BC7" i="29" s="1"/>
  <c r="BD7" i="29" s="1"/>
  <c r="BE7" i="29" s="1"/>
  <c r="BF7" i="29" s="1"/>
  <c r="BG7" i="29" s="1"/>
  <c r="BH7" i="29" s="1"/>
  <c r="BI7" i="29" s="1"/>
  <c r="BJ7" i="29" s="1"/>
  <c r="BK7" i="29" s="1"/>
  <c r="BL7" i="29" s="1"/>
  <c r="BM7" i="29" s="1"/>
  <c r="BN7" i="29" s="1"/>
  <c r="BO7" i="29" s="1"/>
  <c r="BP7" i="29" s="1"/>
  <c r="BQ7" i="29" s="1"/>
  <c r="BR7" i="29" s="1"/>
  <c r="BS7" i="29" s="1"/>
  <c r="BT7" i="29" s="1"/>
  <c r="BU7" i="29" s="1"/>
  <c r="BV7" i="29" s="1"/>
  <c r="BW7" i="29" s="1"/>
  <c r="BX7" i="29" s="1"/>
  <c r="BY7" i="29" s="1"/>
  <c r="BZ7" i="29" s="1"/>
  <c r="CA7" i="29" s="1"/>
  <c r="CB7" i="29" s="1"/>
  <c r="AE6" i="29"/>
  <c r="AF6" i="29" s="1"/>
  <c r="AG6" i="29" s="1"/>
  <c r="AH6" i="29" s="1"/>
  <c r="AI6" i="29" s="1"/>
  <c r="AJ6" i="29" s="1"/>
  <c r="AK6" i="29" s="1"/>
  <c r="AL6" i="29" s="1"/>
  <c r="AM6" i="29" s="1"/>
  <c r="AN6" i="29" s="1"/>
  <c r="AO6" i="29" s="1"/>
  <c r="AP6" i="29" s="1"/>
  <c r="AQ6" i="29" s="1"/>
  <c r="AR6" i="29" s="1"/>
  <c r="AS6" i="29" s="1"/>
  <c r="AT6" i="29" s="1"/>
  <c r="AU6" i="29" s="1"/>
  <c r="AV6" i="29" s="1"/>
  <c r="AW6" i="29" s="1"/>
  <c r="AX6" i="29" s="1"/>
  <c r="AY6" i="29" s="1"/>
  <c r="AZ6" i="29" s="1"/>
  <c r="BA6" i="29" s="1"/>
  <c r="BB6" i="29" s="1"/>
  <c r="BC6" i="29" s="1"/>
  <c r="BD6" i="29" s="1"/>
  <c r="BE6" i="29" s="1"/>
  <c r="BF6" i="29" s="1"/>
  <c r="BG6" i="29" s="1"/>
  <c r="BH6" i="29" s="1"/>
  <c r="BI6" i="29" s="1"/>
  <c r="BJ6" i="29" s="1"/>
  <c r="BK6" i="29" s="1"/>
  <c r="BL6" i="29" s="1"/>
  <c r="BM6" i="29" s="1"/>
  <c r="BN6" i="29" s="1"/>
  <c r="BO6" i="29" s="1"/>
  <c r="BP6" i="29" s="1"/>
  <c r="BQ6" i="29" s="1"/>
  <c r="BR6" i="29" s="1"/>
  <c r="BS6" i="29" s="1"/>
  <c r="BT6" i="29" s="1"/>
  <c r="BU6" i="29" s="1"/>
  <c r="BV6" i="29" s="1"/>
  <c r="BW6" i="29" s="1"/>
  <c r="BX6" i="29" s="1"/>
  <c r="BY6" i="29" s="1"/>
  <c r="BZ6" i="29" s="1"/>
  <c r="CA6" i="29" s="1"/>
  <c r="CB6" i="29" s="1"/>
  <c r="AE5" i="29"/>
  <c r="AF5" i="29" s="1"/>
  <c r="AG5" i="29" s="1"/>
  <c r="AH5" i="29" s="1"/>
  <c r="AI5" i="29" s="1"/>
  <c r="AJ5" i="29" s="1"/>
  <c r="AK5" i="29" s="1"/>
  <c r="AL5" i="29" s="1"/>
  <c r="AM5" i="29" s="1"/>
  <c r="AN5" i="29" s="1"/>
  <c r="AO5" i="29" s="1"/>
  <c r="AP5" i="29" s="1"/>
  <c r="AQ5" i="29" s="1"/>
  <c r="AR5" i="29" s="1"/>
  <c r="AS5" i="29" s="1"/>
  <c r="AT5" i="29" s="1"/>
  <c r="AU5" i="29" s="1"/>
  <c r="AV5" i="29" s="1"/>
  <c r="AW5" i="29" s="1"/>
  <c r="AX5" i="29" s="1"/>
  <c r="AY5" i="29" s="1"/>
  <c r="AZ5" i="29" s="1"/>
  <c r="BA5" i="29" s="1"/>
  <c r="BB5" i="29" s="1"/>
  <c r="BC5" i="29" s="1"/>
  <c r="BD5" i="29" s="1"/>
  <c r="BE5" i="29" s="1"/>
  <c r="BF5" i="29" s="1"/>
  <c r="BG5" i="29" s="1"/>
  <c r="BH5" i="29" s="1"/>
  <c r="BI5" i="29" s="1"/>
  <c r="BJ5" i="29" s="1"/>
  <c r="BK5" i="29" s="1"/>
  <c r="BL5" i="29" s="1"/>
  <c r="BM5" i="29" s="1"/>
  <c r="BN5" i="29" s="1"/>
  <c r="BO5" i="29" s="1"/>
  <c r="BP5" i="29" s="1"/>
  <c r="BQ5" i="29" s="1"/>
  <c r="BR5" i="29" s="1"/>
  <c r="BS5" i="29" s="1"/>
  <c r="BT5" i="29" s="1"/>
  <c r="BU5" i="29" s="1"/>
  <c r="BV5" i="29" s="1"/>
  <c r="BW5" i="29" s="1"/>
  <c r="BX5" i="29" s="1"/>
  <c r="BY5" i="29" s="1"/>
  <c r="BZ5" i="29" s="1"/>
  <c r="CA5" i="29" s="1"/>
  <c r="CB5" i="29" s="1"/>
  <c r="AE4" i="29"/>
  <c r="AF4" i="29" s="1"/>
  <c r="AG4" i="29" s="1"/>
  <c r="AH4" i="29" s="1"/>
  <c r="AI4" i="29" s="1"/>
  <c r="AJ4" i="29" s="1"/>
  <c r="AK4" i="29" s="1"/>
  <c r="AL4" i="29" s="1"/>
  <c r="AM4" i="29" s="1"/>
  <c r="AN4" i="29" s="1"/>
  <c r="AO4" i="29" s="1"/>
  <c r="AP4" i="29" s="1"/>
  <c r="AQ4" i="29" s="1"/>
  <c r="AR4" i="29" s="1"/>
  <c r="AS4" i="29" s="1"/>
  <c r="AT4" i="29" s="1"/>
  <c r="AU4" i="29" s="1"/>
  <c r="AV4" i="29" s="1"/>
  <c r="AW4" i="29" s="1"/>
  <c r="AX4" i="29" s="1"/>
  <c r="AY4" i="29" s="1"/>
  <c r="AZ4" i="29" s="1"/>
  <c r="BA4" i="29" s="1"/>
  <c r="BB4" i="29" s="1"/>
  <c r="BC4" i="29" s="1"/>
  <c r="BD4" i="29" s="1"/>
  <c r="BE4" i="29" s="1"/>
  <c r="BF4" i="29" s="1"/>
  <c r="BG4" i="29" s="1"/>
  <c r="BH4" i="29" s="1"/>
  <c r="BI4" i="29" s="1"/>
  <c r="BJ4" i="29" s="1"/>
  <c r="BK4" i="29" s="1"/>
  <c r="BL4" i="29" s="1"/>
  <c r="BM4" i="29" s="1"/>
  <c r="BN4" i="29" s="1"/>
  <c r="BO4" i="29" s="1"/>
  <c r="BP4" i="29" s="1"/>
  <c r="BQ4" i="29" s="1"/>
  <c r="BR4" i="29" s="1"/>
  <c r="BS4" i="29" s="1"/>
  <c r="BT4" i="29" s="1"/>
  <c r="BU4" i="29" s="1"/>
  <c r="BV4" i="29" s="1"/>
  <c r="BW4" i="29" s="1"/>
  <c r="BX4" i="29" s="1"/>
  <c r="BY4" i="29" s="1"/>
  <c r="BZ4" i="29" s="1"/>
  <c r="CA4" i="29" s="1"/>
  <c r="CB4" i="29" s="1"/>
  <c r="AE3" i="29"/>
  <c r="AF3" i="29" s="1"/>
  <c r="AG3" i="29" s="1"/>
  <c r="AH3" i="29" s="1"/>
  <c r="AI3" i="29" s="1"/>
  <c r="AJ3" i="29" s="1"/>
  <c r="AK3" i="29" s="1"/>
  <c r="AL3" i="29" s="1"/>
  <c r="AM3" i="29" s="1"/>
  <c r="AN3" i="29" s="1"/>
  <c r="AO3" i="29" s="1"/>
  <c r="AP3" i="29" s="1"/>
  <c r="AQ3" i="29" s="1"/>
  <c r="AR3" i="29" s="1"/>
  <c r="AS3" i="29" s="1"/>
  <c r="AT3" i="29" s="1"/>
  <c r="AU3" i="29" s="1"/>
  <c r="AV3" i="29" s="1"/>
  <c r="AW3" i="29" s="1"/>
  <c r="AX3" i="29" s="1"/>
  <c r="AY3" i="29" s="1"/>
  <c r="AZ3" i="29" s="1"/>
  <c r="BA3" i="29" s="1"/>
  <c r="BB3" i="29" s="1"/>
  <c r="BC3" i="29" s="1"/>
  <c r="BD3" i="29" s="1"/>
  <c r="BE3" i="29" s="1"/>
  <c r="BF3" i="29" s="1"/>
  <c r="BG3" i="29" s="1"/>
  <c r="BH3" i="29" s="1"/>
  <c r="BI3" i="29" s="1"/>
  <c r="BJ3" i="29" s="1"/>
  <c r="BK3" i="29" s="1"/>
  <c r="BL3" i="29" s="1"/>
  <c r="BM3" i="29" s="1"/>
  <c r="BN3" i="29" s="1"/>
  <c r="BO3" i="29" s="1"/>
  <c r="BP3" i="29" s="1"/>
  <c r="BQ3" i="29" s="1"/>
  <c r="BR3" i="29" s="1"/>
  <c r="BS3" i="29" s="1"/>
  <c r="BT3" i="29" s="1"/>
  <c r="BU3" i="29" s="1"/>
  <c r="BV3" i="29" s="1"/>
  <c r="BW3" i="29" s="1"/>
  <c r="BX3" i="29" s="1"/>
  <c r="BY3" i="29" s="1"/>
  <c r="BZ3" i="29" s="1"/>
  <c r="CA3" i="29" s="1"/>
  <c r="CB3" i="29" s="1"/>
  <c r="AE2" i="29"/>
  <c r="AF2" i="29" s="1"/>
  <c r="AG2" i="29" s="1"/>
  <c r="AH2" i="29" s="1"/>
  <c r="AI2" i="29" s="1"/>
  <c r="AJ2" i="29" s="1"/>
  <c r="AK2" i="29" s="1"/>
  <c r="AL2" i="29" s="1"/>
  <c r="AM2" i="29" s="1"/>
  <c r="AN2" i="29" s="1"/>
  <c r="AO2" i="29" s="1"/>
  <c r="AP2" i="29" s="1"/>
  <c r="AQ2" i="29" s="1"/>
  <c r="AR2" i="29" s="1"/>
  <c r="AS2" i="29" s="1"/>
  <c r="AT2" i="29" s="1"/>
  <c r="AU2" i="29" s="1"/>
  <c r="AV2" i="29" s="1"/>
  <c r="AW2" i="29" s="1"/>
  <c r="AX2" i="29" s="1"/>
  <c r="AY2" i="29" s="1"/>
  <c r="AZ2" i="29" s="1"/>
  <c r="BA2" i="29" s="1"/>
  <c r="BB2" i="29" s="1"/>
  <c r="BC2" i="29" s="1"/>
  <c r="BD2" i="29" s="1"/>
  <c r="BE2" i="29" s="1"/>
  <c r="BF2" i="29" s="1"/>
  <c r="BG2" i="29" s="1"/>
  <c r="BH2" i="29" s="1"/>
  <c r="BI2" i="29" s="1"/>
  <c r="BJ2" i="29" s="1"/>
  <c r="BK2" i="29" s="1"/>
  <c r="BL2" i="29" s="1"/>
  <c r="BM2" i="29" s="1"/>
  <c r="BN2" i="29" s="1"/>
  <c r="BO2" i="29" s="1"/>
  <c r="BP2" i="29" s="1"/>
  <c r="BQ2" i="29" s="1"/>
  <c r="BR2" i="29" s="1"/>
  <c r="BS2" i="29" s="1"/>
  <c r="BT2" i="29" s="1"/>
  <c r="BU2" i="29" s="1"/>
  <c r="BV2" i="29" s="1"/>
  <c r="BW2" i="29" s="1"/>
  <c r="BX2" i="29" s="1"/>
  <c r="BY2" i="29" s="1"/>
  <c r="BZ2" i="29" s="1"/>
  <c r="CA2" i="29" s="1"/>
  <c r="CB2" i="29" s="1"/>
  <c r="AE9" i="28"/>
  <c r="AF9" i="28" s="1"/>
  <c r="AG9" i="28" s="1"/>
  <c r="AH9" i="28" s="1"/>
  <c r="AI9" i="28" s="1"/>
  <c r="AJ9" i="28" s="1"/>
  <c r="AK9" i="28" s="1"/>
  <c r="AL9" i="28" s="1"/>
  <c r="AM9" i="28" s="1"/>
  <c r="AN9" i="28" s="1"/>
  <c r="AO9" i="28" s="1"/>
  <c r="AP9" i="28" s="1"/>
  <c r="AQ9" i="28" s="1"/>
  <c r="AR9" i="28" s="1"/>
  <c r="AS9" i="28" s="1"/>
  <c r="AT9" i="28" s="1"/>
  <c r="AU9" i="28" s="1"/>
  <c r="AV9" i="28" s="1"/>
  <c r="AW9" i="28" s="1"/>
  <c r="AX9" i="28" s="1"/>
  <c r="AY9" i="28" s="1"/>
  <c r="AZ9" i="28" s="1"/>
  <c r="BA9" i="28" s="1"/>
  <c r="BB9" i="28" s="1"/>
  <c r="BC9" i="28" s="1"/>
  <c r="BD9" i="28" s="1"/>
  <c r="BE9" i="28" s="1"/>
  <c r="BF9" i="28" s="1"/>
  <c r="BG9" i="28" s="1"/>
  <c r="BH9" i="28" s="1"/>
  <c r="BI9" i="28" s="1"/>
  <c r="BJ9" i="28" s="1"/>
  <c r="BK9" i="28" s="1"/>
  <c r="BL9" i="28" s="1"/>
  <c r="BM9" i="28" s="1"/>
  <c r="BN9" i="28" s="1"/>
  <c r="BO9" i="28" s="1"/>
  <c r="BP9" i="28" s="1"/>
  <c r="BQ9" i="28" s="1"/>
  <c r="BR9" i="28" s="1"/>
  <c r="BS9" i="28" s="1"/>
  <c r="BT9" i="28" s="1"/>
  <c r="BU9" i="28" s="1"/>
  <c r="BV9" i="28" s="1"/>
  <c r="BW9" i="28" s="1"/>
  <c r="BX9" i="28" s="1"/>
  <c r="BY9" i="28" s="1"/>
  <c r="BZ9" i="28" s="1"/>
  <c r="CA9" i="28" s="1"/>
  <c r="CB9" i="28" s="1"/>
  <c r="AE8" i="28"/>
  <c r="AF8" i="28" s="1"/>
  <c r="AG8" i="28" s="1"/>
  <c r="AH8" i="28" s="1"/>
  <c r="AI8" i="28" s="1"/>
  <c r="AJ8" i="28" s="1"/>
  <c r="AK8" i="28" s="1"/>
  <c r="AL8" i="28" s="1"/>
  <c r="AM8" i="28" s="1"/>
  <c r="AN8" i="28" s="1"/>
  <c r="AO8" i="28" s="1"/>
  <c r="AP8" i="28" s="1"/>
  <c r="AQ8" i="28" s="1"/>
  <c r="AR8" i="28" s="1"/>
  <c r="AS8" i="28" s="1"/>
  <c r="AT8" i="28" s="1"/>
  <c r="AU8" i="28" s="1"/>
  <c r="AV8" i="28" s="1"/>
  <c r="AW8" i="28" s="1"/>
  <c r="AX8" i="28" s="1"/>
  <c r="AY8" i="28" s="1"/>
  <c r="AZ8" i="28" s="1"/>
  <c r="BA8" i="28" s="1"/>
  <c r="BB8" i="28" s="1"/>
  <c r="BC8" i="28" s="1"/>
  <c r="BD8" i="28" s="1"/>
  <c r="BE8" i="28" s="1"/>
  <c r="BF8" i="28" s="1"/>
  <c r="BG8" i="28" s="1"/>
  <c r="BH8" i="28" s="1"/>
  <c r="BI8" i="28" s="1"/>
  <c r="BJ8" i="28" s="1"/>
  <c r="BK8" i="28" s="1"/>
  <c r="BL8" i="28" s="1"/>
  <c r="BM8" i="28" s="1"/>
  <c r="BN8" i="28" s="1"/>
  <c r="BO8" i="28" s="1"/>
  <c r="BP8" i="28" s="1"/>
  <c r="BQ8" i="28" s="1"/>
  <c r="BR8" i="28" s="1"/>
  <c r="BS8" i="28" s="1"/>
  <c r="BT8" i="28" s="1"/>
  <c r="BU8" i="28" s="1"/>
  <c r="BV8" i="28" s="1"/>
  <c r="BW8" i="28" s="1"/>
  <c r="BX8" i="28" s="1"/>
  <c r="BY8" i="28" s="1"/>
  <c r="BZ8" i="28" s="1"/>
  <c r="CA8" i="28" s="1"/>
  <c r="CB8" i="28" s="1"/>
  <c r="AE7" i="28"/>
  <c r="AF7" i="28" s="1"/>
  <c r="AG7" i="28" s="1"/>
  <c r="AH7" i="28" s="1"/>
  <c r="AI7" i="28" s="1"/>
  <c r="AJ7" i="28" s="1"/>
  <c r="AK7" i="28" s="1"/>
  <c r="AL7" i="28" s="1"/>
  <c r="AM7" i="28" s="1"/>
  <c r="AN7" i="28" s="1"/>
  <c r="AO7" i="28" s="1"/>
  <c r="AP7" i="28" s="1"/>
  <c r="AQ7" i="28" s="1"/>
  <c r="AR7" i="28" s="1"/>
  <c r="AS7" i="28" s="1"/>
  <c r="AT7" i="28" s="1"/>
  <c r="AU7" i="28" s="1"/>
  <c r="AV7" i="28" s="1"/>
  <c r="AW7" i="28" s="1"/>
  <c r="AX7" i="28" s="1"/>
  <c r="AY7" i="28" s="1"/>
  <c r="AZ7" i="28" s="1"/>
  <c r="BA7" i="28" s="1"/>
  <c r="BB7" i="28" s="1"/>
  <c r="BC7" i="28" s="1"/>
  <c r="BD7" i="28" s="1"/>
  <c r="BE7" i="28" s="1"/>
  <c r="BF7" i="28" s="1"/>
  <c r="BG7" i="28" s="1"/>
  <c r="BH7" i="28" s="1"/>
  <c r="BI7" i="28" s="1"/>
  <c r="BJ7" i="28" s="1"/>
  <c r="BK7" i="28" s="1"/>
  <c r="BL7" i="28" s="1"/>
  <c r="BM7" i="28" s="1"/>
  <c r="BN7" i="28" s="1"/>
  <c r="BO7" i="28" s="1"/>
  <c r="BP7" i="28" s="1"/>
  <c r="BQ7" i="28" s="1"/>
  <c r="BR7" i="28" s="1"/>
  <c r="BS7" i="28" s="1"/>
  <c r="BT7" i="28" s="1"/>
  <c r="BU7" i="28" s="1"/>
  <c r="BV7" i="28" s="1"/>
  <c r="BW7" i="28" s="1"/>
  <c r="BX7" i="28" s="1"/>
  <c r="BY7" i="28" s="1"/>
  <c r="BZ7" i="28" s="1"/>
  <c r="CA7" i="28" s="1"/>
  <c r="CB7" i="28" s="1"/>
  <c r="AE6" i="28"/>
  <c r="AF6" i="28" s="1"/>
  <c r="AG6" i="28" s="1"/>
  <c r="AH6" i="28" s="1"/>
  <c r="AI6" i="28" s="1"/>
  <c r="AJ6" i="28" s="1"/>
  <c r="AK6" i="28" s="1"/>
  <c r="AL6" i="28" s="1"/>
  <c r="AM6" i="28" s="1"/>
  <c r="AN6" i="28" s="1"/>
  <c r="AO6" i="28" s="1"/>
  <c r="AP6" i="28" s="1"/>
  <c r="AQ6" i="28" s="1"/>
  <c r="AR6" i="28" s="1"/>
  <c r="AS6" i="28" s="1"/>
  <c r="AT6" i="28" s="1"/>
  <c r="AU6" i="28" s="1"/>
  <c r="AV6" i="28" s="1"/>
  <c r="AW6" i="28" s="1"/>
  <c r="AX6" i="28" s="1"/>
  <c r="AY6" i="28" s="1"/>
  <c r="AZ6" i="28" s="1"/>
  <c r="BA6" i="28" s="1"/>
  <c r="BB6" i="28" s="1"/>
  <c r="BC6" i="28" s="1"/>
  <c r="BD6" i="28" s="1"/>
  <c r="BE6" i="28" s="1"/>
  <c r="BF6" i="28" s="1"/>
  <c r="BG6" i="28" s="1"/>
  <c r="BH6" i="28" s="1"/>
  <c r="BI6" i="28" s="1"/>
  <c r="BJ6" i="28" s="1"/>
  <c r="BK6" i="28" s="1"/>
  <c r="BL6" i="28" s="1"/>
  <c r="BM6" i="28" s="1"/>
  <c r="BN6" i="28" s="1"/>
  <c r="BO6" i="28" s="1"/>
  <c r="BP6" i="28" s="1"/>
  <c r="BQ6" i="28" s="1"/>
  <c r="BR6" i="28" s="1"/>
  <c r="BS6" i="28" s="1"/>
  <c r="BT6" i="28" s="1"/>
  <c r="BU6" i="28" s="1"/>
  <c r="BV6" i="28" s="1"/>
  <c r="BW6" i="28" s="1"/>
  <c r="BX6" i="28" s="1"/>
  <c r="BY6" i="28" s="1"/>
  <c r="BZ6" i="28" s="1"/>
  <c r="CA6" i="28" s="1"/>
  <c r="CB6" i="28" s="1"/>
  <c r="AE5" i="28"/>
  <c r="AF5" i="28" s="1"/>
  <c r="AG5" i="28" s="1"/>
  <c r="AH5" i="28" s="1"/>
  <c r="AI5" i="28" s="1"/>
  <c r="AJ5" i="28" s="1"/>
  <c r="AK5" i="28" s="1"/>
  <c r="AL5" i="28" s="1"/>
  <c r="AM5" i="28" s="1"/>
  <c r="AN5" i="28" s="1"/>
  <c r="AO5" i="28" s="1"/>
  <c r="AP5" i="28" s="1"/>
  <c r="AQ5" i="28" s="1"/>
  <c r="AR5" i="28" s="1"/>
  <c r="AS5" i="28" s="1"/>
  <c r="AT5" i="28" s="1"/>
  <c r="AU5" i="28" s="1"/>
  <c r="AV5" i="28" s="1"/>
  <c r="AW5" i="28" s="1"/>
  <c r="AX5" i="28" s="1"/>
  <c r="AY5" i="28" s="1"/>
  <c r="AZ5" i="28" s="1"/>
  <c r="BA5" i="28" s="1"/>
  <c r="BB5" i="28" s="1"/>
  <c r="BC5" i="28" s="1"/>
  <c r="BD5" i="28" s="1"/>
  <c r="BE5" i="28" s="1"/>
  <c r="BF5" i="28" s="1"/>
  <c r="BG5" i="28" s="1"/>
  <c r="BH5" i="28" s="1"/>
  <c r="BI5" i="28" s="1"/>
  <c r="BJ5" i="28" s="1"/>
  <c r="BK5" i="28" s="1"/>
  <c r="BL5" i="28" s="1"/>
  <c r="BM5" i="28" s="1"/>
  <c r="BN5" i="28" s="1"/>
  <c r="BO5" i="28" s="1"/>
  <c r="BP5" i="28" s="1"/>
  <c r="BQ5" i="28" s="1"/>
  <c r="BR5" i="28" s="1"/>
  <c r="BS5" i="28" s="1"/>
  <c r="BT5" i="28" s="1"/>
  <c r="BU5" i="28" s="1"/>
  <c r="BV5" i="28" s="1"/>
  <c r="BW5" i="28" s="1"/>
  <c r="BX5" i="28" s="1"/>
  <c r="BY5" i="28" s="1"/>
  <c r="BZ5" i="28" s="1"/>
  <c r="CA5" i="28" s="1"/>
  <c r="CB5" i="28" s="1"/>
  <c r="AE4" i="28"/>
  <c r="AF4" i="28" s="1"/>
  <c r="AG4" i="28" s="1"/>
  <c r="AH4" i="28" s="1"/>
  <c r="AI4" i="28" s="1"/>
  <c r="AJ4" i="28" s="1"/>
  <c r="AK4" i="28" s="1"/>
  <c r="AL4" i="28" s="1"/>
  <c r="AM4" i="28" s="1"/>
  <c r="AN4" i="28" s="1"/>
  <c r="AO4" i="28" s="1"/>
  <c r="AP4" i="28" s="1"/>
  <c r="AQ4" i="28" s="1"/>
  <c r="AR4" i="28" s="1"/>
  <c r="AS4" i="28" s="1"/>
  <c r="AT4" i="28" s="1"/>
  <c r="AU4" i="28" s="1"/>
  <c r="AV4" i="28" s="1"/>
  <c r="AW4" i="28" s="1"/>
  <c r="AX4" i="28" s="1"/>
  <c r="AY4" i="28" s="1"/>
  <c r="AZ4" i="28" s="1"/>
  <c r="BA4" i="28" s="1"/>
  <c r="BB4" i="28" s="1"/>
  <c r="BC4" i="28" s="1"/>
  <c r="BD4" i="28" s="1"/>
  <c r="BE4" i="28" s="1"/>
  <c r="BF4" i="28" s="1"/>
  <c r="BG4" i="28" s="1"/>
  <c r="BH4" i="28" s="1"/>
  <c r="BI4" i="28" s="1"/>
  <c r="BJ4" i="28" s="1"/>
  <c r="BK4" i="28" s="1"/>
  <c r="BL4" i="28" s="1"/>
  <c r="BM4" i="28" s="1"/>
  <c r="BN4" i="28" s="1"/>
  <c r="BO4" i="28" s="1"/>
  <c r="BP4" i="28" s="1"/>
  <c r="BQ4" i="28" s="1"/>
  <c r="BR4" i="28" s="1"/>
  <c r="BS4" i="28" s="1"/>
  <c r="BT4" i="28" s="1"/>
  <c r="BU4" i="28" s="1"/>
  <c r="BV4" i="28" s="1"/>
  <c r="BW4" i="28" s="1"/>
  <c r="BX4" i="28" s="1"/>
  <c r="BY4" i="28" s="1"/>
  <c r="BZ4" i="28" s="1"/>
  <c r="CA4" i="28" s="1"/>
  <c r="CB4" i="28" s="1"/>
  <c r="AE3" i="28"/>
  <c r="AF3" i="28" s="1"/>
  <c r="AG3" i="28" s="1"/>
  <c r="AH3" i="28" s="1"/>
  <c r="AI3" i="28" s="1"/>
  <c r="AJ3" i="28" s="1"/>
  <c r="AK3" i="28" s="1"/>
  <c r="AL3" i="28" s="1"/>
  <c r="AM3" i="28" s="1"/>
  <c r="AN3" i="28" s="1"/>
  <c r="AO3" i="28" s="1"/>
  <c r="AP3" i="28" s="1"/>
  <c r="AQ3" i="28" s="1"/>
  <c r="AR3" i="28" s="1"/>
  <c r="AS3" i="28" s="1"/>
  <c r="AT3" i="28" s="1"/>
  <c r="AU3" i="28" s="1"/>
  <c r="AV3" i="28" s="1"/>
  <c r="AW3" i="28" s="1"/>
  <c r="AX3" i="28" s="1"/>
  <c r="AY3" i="28" s="1"/>
  <c r="AZ3" i="28" s="1"/>
  <c r="BA3" i="28" s="1"/>
  <c r="BB3" i="28" s="1"/>
  <c r="BC3" i="28" s="1"/>
  <c r="BD3" i="28" s="1"/>
  <c r="BE3" i="28" s="1"/>
  <c r="BF3" i="28" s="1"/>
  <c r="BG3" i="28" s="1"/>
  <c r="BH3" i="28" s="1"/>
  <c r="BI3" i="28" s="1"/>
  <c r="BJ3" i="28" s="1"/>
  <c r="BK3" i="28" s="1"/>
  <c r="BL3" i="28" s="1"/>
  <c r="BM3" i="28" s="1"/>
  <c r="BN3" i="28" s="1"/>
  <c r="BO3" i="28" s="1"/>
  <c r="BP3" i="28" s="1"/>
  <c r="BQ3" i="28" s="1"/>
  <c r="BR3" i="28" s="1"/>
  <c r="BS3" i="28" s="1"/>
  <c r="BT3" i="28" s="1"/>
  <c r="BU3" i="28" s="1"/>
  <c r="BV3" i="28" s="1"/>
  <c r="BW3" i="28" s="1"/>
  <c r="BX3" i="28" s="1"/>
  <c r="BY3" i="28" s="1"/>
  <c r="BZ3" i="28" s="1"/>
  <c r="CA3" i="28" s="1"/>
  <c r="CB3" i="28" s="1"/>
  <c r="AE2" i="28"/>
  <c r="AF2" i="28" s="1"/>
  <c r="AG2" i="28" s="1"/>
  <c r="AH2" i="28" s="1"/>
  <c r="AI2" i="28" s="1"/>
  <c r="AJ2" i="28" s="1"/>
  <c r="AK2" i="28" s="1"/>
  <c r="AL2" i="28" s="1"/>
  <c r="AM2" i="28" s="1"/>
  <c r="AN2" i="28" s="1"/>
  <c r="AO2" i="28" s="1"/>
  <c r="AP2" i="28" s="1"/>
  <c r="AQ2" i="28" s="1"/>
  <c r="AR2" i="28" s="1"/>
  <c r="AS2" i="28" s="1"/>
  <c r="AT2" i="28" s="1"/>
  <c r="AU2" i="28" s="1"/>
  <c r="AV2" i="28" s="1"/>
  <c r="AW2" i="28" s="1"/>
  <c r="AX2" i="28" s="1"/>
  <c r="AY2" i="28" s="1"/>
  <c r="AZ2" i="28" s="1"/>
  <c r="BA2" i="28" s="1"/>
  <c r="BB2" i="28" s="1"/>
  <c r="BC2" i="28" s="1"/>
  <c r="BD2" i="28" s="1"/>
  <c r="BE2" i="28" s="1"/>
  <c r="BF2" i="28" s="1"/>
  <c r="BG2" i="28" s="1"/>
  <c r="BH2" i="28" s="1"/>
  <c r="BI2" i="28" s="1"/>
  <c r="BJ2" i="28" s="1"/>
  <c r="BK2" i="28" s="1"/>
  <c r="BL2" i="28" s="1"/>
  <c r="BM2" i="28" s="1"/>
  <c r="BN2" i="28" s="1"/>
  <c r="BO2" i="28" s="1"/>
  <c r="BP2" i="28" s="1"/>
  <c r="BQ2" i="28" s="1"/>
  <c r="BR2" i="28" s="1"/>
  <c r="BS2" i="28" s="1"/>
  <c r="BT2" i="28" s="1"/>
  <c r="BU2" i="28" s="1"/>
  <c r="BV2" i="28" s="1"/>
  <c r="BW2" i="28" s="1"/>
  <c r="BX2" i="28" s="1"/>
  <c r="BY2" i="28" s="1"/>
  <c r="BZ2" i="28" s="1"/>
  <c r="CA2" i="28" s="1"/>
  <c r="CB2" i="28" s="1"/>
  <c r="AE9" i="27"/>
  <c r="AF9" i="27" s="1"/>
  <c r="AG9" i="27" s="1"/>
  <c r="AH9" i="27" s="1"/>
  <c r="AI9" i="27" s="1"/>
  <c r="AJ9" i="27" s="1"/>
  <c r="AK9" i="27" s="1"/>
  <c r="AL9" i="27" s="1"/>
  <c r="AM9" i="27" s="1"/>
  <c r="AN9" i="27" s="1"/>
  <c r="AO9" i="27" s="1"/>
  <c r="AP9" i="27" s="1"/>
  <c r="AQ9" i="27" s="1"/>
  <c r="AR9" i="27" s="1"/>
  <c r="AS9" i="27" s="1"/>
  <c r="AT9" i="27" s="1"/>
  <c r="AU9" i="27" s="1"/>
  <c r="AV9" i="27" s="1"/>
  <c r="AW9" i="27" s="1"/>
  <c r="AX9" i="27" s="1"/>
  <c r="AY9" i="27" s="1"/>
  <c r="AZ9" i="27" s="1"/>
  <c r="BA9" i="27" s="1"/>
  <c r="BB9" i="27" s="1"/>
  <c r="BC9" i="27" s="1"/>
  <c r="BD9" i="27" s="1"/>
  <c r="BE9" i="27" s="1"/>
  <c r="BF9" i="27" s="1"/>
  <c r="BG9" i="27" s="1"/>
  <c r="BH9" i="27" s="1"/>
  <c r="BI9" i="27" s="1"/>
  <c r="BJ9" i="27" s="1"/>
  <c r="BK9" i="27" s="1"/>
  <c r="BL9" i="27" s="1"/>
  <c r="BM9" i="27" s="1"/>
  <c r="BN9" i="27" s="1"/>
  <c r="BO9" i="27" s="1"/>
  <c r="BP9" i="27" s="1"/>
  <c r="BQ9" i="27" s="1"/>
  <c r="BR9" i="27" s="1"/>
  <c r="BS9" i="27" s="1"/>
  <c r="BT9" i="27" s="1"/>
  <c r="BU9" i="27" s="1"/>
  <c r="BV9" i="27" s="1"/>
  <c r="BW9" i="27" s="1"/>
  <c r="BX9" i="27" s="1"/>
  <c r="BY9" i="27" s="1"/>
  <c r="BZ9" i="27" s="1"/>
  <c r="CA9" i="27" s="1"/>
  <c r="CB9" i="27" s="1"/>
  <c r="AE8" i="27"/>
  <c r="AF8" i="27" s="1"/>
  <c r="AG8" i="27" s="1"/>
  <c r="AH8" i="27" s="1"/>
  <c r="AI8" i="27" s="1"/>
  <c r="AJ8" i="27" s="1"/>
  <c r="AK8" i="27" s="1"/>
  <c r="AL8" i="27" s="1"/>
  <c r="AM8" i="27" s="1"/>
  <c r="AN8" i="27" s="1"/>
  <c r="AO8" i="27" s="1"/>
  <c r="AP8" i="27" s="1"/>
  <c r="AQ8" i="27" s="1"/>
  <c r="AR8" i="27" s="1"/>
  <c r="AS8" i="27" s="1"/>
  <c r="AT8" i="27" s="1"/>
  <c r="AU8" i="27" s="1"/>
  <c r="AV8" i="27" s="1"/>
  <c r="AW8" i="27" s="1"/>
  <c r="AX8" i="27" s="1"/>
  <c r="AY8" i="27" s="1"/>
  <c r="AZ8" i="27" s="1"/>
  <c r="BA8" i="27" s="1"/>
  <c r="BB8" i="27" s="1"/>
  <c r="BC8" i="27" s="1"/>
  <c r="BD8" i="27" s="1"/>
  <c r="BE8" i="27" s="1"/>
  <c r="BF8" i="27" s="1"/>
  <c r="BG8" i="27" s="1"/>
  <c r="BH8" i="27" s="1"/>
  <c r="BI8" i="27" s="1"/>
  <c r="BJ8" i="27" s="1"/>
  <c r="BK8" i="27" s="1"/>
  <c r="BL8" i="27" s="1"/>
  <c r="BM8" i="27" s="1"/>
  <c r="BN8" i="27" s="1"/>
  <c r="BO8" i="27" s="1"/>
  <c r="BP8" i="27" s="1"/>
  <c r="BQ8" i="27" s="1"/>
  <c r="BR8" i="27" s="1"/>
  <c r="BS8" i="27" s="1"/>
  <c r="BT8" i="27" s="1"/>
  <c r="BU8" i="27" s="1"/>
  <c r="BV8" i="27" s="1"/>
  <c r="BW8" i="27" s="1"/>
  <c r="BX8" i="27" s="1"/>
  <c r="BY8" i="27" s="1"/>
  <c r="BZ8" i="27" s="1"/>
  <c r="CA8" i="27" s="1"/>
  <c r="CB8" i="27" s="1"/>
  <c r="AE7" i="27"/>
  <c r="AF7" i="27" s="1"/>
  <c r="AG7" i="27" s="1"/>
  <c r="AH7" i="27" s="1"/>
  <c r="AI7" i="27" s="1"/>
  <c r="AJ7" i="27" s="1"/>
  <c r="AK7" i="27" s="1"/>
  <c r="AL7" i="27" s="1"/>
  <c r="AM7" i="27" s="1"/>
  <c r="AN7" i="27" s="1"/>
  <c r="AO7" i="27" s="1"/>
  <c r="AP7" i="27" s="1"/>
  <c r="AQ7" i="27" s="1"/>
  <c r="AR7" i="27" s="1"/>
  <c r="AS7" i="27" s="1"/>
  <c r="AT7" i="27" s="1"/>
  <c r="AU7" i="27" s="1"/>
  <c r="AV7" i="27" s="1"/>
  <c r="AW7" i="27" s="1"/>
  <c r="AX7" i="27" s="1"/>
  <c r="AY7" i="27" s="1"/>
  <c r="AZ7" i="27" s="1"/>
  <c r="BA7" i="27" s="1"/>
  <c r="BB7" i="27" s="1"/>
  <c r="BC7" i="27" s="1"/>
  <c r="BD7" i="27" s="1"/>
  <c r="BE7" i="27" s="1"/>
  <c r="BF7" i="27" s="1"/>
  <c r="BG7" i="27" s="1"/>
  <c r="BH7" i="27" s="1"/>
  <c r="BI7" i="27" s="1"/>
  <c r="BJ7" i="27" s="1"/>
  <c r="BK7" i="27" s="1"/>
  <c r="BL7" i="27" s="1"/>
  <c r="BM7" i="27" s="1"/>
  <c r="BN7" i="27" s="1"/>
  <c r="BO7" i="27" s="1"/>
  <c r="BP7" i="27" s="1"/>
  <c r="BQ7" i="27" s="1"/>
  <c r="BR7" i="27" s="1"/>
  <c r="BS7" i="27" s="1"/>
  <c r="BT7" i="27" s="1"/>
  <c r="BU7" i="27" s="1"/>
  <c r="BV7" i="27" s="1"/>
  <c r="BW7" i="27" s="1"/>
  <c r="BX7" i="27" s="1"/>
  <c r="BY7" i="27" s="1"/>
  <c r="BZ7" i="27" s="1"/>
  <c r="CA7" i="27" s="1"/>
  <c r="CB7" i="27" s="1"/>
  <c r="AE6" i="27"/>
  <c r="AF6" i="27" s="1"/>
  <c r="AG6" i="27" s="1"/>
  <c r="AH6" i="27" s="1"/>
  <c r="AI6" i="27" s="1"/>
  <c r="AJ6" i="27" s="1"/>
  <c r="AK6" i="27" s="1"/>
  <c r="AL6" i="27" s="1"/>
  <c r="AM6" i="27" s="1"/>
  <c r="AN6" i="27" s="1"/>
  <c r="AO6" i="27" s="1"/>
  <c r="AP6" i="27" s="1"/>
  <c r="AQ6" i="27" s="1"/>
  <c r="AR6" i="27" s="1"/>
  <c r="AS6" i="27" s="1"/>
  <c r="AT6" i="27" s="1"/>
  <c r="AU6" i="27" s="1"/>
  <c r="AV6" i="27" s="1"/>
  <c r="AW6" i="27" s="1"/>
  <c r="AX6" i="27" s="1"/>
  <c r="AY6" i="27" s="1"/>
  <c r="AZ6" i="27" s="1"/>
  <c r="BA6" i="27" s="1"/>
  <c r="BB6" i="27" s="1"/>
  <c r="BC6" i="27" s="1"/>
  <c r="BD6" i="27" s="1"/>
  <c r="BE6" i="27" s="1"/>
  <c r="BF6" i="27" s="1"/>
  <c r="BG6" i="27" s="1"/>
  <c r="BH6" i="27" s="1"/>
  <c r="BI6" i="27" s="1"/>
  <c r="BJ6" i="27" s="1"/>
  <c r="BK6" i="27" s="1"/>
  <c r="BL6" i="27" s="1"/>
  <c r="BM6" i="27" s="1"/>
  <c r="BN6" i="27" s="1"/>
  <c r="BO6" i="27" s="1"/>
  <c r="BP6" i="27" s="1"/>
  <c r="BQ6" i="27" s="1"/>
  <c r="BR6" i="27" s="1"/>
  <c r="BS6" i="27" s="1"/>
  <c r="BT6" i="27" s="1"/>
  <c r="BU6" i="27" s="1"/>
  <c r="BV6" i="27" s="1"/>
  <c r="BW6" i="27" s="1"/>
  <c r="BX6" i="27" s="1"/>
  <c r="BY6" i="27" s="1"/>
  <c r="BZ6" i="27" s="1"/>
  <c r="CA6" i="27" s="1"/>
  <c r="CB6" i="27" s="1"/>
  <c r="AE5" i="27"/>
  <c r="AF5" i="27" s="1"/>
  <c r="AG5" i="27" s="1"/>
  <c r="AH5" i="27" s="1"/>
  <c r="AI5" i="27" s="1"/>
  <c r="AJ5" i="27" s="1"/>
  <c r="AK5" i="27" s="1"/>
  <c r="AL5" i="27" s="1"/>
  <c r="AM5" i="27" s="1"/>
  <c r="AN5" i="27" s="1"/>
  <c r="AO5" i="27" s="1"/>
  <c r="AP5" i="27" s="1"/>
  <c r="AQ5" i="27" s="1"/>
  <c r="AR5" i="27" s="1"/>
  <c r="AS5" i="27" s="1"/>
  <c r="AT5" i="27" s="1"/>
  <c r="AU5" i="27" s="1"/>
  <c r="AV5" i="27" s="1"/>
  <c r="AW5" i="27" s="1"/>
  <c r="AX5" i="27" s="1"/>
  <c r="AY5" i="27" s="1"/>
  <c r="AZ5" i="27" s="1"/>
  <c r="BA5" i="27" s="1"/>
  <c r="BB5" i="27" s="1"/>
  <c r="BC5" i="27" s="1"/>
  <c r="BD5" i="27" s="1"/>
  <c r="BE5" i="27" s="1"/>
  <c r="BF5" i="27" s="1"/>
  <c r="BG5" i="27" s="1"/>
  <c r="BH5" i="27" s="1"/>
  <c r="BI5" i="27" s="1"/>
  <c r="BJ5" i="27" s="1"/>
  <c r="BK5" i="27" s="1"/>
  <c r="BL5" i="27" s="1"/>
  <c r="BM5" i="27" s="1"/>
  <c r="BN5" i="27" s="1"/>
  <c r="BO5" i="27" s="1"/>
  <c r="BP5" i="27" s="1"/>
  <c r="BQ5" i="27" s="1"/>
  <c r="BR5" i="27" s="1"/>
  <c r="BS5" i="27" s="1"/>
  <c r="BT5" i="27" s="1"/>
  <c r="BU5" i="27" s="1"/>
  <c r="BV5" i="27" s="1"/>
  <c r="BW5" i="27" s="1"/>
  <c r="BX5" i="27" s="1"/>
  <c r="BY5" i="27" s="1"/>
  <c r="BZ5" i="27" s="1"/>
  <c r="CA5" i="27" s="1"/>
  <c r="CB5" i="27" s="1"/>
  <c r="AE4" i="27"/>
  <c r="AF4" i="27" s="1"/>
  <c r="AG4" i="27" s="1"/>
  <c r="AH4" i="27" s="1"/>
  <c r="AI4" i="27" s="1"/>
  <c r="AJ4" i="27" s="1"/>
  <c r="AK4" i="27" s="1"/>
  <c r="AL4" i="27" s="1"/>
  <c r="AM4" i="27" s="1"/>
  <c r="AN4" i="27" s="1"/>
  <c r="AO4" i="27" s="1"/>
  <c r="AP4" i="27" s="1"/>
  <c r="AQ4" i="27" s="1"/>
  <c r="AR4" i="27" s="1"/>
  <c r="AS4" i="27" s="1"/>
  <c r="AT4" i="27" s="1"/>
  <c r="AU4" i="27" s="1"/>
  <c r="AV4" i="27" s="1"/>
  <c r="AW4" i="27" s="1"/>
  <c r="AX4" i="27" s="1"/>
  <c r="AY4" i="27" s="1"/>
  <c r="AZ4" i="27" s="1"/>
  <c r="BA4" i="27" s="1"/>
  <c r="BB4" i="27" s="1"/>
  <c r="BC4" i="27" s="1"/>
  <c r="BD4" i="27" s="1"/>
  <c r="BE4" i="27" s="1"/>
  <c r="BF4" i="27" s="1"/>
  <c r="BG4" i="27" s="1"/>
  <c r="BH4" i="27" s="1"/>
  <c r="BI4" i="27" s="1"/>
  <c r="BJ4" i="27" s="1"/>
  <c r="BK4" i="27" s="1"/>
  <c r="BL4" i="27" s="1"/>
  <c r="BM4" i="27" s="1"/>
  <c r="BN4" i="27" s="1"/>
  <c r="BO4" i="27" s="1"/>
  <c r="BP4" i="27" s="1"/>
  <c r="BQ4" i="27" s="1"/>
  <c r="BR4" i="27" s="1"/>
  <c r="BS4" i="27" s="1"/>
  <c r="BT4" i="27" s="1"/>
  <c r="BU4" i="27" s="1"/>
  <c r="BV4" i="27" s="1"/>
  <c r="BW4" i="27" s="1"/>
  <c r="BX4" i="27" s="1"/>
  <c r="BY4" i="27" s="1"/>
  <c r="BZ4" i="27" s="1"/>
  <c r="CA4" i="27" s="1"/>
  <c r="CB4" i="27" s="1"/>
  <c r="AE3" i="27"/>
  <c r="AF3" i="27" s="1"/>
  <c r="AG3" i="27" s="1"/>
  <c r="AH3" i="27" s="1"/>
  <c r="AI3" i="27" s="1"/>
  <c r="AJ3" i="27" s="1"/>
  <c r="AK3" i="27" s="1"/>
  <c r="AL3" i="27" s="1"/>
  <c r="AM3" i="27" s="1"/>
  <c r="AN3" i="27" s="1"/>
  <c r="AO3" i="27" s="1"/>
  <c r="AP3" i="27" s="1"/>
  <c r="AQ3" i="27" s="1"/>
  <c r="AR3" i="27" s="1"/>
  <c r="AS3" i="27" s="1"/>
  <c r="AT3" i="27" s="1"/>
  <c r="AU3" i="27" s="1"/>
  <c r="AV3" i="27" s="1"/>
  <c r="AW3" i="27" s="1"/>
  <c r="AX3" i="27" s="1"/>
  <c r="AY3" i="27" s="1"/>
  <c r="AZ3" i="27" s="1"/>
  <c r="BA3" i="27" s="1"/>
  <c r="BB3" i="27" s="1"/>
  <c r="BC3" i="27" s="1"/>
  <c r="BD3" i="27" s="1"/>
  <c r="BE3" i="27" s="1"/>
  <c r="BF3" i="27" s="1"/>
  <c r="BG3" i="27" s="1"/>
  <c r="BH3" i="27" s="1"/>
  <c r="BI3" i="27" s="1"/>
  <c r="BJ3" i="27" s="1"/>
  <c r="BK3" i="27" s="1"/>
  <c r="BL3" i="27" s="1"/>
  <c r="BM3" i="27" s="1"/>
  <c r="BN3" i="27" s="1"/>
  <c r="BO3" i="27" s="1"/>
  <c r="BP3" i="27" s="1"/>
  <c r="BQ3" i="27" s="1"/>
  <c r="BR3" i="27" s="1"/>
  <c r="BS3" i="27" s="1"/>
  <c r="BT3" i="27" s="1"/>
  <c r="BU3" i="27" s="1"/>
  <c r="BV3" i="27" s="1"/>
  <c r="BW3" i="27" s="1"/>
  <c r="BX3" i="27" s="1"/>
  <c r="BY3" i="27" s="1"/>
  <c r="BZ3" i="27" s="1"/>
  <c r="CA3" i="27" s="1"/>
  <c r="CB3" i="27" s="1"/>
  <c r="AE2" i="27"/>
  <c r="AF2" i="27" s="1"/>
  <c r="AG2" i="27" s="1"/>
  <c r="AH2" i="27" s="1"/>
  <c r="AI2" i="27" s="1"/>
  <c r="AJ2" i="27" s="1"/>
  <c r="AK2" i="27" s="1"/>
  <c r="AL2" i="27" s="1"/>
  <c r="AM2" i="27" s="1"/>
  <c r="AN2" i="27" s="1"/>
  <c r="AO2" i="27" s="1"/>
  <c r="AP2" i="27" s="1"/>
  <c r="AQ2" i="27" s="1"/>
  <c r="AR2" i="27" s="1"/>
  <c r="AS2" i="27" s="1"/>
  <c r="AT2" i="27" s="1"/>
  <c r="AU2" i="27" s="1"/>
  <c r="AV2" i="27" s="1"/>
  <c r="AW2" i="27" s="1"/>
  <c r="AX2" i="27" s="1"/>
  <c r="AY2" i="27" s="1"/>
  <c r="AZ2" i="27" s="1"/>
  <c r="BA2" i="27" s="1"/>
  <c r="BB2" i="27" s="1"/>
  <c r="BC2" i="27" s="1"/>
  <c r="BD2" i="27" s="1"/>
  <c r="BE2" i="27" s="1"/>
  <c r="BF2" i="27" s="1"/>
  <c r="BG2" i="27" s="1"/>
  <c r="BH2" i="27" s="1"/>
  <c r="BI2" i="27" s="1"/>
  <c r="BJ2" i="27" s="1"/>
  <c r="BK2" i="27" s="1"/>
  <c r="BL2" i="27" s="1"/>
  <c r="BM2" i="27" s="1"/>
  <c r="BN2" i="27" s="1"/>
  <c r="BO2" i="27" s="1"/>
  <c r="BP2" i="27" s="1"/>
  <c r="BQ2" i="27" s="1"/>
  <c r="BR2" i="27" s="1"/>
  <c r="BS2" i="27" s="1"/>
  <c r="BT2" i="27" s="1"/>
  <c r="BU2" i="27" s="1"/>
  <c r="BV2" i="27" s="1"/>
  <c r="BW2" i="27" s="1"/>
  <c r="BX2" i="27" s="1"/>
  <c r="BY2" i="27" s="1"/>
  <c r="BZ2" i="27" s="1"/>
  <c r="CA2" i="27" s="1"/>
  <c r="CB2" i="27" s="1"/>
  <c r="AE9" i="26"/>
  <c r="AF9" i="26" s="1"/>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BL9" i="26" s="1"/>
  <c r="BM9" i="26" s="1"/>
  <c r="BN9" i="26" s="1"/>
  <c r="BO9" i="26" s="1"/>
  <c r="BP9" i="26" s="1"/>
  <c r="BQ9" i="26" s="1"/>
  <c r="BR9" i="26" s="1"/>
  <c r="BS9" i="26" s="1"/>
  <c r="BT9" i="26" s="1"/>
  <c r="BU9" i="26" s="1"/>
  <c r="BV9" i="26" s="1"/>
  <c r="BW9" i="26" s="1"/>
  <c r="BX9" i="26" s="1"/>
  <c r="BY9" i="26" s="1"/>
  <c r="BZ9" i="26" s="1"/>
  <c r="CA9" i="26" s="1"/>
  <c r="CB9" i="26" s="1"/>
  <c r="AE8" i="26"/>
  <c r="AF8" i="26" s="1"/>
  <c r="AG8" i="26" s="1"/>
  <c r="AH8" i="26" s="1"/>
  <c r="AI8" i="26" s="1"/>
  <c r="AJ8" i="26" s="1"/>
  <c r="AK8" i="26" s="1"/>
  <c r="AL8" i="26" s="1"/>
  <c r="AM8" i="26" s="1"/>
  <c r="AN8" i="26" s="1"/>
  <c r="AO8" i="26" s="1"/>
  <c r="AP8" i="26" s="1"/>
  <c r="AQ8" i="26" s="1"/>
  <c r="AR8" i="26" s="1"/>
  <c r="AS8" i="26" s="1"/>
  <c r="AT8" i="26" s="1"/>
  <c r="AU8" i="26" s="1"/>
  <c r="AV8" i="26" s="1"/>
  <c r="AW8" i="26" s="1"/>
  <c r="AX8" i="26" s="1"/>
  <c r="AY8" i="26" s="1"/>
  <c r="AZ8" i="26" s="1"/>
  <c r="BA8" i="26" s="1"/>
  <c r="BB8" i="26" s="1"/>
  <c r="BC8" i="26" s="1"/>
  <c r="BD8" i="26" s="1"/>
  <c r="BE8" i="26" s="1"/>
  <c r="BF8" i="26" s="1"/>
  <c r="BG8" i="26" s="1"/>
  <c r="BH8" i="26" s="1"/>
  <c r="BI8" i="26" s="1"/>
  <c r="BJ8" i="26" s="1"/>
  <c r="BK8" i="26" s="1"/>
  <c r="BL8" i="26" s="1"/>
  <c r="BM8" i="26" s="1"/>
  <c r="BN8" i="26" s="1"/>
  <c r="BO8" i="26" s="1"/>
  <c r="BP8" i="26" s="1"/>
  <c r="BQ8" i="26" s="1"/>
  <c r="BR8" i="26" s="1"/>
  <c r="BS8" i="26" s="1"/>
  <c r="BT8" i="26" s="1"/>
  <c r="BU8" i="26" s="1"/>
  <c r="BV8" i="26" s="1"/>
  <c r="BW8" i="26" s="1"/>
  <c r="BX8" i="26" s="1"/>
  <c r="BY8" i="26" s="1"/>
  <c r="BZ8" i="26" s="1"/>
  <c r="CA8" i="26" s="1"/>
  <c r="CB8" i="26" s="1"/>
  <c r="AE7" i="26"/>
  <c r="AF7" i="26" s="1"/>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BL7" i="26" s="1"/>
  <c r="BM7" i="26" s="1"/>
  <c r="BN7" i="26" s="1"/>
  <c r="BO7" i="26" s="1"/>
  <c r="BP7" i="26" s="1"/>
  <c r="BQ7" i="26" s="1"/>
  <c r="BR7" i="26" s="1"/>
  <c r="BS7" i="26" s="1"/>
  <c r="BT7" i="26" s="1"/>
  <c r="BU7" i="26" s="1"/>
  <c r="BV7" i="26" s="1"/>
  <c r="BW7" i="26" s="1"/>
  <c r="BX7" i="26" s="1"/>
  <c r="BY7" i="26" s="1"/>
  <c r="BZ7" i="26" s="1"/>
  <c r="CA7" i="26" s="1"/>
  <c r="CB7" i="26"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BL6" i="26" s="1"/>
  <c r="BM6" i="26" s="1"/>
  <c r="BN6" i="26" s="1"/>
  <c r="BO6" i="26" s="1"/>
  <c r="BP6" i="26" s="1"/>
  <c r="BQ6" i="26" s="1"/>
  <c r="BR6" i="26" s="1"/>
  <c r="BS6" i="26" s="1"/>
  <c r="BT6" i="26" s="1"/>
  <c r="BU6" i="26" s="1"/>
  <c r="BV6" i="26" s="1"/>
  <c r="BW6" i="26" s="1"/>
  <c r="BX6" i="26" s="1"/>
  <c r="BY6" i="26" s="1"/>
  <c r="BZ6" i="26" s="1"/>
  <c r="CA6" i="26" s="1"/>
  <c r="CB6" i="26" s="1"/>
  <c r="AE5" i="26"/>
  <c r="AF5" i="26" s="1"/>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L5" i="26" s="1"/>
  <c r="BM5" i="26" s="1"/>
  <c r="BN5" i="26" s="1"/>
  <c r="BO5" i="26" s="1"/>
  <c r="BP5" i="26" s="1"/>
  <c r="BQ5" i="26" s="1"/>
  <c r="BR5" i="26" s="1"/>
  <c r="BS5" i="26" s="1"/>
  <c r="BT5" i="26" s="1"/>
  <c r="BU5" i="26" s="1"/>
  <c r="BV5" i="26" s="1"/>
  <c r="BW5" i="26" s="1"/>
  <c r="BX5" i="26" s="1"/>
  <c r="BY5" i="26" s="1"/>
  <c r="BZ5" i="26" s="1"/>
  <c r="CA5" i="26" s="1"/>
  <c r="CB5" i="26" s="1"/>
  <c r="AE4" i="26"/>
  <c r="AF4" i="26" s="1"/>
  <c r="AG4" i="26" s="1"/>
  <c r="AH4" i="26" s="1"/>
  <c r="AI4" i="26" s="1"/>
  <c r="AJ4" i="26" s="1"/>
  <c r="AK4" i="26" s="1"/>
  <c r="AL4" i="26" s="1"/>
  <c r="AM4" i="26" s="1"/>
  <c r="AN4" i="26" s="1"/>
  <c r="AO4" i="26" s="1"/>
  <c r="AP4" i="26" s="1"/>
  <c r="AQ4" i="26" s="1"/>
  <c r="AR4" i="26" s="1"/>
  <c r="AS4" i="26" s="1"/>
  <c r="AT4" i="26" s="1"/>
  <c r="AU4" i="26" s="1"/>
  <c r="AV4" i="26" s="1"/>
  <c r="AW4" i="26" s="1"/>
  <c r="AX4" i="26" s="1"/>
  <c r="AY4" i="26" s="1"/>
  <c r="AZ4" i="26" s="1"/>
  <c r="BA4" i="26" s="1"/>
  <c r="BB4" i="26" s="1"/>
  <c r="BC4" i="26" s="1"/>
  <c r="BD4" i="26" s="1"/>
  <c r="BE4" i="26" s="1"/>
  <c r="BF4" i="26" s="1"/>
  <c r="BG4" i="26" s="1"/>
  <c r="BH4" i="26" s="1"/>
  <c r="BI4" i="26" s="1"/>
  <c r="BJ4" i="26" s="1"/>
  <c r="BK4" i="26" s="1"/>
  <c r="BL4" i="26" s="1"/>
  <c r="BM4" i="26" s="1"/>
  <c r="BN4" i="26" s="1"/>
  <c r="BO4" i="26" s="1"/>
  <c r="BP4" i="26" s="1"/>
  <c r="BQ4" i="26" s="1"/>
  <c r="BR4" i="26" s="1"/>
  <c r="BS4" i="26" s="1"/>
  <c r="BT4" i="26" s="1"/>
  <c r="BU4" i="26" s="1"/>
  <c r="BV4" i="26" s="1"/>
  <c r="BW4" i="26" s="1"/>
  <c r="BX4" i="26" s="1"/>
  <c r="BY4" i="26" s="1"/>
  <c r="BZ4" i="26" s="1"/>
  <c r="CA4" i="26" s="1"/>
  <c r="CB4" i="26" s="1"/>
  <c r="AE3" i="26"/>
  <c r="AF3" i="26" s="1"/>
  <c r="AG3" i="26" s="1"/>
  <c r="AH3" i="26" s="1"/>
  <c r="AI3" i="26" s="1"/>
  <c r="AJ3" i="26" s="1"/>
  <c r="AK3" i="26" s="1"/>
  <c r="AL3" i="26" s="1"/>
  <c r="AM3" i="26" s="1"/>
  <c r="AN3" i="26" s="1"/>
  <c r="AO3" i="26" s="1"/>
  <c r="AP3" i="26" s="1"/>
  <c r="AQ3" i="26" s="1"/>
  <c r="AR3" i="26" s="1"/>
  <c r="AS3" i="26" s="1"/>
  <c r="AT3" i="26" s="1"/>
  <c r="AU3" i="26" s="1"/>
  <c r="AV3" i="26" s="1"/>
  <c r="AW3" i="26" s="1"/>
  <c r="AX3" i="26" s="1"/>
  <c r="AY3" i="26" s="1"/>
  <c r="AZ3" i="26" s="1"/>
  <c r="BA3" i="26" s="1"/>
  <c r="BB3" i="26" s="1"/>
  <c r="BC3" i="26" s="1"/>
  <c r="BD3" i="26" s="1"/>
  <c r="BE3" i="26" s="1"/>
  <c r="BF3" i="26" s="1"/>
  <c r="BG3" i="26" s="1"/>
  <c r="BH3" i="26" s="1"/>
  <c r="BI3" i="26" s="1"/>
  <c r="BJ3" i="26" s="1"/>
  <c r="BK3" i="26" s="1"/>
  <c r="BL3" i="26" s="1"/>
  <c r="BM3" i="26" s="1"/>
  <c r="BN3" i="26" s="1"/>
  <c r="BO3" i="26" s="1"/>
  <c r="BP3" i="26" s="1"/>
  <c r="BQ3" i="26" s="1"/>
  <c r="BR3" i="26" s="1"/>
  <c r="BS3" i="26" s="1"/>
  <c r="BT3" i="26" s="1"/>
  <c r="BU3" i="26" s="1"/>
  <c r="BV3" i="26" s="1"/>
  <c r="BW3" i="26" s="1"/>
  <c r="BX3" i="26" s="1"/>
  <c r="BY3" i="26" s="1"/>
  <c r="BZ3" i="26" s="1"/>
  <c r="CA3" i="26" s="1"/>
  <c r="CB3" i="26" s="1"/>
  <c r="AE2" i="26"/>
  <c r="AF2" i="26" s="1"/>
  <c r="AG2" i="26" s="1"/>
  <c r="AH2" i="26" s="1"/>
  <c r="AI2" i="26" s="1"/>
  <c r="AJ2" i="26" s="1"/>
  <c r="AK2" i="26" s="1"/>
  <c r="AL2" i="26" s="1"/>
  <c r="AM2" i="26" s="1"/>
  <c r="AN2" i="26" s="1"/>
  <c r="AO2" i="26" s="1"/>
  <c r="AP2" i="26" s="1"/>
  <c r="AQ2" i="26" s="1"/>
  <c r="AR2" i="26" s="1"/>
  <c r="AS2" i="26" s="1"/>
  <c r="AT2" i="26" s="1"/>
  <c r="AU2" i="26" s="1"/>
  <c r="AV2" i="26" s="1"/>
  <c r="AW2" i="26" s="1"/>
  <c r="AX2" i="26" s="1"/>
  <c r="AY2" i="26" s="1"/>
  <c r="AZ2" i="26" s="1"/>
  <c r="BA2" i="26" s="1"/>
  <c r="BB2" i="26" s="1"/>
  <c r="BC2" i="26" s="1"/>
  <c r="BD2" i="26" s="1"/>
  <c r="BE2" i="26" s="1"/>
  <c r="BF2" i="26" s="1"/>
  <c r="BG2" i="26" s="1"/>
  <c r="BH2" i="26" s="1"/>
  <c r="BI2" i="26" s="1"/>
  <c r="BJ2" i="26" s="1"/>
  <c r="BK2" i="26" s="1"/>
  <c r="BL2" i="26" s="1"/>
  <c r="BM2" i="26" s="1"/>
  <c r="BN2" i="26" s="1"/>
  <c r="BO2" i="26" s="1"/>
  <c r="BP2" i="26" s="1"/>
  <c r="BQ2" i="26" s="1"/>
  <c r="BR2" i="26" s="1"/>
  <c r="BS2" i="26" s="1"/>
  <c r="BT2" i="26" s="1"/>
  <c r="BU2" i="26" s="1"/>
  <c r="BV2" i="26" s="1"/>
  <c r="BW2" i="26" s="1"/>
  <c r="BX2" i="26" s="1"/>
  <c r="BY2" i="26" s="1"/>
  <c r="BZ2" i="26" s="1"/>
  <c r="CA2" i="26" s="1"/>
  <c r="CB2" i="26" s="1"/>
  <c r="AE6" i="24"/>
  <c r="AE9" i="23"/>
  <c r="AF9" i="23" s="1"/>
  <c r="AG9" i="23" s="1"/>
  <c r="AH9" i="23" s="1"/>
  <c r="AI9" i="23" s="1"/>
  <c r="AJ9" i="23" s="1"/>
  <c r="AK9" i="23" s="1"/>
  <c r="AL9" i="23" s="1"/>
  <c r="AM9" i="23" s="1"/>
  <c r="AN9" i="23" s="1"/>
  <c r="AO9" i="23" s="1"/>
  <c r="AP9" i="23" s="1"/>
  <c r="AQ9" i="23" s="1"/>
  <c r="AR9" i="23" s="1"/>
  <c r="AS9" i="23" s="1"/>
  <c r="AT9" i="23" s="1"/>
  <c r="AU9" i="23" s="1"/>
  <c r="AV9" i="23" s="1"/>
  <c r="AW9" i="23" s="1"/>
  <c r="AX9" i="23" s="1"/>
  <c r="AY9" i="23" s="1"/>
  <c r="AZ9" i="23" s="1"/>
  <c r="BA9" i="23" s="1"/>
  <c r="BB9" i="23" s="1"/>
  <c r="BC9" i="23" s="1"/>
  <c r="BD9" i="23" s="1"/>
  <c r="BE9" i="23" s="1"/>
  <c r="BF9" i="23" s="1"/>
  <c r="BG9" i="23" s="1"/>
  <c r="BH9" i="23" s="1"/>
  <c r="BI9" i="23" s="1"/>
  <c r="BJ9" i="23" s="1"/>
  <c r="BK9" i="23" s="1"/>
  <c r="BL9" i="23" s="1"/>
  <c r="BM9" i="23" s="1"/>
  <c r="BN9" i="23" s="1"/>
  <c r="BO9" i="23" s="1"/>
  <c r="BP9" i="23" s="1"/>
  <c r="BQ9" i="23" s="1"/>
  <c r="BR9" i="23" s="1"/>
  <c r="BS9" i="23" s="1"/>
  <c r="BT9" i="23" s="1"/>
  <c r="BU9" i="23" s="1"/>
  <c r="BV9" i="23" s="1"/>
  <c r="BW9" i="23" s="1"/>
  <c r="BX9" i="23" s="1"/>
  <c r="BY9" i="23" s="1"/>
  <c r="BZ9" i="23" s="1"/>
  <c r="CA9" i="23" s="1"/>
  <c r="CB9" i="23" s="1"/>
  <c r="AE8" i="23"/>
  <c r="AF8" i="23" s="1"/>
  <c r="AG8" i="23" s="1"/>
  <c r="AH8" i="23" s="1"/>
  <c r="AI8" i="23" s="1"/>
  <c r="AJ8" i="23" s="1"/>
  <c r="AK8" i="23" s="1"/>
  <c r="AL8" i="23" s="1"/>
  <c r="AM8" i="23" s="1"/>
  <c r="AN8" i="23" s="1"/>
  <c r="AO8" i="23" s="1"/>
  <c r="AP8" i="23" s="1"/>
  <c r="AQ8" i="23" s="1"/>
  <c r="AR8" i="23" s="1"/>
  <c r="AS8" i="23" s="1"/>
  <c r="AT8" i="23" s="1"/>
  <c r="AU8" i="23" s="1"/>
  <c r="AV8" i="23" s="1"/>
  <c r="AW8" i="23" s="1"/>
  <c r="AX8" i="23" s="1"/>
  <c r="AY8" i="23" s="1"/>
  <c r="AZ8" i="23" s="1"/>
  <c r="BA8" i="23" s="1"/>
  <c r="BB8" i="23" s="1"/>
  <c r="BC8" i="23" s="1"/>
  <c r="BD8" i="23" s="1"/>
  <c r="BE8" i="23" s="1"/>
  <c r="BF8" i="23" s="1"/>
  <c r="BG8" i="23" s="1"/>
  <c r="BH8" i="23" s="1"/>
  <c r="BI8" i="23" s="1"/>
  <c r="BJ8" i="23" s="1"/>
  <c r="BK8" i="23" s="1"/>
  <c r="BL8" i="23" s="1"/>
  <c r="BM8" i="23" s="1"/>
  <c r="BN8" i="23" s="1"/>
  <c r="BO8" i="23" s="1"/>
  <c r="BP8" i="23" s="1"/>
  <c r="BQ8" i="23" s="1"/>
  <c r="BR8" i="23" s="1"/>
  <c r="BS8" i="23" s="1"/>
  <c r="BT8" i="23" s="1"/>
  <c r="BU8" i="23" s="1"/>
  <c r="BV8" i="23" s="1"/>
  <c r="BW8" i="23" s="1"/>
  <c r="BX8" i="23" s="1"/>
  <c r="BY8" i="23" s="1"/>
  <c r="BZ8" i="23" s="1"/>
  <c r="CA8" i="23" s="1"/>
  <c r="CB8" i="23" s="1"/>
  <c r="AE7" i="23"/>
  <c r="AF7" i="23" s="1"/>
  <c r="AG7" i="23" s="1"/>
  <c r="AH7" i="23" s="1"/>
  <c r="AI7" i="23" s="1"/>
  <c r="AJ7" i="23" s="1"/>
  <c r="AK7" i="23" s="1"/>
  <c r="AL7" i="23" s="1"/>
  <c r="AM7" i="23" s="1"/>
  <c r="AN7" i="23" s="1"/>
  <c r="AO7" i="23" s="1"/>
  <c r="AP7" i="23" s="1"/>
  <c r="AQ7" i="23" s="1"/>
  <c r="AR7" i="23" s="1"/>
  <c r="AS7" i="23" s="1"/>
  <c r="AT7" i="23" s="1"/>
  <c r="AU7" i="23" s="1"/>
  <c r="AV7" i="23" s="1"/>
  <c r="AW7" i="23" s="1"/>
  <c r="AX7" i="23" s="1"/>
  <c r="AY7" i="23" s="1"/>
  <c r="AZ7" i="23" s="1"/>
  <c r="BA7" i="23" s="1"/>
  <c r="BB7" i="23" s="1"/>
  <c r="BC7" i="23" s="1"/>
  <c r="BD7" i="23" s="1"/>
  <c r="BE7" i="23" s="1"/>
  <c r="BF7" i="23" s="1"/>
  <c r="BG7" i="23" s="1"/>
  <c r="BH7" i="23" s="1"/>
  <c r="BI7" i="23" s="1"/>
  <c r="BJ7" i="23" s="1"/>
  <c r="BK7" i="23" s="1"/>
  <c r="BL7" i="23" s="1"/>
  <c r="BM7" i="23" s="1"/>
  <c r="BN7" i="23" s="1"/>
  <c r="BO7" i="23" s="1"/>
  <c r="BP7" i="23" s="1"/>
  <c r="BQ7" i="23" s="1"/>
  <c r="BR7" i="23" s="1"/>
  <c r="BS7" i="23" s="1"/>
  <c r="BT7" i="23" s="1"/>
  <c r="BU7" i="23" s="1"/>
  <c r="BV7" i="23" s="1"/>
  <c r="BW7" i="23" s="1"/>
  <c r="BX7" i="23" s="1"/>
  <c r="BY7" i="23" s="1"/>
  <c r="BZ7" i="23" s="1"/>
  <c r="CA7" i="23" s="1"/>
  <c r="CB7" i="23" s="1"/>
  <c r="AE6" i="23"/>
  <c r="AF6" i="23" s="1"/>
  <c r="AG6" i="23" s="1"/>
  <c r="AH6" i="23" s="1"/>
  <c r="AI6" i="23" s="1"/>
  <c r="AJ6" i="23" s="1"/>
  <c r="AK6" i="23" s="1"/>
  <c r="AL6" i="23" s="1"/>
  <c r="AM6" i="23" s="1"/>
  <c r="AN6" i="23" s="1"/>
  <c r="AO6" i="23" s="1"/>
  <c r="AP6" i="23" s="1"/>
  <c r="AQ6" i="23" s="1"/>
  <c r="AR6" i="23" s="1"/>
  <c r="AS6" i="23" s="1"/>
  <c r="AT6" i="23" s="1"/>
  <c r="AU6" i="23" s="1"/>
  <c r="AV6" i="23" s="1"/>
  <c r="AW6" i="23" s="1"/>
  <c r="AX6" i="23" s="1"/>
  <c r="AY6" i="23" s="1"/>
  <c r="AZ6" i="23" s="1"/>
  <c r="BA6" i="23" s="1"/>
  <c r="BB6" i="23" s="1"/>
  <c r="BC6" i="23" s="1"/>
  <c r="BD6" i="23" s="1"/>
  <c r="BE6" i="23" s="1"/>
  <c r="BF6" i="23" s="1"/>
  <c r="BG6" i="23" s="1"/>
  <c r="BH6" i="23" s="1"/>
  <c r="BI6" i="23" s="1"/>
  <c r="BJ6" i="23" s="1"/>
  <c r="BK6" i="23" s="1"/>
  <c r="BL6" i="23" s="1"/>
  <c r="BM6" i="23" s="1"/>
  <c r="BN6" i="23" s="1"/>
  <c r="BO6" i="23" s="1"/>
  <c r="BP6" i="23" s="1"/>
  <c r="BQ6" i="23" s="1"/>
  <c r="BR6" i="23" s="1"/>
  <c r="BS6" i="23" s="1"/>
  <c r="BT6" i="23" s="1"/>
  <c r="BU6" i="23" s="1"/>
  <c r="BV6" i="23" s="1"/>
  <c r="BW6" i="23" s="1"/>
  <c r="BX6" i="23" s="1"/>
  <c r="BY6" i="23" s="1"/>
  <c r="BZ6" i="23" s="1"/>
  <c r="CA6" i="23" s="1"/>
  <c r="CB6" i="23" s="1"/>
  <c r="AE5" i="23"/>
  <c r="AF5" i="23" s="1"/>
  <c r="AG5" i="23" s="1"/>
  <c r="AH5" i="23" s="1"/>
  <c r="AI5" i="23" s="1"/>
  <c r="AJ5" i="23" s="1"/>
  <c r="AK5" i="23" s="1"/>
  <c r="AL5" i="23" s="1"/>
  <c r="AM5" i="23" s="1"/>
  <c r="AN5" i="23" s="1"/>
  <c r="AO5" i="23" s="1"/>
  <c r="AP5" i="23" s="1"/>
  <c r="AQ5" i="23" s="1"/>
  <c r="AR5" i="23" s="1"/>
  <c r="AS5" i="23" s="1"/>
  <c r="AT5" i="23" s="1"/>
  <c r="AU5" i="23" s="1"/>
  <c r="AV5" i="23" s="1"/>
  <c r="AW5" i="23" s="1"/>
  <c r="AX5" i="23" s="1"/>
  <c r="AY5" i="23" s="1"/>
  <c r="AZ5" i="23" s="1"/>
  <c r="BA5" i="23" s="1"/>
  <c r="BB5" i="23" s="1"/>
  <c r="BC5" i="23" s="1"/>
  <c r="BD5" i="23" s="1"/>
  <c r="BE5" i="23" s="1"/>
  <c r="BF5" i="23" s="1"/>
  <c r="BG5" i="23" s="1"/>
  <c r="BH5" i="23" s="1"/>
  <c r="BI5" i="23" s="1"/>
  <c r="BJ5" i="23" s="1"/>
  <c r="BK5" i="23" s="1"/>
  <c r="BL5" i="23" s="1"/>
  <c r="BM5" i="23" s="1"/>
  <c r="BN5" i="23" s="1"/>
  <c r="BO5" i="23" s="1"/>
  <c r="BP5" i="23" s="1"/>
  <c r="BQ5" i="23" s="1"/>
  <c r="BR5" i="23" s="1"/>
  <c r="BS5" i="23" s="1"/>
  <c r="BT5" i="23" s="1"/>
  <c r="BU5" i="23" s="1"/>
  <c r="BV5" i="23" s="1"/>
  <c r="BW5" i="23" s="1"/>
  <c r="BX5" i="23" s="1"/>
  <c r="BY5" i="23" s="1"/>
  <c r="BZ5" i="23" s="1"/>
  <c r="CA5" i="23" s="1"/>
  <c r="CB5" i="23" s="1"/>
  <c r="AE4" i="23"/>
  <c r="AF4" i="23" s="1"/>
  <c r="AG4" i="23" s="1"/>
  <c r="AH4" i="23" s="1"/>
  <c r="AI4" i="23" s="1"/>
  <c r="AJ4" i="23" s="1"/>
  <c r="AK4" i="23" s="1"/>
  <c r="AL4" i="23" s="1"/>
  <c r="AM4" i="23" s="1"/>
  <c r="AN4" i="23" s="1"/>
  <c r="AO4" i="23" s="1"/>
  <c r="AP4" i="23" s="1"/>
  <c r="AQ4" i="23" s="1"/>
  <c r="AR4" i="23" s="1"/>
  <c r="AS4" i="23" s="1"/>
  <c r="AT4" i="23" s="1"/>
  <c r="AU4" i="23" s="1"/>
  <c r="AV4" i="23" s="1"/>
  <c r="AW4" i="23" s="1"/>
  <c r="AX4" i="23" s="1"/>
  <c r="AY4" i="23" s="1"/>
  <c r="AZ4" i="23" s="1"/>
  <c r="BA4" i="23" s="1"/>
  <c r="BB4" i="23" s="1"/>
  <c r="BC4" i="23" s="1"/>
  <c r="BD4" i="23" s="1"/>
  <c r="BE4" i="23" s="1"/>
  <c r="BF4" i="23" s="1"/>
  <c r="BG4" i="23" s="1"/>
  <c r="BH4" i="23" s="1"/>
  <c r="BI4" i="23" s="1"/>
  <c r="BJ4" i="23" s="1"/>
  <c r="BK4" i="23" s="1"/>
  <c r="BL4" i="23" s="1"/>
  <c r="BM4" i="23" s="1"/>
  <c r="BN4" i="23" s="1"/>
  <c r="BO4" i="23" s="1"/>
  <c r="BP4" i="23" s="1"/>
  <c r="BQ4" i="23" s="1"/>
  <c r="BR4" i="23" s="1"/>
  <c r="BS4" i="23" s="1"/>
  <c r="BT4" i="23" s="1"/>
  <c r="BU4" i="23" s="1"/>
  <c r="BV4" i="23" s="1"/>
  <c r="BW4" i="23" s="1"/>
  <c r="BX4" i="23" s="1"/>
  <c r="BY4" i="23" s="1"/>
  <c r="BZ4" i="23" s="1"/>
  <c r="CA4" i="23" s="1"/>
  <c r="CB4" i="23" s="1"/>
  <c r="AE3" i="23"/>
  <c r="AF3" i="23" s="1"/>
  <c r="AG3" i="23" s="1"/>
  <c r="AH3" i="23" s="1"/>
  <c r="AI3" i="23" s="1"/>
  <c r="AJ3" i="23" s="1"/>
  <c r="AK3" i="23" s="1"/>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BF3" i="23" s="1"/>
  <c r="BG3" i="23" s="1"/>
  <c r="BH3" i="23" s="1"/>
  <c r="BI3" i="23" s="1"/>
  <c r="BJ3" i="23" s="1"/>
  <c r="BK3" i="23" s="1"/>
  <c r="BL3" i="23" s="1"/>
  <c r="BM3" i="23" s="1"/>
  <c r="BN3" i="23" s="1"/>
  <c r="BO3" i="23" s="1"/>
  <c r="BP3" i="23" s="1"/>
  <c r="BQ3" i="23" s="1"/>
  <c r="BR3" i="23" s="1"/>
  <c r="BS3" i="23" s="1"/>
  <c r="BT3" i="23" s="1"/>
  <c r="BU3" i="23" s="1"/>
  <c r="BV3" i="23" s="1"/>
  <c r="BW3" i="23" s="1"/>
  <c r="BX3" i="23" s="1"/>
  <c r="BY3" i="23" s="1"/>
  <c r="BZ3" i="23" s="1"/>
  <c r="CA3" i="23" s="1"/>
  <c r="CB3" i="23" s="1"/>
  <c r="AE2" i="23"/>
  <c r="AF2" i="23" s="1"/>
  <c r="AG2" i="23" s="1"/>
  <c r="AH2" i="23" s="1"/>
  <c r="AI2" i="23" s="1"/>
  <c r="AJ2" i="23" s="1"/>
  <c r="AK2" i="23" s="1"/>
  <c r="AL2" i="23" s="1"/>
  <c r="AM2" i="23" s="1"/>
  <c r="AN2" i="23" s="1"/>
  <c r="AO2" i="23" s="1"/>
  <c r="AP2" i="23" s="1"/>
  <c r="AQ2" i="23" s="1"/>
  <c r="AR2" i="23" s="1"/>
  <c r="AS2" i="23" s="1"/>
  <c r="AT2" i="23" s="1"/>
  <c r="AU2" i="23" s="1"/>
  <c r="AV2" i="23" s="1"/>
  <c r="AW2" i="23" s="1"/>
  <c r="AX2" i="23" s="1"/>
  <c r="AY2" i="23" s="1"/>
  <c r="AZ2" i="23" s="1"/>
  <c r="BA2" i="23" s="1"/>
  <c r="BB2" i="23" s="1"/>
  <c r="BC2" i="23" s="1"/>
  <c r="BD2" i="23" s="1"/>
  <c r="BE2" i="23" s="1"/>
  <c r="BF2" i="23" s="1"/>
  <c r="BG2" i="23" s="1"/>
  <c r="BH2" i="23" s="1"/>
  <c r="BI2" i="23" s="1"/>
  <c r="BJ2" i="23" s="1"/>
  <c r="BK2" i="23" s="1"/>
  <c r="BL2" i="23" s="1"/>
  <c r="BM2" i="23" s="1"/>
  <c r="BN2" i="23" s="1"/>
  <c r="BO2" i="23" s="1"/>
  <c r="BP2" i="23" s="1"/>
  <c r="BQ2" i="23" s="1"/>
  <c r="BR2" i="23" s="1"/>
  <c r="BS2" i="23" s="1"/>
  <c r="BT2" i="23" s="1"/>
  <c r="BU2" i="23" s="1"/>
  <c r="BV2" i="23" s="1"/>
  <c r="BW2" i="23" s="1"/>
  <c r="BX2" i="23" s="1"/>
  <c r="BY2" i="23" s="1"/>
  <c r="BZ2" i="23" s="1"/>
  <c r="CA2" i="23" s="1"/>
  <c r="CB2" i="23" s="1"/>
  <c r="AE9" i="22"/>
  <c r="AF9" i="22" s="1"/>
  <c r="AG9" i="22" s="1"/>
  <c r="AH9" i="22" s="1"/>
  <c r="AI9" i="22" s="1"/>
  <c r="AJ9" i="22" s="1"/>
  <c r="AK9" i="22" s="1"/>
  <c r="AL9" i="22" s="1"/>
  <c r="AM9" i="22" s="1"/>
  <c r="AN9" i="22" s="1"/>
  <c r="AO9" i="22" s="1"/>
  <c r="AP9" i="22" s="1"/>
  <c r="AQ9" i="22" s="1"/>
  <c r="AR9" i="22" s="1"/>
  <c r="AS9" i="22" s="1"/>
  <c r="AT9" i="22" s="1"/>
  <c r="AU9" i="22" s="1"/>
  <c r="AV9" i="22" s="1"/>
  <c r="AW9" i="22" s="1"/>
  <c r="AX9" i="22" s="1"/>
  <c r="AY9" i="22" s="1"/>
  <c r="AZ9" i="22" s="1"/>
  <c r="BA9" i="22" s="1"/>
  <c r="BB9" i="22" s="1"/>
  <c r="BC9" i="22" s="1"/>
  <c r="BD9" i="22" s="1"/>
  <c r="BE9" i="22" s="1"/>
  <c r="BF9" i="22" s="1"/>
  <c r="BG9" i="22" s="1"/>
  <c r="BH9" i="22" s="1"/>
  <c r="BI9" i="22" s="1"/>
  <c r="BJ9" i="22" s="1"/>
  <c r="BK9" i="22" s="1"/>
  <c r="BL9" i="22" s="1"/>
  <c r="BM9" i="22" s="1"/>
  <c r="BN9" i="22" s="1"/>
  <c r="BO9" i="22" s="1"/>
  <c r="BP9" i="22" s="1"/>
  <c r="BQ9" i="22" s="1"/>
  <c r="BR9" i="22" s="1"/>
  <c r="BS9" i="22" s="1"/>
  <c r="BT9" i="22" s="1"/>
  <c r="BU9" i="22" s="1"/>
  <c r="BV9" i="22" s="1"/>
  <c r="BW9" i="22" s="1"/>
  <c r="BX9" i="22" s="1"/>
  <c r="BY9" i="22" s="1"/>
  <c r="BZ9" i="22" s="1"/>
  <c r="CA9" i="22" s="1"/>
  <c r="CB9" i="22" s="1"/>
  <c r="AE8" i="22"/>
  <c r="AF8" i="22" s="1"/>
  <c r="AG8" i="22" s="1"/>
  <c r="AH8" i="22" s="1"/>
  <c r="AI8" i="22" s="1"/>
  <c r="AJ8" i="22" s="1"/>
  <c r="AK8" i="22" s="1"/>
  <c r="AL8" i="22" s="1"/>
  <c r="AM8" i="22" s="1"/>
  <c r="AN8" i="22" s="1"/>
  <c r="AO8" i="22" s="1"/>
  <c r="AP8" i="22" s="1"/>
  <c r="AQ8" i="22" s="1"/>
  <c r="AR8" i="22" s="1"/>
  <c r="AS8" i="22" s="1"/>
  <c r="AT8" i="22" s="1"/>
  <c r="AU8" i="22" s="1"/>
  <c r="AV8" i="22" s="1"/>
  <c r="AW8" i="22" s="1"/>
  <c r="AX8" i="22" s="1"/>
  <c r="AY8" i="22" s="1"/>
  <c r="AZ8" i="22" s="1"/>
  <c r="BA8" i="22" s="1"/>
  <c r="BB8" i="22" s="1"/>
  <c r="BC8" i="22" s="1"/>
  <c r="BD8" i="22" s="1"/>
  <c r="BE8" i="22" s="1"/>
  <c r="BF8" i="22" s="1"/>
  <c r="BG8" i="22" s="1"/>
  <c r="BH8" i="22" s="1"/>
  <c r="BI8" i="22" s="1"/>
  <c r="BJ8" i="22" s="1"/>
  <c r="BK8" i="22" s="1"/>
  <c r="BL8" i="22" s="1"/>
  <c r="BM8" i="22" s="1"/>
  <c r="BN8" i="22" s="1"/>
  <c r="BO8" i="22" s="1"/>
  <c r="BP8" i="22" s="1"/>
  <c r="BQ8" i="22" s="1"/>
  <c r="BR8" i="22" s="1"/>
  <c r="BS8" i="22" s="1"/>
  <c r="BT8" i="22" s="1"/>
  <c r="BU8" i="22" s="1"/>
  <c r="BV8" i="22" s="1"/>
  <c r="BW8" i="22" s="1"/>
  <c r="BX8" i="22" s="1"/>
  <c r="BY8" i="22" s="1"/>
  <c r="BZ8" i="22" s="1"/>
  <c r="CA8" i="22" s="1"/>
  <c r="CB8" i="22" s="1"/>
  <c r="AE7" i="22"/>
  <c r="AF7" i="22" s="1"/>
  <c r="AG7" i="22" s="1"/>
  <c r="AH7" i="22" s="1"/>
  <c r="AI7" i="22" s="1"/>
  <c r="AJ7" i="22" s="1"/>
  <c r="AK7" i="22" s="1"/>
  <c r="AL7" i="22" s="1"/>
  <c r="AM7" i="22" s="1"/>
  <c r="AN7" i="22" s="1"/>
  <c r="AO7" i="22" s="1"/>
  <c r="AP7" i="22" s="1"/>
  <c r="AQ7" i="22" s="1"/>
  <c r="AR7" i="22" s="1"/>
  <c r="AS7" i="22" s="1"/>
  <c r="AT7" i="22" s="1"/>
  <c r="AU7" i="22" s="1"/>
  <c r="AV7" i="22" s="1"/>
  <c r="AW7" i="22" s="1"/>
  <c r="AX7" i="22" s="1"/>
  <c r="AY7" i="22" s="1"/>
  <c r="AZ7" i="22" s="1"/>
  <c r="BA7" i="22" s="1"/>
  <c r="BB7" i="22" s="1"/>
  <c r="BC7" i="22" s="1"/>
  <c r="BD7" i="22" s="1"/>
  <c r="BE7" i="22" s="1"/>
  <c r="BF7" i="22" s="1"/>
  <c r="BG7" i="22" s="1"/>
  <c r="BH7" i="22" s="1"/>
  <c r="BI7" i="22" s="1"/>
  <c r="BJ7" i="22" s="1"/>
  <c r="BK7" i="22" s="1"/>
  <c r="BL7" i="22" s="1"/>
  <c r="BM7" i="22" s="1"/>
  <c r="BN7" i="22" s="1"/>
  <c r="BO7" i="22" s="1"/>
  <c r="BP7" i="22" s="1"/>
  <c r="BQ7" i="22" s="1"/>
  <c r="BR7" i="22" s="1"/>
  <c r="BS7" i="22" s="1"/>
  <c r="BT7" i="22" s="1"/>
  <c r="BU7" i="22" s="1"/>
  <c r="BV7" i="22" s="1"/>
  <c r="BW7" i="22" s="1"/>
  <c r="BX7" i="22" s="1"/>
  <c r="BY7" i="22" s="1"/>
  <c r="BZ7" i="22" s="1"/>
  <c r="CA7" i="22" s="1"/>
  <c r="CB7" i="22" s="1"/>
  <c r="AE6" i="22"/>
  <c r="AF6" i="22" s="1"/>
  <c r="AG6" i="22" s="1"/>
  <c r="AH6" i="22" s="1"/>
  <c r="AI6" i="22" s="1"/>
  <c r="AJ6" i="22" s="1"/>
  <c r="AK6" i="22" s="1"/>
  <c r="AL6" i="22" s="1"/>
  <c r="AM6" i="22" s="1"/>
  <c r="AN6" i="22" s="1"/>
  <c r="AO6" i="22" s="1"/>
  <c r="AP6" i="22" s="1"/>
  <c r="AQ6" i="22" s="1"/>
  <c r="AR6" i="22" s="1"/>
  <c r="AS6" i="22" s="1"/>
  <c r="AT6" i="22" s="1"/>
  <c r="AU6" i="22" s="1"/>
  <c r="AV6" i="22" s="1"/>
  <c r="AW6" i="22" s="1"/>
  <c r="AX6" i="22" s="1"/>
  <c r="AY6" i="22" s="1"/>
  <c r="AZ6" i="22" s="1"/>
  <c r="BA6" i="22" s="1"/>
  <c r="BB6" i="22" s="1"/>
  <c r="BC6" i="22" s="1"/>
  <c r="BD6" i="22" s="1"/>
  <c r="BE6" i="22" s="1"/>
  <c r="BF6" i="22" s="1"/>
  <c r="BG6" i="22" s="1"/>
  <c r="BH6" i="22" s="1"/>
  <c r="BI6" i="22" s="1"/>
  <c r="BJ6" i="22" s="1"/>
  <c r="BK6" i="22" s="1"/>
  <c r="BL6" i="22" s="1"/>
  <c r="BM6" i="22" s="1"/>
  <c r="BN6" i="22" s="1"/>
  <c r="BO6" i="22" s="1"/>
  <c r="BP6" i="22" s="1"/>
  <c r="BQ6" i="22" s="1"/>
  <c r="BR6" i="22" s="1"/>
  <c r="BS6" i="22" s="1"/>
  <c r="BT6" i="22" s="1"/>
  <c r="BU6" i="22" s="1"/>
  <c r="BV6" i="22" s="1"/>
  <c r="BW6" i="22" s="1"/>
  <c r="BX6" i="22" s="1"/>
  <c r="BY6" i="22" s="1"/>
  <c r="BZ6" i="22" s="1"/>
  <c r="CA6" i="22" s="1"/>
  <c r="CB6" i="22" s="1"/>
  <c r="AE5" i="22"/>
  <c r="AF5" i="22" s="1"/>
  <c r="AG5" i="22" s="1"/>
  <c r="AH5" i="22" s="1"/>
  <c r="AI5" i="22" s="1"/>
  <c r="AJ5" i="22" s="1"/>
  <c r="AK5" i="22" s="1"/>
  <c r="AL5" i="22" s="1"/>
  <c r="AM5" i="22" s="1"/>
  <c r="AN5" i="22" s="1"/>
  <c r="AO5" i="22" s="1"/>
  <c r="AP5" i="22" s="1"/>
  <c r="AQ5" i="22" s="1"/>
  <c r="AR5" i="22" s="1"/>
  <c r="AS5" i="22" s="1"/>
  <c r="AT5" i="22" s="1"/>
  <c r="AU5" i="22" s="1"/>
  <c r="AV5" i="22" s="1"/>
  <c r="AW5" i="22" s="1"/>
  <c r="AX5" i="22" s="1"/>
  <c r="AY5" i="22" s="1"/>
  <c r="AZ5" i="22" s="1"/>
  <c r="BA5" i="22" s="1"/>
  <c r="BB5" i="22" s="1"/>
  <c r="BC5" i="22" s="1"/>
  <c r="BD5" i="22" s="1"/>
  <c r="BE5" i="22" s="1"/>
  <c r="BF5" i="22" s="1"/>
  <c r="BG5" i="22" s="1"/>
  <c r="BH5" i="22" s="1"/>
  <c r="BI5" i="22" s="1"/>
  <c r="BJ5" i="22" s="1"/>
  <c r="BK5" i="22" s="1"/>
  <c r="BL5" i="22" s="1"/>
  <c r="BM5" i="22" s="1"/>
  <c r="BN5" i="22" s="1"/>
  <c r="BO5" i="22" s="1"/>
  <c r="BP5" i="22" s="1"/>
  <c r="BQ5" i="22" s="1"/>
  <c r="BR5" i="22" s="1"/>
  <c r="BS5" i="22" s="1"/>
  <c r="BT5" i="22" s="1"/>
  <c r="BU5" i="22" s="1"/>
  <c r="BV5" i="22" s="1"/>
  <c r="BW5" i="22" s="1"/>
  <c r="BX5" i="22" s="1"/>
  <c r="BY5" i="22" s="1"/>
  <c r="BZ5" i="22" s="1"/>
  <c r="CA5" i="22" s="1"/>
  <c r="CB5" i="22" s="1"/>
  <c r="AE4" i="22"/>
  <c r="AF4" i="22" s="1"/>
  <c r="AG4" i="22" s="1"/>
  <c r="AH4" i="22" s="1"/>
  <c r="AI4" i="22" s="1"/>
  <c r="AJ4" i="22" s="1"/>
  <c r="AK4" i="22" s="1"/>
  <c r="AL4" i="22" s="1"/>
  <c r="AM4" i="22" s="1"/>
  <c r="AN4" i="22" s="1"/>
  <c r="AO4" i="22" s="1"/>
  <c r="AP4" i="22" s="1"/>
  <c r="AQ4" i="22" s="1"/>
  <c r="AR4" i="22" s="1"/>
  <c r="AS4" i="22" s="1"/>
  <c r="AT4" i="22" s="1"/>
  <c r="AU4" i="22" s="1"/>
  <c r="AV4" i="22" s="1"/>
  <c r="AW4" i="22" s="1"/>
  <c r="AX4" i="22" s="1"/>
  <c r="AY4" i="22" s="1"/>
  <c r="AZ4" i="22" s="1"/>
  <c r="BA4" i="22" s="1"/>
  <c r="BB4" i="22" s="1"/>
  <c r="BC4" i="22" s="1"/>
  <c r="BD4" i="22" s="1"/>
  <c r="BE4" i="22" s="1"/>
  <c r="BF4" i="22" s="1"/>
  <c r="BG4" i="22" s="1"/>
  <c r="BH4" i="22" s="1"/>
  <c r="BI4" i="22" s="1"/>
  <c r="BJ4" i="22" s="1"/>
  <c r="BK4" i="22" s="1"/>
  <c r="BL4" i="22" s="1"/>
  <c r="BM4" i="22" s="1"/>
  <c r="BN4" i="22" s="1"/>
  <c r="BO4" i="22" s="1"/>
  <c r="BP4" i="22" s="1"/>
  <c r="BQ4" i="22" s="1"/>
  <c r="BR4" i="22" s="1"/>
  <c r="BS4" i="22" s="1"/>
  <c r="BT4" i="22" s="1"/>
  <c r="BU4" i="22" s="1"/>
  <c r="BV4" i="22" s="1"/>
  <c r="BW4" i="22" s="1"/>
  <c r="BX4" i="22" s="1"/>
  <c r="BY4" i="22" s="1"/>
  <c r="BZ4" i="22" s="1"/>
  <c r="CA4" i="22" s="1"/>
  <c r="CB4" i="22" s="1"/>
  <c r="AE3" i="22"/>
  <c r="AF3" i="22" s="1"/>
  <c r="AG3" i="22" s="1"/>
  <c r="AH3" i="22" s="1"/>
  <c r="AI3" i="22" s="1"/>
  <c r="AJ3" i="22" s="1"/>
  <c r="AK3" i="22" s="1"/>
  <c r="AL3" i="22" s="1"/>
  <c r="AM3" i="22" s="1"/>
  <c r="AN3" i="22" s="1"/>
  <c r="AO3" i="22" s="1"/>
  <c r="AP3" i="22" s="1"/>
  <c r="AQ3" i="22" s="1"/>
  <c r="AR3" i="22" s="1"/>
  <c r="AS3" i="22" s="1"/>
  <c r="AT3" i="22" s="1"/>
  <c r="AU3" i="22" s="1"/>
  <c r="AV3" i="22" s="1"/>
  <c r="AW3" i="22" s="1"/>
  <c r="AX3" i="22" s="1"/>
  <c r="AY3" i="22" s="1"/>
  <c r="AZ3" i="22" s="1"/>
  <c r="BA3" i="22" s="1"/>
  <c r="BB3" i="22" s="1"/>
  <c r="BC3" i="22" s="1"/>
  <c r="BD3" i="22" s="1"/>
  <c r="BE3" i="22" s="1"/>
  <c r="BF3" i="22" s="1"/>
  <c r="BG3" i="22" s="1"/>
  <c r="BH3" i="22" s="1"/>
  <c r="BI3" i="22" s="1"/>
  <c r="BJ3" i="22" s="1"/>
  <c r="BK3" i="22" s="1"/>
  <c r="BL3" i="22" s="1"/>
  <c r="BM3" i="22" s="1"/>
  <c r="BN3" i="22" s="1"/>
  <c r="BO3" i="22" s="1"/>
  <c r="BP3" i="22" s="1"/>
  <c r="BQ3" i="22" s="1"/>
  <c r="BR3" i="22" s="1"/>
  <c r="BS3" i="22" s="1"/>
  <c r="BT3" i="22" s="1"/>
  <c r="BU3" i="22" s="1"/>
  <c r="BV3" i="22" s="1"/>
  <c r="BW3" i="22" s="1"/>
  <c r="BX3" i="22" s="1"/>
  <c r="BY3" i="22" s="1"/>
  <c r="BZ3" i="22" s="1"/>
  <c r="CA3" i="22" s="1"/>
  <c r="CB3" i="22" s="1"/>
  <c r="AE2" i="22"/>
  <c r="AF2" i="22" s="1"/>
  <c r="AG2" i="22" s="1"/>
  <c r="AH2" i="22" s="1"/>
  <c r="AI2" i="22" s="1"/>
  <c r="AJ2" i="22" s="1"/>
  <c r="AK2" i="22" s="1"/>
  <c r="AL2" i="22" s="1"/>
  <c r="AM2" i="22" s="1"/>
  <c r="AN2" i="22" s="1"/>
  <c r="AO2" i="22" s="1"/>
  <c r="AP2" i="22" s="1"/>
  <c r="AQ2" i="22" s="1"/>
  <c r="AR2" i="22" s="1"/>
  <c r="AS2" i="22" s="1"/>
  <c r="AT2" i="22" s="1"/>
  <c r="AU2" i="22" s="1"/>
  <c r="AV2" i="22" s="1"/>
  <c r="AW2" i="22" s="1"/>
  <c r="AX2" i="22" s="1"/>
  <c r="AY2" i="22" s="1"/>
  <c r="AZ2" i="22" s="1"/>
  <c r="BA2" i="22" s="1"/>
  <c r="BB2" i="22" s="1"/>
  <c r="BC2" i="22" s="1"/>
  <c r="BD2" i="22" s="1"/>
  <c r="BE2" i="22" s="1"/>
  <c r="BF2" i="22" s="1"/>
  <c r="BG2" i="22" s="1"/>
  <c r="BH2" i="22" s="1"/>
  <c r="BI2" i="22" s="1"/>
  <c r="BJ2" i="22" s="1"/>
  <c r="BK2" i="22" s="1"/>
  <c r="BL2" i="22" s="1"/>
  <c r="BM2" i="22" s="1"/>
  <c r="BN2" i="22" s="1"/>
  <c r="BO2" i="22" s="1"/>
  <c r="BP2" i="22" s="1"/>
  <c r="BQ2" i="22" s="1"/>
  <c r="BR2" i="22" s="1"/>
  <c r="BS2" i="22" s="1"/>
  <c r="BT2" i="22" s="1"/>
  <c r="BU2" i="22" s="1"/>
  <c r="BV2" i="22" s="1"/>
  <c r="BW2" i="22" s="1"/>
  <c r="BX2" i="22" s="1"/>
  <c r="BY2" i="22" s="1"/>
  <c r="BZ2" i="22" s="1"/>
  <c r="CA2" i="22" s="1"/>
  <c r="CB2" i="22" s="1"/>
  <c r="AE9" i="21"/>
  <c r="AF9" i="21" s="1"/>
  <c r="AG9" i="21" s="1"/>
  <c r="AH9" i="21" s="1"/>
  <c r="AI9" i="21" s="1"/>
  <c r="AJ9" i="21" s="1"/>
  <c r="AK9" i="21" s="1"/>
  <c r="AL9" i="21" s="1"/>
  <c r="AM9" i="21" s="1"/>
  <c r="AN9" i="21" s="1"/>
  <c r="AO9" i="21" s="1"/>
  <c r="AP9" i="21" s="1"/>
  <c r="AQ9" i="21" s="1"/>
  <c r="AR9" i="21" s="1"/>
  <c r="AS9" i="21" s="1"/>
  <c r="AT9" i="21" s="1"/>
  <c r="AU9" i="21" s="1"/>
  <c r="AV9" i="21" s="1"/>
  <c r="AW9" i="21" s="1"/>
  <c r="AX9" i="21" s="1"/>
  <c r="AY9" i="21" s="1"/>
  <c r="AZ9" i="21" s="1"/>
  <c r="BA9" i="21" s="1"/>
  <c r="BB9" i="21" s="1"/>
  <c r="BC9" i="21" s="1"/>
  <c r="BD9" i="21" s="1"/>
  <c r="BE9" i="21" s="1"/>
  <c r="BF9" i="21" s="1"/>
  <c r="BG9" i="21" s="1"/>
  <c r="BH9" i="21" s="1"/>
  <c r="BI9" i="21" s="1"/>
  <c r="BJ9" i="21" s="1"/>
  <c r="BK9" i="21" s="1"/>
  <c r="BL9" i="21" s="1"/>
  <c r="BM9" i="21" s="1"/>
  <c r="BN9" i="21" s="1"/>
  <c r="BO9" i="21" s="1"/>
  <c r="BP9" i="21" s="1"/>
  <c r="BQ9" i="21" s="1"/>
  <c r="BR9" i="21" s="1"/>
  <c r="BS9" i="21" s="1"/>
  <c r="BT9" i="21" s="1"/>
  <c r="BU9" i="21" s="1"/>
  <c r="BV9" i="21" s="1"/>
  <c r="BW9" i="21" s="1"/>
  <c r="BX9" i="21" s="1"/>
  <c r="BY9" i="21" s="1"/>
  <c r="BZ9" i="21" s="1"/>
  <c r="CA9" i="21" s="1"/>
  <c r="CB9" i="21" s="1"/>
  <c r="AE8" i="21"/>
  <c r="AF8" i="21" s="1"/>
  <c r="AG8" i="21" s="1"/>
  <c r="AH8" i="21" s="1"/>
  <c r="AI8" i="21" s="1"/>
  <c r="AJ8" i="21" s="1"/>
  <c r="AK8" i="21" s="1"/>
  <c r="AL8" i="21" s="1"/>
  <c r="AM8" i="21" s="1"/>
  <c r="AN8" i="21" s="1"/>
  <c r="AO8" i="21" s="1"/>
  <c r="AP8" i="21" s="1"/>
  <c r="AQ8" i="21" s="1"/>
  <c r="AR8" i="21" s="1"/>
  <c r="AS8" i="21" s="1"/>
  <c r="AT8" i="21" s="1"/>
  <c r="AU8" i="21" s="1"/>
  <c r="AV8" i="21" s="1"/>
  <c r="AW8" i="21" s="1"/>
  <c r="AX8" i="21" s="1"/>
  <c r="AY8" i="21" s="1"/>
  <c r="AZ8" i="21" s="1"/>
  <c r="BA8" i="21" s="1"/>
  <c r="BB8" i="21" s="1"/>
  <c r="BC8" i="21" s="1"/>
  <c r="BD8" i="21" s="1"/>
  <c r="BE8" i="21" s="1"/>
  <c r="BF8" i="21" s="1"/>
  <c r="BG8" i="21" s="1"/>
  <c r="BH8" i="21" s="1"/>
  <c r="BI8" i="21" s="1"/>
  <c r="BJ8" i="21" s="1"/>
  <c r="BK8" i="21" s="1"/>
  <c r="BL8" i="21" s="1"/>
  <c r="BM8" i="21" s="1"/>
  <c r="BN8" i="21" s="1"/>
  <c r="BO8" i="21" s="1"/>
  <c r="BP8" i="21" s="1"/>
  <c r="BQ8" i="21" s="1"/>
  <c r="BR8" i="21" s="1"/>
  <c r="BS8" i="21" s="1"/>
  <c r="BT8" i="21" s="1"/>
  <c r="BU8" i="21" s="1"/>
  <c r="BV8" i="21" s="1"/>
  <c r="BW8" i="21" s="1"/>
  <c r="BX8" i="21" s="1"/>
  <c r="BY8" i="21" s="1"/>
  <c r="BZ8" i="21" s="1"/>
  <c r="CA8" i="21" s="1"/>
  <c r="CB8" i="21" s="1"/>
  <c r="AE7" i="21"/>
  <c r="AF7" i="21" s="1"/>
  <c r="AG7" i="21" s="1"/>
  <c r="AH7" i="21" s="1"/>
  <c r="AI7" i="21" s="1"/>
  <c r="AJ7" i="21" s="1"/>
  <c r="AK7" i="21" s="1"/>
  <c r="AL7" i="21" s="1"/>
  <c r="AM7" i="21" s="1"/>
  <c r="AN7" i="21" s="1"/>
  <c r="AO7" i="21" s="1"/>
  <c r="AP7" i="21" s="1"/>
  <c r="AQ7" i="21" s="1"/>
  <c r="AR7" i="21" s="1"/>
  <c r="AS7" i="21" s="1"/>
  <c r="AT7" i="21" s="1"/>
  <c r="AU7" i="21" s="1"/>
  <c r="AV7" i="21" s="1"/>
  <c r="AW7" i="21" s="1"/>
  <c r="AX7" i="21" s="1"/>
  <c r="AY7" i="21" s="1"/>
  <c r="AZ7" i="21" s="1"/>
  <c r="BA7" i="21" s="1"/>
  <c r="BB7" i="21" s="1"/>
  <c r="BC7" i="21" s="1"/>
  <c r="BD7" i="21" s="1"/>
  <c r="BE7" i="21" s="1"/>
  <c r="BF7" i="21" s="1"/>
  <c r="BG7" i="21" s="1"/>
  <c r="BH7" i="21" s="1"/>
  <c r="BI7" i="21" s="1"/>
  <c r="BJ7" i="21" s="1"/>
  <c r="BK7" i="21" s="1"/>
  <c r="BL7" i="21" s="1"/>
  <c r="BM7" i="21" s="1"/>
  <c r="BN7" i="21" s="1"/>
  <c r="BO7" i="21" s="1"/>
  <c r="BP7" i="21" s="1"/>
  <c r="BQ7" i="21" s="1"/>
  <c r="BR7" i="21" s="1"/>
  <c r="BS7" i="21" s="1"/>
  <c r="BT7" i="21" s="1"/>
  <c r="BU7" i="21" s="1"/>
  <c r="BV7" i="21" s="1"/>
  <c r="BW7" i="21" s="1"/>
  <c r="BX7" i="21" s="1"/>
  <c r="BY7" i="21" s="1"/>
  <c r="BZ7" i="21" s="1"/>
  <c r="CA7" i="21" s="1"/>
  <c r="CB7" i="21" s="1"/>
  <c r="AE6" i="21"/>
  <c r="AF6" i="21" s="1"/>
  <c r="AG6" i="21" s="1"/>
  <c r="AH6" i="21" s="1"/>
  <c r="AI6" i="21" s="1"/>
  <c r="AJ6" i="21" s="1"/>
  <c r="AK6" i="21" s="1"/>
  <c r="AL6" i="21" s="1"/>
  <c r="AM6" i="21" s="1"/>
  <c r="AN6" i="21" s="1"/>
  <c r="AO6" i="21" s="1"/>
  <c r="AP6" i="21" s="1"/>
  <c r="AQ6" i="21" s="1"/>
  <c r="AR6" i="21" s="1"/>
  <c r="AS6" i="21" s="1"/>
  <c r="AT6" i="21" s="1"/>
  <c r="AU6" i="21" s="1"/>
  <c r="AV6" i="21" s="1"/>
  <c r="AW6" i="21" s="1"/>
  <c r="AX6" i="21" s="1"/>
  <c r="AY6" i="21" s="1"/>
  <c r="AZ6" i="21" s="1"/>
  <c r="BA6" i="21" s="1"/>
  <c r="BB6" i="21" s="1"/>
  <c r="BC6" i="21" s="1"/>
  <c r="BD6" i="21" s="1"/>
  <c r="BE6" i="21" s="1"/>
  <c r="BF6" i="21" s="1"/>
  <c r="BG6" i="21" s="1"/>
  <c r="BH6" i="21" s="1"/>
  <c r="BI6" i="21" s="1"/>
  <c r="BJ6" i="21" s="1"/>
  <c r="BK6" i="21" s="1"/>
  <c r="BL6" i="21" s="1"/>
  <c r="BM6" i="21" s="1"/>
  <c r="BN6" i="21" s="1"/>
  <c r="BO6" i="21" s="1"/>
  <c r="BP6" i="21" s="1"/>
  <c r="BQ6" i="21" s="1"/>
  <c r="BR6" i="21" s="1"/>
  <c r="BS6" i="21" s="1"/>
  <c r="BT6" i="21" s="1"/>
  <c r="BU6" i="21" s="1"/>
  <c r="BV6" i="21" s="1"/>
  <c r="BW6" i="21" s="1"/>
  <c r="BX6" i="21" s="1"/>
  <c r="BY6" i="21" s="1"/>
  <c r="BZ6" i="21" s="1"/>
  <c r="CA6" i="21" s="1"/>
  <c r="CB6" i="21" s="1"/>
  <c r="AE5" i="21"/>
  <c r="AF5" i="21" s="1"/>
  <c r="AG5" i="21" s="1"/>
  <c r="AH5" i="21" s="1"/>
  <c r="AI5" i="21" s="1"/>
  <c r="AJ5" i="21" s="1"/>
  <c r="AK5" i="21" s="1"/>
  <c r="AL5" i="21" s="1"/>
  <c r="AM5" i="21" s="1"/>
  <c r="AN5" i="21" s="1"/>
  <c r="AO5" i="21" s="1"/>
  <c r="AP5" i="21" s="1"/>
  <c r="AQ5" i="21" s="1"/>
  <c r="AR5" i="21" s="1"/>
  <c r="AS5" i="21" s="1"/>
  <c r="AT5" i="21" s="1"/>
  <c r="AU5" i="21" s="1"/>
  <c r="AV5" i="21" s="1"/>
  <c r="AW5" i="21" s="1"/>
  <c r="AX5" i="21" s="1"/>
  <c r="AY5" i="21" s="1"/>
  <c r="AZ5" i="21" s="1"/>
  <c r="BA5" i="21" s="1"/>
  <c r="BB5" i="21" s="1"/>
  <c r="BC5" i="21" s="1"/>
  <c r="BD5" i="21" s="1"/>
  <c r="BE5" i="21" s="1"/>
  <c r="BF5" i="21" s="1"/>
  <c r="BG5" i="21" s="1"/>
  <c r="BH5" i="21" s="1"/>
  <c r="BI5" i="21" s="1"/>
  <c r="BJ5" i="21" s="1"/>
  <c r="BK5" i="21" s="1"/>
  <c r="BL5" i="21" s="1"/>
  <c r="BM5" i="21" s="1"/>
  <c r="BN5" i="21" s="1"/>
  <c r="BO5" i="21" s="1"/>
  <c r="BP5" i="21" s="1"/>
  <c r="BQ5" i="21" s="1"/>
  <c r="BR5" i="21" s="1"/>
  <c r="BS5" i="21" s="1"/>
  <c r="BT5" i="21" s="1"/>
  <c r="BU5" i="21" s="1"/>
  <c r="BV5" i="21" s="1"/>
  <c r="BW5" i="21" s="1"/>
  <c r="BX5" i="21" s="1"/>
  <c r="BY5" i="21" s="1"/>
  <c r="BZ5" i="21" s="1"/>
  <c r="CA5" i="21" s="1"/>
  <c r="CB5" i="21" s="1"/>
  <c r="AE4" i="21"/>
  <c r="AF4" i="21" s="1"/>
  <c r="AG4" i="21" s="1"/>
  <c r="AH4" i="21" s="1"/>
  <c r="AI4" i="21" s="1"/>
  <c r="AJ4" i="21" s="1"/>
  <c r="AK4" i="21" s="1"/>
  <c r="AL4" i="21" s="1"/>
  <c r="AM4" i="21" s="1"/>
  <c r="AN4" i="21" s="1"/>
  <c r="AO4" i="21" s="1"/>
  <c r="AP4" i="21" s="1"/>
  <c r="AQ4" i="21" s="1"/>
  <c r="AR4" i="21" s="1"/>
  <c r="AS4" i="21" s="1"/>
  <c r="AT4" i="21" s="1"/>
  <c r="AU4" i="21" s="1"/>
  <c r="AV4" i="21" s="1"/>
  <c r="AW4" i="21" s="1"/>
  <c r="AX4" i="21" s="1"/>
  <c r="AY4" i="21" s="1"/>
  <c r="AZ4" i="21" s="1"/>
  <c r="BA4" i="21" s="1"/>
  <c r="BB4" i="21" s="1"/>
  <c r="BC4" i="21" s="1"/>
  <c r="BD4" i="21" s="1"/>
  <c r="BE4" i="21" s="1"/>
  <c r="BF4" i="21" s="1"/>
  <c r="BG4" i="21" s="1"/>
  <c r="BH4" i="21" s="1"/>
  <c r="BI4" i="21" s="1"/>
  <c r="BJ4" i="21" s="1"/>
  <c r="BK4" i="21" s="1"/>
  <c r="BL4" i="21" s="1"/>
  <c r="BM4" i="21" s="1"/>
  <c r="BN4" i="21" s="1"/>
  <c r="BO4" i="21" s="1"/>
  <c r="BP4" i="21" s="1"/>
  <c r="BQ4" i="21" s="1"/>
  <c r="BR4" i="21" s="1"/>
  <c r="BS4" i="21" s="1"/>
  <c r="BT4" i="21" s="1"/>
  <c r="BU4" i="21" s="1"/>
  <c r="BV4" i="21" s="1"/>
  <c r="BW4" i="21" s="1"/>
  <c r="BX4" i="21" s="1"/>
  <c r="BY4" i="21" s="1"/>
  <c r="BZ4" i="21" s="1"/>
  <c r="CA4" i="21" s="1"/>
  <c r="CB4" i="21" s="1"/>
  <c r="AE3" i="21"/>
  <c r="AF3" i="21" s="1"/>
  <c r="AG3" i="21" s="1"/>
  <c r="AH3" i="21" s="1"/>
  <c r="AI3" i="21" s="1"/>
  <c r="AJ3" i="21" s="1"/>
  <c r="AK3" i="21" s="1"/>
  <c r="AL3" i="21" s="1"/>
  <c r="AM3" i="21" s="1"/>
  <c r="AN3" i="21" s="1"/>
  <c r="AO3" i="21" s="1"/>
  <c r="AP3" i="21" s="1"/>
  <c r="AQ3" i="21" s="1"/>
  <c r="AR3" i="21" s="1"/>
  <c r="AS3" i="21" s="1"/>
  <c r="AT3" i="21" s="1"/>
  <c r="AU3" i="21" s="1"/>
  <c r="AV3" i="21" s="1"/>
  <c r="AW3" i="21" s="1"/>
  <c r="AX3" i="21" s="1"/>
  <c r="AY3" i="21" s="1"/>
  <c r="AZ3" i="21" s="1"/>
  <c r="BA3" i="21" s="1"/>
  <c r="BB3" i="21" s="1"/>
  <c r="BC3" i="21" s="1"/>
  <c r="BD3" i="21" s="1"/>
  <c r="BE3" i="21" s="1"/>
  <c r="BF3" i="21" s="1"/>
  <c r="BG3" i="21" s="1"/>
  <c r="BH3" i="21" s="1"/>
  <c r="BI3" i="21" s="1"/>
  <c r="BJ3" i="21" s="1"/>
  <c r="BK3" i="21" s="1"/>
  <c r="BL3" i="21" s="1"/>
  <c r="BM3" i="21" s="1"/>
  <c r="BN3" i="21" s="1"/>
  <c r="BO3" i="21" s="1"/>
  <c r="BP3" i="21" s="1"/>
  <c r="BQ3" i="21" s="1"/>
  <c r="BR3" i="21" s="1"/>
  <c r="BS3" i="21" s="1"/>
  <c r="BT3" i="21" s="1"/>
  <c r="BU3" i="21" s="1"/>
  <c r="BV3" i="21" s="1"/>
  <c r="BW3" i="21" s="1"/>
  <c r="BX3" i="21" s="1"/>
  <c r="BY3" i="21" s="1"/>
  <c r="BZ3" i="21" s="1"/>
  <c r="CA3" i="21" s="1"/>
  <c r="CB3" i="21" s="1"/>
  <c r="AE2" i="21"/>
  <c r="AF2" i="21" s="1"/>
  <c r="AG2" i="21" s="1"/>
  <c r="AH2" i="21" s="1"/>
  <c r="AI2" i="21" s="1"/>
  <c r="AJ2" i="21" s="1"/>
  <c r="AK2" i="21" s="1"/>
  <c r="AL2" i="21" s="1"/>
  <c r="AM2" i="21" s="1"/>
  <c r="AN2" i="21" s="1"/>
  <c r="AO2" i="21" s="1"/>
  <c r="AP2" i="21" s="1"/>
  <c r="AQ2" i="21" s="1"/>
  <c r="AR2" i="21" s="1"/>
  <c r="AS2" i="21" s="1"/>
  <c r="AT2" i="21" s="1"/>
  <c r="AU2" i="21" s="1"/>
  <c r="AV2" i="21" s="1"/>
  <c r="AW2" i="21" s="1"/>
  <c r="AX2" i="21" s="1"/>
  <c r="AY2" i="21" s="1"/>
  <c r="AZ2" i="21" s="1"/>
  <c r="BA2" i="21" s="1"/>
  <c r="BB2" i="21" s="1"/>
  <c r="BC2" i="21" s="1"/>
  <c r="BD2" i="21" s="1"/>
  <c r="BE2" i="21" s="1"/>
  <c r="BF2" i="21" s="1"/>
  <c r="BG2" i="21" s="1"/>
  <c r="BH2" i="21" s="1"/>
  <c r="BI2" i="21" s="1"/>
  <c r="BJ2" i="21" s="1"/>
  <c r="BK2" i="21" s="1"/>
  <c r="BL2" i="21" s="1"/>
  <c r="BM2" i="21" s="1"/>
  <c r="BN2" i="21" s="1"/>
  <c r="BO2" i="21" s="1"/>
  <c r="BP2" i="21" s="1"/>
  <c r="BQ2" i="21" s="1"/>
  <c r="BR2" i="21" s="1"/>
  <c r="BS2" i="21" s="1"/>
  <c r="BT2" i="21" s="1"/>
  <c r="BU2" i="21" s="1"/>
  <c r="BV2" i="21" s="1"/>
  <c r="BW2" i="21" s="1"/>
  <c r="BX2" i="21" s="1"/>
  <c r="BY2" i="21" s="1"/>
  <c r="BZ2" i="21" s="1"/>
  <c r="CA2" i="21" s="1"/>
  <c r="CB2" i="21" s="1"/>
  <c r="AE9" i="20"/>
  <c r="AF9" i="20" s="1"/>
  <c r="AG9" i="20" s="1"/>
  <c r="AH9" i="20" s="1"/>
  <c r="AI9" i="20" s="1"/>
  <c r="AJ9" i="20" s="1"/>
  <c r="AK9" i="20" s="1"/>
  <c r="AL9" i="20" s="1"/>
  <c r="AM9" i="20" s="1"/>
  <c r="AN9" i="20" s="1"/>
  <c r="AO9" i="20" s="1"/>
  <c r="AP9" i="20" s="1"/>
  <c r="AQ9" i="20" s="1"/>
  <c r="AR9" i="20" s="1"/>
  <c r="AS9" i="20" s="1"/>
  <c r="AT9" i="20" s="1"/>
  <c r="AU9" i="20" s="1"/>
  <c r="AV9" i="20" s="1"/>
  <c r="AW9" i="20" s="1"/>
  <c r="AX9" i="20" s="1"/>
  <c r="AY9" i="20" s="1"/>
  <c r="AZ9" i="20" s="1"/>
  <c r="BA9" i="20" s="1"/>
  <c r="BB9" i="20" s="1"/>
  <c r="BC9" i="20" s="1"/>
  <c r="BD9" i="20" s="1"/>
  <c r="BE9" i="20" s="1"/>
  <c r="BF9" i="20" s="1"/>
  <c r="BG9" i="20" s="1"/>
  <c r="BH9" i="20" s="1"/>
  <c r="BI9" i="20" s="1"/>
  <c r="BJ9" i="20" s="1"/>
  <c r="BK9" i="20" s="1"/>
  <c r="BL9" i="20" s="1"/>
  <c r="BM9" i="20" s="1"/>
  <c r="BN9" i="20" s="1"/>
  <c r="BO9" i="20" s="1"/>
  <c r="BP9" i="20" s="1"/>
  <c r="BQ9" i="20" s="1"/>
  <c r="BR9" i="20" s="1"/>
  <c r="BS9" i="20" s="1"/>
  <c r="BT9" i="20" s="1"/>
  <c r="BU9" i="20" s="1"/>
  <c r="BV9" i="20" s="1"/>
  <c r="BW9" i="20" s="1"/>
  <c r="BX9" i="20" s="1"/>
  <c r="BY9" i="20" s="1"/>
  <c r="BZ9" i="20" s="1"/>
  <c r="CA9" i="20" s="1"/>
  <c r="CB9" i="20" s="1"/>
  <c r="AE8" i="20"/>
  <c r="AF8" i="20" s="1"/>
  <c r="AG8" i="20" s="1"/>
  <c r="AH8" i="20" s="1"/>
  <c r="AI8" i="20" s="1"/>
  <c r="AJ8" i="20" s="1"/>
  <c r="AK8" i="20" s="1"/>
  <c r="AL8" i="20" s="1"/>
  <c r="AM8" i="20" s="1"/>
  <c r="AN8" i="20" s="1"/>
  <c r="AO8" i="20" s="1"/>
  <c r="AP8" i="20" s="1"/>
  <c r="AQ8" i="20" s="1"/>
  <c r="AR8" i="20" s="1"/>
  <c r="AS8" i="20" s="1"/>
  <c r="AT8" i="20" s="1"/>
  <c r="AU8" i="20" s="1"/>
  <c r="AV8" i="20" s="1"/>
  <c r="AW8" i="20" s="1"/>
  <c r="AX8" i="20" s="1"/>
  <c r="AY8" i="20" s="1"/>
  <c r="AZ8" i="20" s="1"/>
  <c r="BA8" i="20" s="1"/>
  <c r="BB8" i="20" s="1"/>
  <c r="BC8" i="20" s="1"/>
  <c r="BD8" i="20" s="1"/>
  <c r="BE8" i="20" s="1"/>
  <c r="BF8" i="20" s="1"/>
  <c r="BG8" i="20" s="1"/>
  <c r="BH8" i="20" s="1"/>
  <c r="BI8" i="20" s="1"/>
  <c r="BJ8" i="20" s="1"/>
  <c r="BK8" i="20" s="1"/>
  <c r="BL8" i="20" s="1"/>
  <c r="BM8" i="20" s="1"/>
  <c r="BN8" i="20" s="1"/>
  <c r="BO8" i="20" s="1"/>
  <c r="BP8" i="20" s="1"/>
  <c r="BQ8" i="20" s="1"/>
  <c r="BR8" i="20" s="1"/>
  <c r="BS8" i="20" s="1"/>
  <c r="BT8" i="20" s="1"/>
  <c r="BU8" i="20" s="1"/>
  <c r="BV8" i="20" s="1"/>
  <c r="BW8" i="20" s="1"/>
  <c r="BX8" i="20" s="1"/>
  <c r="BY8" i="20" s="1"/>
  <c r="BZ8" i="20" s="1"/>
  <c r="CA8" i="20" s="1"/>
  <c r="CB8" i="20" s="1"/>
  <c r="AE7" i="20"/>
  <c r="AF7" i="20" s="1"/>
  <c r="AG7" i="20" s="1"/>
  <c r="AH7" i="20" s="1"/>
  <c r="AI7" i="20" s="1"/>
  <c r="AJ7" i="20" s="1"/>
  <c r="AK7" i="20" s="1"/>
  <c r="AL7" i="20" s="1"/>
  <c r="AM7" i="20" s="1"/>
  <c r="AN7" i="20" s="1"/>
  <c r="AO7" i="20" s="1"/>
  <c r="AP7" i="20" s="1"/>
  <c r="AQ7" i="20" s="1"/>
  <c r="AR7" i="20" s="1"/>
  <c r="AS7" i="20" s="1"/>
  <c r="AT7" i="20" s="1"/>
  <c r="AU7" i="20" s="1"/>
  <c r="AV7" i="20" s="1"/>
  <c r="AW7" i="20" s="1"/>
  <c r="AX7" i="20" s="1"/>
  <c r="AY7" i="20" s="1"/>
  <c r="AZ7" i="20" s="1"/>
  <c r="BA7" i="20" s="1"/>
  <c r="BB7" i="20" s="1"/>
  <c r="BC7" i="20" s="1"/>
  <c r="BD7" i="20" s="1"/>
  <c r="BE7" i="20" s="1"/>
  <c r="BF7" i="20" s="1"/>
  <c r="BG7" i="20" s="1"/>
  <c r="BH7" i="20" s="1"/>
  <c r="BI7" i="20" s="1"/>
  <c r="BJ7" i="20" s="1"/>
  <c r="BK7" i="20" s="1"/>
  <c r="BL7" i="20" s="1"/>
  <c r="BM7" i="20" s="1"/>
  <c r="BN7" i="20" s="1"/>
  <c r="BO7" i="20" s="1"/>
  <c r="BP7" i="20" s="1"/>
  <c r="BQ7" i="20" s="1"/>
  <c r="BR7" i="20" s="1"/>
  <c r="BS7" i="20" s="1"/>
  <c r="BT7" i="20" s="1"/>
  <c r="BU7" i="20" s="1"/>
  <c r="BV7" i="20" s="1"/>
  <c r="BW7" i="20" s="1"/>
  <c r="BX7" i="20" s="1"/>
  <c r="BY7" i="20" s="1"/>
  <c r="BZ7" i="20" s="1"/>
  <c r="CA7" i="20" s="1"/>
  <c r="CB7" i="20" s="1"/>
  <c r="AE6" i="20"/>
  <c r="AF6" i="20" s="1"/>
  <c r="AG6" i="20" s="1"/>
  <c r="AH6" i="20" s="1"/>
  <c r="AI6" i="20" s="1"/>
  <c r="AJ6" i="20" s="1"/>
  <c r="AK6" i="20" s="1"/>
  <c r="AL6" i="20" s="1"/>
  <c r="AM6" i="20" s="1"/>
  <c r="AN6" i="20" s="1"/>
  <c r="AO6" i="20" s="1"/>
  <c r="AP6" i="20" s="1"/>
  <c r="AQ6" i="20" s="1"/>
  <c r="AR6" i="20" s="1"/>
  <c r="AS6" i="20" s="1"/>
  <c r="AT6" i="20" s="1"/>
  <c r="AU6" i="20" s="1"/>
  <c r="AV6" i="20" s="1"/>
  <c r="AW6" i="20" s="1"/>
  <c r="AX6" i="20" s="1"/>
  <c r="AY6" i="20" s="1"/>
  <c r="AZ6" i="20" s="1"/>
  <c r="BA6" i="20" s="1"/>
  <c r="BB6" i="20" s="1"/>
  <c r="BC6" i="20" s="1"/>
  <c r="BD6" i="20" s="1"/>
  <c r="BE6" i="20" s="1"/>
  <c r="BF6" i="20" s="1"/>
  <c r="BG6" i="20" s="1"/>
  <c r="BH6" i="20" s="1"/>
  <c r="BI6" i="20" s="1"/>
  <c r="BJ6" i="20" s="1"/>
  <c r="BK6" i="20" s="1"/>
  <c r="BL6" i="20" s="1"/>
  <c r="BM6" i="20" s="1"/>
  <c r="BN6" i="20" s="1"/>
  <c r="BO6" i="20" s="1"/>
  <c r="BP6" i="20" s="1"/>
  <c r="BQ6" i="20" s="1"/>
  <c r="BR6" i="20" s="1"/>
  <c r="BS6" i="20" s="1"/>
  <c r="BT6" i="20" s="1"/>
  <c r="BU6" i="20" s="1"/>
  <c r="BV6" i="20" s="1"/>
  <c r="BW6" i="20" s="1"/>
  <c r="BX6" i="20" s="1"/>
  <c r="BY6" i="20" s="1"/>
  <c r="BZ6" i="20" s="1"/>
  <c r="CA6" i="20" s="1"/>
  <c r="CB6" i="20" s="1"/>
  <c r="AE5" i="20"/>
  <c r="AF5" i="20" s="1"/>
  <c r="AG5" i="20" s="1"/>
  <c r="AH5" i="20" s="1"/>
  <c r="AI5" i="20" s="1"/>
  <c r="AJ5" i="20" s="1"/>
  <c r="AK5" i="20" s="1"/>
  <c r="AL5" i="20" s="1"/>
  <c r="AM5" i="20" s="1"/>
  <c r="AN5" i="20" s="1"/>
  <c r="AO5" i="20" s="1"/>
  <c r="AP5" i="20" s="1"/>
  <c r="AQ5" i="20" s="1"/>
  <c r="AR5" i="20" s="1"/>
  <c r="AS5" i="20" s="1"/>
  <c r="AT5" i="20" s="1"/>
  <c r="AU5" i="20" s="1"/>
  <c r="AV5" i="20" s="1"/>
  <c r="AW5" i="20" s="1"/>
  <c r="AX5" i="20" s="1"/>
  <c r="AY5" i="20" s="1"/>
  <c r="AZ5" i="20" s="1"/>
  <c r="BA5" i="20" s="1"/>
  <c r="BB5" i="20" s="1"/>
  <c r="BC5" i="20" s="1"/>
  <c r="BD5" i="20" s="1"/>
  <c r="BE5" i="20" s="1"/>
  <c r="BF5" i="20" s="1"/>
  <c r="BG5" i="20" s="1"/>
  <c r="BH5" i="20" s="1"/>
  <c r="BI5" i="20" s="1"/>
  <c r="BJ5" i="20" s="1"/>
  <c r="BK5" i="20" s="1"/>
  <c r="BL5" i="20" s="1"/>
  <c r="BM5" i="20" s="1"/>
  <c r="BN5" i="20" s="1"/>
  <c r="BO5" i="20" s="1"/>
  <c r="BP5" i="20" s="1"/>
  <c r="BQ5" i="20" s="1"/>
  <c r="BR5" i="20" s="1"/>
  <c r="BS5" i="20" s="1"/>
  <c r="BT5" i="20" s="1"/>
  <c r="BU5" i="20" s="1"/>
  <c r="BV5" i="20" s="1"/>
  <c r="BW5" i="20" s="1"/>
  <c r="BX5" i="20" s="1"/>
  <c r="BY5" i="20" s="1"/>
  <c r="BZ5" i="20" s="1"/>
  <c r="CA5" i="20" s="1"/>
  <c r="CB5" i="20" s="1"/>
  <c r="AE4" i="20"/>
  <c r="AF4" i="20" s="1"/>
  <c r="AG4" i="20" s="1"/>
  <c r="AH4" i="20" s="1"/>
  <c r="AI4" i="20" s="1"/>
  <c r="AJ4" i="20" s="1"/>
  <c r="AK4" i="20" s="1"/>
  <c r="AL4" i="20" s="1"/>
  <c r="AM4" i="20" s="1"/>
  <c r="AN4" i="20" s="1"/>
  <c r="AO4" i="20" s="1"/>
  <c r="AP4" i="20" s="1"/>
  <c r="AQ4" i="20" s="1"/>
  <c r="AR4" i="20" s="1"/>
  <c r="AS4" i="20" s="1"/>
  <c r="AT4" i="20" s="1"/>
  <c r="AU4" i="20" s="1"/>
  <c r="AV4" i="20" s="1"/>
  <c r="AW4" i="20" s="1"/>
  <c r="AX4" i="20" s="1"/>
  <c r="AY4" i="20" s="1"/>
  <c r="AZ4" i="20" s="1"/>
  <c r="BA4" i="20" s="1"/>
  <c r="BB4" i="20" s="1"/>
  <c r="BC4" i="20" s="1"/>
  <c r="BD4" i="20" s="1"/>
  <c r="BE4" i="20" s="1"/>
  <c r="BF4" i="20" s="1"/>
  <c r="BG4" i="20" s="1"/>
  <c r="BH4" i="20" s="1"/>
  <c r="BI4" i="20" s="1"/>
  <c r="BJ4" i="20" s="1"/>
  <c r="BK4" i="20" s="1"/>
  <c r="BL4" i="20" s="1"/>
  <c r="BM4" i="20" s="1"/>
  <c r="BN4" i="20" s="1"/>
  <c r="BO4" i="20" s="1"/>
  <c r="BP4" i="20" s="1"/>
  <c r="BQ4" i="20" s="1"/>
  <c r="BR4" i="20" s="1"/>
  <c r="BS4" i="20" s="1"/>
  <c r="BT4" i="20" s="1"/>
  <c r="BU4" i="20" s="1"/>
  <c r="BV4" i="20" s="1"/>
  <c r="BW4" i="20" s="1"/>
  <c r="BX4" i="20" s="1"/>
  <c r="BY4" i="20" s="1"/>
  <c r="BZ4" i="20" s="1"/>
  <c r="CA4" i="20" s="1"/>
  <c r="CB4" i="20" s="1"/>
  <c r="AE3" i="20"/>
  <c r="AF3" i="20" s="1"/>
  <c r="AG3" i="20" s="1"/>
  <c r="AH3" i="20" s="1"/>
  <c r="AI3" i="20" s="1"/>
  <c r="AJ3" i="20" s="1"/>
  <c r="AK3" i="20" s="1"/>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BF3" i="20" s="1"/>
  <c r="BG3" i="20" s="1"/>
  <c r="BH3" i="20" s="1"/>
  <c r="BI3" i="20" s="1"/>
  <c r="BJ3" i="20" s="1"/>
  <c r="BK3" i="20" s="1"/>
  <c r="BL3" i="20" s="1"/>
  <c r="BM3" i="20" s="1"/>
  <c r="BN3" i="20" s="1"/>
  <c r="BO3" i="20" s="1"/>
  <c r="BP3" i="20" s="1"/>
  <c r="BQ3" i="20" s="1"/>
  <c r="BR3" i="20" s="1"/>
  <c r="BS3" i="20" s="1"/>
  <c r="BT3" i="20" s="1"/>
  <c r="BU3" i="20" s="1"/>
  <c r="BV3" i="20" s="1"/>
  <c r="BW3" i="20" s="1"/>
  <c r="BX3" i="20" s="1"/>
  <c r="BY3" i="20" s="1"/>
  <c r="BZ3" i="20" s="1"/>
  <c r="CA3" i="20" s="1"/>
  <c r="CB3" i="20" s="1"/>
  <c r="AE2" i="20"/>
  <c r="AF2" i="20" s="1"/>
  <c r="AG2" i="20" s="1"/>
  <c r="AH2" i="20" s="1"/>
  <c r="AI2" i="20" s="1"/>
  <c r="AJ2" i="20" s="1"/>
  <c r="AK2" i="20" s="1"/>
  <c r="AL2" i="20" s="1"/>
  <c r="AM2" i="20" s="1"/>
  <c r="AN2" i="20" s="1"/>
  <c r="AO2" i="20" s="1"/>
  <c r="AP2" i="20" s="1"/>
  <c r="AQ2" i="20" s="1"/>
  <c r="AR2" i="20" s="1"/>
  <c r="AS2" i="20" s="1"/>
  <c r="AT2" i="20" s="1"/>
  <c r="AU2" i="20" s="1"/>
  <c r="AV2" i="20" s="1"/>
  <c r="AW2" i="20" s="1"/>
  <c r="AX2" i="20" s="1"/>
  <c r="AY2" i="20" s="1"/>
  <c r="AZ2" i="20" s="1"/>
  <c r="BA2" i="20" s="1"/>
  <c r="BB2" i="20" s="1"/>
  <c r="BC2" i="20" s="1"/>
  <c r="BD2" i="20" s="1"/>
  <c r="BE2" i="20" s="1"/>
  <c r="BF2" i="20" s="1"/>
  <c r="BG2" i="20" s="1"/>
  <c r="BH2" i="20" s="1"/>
  <c r="BI2" i="20" s="1"/>
  <c r="BJ2" i="20" s="1"/>
  <c r="BK2" i="20" s="1"/>
  <c r="BL2" i="20" s="1"/>
  <c r="BM2" i="20" s="1"/>
  <c r="BN2" i="20" s="1"/>
  <c r="BO2" i="20" s="1"/>
  <c r="BP2" i="20" s="1"/>
  <c r="BQ2" i="20" s="1"/>
  <c r="BR2" i="20" s="1"/>
  <c r="BS2" i="20" s="1"/>
  <c r="BT2" i="20" s="1"/>
  <c r="BU2" i="20" s="1"/>
  <c r="BV2" i="20" s="1"/>
  <c r="BW2" i="20" s="1"/>
  <c r="BX2" i="20" s="1"/>
  <c r="BY2" i="20" s="1"/>
  <c r="BZ2" i="20" s="1"/>
  <c r="CA2" i="20" s="1"/>
  <c r="CB2" i="20" s="1"/>
  <c r="AE9" i="19"/>
  <c r="AF9" i="19" s="1"/>
  <c r="AG9" i="19" s="1"/>
  <c r="AH9" i="19" s="1"/>
  <c r="AI9" i="19" s="1"/>
  <c r="AJ9" i="19" s="1"/>
  <c r="AK9" i="19" s="1"/>
  <c r="AL9" i="19" s="1"/>
  <c r="AM9" i="19" s="1"/>
  <c r="AN9" i="19" s="1"/>
  <c r="AO9" i="19" s="1"/>
  <c r="AP9" i="19" s="1"/>
  <c r="AQ9" i="19" s="1"/>
  <c r="AR9" i="19" s="1"/>
  <c r="AS9" i="19" s="1"/>
  <c r="AT9" i="19" s="1"/>
  <c r="AU9" i="19" s="1"/>
  <c r="AV9" i="19" s="1"/>
  <c r="AW9" i="19" s="1"/>
  <c r="AX9" i="19" s="1"/>
  <c r="AY9" i="19" s="1"/>
  <c r="AZ9" i="19" s="1"/>
  <c r="BA9" i="19" s="1"/>
  <c r="BB9" i="19" s="1"/>
  <c r="BC9" i="19" s="1"/>
  <c r="BD9" i="19" s="1"/>
  <c r="BE9" i="19" s="1"/>
  <c r="BF9" i="19" s="1"/>
  <c r="BG9" i="19" s="1"/>
  <c r="BH9" i="19" s="1"/>
  <c r="BI9" i="19" s="1"/>
  <c r="BJ9" i="19" s="1"/>
  <c r="BK9" i="19" s="1"/>
  <c r="BL9" i="19" s="1"/>
  <c r="BM9" i="19" s="1"/>
  <c r="BN9" i="19" s="1"/>
  <c r="BO9" i="19" s="1"/>
  <c r="BP9" i="19" s="1"/>
  <c r="BQ9" i="19" s="1"/>
  <c r="BR9" i="19" s="1"/>
  <c r="BS9" i="19" s="1"/>
  <c r="BT9" i="19" s="1"/>
  <c r="BU9" i="19" s="1"/>
  <c r="BV9" i="19" s="1"/>
  <c r="BW9" i="19" s="1"/>
  <c r="BX9" i="19" s="1"/>
  <c r="BY9" i="19" s="1"/>
  <c r="BZ9" i="19" s="1"/>
  <c r="CA9" i="19" s="1"/>
  <c r="CB9" i="19" s="1"/>
  <c r="AE8" i="19"/>
  <c r="AF8" i="19" s="1"/>
  <c r="AG8" i="19" s="1"/>
  <c r="AH8" i="19" s="1"/>
  <c r="AI8" i="19" s="1"/>
  <c r="AJ8" i="19" s="1"/>
  <c r="AK8" i="19" s="1"/>
  <c r="AL8" i="19" s="1"/>
  <c r="AM8" i="19" s="1"/>
  <c r="AN8" i="19" s="1"/>
  <c r="AO8" i="19" s="1"/>
  <c r="AP8" i="19" s="1"/>
  <c r="AQ8" i="19" s="1"/>
  <c r="AR8" i="19" s="1"/>
  <c r="AS8" i="19" s="1"/>
  <c r="AT8" i="19" s="1"/>
  <c r="AU8" i="19" s="1"/>
  <c r="AV8" i="19" s="1"/>
  <c r="AW8" i="19" s="1"/>
  <c r="AX8" i="19" s="1"/>
  <c r="AY8" i="19" s="1"/>
  <c r="AZ8" i="19" s="1"/>
  <c r="BA8" i="19" s="1"/>
  <c r="BB8" i="19" s="1"/>
  <c r="BC8" i="19" s="1"/>
  <c r="BD8" i="19" s="1"/>
  <c r="BE8" i="19" s="1"/>
  <c r="BF8" i="19" s="1"/>
  <c r="BG8" i="19" s="1"/>
  <c r="BH8" i="19" s="1"/>
  <c r="BI8" i="19" s="1"/>
  <c r="BJ8" i="19" s="1"/>
  <c r="BK8" i="19" s="1"/>
  <c r="BL8" i="19" s="1"/>
  <c r="BM8" i="19" s="1"/>
  <c r="BN8" i="19" s="1"/>
  <c r="BO8" i="19" s="1"/>
  <c r="BP8" i="19" s="1"/>
  <c r="BQ8" i="19" s="1"/>
  <c r="BR8" i="19" s="1"/>
  <c r="BS8" i="19" s="1"/>
  <c r="BT8" i="19" s="1"/>
  <c r="BU8" i="19" s="1"/>
  <c r="BV8" i="19" s="1"/>
  <c r="BW8" i="19" s="1"/>
  <c r="BX8" i="19" s="1"/>
  <c r="BY8" i="19" s="1"/>
  <c r="BZ8" i="19" s="1"/>
  <c r="CA8" i="19" s="1"/>
  <c r="CB8" i="19" s="1"/>
  <c r="AE7" i="19"/>
  <c r="AF7" i="19" s="1"/>
  <c r="AG7" i="19" s="1"/>
  <c r="AH7" i="19" s="1"/>
  <c r="AI7" i="19" s="1"/>
  <c r="AJ7" i="19" s="1"/>
  <c r="AK7" i="19" s="1"/>
  <c r="AL7" i="19" s="1"/>
  <c r="AM7" i="19" s="1"/>
  <c r="AN7" i="19" s="1"/>
  <c r="AO7" i="19" s="1"/>
  <c r="AP7" i="19" s="1"/>
  <c r="AQ7" i="19" s="1"/>
  <c r="AR7" i="19" s="1"/>
  <c r="AS7" i="19" s="1"/>
  <c r="AT7" i="19" s="1"/>
  <c r="AU7" i="19" s="1"/>
  <c r="AV7" i="19" s="1"/>
  <c r="AW7" i="19" s="1"/>
  <c r="AX7" i="19" s="1"/>
  <c r="AY7" i="19" s="1"/>
  <c r="AZ7" i="19" s="1"/>
  <c r="BA7" i="19" s="1"/>
  <c r="BB7" i="19" s="1"/>
  <c r="BC7" i="19" s="1"/>
  <c r="BD7" i="19" s="1"/>
  <c r="BE7" i="19" s="1"/>
  <c r="BF7" i="19" s="1"/>
  <c r="BG7" i="19" s="1"/>
  <c r="BH7" i="19" s="1"/>
  <c r="BI7" i="19" s="1"/>
  <c r="BJ7" i="19" s="1"/>
  <c r="BK7" i="19" s="1"/>
  <c r="BL7" i="19" s="1"/>
  <c r="BM7" i="19" s="1"/>
  <c r="BN7" i="19" s="1"/>
  <c r="BO7" i="19" s="1"/>
  <c r="BP7" i="19" s="1"/>
  <c r="BQ7" i="19" s="1"/>
  <c r="BR7" i="19" s="1"/>
  <c r="BS7" i="19" s="1"/>
  <c r="BT7" i="19" s="1"/>
  <c r="BU7" i="19" s="1"/>
  <c r="BV7" i="19" s="1"/>
  <c r="BW7" i="19" s="1"/>
  <c r="BX7" i="19" s="1"/>
  <c r="BY7" i="19" s="1"/>
  <c r="BZ7" i="19" s="1"/>
  <c r="CA7" i="19" s="1"/>
  <c r="CB7" i="19" s="1"/>
  <c r="AE6" i="19"/>
  <c r="AF6" i="19" s="1"/>
  <c r="AG6" i="19" s="1"/>
  <c r="AH6" i="19" s="1"/>
  <c r="AI6" i="19" s="1"/>
  <c r="AJ6" i="19" s="1"/>
  <c r="AK6" i="19" s="1"/>
  <c r="AL6" i="19" s="1"/>
  <c r="AM6" i="19" s="1"/>
  <c r="AN6" i="19" s="1"/>
  <c r="AO6" i="19" s="1"/>
  <c r="AP6" i="19" s="1"/>
  <c r="AQ6" i="19" s="1"/>
  <c r="AR6" i="19" s="1"/>
  <c r="AS6" i="19" s="1"/>
  <c r="AT6" i="19" s="1"/>
  <c r="AU6" i="19" s="1"/>
  <c r="AV6" i="19" s="1"/>
  <c r="AW6" i="19" s="1"/>
  <c r="AX6" i="19" s="1"/>
  <c r="AY6" i="19" s="1"/>
  <c r="AZ6" i="19" s="1"/>
  <c r="BA6" i="19" s="1"/>
  <c r="BB6" i="19" s="1"/>
  <c r="BC6" i="19" s="1"/>
  <c r="BD6" i="19" s="1"/>
  <c r="BE6" i="19" s="1"/>
  <c r="BF6" i="19" s="1"/>
  <c r="BG6" i="19" s="1"/>
  <c r="BH6" i="19" s="1"/>
  <c r="BI6" i="19" s="1"/>
  <c r="BJ6" i="19" s="1"/>
  <c r="BK6" i="19" s="1"/>
  <c r="BL6" i="19" s="1"/>
  <c r="BM6" i="19" s="1"/>
  <c r="BN6" i="19" s="1"/>
  <c r="BO6" i="19" s="1"/>
  <c r="BP6" i="19" s="1"/>
  <c r="BQ6" i="19" s="1"/>
  <c r="BR6" i="19" s="1"/>
  <c r="BS6" i="19" s="1"/>
  <c r="BT6" i="19" s="1"/>
  <c r="BU6" i="19" s="1"/>
  <c r="BV6" i="19" s="1"/>
  <c r="BW6" i="19" s="1"/>
  <c r="BX6" i="19" s="1"/>
  <c r="BY6" i="19" s="1"/>
  <c r="BZ6" i="19" s="1"/>
  <c r="CA6" i="19" s="1"/>
  <c r="CB6" i="19" s="1"/>
  <c r="AE5" i="19"/>
  <c r="AF5" i="19" s="1"/>
  <c r="AG5" i="19" s="1"/>
  <c r="AH5" i="19" s="1"/>
  <c r="AI5" i="19" s="1"/>
  <c r="AJ5" i="19" s="1"/>
  <c r="AK5" i="19" s="1"/>
  <c r="AL5" i="19" s="1"/>
  <c r="AM5" i="19" s="1"/>
  <c r="AN5" i="19" s="1"/>
  <c r="AO5" i="19" s="1"/>
  <c r="AP5" i="19" s="1"/>
  <c r="AQ5" i="19" s="1"/>
  <c r="AR5" i="19" s="1"/>
  <c r="AS5" i="19" s="1"/>
  <c r="AT5" i="19" s="1"/>
  <c r="AU5" i="19" s="1"/>
  <c r="AV5" i="19" s="1"/>
  <c r="AW5" i="19" s="1"/>
  <c r="AX5" i="19" s="1"/>
  <c r="AY5" i="19" s="1"/>
  <c r="AZ5" i="19" s="1"/>
  <c r="BA5" i="19" s="1"/>
  <c r="BB5" i="19" s="1"/>
  <c r="BC5" i="19" s="1"/>
  <c r="BD5" i="19" s="1"/>
  <c r="BE5" i="19" s="1"/>
  <c r="BF5" i="19" s="1"/>
  <c r="BG5" i="19" s="1"/>
  <c r="BH5" i="19" s="1"/>
  <c r="BI5" i="19" s="1"/>
  <c r="BJ5" i="19" s="1"/>
  <c r="BK5" i="19" s="1"/>
  <c r="BL5" i="19" s="1"/>
  <c r="BM5" i="19" s="1"/>
  <c r="BN5" i="19" s="1"/>
  <c r="BO5" i="19" s="1"/>
  <c r="BP5" i="19" s="1"/>
  <c r="BQ5" i="19" s="1"/>
  <c r="BR5" i="19" s="1"/>
  <c r="BS5" i="19" s="1"/>
  <c r="BT5" i="19" s="1"/>
  <c r="BU5" i="19" s="1"/>
  <c r="BV5" i="19" s="1"/>
  <c r="BW5" i="19" s="1"/>
  <c r="BX5" i="19" s="1"/>
  <c r="BY5" i="19" s="1"/>
  <c r="BZ5" i="19" s="1"/>
  <c r="CA5" i="19" s="1"/>
  <c r="CB5" i="19" s="1"/>
  <c r="AE4" i="19"/>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AE3" i="19"/>
  <c r="AF3" i="19" s="1"/>
  <c r="AG3" i="19" s="1"/>
  <c r="AH3" i="19" s="1"/>
  <c r="AI3" i="19" s="1"/>
  <c r="AJ3" i="19" s="1"/>
  <c r="AK3" i="19" s="1"/>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BF3" i="19" s="1"/>
  <c r="BG3" i="19" s="1"/>
  <c r="BH3" i="19" s="1"/>
  <c r="BI3" i="19" s="1"/>
  <c r="BJ3" i="19" s="1"/>
  <c r="BK3" i="19" s="1"/>
  <c r="BL3" i="19" s="1"/>
  <c r="BM3" i="19" s="1"/>
  <c r="BN3" i="19" s="1"/>
  <c r="BO3" i="19" s="1"/>
  <c r="BP3" i="19" s="1"/>
  <c r="BQ3" i="19" s="1"/>
  <c r="BR3" i="19" s="1"/>
  <c r="BS3" i="19" s="1"/>
  <c r="BT3" i="19" s="1"/>
  <c r="BU3" i="19" s="1"/>
  <c r="BV3" i="19" s="1"/>
  <c r="BW3" i="19" s="1"/>
  <c r="BX3" i="19" s="1"/>
  <c r="BY3" i="19" s="1"/>
  <c r="BZ3" i="19" s="1"/>
  <c r="CA3" i="19" s="1"/>
  <c r="CB3" i="19" s="1"/>
  <c r="AE2" i="19"/>
  <c r="AF2" i="19" s="1"/>
  <c r="AG2" i="19" s="1"/>
  <c r="AH2" i="19" s="1"/>
  <c r="AI2" i="19" s="1"/>
  <c r="AJ2" i="19" s="1"/>
  <c r="AK2" i="19" s="1"/>
  <c r="AL2" i="19" s="1"/>
  <c r="AM2" i="19" s="1"/>
  <c r="AN2" i="19" s="1"/>
  <c r="AO2" i="19" s="1"/>
  <c r="AP2" i="19" s="1"/>
  <c r="AQ2" i="19" s="1"/>
  <c r="AR2" i="19" s="1"/>
  <c r="AS2" i="19" s="1"/>
  <c r="AT2" i="19" s="1"/>
  <c r="AU2" i="19" s="1"/>
  <c r="AV2" i="19" s="1"/>
  <c r="AW2" i="19" s="1"/>
  <c r="AX2" i="19" s="1"/>
  <c r="AY2" i="19" s="1"/>
  <c r="AZ2" i="19" s="1"/>
  <c r="BA2" i="19" s="1"/>
  <c r="BB2" i="19" s="1"/>
  <c r="BC2" i="19" s="1"/>
  <c r="BD2" i="19" s="1"/>
  <c r="BE2" i="19" s="1"/>
  <c r="BF2" i="19" s="1"/>
  <c r="BG2" i="19" s="1"/>
  <c r="BH2" i="19" s="1"/>
  <c r="BI2" i="19" s="1"/>
  <c r="BJ2" i="19" s="1"/>
  <c r="BK2" i="19" s="1"/>
  <c r="BL2" i="19" s="1"/>
  <c r="BM2" i="19" s="1"/>
  <c r="BN2" i="19" s="1"/>
  <c r="BO2" i="19" s="1"/>
  <c r="BP2" i="19" s="1"/>
  <c r="BQ2" i="19" s="1"/>
  <c r="BR2" i="19" s="1"/>
  <c r="BS2" i="19" s="1"/>
  <c r="BT2" i="19" s="1"/>
  <c r="BU2" i="19" s="1"/>
  <c r="BV2" i="19" s="1"/>
  <c r="BW2" i="19" s="1"/>
  <c r="BX2" i="19" s="1"/>
  <c r="BY2" i="19" s="1"/>
  <c r="BZ2" i="19" s="1"/>
  <c r="CA2" i="19" s="1"/>
  <c r="CB2" i="19" s="1"/>
  <c r="AE9" i="18"/>
  <c r="AF9" i="18" s="1"/>
  <c r="AG9" i="18" s="1"/>
  <c r="AH9" i="18" s="1"/>
  <c r="AI9" i="18" s="1"/>
  <c r="AJ9" i="18" s="1"/>
  <c r="AK9" i="18" s="1"/>
  <c r="AL9" i="18" s="1"/>
  <c r="AM9" i="18" s="1"/>
  <c r="AN9" i="18" s="1"/>
  <c r="AO9" i="18" s="1"/>
  <c r="AP9" i="18" s="1"/>
  <c r="AQ9" i="18" s="1"/>
  <c r="AR9" i="18" s="1"/>
  <c r="AS9" i="18" s="1"/>
  <c r="AT9" i="18" s="1"/>
  <c r="AU9" i="18" s="1"/>
  <c r="AV9" i="18" s="1"/>
  <c r="AW9" i="18" s="1"/>
  <c r="AX9" i="18" s="1"/>
  <c r="AY9" i="18" s="1"/>
  <c r="AZ9" i="18" s="1"/>
  <c r="BA9" i="18" s="1"/>
  <c r="BB9" i="18" s="1"/>
  <c r="BC9" i="18" s="1"/>
  <c r="BD9" i="18" s="1"/>
  <c r="BE9" i="18" s="1"/>
  <c r="BF9" i="18" s="1"/>
  <c r="BG9" i="18" s="1"/>
  <c r="BH9" i="18" s="1"/>
  <c r="BI9" i="18" s="1"/>
  <c r="BJ9" i="18" s="1"/>
  <c r="BK9" i="18" s="1"/>
  <c r="BL9" i="18" s="1"/>
  <c r="BM9" i="18" s="1"/>
  <c r="BN9" i="18" s="1"/>
  <c r="BO9" i="18" s="1"/>
  <c r="BP9" i="18" s="1"/>
  <c r="BQ9" i="18" s="1"/>
  <c r="BR9" i="18" s="1"/>
  <c r="BS9" i="18" s="1"/>
  <c r="BT9" i="18" s="1"/>
  <c r="BU9" i="18" s="1"/>
  <c r="BV9" i="18" s="1"/>
  <c r="BW9" i="18" s="1"/>
  <c r="BX9" i="18" s="1"/>
  <c r="BY9" i="18" s="1"/>
  <c r="BZ9" i="18" s="1"/>
  <c r="CA9" i="18" s="1"/>
  <c r="CB9" i="18" s="1"/>
  <c r="AE8" i="18"/>
  <c r="AF8" i="18" s="1"/>
  <c r="AG8" i="18" s="1"/>
  <c r="AH8" i="18" s="1"/>
  <c r="AI8" i="18" s="1"/>
  <c r="AJ8" i="18" s="1"/>
  <c r="AK8" i="18" s="1"/>
  <c r="AL8" i="18" s="1"/>
  <c r="AM8" i="18" s="1"/>
  <c r="AN8" i="18" s="1"/>
  <c r="AO8" i="18" s="1"/>
  <c r="AP8" i="18" s="1"/>
  <c r="AQ8" i="18" s="1"/>
  <c r="AR8" i="18" s="1"/>
  <c r="AS8" i="18" s="1"/>
  <c r="AT8" i="18" s="1"/>
  <c r="AU8" i="18" s="1"/>
  <c r="AV8" i="18" s="1"/>
  <c r="AW8" i="18" s="1"/>
  <c r="AX8" i="18" s="1"/>
  <c r="AY8" i="18" s="1"/>
  <c r="AZ8" i="18" s="1"/>
  <c r="BA8" i="18" s="1"/>
  <c r="BB8" i="18" s="1"/>
  <c r="BC8" i="18" s="1"/>
  <c r="BD8" i="18" s="1"/>
  <c r="BE8" i="18" s="1"/>
  <c r="BF8" i="18" s="1"/>
  <c r="BG8" i="18" s="1"/>
  <c r="BH8" i="18" s="1"/>
  <c r="BI8" i="18" s="1"/>
  <c r="BJ8" i="18" s="1"/>
  <c r="BK8" i="18" s="1"/>
  <c r="BL8" i="18" s="1"/>
  <c r="BM8" i="18" s="1"/>
  <c r="BN8" i="18" s="1"/>
  <c r="BO8" i="18" s="1"/>
  <c r="BP8" i="18" s="1"/>
  <c r="BQ8" i="18" s="1"/>
  <c r="BR8" i="18" s="1"/>
  <c r="BS8" i="18" s="1"/>
  <c r="BT8" i="18" s="1"/>
  <c r="BU8" i="18" s="1"/>
  <c r="BV8" i="18" s="1"/>
  <c r="BW8" i="18" s="1"/>
  <c r="BX8" i="18" s="1"/>
  <c r="BY8" i="18" s="1"/>
  <c r="BZ8" i="18" s="1"/>
  <c r="CA8" i="18" s="1"/>
  <c r="CB8" i="18" s="1"/>
  <c r="AE7" i="18"/>
  <c r="AF7" i="18" s="1"/>
  <c r="AG7" i="18" s="1"/>
  <c r="AH7" i="18" s="1"/>
  <c r="AI7" i="18" s="1"/>
  <c r="AJ7" i="18" s="1"/>
  <c r="AK7" i="18" s="1"/>
  <c r="AL7" i="18" s="1"/>
  <c r="AM7" i="18" s="1"/>
  <c r="AN7" i="18" s="1"/>
  <c r="AO7" i="18" s="1"/>
  <c r="AP7" i="18" s="1"/>
  <c r="AQ7" i="18" s="1"/>
  <c r="AR7" i="18" s="1"/>
  <c r="AS7" i="18" s="1"/>
  <c r="AT7" i="18" s="1"/>
  <c r="AU7" i="18" s="1"/>
  <c r="AV7" i="18" s="1"/>
  <c r="AW7" i="18" s="1"/>
  <c r="AX7" i="18" s="1"/>
  <c r="AY7" i="18" s="1"/>
  <c r="AZ7" i="18" s="1"/>
  <c r="BA7" i="18" s="1"/>
  <c r="BB7" i="18" s="1"/>
  <c r="BC7" i="18" s="1"/>
  <c r="BD7" i="18" s="1"/>
  <c r="BE7" i="18" s="1"/>
  <c r="BF7" i="18" s="1"/>
  <c r="BG7" i="18" s="1"/>
  <c r="BH7" i="18" s="1"/>
  <c r="BI7" i="18" s="1"/>
  <c r="BJ7" i="18" s="1"/>
  <c r="BK7" i="18" s="1"/>
  <c r="BL7" i="18" s="1"/>
  <c r="BM7" i="18" s="1"/>
  <c r="BN7" i="18" s="1"/>
  <c r="BO7" i="18" s="1"/>
  <c r="BP7" i="18" s="1"/>
  <c r="BQ7" i="18" s="1"/>
  <c r="BR7" i="18" s="1"/>
  <c r="BS7" i="18" s="1"/>
  <c r="BT7" i="18" s="1"/>
  <c r="BU7" i="18" s="1"/>
  <c r="BV7" i="18" s="1"/>
  <c r="BW7" i="18" s="1"/>
  <c r="BX7" i="18" s="1"/>
  <c r="BY7" i="18" s="1"/>
  <c r="BZ7" i="18" s="1"/>
  <c r="CA7" i="18" s="1"/>
  <c r="CB7" i="18" s="1"/>
  <c r="AE6" i="18"/>
  <c r="AF6" i="18" s="1"/>
  <c r="AG6" i="18" s="1"/>
  <c r="AH6" i="18" s="1"/>
  <c r="AI6" i="18" s="1"/>
  <c r="AJ6" i="18" s="1"/>
  <c r="AK6" i="18" s="1"/>
  <c r="AL6" i="18" s="1"/>
  <c r="AM6" i="18" s="1"/>
  <c r="AN6" i="18" s="1"/>
  <c r="AO6" i="18" s="1"/>
  <c r="AP6" i="18" s="1"/>
  <c r="AQ6" i="18" s="1"/>
  <c r="AR6" i="18" s="1"/>
  <c r="AS6" i="18" s="1"/>
  <c r="AT6" i="18" s="1"/>
  <c r="AU6" i="18" s="1"/>
  <c r="AV6" i="18" s="1"/>
  <c r="AW6" i="18" s="1"/>
  <c r="AX6" i="18" s="1"/>
  <c r="AY6" i="18" s="1"/>
  <c r="AZ6" i="18" s="1"/>
  <c r="BA6" i="18" s="1"/>
  <c r="BB6" i="18" s="1"/>
  <c r="BC6" i="18" s="1"/>
  <c r="BD6" i="18" s="1"/>
  <c r="BE6" i="18" s="1"/>
  <c r="BF6" i="18" s="1"/>
  <c r="BG6" i="18" s="1"/>
  <c r="BH6" i="18" s="1"/>
  <c r="BI6" i="18" s="1"/>
  <c r="BJ6" i="18" s="1"/>
  <c r="BK6" i="18" s="1"/>
  <c r="BL6" i="18" s="1"/>
  <c r="BM6" i="18" s="1"/>
  <c r="BN6" i="18" s="1"/>
  <c r="BO6" i="18" s="1"/>
  <c r="BP6" i="18" s="1"/>
  <c r="BQ6" i="18" s="1"/>
  <c r="BR6" i="18" s="1"/>
  <c r="BS6" i="18" s="1"/>
  <c r="BT6" i="18" s="1"/>
  <c r="BU6" i="18" s="1"/>
  <c r="BV6" i="18" s="1"/>
  <c r="BW6" i="18" s="1"/>
  <c r="BX6" i="18" s="1"/>
  <c r="BY6" i="18" s="1"/>
  <c r="BZ6" i="18" s="1"/>
  <c r="CA6" i="18" s="1"/>
  <c r="CB6" i="18" s="1"/>
  <c r="AE5" i="18"/>
  <c r="AF5" i="18" s="1"/>
  <c r="AG5" i="18" s="1"/>
  <c r="AH5" i="18" s="1"/>
  <c r="AI5" i="18" s="1"/>
  <c r="AJ5" i="18" s="1"/>
  <c r="AK5" i="18" s="1"/>
  <c r="AL5" i="18" s="1"/>
  <c r="AM5" i="18" s="1"/>
  <c r="AN5" i="18" s="1"/>
  <c r="AO5" i="18" s="1"/>
  <c r="AP5" i="18" s="1"/>
  <c r="AQ5" i="18" s="1"/>
  <c r="AR5" i="18" s="1"/>
  <c r="AS5" i="18" s="1"/>
  <c r="AT5" i="18" s="1"/>
  <c r="AU5" i="18" s="1"/>
  <c r="AV5" i="18" s="1"/>
  <c r="AW5" i="18" s="1"/>
  <c r="AX5" i="18" s="1"/>
  <c r="AY5" i="18" s="1"/>
  <c r="AZ5" i="18" s="1"/>
  <c r="BA5" i="18" s="1"/>
  <c r="BB5" i="18" s="1"/>
  <c r="BC5" i="18" s="1"/>
  <c r="BD5" i="18" s="1"/>
  <c r="BE5" i="18" s="1"/>
  <c r="BF5" i="18" s="1"/>
  <c r="BG5" i="18" s="1"/>
  <c r="BH5" i="18" s="1"/>
  <c r="BI5" i="18" s="1"/>
  <c r="BJ5" i="18" s="1"/>
  <c r="BK5" i="18" s="1"/>
  <c r="BL5" i="18" s="1"/>
  <c r="BM5" i="18" s="1"/>
  <c r="BN5" i="18" s="1"/>
  <c r="BO5" i="18" s="1"/>
  <c r="BP5" i="18" s="1"/>
  <c r="BQ5" i="18" s="1"/>
  <c r="BR5" i="18" s="1"/>
  <c r="BS5" i="18" s="1"/>
  <c r="BT5" i="18" s="1"/>
  <c r="BU5" i="18" s="1"/>
  <c r="BV5" i="18" s="1"/>
  <c r="BW5" i="18" s="1"/>
  <c r="BX5" i="18" s="1"/>
  <c r="BY5" i="18" s="1"/>
  <c r="BZ5" i="18" s="1"/>
  <c r="CA5" i="18" s="1"/>
  <c r="CB5" i="18" s="1"/>
  <c r="AE4" i="18"/>
  <c r="AF4" i="18" s="1"/>
  <c r="AG4" i="18" s="1"/>
  <c r="AH4" i="18" s="1"/>
  <c r="AI4" i="18" s="1"/>
  <c r="AJ4" i="18" s="1"/>
  <c r="AK4" i="18" s="1"/>
  <c r="AL4" i="18" s="1"/>
  <c r="AM4" i="18" s="1"/>
  <c r="AN4" i="18" s="1"/>
  <c r="AO4" i="18" s="1"/>
  <c r="AP4" i="18" s="1"/>
  <c r="AQ4" i="18" s="1"/>
  <c r="AR4" i="18" s="1"/>
  <c r="AS4" i="18" s="1"/>
  <c r="AT4" i="18" s="1"/>
  <c r="AU4" i="18" s="1"/>
  <c r="AV4" i="18" s="1"/>
  <c r="AW4" i="18" s="1"/>
  <c r="AX4" i="18" s="1"/>
  <c r="AY4" i="18" s="1"/>
  <c r="AZ4" i="18" s="1"/>
  <c r="BA4" i="18" s="1"/>
  <c r="BB4" i="18" s="1"/>
  <c r="BC4" i="18" s="1"/>
  <c r="BD4" i="18" s="1"/>
  <c r="BE4" i="18" s="1"/>
  <c r="BF4" i="18" s="1"/>
  <c r="BG4" i="18" s="1"/>
  <c r="BH4" i="18" s="1"/>
  <c r="BI4" i="18" s="1"/>
  <c r="BJ4" i="18" s="1"/>
  <c r="BK4" i="18" s="1"/>
  <c r="BL4" i="18" s="1"/>
  <c r="BM4" i="18" s="1"/>
  <c r="BN4" i="18" s="1"/>
  <c r="BO4" i="18" s="1"/>
  <c r="BP4" i="18" s="1"/>
  <c r="BQ4" i="18" s="1"/>
  <c r="BR4" i="18" s="1"/>
  <c r="BS4" i="18" s="1"/>
  <c r="BT4" i="18" s="1"/>
  <c r="BU4" i="18" s="1"/>
  <c r="BV4" i="18" s="1"/>
  <c r="BW4" i="18" s="1"/>
  <c r="BX4" i="18" s="1"/>
  <c r="BY4" i="18" s="1"/>
  <c r="BZ4" i="18" s="1"/>
  <c r="CA4" i="18" s="1"/>
  <c r="CB4" i="18" s="1"/>
  <c r="AE3" i="18"/>
  <c r="AF3" i="18" s="1"/>
  <c r="AG3" i="18" s="1"/>
  <c r="AH3" i="18" s="1"/>
  <c r="AI3" i="18" s="1"/>
  <c r="AJ3" i="18" s="1"/>
  <c r="AK3" i="18" s="1"/>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BF3" i="18" s="1"/>
  <c r="BG3" i="18" s="1"/>
  <c r="BH3" i="18" s="1"/>
  <c r="BI3" i="18" s="1"/>
  <c r="BJ3" i="18" s="1"/>
  <c r="BK3" i="18" s="1"/>
  <c r="BL3" i="18" s="1"/>
  <c r="BM3" i="18" s="1"/>
  <c r="BN3" i="18" s="1"/>
  <c r="BO3" i="18" s="1"/>
  <c r="BP3" i="18" s="1"/>
  <c r="BQ3" i="18" s="1"/>
  <c r="BR3" i="18" s="1"/>
  <c r="BS3" i="18" s="1"/>
  <c r="BT3" i="18" s="1"/>
  <c r="BU3" i="18" s="1"/>
  <c r="BV3" i="18" s="1"/>
  <c r="BW3" i="18" s="1"/>
  <c r="BX3" i="18" s="1"/>
  <c r="BY3" i="18" s="1"/>
  <c r="BZ3" i="18" s="1"/>
  <c r="CA3" i="18" s="1"/>
  <c r="CB3" i="18" s="1"/>
  <c r="AE2" i="18"/>
  <c r="AF2" i="18" s="1"/>
  <c r="AG2" i="18" s="1"/>
  <c r="AH2" i="18" s="1"/>
  <c r="AI2" i="18" s="1"/>
  <c r="AJ2" i="18" s="1"/>
  <c r="AK2" i="18" s="1"/>
  <c r="AL2" i="18" s="1"/>
  <c r="AM2" i="18" s="1"/>
  <c r="AN2" i="18" s="1"/>
  <c r="AO2" i="18" s="1"/>
  <c r="AP2" i="18" s="1"/>
  <c r="AQ2" i="18" s="1"/>
  <c r="AR2" i="18" s="1"/>
  <c r="AS2" i="18" s="1"/>
  <c r="AT2" i="18" s="1"/>
  <c r="AU2" i="18" s="1"/>
  <c r="AV2" i="18" s="1"/>
  <c r="AW2" i="18" s="1"/>
  <c r="AX2" i="18" s="1"/>
  <c r="AY2" i="18" s="1"/>
  <c r="AZ2" i="18" s="1"/>
  <c r="BA2" i="18" s="1"/>
  <c r="BB2" i="18" s="1"/>
  <c r="BC2" i="18" s="1"/>
  <c r="BD2" i="18" s="1"/>
  <c r="BE2" i="18" s="1"/>
  <c r="BF2" i="18" s="1"/>
  <c r="BG2" i="18" s="1"/>
  <c r="BH2" i="18" s="1"/>
  <c r="BI2" i="18" s="1"/>
  <c r="BJ2" i="18" s="1"/>
  <c r="BK2" i="18" s="1"/>
  <c r="BL2" i="18" s="1"/>
  <c r="BM2" i="18" s="1"/>
  <c r="BN2" i="18" s="1"/>
  <c r="BO2" i="18" s="1"/>
  <c r="BP2" i="18" s="1"/>
  <c r="BQ2" i="18" s="1"/>
  <c r="BR2" i="18" s="1"/>
  <c r="BS2" i="18" s="1"/>
  <c r="BT2" i="18" s="1"/>
  <c r="BU2" i="18" s="1"/>
  <c r="BV2" i="18" s="1"/>
  <c r="BW2" i="18" s="1"/>
  <c r="BX2" i="18" s="1"/>
  <c r="BY2" i="18" s="1"/>
  <c r="BZ2" i="18" s="1"/>
  <c r="CA2" i="18" s="1"/>
  <c r="CB2" i="18" s="1"/>
  <c r="AF9" i="17"/>
  <c r="AG9" i="17" s="1"/>
  <c r="AH9" i="17" s="1"/>
  <c r="AI9" i="17" s="1"/>
  <c r="AJ9" i="17" s="1"/>
  <c r="AK9" i="17" s="1"/>
  <c r="AL9" i="17" s="1"/>
  <c r="AM9" i="17" s="1"/>
  <c r="AN9" i="17" s="1"/>
  <c r="AO9" i="17" s="1"/>
  <c r="AP9" i="17" s="1"/>
  <c r="AQ9" i="17" s="1"/>
  <c r="AR9" i="17" s="1"/>
  <c r="AS9" i="17" s="1"/>
  <c r="AT9" i="17" s="1"/>
  <c r="AU9" i="17" s="1"/>
  <c r="AV9" i="17" s="1"/>
  <c r="AW9" i="17" s="1"/>
  <c r="AX9" i="17" s="1"/>
  <c r="AY9" i="17" s="1"/>
  <c r="AZ9" i="17" s="1"/>
  <c r="BA9" i="17" s="1"/>
  <c r="BB9" i="17" s="1"/>
  <c r="BC9" i="17" s="1"/>
  <c r="BD9" i="17" s="1"/>
  <c r="BE9" i="17" s="1"/>
  <c r="BF9" i="17" s="1"/>
  <c r="BG9" i="17" s="1"/>
  <c r="BH9" i="17" s="1"/>
  <c r="BI9" i="17" s="1"/>
  <c r="BJ9" i="17" s="1"/>
  <c r="BK9" i="17" s="1"/>
  <c r="BL9" i="17" s="1"/>
  <c r="BM9" i="17" s="1"/>
  <c r="BN9" i="17" s="1"/>
  <c r="BO9" i="17" s="1"/>
  <c r="BP9" i="17" s="1"/>
  <c r="BQ9" i="17" s="1"/>
  <c r="BR9" i="17" s="1"/>
  <c r="BS9" i="17" s="1"/>
  <c r="BT9" i="17" s="1"/>
  <c r="BU9" i="17" s="1"/>
  <c r="BV9" i="17" s="1"/>
  <c r="BW9" i="17" s="1"/>
  <c r="BX9" i="17" s="1"/>
  <c r="BY9" i="17" s="1"/>
  <c r="BZ9" i="17" s="1"/>
  <c r="CA9" i="17" s="1"/>
  <c r="CB9" i="17" s="1"/>
  <c r="AE9" i="17"/>
  <c r="AE8" i="17"/>
  <c r="AF8" i="17" s="1"/>
  <c r="AG8" i="17" s="1"/>
  <c r="AH8" i="17" s="1"/>
  <c r="AI8" i="17" s="1"/>
  <c r="AJ8" i="17" s="1"/>
  <c r="AK8" i="17" s="1"/>
  <c r="AL8" i="17" s="1"/>
  <c r="AM8" i="17" s="1"/>
  <c r="AN8" i="17" s="1"/>
  <c r="AO8" i="17" s="1"/>
  <c r="AP8" i="17" s="1"/>
  <c r="AQ8" i="17" s="1"/>
  <c r="AR8" i="17" s="1"/>
  <c r="AS8" i="17" s="1"/>
  <c r="AT8" i="17" s="1"/>
  <c r="AU8" i="17" s="1"/>
  <c r="AV8" i="17" s="1"/>
  <c r="AW8" i="17" s="1"/>
  <c r="AX8" i="17" s="1"/>
  <c r="AY8" i="17" s="1"/>
  <c r="AZ8" i="17" s="1"/>
  <c r="BA8" i="17" s="1"/>
  <c r="BB8" i="17" s="1"/>
  <c r="BC8" i="17" s="1"/>
  <c r="BD8" i="17" s="1"/>
  <c r="BE8" i="17" s="1"/>
  <c r="BF8" i="17" s="1"/>
  <c r="BG8" i="17" s="1"/>
  <c r="BH8" i="17" s="1"/>
  <c r="BI8" i="17" s="1"/>
  <c r="BJ8" i="17" s="1"/>
  <c r="BK8" i="17" s="1"/>
  <c r="BL8" i="17" s="1"/>
  <c r="BM8" i="17" s="1"/>
  <c r="BN8" i="17" s="1"/>
  <c r="BO8" i="17" s="1"/>
  <c r="BP8" i="17" s="1"/>
  <c r="BQ8" i="17" s="1"/>
  <c r="BR8" i="17" s="1"/>
  <c r="BS8" i="17" s="1"/>
  <c r="BT8" i="17" s="1"/>
  <c r="BU8" i="17" s="1"/>
  <c r="BV8" i="17" s="1"/>
  <c r="BW8" i="17" s="1"/>
  <c r="BX8" i="17" s="1"/>
  <c r="BY8" i="17" s="1"/>
  <c r="BZ8" i="17" s="1"/>
  <c r="CA8" i="17" s="1"/>
  <c r="CB8" i="17" s="1"/>
  <c r="AF7" i="17"/>
  <c r="AG7" i="17" s="1"/>
  <c r="AH7" i="17" s="1"/>
  <c r="AI7" i="17" s="1"/>
  <c r="AJ7" i="17" s="1"/>
  <c r="AK7" i="17" s="1"/>
  <c r="AL7" i="17" s="1"/>
  <c r="AM7" i="17" s="1"/>
  <c r="AN7" i="17" s="1"/>
  <c r="AO7" i="17" s="1"/>
  <c r="AP7" i="17" s="1"/>
  <c r="AQ7" i="17" s="1"/>
  <c r="AR7" i="17" s="1"/>
  <c r="AS7" i="17" s="1"/>
  <c r="AT7" i="17" s="1"/>
  <c r="AU7" i="17" s="1"/>
  <c r="AV7" i="17" s="1"/>
  <c r="AW7" i="17" s="1"/>
  <c r="AX7" i="17" s="1"/>
  <c r="AY7" i="17" s="1"/>
  <c r="AZ7" i="17" s="1"/>
  <c r="BA7" i="17" s="1"/>
  <c r="BB7" i="17" s="1"/>
  <c r="BC7" i="17" s="1"/>
  <c r="BD7" i="17" s="1"/>
  <c r="BE7" i="17" s="1"/>
  <c r="BF7" i="17" s="1"/>
  <c r="BG7" i="17" s="1"/>
  <c r="BH7" i="17" s="1"/>
  <c r="BI7" i="17" s="1"/>
  <c r="BJ7" i="17" s="1"/>
  <c r="BK7" i="17" s="1"/>
  <c r="BL7" i="17" s="1"/>
  <c r="BM7" i="17" s="1"/>
  <c r="BN7" i="17" s="1"/>
  <c r="BO7" i="17" s="1"/>
  <c r="BP7" i="17" s="1"/>
  <c r="BQ7" i="17" s="1"/>
  <c r="BR7" i="17" s="1"/>
  <c r="BS7" i="17" s="1"/>
  <c r="BT7" i="17" s="1"/>
  <c r="BU7" i="17" s="1"/>
  <c r="BV7" i="17" s="1"/>
  <c r="BW7" i="17" s="1"/>
  <c r="BX7" i="17" s="1"/>
  <c r="BY7" i="17" s="1"/>
  <c r="BZ7" i="17" s="1"/>
  <c r="CA7" i="17" s="1"/>
  <c r="CB7" i="17" s="1"/>
  <c r="AE7" i="17"/>
  <c r="AL6" i="17"/>
  <c r="AM6" i="17" s="1"/>
  <c r="AN6" i="17" s="1"/>
  <c r="AO6" i="17" s="1"/>
  <c r="AP6" i="17" s="1"/>
  <c r="AQ6" i="17" s="1"/>
  <c r="AR6" i="17" s="1"/>
  <c r="AS6" i="17" s="1"/>
  <c r="AT6" i="17" s="1"/>
  <c r="AU6" i="17" s="1"/>
  <c r="AV6" i="17" s="1"/>
  <c r="AW6" i="17" s="1"/>
  <c r="AX6" i="17" s="1"/>
  <c r="AY6" i="17" s="1"/>
  <c r="AZ6" i="17" s="1"/>
  <c r="BA6" i="17" s="1"/>
  <c r="BB6" i="17" s="1"/>
  <c r="BC6" i="17" s="1"/>
  <c r="BD6" i="17" s="1"/>
  <c r="BE6" i="17" s="1"/>
  <c r="BF6" i="17" s="1"/>
  <c r="BG6" i="17" s="1"/>
  <c r="BH6" i="17" s="1"/>
  <c r="BI6" i="17" s="1"/>
  <c r="BJ6" i="17" s="1"/>
  <c r="BK6" i="17" s="1"/>
  <c r="BL6" i="17" s="1"/>
  <c r="BM6" i="17" s="1"/>
  <c r="BN6" i="17" s="1"/>
  <c r="BO6" i="17" s="1"/>
  <c r="BP6" i="17" s="1"/>
  <c r="BQ6" i="17" s="1"/>
  <c r="BR6" i="17" s="1"/>
  <c r="BS6" i="17" s="1"/>
  <c r="BT6" i="17" s="1"/>
  <c r="BU6" i="17" s="1"/>
  <c r="BV6" i="17" s="1"/>
  <c r="BW6" i="17" s="1"/>
  <c r="BX6" i="17" s="1"/>
  <c r="BY6" i="17" s="1"/>
  <c r="BZ6" i="17" s="1"/>
  <c r="CA6" i="17" s="1"/>
  <c r="CB6" i="17" s="1"/>
  <c r="AE6" i="17"/>
  <c r="AF6" i="17" s="1"/>
  <c r="AG6" i="17" s="1"/>
  <c r="AH6" i="17" s="1"/>
  <c r="AI6" i="17" s="1"/>
  <c r="AJ6" i="17" s="1"/>
  <c r="AK6" i="17" s="1"/>
  <c r="AF5" i="17"/>
  <c r="AG5" i="17" s="1"/>
  <c r="AH5" i="17" s="1"/>
  <c r="AI5" i="17" s="1"/>
  <c r="AJ5" i="17" s="1"/>
  <c r="AK5" i="17" s="1"/>
  <c r="AL5" i="17" s="1"/>
  <c r="AM5" i="17" s="1"/>
  <c r="AN5" i="17" s="1"/>
  <c r="AO5" i="17" s="1"/>
  <c r="AP5" i="17" s="1"/>
  <c r="AQ5" i="17" s="1"/>
  <c r="AR5" i="17" s="1"/>
  <c r="AS5" i="17" s="1"/>
  <c r="AT5" i="17" s="1"/>
  <c r="AU5" i="17" s="1"/>
  <c r="AV5" i="17" s="1"/>
  <c r="AW5" i="17" s="1"/>
  <c r="AX5" i="17" s="1"/>
  <c r="AY5" i="17" s="1"/>
  <c r="AZ5" i="17" s="1"/>
  <c r="BA5" i="17" s="1"/>
  <c r="BB5" i="17" s="1"/>
  <c r="BC5" i="17" s="1"/>
  <c r="BD5" i="17" s="1"/>
  <c r="BE5" i="17" s="1"/>
  <c r="BF5" i="17" s="1"/>
  <c r="BG5" i="17" s="1"/>
  <c r="BH5" i="17" s="1"/>
  <c r="BI5" i="17" s="1"/>
  <c r="BJ5" i="17" s="1"/>
  <c r="BK5" i="17" s="1"/>
  <c r="BL5" i="17" s="1"/>
  <c r="BM5" i="17" s="1"/>
  <c r="BN5" i="17" s="1"/>
  <c r="BO5" i="17" s="1"/>
  <c r="BP5" i="17" s="1"/>
  <c r="BQ5" i="17" s="1"/>
  <c r="BR5" i="17" s="1"/>
  <c r="BS5" i="17" s="1"/>
  <c r="BT5" i="17" s="1"/>
  <c r="BU5" i="17" s="1"/>
  <c r="BV5" i="17" s="1"/>
  <c r="BW5" i="17" s="1"/>
  <c r="BX5" i="17" s="1"/>
  <c r="BY5" i="17" s="1"/>
  <c r="BZ5" i="17" s="1"/>
  <c r="CA5" i="17" s="1"/>
  <c r="CB5" i="17" s="1"/>
  <c r="AE5" i="17"/>
  <c r="AE4" i="17"/>
  <c r="AF4" i="17" s="1"/>
  <c r="AG4" i="17" s="1"/>
  <c r="AH4" i="17" s="1"/>
  <c r="AI4" i="17" s="1"/>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BN4" i="17" s="1"/>
  <c r="BO4" i="17" s="1"/>
  <c r="BP4" i="17" s="1"/>
  <c r="BQ4" i="17" s="1"/>
  <c r="BR4" i="17" s="1"/>
  <c r="BS4" i="17" s="1"/>
  <c r="BT4" i="17" s="1"/>
  <c r="BU4" i="17" s="1"/>
  <c r="BV4" i="17" s="1"/>
  <c r="BW4" i="17" s="1"/>
  <c r="BX4" i="17" s="1"/>
  <c r="BY4" i="17" s="1"/>
  <c r="BZ4" i="17" s="1"/>
  <c r="CA4" i="17" s="1"/>
  <c r="CB4" i="17" s="1"/>
  <c r="AE3" i="17"/>
  <c r="AF3" i="17" s="1"/>
  <c r="AG3" i="17" s="1"/>
  <c r="AH3" i="17" s="1"/>
  <c r="AI3" i="17" s="1"/>
  <c r="AJ3" i="17" s="1"/>
  <c r="AK3" i="17" s="1"/>
  <c r="AL3" i="17" s="1"/>
  <c r="AM3" i="17" s="1"/>
  <c r="AN3" i="17" s="1"/>
  <c r="AO3" i="17" s="1"/>
  <c r="AP3" i="17" s="1"/>
  <c r="AQ3" i="17" s="1"/>
  <c r="AR3" i="17" s="1"/>
  <c r="AS3" i="17" s="1"/>
  <c r="AT3" i="17" s="1"/>
  <c r="AU3" i="17" s="1"/>
  <c r="AV3" i="17" s="1"/>
  <c r="AW3" i="17" s="1"/>
  <c r="AX3" i="17" s="1"/>
  <c r="AY3" i="17" s="1"/>
  <c r="AZ3" i="17" s="1"/>
  <c r="BA3" i="17" s="1"/>
  <c r="BB3" i="17" s="1"/>
  <c r="BC3" i="17" s="1"/>
  <c r="BD3" i="17" s="1"/>
  <c r="BE3" i="17" s="1"/>
  <c r="BF3" i="17" s="1"/>
  <c r="BG3" i="17" s="1"/>
  <c r="BH3" i="17" s="1"/>
  <c r="BI3" i="17" s="1"/>
  <c r="BJ3" i="17" s="1"/>
  <c r="BK3" i="17" s="1"/>
  <c r="BL3" i="17" s="1"/>
  <c r="BM3" i="17" s="1"/>
  <c r="BN3" i="17" s="1"/>
  <c r="BO3" i="17" s="1"/>
  <c r="BP3" i="17" s="1"/>
  <c r="BQ3" i="17" s="1"/>
  <c r="BR3" i="17" s="1"/>
  <c r="BS3" i="17" s="1"/>
  <c r="BT3" i="17" s="1"/>
  <c r="BU3" i="17" s="1"/>
  <c r="BV3" i="17" s="1"/>
  <c r="BW3" i="17" s="1"/>
  <c r="BX3" i="17" s="1"/>
  <c r="BY3" i="17" s="1"/>
  <c r="BZ3" i="17" s="1"/>
  <c r="CA3" i="17" s="1"/>
  <c r="CB3" i="17" s="1"/>
  <c r="AE2" i="17"/>
  <c r="AF2" i="17" s="1"/>
  <c r="AG2" i="17" s="1"/>
  <c r="AH2" i="17" s="1"/>
  <c r="AI2" i="17" s="1"/>
  <c r="AJ2" i="17" s="1"/>
  <c r="AK2" i="17" s="1"/>
  <c r="AL2" i="17" s="1"/>
  <c r="AM2" i="17" s="1"/>
  <c r="AN2" i="17" s="1"/>
  <c r="AO2" i="17" s="1"/>
  <c r="AP2" i="17" s="1"/>
  <c r="AQ2" i="17" s="1"/>
  <c r="AR2" i="17" s="1"/>
  <c r="AS2" i="17" s="1"/>
  <c r="AT2" i="17" s="1"/>
  <c r="AU2" i="17" s="1"/>
  <c r="AV2" i="17" s="1"/>
  <c r="AW2" i="17" s="1"/>
  <c r="AX2" i="17" s="1"/>
  <c r="AY2" i="17" s="1"/>
  <c r="AZ2" i="17" s="1"/>
  <c r="BA2" i="17" s="1"/>
  <c r="BB2" i="17" s="1"/>
  <c r="BC2" i="17" s="1"/>
  <c r="BD2" i="17" s="1"/>
  <c r="BE2" i="17" s="1"/>
  <c r="BF2" i="17" s="1"/>
  <c r="BG2" i="17" s="1"/>
  <c r="BH2" i="17" s="1"/>
  <c r="BI2" i="17" s="1"/>
  <c r="BJ2" i="17" s="1"/>
  <c r="BK2" i="17" s="1"/>
  <c r="BL2" i="17" s="1"/>
  <c r="BM2" i="17" s="1"/>
  <c r="BN2" i="17" s="1"/>
  <c r="BO2" i="17" s="1"/>
  <c r="BP2" i="17" s="1"/>
  <c r="BQ2" i="17" s="1"/>
  <c r="BR2" i="17" s="1"/>
  <c r="BS2" i="17" s="1"/>
  <c r="BT2" i="17" s="1"/>
  <c r="BU2" i="17" s="1"/>
  <c r="BV2" i="17" s="1"/>
  <c r="BW2" i="17" s="1"/>
  <c r="BX2" i="17" s="1"/>
  <c r="BY2" i="17" s="1"/>
  <c r="BZ2" i="17" s="1"/>
  <c r="CA2" i="17" s="1"/>
  <c r="CB2" i="17" s="1"/>
  <c r="AE9" i="16"/>
  <c r="AF9" i="16" s="1"/>
  <c r="AG9" i="16" s="1"/>
  <c r="AH9" i="16" s="1"/>
  <c r="AI9" i="16" s="1"/>
  <c r="AJ9" i="16" s="1"/>
  <c r="AK9" i="16" s="1"/>
  <c r="AL9" i="16" s="1"/>
  <c r="AM9" i="16" s="1"/>
  <c r="AN9" i="16" s="1"/>
  <c r="AO9" i="16" s="1"/>
  <c r="AP9" i="16" s="1"/>
  <c r="AQ9" i="16" s="1"/>
  <c r="AR9" i="16" s="1"/>
  <c r="AS9" i="16" s="1"/>
  <c r="AT9" i="16" s="1"/>
  <c r="AU9" i="16" s="1"/>
  <c r="AV9" i="16" s="1"/>
  <c r="AW9" i="16" s="1"/>
  <c r="AX9" i="16" s="1"/>
  <c r="AY9" i="16" s="1"/>
  <c r="AZ9" i="16" s="1"/>
  <c r="BA9" i="16" s="1"/>
  <c r="BB9" i="16" s="1"/>
  <c r="BC9" i="16" s="1"/>
  <c r="BD9" i="16" s="1"/>
  <c r="BE9" i="16" s="1"/>
  <c r="BF9" i="16" s="1"/>
  <c r="BG9" i="16" s="1"/>
  <c r="BH9" i="16" s="1"/>
  <c r="BI9" i="16" s="1"/>
  <c r="BJ9" i="16" s="1"/>
  <c r="BK9" i="16" s="1"/>
  <c r="BL9" i="16" s="1"/>
  <c r="BM9" i="16" s="1"/>
  <c r="BN9" i="16" s="1"/>
  <c r="BO9" i="16" s="1"/>
  <c r="BP9" i="16" s="1"/>
  <c r="BQ9" i="16" s="1"/>
  <c r="BR9" i="16" s="1"/>
  <c r="BS9" i="16" s="1"/>
  <c r="BT9" i="16" s="1"/>
  <c r="BU9" i="16" s="1"/>
  <c r="BV9" i="16" s="1"/>
  <c r="BW9" i="16" s="1"/>
  <c r="BX9" i="16" s="1"/>
  <c r="BY9" i="16" s="1"/>
  <c r="BZ9" i="16" s="1"/>
  <c r="CA9" i="16" s="1"/>
  <c r="CB9" i="16" s="1"/>
  <c r="AE8" i="16"/>
  <c r="AF8" i="16" s="1"/>
  <c r="AG8" i="16" s="1"/>
  <c r="AH8" i="16" s="1"/>
  <c r="AI8" i="16" s="1"/>
  <c r="AJ8" i="16" s="1"/>
  <c r="AK8" i="16" s="1"/>
  <c r="AL8" i="16" s="1"/>
  <c r="AM8" i="16" s="1"/>
  <c r="AN8" i="16" s="1"/>
  <c r="AO8" i="16" s="1"/>
  <c r="AP8" i="16" s="1"/>
  <c r="AQ8" i="16" s="1"/>
  <c r="AR8" i="16" s="1"/>
  <c r="AS8" i="16" s="1"/>
  <c r="AT8" i="16" s="1"/>
  <c r="AU8" i="16" s="1"/>
  <c r="AV8" i="16" s="1"/>
  <c r="AW8" i="16" s="1"/>
  <c r="AX8" i="16" s="1"/>
  <c r="AY8" i="16" s="1"/>
  <c r="AZ8" i="16" s="1"/>
  <c r="BA8" i="16" s="1"/>
  <c r="BB8" i="16" s="1"/>
  <c r="BC8" i="16" s="1"/>
  <c r="BD8" i="16" s="1"/>
  <c r="BE8" i="16" s="1"/>
  <c r="BF8" i="16" s="1"/>
  <c r="BG8" i="16" s="1"/>
  <c r="BH8" i="16" s="1"/>
  <c r="BI8" i="16" s="1"/>
  <c r="BJ8" i="16" s="1"/>
  <c r="BK8" i="16" s="1"/>
  <c r="BL8" i="16" s="1"/>
  <c r="BM8" i="16" s="1"/>
  <c r="BN8" i="16" s="1"/>
  <c r="BO8" i="16" s="1"/>
  <c r="BP8" i="16" s="1"/>
  <c r="BQ8" i="16" s="1"/>
  <c r="BR8" i="16" s="1"/>
  <c r="BS8" i="16" s="1"/>
  <c r="BT8" i="16" s="1"/>
  <c r="BU8" i="16" s="1"/>
  <c r="BV8" i="16" s="1"/>
  <c r="BW8" i="16" s="1"/>
  <c r="BX8" i="16" s="1"/>
  <c r="BY8" i="16" s="1"/>
  <c r="BZ8" i="16" s="1"/>
  <c r="CA8" i="16" s="1"/>
  <c r="CB8" i="16" s="1"/>
  <c r="AE7" i="16"/>
  <c r="AF7" i="16" s="1"/>
  <c r="AG7" i="16" s="1"/>
  <c r="AH7" i="16" s="1"/>
  <c r="AI7" i="16" s="1"/>
  <c r="AJ7" i="16" s="1"/>
  <c r="AK7" i="16" s="1"/>
  <c r="AL7" i="16" s="1"/>
  <c r="AM7" i="16" s="1"/>
  <c r="AN7" i="16" s="1"/>
  <c r="AO7" i="16" s="1"/>
  <c r="AP7" i="16" s="1"/>
  <c r="AQ7" i="16" s="1"/>
  <c r="AR7" i="16" s="1"/>
  <c r="AS7" i="16" s="1"/>
  <c r="AT7" i="16" s="1"/>
  <c r="AU7" i="16" s="1"/>
  <c r="AV7" i="16" s="1"/>
  <c r="AW7" i="16" s="1"/>
  <c r="AX7" i="16" s="1"/>
  <c r="AY7" i="16" s="1"/>
  <c r="AZ7" i="16" s="1"/>
  <c r="BA7" i="16" s="1"/>
  <c r="BB7" i="16" s="1"/>
  <c r="BC7" i="16" s="1"/>
  <c r="BD7" i="16" s="1"/>
  <c r="BE7" i="16" s="1"/>
  <c r="BF7" i="16" s="1"/>
  <c r="BG7" i="16" s="1"/>
  <c r="BH7" i="16" s="1"/>
  <c r="BI7" i="16" s="1"/>
  <c r="BJ7" i="16" s="1"/>
  <c r="BK7" i="16" s="1"/>
  <c r="BL7" i="16" s="1"/>
  <c r="BM7" i="16" s="1"/>
  <c r="BN7" i="16" s="1"/>
  <c r="BO7" i="16" s="1"/>
  <c r="BP7" i="16" s="1"/>
  <c r="BQ7" i="16" s="1"/>
  <c r="BR7" i="16" s="1"/>
  <c r="BS7" i="16" s="1"/>
  <c r="BT7" i="16" s="1"/>
  <c r="BU7" i="16" s="1"/>
  <c r="BV7" i="16" s="1"/>
  <c r="BW7" i="16" s="1"/>
  <c r="BX7" i="16" s="1"/>
  <c r="BY7" i="16" s="1"/>
  <c r="BZ7" i="16" s="1"/>
  <c r="CA7" i="16" s="1"/>
  <c r="CB7" i="16" s="1"/>
  <c r="AE6" i="16"/>
  <c r="AF6" i="16" s="1"/>
  <c r="AG6" i="16" s="1"/>
  <c r="AH6" i="16" s="1"/>
  <c r="AI6" i="16" s="1"/>
  <c r="AJ6" i="16" s="1"/>
  <c r="AK6" i="16" s="1"/>
  <c r="AL6" i="16" s="1"/>
  <c r="AM6" i="16" s="1"/>
  <c r="AN6" i="16" s="1"/>
  <c r="AO6" i="16" s="1"/>
  <c r="AP6" i="16" s="1"/>
  <c r="AQ6" i="16" s="1"/>
  <c r="AR6" i="16" s="1"/>
  <c r="AS6" i="16" s="1"/>
  <c r="AT6" i="16" s="1"/>
  <c r="AU6" i="16" s="1"/>
  <c r="AV6" i="16" s="1"/>
  <c r="AW6" i="16" s="1"/>
  <c r="AX6" i="16" s="1"/>
  <c r="AY6" i="16" s="1"/>
  <c r="AZ6" i="16" s="1"/>
  <c r="BA6" i="16" s="1"/>
  <c r="BB6" i="16" s="1"/>
  <c r="BC6" i="16" s="1"/>
  <c r="BD6" i="16" s="1"/>
  <c r="BE6" i="16" s="1"/>
  <c r="BF6" i="16" s="1"/>
  <c r="BG6" i="16" s="1"/>
  <c r="BH6" i="16" s="1"/>
  <c r="BI6" i="16" s="1"/>
  <c r="BJ6" i="16" s="1"/>
  <c r="BK6" i="16" s="1"/>
  <c r="BL6" i="16" s="1"/>
  <c r="BM6" i="16" s="1"/>
  <c r="BN6" i="16" s="1"/>
  <c r="BO6" i="16" s="1"/>
  <c r="BP6" i="16" s="1"/>
  <c r="BQ6" i="16" s="1"/>
  <c r="BR6" i="16" s="1"/>
  <c r="BS6" i="16" s="1"/>
  <c r="BT6" i="16" s="1"/>
  <c r="BU6" i="16" s="1"/>
  <c r="BV6" i="16" s="1"/>
  <c r="BW6" i="16" s="1"/>
  <c r="BX6" i="16" s="1"/>
  <c r="BY6" i="16" s="1"/>
  <c r="BZ6" i="16" s="1"/>
  <c r="CA6" i="16" s="1"/>
  <c r="CB6" i="16" s="1"/>
  <c r="AE5" i="16"/>
  <c r="AF5" i="16" s="1"/>
  <c r="AG5" i="16" s="1"/>
  <c r="AH5" i="16" s="1"/>
  <c r="AI5" i="16" s="1"/>
  <c r="AJ5" i="16" s="1"/>
  <c r="AK5" i="16" s="1"/>
  <c r="AL5" i="16" s="1"/>
  <c r="AM5" i="16" s="1"/>
  <c r="AN5" i="16" s="1"/>
  <c r="AO5" i="16" s="1"/>
  <c r="AP5" i="16" s="1"/>
  <c r="AQ5" i="16" s="1"/>
  <c r="AR5" i="16" s="1"/>
  <c r="AS5" i="16" s="1"/>
  <c r="AT5" i="16" s="1"/>
  <c r="AU5" i="16" s="1"/>
  <c r="AV5" i="16" s="1"/>
  <c r="AW5" i="16" s="1"/>
  <c r="AX5" i="16" s="1"/>
  <c r="AY5" i="16" s="1"/>
  <c r="AZ5" i="16" s="1"/>
  <c r="BA5" i="16" s="1"/>
  <c r="BB5" i="16" s="1"/>
  <c r="BC5" i="16" s="1"/>
  <c r="BD5" i="16" s="1"/>
  <c r="BE5" i="16" s="1"/>
  <c r="BF5" i="16" s="1"/>
  <c r="BG5" i="16" s="1"/>
  <c r="BH5" i="16" s="1"/>
  <c r="BI5" i="16" s="1"/>
  <c r="BJ5" i="16" s="1"/>
  <c r="BK5" i="16" s="1"/>
  <c r="BL5" i="16" s="1"/>
  <c r="BM5" i="16" s="1"/>
  <c r="BN5" i="16" s="1"/>
  <c r="BO5" i="16" s="1"/>
  <c r="BP5" i="16" s="1"/>
  <c r="BQ5" i="16" s="1"/>
  <c r="BR5" i="16" s="1"/>
  <c r="BS5" i="16" s="1"/>
  <c r="BT5" i="16" s="1"/>
  <c r="BU5" i="16" s="1"/>
  <c r="BV5" i="16" s="1"/>
  <c r="BW5" i="16" s="1"/>
  <c r="BX5" i="16" s="1"/>
  <c r="BY5" i="16" s="1"/>
  <c r="BZ5" i="16" s="1"/>
  <c r="CA5" i="16" s="1"/>
  <c r="CB5" i="16" s="1"/>
  <c r="AE4" i="16"/>
  <c r="AF4" i="16" s="1"/>
  <c r="AG4" i="16" s="1"/>
  <c r="AH4" i="16" s="1"/>
  <c r="AI4" i="16" s="1"/>
  <c r="AJ4" i="16" s="1"/>
  <c r="AK4" i="16" s="1"/>
  <c r="AL4" i="16" s="1"/>
  <c r="AM4" i="16" s="1"/>
  <c r="AN4" i="16" s="1"/>
  <c r="AO4" i="16" s="1"/>
  <c r="AP4" i="16" s="1"/>
  <c r="AQ4" i="16" s="1"/>
  <c r="AR4" i="16" s="1"/>
  <c r="AS4" i="16" s="1"/>
  <c r="AT4" i="16" s="1"/>
  <c r="AU4" i="16" s="1"/>
  <c r="AV4" i="16" s="1"/>
  <c r="AW4" i="16" s="1"/>
  <c r="AX4" i="16" s="1"/>
  <c r="AY4" i="16" s="1"/>
  <c r="AZ4" i="16" s="1"/>
  <c r="BA4" i="16" s="1"/>
  <c r="BB4" i="16" s="1"/>
  <c r="BC4" i="16" s="1"/>
  <c r="BD4" i="16" s="1"/>
  <c r="BE4" i="16" s="1"/>
  <c r="BF4" i="16" s="1"/>
  <c r="BG4" i="16" s="1"/>
  <c r="BH4" i="16" s="1"/>
  <c r="BI4" i="16" s="1"/>
  <c r="BJ4" i="16" s="1"/>
  <c r="BK4" i="16" s="1"/>
  <c r="BL4" i="16" s="1"/>
  <c r="BM4" i="16" s="1"/>
  <c r="BN4" i="16" s="1"/>
  <c r="BO4" i="16" s="1"/>
  <c r="BP4" i="16" s="1"/>
  <c r="BQ4" i="16" s="1"/>
  <c r="BR4" i="16" s="1"/>
  <c r="BS4" i="16" s="1"/>
  <c r="BT4" i="16" s="1"/>
  <c r="BU4" i="16" s="1"/>
  <c r="BV4" i="16" s="1"/>
  <c r="BW4" i="16" s="1"/>
  <c r="BX4" i="16" s="1"/>
  <c r="BY4" i="16" s="1"/>
  <c r="BZ4" i="16" s="1"/>
  <c r="CA4" i="16" s="1"/>
  <c r="CB4" i="16" s="1"/>
  <c r="AE3" i="16"/>
  <c r="AF3" i="16" s="1"/>
  <c r="AG3" i="16" s="1"/>
  <c r="AH3" i="16" s="1"/>
  <c r="AI3" i="16" s="1"/>
  <c r="AJ3" i="16" s="1"/>
  <c r="AK3" i="16" s="1"/>
  <c r="AL3" i="16" s="1"/>
  <c r="AM3" i="16" s="1"/>
  <c r="AN3" i="16" s="1"/>
  <c r="AO3" i="16" s="1"/>
  <c r="AP3" i="16" s="1"/>
  <c r="AQ3" i="16" s="1"/>
  <c r="AR3" i="16" s="1"/>
  <c r="AS3" i="16" s="1"/>
  <c r="AT3" i="16" s="1"/>
  <c r="AU3" i="16" s="1"/>
  <c r="AV3" i="16" s="1"/>
  <c r="AW3" i="16" s="1"/>
  <c r="AX3" i="16" s="1"/>
  <c r="AY3" i="16" s="1"/>
  <c r="AZ3" i="16" s="1"/>
  <c r="BA3" i="16" s="1"/>
  <c r="BB3" i="16" s="1"/>
  <c r="BC3" i="16" s="1"/>
  <c r="BD3" i="16" s="1"/>
  <c r="BE3" i="16" s="1"/>
  <c r="BF3" i="16" s="1"/>
  <c r="BG3" i="16" s="1"/>
  <c r="BH3" i="16" s="1"/>
  <c r="BI3" i="16" s="1"/>
  <c r="BJ3" i="16" s="1"/>
  <c r="BK3" i="16" s="1"/>
  <c r="BL3" i="16" s="1"/>
  <c r="BM3" i="16" s="1"/>
  <c r="BN3" i="16" s="1"/>
  <c r="BO3" i="16" s="1"/>
  <c r="BP3" i="16" s="1"/>
  <c r="BQ3" i="16" s="1"/>
  <c r="BR3" i="16" s="1"/>
  <c r="BS3" i="16" s="1"/>
  <c r="BT3" i="16" s="1"/>
  <c r="BU3" i="16" s="1"/>
  <c r="BV3" i="16" s="1"/>
  <c r="BW3" i="16" s="1"/>
  <c r="BX3" i="16" s="1"/>
  <c r="BY3" i="16" s="1"/>
  <c r="BZ3" i="16" s="1"/>
  <c r="CA3" i="16" s="1"/>
  <c r="CB3" i="16" s="1"/>
  <c r="AE2" i="16"/>
  <c r="AF2" i="16" s="1"/>
  <c r="AG2" i="16" s="1"/>
  <c r="AH2" i="16" s="1"/>
  <c r="AI2" i="16" s="1"/>
  <c r="AJ2" i="16" s="1"/>
  <c r="AK2" i="16" s="1"/>
  <c r="AL2" i="16" s="1"/>
  <c r="AM2" i="16" s="1"/>
  <c r="AN2" i="16" s="1"/>
  <c r="AO2" i="16" s="1"/>
  <c r="AP2" i="16" s="1"/>
  <c r="AQ2" i="16" s="1"/>
  <c r="AR2" i="16" s="1"/>
  <c r="AS2" i="16" s="1"/>
  <c r="AT2" i="16" s="1"/>
  <c r="AU2" i="16" s="1"/>
  <c r="AV2" i="16" s="1"/>
  <c r="AW2" i="16" s="1"/>
  <c r="AX2" i="16" s="1"/>
  <c r="AY2" i="16" s="1"/>
  <c r="AZ2" i="16" s="1"/>
  <c r="BA2" i="16" s="1"/>
  <c r="BB2" i="16" s="1"/>
  <c r="BC2" i="16" s="1"/>
  <c r="BD2" i="16" s="1"/>
  <c r="BE2" i="16" s="1"/>
  <c r="BF2" i="16" s="1"/>
  <c r="BG2" i="16" s="1"/>
  <c r="BH2" i="16" s="1"/>
  <c r="BI2" i="16" s="1"/>
  <c r="BJ2" i="16" s="1"/>
  <c r="BK2" i="16" s="1"/>
  <c r="BL2" i="16" s="1"/>
  <c r="BM2" i="16" s="1"/>
  <c r="BN2" i="16" s="1"/>
  <c r="BO2" i="16" s="1"/>
  <c r="BP2" i="16" s="1"/>
  <c r="BQ2" i="16" s="1"/>
  <c r="BR2" i="16" s="1"/>
  <c r="BS2" i="16" s="1"/>
  <c r="BT2" i="16" s="1"/>
  <c r="BU2" i="16" s="1"/>
  <c r="BV2" i="16" s="1"/>
  <c r="BW2" i="16" s="1"/>
  <c r="BX2" i="16" s="1"/>
  <c r="BY2" i="16" s="1"/>
  <c r="BZ2" i="16" s="1"/>
  <c r="CA2" i="16" s="1"/>
  <c r="CB2" i="16" s="1"/>
  <c r="AE9" i="15"/>
  <c r="AF9" i="15" s="1"/>
  <c r="AG9" i="15" s="1"/>
  <c r="AH9" i="15" s="1"/>
  <c r="AI9" i="15" s="1"/>
  <c r="AJ9" i="15" s="1"/>
  <c r="AK9" i="15" s="1"/>
  <c r="AL9" i="15" s="1"/>
  <c r="AM9" i="15" s="1"/>
  <c r="AN9" i="15" s="1"/>
  <c r="AO9" i="15" s="1"/>
  <c r="AP9" i="15" s="1"/>
  <c r="AQ9" i="15" s="1"/>
  <c r="AR9" i="15" s="1"/>
  <c r="AS9" i="15" s="1"/>
  <c r="AT9" i="15" s="1"/>
  <c r="AU9" i="15" s="1"/>
  <c r="AV9" i="15" s="1"/>
  <c r="AW9" i="15" s="1"/>
  <c r="AX9" i="15" s="1"/>
  <c r="AY9" i="15" s="1"/>
  <c r="AZ9" i="15" s="1"/>
  <c r="BA9" i="15" s="1"/>
  <c r="BB9" i="15" s="1"/>
  <c r="BC9" i="15" s="1"/>
  <c r="BD9" i="15" s="1"/>
  <c r="BE9" i="15" s="1"/>
  <c r="BF9" i="15" s="1"/>
  <c r="BG9" i="15" s="1"/>
  <c r="BH9" i="15" s="1"/>
  <c r="BI9" i="15" s="1"/>
  <c r="BJ9" i="15" s="1"/>
  <c r="BK9" i="15" s="1"/>
  <c r="BL9" i="15" s="1"/>
  <c r="BM9" i="15" s="1"/>
  <c r="BN9" i="15" s="1"/>
  <c r="BO9" i="15" s="1"/>
  <c r="BP9" i="15" s="1"/>
  <c r="BQ9" i="15" s="1"/>
  <c r="BR9" i="15" s="1"/>
  <c r="BS9" i="15" s="1"/>
  <c r="BT9" i="15" s="1"/>
  <c r="BU9" i="15" s="1"/>
  <c r="BV9" i="15" s="1"/>
  <c r="BW9" i="15" s="1"/>
  <c r="BX9" i="15" s="1"/>
  <c r="BY9" i="15" s="1"/>
  <c r="BZ9" i="15" s="1"/>
  <c r="CA9" i="15" s="1"/>
  <c r="CB9" i="15" s="1"/>
  <c r="AE8" i="15"/>
  <c r="AF8" i="15" s="1"/>
  <c r="AG8" i="15" s="1"/>
  <c r="AH8" i="15" s="1"/>
  <c r="AI8" i="15" s="1"/>
  <c r="AJ8" i="15" s="1"/>
  <c r="AK8" i="15" s="1"/>
  <c r="AL8" i="15" s="1"/>
  <c r="AM8" i="15" s="1"/>
  <c r="AN8" i="15" s="1"/>
  <c r="AO8" i="15" s="1"/>
  <c r="AP8" i="15" s="1"/>
  <c r="AQ8" i="15" s="1"/>
  <c r="AR8" i="15" s="1"/>
  <c r="AS8" i="15" s="1"/>
  <c r="AT8" i="15" s="1"/>
  <c r="AU8" i="15" s="1"/>
  <c r="AV8" i="15" s="1"/>
  <c r="AW8" i="15" s="1"/>
  <c r="AX8" i="15" s="1"/>
  <c r="AY8" i="15" s="1"/>
  <c r="AZ8" i="15" s="1"/>
  <c r="BA8" i="15" s="1"/>
  <c r="BB8" i="15" s="1"/>
  <c r="BC8" i="15" s="1"/>
  <c r="BD8" i="15" s="1"/>
  <c r="BE8" i="15" s="1"/>
  <c r="BF8" i="15" s="1"/>
  <c r="BG8" i="15" s="1"/>
  <c r="BH8" i="15" s="1"/>
  <c r="BI8" i="15" s="1"/>
  <c r="BJ8" i="15" s="1"/>
  <c r="BK8" i="15" s="1"/>
  <c r="BL8" i="15" s="1"/>
  <c r="BM8" i="15" s="1"/>
  <c r="BN8" i="15" s="1"/>
  <c r="BO8" i="15" s="1"/>
  <c r="BP8" i="15" s="1"/>
  <c r="BQ8" i="15" s="1"/>
  <c r="BR8" i="15" s="1"/>
  <c r="BS8" i="15" s="1"/>
  <c r="BT8" i="15" s="1"/>
  <c r="BU8" i="15" s="1"/>
  <c r="BV8" i="15" s="1"/>
  <c r="BW8" i="15" s="1"/>
  <c r="BX8" i="15" s="1"/>
  <c r="BY8" i="15" s="1"/>
  <c r="BZ8" i="15" s="1"/>
  <c r="CA8" i="15" s="1"/>
  <c r="CB8" i="15" s="1"/>
  <c r="AE7" i="15"/>
  <c r="AF7" i="15" s="1"/>
  <c r="AG7" i="15" s="1"/>
  <c r="AH7" i="15" s="1"/>
  <c r="AI7" i="15" s="1"/>
  <c r="AJ7" i="15" s="1"/>
  <c r="AK7" i="15" s="1"/>
  <c r="AL7" i="15" s="1"/>
  <c r="AM7" i="15" s="1"/>
  <c r="AN7" i="15" s="1"/>
  <c r="AO7" i="15" s="1"/>
  <c r="AP7" i="15" s="1"/>
  <c r="AQ7" i="15" s="1"/>
  <c r="AR7" i="15" s="1"/>
  <c r="AS7" i="15" s="1"/>
  <c r="AT7" i="15" s="1"/>
  <c r="AU7" i="15" s="1"/>
  <c r="AV7" i="15" s="1"/>
  <c r="AW7" i="15" s="1"/>
  <c r="AX7" i="15" s="1"/>
  <c r="AY7" i="15" s="1"/>
  <c r="AZ7" i="15" s="1"/>
  <c r="BA7" i="15" s="1"/>
  <c r="BB7" i="15" s="1"/>
  <c r="BC7" i="15" s="1"/>
  <c r="BD7" i="15" s="1"/>
  <c r="BE7" i="15" s="1"/>
  <c r="BF7" i="15" s="1"/>
  <c r="BG7" i="15" s="1"/>
  <c r="BH7" i="15" s="1"/>
  <c r="BI7" i="15" s="1"/>
  <c r="BJ7" i="15" s="1"/>
  <c r="BK7" i="15" s="1"/>
  <c r="BL7" i="15" s="1"/>
  <c r="BM7" i="15" s="1"/>
  <c r="BN7" i="15" s="1"/>
  <c r="BO7" i="15" s="1"/>
  <c r="BP7" i="15" s="1"/>
  <c r="BQ7" i="15" s="1"/>
  <c r="BR7" i="15" s="1"/>
  <c r="BS7" i="15" s="1"/>
  <c r="BT7" i="15" s="1"/>
  <c r="BU7" i="15" s="1"/>
  <c r="BV7" i="15" s="1"/>
  <c r="BW7" i="15" s="1"/>
  <c r="BX7" i="15" s="1"/>
  <c r="BY7" i="15" s="1"/>
  <c r="BZ7" i="15" s="1"/>
  <c r="CA7" i="15" s="1"/>
  <c r="CB7" i="15" s="1"/>
  <c r="AE6" i="15"/>
  <c r="AF6" i="15" s="1"/>
  <c r="AG6" i="15" s="1"/>
  <c r="AH6" i="15" s="1"/>
  <c r="AI6" i="15" s="1"/>
  <c r="AJ6" i="15" s="1"/>
  <c r="AK6" i="15" s="1"/>
  <c r="AL6" i="15" s="1"/>
  <c r="AM6" i="15" s="1"/>
  <c r="AN6" i="15" s="1"/>
  <c r="AO6" i="15" s="1"/>
  <c r="AP6" i="15" s="1"/>
  <c r="AQ6" i="15" s="1"/>
  <c r="AR6" i="15" s="1"/>
  <c r="AS6" i="15" s="1"/>
  <c r="AT6" i="15" s="1"/>
  <c r="AU6" i="15" s="1"/>
  <c r="AV6" i="15" s="1"/>
  <c r="AW6" i="15" s="1"/>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AE5" i="15"/>
  <c r="AF5" i="15" s="1"/>
  <c r="AG5" i="15" s="1"/>
  <c r="AH5" i="15" s="1"/>
  <c r="AI5" i="15" s="1"/>
  <c r="AJ5" i="15" s="1"/>
  <c r="AK5" i="15" s="1"/>
  <c r="AL5" i="15" s="1"/>
  <c r="AM5" i="15" s="1"/>
  <c r="AN5" i="15" s="1"/>
  <c r="AO5" i="15" s="1"/>
  <c r="AP5" i="15" s="1"/>
  <c r="AQ5" i="15" s="1"/>
  <c r="AR5" i="15" s="1"/>
  <c r="AS5" i="15" s="1"/>
  <c r="AT5" i="15" s="1"/>
  <c r="AU5" i="15" s="1"/>
  <c r="AV5" i="15" s="1"/>
  <c r="AW5" i="15" s="1"/>
  <c r="AX5" i="15" s="1"/>
  <c r="AY5" i="15" s="1"/>
  <c r="AZ5" i="15" s="1"/>
  <c r="BA5" i="15" s="1"/>
  <c r="BB5" i="15" s="1"/>
  <c r="BC5" i="15" s="1"/>
  <c r="BD5" i="15" s="1"/>
  <c r="BE5" i="15" s="1"/>
  <c r="BF5" i="15" s="1"/>
  <c r="BG5" i="15" s="1"/>
  <c r="BH5" i="15" s="1"/>
  <c r="BI5" i="15" s="1"/>
  <c r="BJ5" i="15" s="1"/>
  <c r="BK5" i="15" s="1"/>
  <c r="BL5" i="15" s="1"/>
  <c r="BM5" i="15" s="1"/>
  <c r="BN5" i="15" s="1"/>
  <c r="BO5" i="15" s="1"/>
  <c r="BP5" i="15" s="1"/>
  <c r="BQ5" i="15" s="1"/>
  <c r="BR5" i="15" s="1"/>
  <c r="BS5" i="15" s="1"/>
  <c r="BT5" i="15" s="1"/>
  <c r="BU5" i="15" s="1"/>
  <c r="BV5" i="15" s="1"/>
  <c r="BW5" i="15" s="1"/>
  <c r="BX5" i="15" s="1"/>
  <c r="BY5" i="15" s="1"/>
  <c r="BZ5" i="15" s="1"/>
  <c r="CA5" i="15" s="1"/>
  <c r="CB5" i="15" s="1"/>
  <c r="AE4" i="15"/>
  <c r="AF4" i="15" s="1"/>
  <c r="AG4" i="15" s="1"/>
  <c r="AH4" i="15" s="1"/>
  <c r="AI4" i="15" s="1"/>
  <c r="AJ4" i="15" s="1"/>
  <c r="AK4" i="15" s="1"/>
  <c r="AL4" i="15" s="1"/>
  <c r="AM4" i="15" s="1"/>
  <c r="AN4" i="15" s="1"/>
  <c r="AO4" i="15" s="1"/>
  <c r="AP4" i="15" s="1"/>
  <c r="AQ4" i="15" s="1"/>
  <c r="AR4" i="15" s="1"/>
  <c r="AS4" i="15" s="1"/>
  <c r="AT4" i="15" s="1"/>
  <c r="AU4" i="15" s="1"/>
  <c r="AV4" i="15" s="1"/>
  <c r="AW4" i="15" s="1"/>
  <c r="AX4" i="15" s="1"/>
  <c r="AY4" i="15" s="1"/>
  <c r="AZ4" i="15" s="1"/>
  <c r="BA4" i="15" s="1"/>
  <c r="BB4" i="15" s="1"/>
  <c r="BC4" i="15" s="1"/>
  <c r="BD4" i="15" s="1"/>
  <c r="BE4" i="15" s="1"/>
  <c r="BF4" i="15" s="1"/>
  <c r="BG4" i="15" s="1"/>
  <c r="BH4" i="15" s="1"/>
  <c r="BI4" i="15" s="1"/>
  <c r="BJ4" i="15" s="1"/>
  <c r="BK4" i="15" s="1"/>
  <c r="BL4" i="15" s="1"/>
  <c r="BM4" i="15" s="1"/>
  <c r="BN4" i="15" s="1"/>
  <c r="BO4" i="15" s="1"/>
  <c r="BP4" i="15" s="1"/>
  <c r="BQ4" i="15" s="1"/>
  <c r="BR4" i="15" s="1"/>
  <c r="BS4" i="15" s="1"/>
  <c r="BT4" i="15" s="1"/>
  <c r="BU4" i="15" s="1"/>
  <c r="BV4" i="15" s="1"/>
  <c r="BW4" i="15" s="1"/>
  <c r="BX4" i="15" s="1"/>
  <c r="BY4" i="15" s="1"/>
  <c r="BZ4" i="15" s="1"/>
  <c r="CA4" i="15" s="1"/>
  <c r="CB4" i="15" s="1"/>
  <c r="AE3" i="15"/>
  <c r="AF3" i="15" s="1"/>
  <c r="AG3" i="15" s="1"/>
  <c r="AH3" i="15" s="1"/>
  <c r="AI3" i="15" s="1"/>
  <c r="AJ3" i="15" s="1"/>
  <c r="AK3" i="15" s="1"/>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BO3" i="15" s="1"/>
  <c r="BP3" i="15" s="1"/>
  <c r="BQ3" i="15" s="1"/>
  <c r="BR3" i="15" s="1"/>
  <c r="BS3" i="15" s="1"/>
  <c r="BT3" i="15" s="1"/>
  <c r="BU3" i="15" s="1"/>
  <c r="BV3" i="15" s="1"/>
  <c r="BW3" i="15" s="1"/>
  <c r="BX3" i="15" s="1"/>
  <c r="BY3" i="15" s="1"/>
  <c r="BZ3" i="15" s="1"/>
  <c r="CA3" i="15" s="1"/>
  <c r="CB3" i="15" s="1"/>
  <c r="AE2" i="15"/>
  <c r="AF2" i="15" s="1"/>
  <c r="AG2" i="15" s="1"/>
  <c r="AH2" i="15" s="1"/>
  <c r="AI2" i="15" s="1"/>
  <c r="AJ2" i="15" s="1"/>
  <c r="AK2" i="15" s="1"/>
  <c r="AL2" i="15" s="1"/>
  <c r="AM2" i="15" s="1"/>
  <c r="AN2" i="15" s="1"/>
  <c r="AO2" i="15" s="1"/>
  <c r="AP2" i="15" s="1"/>
  <c r="AQ2" i="15" s="1"/>
  <c r="AR2" i="15" s="1"/>
  <c r="AS2" i="15" s="1"/>
  <c r="AT2" i="15" s="1"/>
  <c r="AU2" i="15" s="1"/>
  <c r="AV2" i="15" s="1"/>
  <c r="AW2" i="15" s="1"/>
  <c r="AX2" i="15" s="1"/>
  <c r="AY2" i="15" s="1"/>
  <c r="AZ2" i="15" s="1"/>
  <c r="BA2" i="15" s="1"/>
  <c r="BB2" i="15" s="1"/>
  <c r="BC2" i="15" s="1"/>
  <c r="BD2" i="15" s="1"/>
  <c r="BE2" i="15" s="1"/>
  <c r="BF2" i="15" s="1"/>
  <c r="BG2" i="15" s="1"/>
  <c r="BH2" i="15" s="1"/>
  <c r="BI2" i="15" s="1"/>
  <c r="BJ2" i="15" s="1"/>
  <c r="BK2" i="15" s="1"/>
  <c r="BL2" i="15" s="1"/>
  <c r="BM2" i="15" s="1"/>
  <c r="BN2" i="15" s="1"/>
  <c r="BO2" i="15" s="1"/>
  <c r="BP2" i="15" s="1"/>
  <c r="BQ2" i="15" s="1"/>
  <c r="BR2" i="15" s="1"/>
  <c r="BS2" i="15" s="1"/>
  <c r="BT2" i="15" s="1"/>
  <c r="BU2" i="15" s="1"/>
  <c r="BV2" i="15" s="1"/>
  <c r="BW2" i="15" s="1"/>
  <c r="BX2" i="15" s="1"/>
  <c r="BY2" i="15" s="1"/>
  <c r="BZ2" i="15" s="1"/>
  <c r="CA2" i="15" s="1"/>
  <c r="CB2" i="15" s="1"/>
  <c r="AE9" i="14"/>
  <c r="AF9" i="14" s="1"/>
  <c r="AG9" i="14" s="1"/>
  <c r="AH9" i="14" s="1"/>
  <c r="AI9" i="14" s="1"/>
  <c r="AJ9" i="14" s="1"/>
  <c r="AK9" i="14" s="1"/>
  <c r="AL9" i="14" s="1"/>
  <c r="AM9" i="14" s="1"/>
  <c r="AN9" i="14" s="1"/>
  <c r="AO9" i="14" s="1"/>
  <c r="AP9" i="14" s="1"/>
  <c r="AQ9" i="14" s="1"/>
  <c r="AR9" i="14" s="1"/>
  <c r="AS9" i="14" s="1"/>
  <c r="AT9" i="14" s="1"/>
  <c r="AU9" i="14" s="1"/>
  <c r="AV9" i="14" s="1"/>
  <c r="AW9" i="14" s="1"/>
  <c r="AX9" i="14" s="1"/>
  <c r="AY9" i="14" s="1"/>
  <c r="AZ9" i="14" s="1"/>
  <c r="BA9" i="14" s="1"/>
  <c r="BB9" i="14" s="1"/>
  <c r="BC9" i="14" s="1"/>
  <c r="BD9" i="14" s="1"/>
  <c r="BE9" i="14" s="1"/>
  <c r="BF9" i="14" s="1"/>
  <c r="BG9" i="14" s="1"/>
  <c r="BH9" i="14" s="1"/>
  <c r="BI9" i="14" s="1"/>
  <c r="BJ9" i="14" s="1"/>
  <c r="BK9" i="14" s="1"/>
  <c r="BL9" i="14" s="1"/>
  <c r="BM9" i="14" s="1"/>
  <c r="BN9" i="14" s="1"/>
  <c r="BO9" i="14" s="1"/>
  <c r="BP9" i="14" s="1"/>
  <c r="BQ9" i="14" s="1"/>
  <c r="BR9" i="14" s="1"/>
  <c r="BS9" i="14" s="1"/>
  <c r="BT9" i="14" s="1"/>
  <c r="BU9" i="14" s="1"/>
  <c r="BV9" i="14" s="1"/>
  <c r="BW9" i="14" s="1"/>
  <c r="BX9" i="14" s="1"/>
  <c r="BY9" i="14" s="1"/>
  <c r="BZ9" i="14" s="1"/>
  <c r="CA9" i="14" s="1"/>
  <c r="CB9" i="14" s="1"/>
  <c r="AE8" i="14"/>
  <c r="AF8" i="14" s="1"/>
  <c r="AG8" i="14" s="1"/>
  <c r="AH8" i="14" s="1"/>
  <c r="AI8" i="14" s="1"/>
  <c r="AJ8" i="14" s="1"/>
  <c r="AK8" i="14" s="1"/>
  <c r="AL8" i="14" s="1"/>
  <c r="AM8" i="14" s="1"/>
  <c r="AN8" i="14" s="1"/>
  <c r="AO8" i="14" s="1"/>
  <c r="AP8" i="14" s="1"/>
  <c r="AQ8" i="14" s="1"/>
  <c r="AR8" i="14" s="1"/>
  <c r="AS8" i="14" s="1"/>
  <c r="AT8" i="14" s="1"/>
  <c r="AU8" i="14" s="1"/>
  <c r="AV8" i="14" s="1"/>
  <c r="AW8" i="14" s="1"/>
  <c r="AX8" i="14" s="1"/>
  <c r="AY8" i="14" s="1"/>
  <c r="AZ8" i="14" s="1"/>
  <c r="BA8" i="14" s="1"/>
  <c r="BB8" i="14" s="1"/>
  <c r="BC8" i="14" s="1"/>
  <c r="BD8" i="14" s="1"/>
  <c r="BE8" i="14" s="1"/>
  <c r="BF8" i="14" s="1"/>
  <c r="BG8" i="14" s="1"/>
  <c r="BH8" i="14" s="1"/>
  <c r="BI8" i="14" s="1"/>
  <c r="BJ8" i="14" s="1"/>
  <c r="BK8" i="14" s="1"/>
  <c r="BL8" i="14" s="1"/>
  <c r="BM8" i="14" s="1"/>
  <c r="BN8" i="14" s="1"/>
  <c r="BO8" i="14" s="1"/>
  <c r="BP8" i="14" s="1"/>
  <c r="BQ8" i="14" s="1"/>
  <c r="BR8" i="14" s="1"/>
  <c r="BS8" i="14" s="1"/>
  <c r="BT8" i="14" s="1"/>
  <c r="BU8" i="14" s="1"/>
  <c r="BV8" i="14" s="1"/>
  <c r="BW8" i="14" s="1"/>
  <c r="BX8" i="14" s="1"/>
  <c r="BY8" i="14" s="1"/>
  <c r="BZ8" i="14" s="1"/>
  <c r="CA8" i="14" s="1"/>
  <c r="CB8" i="14" s="1"/>
  <c r="AE7" i="14"/>
  <c r="AF7" i="14" s="1"/>
  <c r="AG7" i="14" s="1"/>
  <c r="AH7" i="14" s="1"/>
  <c r="AI7" i="14" s="1"/>
  <c r="AJ7" i="14" s="1"/>
  <c r="AK7" i="14" s="1"/>
  <c r="AL7" i="14" s="1"/>
  <c r="AM7" i="14" s="1"/>
  <c r="AN7" i="14" s="1"/>
  <c r="AO7" i="14" s="1"/>
  <c r="AP7" i="14" s="1"/>
  <c r="AQ7" i="14" s="1"/>
  <c r="AR7" i="14" s="1"/>
  <c r="AS7" i="14" s="1"/>
  <c r="AT7" i="14" s="1"/>
  <c r="AU7" i="14" s="1"/>
  <c r="AV7" i="14" s="1"/>
  <c r="AW7" i="14" s="1"/>
  <c r="AX7" i="14" s="1"/>
  <c r="AY7" i="14" s="1"/>
  <c r="AZ7" i="14" s="1"/>
  <c r="BA7" i="14" s="1"/>
  <c r="BB7" i="14" s="1"/>
  <c r="BC7" i="14" s="1"/>
  <c r="BD7" i="14" s="1"/>
  <c r="BE7" i="14" s="1"/>
  <c r="BF7" i="14" s="1"/>
  <c r="BG7" i="14" s="1"/>
  <c r="BH7" i="14" s="1"/>
  <c r="BI7" i="14" s="1"/>
  <c r="BJ7" i="14" s="1"/>
  <c r="BK7" i="14" s="1"/>
  <c r="BL7" i="14" s="1"/>
  <c r="BM7" i="14" s="1"/>
  <c r="BN7" i="14" s="1"/>
  <c r="BO7" i="14" s="1"/>
  <c r="BP7" i="14" s="1"/>
  <c r="BQ7" i="14" s="1"/>
  <c r="BR7" i="14" s="1"/>
  <c r="BS7" i="14" s="1"/>
  <c r="BT7" i="14" s="1"/>
  <c r="BU7" i="14" s="1"/>
  <c r="BV7" i="14" s="1"/>
  <c r="BW7" i="14" s="1"/>
  <c r="BX7" i="14" s="1"/>
  <c r="BY7" i="14" s="1"/>
  <c r="BZ7" i="14" s="1"/>
  <c r="CA7" i="14" s="1"/>
  <c r="CB7" i="14" s="1"/>
  <c r="AE6" i="14"/>
  <c r="AF6" i="14" s="1"/>
  <c r="AG6" i="14" s="1"/>
  <c r="AH6" i="14" s="1"/>
  <c r="AI6" i="14" s="1"/>
  <c r="AJ6" i="14" s="1"/>
  <c r="AK6" i="14" s="1"/>
  <c r="AL6" i="14" s="1"/>
  <c r="AM6" i="14" s="1"/>
  <c r="AN6" i="14" s="1"/>
  <c r="AO6" i="14" s="1"/>
  <c r="AP6" i="14" s="1"/>
  <c r="AQ6" i="14" s="1"/>
  <c r="AR6" i="14" s="1"/>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AE5" i="14"/>
  <c r="AF5" i="14" s="1"/>
  <c r="AG5" i="14" s="1"/>
  <c r="AH5" i="14" s="1"/>
  <c r="AI5" i="14" s="1"/>
  <c r="AJ5" i="14" s="1"/>
  <c r="AK5" i="14" s="1"/>
  <c r="AL5" i="14" s="1"/>
  <c r="AM5" i="14" s="1"/>
  <c r="AN5" i="14" s="1"/>
  <c r="AO5" i="14" s="1"/>
  <c r="AP5" i="14" s="1"/>
  <c r="AQ5" i="14" s="1"/>
  <c r="AR5" i="14" s="1"/>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AE4" i="14"/>
  <c r="AF4" i="14" s="1"/>
  <c r="AG4" i="14" s="1"/>
  <c r="AH4" i="14" s="1"/>
  <c r="AI4" i="14" s="1"/>
  <c r="AJ4" i="14" s="1"/>
  <c r="AK4" i="14" s="1"/>
  <c r="AL4" i="14" s="1"/>
  <c r="AM4" i="14" s="1"/>
  <c r="AN4" i="14" s="1"/>
  <c r="AO4" i="14" s="1"/>
  <c r="AP4" i="14" s="1"/>
  <c r="AQ4" i="14" s="1"/>
  <c r="AR4" i="14" s="1"/>
  <c r="AS4" i="14" s="1"/>
  <c r="AT4" i="14" s="1"/>
  <c r="AU4" i="14" s="1"/>
  <c r="AV4" i="14" s="1"/>
  <c r="AW4" i="14" s="1"/>
  <c r="AX4" i="14" s="1"/>
  <c r="AY4" i="14" s="1"/>
  <c r="AZ4" i="14" s="1"/>
  <c r="BA4" i="14" s="1"/>
  <c r="BB4" i="14" s="1"/>
  <c r="BC4" i="14" s="1"/>
  <c r="BD4" i="14" s="1"/>
  <c r="BE4" i="14" s="1"/>
  <c r="BF4" i="14" s="1"/>
  <c r="BG4" i="14" s="1"/>
  <c r="BH4" i="14" s="1"/>
  <c r="BI4" i="14" s="1"/>
  <c r="BJ4" i="14" s="1"/>
  <c r="BK4" i="14" s="1"/>
  <c r="BL4" i="14" s="1"/>
  <c r="BM4" i="14" s="1"/>
  <c r="BN4" i="14" s="1"/>
  <c r="BO4" i="14" s="1"/>
  <c r="BP4" i="14" s="1"/>
  <c r="BQ4" i="14" s="1"/>
  <c r="BR4" i="14" s="1"/>
  <c r="BS4" i="14" s="1"/>
  <c r="BT4" i="14" s="1"/>
  <c r="BU4" i="14" s="1"/>
  <c r="BV4" i="14" s="1"/>
  <c r="BW4" i="14" s="1"/>
  <c r="BX4" i="14" s="1"/>
  <c r="BY4" i="14" s="1"/>
  <c r="BZ4" i="14" s="1"/>
  <c r="CA4" i="14" s="1"/>
  <c r="CB4" i="14" s="1"/>
  <c r="AE3" i="14"/>
  <c r="AF3" i="14" s="1"/>
  <c r="AG3" i="14" s="1"/>
  <c r="AH3" i="14" s="1"/>
  <c r="AI3" i="14" s="1"/>
  <c r="AJ3" i="14" s="1"/>
  <c r="AK3" i="14" s="1"/>
  <c r="AL3" i="14" s="1"/>
  <c r="AM3" i="14" s="1"/>
  <c r="AN3" i="14" s="1"/>
  <c r="AO3" i="14" s="1"/>
  <c r="AP3" i="14" s="1"/>
  <c r="AQ3" i="14" s="1"/>
  <c r="AR3" i="14" s="1"/>
  <c r="AS3" i="14" s="1"/>
  <c r="AT3" i="14" s="1"/>
  <c r="AU3" i="14" s="1"/>
  <c r="AV3" i="14" s="1"/>
  <c r="AW3" i="14" s="1"/>
  <c r="AX3" i="14" s="1"/>
  <c r="AY3" i="14" s="1"/>
  <c r="AZ3" i="14" s="1"/>
  <c r="BA3" i="14" s="1"/>
  <c r="BB3" i="14" s="1"/>
  <c r="BC3" i="14" s="1"/>
  <c r="BD3" i="14" s="1"/>
  <c r="BE3" i="14" s="1"/>
  <c r="BF3" i="14" s="1"/>
  <c r="BG3" i="14" s="1"/>
  <c r="BH3" i="14" s="1"/>
  <c r="BI3" i="14" s="1"/>
  <c r="BJ3" i="14" s="1"/>
  <c r="BK3" i="14" s="1"/>
  <c r="BL3" i="14" s="1"/>
  <c r="BM3" i="14" s="1"/>
  <c r="BN3" i="14" s="1"/>
  <c r="BO3" i="14" s="1"/>
  <c r="BP3" i="14" s="1"/>
  <c r="BQ3" i="14" s="1"/>
  <c r="BR3" i="14" s="1"/>
  <c r="BS3" i="14" s="1"/>
  <c r="BT3" i="14" s="1"/>
  <c r="BU3" i="14" s="1"/>
  <c r="BV3" i="14" s="1"/>
  <c r="BW3" i="14" s="1"/>
  <c r="BX3" i="14" s="1"/>
  <c r="BY3" i="14" s="1"/>
  <c r="BZ3" i="14" s="1"/>
  <c r="CA3" i="14" s="1"/>
  <c r="CB3" i="14" s="1"/>
  <c r="AE2" i="14"/>
  <c r="AF2" i="14" s="1"/>
  <c r="AG2" i="14" s="1"/>
  <c r="AH2" i="14" s="1"/>
  <c r="AI2" i="14" s="1"/>
  <c r="AJ2" i="14" s="1"/>
  <c r="AK2" i="14" s="1"/>
  <c r="AL2" i="14" s="1"/>
  <c r="AM2" i="14" s="1"/>
  <c r="AN2" i="14" s="1"/>
  <c r="AO2" i="14" s="1"/>
  <c r="AP2" i="14" s="1"/>
  <c r="AQ2" i="14" s="1"/>
  <c r="AR2" i="14" s="1"/>
  <c r="AS2" i="14" s="1"/>
  <c r="AT2" i="14" s="1"/>
  <c r="AU2" i="14" s="1"/>
  <c r="AV2" i="14" s="1"/>
  <c r="AW2" i="14" s="1"/>
  <c r="AX2" i="14" s="1"/>
  <c r="AY2" i="14" s="1"/>
  <c r="AZ2" i="14" s="1"/>
  <c r="BA2" i="14" s="1"/>
  <c r="BB2" i="14" s="1"/>
  <c r="BC2" i="14" s="1"/>
  <c r="BD2" i="14" s="1"/>
  <c r="BE2" i="14" s="1"/>
  <c r="BF2" i="14" s="1"/>
  <c r="BG2" i="14" s="1"/>
  <c r="BH2" i="14" s="1"/>
  <c r="BI2" i="14" s="1"/>
  <c r="BJ2" i="14" s="1"/>
  <c r="BK2" i="14" s="1"/>
  <c r="BL2" i="14" s="1"/>
  <c r="BM2" i="14" s="1"/>
  <c r="BN2" i="14" s="1"/>
  <c r="BO2" i="14" s="1"/>
  <c r="BP2" i="14" s="1"/>
  <c r="BQ2" i="14" s="1"/>
  <c r="BR2" i="14" s="1"/>
  <c r="BS2" i="14" s="1"/>
  <c r="BT2" i="14" s="1"/>
  <c r="BU2" i="14" s="1"/>
  <c r="BV2" i="14" s="1"/>
  <c r="BW2" i="14" s="1"/>
  <c r="BX2" i="14" s="1"/>
  <c r="BY2" i="14" s="1"/>
  <c r="BZ2" i="14" s="1"/>
  <c r="CA2" i="14" s="1"/>
  <c r="CB2" i="14" s="1"/>
  <c r="AE9" i="13"/>
  <c r="AF9" i="13" s="1"/>
  <c r="AG9" i="13" s="1"/>
  <c r="AH9" i="13" s="1"/>
  <c r="AI9" i="13" s="1"/>
  <c r="AJ9" i="13" s="1"/>
  <c r="AK9" i="13" s="1"/>
  <c r="AL9" i="13" s="1"/>
  <c r="AM9" i="13" s="1"/>
  <c r="AN9" i="13" s="1"/>
  <c r="AO9" i="13" s="1"/>
  <c r="AP9" i="13" s="1"/>
  <c r="AQ9" i="13" s="1"/>
  <c r="AR9" i="13" s="1"/>
  <c r="AS9" i="13" s="1"/>
  <c r="AT9" i="13" s="1"/>
  <c r="AU9" i="13" s="1"/>
  <c r="AV9" i="13" s="1"/>
  <c r="AW9" i="13" s="1"/>
  <c r="AX9" i="13" s="1"/>
  <c r="AY9" i="13" s="1"/>
  <c r="AZ9" i="13" s="1"/>
  <c r="BA9" i="13" s="1"/>
  <c r="BB9" i="13" s="1"/>
  <c r="BC9" i="13" s="1"/>
  <c r="BD9" i="13" s="1"/>
  <c r="BE9" i="13" s="1"/>
  <c r="BF9" i="13" s="1"/>
  <c r="BG9" i="13" s="1"/>
  <c r="BH9" i="13" s="1"/>
  <c r="BI9" i="13" s="1"/>
  <c r="BJ9" i="13" s="1"/>
  <c r="BK9" i="13" s="1"/>
  <c r="BL9" i="13" s="1"/>
  <c r="BM9" i="13" s="1"/>
  <c r="BN9" i="13" s="1"/>
  <c r="BO9" i="13" s="1"/>
  <c r="BP9" i="13" s="1"/>
  <c r="BQ9" i="13" s="1"/>
  <c r="BR9" i="13" s="1"/>
  <c r="BS9" i="13" s="1"/>
  <c r="BT9" i="13" s="1"/>
  <c r="BU9" i="13" s="1"/>
  <c r="BV9" i="13" s="1"/>
  <c r="BW9" i="13" s="1"/>
  <c r="BX9" i="13" s="1"/>
  <c r="BY9" i="13" s="1"/>
  <c r="BZ9" i="13" s="1"/>
  <c r="CA9" i="13" s="1"/>
  <c r="CB9" i="13" s="1"/>
  <c r="AE8" i="13"/>
  <c r="AF8" i="13" s="1"/>
  <c r="AG8" i="13" s="1"/>
  <c r="AH8" i="13" s="1"/>
  <c r="AI8" i="13" s="1"/>
  <c r="AJ8" i="13" s="1"/>
  <c r="AK8" i="13" s="1"/>
  <c r="AL8" i="13" s="1"/>
  <c r="AM8" i="13" s="1"/>
  <c r="AN8" i="13" s="1"/>
  <c r="AO8" i="13" s="1"/>
  <c r="AP8" i="13" s="1"/>
  <c r="AQ8" i="13" s="1"/>
  <c r="AR8" i="13" s="1"/>
  <c r="AS8" i="13" s="1"/>
  <c r="AT8" i="13" s="1"/>
  <c r="AU8" i="13" s="1"/>
  <c r="AV8" i="13" s="1"/>
  <c r="AW8" i="13" s="1"/>
  <c r="AX8" i="13" s="1"/>
  <c r="AY8" i="13" s="1"/>
  <c r="AZ8" i="13" s="1"/>
  <c r="BA8" i="13" s="1"/>
  <c r="BB8" i="13" s="1"/>
  <c r="BC8" i="13" s="1"/>
  <c r="BD8" i="13" s="1"/>
  <c r="BE8" i="13" s="1"/>
  <c r="BF8" i="13" s="1"/>
  <c r="BG8" i="13" s="1"/>
  <c r="BH8" i="13" s="1"/>
  <c r="BI8" i="13" s="1"/>
  <c r="BJ8" i="13" s="1"/>
  <c r="BK8" i="13" s="1"/>
  <c r="BL8" i="13" s="1"/>
  <c r="BM8" i="13" s="1"/>
  <c r="BN8" i="13" s="1"/>
  <c r="BO8" i="13" s="1"/>
  <c r="BP8" i="13" s="1"/>
  <c r="BQ8" i="13" s="1"/>
  <c r="BR8" i="13" s="1"/>
  <c r="BS8" i="13" s="1"/>
  <c r="BT8" i="13" s="1"/>
  <c r="BU8" i="13" s="1"/>
  <c r="BV8" i="13" s="1"/>
  <c r="BW8" i="13" s="1"/>
  <c r="BX8" i="13" s="1"/>
  <c r="BY8" i="13" s="1"/>
  <c r="BZ8" i="13" s="1"/>
  <c r="CA8" i="13" s="1"/>
  <c r="CB8" i="13" s="1"/>
  <c r="AE7" i="13"/>
  <c r="AF7" i="13" s="1"/>
  <c r="AG7" i="13" s="1"/>
  <c r="AH7" i="13" s="1"/>
  <c r="AI7" i="13" s="1"/>
  <c r="AJ7" i="13" s="1"/>
  <c r="AK7" i="13" s="1"/>
  <c r="AL7" i="13" s="1"/>
  <c r="AM7" i="13" s="1"/>
  <c r="AN7" i="13" s="1"/>
  <c r="AO7" i="13" s="1"/>
  <c r="AP7" i="13" s="1"/>
  <c r="AQ7" i="13" s="1"/>
  <c r="AR7" i="13" s="1"/>
  <c r="AS7" i="13" s="1"/>
  <c r="AT7" i="13" s="1"/>
  <c r="AU7" i="13" s="1"/>
  <c r="AV7" i="13" s="1"/>
  <c r="AW7" i="13" s="1"/>
  <c r="AX7" i="13" s="1"/>
  <c r="AY7" i="13" s="1"/>
  <c r="AZ7" i="13" s="1"/>
  <c r="BA7" i="13" s="1"/>
  <c r="BB7" i="13" s="1"/>
  <c r="BC7" i="13" s="1"/>
  <c r="BD7" i="13" s="1"/>
  <c r="BE7" i="13" s="1"/>
  <c r="BF7" i="13" s="1"/>
  <c r="BG7" i="13" s="1"/>
  <c r="BH7" i="13" s="1"/>
  <c r="BI7" i="13" s="1"/>
  <c r="BJ7" i="13" s="1"/>
  <c r="BK7" i="13" s="1"/>
  <c r="BL7" i="13" s="1"/>
  <c r="BM7" i="13" s="1"/>
  <c r="BN7" i="13" s="1"/>
  <c r="BO7" i="13" s="1"/>
  <c r="BP7" i="13" s="1"/>
  <c r="BQ7" i="13" s="1"/>
  <c r="BR7" i="13" s="1"/>
  <c r="BS7" i="13" s="1"/>
  <c r="BT7" i="13" s="1"/>
  <c r="BU7" i="13" s="1"/>
  <c r="BV7" i="13" s="1"/>
  <c r="BW7" i="13" s="1"/>
  <c r="BX7" i="13" s="1"/>
  <c r="BY7" i="13" s="1"/>
  <c r="BZ7" i="13" s="1"/>
  <c r="CA7" i="13" s="1"/>
  <c r="CB7" i="13" s="1"/>
  <c r="AE6" i="13"/>
  <c r="AF6" i="13" s="1"/>
  <c r="AG6" i="13" s="1"/>
  <c r="AH6" i="13" s="1"/>
  <c r="AI6" i="13" s="1"/>
  <c r="AJ6" i="13" s="1"/>
  <c r="AK6" i="13" s="1"/>
  <c r="AL6" i="13" s="1"/>
  <c r="AM6" i="13" s="1"/>
  <c r="AN6" i="13" s="1"/>
  <c r="AO6" i="13" s="1"/>
  <c r="AP6" i="13" s="1"/>
  <c r="AQ6" i="13" s="1"/>
  <c r="AR6" i="13" s="1"/>
  <c r="AS6" i="13" s="1"/>
  <c r="AT6" i="13" s="1"/>
  <c r="AU6" i="13" s="1"/>
  <c r="AV6" i="13" s="1"/>
  <c r="AW6" i="13" s="1"/>
  <c r="AX6" i="13" s="1"/>
  <c r="AY6" i="13" s="1"/>
  <c r="AZ6" i="13" s="1"/>
  <c r="BA6" i="13" s="1"/>
  <c r="BB6" i="13" s="1"/>
  <c r="BC6" i="13" s="1"/>
  <c r="BD6" i="13" s="1"/>
  <c r="BE6" i="13" s="1"/>
  <c r="BF6" i="13" s="1"/>
  <c r="BG6" i="13" s="1"/>
  <c r="BH6" i="13" s="1"/>
  <c r="BI6" i="13" s="1"/>
  <c r="BJ6" i="13" s="1"/>
  <c r="BK6" i="13" s="1"/>
  <c r="BL6" i="13" s="1"/>
  <c r="BM6" i="13" s="1"/>
  <c r="BN6" i="13" s="1"/>
  <c r="BO6" i="13" s="1"/>
  <c r="BP6" i="13" s="1"/>
  <c r="BQ6" i="13" s="1"/>
  <c r="BR6" i="13" s="1"/>
  <c r="BS6" i="13" s="1"/>
  <c r="BT6" i="13" s="1"/>
  <c r="BU6" i="13" s="1"/>
  <c r="BV6" i="13" s="1"/>
  <c r="BW6" i="13" s="1"/>
  <c r="BX6" i="13" s="1"/>
  <c r="BY6" i="13" s="1"/>
  <c r="BZ6" i="13" s="1"/>
  <c r="CA6" i="13" s="1"/>
  <c r="CB6" i="13" s="1"/>
  <c r="AE5" i="13"/>
  <c r="AF5" i="13" s="1"/>
  <c r="AG5" i="13" s="1"/>
  <c r="AH5" i="13" s="1"/>
  <c r="AI5" i="13" s="1"/>
  <c r="AJ5" i="13" s="1"/>
  <c r="AK5" i="13" s="1"/>
  <c r="AL5" i="13" s="1"/>
  <c r="AM5" i="13" s="1"/>
  <c r="AN5" i="13" s="1"/>
  <c r="AO5" i="13" s="1"/>
  <c r="AP5" i="13" s="1"/>
  <c r="AQ5" i="13" s="1"/>
  <c r="AR5" i="13" s="1"/>
  <c r="AS5" i="13" s="1"/>
  <c r="AT5" i="13" s="1"/>
  <c r="AU5" i="13" s="1"/>
  <c r="AV5" i="13" s="1"/>
  <c r="AW5" i="13" s="1"/>
  <c r="AX5" i="13" s="1"/>
  <c r="AY5" i="13" s="1"/>
  <c r="AZ5" i="13" s="1"/>
  <c r="BA5" i="13" s="1"/>
  <c r="BB5" i="13" s="1"/>
  <c r="BC5" i="13" s="1"/>
  <c r="BD5" i="13" s="1"/>
  <c r="BE5" i="13" s="1"/>
  <c r="BF5" i="13" s="1"/>
  <c r="BG5" i="13" s="1"/>
  <c r="BH5" i="13" s="1"/>
  <c r="BI5" i="13" s="1"/>
  <c r="BJ5" i="13" s="1"/>
  <c r="BK5" i="13" s="1"/>
  <c r="BL5" i="13" s="1"/>
  <c r="BM5" i="13" s="1"/>
  <c r="BN5" i="13" s="1"/>
  <c r="BO5" i="13" s="1"/>
  <c r="BP5" i="13" s="1"/>
  <c r="BQ5" i="13" s="1"/>
  <c r="BR5" i="13" s="1"/>
  <c r="BS5" i="13" s="1"/>
  <c r="BT5" i="13" s="1"/>
  <c r="BU5" i="13" s="1"/>
  <c r="BV5" i="13" s="1"/>
  <c r="BW5" i="13" s="1"/>
  <c r="BX5" i="13" s="1"/>
  <c r="BY5" i="13" s="1"/>
  <c r="BZ5" i="13" s="1"/>
  <c r="CA5" i="13" s="1"/>
  <c r="CB5" i="13" s="1"/>
  <c r="AE4" i="13"/>
  <c r="AF4" i="13" s="1"/>
  <c r="AG4" i="13" s="1"/>
  <c r="AH4" i="13" s="1"/>
  <c r="AI4" i="13" s="1"/>
  <c r="AJ4" i="13" s="1"/>
  <c r="AK4" i="13" s="1"/>
  <c r="AL4" i="13" s="1"/>
  <c r="AM4" i="13" s="1"/>
  <c r="AN4" i="13" s="1"/>
  <c r="AO4" i="13" s="1"/>
  <c r="AP4" i="13" s="1"/>
  <c r="AQ4" i="13" s="1"/>
  <c r="AR4" i="13" s="1"/>
  <c r="AS4" i="13" s="1"/>
  <c r="AT4" i="13" s="1"/>
  <c r="AU4" i="13" s="1"/>
  <c r="AV4" i="13" s="1"/>
  <c r="AW4" i="13" s="1"/>
  <c r="AX4" i="13" s="1"/>
  <c r="AY4" i="13" s="1"/>
  <c r="AZ4" i="13" s="1"/>
  <c r="BA4" i="13" s="1"/>
  <c r="BB4" i="13" s="1"/>
  <c r="BC4" i="13" s="1"/>
  <c r="BD4" i="13" s="1"/>
  <c r="BE4" i="13" s="1"/>
  <c r="BF4" i="13" s="1"/>
  <c r="BG4" i="13" s="1"/>
  <c r="BH4" i="13" s="1"/>
  <c r="BI4" i="13" s="1"/>
  <c r="BJ4" i="13" s="1"/>
  <c r="BK4" i="13" s="1"/>
  <c r="BL4" i="13" s="1"/>
  <c r="BM4" i="13" s="1"/>
  <c r="BN4" i="13" s="1"/>
  <c r="BO4" i="13" s="1"/>
  <c r="BP4" i="13" s="1"/>
  <c r="BQ4" i="13" s="1"/>
  <c r="BR4" i="13" s="1"/>
  <c r="BS4" i="13" s="1"/>
  <c r="BT4" i="13" s="1"/>
  <c r="BU4" i="13" s="1"/>
  <c r="BV4" i="13" s="1"/>
  <c r="BW4" i="13" s="1"/>
  <c r="BX4" i="13" s="1"/>
  <c r="BY4" i="13" s="1"/>
  <c r="BZ4" i="13" s="1"/>
  <c r="CA4" i="13" s="1"/>
  <c r="CB4" i="13" s="1"/>
  <c r="AE3" i="13"/>
  <c r="AF3" i="13" s="1"/>
  <c r="AG3" i="13" s="1"/>
  <c r="AH3" i="13" s="1"/>
  <c r="AI3" i="13" s="1"/>
  <c r="AJ3" i="13" s="1"/>
  <c r="AK3" i="13" s="1"/>
  <c r="AL3" i="13" s="1"/>
  <c r="AM3" i="13" s="1"/>
  <c r="AN3" i="13" s="1"/>
  <c r="AO3" i="13" s="1"/>
  <c r="AP3" i="13" s="1"/>
  <c r="AQ3" i="13" s="1"/>
  <c r="AR3" i="13" s="1"/>
  <c r="AS3" i="13" s="1"/>
  <c r="AT3" i="13" s="1"/>
  <c r="AU3" i="13" s="1"/>
  <c r="AV3" i="13" s="1"/>
  <c r="AW3" i="13" s="1"/>
  <c r="AX3" i="13" s="1"/>
  <c r="AY3" i="13" s="1"/>
  <c r="AZ3" i="13" s="1"/>
  <c r="BA3" i="13" s="1"/>
  <c r="BB3" i="13" s="1"/>
  <c r="BC3" i="13" s="1"/>
  <c r="BD3" i="13" s="1"/>
  <c r="BE3" i="13" s="1"/>
  <c r="BF3" i="13" s="1"/>
  <c r="BG3" i="13" s="1"/>
  <c r="BH3" i="13" s="1"/>
  <c r="BI3" i="13" s="1"/>
  <c r="BJ3" i="13" s="1"/>
  <c r="BK3" i="13" s="1"/>
  <c r="BL3" i="13" s="1"/>
  <c r="BM3" i="13" s="1"/>
  <c r="BN3" i="13" s="1"/>
  <c r="BO3" i="13" s="1"/>
  <c r="BP3" i="13" s="1"/>
  <c r="BQ3" i="13" s="1"/>
  <c r="BR3" i="13" s="1"/>
  <c r="BS3" i="13" s="1"/>
  <c r="BT3" i="13" s="1"/>
  <c r="BU3" i="13" s="1"/>
  <c r="BV3" i="13" s="1"/>
  <c r="BW3" i="13" s="1"/>
  <c r="BX3" i="13" s="1"/>
  <c r="BY3" i="13" s="1"/>
  <c r="BZ3" i="13" s="1"/>
  <c r="CA3" i="13" s="1"/>
  <c r="CB3" i="13" s="1"/>
  <c r="AE2" i="13"/>
  <c r="AF2" i="13" s="1"/>
  <c r="AG2" i="13" s="1"/>
  <c r="AH2" i="13" s="1"/>
  <c r="AI2" i="13" s="1"/>
  <c r="AJ2" i="13" s="1"/>
  <c r="AK2" i="13" s="1"/>
  <c r="AL2" i="13" s="1"/>
  <c r="AM2" i="13" s="1"/>
  <c r="AN2" i="13" s="1"/>
  <c r="AO2" i="13" s="1"/>
  <c r="AP2" i="13" s="1"/>
  <c r="AQ2" i="13" s="1"/>
  <c r="AR2" i="13" s="1"/>
  <c r="AS2" i="13" s="1"/>
  <c r="AT2" i="13" s="1"/>
  <c r="AU2" i="13" s="1"/>
  <c r="AV2" i="13" s="1"/>
  <c r="AW2" i="13" s="1"/>
  <c r="AX2" i="13" s="1"/>
  <c r="AY2" i="13" s="1"/>
  <c r="AZ2" i="13" s="1"/>
  <c r="BA2" i="13" s="1"/>
  <c r="BB2" i="13" s="1"/>
  <c r="BC2" i="13" s="1"/>
  <c r="BD2" i="13" s="1"/>
  <c r="BE2" i="13" s="1"/>
  <c r="BF2" i="13" s="1"/>
  <c r="BG2" i="13" s="1"/>
  <c r="BH2" i="13" s="1"/>
  <c r="BI2" i="13" s="1"/>
  <c r="BJ2" i="13" s="1"/>
  <c r="BK2" i="13" s="1"/>
  <c r="BL2" i="13" s="1"/>
  <c r="BM2" i="13" s="1"/>
  <c r="BN2" i="13" s="1"/>
  <c r="BO2" i="13" s="1"/>
  <c r="BP2" i="13" s="1"/>
  <c r="BQ2" i="13" s="1"/>
  <c r="BR2" i="13" s="1"/>
  <c r="BS2" i="13" s="1"/>
  <c r="BT2" i="13" s="1"/>
  <c r="BU2" i="13" s="1"/>
  <c r="BV2" i="13" s="1"/>
  <c r="BW2" i="13" s="1"/>
  <c r="BX2" i="13" s="1"/>
  <c r="BY2" i="13" s="1"/>
  <c r="BZ2" i="13" s="1"/>
  <c r="CA2" i="13" s="1"/>
  <c r="CB2" i="13" s="1"/>
  <c r="AE9" i="12"/>
  <c r="AF9" i="12" s="1"/>
  <c r="AG9" i="12" s="1"/>
  <c r="AH9" i="12" s="1"/>
  <c r="AI9" i="12" s="1"/>
  <c r="AJ9" i="12" s="1"/>
  <c r="AK9" i="12" s="1"/>
  <c r="AL9" i="12" s="1"/>
  <c r="AM9" i="12" s="1"/>
  <c r="AN9" i="12" s="1"/>
  <c r="AO9" i="12" s="1"/>
  <c r="AP9" i="12" s="1"/>
  <c r="AQ9" i="12" s="1"/>
  <c r="AR9" i="12" s="1"/>
  <c r="AS9" i="12" s="1"/>
  <c r="AT9" i="12" s="1"/>
  <c r="AU9" i="12" s="1"/>
  <c r="AV9" i="12" s="1"/>
  <c r="AW9" i="12" s="1"/>
  <c r="AX9" i="12" s="1"/>
  <c r="AY9" i="12" s="1"/>
  <c r="AZ9" i="12" s="1"/>
  <c r="BA9" i="12" s="1"/>
  <c r="BB9" i="12" s="1"/>
  <c r="BC9" i="12" s="1"/>
  <c r="BD9" i="12" s="1"/>
  <c r="BE9" i="12" s="1"/>
  <c r="BF9" i="12" s="1"/>
  <c r="BG9" i="12" s="1"/>
  <c r="BH9" i="12" s="1"/>
  <c r="BI9" i="12" s="1"/>
  <c r="BJ9" i="12" s="1"/>
  <c r="BK9" i="12" s="1"/>
  <c r="BL9" i="12" s="1"/>
  <c r="BM9" i="12" s="1"/>
  <c r="BN9" i="12" s="1"/>
  <c r="BO9" i="12" s="1"/>
  <c r="BP9" i="12" s="1"/>
  <c r="BQ9" i="12" s="1"/>
  <c r="BR9" i="12" s="1"/>
  <c r="BS9" i="12" s="1"/>
  <c r="BT9" i="12" s="1"/>
  <c r="BU9" i="12" s="1"/>
  <c r="BV9" i="12" s="1"/>
  <c r="BW9" i="12" s="1"/>
  <c r="BX9" i="12" s="1"/>
  <c r="BY9" i="12" s="1"/>
  <c r="BZ9" i="12" s="1"/>
  <c r="CA9" i="12" s="1"/>
  <c r="CB9" i="12" s="1"/>
  <c r="AG8" i="12"/>
  <c r="AH8" i="12" s="1"/>
  <c r="AI8" i="12" s="1"/>
  <c r="AJ8" i="12" s="1"/>
  <c r="AK8" i="12" s="1"/>
  <c r="AL8" i="12" s="1"/>
  <c r="AM8" i="12" s="1"/>
  <c r="AN8" i="12" s="1"/>
  <c r="AO8" i="12" s="1"/>
  <c r="AP8" i="12" s="1"/>
  <c r="AQ8" i="12" s="1"/>
  <c r="AR8" i="12" s="1"/>
  <c r="AS8" i="12" s="1"/>
  <c r="AT8" i="12" s="1"/>
  <c r="AU8" i="12" s="1"/>
  <c r="AV8" i="12" s="1"/>
  <c r="AW8" i="12" s="1"/>
  <c r="AX8" i="12" s="1"/>
  <c r="AY8" i="12" s="1"/>
  <c r="AZ8" i="12" s="1"/>
  <c r="BA8" i="12" s="1"/>
  <c r="BB8" i="12" s="1"/>
  <c r="BC8" i="12" s="1"/>
  <c r="BD8" i="12" s="1"/>
  <c r="BE8" i="12" s="1"/>
  <c r="BF8" i="12" s="1"/>
  <c r="BG8" i="12" s="1"/>
  <c r="BH8" i="12" s="1"/>
  <c r="BI8" i="12" s="1"/>
  <c r="BJ8" i="12" s="1"/>
  <c r="BK8" i="12" s="1"/>
  <c r="BL8" i="12" s="1"/>
  <c r="BM8" i="12" s="1"/>
  <c r="BN8" i="12" s="1"/>
  <c r="BO8" i="12" s="1"/>
  <c r="BP8" i="12" s="1"/>
  <c r="BQ8" i="12" s="1"/>
  <c r="BR8" i="12" s="1"/>
  <c r="BS8" i="12" s="1"/>
  <c r="BT8" i="12" s="1"/>
  <c r="BU8" i="12" s="1"/>
  <c r="BV8" i="12" s="1"/>
  <c r="BW8" i="12" s="1"/>
  <c r="BX8" i="12" s="1"/>
  <c r="BY8" i="12" s="1"/>
  <c r="BZ8" i="12" s="1"/>
  <c r="CA8" i="12" s="1"/>
  <c r="CB8" i="12" s="1"/>
  <c r="AE8" i="12"/>
  <c r="AF8" i="12" s="1"/>
  <c r="AE7" i="12"/>
  <c r="AF7" i="12" s="1"/>
  <c r="AG7" i="12" s="1"/>
  <c r="AH7" i="12" s="1"/>
  <c r="AI7" i="12" s="1"/>
  <c r="AJ7" i="12" s="1"/>
  <c r="AK7" i="12" s="1"/>
  <c r="AL7" i="12" s="1"/>
  <c r="AM7" i="12" s="1"/>
  <c r="AN7" i="12" s="1"/>
  <c r="AO7" i="12" s="1"/>
  <c r="AP7" i="12" s="1"/>
  <c r="AQ7" i="12" s="1"/>
  <c r="AR7" i="12" s="1"/>
  <c r="AS7" i="12" s="1"/>
  <c r="AT7" i="12" s="1"/>
  <c r="AU7" i="12" s="1"/>
  <c r="AV7" i="12" s="1"/>
  <c r="AW7" i="12" s="1"/>
  <c r="AX7" i="12" s="1"/>
  <c r="AY7" i="12" s="1"/>
  <c r="AZ7" i="12" s="1"/>
  <c r="BA7" i="12" s="1"/>
  <c r="BB7" i="12" s="1"/>
  <c r="BC7" i="12" s="1"/>
  <c r="BD7" i="12" s="1"/>
  <c r="BE7" i="12" s="1"/>
  <c r="BF7" i="12" s="1"/>
  <c r="BG7" i="12" s="1"/>
  <c r="BH7" i="12" s="1"/>
  <c r="BI7" i="12" s="1"/>
  <c r="BJ7" i="12" s="1"/>
  <c r="BK7" i="12" s="1"/>
  <c r="BL7" i="12" s="1"/>
  <c r="BM7" i="12" s="1"/>
  <c r="BN7" i="12" s="1"/>
  <c r="BO7" i="12" s="1"/>
  <c r="BP7" i="12" s="1"/>
  <c r="BQ7" i="12" s="1"/>
  <c r="BR7" i="12" s="1"/>
  <c r="BS7" i="12" s="1"/>
  <c r="BT7" i="12" s="1"/>
  <c r="BU7" i="12" s="1"/>
  <c r="BV7" i="12" s="1"/>
  <c r="BW7" i="12" s="1"/>
  <c r="BX7" i="12" s="1"/>
  <c r="BY7" i="12" s="1"/>
  <c r="BZ7" i="12" s="1"/>
  <c r="CA7" i="12" s="1"/>
  <c r="CB7" i="12" s="1"/>
  <c r="AE6" i="12"/>
  <c r="AF6" i="12" s="1"/>
  <c r="AG6" i="12" s="1"/>
  <c r="AH6" i="12" s="1"/>
  <c r="AI6" i="12" s="1"/>
  <c r="AJ6" i="12" s="1"/>
  <c r="AK6" i="12" s="1"/>
  <c r="AL6" i="12" s="1"/>
  <c r="AM6" i="12" s="1"/>
  <c r="AN6" i="12" s="1"/>
  <c r="AO6" i="12" s="1"/>
  <c r="AP6" i="12" s="1"/>
  <c r="AQ6" i="12" s="1"/>
  <c r="AR6" i="12" s="1"/>
  <c r="AS6" i="12" s="1"/>
  <c r="AT6" i="12" s="1"/>
  <c r="AU6" i="12" s="1"/>
  <c r="AV6" i="12" s="1"/>
  <c r="AW6" i="12" s="1"/>
  <c r="AX6" i="12" s="1"/>
  <c r="AY6" i="12" s="1"/>
  <c r="AZ6" i="12" s="1"/>
  <c r="BA6" i="12" s="1"/>
  <c r="BB6" i="12" s="1"/>
  <c r="BC6" i="12" s="1"/>
  <c r="BD6" i="12" s="1"/>
  <c r="BE6" i="12" s="1"/>
  <c r="BF6" i="12" s="1"/>
  <c r="BG6" i="12" s="1"/>
  <c r="BH6" i="12" s="1"/>
  <c r="BI6" i="12" s="1"/>
  <c r="BJ6" i="12" s="1"/>
  <c r="BK6" i="12" s="1"/>
  <c r="BL6" i="12" s="1"/>
  <c r="BM6" i="12" s="1"/>
  <c r="BN6" i="12" s="1"/>
  <c r="BO6" i="12" s="1"/>
  <c r="BP6" i="12" s="1"/>
  <c r="BQ6" i="12" s="1"/>
  <c r="BR6" i="12" s="1"/>
  <c r="BS6" i="12" s="1"/>
  <c r="BT6" i="12" s="1"/>
  <c r="BU6" i="12" s="1"/>
  <c r="BV6" i="12" s="1"/>
  <c r="BW6" i="12" s="1"/>
  <c r="BX6" i="12" s="1"/>
  <c r="BY6" i="12" s="1"/>
  <c r="BZ6" i="12" s="1"/>
  <c r="CA6" i="12" s="1"/>
  <c r="CB6" i="12" s="1"/>
  <c r="AE5" i="12"/>
  <c r="AF5" i="12" s="1"/>
  <c r="AG5" i="12" s="1"/>
  <c r="AH5" i="12" s="1"/>
  <c r="AI5" i="12" s="1"/>
  <c r="AJ5" i="12" s="1"/>
  <c r="AK5" i="12" s="1"/>
  <c r="AL5" i="12" s="1"/>
  <c r="AM5" i="12" s="1"/>
  <c r="AN5" i="12" s="1"/>
  <c r="AO5" i="12" s="1"/>
  <c r="AP5" i="12" s="1"/>
  <c r="AQ5" i="12" s="1"/>
  <c r="AR5" i="12" s="1"/>
  <c r="AS5" i="12" s="1"/>
  <c r="AT5" i="12" s="1"/>
  <c r="AU5" i="12" s="1"/>
  <c r="AV5" i="12" s="1"/>
  <c r="AW5" i="12" s="1"/>
  <c r="AX5" i="12" s="1"/>
  <c r="AY5" i="12" s="1"/>
  <c r="AZ5" i="12" s="1"/>
  <c r="BA5" i="12" s="1"/>
  <c r="BB5" i="12" s="1"/>
  <c r="BC5" i="12" s="1"/>
  <c r="BD5" i="12" s="1"/>
  <c r="BE5" i="12" s="1"/>
  <c r="BF5" i="12" s="1"/>
  <c r="BG5" i="12" s="1"/>
  <c r="BH5" i="12" s="1"/>
  <c r="BI5" i="12" s="1"/>
  <c r="BJ5" i="12" s="1"/>
  <c r="BK5" i="12" s="1"/>
  <c r="BL5" i="12" s="1"/>
  <c r="BM5" i="12" s="1"/>
  <c r="BN5" i="12" s="1"/>
  <c r="BO5" i="12" s="1"/>
  <c r="BP5" i="12" s="1"/>
  <c r="BQ5" i="12" s="1"/>
  <c r="BR5" i="12" s="1"/>
  <c r="BS5" i="12" s="1"/>
  <c r="BT5" i="12" s="1"/>
  <c r="BU5" i="12" s="1"/>
  <c r="BV5" i="12" s="1"/>
  <c r="BW5" i="12" s="1"/>
  <c r="BX5" i="12" s="1"/>
  <c r="BY5" i="12" s="1"/>
  <c r="BZ5" i="12" s="1"/>
  <c r="CA5" i="12" s="1"/>
  <c r="CB5" i="12" s="1"/>
  <c r="AE4" i="12"/>
  <c r="AF4" i="12" s="1"/>
  <c r="AG4" i="12" s="1"/>
  <c r="AH4" i="12" s="1"/>
  <c r="AI4" i="12" s="1"/>
  <c r="AJ4" i="12" s="1"/>
  <c r="AK4" i="12" s="1"/>
  <c r="AL4" i="12" s="1"/>
  <c r="AM4" i="12" s="1"/>
  <c r="AN4" i="12" s="1"/>
  <c r="AO4" i="12" s="1"/>
  <c r="AP4" i="12" s="1"/>
  <c r="AQ4" i="12" s="1"/>
  <c r="AR4" i="12" s="1"/>
  <c r="AS4" i="12" s="1"/>
  <c r="AT4" i="12" s="1"/>
  <c r="AU4" i="12" s="1"/>
  <c r="AV4" i="12" s="1"/>
  <c r="AW4" i="12" s="1"/>
  <c r="AX4" i="12" s="1"/>
  <c r="AY4" i="12" s="1"/>
  <c r="AZ4" i="12" s="1"/>
  <c r="BA4" i="12" s="1"/>
  <c r="BB4" i="12" s="1"/>
  <c r="BC4" i="12" s="1"/>
  <c r="BD4" i="12" s="1"/>
  <c r="BE4" i="12" s="1"/>
  <c r="BF4" i="12" s="1"/>
  <c r="BG4" i="12" s="1"/>
  <c r="BH4" i="12" s="1"/>
  <c r="BI4" i="12" s="1"/>
  <c r="BJ4" i="12" s="1"/>
  <c r="BK4" i="12" s="1"/>
  <c r="BL4" i="12" s="1"/>
  <c r="BM4" i="12" s="1"/>
  <c r="BN4" i="12" s="1"/>
  <c r="BO4" i="12" s="1"/>
  <c r="BP4" i="12" s="1"/>
  <c r="BQ4" i="12" s="1"/>
  <c r="BR4" i="12" s="1"/>
  <c r="BS4" i="12" s="1"/>
  <c r="BT4" i="12" s="1"/>
  <c r="BU4" i="12" s="1"/>
  <c r="BV4" i="12" s="1"/>
  <c r="BW4" i="12" s="1"/>
  <c r="BX4" i="12" s="1"/>
  <c r="BY4" i="12" s="1"/>
  <c r="BZ4" i="12" s="1"/>
  <c r="CA4" i="12" s="1"/>
  <c r="CB4" i="12" s="1"/>
  <c r="AE3" i="12"/>
  <c r="AF3" i="12" s="1"/>
  <c r="AG3" i="12" s="1"/>
  <c r="AH3" i="12" s="1"/>
  <c r="AI3" i="12" s="1"/>
  <c r="AJ3" i="12" s="1"/>
  <c r="AK3" i="12" s="1"/>
  <c r="AL3" i="12" s="1"/>
  <c r="AM3" i="12" s="1"/>
  <c r="AN3" i="12" s="1"/>
  <c r="AO3" i="12" s="1"/>
  <c r="AP3" i="12" s="1"/>
  <c r="AQ3" i="12" s="1"/>
  <c r="AR3" i="12" s="1"/>
  <c r="AS3" i="12" s="1"/>
  <c r="AT3" i="12" s="1"/>
  <c r="AU3" i="12" s="1"/>
  <c r="AV3" i="12" s="1"/>
  <c r="AW3" i="12" s="1"/>
  <c r="AX3" i="12" s="1"/>
  <c r="AY3" i="12" s="1"/>
  <c r="AZ3" i="12" s="1"/>
  <c r="BA3" i="12" s="1"/>
  <c r="BB3" i="12" s="1"/>
  <c r="BC3" i="12" s="1"/>
  <c r="BD3" i="12" s="1"/>
  <c r="BE3" i="12" s="1"/>
  <c r="BF3" i="12" s="1"/>
  <c r="BG3" i="12" s="1"/>
  <c r="BH3" i="12" s="1"/>
  <c r="BI3" i="12" s="1"/>
  <c r="BJ3" i="12" s="1"/>
  <c r="BK3" i="12" s="1"/>
  <c r="BL3" i="12" s="1"/>
  <c r="BM3" i="12" s="1"/>
  <c r="BN3" i="12" s="1"/>
  <c r="BO3" i="12" s="1"/>
  <c r="BP3" i="12" s="1"/>
  <c r="BQ3" i="12" s="1"/>
  <c r="BR3" i="12" s="1"/>
  <c r="BS3" i="12" s="1"/>
  <c r="BT3" i="12" s="1"/>
  <c r="BU3" i="12" s="1"/>
  <c r="BV3" i="12" s="1"/>
  <c r="BW3" i="12" s="1"/>
  <c r="BX3" i="12" s="1"/>
  <c r="BY3" i="12" s="1"/>
  <c r="BZ3" i="12" s="1"/>
  <c r="CA3" i="12" s="1"/>
  <c r="CB3" i="12" s="1"/>
  <c r="AE2" i="12"/>
  <c r="AF2" i="12" s="1"/>
  <c r="AG2" i="12" s="1"/>
  <c r="AH2" i="12" s="1"/>
  <c r="AI2" i="12" s="1"/>
  <c r="AJ2" i="12" s="1"/>
  <c r="AK2" i="12" s="1"/>
  <c r="AL2" i="12" s="1"/>
  <c r="AM2" i="12" s="1"/>
  <c r="AN2" i="12" s="1"/>
  <c r="AO2" i="12" s="1"/>
  <c r="AP2" i="12" s="1"/>
  <c r="AQ2" i="12" s="1"/>
  <c r="AR2" i="12" s="1"/>
  <c r="AS2" i="12" s="1"/>
  <c r="AT2" i="12" s="1"/>
  <c r="AU2" i="12" s="1"/>
  <c r="AV2" i="12" s="1"/>
  <c r="AW2" i="12" s="1"/>
  <c r="AX2" i="12" s="1"/>
  <c r="AY2" i="12" s="1"/>
  <c r="AZ2" i="12" s="1"/>
  <c r="BA2" i="12" s="1"/>
  <c r="BB2" i="12" s="1"/>
  <c r="BC2" i="12" s="1"/>
  <c r="BD2" i="12" s="1"/>
  <c r="BE2" i="12" s="1"/>
  <c r="BF2" i="12" s="1"/>
  <c r="BG2" i="12" s="1"/>
  <c r="BH2" i="12" s="1"/>
  <c r="BI2" i="12" s="1"/>
  <c r="BJ2" i="12" s="1"/>
  <c r="BK2" i="12" s="1"/>
  <c r="BL2" i="12" s="1"/>
  <c r="BM2" i="12" s="1"/>
  <c r="BN2" i="12" s="1"/>
  <c r="BO2" i="12" s="1"/>
  <c r="BP2" i="12" s="1"/>
  <c r="BQ2" i="12" s="1"/>
  <c r="BR2" i="12" s="1"/>
  <c r="BS2" i="12" s="1"/>
  <c r="BT2" i="12" s="1"/>
  <c r="BU2" i="12" s="1"/>
  <c r="BV2" i="12" s="1"/>
  <c r="BW2" i="12" s="1"/>
  <c r="BX2" i="12" s="1"/>
  <c r="BY2" i="12" s="1"/>
  <c r="BZ2" i="12" s="1"/>
  <c r="CA2" i="12" s="1"/>
  <c r="CB2" i="12" s="1"/>
  <c r="AE9" i="11"/>
  <c r="AF9" i="11" s="1"/>
  <c r="AG9" i="11" s="1"/>
  <c r="AH9" i="11" s="1"/>
  <c r="AI9" i="11" s="1"/>
  <c r="AJ9" i="11" s="1"/>
  <c r="AK9" i="11" s="1"/>
  <c r="AL9" i="11" s="1"/>
  <c r="AM9" i="11" s="1"/>
  <c r="AN9" i="11" s="1"/>
  <c r="AO9" i="11" s="1"/>
  <c r="AP9" i="11" s="1"/>
  <c r="AQ9" i="11" s="1"/>
  <c r="AR9" i="11" s="1"/>
  <c r="AS9" i="11" s="1"/>
  <c r="AT9" i="11" s="1"/>
  <c r="AU9" i="11" s="1"/>
  <c r="AV9" i="11" s="1"/>
  <c r="AW9" i="11" s="1"/>
  <c r="AX9" i="11" s="1"/>
  <c r="AY9" i="11" s="1"/>
  <c r="AZ9" i="11" s="1"/>
  <c r="BA9" i="11" s="1"/>
  <c r="BB9" i="11" s="1"/>
  <c r="BC9" i="11" s="1"/>
  <c r="BD9" i="11" s="1"/>
  <c r="BE9" i="11" s="1"/>
  <c r="BF9" i="11" s="1"/>
  <c r="BG9" i="11" s="1"/>
  <c r="BH9" i="11" s="1"/>
  <c r="BI9" i="11" s="1"/>
  <c r="BJ9" i="11" s="1"/>
  <c r="BK9" i="11" s="1"/>
  <c r="BL9" i="11" s="1"/>
  <c r="BM9" i="11" s="1"/>
  <c r="BN9" i="11" s="1"/>
  <c r="BO9" i="11" s="1"/>
  <c r="BP9" i="11" s="1"/>
  <c r="BQ9" i="11" s="1"/>
  <c r="BR9" i="11" s="1"/>
  <c r="BS9" i="11" s="1"/>
  <c r="BT9" i="11" s="1"/>
  <c r="BU9" i="11" s="1"/>
  <c r="BV9" i="11" s="1"/>
  <c r="BW9" i="11" s="1"/>
  <c r="BX9" i="11" s="1"/>
  <c r="BY9" i="11" s="1"/>
  <c r="BZ9" i="11" s="1"/>
  <c r="CA9" i="11" s="1"/>
  <c r="CB9" i="11" s="1"/>
  <c r="AE8" i="11"/>
  <c r="AF8" i="11" s="1"/>
  <c r="AG8" i="11" s="1"/>
  <c r="AH8" i="11" s="1"/>
  <c r="AI8" i="11" s="1"/>
  <c r="AJ8" i="11" s="1"/>
  <c r="AK8" i="11" s="1"/>
  <c r="AL8" i="11" s="1"/>
  <c r="AM8" i="11" s="1"/>
  <c r="AN8" i="11" s="1"/>
  <c r="AO8" i="11" s="1"/>
  <c r="AP8" i="11" s="1"/>
  <c r="AQ8" i="11" s="1"/>
  <c r="AR8" i="11" s="1"/>
  <c r="AS8" i="11" s="1"/>
  <c r="AT8" i="11" s="1"/>
  <c r="AU8" i="11" s="1"/>
  <c r="AV8" i="11" s="1"/>
  <c r="AW8" i="11" s="1"/>
  <c r="AX8" i="11" s="1"/>
  <c r="AY8" i="11" s="1"/>
  <c r="AZ8" i="11" s="1"/>
  <c r="BA8" i="11" s="1"/>
  <c r="BB8" i="11" s="1"/>
  <c r="BC8" i="11" s="1"/>
  <c r="BD8" i="11" s="1"/>
  <c r="BE8" i="11" s="1"/>
  <c r="BF8" i="11" s="1"/>
  <c r="BG8" i="11" s="1"/>
  <c r="BH8" i="11" s="1"/>
  <c r="BI8" i="11" s="1"/>
  <c r="BJ8" i="11" s="1"/>
  <c r="BK8" i="11" s="1"/>
  <c r="BL8" i="11" s="1"/>
  <c r="BM8" i="11" s="1"/>
  <c r="BN8" i="11" s="1"/>
  <c r="BO8" i="11" s="1"/>
  <c r="BP8" i="11" s="1"/>
  <c r="BQ8" i="11" s="1"/>
  <c r="BR8" i="11" s="1"/>
  <c r="BS8" i="11" s="1"/>
  <c r="BT8" i="11" s="1"/>
  <c r="BU8" i="11" s="1"/>
  <c r="BV8" i="11" s="1"/>
  <c r="BW8" i="11" s="1"/>
  <c r="BX8" i="11" s="1"/>
  <c r="BY8" i="11" s="1"/>
  <c r="BZ8" i="11" s="1"/>
  <c r="CA8" i="11" s="1"/>
  <c r="CB8" i="11" s="1"/>
  <c r="AE7" i="11"/>
  <c r="AF7" i="11" s="1"/>
  <c r="AG7" i="11" s="1"/>
  <c r="AH7" i="11" s="1"/>
  <c r="AI7" i="11" s="1"/>
  <c r="AJ7" i="11" s="1"/>
  <c r="AK7" i="11" s="1"/>
  <c r="AL7" i="11" s="1"/>
  <c r="AM7" i="11" s="1"/>
  <c r="AN7" i="11" s="1"/>
  <c r="AO7" i="11" s="1"/>
  <c r="AP7" i="11" s="1"/>
  <c r="AQ7" i="11" s="1"/>
  <c r="AR7" i="11" s="1"/>
  <c r="AS7" i="11" s="1"/>
  <c r="AT7" i="11" s="1"/>
  <c r="AU7" i="11" s="1"/>
  <c r="AV7" i="11" s="1"/>
  <c r="AW7" i="11" s="1"/>
  <c r="AX7" i="11" s="1"/>
  <c r="AY7" i="11" s="1"/>
  <c r="AZ7" i="11" s="1"/>
  <c r="BA7" i="11" s="1"/>
  <c r="BB7" i="11" s="1"/>
  <c r="BC7" i="11" s="1"/>
  <c r="BD7" i="11" s="1"/>
  <c r="BE7" i="11" s="1"/>
  <c r="BF7" i="11" s="1"/>
  <c r="BG7" i="11" s="1"/>
  <c r="BH7" i="11" s="1"/>
  <c r="BI7" i="11" s="1"/>
  <c r="BJ7" i="11" s="1"/>
  <c r="BK7" i="11" s="1"/>
  <c r="BL7" i="11" s="1"/>
  <c r="BM7" i="11" s="1"/>
  <c r="BN7" i="11" s="1"/>
  <c r="BO7" i="11" s="1"/>
  <c r="BP7" i="11" s="1"/>
  <c r="BQ7" i="11" s="1"/>
  <c r="BR7" i="11" s="1"/>
  <c r="BS7" i="11" s="1"/>
  <c r="BT7" i="11" s="1"/>
  <c r="BU7" i="11" s="1"/>
  <c r="BV7" i="11" s="1"/>
  <c r="BW7" i="11" s="1"/>
  <c r="BX7" i="11" s="1"/>
  <c r="BY7" i="11" s="1"/>
  <c r="BZ7" i="11" s="1"/>
  <c r="CA7" i="11" s="1"/>
  <c r="CB7" i="11" s="1"/>
  <c r="AE6" i="11"/>
  <c r="AF6" i="11" s="1"/>
  <c r="AG6" i="11" s="1"/>
  <c r="AH6" i="11" s="1"/>
  <c r="AI6" i="11" s="1"/>
  <c r="AJ6" i="11" s="1"/>
  <c r="AK6" i="11" s="1"/>
  <c r="AL6" i="11" s="1"/>
  <c r="AM6" i="11" s="1"/>
  <c r="AN6" i="11" s="1"/>
  <c r="AO6" i="11" s="1"/>
  <c r="AP6" i="11" s="1"/>
  <c r="AQ6" i="11" s="1"/>
  <c r="AR6" i="11" s="1"/>
  <c r="AS6" i="11" s="1"/>
  <c r="AT6" i="11" s="1"/>
  <c r="AU6" i="11" s="1"/>
  <c r="AV6" i="11" s="1"/>
  <c r="AW6" i="11" s="1"/>
  <c r="AX6" i="11" s="1"/>
  <c r="AY6" i="11" s="1"/>
  <c r="AZ6" i="11" s="1"/>
  <c r="BA6" i="11" s="1"/>
  <c r="BB6" i="11" s="1"/>
  <c r="BC6" i="11" s="1"/>
  <c r="BD6" i="11" s="1"/>
  <c r="BE6" i="11" s="1"/>
  <c r="BF6" i="11" s="1"/>
  <c r="BG6" i="11" s="1"/>
  <c r="BH6" i="11" s="1"/>
  <c r="BI6" i="11" s="1"/>
  <c r="BJ6" i="11" s="1"/>
  <c r="BK6" i="11" s="1"/>
  <c r="BL6" i="11" s="1"/>
  <c r="BM6" i="11" s="1"/>
  <c r="BN6" i="11" s="1"/>
  <c r="BO6" i="11" s="1"/>
  <c r="BP6" i="11" s="1"/>
  <c r="BQ6" i="11" s="1"/>
  <c r="BR6" i="11" s="1"/>
  <c r="BS6" i="11" s="1"/>
  <c r="BT6" i="11" s="1"/>
  <c r="BU6" i="11" s="1"/>
  <c r="BV6" i="11" s="1"/>
  <c r="BW6" i="11" s="1"/>
  <c r="BX6" i="11" s="1"/>
  <c r="BY6" i="11" s="1"/>
  <c r="BZ6" i="11" s="1"/>
  <c r="CA6" i="11" s="1"/>
  <c r="CB6" i="11" s="1"/>
  <c r="AE5" i="11"/>
  <c r="AF5" i="11" s="1"/>
  <c r="AG5" i="11" s="1"/>
  <c r="AH5" i="11" s="1"/>
  <c r="AI5" i="11" s="1"/>
  <c r="AJ5" i="11" s="1"/>
  <c r="AK5" i="11" s="1"/>
  <c r="AL5" i="11" s="1"/>
  <c r="AM5" i="11" s="1"/>
  <c r="AN5" i="11" s="1"/>
  <c r="AO5" i="11" s="1"/>
  <c r="AP5" i="11" s="1"/>
  <c r="AQ5" i="11" s="1"/>
  <c r="AR5" i="11" s="1"/>
  <c r="AS5" i="11" s="1"/>
  <c r="AT5" i="11" s="1"/>
  <c r="AU5" i="11" s="1"/>
  <c r="AV5" i="11" s="1"/>
  <c r="AW5" i="11" s="1"/>
  <c r="AX5" i="11" s="1"/>
  <c r="AY5" i="11" s="1"/>
  <c r="AZ5" i="11" s="1"/>
  <c r="BA5" i="11" s="1"/>
  <c r="BB5" i="11" s="1"/>
  <c r="BC5" i="11" s="1"/>
  <c r="BD5" i="11" s="1"/>
  <c r="BE5" i="11" s="1"/>
  <c r="BF5" i="11" s="1"/>
  <c r="BG5" i="11" s="1"/>
  <c r="BH5" i="11" s="1"/>
  <c r="BI5" i="11" s="1"/>
  <c r="BJ5" i="11" s="1"/>
  <c r="BK5" i="11" s="1"/>
  <c r="BL5" i="11" s="1"/>
  <c r="BM5" i="11" s="1"/>
  <c r="BN5" i="11" s="1"/>
  <c r="BO5" i="11" s="1"/>
  <c r="BP5" i="11" s="1"/>
  <c r="BQ5" i="11" s="1"/>
  <c r="BR5" i="11" s="1"/>
  <c r="BS5" i="11" s="1"/>
  <c r="BT5" i="11" s="1"/>
  <c r="BU5" i="11" s="1"/>
  <c r="BV5" i="11" s="1"/>
  <c r="BW5" i="11" s="1"/>
  <c r="BX5" i="11" s="1"/>
  <c r="BY5" i="11" s="1"/>
  <c r="BZ5" i="11" s="1"/>
  <c r="CA5" i="11" s="1"/>
  <c r="CB5" i="11" s="1"/>
  <c r="AE4" i="11"/>
  <c r="AF4" i="11" s="1"/>
  <c r="AG4" i="11" s="1"/>
  <c r="AH4" i="11" s="1"/>
  <c r="AI4" i="11" s="1"/>
  <c r="AJ4" i="11" s="1"/>
  <c r="AK4" i="11" s="1"/>
  <c r="AL4" i="11" s="1"/>
  <c r="AM4" i="11" s="1"/>
  <c r="AN4" i="11" s="1"/>
  <c r="AO4" i="11" s="1"/>
  <c r="AP4" i="11" s="1"/>
  <c r="AQ4" i="11" s="1"/>
  <c r="AR4" i="11" s="1"/>
  <c r="AS4" i="11" s="1"/>
  <c r="AT4" i="11" s="1"/>
  <c r="AU4" i="11" s="1"/>
  <c r="AV4" i="11" s="1"/>
  <c r="AW4" i="11" s="1"/>
  <c r="AX4" i="11" s="1"/>
  <c r="AY4" i="11" s="1"/>
  <c r="AZ4" i="11" s="1"/>
  <c r="BA4" i="11" s="1"/>
  <c r="BB4" i="11" s="1"/>
  <c r="BC4" i="11" s="1"/>
  <c r="BD4" i="11" s="1"/>
  <c r="BE4" i="11" s="1"/>
  <c r="BF4" i="11" s="1"/>
  <c r="BG4" i="11" s="1"/>
  <c r="BH4" i="11" s="1"/>
  <c r="BI4" i="11" s="1"/>
  <c r="BJ4" i="11" s="1"/>
  <c r="BK4" i="11" s="1"/>
  <c r="BL4" i="11" s="1"/>
  <c r="BM4" i="11" s="1"/>
  <c r="BN4" i="11" s="1"/>
  <c r="BO4" i="11" s="1"/>
  <c r="BP4" i="11" s="1"/>
  <c r="BQ4" i="11" s="1"/>
  <c r="BR4" i="11" s="1"/>
  <c r="BS4" i="11" s="1"/>
  <c r="BT4" i="11" s="1"/>
  <c r="BU4" i="11" s="1"/>
  <c r="BV4" i="11" s="1"/>
  <c r="BW4" i="11" s="1"/>
  <c r="BX4" i="11" s="1"/>
  <c r="BY4" i="11" s="1"/>
  <c r="BZ4" i="11" s="1"/>
  <c r="CA4" i="11" s="1"/>
  <c r="CB4" i="11" s="1"/>
  <c r="AE3" i="11"/>
  <c r="AF3" i="11" s="1"/>
  <c r="AG3" i="11" s="1"/>
  <c r="AH3" i="11" s="1"/>
  <c r="AI3" i="11" s="1"/>
  <c r="AJ3" i="11" s="1"/>
  <c r="AK3" i="11" s="1"/>
  <c r="AL3" i="11" s="1"/>
  <c r="AM3" i="11" s="1"/>
  <c r="AN3" i="11" s="1"/>
  <c r="AO3" i="11" s="1"/>
  <c r="AP3" i="11" s="1"/>
  <c r="AQ3" i="11" s="1"/>
  <c r="AR3" i="11" s="1"/>
  <c r="AS3" i="11" s="1"/>
  <c r="AT3" i="11" s="1"/>
  <c r="AU3" i="11" s="1"/>
  <c r="AV3" i="11" s="1"/>
  <c r="AW3" i="11" s="1"/>
  <c r="AX3" i="11" s="1"/>
  <c r="AY3" i="11" s="1"/>
  <c r="AZ3" i="11" s="1"/>
  <c r="BA3" i="11" s="1"/>
  <c r="BB3" i="11" s="1"/>
  <c r="BC3" i="11" s="1"/>
  <c r="BD3" i="11" s="1"/>
  <c r="BE3" i="11" s="1"/>
  <c r="BF3" i="11" s="1"/>
  <c r="BG3" i="11" s="1"/>
  <c r="BH3" i="11" s="1"/>
  <c r="BI3" i="11" s="1"/>
  <c r="BJ3" i="11" s="1"/>
  <c r="BK3" i="11" s="1"/>
  <c r="BL3" i="11" s="1"/>
  <c r="BM3" i="11" s="1"/>
  <c r="BN3" i="11" s="1"/>
  <c r="BO3" i="11" s="1"/>
  <c r="BP3" i="11" s="1"/>
  <c r="BQ3" i="11" s="1"/>
  <c r="BR3" i="11" s="1"/>
  <c r="BS3" i="11" s="1"/>
  <c r="BT3" i="11" s="1"/>
  <c r="BU3" i="11" s="1"/>
  <c r="BV3" i="11" s="1"/>
  <c r="BW3" i="11" s="1"/>
  <c r="BX3" i="11" s="1"/>
  <c r="BY3" i="11" s="1"/>
  <c r="BZ3" i="11" s="1"/>
  <c r="CA3" i="11" s="1"/>
  <c r="CB3" i="11" s="1"/>
  <c r="AE2" i="11"/>
  <c r="AF2" i="11" s="1"/>
  <c r="AG2" i="11" s="1"/>
  <c r="AH2" i="11" s="1"/>
  <c r="AI2" i="11" s="1"/>
  <c r="AJ2" i="11" s="1"/>
  <c r="AK2" i="11" s="1"/>
  <c r="AL2" i="11" s="1"/>
  <c r="AM2" i="11" s="1"/>
  <c r="AN2" i="11" s="1"/>
  <c r="AO2" i="11" s="1"/>
  <c r="AP2" i="11" s="1"/>
  <c r="AQ2" i="11" s="1"/>
  <c r="AR2" i="11" s="1"/>
  <c r="AS2" i="11" s="1"/>
  <c r="AT2" i="11" s="1"/>
  <c r="AU2" i="11" s="1"/>
  <c r="AV2" i="11" s="1"/>
  <c r="AW2" i="11" s="1"/>
  <c r="AX2" i="11" s="1"/>
  <c r="AY2" i="11" s="1"/>
  <c r="AZ2" i="11" s="1"/>
  <c r="BA2" i="11" s="1"/>
  <c r="BB2" i="11" s="1"/>
  <c r="BC2" i="11" s="1"/>
  <c r="BD2" i="11" s="1"/>
  <c r="BE2" i="11" s="1"/>
  <c r="BF2" i="11" s="1"/>
  <c r="BG2" i="11" s="1"/>
  <c r="BH2" i="11" s="1"/>
  <c r="BI2" i="11" s="1"/>
  <c r="BJ2" i="11" s="1"/>
  <c r="BK2" i="11" s="1"/>
  <c r="BL2" i="11" s="1"/>
  <c r="BM2" i="11" s="1"/>
  <c r="BN2" i="11" s="1"/>
  <c r="BO2" i="11" s="1"/>
  <c r="BP2" i="11" s="1"/>
  <c r="BQ2" i="11" s="1"/>
  <c r="BR2" i="11" s="1"/>
  <c r="BS2" i="11" s="1"/>
  <c r="BT2" i="11" s="1"/>
  <c r="BU2" i="11" s="1"/>
  <c r="BV2" i="11" s="1"/>
  <c r="BW2" i="11" s="1"/>
  <c r="BX2" i="11" s="1"/>
  <c r="BY2" i="11" s="1"/>
  <c r="BZ2" i="11" s="1"/>
  <c r="CA2" i="11" s="1"/>
  <c r="CB2" i="11" s="1"/>
  <c r="AE9" i="10"/>
  <c r="AF9" i="10" s="1"/>
  <c r="AG9" i="10" s="1"/>
  <c r="AH9" i="10" s="1"/>
  <c r="AI9" i="10" s="1"/>
  <c r="AJ9" i="10" s="1"/>
  <c r="AK9" i="10" s="1"/>
  <c r="AL9" i="10" s="1"/>
  <c r="AM9" i="10" s="1"/>
  <c r="AN9" i="10" s="1"/>
  <c r="AO9" i="10" s="1"/>
  <c r="AP9" i="10" s="1"/>
  <c r="AQ9" i="10" s="1"/>
  <c r="AR9" i="10" s="1"/>
  <c r="AS9" i="10" s="1"/>
  <c r="AT9" i="10" s="1"/>
  <c r="AU9" i="10" s="1"/>
  <c r="AV9" i="10" s="1"/>
  <c r="AW9" i="10" s="1"/>
  <c r="AX9" i="10" s="1"/>
  <c r="AY9" i="10" s="1"/>
  <c r="AZ9" i="10" s="1"/>
  <c r="BA9" i="10" s="1"/>
  <c r="BB9" i="10" s="1"/>
  <c r="BC9" i="10" s="1"/>
  <c r="BD9" i="10" s="1"/>
  <c r="BE9" i="10" s="1"/>
  <c r="BF9" i="10" s="1"/>
  <c r="BG9" i="10" s="1"/>
  <c r="BH9" i="10" s="1"/>
  <c r="BI9" i="10" s="1"/>
  <c r="BJ9" i="10" s="1"/>
  <c r="BK9" i="10" s="1"/>
  <c r="BL9" i="10" s="1"/>
  <c r="BM9" i="10" s="1"/>
  <c r="BN9" i="10" s="1"/>
  <c r="BO9" i="10" s="1"/>
  <c r="BP9" i="10" s="1"/>
  <c r="BQ9" i="10" s="1"/>
  <c r="BR9" i="10" s="1"/>
  <c r="BS9" i="10" s="1"/>
  <c r="BT9" i="10" s="1"/>
  <c r="BU9" i="10" s="1"/>
  <c r="BV9" i="10" s="1"/>
  <c r="BW9" i="10" s="1"/>
  <c r="BX9" i="10" s="1"/>
  <c r="BY9" i="10" s="1"/>
  <c r="BZ9" i="10" s="1"/>
  <c r="CA9" i="10" s="1"/>
  <c r="CB9" i="10" s="1"/>
  <c r="AE8" i="10"/>
  <c r="AF8" i="10" s="1"/>
  <c r="AG8" i="10" s="1"/>
  <c r="AH8" i="10" s="1"/>
  <c r="AI8" i="10" s="1"/>
  <c r="AJ8" i="10" s="1"/>
  <c r="AK8" i="10" s="1"/>
  <c r="AL8" i="10" s="1"/>
  <c r="AM8" i="10" s="1"/>
  <c r="AN8" i="10" s="1"/>
  <c r="AO8" i="10" s="1"/>
  <c r="AP8" i="10" s="1"/>
  <c r="AQ8" i="10" s="1"/>
  <c r="AR8" i="10" s="1"/>
  <c r="AS8" i="10" s="1"/>
  <c r="AT8" i="10" s="1"/>
  <c r="AU8" i="10" s="1"/>
  <c r="AV8" i="10" s="1"/>
  <c r="AW8" i="10" s="1"/>
  <c r="AX8" i="10" s="1"/>
  <c r="AY8" i="10" s="1"/>
  <c r="AZ8" i="10" s="1"/>
  <c r="BA8" i="10" s="1"/>
  <c r="BB8" i="10" s="1"/>
  <c r="BC8" i="10" s="1"/>
  <c r="BD8" i="10" s="1"/>
  <c r="BE8" i="10" s="1"/>
  <c r="BF8" i="10" s="1"/>
  <c r="BG8" i="10" s="1"/>
  <c r="BH8" i="10" s="1"/>
  <c r="BI8" i="10" s="1"/>
  <c r="BJ8" i="10" s="1"/>
  <c r="BK8" i="10" s="1"/>
  <c r="BL8" i="10" s="1"/>
  <c r="BM8" i="10" s="1"/>
  <c r="BN8" i="10" s="1"/>
  <c r="BO8" i="10" s="1"/>
  <c r="BP8" i="10" s="1"/>
  <c r="BQ8" i="10" s="1"/>
  <c r="BR8" i="10" s="1"/>
  <c r="BS8" i="10" s="1"/>
  <c r="BT8" i="10" s="1"/>
  <c r="BU8" i="10" s="1"/>
  <c r="BV8" i="10" s="1"/>
  <c r="BW8" i="10" s="1"/>
  <c r="BX8" i="10" s="1"/>
  <c r="BY8" i="10" s="1"/>
  <c r="BZ8" i="10" s="1"/>
  <c r="CA8" i="10" s="1"/>
  <c r="CB8" i="10" s="1"/>
  <c r="AE7" i="10"/>
  <c r="AF7" i="10" s="1"/>
  <c r="AG7" i="10" s="1"/>
  <c r="AH7" i="10" s="1"/>
  <c r="AI7" i="10" s="1"/>
  <c r="AJ7" i="10" s="1"/>
  <c r="AK7" i="10" s="1"/>
  <c r="AL7" i="10" s="1"/>
  <c r="AM7" i="10" s="1"/>
  <c r="AN7" i="10" s="1"/>
  <c r="AO7" i="10" s="1"/>
  <c r="AP7" i="10" s="1"/>
  <c r="AQ7" i="10" s="1"/>
  <c r="AR7" i="10" s="1"/>
  <c r="AS7" i="10" s="1"/>
  <c r="AT7" i="10" s="1"/>
  <c r="AU7" i="10" s="1"/>
  <c r="AV7" i="10" s="1"/>
  <c r="AW7" i="10" s="1"/>
  <c r="AX7" i="10" s="1"/>
  <c r="AY7" i="10" s="1"/>
  <c r="AZ7" i="10" s="1"/>
  <c r="BA7" i="10" s="1"/>
  <c r="BB7" i="10" s="1"/>
  <c r="BC7" i="10" s="1"/>
  <c r="BD7" i="10" s="1"/>
  <c r="BE7" i="10" s="1"/>
  <c r="BF7" i="10" s="1"/>
  <c r="BG7" i="10" s="1"/>
  <c r="BH7" i="10" s="1"/>
  <c r="BI7" i="10" s="1"/>
  <c r="BJ7" i="10" s="1"/>
  <c r="BK7" i="10" s="1"/>
  <c r="BL7" i="10" s="1"/>
  <c r="BM7" i="10" s="1"/>
  <c r="BN7" i="10" s="1"/>
  <c r="BO7" i="10" s="1"/>
  <c r="BP7" i="10" s="1"/>
  <c r="BQ7" i="10" s="1"/>
  <c r="BR7" i="10" s="1"/>
  <c r="BS7" i="10" s="1"/>
  <c r="BT7" i="10" s="1"/>
  <c r="BU7" i="10" s="1"/>
  <c r="BV7" i="10" s="1"/>
  <c r="BW7" i="10" s="1"/>
  <c r="BX7" i="10" s="1"/>
  <c r="BY7" i="10" s="1"/>
  <c r="BZ7" i="10" s="1"/>
  <c r="CA7" i="10" s="1"/>
  <c r="CB7" i="10" s="1"/>
  <c r="AE6" i="10"/>
  <c r="AF6" i="10" s="1"/>
  <c r="AG6" i="10" s="1"/>
  <c r="AH6" i="10" s="1"/>
  <c r="AI6" i="10" s="1"/>
  <c r="AJ6" i="10" s="1"/>
  <c r="AK6" i="10" s="1"/>
  <c r="AL6" i="10" s="1"/>
  <c r="AM6" i="10" s="1"/>
  <c r="AN6" i="10" s="1"/>
  <c r="AO6" i="10" s="1"/>
  <c r="AP6" i="10" s="1"/>
  <c r="AQ6" i="10" s="1"/>
  <c r="AR6" i="10" s="1"/>
  <c r="AS6" i="10" s="1"/>
  <c r="AT6" i="10" s="1"/>
  <c r="AU6" i="10" s="1"/>
  <c r="AV6" i="10" s="1"/>
  <c r="AW6" i="10" s="1"/>
  <c r="AX6" i="10" s="1"/>
  <c r="AY6" i="10" s="1"/>
  <c r="AZ6" i="10" s="1"/>
  <c r="BA6" i="10" s="1"/>
  <c r="BB6" i="10" s="1"/>
  <c r="BC6" i="10" s="1"/>
  <c r="BD6" i="10" s="1"/>
  <c r="BE6" i="10" s="1"/>
  <c r="BF6" i="10" s="1"/>
  <c r="BG6" i="10" s="1"/>
  <c r="BH6" i="10" s="1"/>
  <c r="BI6" i="10" s="1"/>
  <c r="BJ6" i="10" s="1"/>
  <c r="BK6" i="10" s="1"/>
  <c r="BL6" i="10" s="1"/>
  <c r="BM6" i="10" s="1"/>
  <c r="BN6" i="10" s="1"/>
  <c r="BO6" i="10" s="1"/>
  <c r="BP6" i="10" s="1"/>
  <c r="BQ6" i="10" s="1"/>
  <c r="BR6" i="10" s="1"/>
  <c r="BS6" i="10" s="1"/>
  <c r="BT6" i="10" s="1"/>
  <c r="BU6" i="10" s="1"/>
  <c r="BV6" i="10" s="1"/>
  <c r="BW6" i="10" s="1"/>
  <c r="BX6" i="10" s="1"/>
  <c r="BY6" i="10" s="1"/>
  <c r="BZ6" i="10" s="1"/>
  <c r="CA6" i="10" s="1"/>
  <c r="CB6" i="10" s="1"/>
  <c r="AE5" i="10"/>
  <c r="AF5" i="10" s="1"/>
  <c r="AG5" i="10" s="1"/>
  <c r="AH5" i="10" s="1"/>
  <c r="AI5" i="10" s="1"/>
  <c r="AJ5" i="10" s="1"/>
  <c r="AK5" i="10" s="1"/>
  <c r="AL5" i="10" s="1"/>
  <c r="AM5" i="10" s="1"/>
  <c r="AN5" i="10" s="1"/>
  <c r="AO5" i="10" s="1"/>
  <c r="AP5" i="10" s="1"/>
  <c r="AQ5" i="10" s="1"/>
  <c r="AR5" i="10" s="1"/>
  <c r="AS5" i="10" s="1"/>
  <c r="AT5" i="10" s="1"/>
  <c r="AU5" i="10" s="1"/>
  <c r="AV5" i="10" s="1"/>
  <c r="AW5" i="10" s="1"/>
  <c r="AX5" i="10" s="1"/>
  <c r="AY5" i="10" s="1"/>
  <c r="AZ5" i="10" s="1"/>
  <c r="BA5" i="10" s="1"/>
  <c r="BB5" i="10" s="1"/>
  <c r="BC5" i="10" s="1"/>
  <c r="BD5" i="10" s="1"/>
  <c r="BE5" i="10" s="1"/>
  <c r="BF5" i="10" s="1"/>
  <c r="BG5" i="10" s="1"/>
  <c r="BH5" i="10" s="1"/>
  <c r="BI5" i="10" s="1"/>
  <c r="BJ5" i="10" s="1"/>
  <c r="BK5" i="10" s="1"/>
  <c r="BL5" i="10" s="1"/>
  <c r="BM5" i="10" s="1"/>
  <c r="BN5" i="10" s="1"/>
  <c r="BO5" i="10" s="1"/>
  <c r="BP5" i="10" s="1"/>
  <c r="BQ5" i="10" s="1"/>
  <c r="BR5" i="10" s="1"/>
  <c r="BS5" i="10" s="1"/>
  <c r="BT5" i="10" s="1"/>
  <c r="BU5" i="10" s="1"/>
  <c r="BV5" i="10" s="1"/>
  <c r="BW5" i="10" s="1"/>
  <c r="BX5" i="10" s="1"/>
  <c r="BY5" i="10" s="1"/>
  <c r="BZ5" i="10" s="1"/>
  <c r="CA5" i="10" s="1"/>
  <c r="CB5" i="10" s="1"/>
  <c r="AE4" i="10"/>
  <c r="AF4" i="10" s="1"/>
  <c r="AG4" i="10" s="1"/>
  <c r="AH4" i="10" s="1"/>
  <c r="AI4" i="10" s="1"/>
  <c r="AJ4" i="10" s="1"/>
  <c r="AK4" i="10" s="1"/>
  <c r="AL4" i="10" s="1"/>
  <c r="AM4" i="10" s="1"/>
  <c r="AN4" i="10" s="1"/>
  <c r="AO4" i="10" s="1"/>
  <c r="AP4" i="10" s="1"/>
  <c r="AQ4" i="10" s="1"/>
  <c r="AR4" i="10" s="1"/>
  <c r="AS4" i="10" s="1"/>
  <c r="AT4" i="10" s="1"/>
  <c r="AU4" i="10" s="1"/>
  <c r="AV4" i="10" s="1"/>
  <c r="AW4" i="10" s="1"/>
  <c r="AX4" i="10" s="1"/>
  <c r="AY4" i="10" s="1"/>
  <c r="AZ4" i="10" s="1"/>
  <c r="BA4" i="10" s="1"/>
  <c r="BB4" i="10" s="1"/>
  <c r="BC4" i="10" s="1"/>
  <c r="BD4" i="10" s="1"/>
  <c r="BE4" i="10" s="1"/>
  <c r="BF4" i="10" s="1"/>
  <c r="BG4" i="10" s="1"/>
  <c r="BH4" i="10" s="1"/>
  <c r="BI4" i="10" s="1"/>
  <c r="BJ4" i="10" s="1"/>
  <c r="BK4" i="10" s="1"/>
  <c r="BL4" i="10" s="1"/>
  <c r="BM4" i="10" s="1"/>
  <c r="BN4" i="10" s="1"/>
  <c r="BO4" i="10" s="1"/>
  <c r="BP4" i="10" s="1"/>
  <c r="BQ4" i="10" s="1"/>
  <c r="BR4" i="10" s="1"/>
  <c r="BS4" i="10" s="1"/>
  <c r="BT4" i="10" s="1"/>
  <c r="BU4" i="10" s="1"/>
  <c r="BV4" i="10" s="1"/>
  <c r="BW4" i="10" s="1"/>
  <c r="BX4" i="10" s="1"/>
  <c r="BY4" i="10" s="1"/>
  <c r="BZ4" i="10" s="1"/>
  <c r="CA4" i="10" s="1"/>
  <c r="CB4" i="10" s="1"/>
  <c r="AE3" i="10"/>
  <c r="AF3" i="10" s="1"/>
  <c r="AG3" i="10" s="1"/>
  <c r="AH3" i="10" s="1"/>
  <c r="AI3" i="10" s="1"/>
  <c r="AJ3" i="10" s="1"/>
  <c r="AK3" i="10" s="1"/>
  <c r="AL3" i="10" s="1"/>
  <c r="AM3" i="10" s="1"/>
  <c r="AN3" i="10" s="1"/>
  <c r="AO3" i="10" s="1"/>
  <c r="AP3" i="10" s="1"/>
  <c r="AQ3" i="10" s="1"/>
  <c r="AR3" i="10" s="1"/>
  <c r="AS3" i="10" s="1"/>
  <c r="AT3" i="10" s="1"/>
  <c r="AU3" i="10" s="1"/>
  <c r="AV3" i="10" s="1"/>
  <c r="AW3" i="10" s="1"/>
  <c r="AX3" i="10" s="1"/>
  <c r="AY3" i="10" s="1"/>
  <c r="AZ3" i="10" s="1"/>
  <c r="BA3" i="10" s="1"/>
  <c r="BB3" i="10" s="1"/>
  <c r="BC3" i="10" s="1"/>
  <c r="BD3" i="10" s="1"/>
  <c r="BE3" i="10" s="1"/>
  <c r="BF3" i="10" s="1"/>
  <c r="BG3" i="10" s="1"/>
  <c r="BH3" i="10" s="1"/>
  <c r="BI3" i="10" s="1"/>
  <c r="BJ3" i="10" s="1"/>
  <c r="BK3" i="10" s="1"/>
  <c r="BL3" i="10" s="1"/>
  <c r="BM3" i="10" s="1"/>
  <c r="BN3" i="10" s="1"/>
  <c r="BO3" i="10" s="1"/>
  <c r="BP3" i="10" s="1"/>
  <c r="BQ3" i="10" s="1"/>
  <c r="BR3" i="10" s="1"/>
  <c r="BS3" i="10" s="1"/>
  <c r="BT3" i="10" s="1"/>
  <c r="BU3" i="10" s="1"/>
  <c r="BV3" i="10" s="1"/>
  <c r="BW3" i="10" s="1"/>
  <c r="BX3" i="10" s="1"/>
  <c r="BY3" i="10" s="1"/>
  <c r="BZ3" i="10" s="1"/>
  <c r="CA3" i="10" s="1"/>
  <c r="CB3" i="10" s="1"/>
  <c r="AE2" i="10"/>
  <c r="AF2" i="10" s="1"/>
  <c r="AG2" i="10" s="1"/>
  <c r="AH2" i="10" s="1"/>
  <c r="AI2" i="10" s="1"/>
  <c r="AJ2" i="10" s="1"/>
  <c r="AK2" i="10" s="1"/>
  <c r="AL2" i="10" s="1"/>
  <c r="AM2" i="10" s="1"/>
  <c r="AN2" i="10" s="1"/>
  <c r="AO2" i="10" s="1"/>
  <c r="AP2" i="10" s="1"/>
  <c r="AQ2" i="10" s="1"/>
  <c r="AR2" i="10" s="1"/>
  <c r="AS2" i="10" s="1"/>
  <c r="AT2" i="10" s="1"/>
  <c r="AU2" i="10" s="1"/>
  <c r="AV2" i="10" s="1"/>
  <c r="AW2" i="10" s="1"/>
  <c r="AX2" i="10" s="1"/>
  <c r="AY2" i="10" s="1"/>
  <c r="AZ2" i="10" s="1"/>
  <c r="BA2" i="10" s="1"/>
  <c r="BB2" i="10" s="1"/>
  <c r="BC2" i="10" s="1"/>
  <c r="BD2" i="10" s="1"/>
  <c r="BE2" i="10" s="1"/>
  <c r="BF2" i="10" s="1"/>
  <c r="BG2" i="10" s="1"/>
  <c r="BH2" i="10" s="1"/>
  <c r="BI2" i="10" s="1"/>
  <c r="BJ2" i="10" s="1"/>
  <c r="BK2" i="10" s="1"/>
  <c r="BL2" i="10" s="1"/>
  <c r="BM2" i="10" s="1"/>
  <c r="BN2" i="10" s="1"/>
  <c r="BO2" i="10" s="1"/>
  <c r="BP2" i="10" s="1"/>
  <c r="BQ2" i="10" s="1"/>
  <c r="BR2" i="10" s="1"/>
  <c r="BS2" i="10" s="1"/>
  <c r="BT2" i="10" s="1"/>
  <c r="BU2" i="10" s="1"/>
  <c r="BV2" i="10" s="1"/>
  <c r="BW2" i="10" s="1"/>
  <c r="BX2" i="10" s="1"/>
  <c r="BY2" i="10" s="1"/>
  <c r="BZ2" i="10" s="1"/>
  <c r="CA2" i="10" s="1"/>
  <c r="CB2" i="10" s="1"/>
  <c r="AE9" i="9"/>
  <c r="AF9" i="9" s="1"/>
  <c r="AG9" i="9" s="1"/>
  <c r="AH9" i="9" s="1"/>
  <c r="AI9" i="9" s="1"/>
  <c r="AJ9" i="9" s="1"/>
  <c r="AK9" i="9" s="1"/>
  <c r="AL9" i="9" s="1"/>
  <c r="AM9" i="9" s="1"/>
  <c r="AN9" i="9" s="1"/>
  <c r="AO9" i="9" s="1"/>
  <c r="AP9" i="9" s="1"/>
  <c r="AQ9" i="9" s="1"/>
  <c r="AR9" i="9" s="1"/>
  <c r="AS9" i="9" s="1"/>
  <c r="AT9" i="9" s="1"/>
  <c r="AU9" i="9" s="1"/>
  <c r="AV9" i="9" s="1"/>
  <c r="AW9" i="9" s="1"/>
  <c r="AX9" i="9" s="1"/>
  <c r="AY9" i="9" s="1"/>
  <c r="AZ9" i="9" s="1"/>
  <c r="BA9" i="9" s="1"/>
  <c r="BB9" i="9" s="1"/>
  <c r="BC9" i="9" s="1"/>
  <c r="BD9" i="9" s="1"/>
  <c r="BE9" i="9" s="1"/>
  <c r="BF9" i="9" s="1"/>
  <c r="BG9" i="9" s="1"/>
  <c r="BH9" i="9" s="1"/>
  <c r="BI9" i="9" s="1"/>
  <c r="BJ9" i="9" s="1"/>
  <c r="BK9" i="9" s="1"/>
  <c r="BL9" i="9" s="1"/>
  <c r="BM9" i="9" s="1"/>
  <c r="BN9" i="9" s="1"/>
  <c r="BO9" i="9" s="1"/>
  <c r="BP9" i="9" s="1"/>
  <c r="BQ9" i="9" s="1"/>
  <c r="BR9" i="9" s="1"/>
  <c r="BS9" i="9" s="1"/>
  <c r="BT9" i="9" s="1"/>
  <c r="BU9" i="9" s="1"/>
  <c r="BV9" i="9" s="1"/>
  <c r="BW9" i="9" s="1"/>
  <c r="BX9" i="9" s="1"/>
  <c r="BY9" i="9" s="1"/>
  <c r="BZ9" i="9" s="1"/>
  <c r="CA9" i="9" s="1"/>
  <c r="CB9" i="9" s="1"/>
  <c r="AE8" i="9"/>
  <c r="AF8" i="9" s="1"/>
  <c r="AG8" i="9" s="1"/>
  <c r="AH8" i="9" s="1"/>
  <c r="AI8" i="9" s="1"/>
  <c r="AJ8" i="9" s="1"/>
  <c r="AK8" i="9" s="1"/>
  <c r="AL8" i="9" s="1"/>
  <c r="AM8" i="9" s="1"/>
  <c r="AN8" i="9" s="1"/>
  <c r="AO8" i="9" s="1"/>
  <c r="AP8" i="9" s="1"/>
  <c r="AQ8" i="9" s="1"/>
  <c r="AR8" i="9" s="1"/>
  <c r="AS8" i="9" s="1"/>
  <c r="AT8" i="9" s="1"/>
  <c r="AU8" i="9" s="1"/>
  <c r="AV8" i="9" s="1"/>
  <c r="AW8" i="9" s="1"/>
  <c r="AX8" i="9" s="1"/>
  <c r="AY8" i="9" s="1"/>
  <c r="AZ8" i="9" s="1"/>
  <c r="BA8" i="9" s="1"/>
  <c r="BB8" i="9" s="1"/>
  <c r="BC8" i="9" s="1"/>
  <c r="BD8" i="9" s="1"/>
  <c r="BE8" i="9" s="1"/>
  <c r="BF8" i="9" s="1"/>
  <c r="BG8" i="9" s="1"/>
  <c r="BH8" i="9" s="1"/>
  <c r="BI8" i="9" s="1"/>
  <c r="BJ8" i="9" s="1"/>
  <c r="BK8" i="9" s="1"/>
  <c r="BL8" i="9" s="1"/>
  <c r="BM8" i="9" s="1"/>
  <c r="BN8" i="9" s="1"/>
  <c r="BO8" i="9" s="1"/>
  <c r="BP8" i="9" s="1"/>
  <c r="BQ8" i="9" s="1"/>
  <c r="BR8" i="9" s="1"/>
  <c r="BS8" i="9" s="1"/>
  <c r="BT8" i="9" s="1"/>
  <c r="BU8" i="9" s="1"/>
  <c r="BV8" i="9" s="1"/>
  <c r="BW8" i="9" s="1"/>
  <c r="BX8" i="9" s="1"/>
  <c r="BY8" i="9" s="1"/>
  <c r="BZ8" i="9" s="1"/>
  <c r="CA8" i="9" s="1"/>
  <c r="CB8" i="9" s="1"/>
  <c r="AE7" i="9"/>
  <c r="AF7" i="9" s="1"/>
  <c r="AG7" i="9" s="1"/>
  <c r="AH7" i="9" s="1"/>
  <c r="AI7" i="9" s="1"/>
  <c r="AJ7" i="9" s="1"/>
  <c r="AK7" i="9" s="1"/>
  <c r="AL7" i="9" s="1"/>
  <c r="AM7" i="9" s="1"/>
  <c r="AN7" i="9" s="1"/>
  <c r="AO7" i="9" s="1"/>
  <c r="AP7" i="9" s="1"/>
  <c r="AQ7" i="9" s="1"/>
  <c r="AR7" i="9" s="1"/>
  <c r="AS7" i="9" s="1"/>
  <c r="AT7" i="9" s="1"/>
  <c r="AU7" i="9" s="1"/>
  <c r="AV7" i="9" s="1"/>
  <c r="AW7" i="9" s="1"/>
  <c r="AX7" i="9" s="1"/>
  <c r="AY7" i="9" s="1"/>
  <c r="AZ7" i="9" s="1"/>
  <c r="BA7" i="9" s="1"/>
  <c r="BB7" i="9" s="1"/>
  <c r="BC7" i="9" s="1"/>
  <c r="BD7" i="9" s="1"/>
  <c r="BE7" i="9" s="1"/>
  <c r="BF7" i="9" s="1"/>
  <c r="BG7" i="9" s="1"/>
  <c r="BH7" i="9" s="1"/>
  <c r="BI7" i="9" s="1"/>
  <c r="BJ7" i="9" s="1"/>
  <c r="BK7" i="9" s="1"/>
  <c r="BL7" i="9" s="1"/>
  <c r="BM7" i="9" s="1"/>
  <c r="BN7" i="9" s="1"/>
  <c r="BO7" i="9" s="1"/>
  <c r="BP7" i="9" s="1"/>
  <c r="BQ7" i="9" s="1"/>
  <c r="BR7" i="9" s="1"/>
  <c r="BS7" i="9" s="1"/>
  <c r="BT7" i="9" s="1"/>
  <c r="BU7" i="9" s="1"/>
  <c r="BV7" i="9" s="1"/>
  <c r="BW7" i="9" s="1"/>
  <c r="BX7" i="9" s="1"/>
  <c r="BY7" i="9" s="1"/>
  <c r="BZ7" i="9" s="1"/>
  <c r="CA7" i="9" s="1"/>
  <c r="CB7" i="9" s="1"/>
  <c r="AE6" i="9"/>
  <c r="AF6" i="9" s="1"/>
  <c r="AG6" i="9" s="1"/>
  <c r="AH6" i="9" s="1"/>
  <c r="AI6" i="9" s="1"/>
  <c r="AJ6" i="9" s="1"/>
  <c r="AK6" i="9" s="1"/>
  <c r="AL6" i="9" s="1"/>
  <c r="AM6" i="9" s="1"/>
  <c r="AN6" i="9" s="1"/>
  <c r="AO6" i="9" s="1"/>
  <c r="AP6" i="9" s="1"/>
  <c r="AQ6" i="9" s="1"/>
  <c r="AR6" i="9" s="1"/>
  <c r="AS6" i="9" s="1"/>
  <c r="AT6" i="9" s="1"/>
  <c r="AU6" i="9" s="1"/>
  <c r="AV6" i="9" s="1"/>
  <c r="AW6" i="9" s="1"/>
  <c r="AX6" i="9" s="1"/>
  <c r="AY6" i="9" s="1"/>
  <c r="AZ6" i="9" s="1"/>
  <c r="BA6" i="9" s="1"/>
  <c r="BB6" i="9" s="1"/>
  <c r="BC6" i="9" s="1"/>
  <c r="BD6" i="9" s="1"/>
  <c r="BE6" i="9" s="1"/>
  <c r="BF6" i="9" s="1"/>
  <c r="BG6" i="9" s="1"/>
  <c r="BH6" i="9" s="1"/>
  <c r="BI6" i="9" s="1"/>
  <c r="BJ6" i="9" s="1"/>
  <c r="BK6" i="9" s="1"/>
  <c r="BL6" i="9" s="1"/>
  <c r="BM6" i="9" s="1"/>
  <c r="BN6" i="9" s="1"/>
  <c r="BO6" i="9" s="1"/>
  <c r="BP6" i="9" s="1"/>
  <c r="BQ6" i="9" s="1"/>
  <c r="BR6" i="9" s="1"/>
  <c r="BS6" i="9" s="1"/>
  <c r="BT6" i="9" s="1"/>
  <c r="BU6" i="9" s="1"/>
  <c r="BV6" i="9" s="1"/>
  <c r="BW6" i="9" s="1"/>
  <c r="BX6" i="9" s="1"/>
  <c r="BY6" i="9" s="1"/>
  <c r="BZ6" i="9" s="1"/>
  <c r="CA6" i="9" s="1"/>
  <c r="CB6" i="9" s="1"/>
  <c r="AE5" i="9"/>
  <c r="AF5" i="9" s="1"/>
  <c r="AG5" i="9" s="1"/>
  <c r="AH5" i="9" s="1"/>
  <c r="AI5" i="9" s="1"/>
  <c r="AJ5" i="9" s="1"/>
  <c r="AK5" i="9" s="1"/>
  <c r="AL5" i="9" s="1"/>
  <c r="AM5" i="9" s="1"/>
  <c r="AN5" i="9" s="1"/>
  <c r="AO5" i="9" s="1"/>
  <c r="AP5" i="9" s="1"/>
  <c r="AQ5" i="9" s="1"/>
  <c r="AR5" i="9" s="1"/>
  <c r="AS5" i="9" s="1"/>
  <c r="AT5" i="9" s="1"/>
  <c r="AU5" i="9" s="1"/>
  <c r="AV5" i="9" s="1"/>
  <c r="AW5" i="9" s="1"/>
  <c r="AX5" i="9" s="1"/>
  <c r="AY5" i="9" s="1"/>
  <c r="AZ5" i="9" s="1"/>
  <c r="BA5" i="9" s="1"/>
  <c r="BB5" i="9" s="1"/>
  <c r="BC5" i="9" s="1"/>
  <c r="BD5" i="9" s="1"/>
  <c r="BE5" i="9" s="1"/>
  <c r="BF5" i="9" s="1"/>
  <c r="BG5" i="9" s="1"/>
  <c r="BH5" i="9" s="1"/>
  <c r="BI5" i="9" s="1"/>
  <c r="BJ5" i="9" s="1"/>
  <c r="BK5" i="9" s="1"/>
  <c r="BL5" i="9" s="1"/>
  <c r="BM5" i="9" s="1"/>
  <c r="BN5" i="9" s="1"/>
  <c r="BO5" i="9" s="1"/>
  <c r="BP5" i="9" s="1"/>
  <c r="BQ5" i="9" s="1"/>
  <c r="BR5" i="9" s="1"/>
  <c r="BS5" i="9" s="1"/>
  <c r="BT5" i="9" s="1"/>
  <c r="BU5" i="9" s="1"/>
  <c r="BV5" i="9" s="1"/>
  <c r="BW5" i="9" s="1"/>
  <c r="BX5" i="9" s="1"/>
  <c r="BY5" i="9" s="1"/>
  <c r="BZ5" i="9" s="1"/>
  <c r="CA5" i="9" s="1"/>
  <c r="CB5" i="9" s="1"/>
  <c r="AE4" i="9"/>
  <c r="AF4" i="9" s="1"/>
  <c r="AG4" i="9" s="1"/>
  <c r="AH4" i="9" s="1"/>
  <c r="AI4" i="9" s="1"/>
  <c r="AJ4" i="9" s="1"/>
  <c r="AK4" i="9" s="1"/>
  <c r="AL4" i="9" s="1"/>
  <c r="AM4" i="9" s="1"/>
  <c r="AN4" i="9" s="1"/>
  <c r="AO4" i="9" s="1"/>
  <c r="AP4" i="9" s="1"/>
  <c r="AQ4" i="9" s="1"/>
  <c r="AR4" i="9" s="1"/>
  <c r="AS4" i="9" s="1"/>
  <c r="AT4" i="9" s="1"/>
  <c r="AU4" i="9" s="1"/>
  <c r="AV4" i="9" s="1"/>
  <c r="AW4" i="9" s="1"/>
  <c r="AX4" i="9" s="1"/>
  <c r="AY4" i="9" s="1"/>
  <c r="AZ4" i="9" s="1"/>
  <c r="BA4" i="9" s="1"/>
  <c r="BB4" i="9" s="1"/>
  <c r="BC4" i="9" s="1"/>
  <c r="BD4" i="9" s="1"/>
  <c r="BE4" i="9" s="1"/>
  <c r="BF4" i="9" s="1"/>
  <c r="BG4" i="9" s="1"/>
  <c r="BH4" i="9" s="1"/>
  <c r="BI4" i="9" s="1"/>
  <c r="BJ4" i="9" s="1"/>
  <c r="BK4" i="9" s="1"/>
  <c r="BL4" i="9" s="1"/>
  <c r="BM4" i="9" s="1"/>
  <c r="BN4" i="9" s="1"/>
  <c r="BO4" i="9" s="1"/>
  <c r="BP4" i="9" s="1"/>
  <c r="BQ4" i="9" s="1"/>
  <c r="BR4" i="9" s="1"/>
  <c r="BS4" i="9" s="1"/>
  <c r="BT4" i="9" s="1"/>
  <c r="BU4" i="9" s="1"/>
  <c r="BV4" i="9" s="1"/>
  <c r="BW4" i="9" s="1"/>
  <c r="BX4" i="9" s="1"/>
  <c r="BY4" i="9" s="1"/>
  <c r="BZ4" i="9" s="1"/>
  <c r="CA4" i="9" s="1"/>
  <c r="CB4" i="9" s="1"/>
  <c r="AE3" i="9"/>
  <c r="AF3" i="9" s="1"/>
  <c r="AG3" i="9" s="1"/>
  <c r="AH3" i="9" s="1"/>
  <c r="AI3" i="9" s="1"/>
  <c r="AJ3" i="9" s="1"/>
  <c r="AK3" i="9" s="1"/>
  <c r="AL3" i="9" s="1"/>
  <c r="AM3" i="9" s="1"/>
  <c r="AN3" i="9" s="1"/>
  <c r="AO3" i="9" s="1"/>
  <c r="AP3" i="9" s="1"/>
  <c r="AQ3" i="9" s="1"/>
  <c r="AR3" i="9" s="1"/>
  <c r="AS3" i="9" s="1"/>
  <c r="AT3" i="9" s="1"/>
  <c r="AU3" i="9" s="1"/>
  <c r="AV3" i="9" s="1"/>
  <c r="AW3" i="9" s="1"/>
  <c r="AX3" i="9" s="1"/>
  <c r="AY3" i="9" s="1"/>
  <c r="AZ3" i="9" s="1"/>
  <c r="BA3" i="9" s="1"/>
  <c r="BB3" i="9" s="1"/>
  <c r="BC3" i="9" s="1"/>
  <c r="BD3" i="9" s="1"/>
  <c r="BE3" i="9" s="1"/>
  <c r="BF3" i="9" s="1"/>
  <c r="BG3" i="9" s="1"/>
  <c r="BH3" i="9" s="1"/>
  <c r="BI3" i="9" s="1"/>
  <c r="BJ3" i="9" s="1"/>
  <c r="BK3" i="9" s="1"/>
  <c r="BL3" i="9" s="1"/>
  <c r="BM3" i="9" s="1"/>
  <c r="BN3" i="9" s="1"/>
  <c r="BO3" i="9" s="1"/>
  <c r="BP3" i="9" s="1"/>
  <c r="BQ3" i="9" s="1"/>
  <c r="BR3" i="9" s="1"/>
  <c r="BS3" i="9" s="1"/>
  <c r="BT3" i="9" s="1"/>
  <c r="BU3" i="9" s="1"/>
  <c r="BV3" i="9" s="1"/>
  <c r="BW3" i="9" s="1"/>
  <c r="BX3" i="9" s="1"/>
  <c r="BY3" i="9" s="1"/>
  <c r="BZ3" i="9" s="1"/>
  <c r="CA3" i="9" s="1"/>
  <c r="CB3" i="9" s="1"/>
  <c r="AE2" i="9"/>
  <c r="AF2" i="9" s="1"/>
  <c r="AG2" i="9" s="1"/>
  <c r="AH2" i="9" s="1"/>
  <c r="AI2" i="9" s="1"/>
  <c r="AJ2" i="9" s="1"/>
  <c r="AK2" i="9" s="1"/>
  <c r="AL2" i="9" s="1"/>
  <c r="AM2" i="9" s="1"/>
  <c r="AN2" i="9" s="1"/>
  <c r="AO2" i="9" s="1"/>
  <c r="AP2" i="9" s="1"/>
  <c r="AQ2" i="9" s="1"/>
  <c r="AR2" i="9" s="1"/>
  <c r="AS2" i="9" s="1"/>
  <c r="AT2" i="9" s="1"/>
  <c r="AU2" i="9" s="1"/>
  <c r="AV2" i="9" s="1"/>
  <c r="AW2" i="9" s="1"/>
  <c r="AX2" i="9" s="1"/>
  <c r="AY2" i="9" s="1"/>
  <c r="AZ2" i="9" s="1"/>
  <c r="BA2" i="9" s="1"/>
  <c r="BB2" i="9" s="1"/>
  <c r="BC2" i="9" s="1"/>
  <c r="BD2" i="9" s="1"/>
  <c r="BE2" i="9" s="1"/>
  <c r="BF2" i="9" s="1"/>
  <c r="BG2" i="9" s="1"/>
  <c r="BH2" i="9" s="1"/>
  <c r="BI2" i="9" s="1"/>
  <c r="BJ2" i="9" s="1"/>
  <c r="BK2" i="9" s="1"/>
  <c r="BL2" i="9" s="1"/>
  <c r="BM2" i="9" s="1"/>
  <c r="BN2" i="9" s="1"/>
  <c r="BO2" i="9" s="1"/>
  <c r="BP2" i="9" s="1"/>
  <c r="BQ2" i="9" s="1"/>
  <c r="BR2" i="9" s="1"/>
  <c r="BS2" i="9" s="1"/>
  <c r="BT2" i="9" s="1"/>
  <c r="BU2" i="9" s="1"/>
  <c r="BV2" i="9" s="1"/>
  <c r="BW2" i="9" s="1"/>
  <c r="BX2" i="9" s="1"/>
  <c r="BY2" i="9" s="1"/>
  <c r="BZ2" i="9" s="1"/>
  <c r="CA2" i="9" s="1"/>
  <c r="CB2" i="9" s="1"/>
  <c r="AF9" i="8"/>
  <c r="AG9" i="8" s="1"/>
  <c r="AH9" i="8" s="1"/>
  <c r="AI9" i="8" s="1"/>
  <c r="AJ9" i="8" s="1"/>
  <c r="AK9" i="8" s="1"/>
  <c r="AL9" i="8" s="1"/>
  <c r="AM9" i="8" s="1"/>
  <c r="AN9" i="8" s="1"/>
  <c r="AO9" i="8" s="1"/>
  <c r="AP9" i="8" s="1"/>
  <c r="AQ9" i="8" s="1"/>
  <c r="AR9" i="8" s="1"/>
  <c r="AS9" i="8" s="1"/>
  <c r="AT9" i="8" s="1"/>
  <c r="AU9" i="8" s="1"/>
  <c r="AV9" i="8" s="1"/>
  <c r="AW9" i="8" s="1"/>
  <c r="AX9" i="8" s="1"/>
  <c r="AY9" i="8" s="1"/>
  <c r="AZ9" i="8" s="1"/>
  <c r="BA9" i="8" s="1"/>
  <c r="BB9" i="8" s="1"/>
  <c r="BC9" i="8" s="1"/>
  <c r="BD9" i="8" s="1"/>
  <c r="BE9" i="8" s="1"/>
  <c r="BF9" i="8" s="1"/>
  <c r="BG9" i="8" s="1"/>
  <c r="BH9" i="8" s="1"/>
  <c r="BI9" i="8" s="1"/>
  <c r="BJ9" i="8" s="1"/>
  <c r="BK9" i="8" s="1"/>
  <c r="BL9" i="8" s="1"/>
  <c r="BM9" i="8" s="1"/>
  <c r="BN9" i="8" s="1"/>
  <c r="BO9" i="8" s="1"/>
  <c r="BP9" i="8" s="1"/>
  <c r="BQ9" i="8" s="1"/>
  <c r="BR9" i="8" s="1"/>
  <c r="BS9" i="8" s="1"/>
  <c r="BT9" i="8" s="1"/>
  <c r="BU9" i="8" s="1"/>
  <c r="BV9" i="8" s="1"/>
  <c r="BW9" i="8" s="1"/>
  <c r="BX9" i="8" s="1"/>
  <c r="BY9" i="8" s="1"/>
  <c r="BZ9" i="8" s="1"/>
  <c r="CA9" i="8" s="1"/>
  <c r="CB9" i="8" s="1"/>
  <c r="AE9" i="8"/>
  <c r="AE8" i="8"/>
  <c r="AF8" i="8" s="1"/>
  <c r="AG8" i="8" s="1"/>
  <c r="AH8" i="8" s="1"/>
  <c r="AI8" i="8" s="1"/>
  <c r="AJ8" i="8" s="1"/>
  <c r="AK8" i="8" s="1"/>
  <c r="AL8" i="8" s="1"/>
  <c r="AM8" i="8" s="1"/>
  <c r="AN8" i="8" s="1"/>
  <c r="AO8" i="8" s="1"/>
  <c r="AP8" i="8" s="1"/>
  <c r="AQ8" i="8" s="1"/>
  <c r="AR8" i="8" s="1"/>
  <c r="AS8" i="8" s="1"/>
  <c r="AT8" i="8" s="1"/>
  <c r="AU8" i="8" s="1"/>
  <c r="AV8" i="8" s="1"/>
  <c r="AW8" i="8" s="1"/>
  <c r="AX8" i="8" s="1"/>
  <c r="AY8" i="8" s="1"/>
  <c r="AZ8" i="8" s="1"/>
  <c r="BA8" i="8" s="1"/>
  <c r="BB8" i="8" s="1"/>
  <c r="BC8" i="8" s="1"/>
  <c r="BD8" i="8" s="1"/>
  <c r="BE8" i="8" s="1"/>
  <c r="BF8" i="8" s="1"/>
  <c r="BG8" i="8" s="1"/>
  <c r="BH8" i="8" s="1"/>
  <c r="BI8" i="8" s="1"/>
  <c r="BJ8" i="8" s="1"/>
  <c r="BK8" i="8" s="1"/>
  <c r="BL8" i="8" s="1"/>
  <c r="BM8" i="8" s="1"/>
  <c r="BN8" i="8" s="1"/>
  <c r="BO8" i="8" s="1"/>
  <c r="BP8" i="8" s="1"/>
  <c r="BQ8" i="8" s="1"/>
  <c r="BR8" i="8" s="1"/>
  <c r="BS8" i="8" s="1"/>
  <c r="BT8" i="8" s="1"/>
  <c r="BU8" i="8" s="1"/>
  <c r="BV8" i="8" s="1"/>
  <c r="BW8" i="8" s="1"/>
  <c r="BX8" i="8" s="1"/>
  <c r="BY8" i="8" s="1"/>
  <c r="BZ8" i="8" s="1"/>
  <c r="CA8" i="8" s="1"/>
  <c r="CB8" i="8" s="1"/>
  <c r="AJ7" i="8"/>
  <c r="AK7" i="8" s="1"/>
  <c r="AL7" i="8" s="1"/>
  <c r="AM7" i="8" s="1"/>
  <c r="AN7" i="8" s="1"/>
  <c r="AO7" i="8" s="1"/>
  <c r="AP7" i="8" s="1"/>
  <c r="AQ7" i="8" s="1"/>
  <c r="AR7" i="8" s="1"/>
  <c r="AS7" i="8" s="1"/>
  <c r="AT7" i="8" s="1"/>
  <c r="AU7" i="8" s="1"/>
  <c r="AV7" i="8" s="1"/>
  <c r="AW7" i="8" s="1"/>
  <c r="AX7" i="8" s="1"/>
  <c r="AY7" i="8" s="1"/>
  <c r="AZ7" i="8" s="1"/>
  <c r="BA7" i="8" s="1"/>
  <c r="BB7" i="8" s="1"/>
  <c r="BC7" i="8" s="1"/>
  <c r="BD7" i="8" s="1"/>
  <c r="BE7" i="8" s="1"/>
  <c r="BF7" i="8" s="1"/>
  <c r="BG7" i="8" s="1"/>
  <c r="BH7" i="8" s="1"/>
  <c r="BI7" i="8" s="1"/>
  <c r="BJ7" i="8" s="1"/>
  <c r="BK7" i="8" s="1"/>
  <c r="BL7" i="8" s="1"/>
  <c r="BM7" i="8" s="1"/>
  <c r="BN7" i="8" s="1"/>
  <c r="BO7" i="8" s="1"/>
  <c r="BP7" i="8" s="1"/>
  <c r="BQ7" i="8" s="1"/>
  <c r="BR7" i="8" s="1"/>
  <c r="BS7" i="8" s="1"/>
  <c r="BT7" i="8" s="1"/>
  <c r="BU7" i="8" s="1"/>
  <c r="BV7" i="8" s="1"/>
  <c r="BW7" i="8" s="1"/>
  <c r="BX7" i="8" s="1"/>
  <c r="BY7" i="8" s="1"/>
  <c r="BZ7" i="8" s="1"/>
  <c r="CA7" i="8" s="1"/>
  <c r="CB7" i="8" s="1"/>
  <c r="AE7" i="8"/>
  <c r="AF7" i="8" s="1"/>
  <c r="AG7" i="8" s="1"/>
  <c r="AH7" i="8" s="1"/>
  <c r="AI7" i="8" s="1"/>
  <c r="AE6" i="8"/>
  <c r="AF6" i="8" s="1"/>
  <c r="AG6" i="8" s="1"/>
  <c r="AH6" i="8" s="1"/>
  <c r="AI6" i="8" s="1"/>
  <c r="AJ6" i="8" s="1"/>
  <c r="AK6" i="8" s="1"/>
  <c r="AL6" i="8" s="1"/>
  <c r="AM6" i="8" s="1"/>
  <c r="AN6" i="8" s="1"/>
  <c r="AO6" i="8" s="1"/>
  <c r="AP6" i="8" s="1"/>
  <c r="AQ6" i="8" s="1"/>
  <c r="AR6" i="8" s="1"/>
  <c r="AS6" i="8" s="1"/>
  <c r="AT6" i="8" s="1"/>
  <c r="AU6" i="8" s="1"/>
  <c r="AV6" i="8" s="1"/>
  <c r="AW6" i="8" s="1"/>
  <c r="AX6" i="8" s="1"/>
  <c r="AY6" i="8" s="1"/>
  <c r="AZ6" i="8" s="1"/>
  <c r="BA6" i="8" s="1"/>
  <c r="BB6" i="8" s="1"/>
  <c r="BC6" i="8" s="1"/>
  <c r="BD6" i="8" s="1"/>
  <c r="BE6" i="8" s="1"/>
  <c r="BF6" i="8" s="1"/>
  <c r="BG6" i="8" s="1"/>
  <c r="BH6" i="8" s="1"/>
  <c r="BI6" i="8" s="1"/>
  <c r="BJ6" i="8" s="1"/>
  <c r="BK6" i="8" s="1"/>
  <c r="BL6" i="8" s="1"/>
  <c r="BM6" i="8" s="1"/>
  <c r="BN6" i="8" s="1"/>
  <c r="BO6" i="8" s="1"/>
  <c r="BP6" i="8" s="1"/>
  <c r="BQ6" i="8" s="1"/>
  <c r="BR6" i="8" s="1"/>
  <c r="BS6" i="8" s="1"/>
  <c r="BT6" i="8" s="1"/>
  <c r="BU6" i="8" s="1"/>
  <c r="BV6" i="8" s="1"/>
  <c r="BW6" i="8" s="1"/>
  <c r="BX6" i="8" s="1"/>
  <c r="BY6" i="8" s="1"/>
  <c r="BZ6" i="8" s="1"/>
  <c r="CA6" i="8" s="1"/>
  <c r="CB6" i="8" s="1"/>
  <c r="AE5" i="8"/>
  <c r="AF5" i="8" s="1"/>
  <c r="AG5" i="8" s="1"/>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BF5" i="8" s="1"/>
  <c r="BG5" i="8" s="1"/>
  <c r="BH5" i="8" s="1"/>
  <c r="BI5" i="8" s="1"/>
  <c r="BJ5" i="8" s="1"/>
  <c r="BK5" i="8" s="1"/>
  <c r="BL5" i="8" s="1"/>
  <c r="BM5" i="8" s="1"/>
  <c r="BN5" i="8" s="1"/>
  <c r="BO5" i="8" s="1"/>
  <c r="BP5" i="8" s="1"/>
  <c r="BQ5" i="8" s="1"/>
  <c r="BR5" i="8" s="1"/>
  <c r="BS5" i="8" s="1"/>
  <c r="BT5" i="8" s="1"/>
  <c r="BU5" i="8" s="1"/>
  <c r="BV5" i="8" s="1"/>
  <c r="BW5" i="8" s="1"/>
  <c r="BX5" i="8" s="1"/>
  <c r="BY5" i="8" s="1"/>
  <c r="BZ5" i="8" s="1"/>
  <c r="CA5" i="8" s="1"/>
  <c r="CB5" i="8" s="1"/>
  <c r="AE4" i="8"/>
  <c r="AF4" i="8" s="1"/>
  <c r="AG4" i="8" s="1"/>
  <c r="AH4" i="8" s="1"/>
  <c r="AI4" i="8" s="1"/>
  <c r="AJ4" i="8" s="1"/>
  <c r="AK4" i="8" s="1"/>
  <c r="AL4" i="8" s="1"/>
  <c r="AM4" i="8" s="1"/>
  <c r="AN4" i="8" s="1"/>
  <c r="AO4" i="8" s="1"/>
  <c r="AP4" i="8" s="1"/>
  <c r="AQ4" i="8" s="1"/>
  <c r="AR4" i="8" s="1"/>
  <c r="AS4" i="8" s="1"/>
  <c r="AT4" i="8" s="1"/>
  <c r="AU4" i="8" s="1"/>
  <c r="AV4" i="8" s="1"/>
  <c r="AW4" i="8" s="1"/>
  <c r="AX4" i="8" s="1"/>
  <c r="AY4" i="8" s="1"/>
  <c r="AZ4" i="8" s="1"/>
  <c r="BA4" i="8" s="1"/>
  <c r="BB4" i="8" s="1"/>
  <c r="BC4" i="8" s="1"/>
  <c r="BD4" i="8" s="1"/>
  <c r="BE4" i="8" s="1"/>
  <c r="BF4" i="8" s="1"/>
  <c r="BG4" i="8" s="1"/>
  <c r="BH4" i="8" s="1"/>
  <c r="BI4" i="8" s="1"/>
  <c r="BJ4" i="8" s="1"/>
  <c r="BK4" i="8" s="1"/>
  <c r="BL4" i="8" s="1"/>
  <c r="BM4" i="8" s="1"/>
  <c r="BN4" i="8" s="1"/>
  <c r="BO4" i="8" s="1"/>
  <c r="BP4" i="8" s="1"/>
  <c r="BQ4" i="8" s="1"/>
  <c r="BR4" i="8" s="1"/>
  <c r="BS4" i="8" s="1"/>
  <c r="BT4" i="8" s="1"/>
  <c r="BU4" i="8" s="1"/>
  <c r="BV4" i="8" s="1"/>
  <c r="BW4" i="8" s="1"/>
  <c r="BX4" i="8" s="1"/>
  <c r="BY4" i="8" s="1"/>
  <c r="BZ4" i="8" s="1"/>
  <c r="CA4" i="8" s="1"/>
  <c r="CB4" i="8" s="1"/>
  <c r="AE3" i="8"/>
  <c r="AF3" i="8" s="1"/>
  <c r="AG3" i="8" s="1"/>
  <c r="AH3" i="8" s="1"/>
  <c r="AI3" i="8" s="1"/>
  <c r="AJ3" i="8" s="1"/>
  <c r="AK3" i="8" s="1"/>
  <c r="AL3" i="8" s="1"/>
  <c r="AM3" i="8" s="1"/>
  <c r="AN3" i="8" s="1"/>
  <c r="AO3" i="8" s="1"/>
  <c r="AP3" i="8" s="1"/>
  <c r="AQ3" i="8" s="1"/>
  <c r="AR3" i="8" s="1"/>
  <c r="AS3" i="8" s="1"/>
  <c r="AT3" i="8" s="1"/>
  <c r="AU3" i="8" s="1"/>
  <c r="AV3" i="8" s="1"/>
  <c r="AW3" i="8" s="1"/>
  <c r="AX3" i="8" s="1"/>
  <c r="AY3" i="8" s="1"/>
  <c r="AZ3" i="8" s="1"/>
  <c r="BA3" i="8" s="1"/>
  <c r="BB3" i="8" s="1"/>
  <c r="BC3" i="8" s="1"/>
  <c r="BD3" i="8" s="1"/>
  <c r="BE3" i="8" s="1"/>
  <c r="BF3" i="8" s="1"/>
  <c r="BG3" i="8" s="1"/>
  <c r="BH3" i="8" s="1"/>
  <c r="BI3" i="8" s="1"/>
  <c r="BJ3" i="8" s="1"/>
  <c r="BK3" i="8" s="1"/>
  <c r="BL3" i="8" s="1"/>
  <c r="BM3" i="8" s="1"/>
  <c r="BN3" i="8" s="1"/>
  <c r="BO3" i="8" s="1"/>
  <c r="BP3" i="8" s="1"/>
  <c r="BQ3" i="8" s="1"/>
  <c r="BR3" i="8" s="1"/>
  <c r="BS3" i="8" s="1"/>
  <c r="BT3" i="8" s="1"/>
  <c r="BU3" i="8" s="1"/>
  <c r="BV3" i="8" s="1"/>
  <c r="BW3" i="8" s="1"/>
  <c r="BX3" i="8" s="1"/>
  <c r="BY3" i="8" s="1"/>
  <c r="BZ3" i="8" s="1"/>
  <c r="CA3" i="8" s="1"/>
  <c r="CB3" i="8" s="1"/>
  <c r="AE2" i="8"/>
  <c r="AF2" i="8" s="1"/>
  <c r="AG2" i="8" s="1"/>
  <c r="AH2" i="8" s="1"/>
  <c r="AI2" i="8" s="1"/>
  <c r="AJ2" i="8" s="1"/>
  <c r="AK2" i="8" s="1"/>
  <c r="AL2" i="8" s="1"/>
  <c r="AM2" i="8" s="1"/>
  <c r="AN2" i="8" s="1"/>
  <c r="AO2" i="8" s="1"/>
  <c r="AP2" i="8" s="1"/>
  <c r="AQ2" i="8" s="1"/>
  <c r="AR2" i="8" s="1"/>
  <c r="AS2" i="8" s="1"/>
  <c r="AT2" i="8" s="1"/>
  <c r="AU2" i="8" s="1"/>
  <c r="AV2" i="8" s="1"/>
  <c r="AW2" i="8" s="1"/>
  <c r="AX2" i="8" s="1"/>
  <c r="AY2" i="8" s="1"/>
  <c r="AZ2" i="8" s="1"/>
  <c r="BA2" i="8" s="1"/>
  <c r="BB2" i="8" s="1"/>
  <c r="BC2" i="8" s="1"/>
  <c r="BD2" i="8" s="1"/>
  <c r="BE2" i="8" s="1"/>
  <c r="BF2" i="8" s="1"/>
  <c r="BG2" i="8" s="1"/>
  <c r="BH2" i="8" s="1"/>
  <c r="BI2" i="8" s="1"/>
  <c r="BJ2" i="8" s="1"/>
  <c r="BK2" i="8" s="1"/>
  <c r="BL2" i="8" s="1"/>
  <c r="BM2" i="8" s="1"/>
  <c r="BN2" i="8" s="1"/>
  <c r="BO2" i="8" s="1"/>
  <c r="BP2" i="8" s="1"/>
  <c r="BQ2" i="8" s="1"/>
  <c r="BR2" i="8" s="1"/>
  <c r="BS2" i="8" s="1"/>
  <c r="BT2" i="8" s="1"/>
  <c r="BU2" i="8" s="1"/>
  <c r="BV2" i="8" s="1"/>
  <c r="BW2" i="8" s="1"/>
  <c r="BX2" i="8" s="1"/>
  <c r="BY2" i="8" s="1"/>
  <c r="BZ2" i="8" s="1"/>
  <c r="CA2" i="8" s="1"/>
  <c r="CB2" i="8" s="1"/>
  <c r="AE9" i="7"/>
  <c r="AF9" i="7" s="1"/>
  <c r="AG9" i="7" s="1"/>
  <c r="AH9" i="7" s="1"/>
  <c r="AI9" i="7" s="1"/>
  <c r="AJ9" i="7" s="1"/>
  <c r="AK9" i="7" s="1"/>
  <c r="AL9" i="7" s="1"/>
  <c r="AM9" i="7" s="1"/>
  <c r="AN9" i="7" s="1"/>
  <c r="AO9" i="7" s="1"/>
  <c r="AP9" i="7" s="1"/>
  <c r="AQ9" i="7" s="1"/>
  <c r="AR9" i="7" s="1"/>
  <c r="AS9" i="7" s="1"/>
  <c r="AT9" i="7" s="1"/>
  <c r="AU9" i="7" s="1"/>
  <c r="AV9" i="7" s="1"/>
  <c r="AW9" i="7" s="1"/>
  <c r="AX9" i="7" s="1"/>
  <c r="AY9" i="7" s="1"/>
  <c r="AZ9" i="7" s="1"/>
  <c r="BA9" i="7" s="1"/>
  <c r="BB9" i="7" s="1"/>
  <c r="BC9" i="7" s="1"/>
  <c r="BD9" i="7" s="1"/>
  <c r="BE9" i="7" s="1"/>
  <c r="BF9" i="7" s="1"/>
  <c r="BG9" i="7" s="1"/>
  <c r="BH9" i="7" s="1"/>
  <c r="BI9" i="7" s="1"/>
  <c r="BJ9" i="7" s="1"/>
  <c r="BK9" i="7" s="1"/>
  <c r="BL9" i="7" s="1"/>
  <c r="BM9" i="7" s="1"/>
  <c r="BN9" i="7" s="1"/>
  <c r="BO9" i="7" s="1"/>
  <c r="BP9" i="7" s="1"/>
  <c r="BQ9" i="7" s="1"/>
  <c r="BR9" i="7" s="1"/>
  <c r="BS9" i="7" s="1"/>
  <c r="BT9" i="7" s="1"/>
  <c r="BU9" i="7" s="1"/>
  <c r="BV9" i="7" s="1"/>
  <c r="BW9" i="7" s="1"/>
  <c r="BX9" i="7" s="1"/>
  <c r="BY9" i="7" s="1"/>
  <c r="BZ9" i="7" s="1"/>
  <c r="CA9" i="7" s="1"/>
  <c r="CB9" i="7" s="1"/>
  <c r="AF8" i="7"/>
  <c r="AG8" i="7" s="1"/>
  <c r="AH8" i="7" s="1"/>
  <c r="AI8" i="7" s="1"/>
  <c r="AJ8" i="7" s="1"/>
  <c r="AK8" i="7" s="1"/>
  <c r="AL8" i="7" s="1"/>
  <c r="AM8" i="7" s="1"/>
  <c r="AN8" i="7" s="1"/>
  <c r="AO8" i="7" s="1"/>
  <c r="AP8" i="7" s="1"/>
  <c r="AQ8" i="7" s="1"/>
  <c r="AR8" i="7" s="1"/>
  <c r="AS8" i="7" s="1"/>
  <c r="AT8" i="7" s="1"/>
  <c r="AU8" i="7" s="1"/>
  <c r="AV8" i="7" s="1"/>
  <c r="AW8" i="7" s="1"/>
  <c r="AX8" i="7" s="1"/>
  <c r="AY8" i="7" s="1"/>
  <c r="AZ8" i="7" s="1"/>
  <c r="BA8" i="7" s="1"/>
  <c r="BB8" i="7" s="1"/>
  <c r="BC8" i="7" s="1"/>
  <c r="BD8" i="7" s="1"/>
  <c r="BE8" i="7" s="1"/>
  <c r="BF8" i="7" s="1"/>
  <c r="BG8" i="7" s="1"/>
  <c r="BH8" i="7" s="1"/>
  <c r="BI8" i="7" s="1"/>
  <c r="BJ8" i="7" s="1"/>
  <c r="BK8" i="7" s="1"/>
  <c r="BL8" i="7" s="1"/>
  <c r="BM8" i="7" s="1"/>
  <c r="BN8" i="7" s="1"/>
  <c r="BO8" i="7" s="1"/>
  <c r="BP8" i="7" s="1"/>
  <c r="BQ8" i="7" s="1"/>
  <c r="BR8" i="7" s="1"/>
  <c r="BS8" i="7" s="1"/>
  <c r="BT8" i="7" s="1"/>
  <c r="BU8" i="7" s="1"/>
  <c r="BV8" i="7" s="1"/>
  <c r="BW8" i="7" s="1"/>
  <c r="BX8" i="7" s="1"/>
  <c r="BY8" i="7" s="1"/>
  <c r="BZ8" i="7" s="1"/>
  <c r="CA8" i="7" s="1"/>
  <c r="CB8" i="7" s="1"/>
  <c r="AE8" i="7"/>
  <c r="AE7" i="7"/>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AE6" i="7"/>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AE5" i="7"/>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AE4" i="7"/>
  <c r="AF4" i="7" s="1"/>
  <c r="AG4" i="7" s="1"/>
  <c r="AH4" i="7" s="1"/>
  <c r="AI4" i="7" s="1"/>
  <c r="AJ4" i="7" s="1"/>
  <c r="AK4" i="7" s="1"/>
  <c r="AL4" i="7" s="1"/>
  <c r="AM4" i="7" s="1"/>
  <c r="AN4" i="7" s="1"/>
  <c r="AO4" i="7" s="1"/>
  <c r="AP4" i="7" s="1"/>
  <c r="AQ4" i="7" s="1"/>
  <c r="AR4" i="7" s="1"/>
  <c r="AS4" i="7" s="1"/>
  <c r="AT4" i="7" s="1"/>
  <c r="AU4" i="7" s="1"/>
  <c r="AV4" i="7" s="1"/>
  <c r="AW4" i="7" s="1"/>
  <c r="AX4" i="7" s="1"/>
  <c r="AY4" i="7" s="1"/>
  <c r="AZ4" i="7" s="1"/>
  <c r="BA4" i="7" s="1"/>
  <c r="BB4" i="7" s="1"/>
  <c r="BC4" i="7" s="1"/>
  <c r="BD4" i="7" s="1"/>
  <c r="BE4" i="7" s="1"/>
  <c r="BF4" i="7" s="1"/>
  <c r="BG4" i="7" s="1"/>
  <c r="BH4" i="7" s="1"/>
  <c r="BI4" i="7" s="1"/>
  <c r="BJ4" i="7" s="1"/>
  <c r="BK4" i="7" s="1"/>
  <c r="BL4" i="7" s="1"/>
  <c r="BM4" i="7" s="1"/>
  <c r="BN4" i="7" s="1"/>
  <c r="BO4" i="7" s="1"/>
  <c r="BP4" i="7" s="1"/>
  <c r="BQ4" i="7" s="1"/>
  <c r="BR4" i="7" s="1"/>
  <c r="BS4" i="7" s="1"/>
  <c r="BT4" i="7" s="1"/>
  <c r="BU4" i="7" s="1"/>
  <c r="BV4" i="7" s="1"/>
  <c r="BW4" i="7" s="1"/>
  <c r="BX4" i="7" s="1"/>
  <c r="BY4" i="7" s="1"/>
  <c r="BZ4" i="7" s="1"/>
  <c r="CA4" i="7" s="1"/>
  <c r="CB4" i="7" s="1"/>
  <c r="AF3" i="7"/>
  <c r="AG3" i="7" s="1"/>
  <c r="AH3" i="7" s="1"/>
  <c r="AI3" i="7" s="1"/>
  <c r="AJ3" i="7" s="1"/>
  <c r="AK3" i="7" s="1"/>
  <c r="AL3" i="7" s="1"/>
  <c r="AM3" i="7" s="1"/>
  <c r="AN3" i="7" s="1"/>
  <c r="AO3" i="7" s="1"/>
  <c r="AP3" i="7" s="1"/>
  <c r="AQ3" i="7" s="1"/>
  <c r="AR3" i="7" s="1"/>
  <c r="AS3" i="7" s="1"/>
  <c r="AT3" i="7" s="1"/>
  <c r="AU3" i="7" s="1"/>
  <c r="AV3" i="7" s="1"/>
  <c r="AW3" i="7" s="1"/>
  <c r="AX3" i="7" s="1"/>
  <c r="AY3" i="7" s="1"/>
  <c r="AZ3" i="7" s="1"/>
  <c r="BA3" i="7" s="1"/>
  <c r="BB3" i="7" s="1"/>
  <c r="BC3" i="7" s="1"/>
  <c r="BD3" i="7" s="1"/>
  <c r="BE3" i="7" s="1"/>
  <c r="BF3" i="7" s="1"/>
  <c r="BG3" i="7" s="1"/>
  <c r="BH3" i="7" s="1"/>
  <c r="BI3" i="7" s="1"/>
  <c r="BJ3" i="7" s="1"/>
  <c r="BK3" i="7" s="1"/>
  <c r="BL3" i="7" s="1"/>
  <c r="BM3" i="7" s="1"/>
  <c r="BN3" i="7" s="1"/>
  <c r="BO3" i="7" s="1"/>
  <c r="BP3" i="7" s="1"/>
  <c r="BQ3" i="7" s="1"/>
  <c r="BR3" i="7" s="1"/>
  <c r="BS3" i="7" s="1"/>
  <c r="BT3" i="7" s="1"/>
  <c r="BU3" i="7" s="1"/>
  <c r="BV3" i="7" s="1"/>
  <c r="BW3" i="7" s="1"/>
  <c r="BX3" i="7" s="1"/>
  <c r="BY3" i="7" s="1"/>
  <c r="BZ3" i="7" s="1"/>
  <c r="CA3" i="7" s="1"/>
  <c r="CB3" i="7" s="1"/>
  <c r="AE3" i="7"/>
  <c r="AE2" i="7"/>
  <c r="AF2" i="7" s="1"/>
  <c r="AG2" i="7" s="1"/>
  <c r="AH2" i="7" s="1"/>
  <c r="AI2" i="7" s="1"/>
  <c r="AJ2" i="7" s="1"/>
  <c r="AK2" i="7" s="1"/>
  <c r="AL2" i="7" s="1"/>
  <c r="AM2" i="7" s="1"/>
  <c r="AN2" i="7" s="1"/>
  <c r="AO2" i="7" s="1"/>
  <c r="AP2" i="7" s="1"/>
  <c r="AQ2" i="7" s="1"/>
  <c r="AR2" i="7" s="1"/>
  <c r="AS2" i="7" s="1"/>
  <c r="AT2" i="7" s="1"/>
  <c r="AU2" i="7" s="1"/>
  <c r="AV2" i="7" s="1"/>
  <c r="AW2" i="7" s="1"/>
  <c r="AX2" i="7" s="1"/>
  <c r="AY2" i="7" s="1"/>
  <c r="AZ2" i="7" s="1"/>
  <c r="BA2" i="7" s="1"/>
  <c r="BB2" i="7" s="1"/>
  <c r="BC2" i="7" s="1"/>
  <c r="BD2" i="7" s="1"/>
  <c r="BE2" i="7" s="1"/>
  <c r="BF2" i="7" s="1"/>
  <c r="BG2" i="7" s="1"/>
  <c r="BH2" i="7" s="1"/>
  <c r="BI2" i="7" s="1"/>
  <c r="BJ2" i="7" s="1"/>
  <c r="BK2" i="7" s="1"/>
  <c r="BL2" i="7" s="1"/>
  <c r="BM2" i="7" s="1"/>
  <c r="BN2" i="7" s="1"/>
  <c r="BO2" i="7" s="1"/>
  <c r="BP2" i="7" s="1"/>
  <c r="BQ2" i="7" s="1"/>
  <c r="BR2" i="7" s="1"/>
  <c r="BS2" i="7" s="1"/>
  <c r="BT2" i="7" s="1"/>
  <c r="BU2" i="7" s="1"/>
  <c r="BV2" i="7" s="1"/>
  <c r="BW2" i="7" s="1"/>
  <c r="BX2" i="7" s="1"/>
  <c r="BY2" i="7" s="1"/>
  <c r="BZ2" i="7" s="1"/>
  <c r="CA2" i="7" s="1"/>
  <c r="CB2" i="7" s="1"/>
  <c r="AE9" i="6"/>
  <c r="AF9" i="6" s="1"/>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BL9" i="6" s="1"/>
  <c r="BM9" i="6" s="1"/>
  <c r="BN9" i="6" s="1"/>
  <c r="BO9" i="6" s="1"/>
  <c r="BP9" i="6" s="1"/>
  <c r="BQ9" i="6" s="1"/>
  <c r="BR9" i="6" s="1"/>
  <c r="BS9" i="6" s="1"/>
  <c r="BT9" i="6" s="1"/>
  <c r="BU9" i="6" s="1"/>
  <c r="BV9" i="6" s="1"/>
  <c r="BW9" i="6" s="1"/>
  <c r="BX9" i="6" s="1"/>
  <c r="BY9" i="6" s="1"/>
  <c r="BZ9" i="6" s="1"/>
  <c r="CA9" i="6" s="1"/>
  <c r="CB9" i="6" s="1"/>
  <c r="AE8" i="6"/>
  <c r="AF8" i="6" s="1"/>
  <c r="AG8" i="6" s="1"/>
  <c r="AH8" i="6" s="1"/>
  <c r="AI8" i="6" s="1"/>
  <c r="AJ8" i="6" s="1"/>
  <c r="AK8" i="6" s="1"/>
  <c r="AL8" i="6" s="1"/>
  <c r="AM8" i="6" s="1"/>
  <c r="AN8" i="6" s="1"/>
  <c r="AO8" i="6" s="1"/>
  <c r="AP8" i="6" s="1"/>
  <c r="AQ8" i="6" s="1"/>
  <c r="AR8" i="6" s="1"/>
  <c r="AS8" i="6" s="1"/>
  <c r="AT8" i="6" s="1"/>
  <c r="AU8" i="6" s="1"/>
  <c r="AV8" i="6" s="1"/>
  <c r="AW8" i="6" s="1"/>
  <c r="AX8" i="6" s="1"/>
  <c r="AY8" i="6" s="1"/>
  <c r="AZ8" i="6" s="1"/>
  <c r="BA8" i="6" s="1"/>
  <c r="BB8" i="6" s="1"/>
  <c r="BC8" i="6" s="1"/>
  <c r="BD8" i="6" s="1"/>
  <c r="BE8" i="6" s="1"/>
  <c r="BF8" i="6" s="1"/>
  <c r="BG8" i="6" s="1"/>
  <c r="BH8" i="6" s="1"/>
  <c r="BI8" i="6" s="1"/>
  <c r="BJ8" i="6" s="1"/>
  <c r="BK8" i="6" s="1"/>
  <c r="BL8" i="6" s="1"/>
  <c r="BM8" i="6" s="1"/>
  <c r="BN8" i="6" s="1"/>
  <c r="BO8" i="6" s="1"/>
  <c r="BP8" i="6" s="1"/>
  <c r="BQ8" i="6" s="1"/>
  <c r="BR8" i="6" s="1"/>
  <c r="BS8" i="6" s="1"/>
  <c r="BT8" i="6" s="1"/>
  <c r="BU8" i="6" s="1"/>
  <c r="BV8" i="6" s="1"/>
  <c r="BW8" i="6" s="1"/>
  <c r="BX8" i="6" s="1"/>
  <c r="BY8" i="6" s="1"/>
  <c r="BZ8" i="6" s="1"/>
  <c r="CA8" i="6" s="1"/>
  <c r="CB8" i="6" s="1"/>
  <c r="AE7" i="6"/>
  <c r="AF7" i="6" s="1"/>
  <c r="AG7" i="6" s="1"/>
  <c r="AH7" i="6" s="1"/>
  <c r="AI7" i="6" s="1"/>
  <c r="AJ7" i="6" s="1"/>
  <c r="AK7" i="6" s="1"/>
  <c r="AL7" i="6" s="1"/>
  <c r="AM7" i="6" s="1"/>
  <c r="AN7" i="6" s="1"/>
  <c r="AO7" i="6" s="1"/>
  <c r="AP7" i="6" s="1"/>
  <c r="AQ7" i="6" s="1"/>
  <c r="AR7" i="6" s="1"/>
  <c r="AS7" i="6" s="1"/>
  <c r="AT7" i="6" s="1"/>
  <c r="AU7" i="6" s="1"/>
  <c r="AV7" i="6" s="1"/>
  <c r="AW7" i="6" s="1"/>
  <c r="AX7" i="6" s="1"/>
  <c r="AY7" i="6" s="1"/>
  <c r="AZ7" i="6" s="1"/>
  <c r="BA7" i="6" s="1"/>
  <c r="BB7" i="6" s="1"/>
  <c r="BC7" i="6" s="1"/>
  <c r="BD7" i="6" s="1"/>
  <c r="BE7" i="6" s="1"/>
  <c r="BF7" i="6" s="1"/>
  <c r="BG7" i="6" s="1"/>
  <c r="BH7" i="6" s="1"/>
  <c r="BI7" i="6" s="1"/>
  <c r="BJ7" i="6" s="1"/>
  <c r="BK7" i="6" s="1"/>
  <c r="BL7" i="6" s="1"/>
  <c r="BM7" i="6" s="1"/>
  <c r="BN7" i="6" s="1"/>
  <c r="BO7" i="6" s="1"/>
  <c r="BP7" i="6" s="1"/>
  <c r="BQ7" i="6" s="1"/>
  <c r="BR7" i="6" s="1"/>
  <c r="BS7" i="6" s="1"/>
  <c r="BT7" i="6" s="1"/>
  <c r="BU7" i="6" s="1"/>
  <c r="BV7" i="6" s="1"/>
  <c r="BW7" i="6" s="1"/>
  <c r="BX7" i="6" s="1"/>
  <c r="BY7" i="6" s="1"/>
  <c r="BZ7" i="6" s="1"/>
  <c r="CA7" i="6" s="1"/>
  <c r="CB7" i="6" s="1"/>
  <c r="AE6" i="6"/>
  <c r="AF6" i="6" s="1"/>
  <c r="AG6" i="6" s="1"/>
  <c r="AH6" i="6" s="1"/>
  <c r="AI6" i="6" s="1"/>
  <c r="AJ6" i="6" s="1"/>
  <c r="AK6" i="6" s="1"/>
  <c r="AL6" i="6" s="1"/>
  <c r="AM6" i="6" s="1"/>
  <c r="AN6" i="6" s="1"/>
  <c r="AO6" i="6" s="1"/>
  <c r="AP6" i="6" s="1"/>
  <c r="AQ6" i="6" s="1"/>
  <c r="AR6" i="6" s="1"/>
  <c r="AS6" i="6" s="1"/>
  <c r="AT6" i="6" s="1"/>
  <c r="AU6" i="6" s="1"/>
  <c r="AV6" i="6" s="1"/>
  <c r="AW6" i="6" s="1"/>
  <c r="AX6" i="6" s="1"/>
  <c r="AY6" i="6" s="1"/>
  <c r="AZ6" i="6" s="1"/>
  <c r="BA6" i="6" s="1"/>
  <c r="BB6" i="6" s="1"/>
  <c r="BC6" i="6" s="1"/>
  <c r="BD6" i="6" s="1"/>
  <c r="BE6" i="6" s="1"/>
  <c r="BF6" i="6" s="1"/>
  <c r="BG6" i="6" s="1"/>
  <c r="BH6" i="6" s="1"/>
  <c r="BI6" i="6" s="1"/>
  <c r="BJ6" i="6" s="1"/>
  <c r="BK6" i="6" s="1"/>
  <c r="BL6" i="6" s="1"/>
  <c r="BM6" i="6" s="1"/>
  <c r="BN6" i="6" s="1"/>
  <c r="BO6" i="6" s="1"/>
  <c r="BP6" i="6" s="1"/>
  <c r="BQ6" i="6" s="1"/>
  <c r="BR6" i="6" s="1"/>
  <c r="BS6" i="6" s="1"/>
  <c r="BT6" i="6" s="1"/>
  <c r="BU6" i="6" s="1"/>
  <c r="BV6" i="6" s="1"/>
  <c r="BW6" i="6" s="1"/>
  <c r="BX6" i="6" s="1"/>
  <c r="BY6" i="6" s="1"/>
  <c r="BZ6" i="6" s="1"/>
  <c r="CA6" i="6" s="1"/>
  <c r="CB6" i="6" s="1"/>
  <c r="AE5" i="6"/>
  <c r="AF5" i="6" s="1"/>
  <c r="AG5" i="6" s="1"/>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BL5" i="6" s="1"/>
  <c r="BM5" i="6" s="1"/>
  <c r="BN5" i="6" s="1"/>
  <c r="BO5" i="6" s="1"/>
  <c r="BP5" i="6" s="1"/>
  <c r="BQ5" i="6" s="1"/>
  <c r="BR5" i="6" s="1"/>
  <c r="BS5" i="6" s="1"/>
  <c r="BT5" i="6" s="1"/>
  <c r="BU5" i="6" s="1"/>
  <c r="BV5" i="6" s="1"/>
  <c r="BW5" i="6" s="1"/>
  <c r="BX5" i="6" s="1"/>
  <c r="BY5" i="6" s="1"/>
  <c r="BZ5" i="6" s="1"/>
  <c r="CA5" i="6" s="1"/>
  <c r="CB5" i="6" s="1"/>
  <c r="AE4" i="6"/>
  <c r="AF4" i="6" s="1"/>
  <c r="AG4" i="6" s="1"/>
  <c r="AH4" i="6" s="1"/>
  <c r="AI4" i="6" s="1"/>
  <c r="AJ4" i="6" s="1"/>
  <c r="AK4" i="6" s="1"/>
  <c r="AL4" i="6" s="1"/>
  <c r="AM4" i="6" s="1"/>
  <c r="AN4" i="6" s="1"/>
  <c r="AO4" i="6" s="1"/>
  <c r="AP4" i="6" s="1"/>
  <c r="AQ4" i="6" s="1"/>
  <c r="AR4" i="6" s="1"/>
  <c r="AS4" i="6" s="1"/>
  <c r="AT4" i="6" s="1"/>
  <c r="AU4" i="6" s="1"/>
  <c r="AV4" i="6" s="1"/>
  <c r="AW4" i="6" s="1"/>
  <c r="AX4" i="6" s="1"/>
  <c r="AY4" i="6" s="1"/>
  <c r="AZ4" i="6" s="1"/>
  <c r="BA4" i="6" s="1"/>
  <c r="BB4" i="6" s="1"/>
  <c r="BC4" i="6" s="1"/>
  <c r="BD4" i="6" s="1"/>
  <c r="BE4" i="6" s="1"/>
  <c r="BF4" i="6" s="1"/>
  <c r="BG4" i="6" s="1"/>
  <c r="BH4" i="6" s="1"/>
  <c r="BI4" i="6" s="1"/>
  <c r="BJ4" i="6" s="1"/>
  <c r="BK4" i="6" s="1"/>
  <c r="BL4" i="6" s="1"/>
  <c r="BM4" i="6" s="1"/>
  <c r="BN4" i="6" s="1"/>
  <c r="BO4" i="6" s="1"/>
  <c r="BP4" i="6" s="1"/>
  <c r="BQ4" i="6" s="1"/>
  <c r="BR4" i="6" s="1"/>
  <c r="BS4" i="6" s="1"/>
  <c r="BT4" i="6" s="1"/>
  <c r="BU4" i="6" s="1"/>
  <c r="BV4" i="6" s="1"/>
  <c r="BW4" i="6" s="1"/>
  <c r="BX4" i="6" s="1"/>
  <c r="BY4" i="6" s="1"/>
  <c r="BZ4" i="6" s="1"/>
  <c r="CA4" i="6" s="1"/>
  <c r="CB4" i="6" s="1"/>
  <c r="AE3" i="6"/>
  <c r="AF3" i="6" s="1"/>
  <c r="AG3" i="6" s="1"/>
  <c r="AH3" i="6" s="1"/>
  <c r="AI3" i="6" s="1"/>
  <c r="AJ3" i="6" s="1"/>
  <c r="AK3" i="6" s="1"/>
  <c r="AL3" i="6" s="1"/>
  <c r="AM3" i="6" s="1"/>
  <c r="AN3" i="6" s="1"/>
  <c r="AO3" i="6" s="1"/>
  <c r="AP3" i="6" s="1"/>
  <c r="AQ3" i="6" s="1"/>
  <c r="AR3" i="6" s="1"/>
  <c r="AS3" i="6" s="1"/>
  <c r="AT3" i="6" s="1"/>
  <c r="AU3" i="6" s="1"/>
  <c r="AV3" i="6" s="1"/>
  <c r="AW3" i="6" s="1"/>
  <c r="AX3" i="6" s="1"/>
  <c r="AY3" i="6" s="1"/>
  <c r="AZ3" i="6" s="1"/>
  <c r="BA3" i="6" s="1"/>
  <c r="BB3" i="6" s="1"/>
  <c r="BC3" i="6" s="1"/>
  <c r="BD3" i="6" s="1"/>
  <c r="BE3" i="6" s="1"/>
  <c r="BF3" i="6" s="1"/>
  <c r="BG3" i="6" s="1"/>
  <c r="BH3" i="6" s="1"/>
  <c r="BI3" i="6" s="1"/>
  <c r="BJ3" i="6" s="1"/>
  <c r="BK3" i="6" s="1"/>
  <c r="BL3" i="6" s="1"/>
  <c r="BM3" i="6" s="1"/>
  <c r="BN3" i="6" s="1"/>
  <c r="BO3" i="6" s="1"/>
  <c r="BP3" i="6" s="1"/>
  <c r="BQ3" i="6" s="1"/>
  <c r="BR3" i="6" s="1"/>
  <c r="BS3" i="6" s="1"/>
  <c r="BT3" i="6" s="1"/>
  <c r="BU3" i="6" s="1"/>
  <c r="BV3" i="6" s="1"/>
  <c r="BW3" i="6" s="1"/>
  <c r="BX3" i="6" s="1"/>
  <c r="BY3" i="6" s="1"/>
  <c r="BZ3" i="6" s="1"/>
  <c r="CA3" i="6" s="1"/>
  <c r="CB3" i="6" s="1"/>
  <c r="AE2" i="6"/>
  <c r="AF2" i="6" s="1"/>
  <c r="AG2" i="6" s="1"/>
  <c r="AH2" i="6" s="1"/>
  <c r="AI2" i="6" s="1"/>
  <c r="AJ2" i="6" s="1"/>
  <c r="AK2" i="6" s="1"/>
  <c r="AL2" i="6" s="1"/>
  <c r="AM2" i="6" s="1"/>
  <c r="AN2" i="6" s="1"/>
  <c r="AO2" i="6" s="1"/>
  <c r="AP2" i="6" s="1"/>
  <c r="AQ2" i="6" s="1"/>
  <c r="AR2" i="6" s="1"/>
  <c r="AS2" i="6" s="1"/>
  <c r="AT2" i="6" s="1"/>
  <c r="AU2" i="6" s="1"/>
  <c r="AV2" i="6" s="1"/>
  <c r="AW2" i="6" s="1"/>
  <c r="AX2" i="6" s="1"/>
  <c r="AY2" i="6" s="1"/>
  <c r="AZ2" i="6" s="1"/>
  <c r="BA2" i="6" s="1"/>
  <c r="BB2" i="6" s="1"/>
  <c r="BC2" i="6" s="1"/>
  <c r="BD2" i="6" s="1"/>
  <c r="BE2" i="6" s="1"/>
  <c r="BF2" i="6" s="1"/>
  <c r="BG2" i="6" s="1"/>
  <c r="BH2" i="6" s="1"/>
  <c r="BI2" i="6" s="1"/>
  <c r="BJ2" i="6" s="1"/>
  <c r="BK2" i="6" s="1"/>
  <c r="BL2" i="6" s="1"/>
  <c r="BM2" i="6" s="1"/>
  <c r="BN2" i="6" s="1"/>
  <c r="BO2" i="6" s="1"/>
  <c r="BP2" i="6" s="1"/>
  <c r="BQ2" i="6" s="1"/>
  <c r="BR2" i="6" s="1"/>
  <c r="BS2" i="6" s="1"/>
  <c r="BT2" i="6" s="1"/>
  <c r="BU2" i="6" s="1"/>
  <c r="BV2" i="6" s="1"/>
  <c r="BW2" i="6" s="1"/>
  <c r="BX2" i="6" s="1"/>
  <c r="BY2" i="6" s="1"/>
  <c r="BZ2" i="6" s="1"/>
  <c r="CA2" i="6" s="1"/>
  <c r="CB2" i="6" s="1"/>
  <c r="AE9" i="5"/>
  <c r="AF9" i="5" s="1"/>
  <c r="AG9" i="5" s="1"/>
  <c r="AH9" i="5" s="1"/>
  <c r="AI9" i="5" s="1"/>
  <c r="AJ9" i="5" s="1"/>
  <c r="AK9" i="5" s="1"/>
  <c r="AL9" i="5" s="1"/>
  <c r="AM9" i="5" s="1"/>
  <c r="AN9" i="5" s="1"/>
  <c r="AO9" i="5" s="1"/>
  <c r="AP9" i="5" s="1"/>
  <c r="AQ9" i="5" s="1"/>
  <c r="AR9" i="5" s="1"/>
  <c r="AS9" i="5" s="1"/>
  <c r="AT9" i="5" s="1"/>
  <c r="AU9" i="5" s="1"/>
  <c r="AV9" i="5" s="1"/>
  <c r="AW9" i="5" s="1"/>
  <c r="AX9" i="5" s="1"/>
  <c r="AY9" i="5" s="1"/>
  <c r="AZ9" i="5" s="1"/>
  <c r="BA9" i="5" s="1"/>
  <c r="BB9" i="5" s="1"/>
  <c r="BC9" i="5" s="1"/>
  <c r="BD9" i="5" s="1"/>
  <c r="BE9" i="5" s="1"/>
  <c r="BF9" i="5" s="1"/>
  <c r="BG9" i="5" s="1"/>
  <c r="BH9" i="5" s="1"/>
  <c r="BI9" i="5" s="1"/>
  <c r="BJ9" i="5" s="1"/>
  <c r="BK9" i="5" s="1"/>
  <c r="BL9" i="5" s="1"/>
  <c r="BM9" i="5" s="1"/>
  <c r="BN9" i="5" s="1"/>
  <c r="BO9" i="5" s="1"/>
  <c r="BP9" i="5" s="1"/>
  <c r="BQ9" i="5" s="1"/>
  <c r="BR9" i="5" s="1"/>
  <c r="BS9" i="5" s="1"/>
  <c r="BT9" i="5" s="1"/>
  <c r="BU9" i="5" s="1"/>
  <c r="BV9" i="5" s="1"/>
  <c r="BW9" i="5" s="1"/>
  <c r="BX9" i="5" s="1"/>
  <c r="BY9" i="5" s="1"/>
  <c r="BZ9" i="5" s="1"/>
  <c r="CA9" i="5" s="1"/>
  <c r="CB9" i="5" s="1"/>
  <c r="AE8" i="5"/>
  <c r="AF8" i="5" s="1"/>
  <c r="AG8" i="5" s="1"/>
  <c r="AH8" i="5" s="1"/>
  <c r="AI8" i="5" s="1"/>
  <c r="AJ8" i="5" s="1"/>
  <c r="AK8" i="5" s="1"/>
  <c r="AL8" i="5" s="1"/>
  <c r="AM8" i="5" s="1"/>
  <c r="AN8" i="5" s="1"/>
  <c r="AO8" i="5" s="1"/>
  <c r="AP8" i="5" s="1"/>
  <c r="AQ8" i="5" s="1"/>
  <c r="AR8" i="5" s="1"/>
  <c r="AS8" i="5" s="1"/>
  <c r="AT8" i="5" s="1"/>
  <c r="AU8" i="5" s="1"/>
  <c r="AV8" i="5" s="1"/>
  <c r="AW8" i="5" s="1"/>
  <c r="AX8" i="5" s="1"/>
  <c r="AY8" i="5" s="1"/>
  <c r="AZ8" i="5" s="1"/>
  <c r="BA8" i="5" s="1"/>
  <c r="BB8" i="5" s="1"/>
  <c r="BC8" i="5" s="1"/>
  <c r="BD8" i="5" s="1"/>
  <c r="BE8" i="5" s="1"/>
  <c r="BF8" i="5" s="1"/>
  <c r="BG8" i="5" s="1"/>
  <c r="BH8" i="5" s="1"/>
  <c r="BI8" i="5" s="1"/>
  <c r="BJ8" i="5" s="1"/>
  <c r="BK8" i="5" s="1"/>
  <c r="BL8" i="5" s="1"/>
  <c r="BM8" i="5" s="1"/>
  <c r="BN8" i="5" s="1"/>
  <c r="BO8" i="5" s="1"/>
  <c r="BP8" i="5" s="1"/>
  <c r="BQ8" i="5" s="1"/>
  <c r="BR8" i="5" s="1"/>
  <c r="BS8" i="5" s="1"/>
  <c r="BT8" i="5" s="1"/>
  <c r="BU8" i="5" s="1"/>
  <c r="BV8" i="5" s="1"/>
  <c r="BW8" i="5" s="1"/>
  <c r="BX8" i="5" s="1"/>
  <c r="BY8" i="5" s="1"/>
  <c r="BZ8" i="5" s="1"/>
  <c r="CA8" i="5" s="1"/>
  <c r="CB8" i="5" s="1"/>
  <c r="AE7" i="5"/>
  <c r="AF7" i="5" s="1"/>
  <c r="AG7" i="5" s="1"/>
  <c r="AH7" i="5" s="1"/>
  <c r="AI7" i="5" s="1"/>
  <c r="AJ7" i="5" s="1"/>
  <c r="AK7" i="5" s="1"/>
  <c r="AL7" i="5" s="1"/>
  <c r="AM7" i="5" s="1"/>
  <c r="AN7" i="5" s="1"/>
  <c r="AO7" i="5" s="1"/>
  <c r="AP7" i="5" s="1"/>
  <c r="AQ7" i="5" s="1"/>
  <c r="AR7" i="5" s="1"/>
  <c r="AS7" i="5" s="1"/>
  <c r="AT7" i="5" s="1"/>
  <c r="AU7" i="5" s="1"/>
  <c r="AV7" i="5" s="1"/>
  <c r="AW7" i="5" s="1"/>
  <c r="AX7" i="5" s="1"/>
  <c r="AY7" i="5" s="1"/>
  <c r="AZ7" i="5" s="1"/>
  <c r="BA7" i="5" s="1"/>
  <c r="BB7" i="5" s="1"/>
  <c r="BC7" i="5" s="1"/>
  <c r="BD7" i="5" s="1"/>
  <c r="BE7" i="5" s="1"/>
  <c r="BF7" i="5" s="1"/>
  <c r="BG7" i="5" s="1"/>
  <c r="BH7" i="5" s="1"/>
  <c r="BI7" i="5" s="1"/>
  <c r="BJ7" i="5" s="1"/>
  <c r="BK7" i="5" s="1"/>
  <c r="BL7" i="5" s="1"/>
  <c r="BM7" i="5" s="1"/>
  <c r="BN7" i="5" s="1"/>
  <c r="BO7" i="5" s="1"/>
  <c r="BP7" i="5" s="1"/>
  <c r="BQ7" i="5" s="1"/>
  <c r="BR7" i="5" s="1"/>
  <c r="BS7" i="5" s="1"/>
  <c r="BT7" i="5" s="1"/>
  <c r="BU7" i="5" s="1"/>
  <c r="BV7" i="5" s="1"/>
  <c r="BW7" i="5" s="1"/>
  <c r="BX7" i="5" s="1"/>
  <c r="BY7" i="5" s="1"/>
  <c r="BZ7" i="5" s="1"/>
  <c r="CA7" i="5" s="1"/>
  <c r="CB7" i="5" s="1"/>
  <c r="AE6" i="5"/>
  <c r="AF6" i="5" s="1"/>
  <c r="AG6" i="5" s="1"/>
  <c r="AH6" i="5" s="1"/>
  <c r="AI6" i="5" s="1"/>
  <c r="AJ6" i="5" s="1"/>
  <c r="AK6" i="5" s="1"/>
  <c r="AL6" i="5" s="1"/>
  <c r="AM6" i="5" s="1"/>
  <c r="AN6" i="5" s="1"/>
  <c r="AO6" i="5" s="1"/>
  <c r="AP6" i="5" s="1"/>
  <c r="AQ6" i="5" s="1"/>
  <c r="AR6" i="5" s="1"/>
  <c r="AS6" i="5" s="1"/>
  <c r="AT6" i="5" s="1"/>
  <c r="AU6" i="5" s="1"/>
  <c r="AV6" i="5" s="1"/>
  <c r="AW6" i="5" s="1"/>
  <c r="AX6" i="5" s="1"/>
  <c r="AY6" i="5" s="1"/>
  <c r="AZ6" i="5" s="1"/>
  <c r="BA6" i="5" s="1"/>
  <c r="BB6" i="5" s="1"/>
  <c r="BC6" i="5" s="1"/>
  <c r="BD6" i="5" s="1"/>
  <c r="BE6" i="5" s="1"/>
  <c r="BF6" i="5" s="1"/>
  <c r="BG6" i="5" s="1"/>
  <c r="BH6" i="5" s="1"/>
  <c r="BI6" i="5" s="1"/>
  <c r="BJ6" i="5" s="1"/>
  <c r="BK6" i="5" s="1"/>
  <c r="BL6" i="5" s="1"/>
  <c r="BM6" i="5" s="1"/>
  <c r="BN6" i="5" s="1"/>
  <c r="BO6" i="5" s="1"/>
  <c r="BP6" i="5" s="1"/>
  <c r="BQ6" i="5" s="1"/>
  <c r="BR6" i="5" s="1"/>
  <c r="BS6" i="5" s="1"/>
  <c r="BT6" i="5" s="1"/>
  <c r="BU6" i="5" s="1"/>
  <c r="BV6" i="5" s="1"/>
  <c r="BW6" i="5" s="1"/>
  <c r="BX6" i="5" s="1"/>
  <c r="BY6" i="5" s="1"/>
  <c r="BZ6" i="5" s="1"/>
  <c r="CA6" i="5" s="1"/>
  <c r="CB6" i="5" s="1"/>
  <c r="AE5" i="5"/>
  <c r="AF5" i="5" s="1"/>
  <c r="AG5" i="5" s="1"/>
  <c r="AH5" i="5" s="1"/>
  <c r="AI5" i="5" s="1"/>
  <c r="AJ5" i="5" s="1"/>
  <c r="AK5" i="5" s="1"/>
  <c r="AL5" i="5" s="1"/>
  <c r="AM5" i="5" s="1"/>
  <c r="AN5" i="5" s="1"/>
  <c r="AO5" i="5" s="1"/>
  <c r="AP5" i="5" s="1"/>
  <c r="AQ5" i="5" s="1"/>
  <c r="AR5" i="5" s="1"/>
  <c r="AS5" i="5" s="1"/>
  <c r="AT5" i="5" s="1"/>
  <c r="AU5" i="5" s="1"/>
  <c r="AV5" i="5" s="1"/>
  <c r="AW5" i="5" s="1"/>
  <c r="AX5" i="5" s="1"/>
  <c r="AY5" i="5" s="1"/>
  <c r="AZ5" i="5" s="1"/>
  <c r="BA5" i="5" s="1"/>
  <c r="BB5" i="5" s="1"/>
  <c r="BC5" i="5" s="1"/>
  <c r="BD5" i="5" s="1"/>
  <c r="BE5" i="5" s="1"/>
  <c r="BF5" i="5" s="1"/>
  <c r="BG5" i="5" s="1"/>
  <c r="BH5" i="5" s="1"/>
  <c r="BI5" i="5" s="1"/>
  <c r="BJ5" i="5" s="1"/>
  <c r="BK5" i="5" s="1"/>
  <c r="BL5" i="5" s="1"/>
  <c r="BM5" i="5" s="1"/>
  <c r="BN5" i="5" s="1"/>
  <c r="BO5" i="5" s="1"/>
  <c r="BP5" i="5" s="1"/>
  <c r="BQ5" i="5" s="1"/>
  <c r="BR5" i="5" s="1"/>
  <c r="BS5" i="5" s="1"/>
  <c r="BT5" i="5" s="1"/>
  <c r="BU5" i="5" s="1"/>
  <c r="BV5" i="5" s="1"/>
  <c r="BW5" i="5" s="1"/>
  <c r="BX5" i="5" s="1"/>
  <c r="BY5" i="5" s="1"/>
  <c r="BZ5" i="5" s="1"/>
  <c r="CA5" i="5" s="1"/>
  <c r="CB5" i="5" s="1"/>
  <c r="AE4" i="5"/>
  <c r="AF4" i="5" s="1"/>
  <c r="AG4" i="5" s="1"/>
  <c r="AH4" i="5" s="1"/>
  <c r="AI4" i="5" s="1"/>
  <c r="AJ4" i="5" s="1"/>
  <c r="AK4" i="5" s="1"/>
  <c r="AL4" i="5" s="1"/>
  <c r="AM4" i="5" s="1"/>
  <c r="AN4" i="5" s="1"/>
  <c r="AO4" i="5" s="1"/>
  <c r="AP4" i="5" s="1"/>
  <c r="AQ4" i="5" s="1"/>
  <c r="AR4" i="5" s="1"/>
  <c r="AS4" i="5" s="1"/>
  <c r="AT4" i="5" s="1"/>
  <c r="AU4" i="5" s="1"/>
  <c r="AV4" i="5" s="1"/>
  <c r="AW4" i="5" s="1"/>
  <c r="AX4" i="5" s="1"/>
  <c r="AY4" i="5" s="1"/>
  <c r="AZ4" i="5" s="1"/>
  <c r="BA4" i="5" s="1"/>
  <c r="BB4" i="5" s="1"/>
  <c r="BC4" i="5" s="1"/>
  <c r="BD4" i="5" s="1"/>
  <c r="BE4" i="5" s="1"/>
  <c r="BF4" i="5" s="1"/>
  <c r="BG4" i="5" s="1"/>
  <c r="BH4" i="5" s="1"/>
  <c r="BI4" i="5" s="1"/>
  <c r="BJ4" i="5" s="1"/>
  <c r="BK4" i="5" s="1"/>
  <c r="BL4" i="5" s="1"/>
  <c r="BM4" i="5" s="1"/>
  <c r="BN4" i="5" s="1"/>
  <c r="BO4" i="5" s="1"/>
  <c r="BP4" i="5" s="1"/>
  <c r="BQ4" i="5" s="1"/>
  <c r="BR4" i="5" s="1"/>
  <c r="BS4" i="5" s="1"/>
  <c r="BT4" i="5" s="1"/>
  <c r="BU4" i="5" s="1"/>
  <c r="BV4" i="5" s="1"/>
  <c r="BW4" i="5" s="1"/>
  <c r="BX4" i="5" s="1"/>
  <c r="BY4" i="5" s="1"/>
  <c r="BZ4" i="5" s="1"/>
  <c r="CA4" i="5" s="1"/>
  <c r="CB4" i="5" s="1"/>
  <c r="AE3" i="5"/>
  <c r="AF3" i="5" s="1"/>
  <c r="AG3" i="5" s="1"/>
  <c r="AH3" i="5" s="1"/>
  <c r="AI3" i="5" s="1"/>
  <c r="AJ3" i="5" s="1"/>
  <c r="AK3" i="5" s="1"/>
  <c r="AL3" i="5" s="1"/>
  <c r="AM3" i="5" s="1"/>
  <c r="AN3" i="5" s="1"/>
  <c r="AO3" i="5" s="1"/>
  <c r="AP3" i="5" s="1"/>
  <c r="AQ3" i="5" s="1"/>
  <c r="AR3" i="5" s="1"/>
  <c r="AS3" i="5" s="1"/>
  <c r="AT3" i="5" s="1"/>
  <c r="AU3" i="5" s="1"/>
  <c r="AV3" i="5" s="1"/>
  <c r="AW3" i="5" s="1"/>
  <c r="AX3" i="5" s="1"/>
  <c r="AY3" i="5" s="1"/>
  <c r="AZ3" i="5" s="1"/>
  <c r="BA3" i="5" s="1"/>
  <c r="BB3" i="5" s="1"/>
  <c r="BC3" i="5" s="1"/>
  <c r="BD3" i="5" s="1"/>
  <c r="BE3" i="5" s="1"/>
  <c r="BF3" i="5" s="1"/>
  <c r="BG3" i="5" s="1"/>
  <c r="BH3" i="5" s="1"/>
  <c r="BI3" i="5" s="1"/>
  <c r="BJ3" i="5" s="1"/>
  <c r="BK3" i="5" s="1"/>
  <c r="BL3" i="5" s="1"/>
  <c r="BM3" i="5" s="1"/>
  <c r="BN3" i="5" s="1"/>
  <c r="BO3" i="5" s="1"/>
  <c r="BP3" i="5" s="1"/>
  <c r="BQ3" i="5" s="1"/>
  <c r="BR3" i="5" s="1"/>
  <c r="BS3" i="5" s="1"/>
  <c r="BT3" i="5" s="1"/>
  <c r="BU3" i="5" s="1"/>
  <c r="BV3" i="5" s="1"/>
  <c r="BW3" i="5" s="1"/>
  <c r="BX3" i="5" s="1"/>
  <c r="BY3" i="5" s="1"/>
  <c r="BZ3" i="5" s="1"/>
  <c r="CA3" i="5" s="1"/>
  <c r="CB3" i="5" s="1"/>
  <c r="AE2" i="5"/>
  <c r="AF2" i="5" s="1"/>
  <c r="AG2" i="5" s="1"/>
  <c r="AH2" i="5" s="1"/>
  <c r="AI2" i="5" s="1"/>
  <c r="AJ2" i="5" s="1"/>
  <c r="AK2" i="5" s="1"/>
  <c r="AL2" i="5" s="1"/>
  <c r="AM2" i="5" s="1"/>
  <c r="AN2" i="5" s="1"/>
  <c r="AO2" i="5" s="1"/>
  <c r="AP2" i="5" s="1"/>
  <c r="AQ2" i="5" s="1"/>
  <c r="AR2" i="5" s="1"/>
  <c r="AS2" i="5" s="1"/>
  <c r="AT2" i="5" s="1"/>
  <c r="AU2" i="5" s="1"/>
  <c r="AV2" i="5" s="1"/>
  <c r="AW2" i="5" s="1"/>
  <c r="AX2" i="5" s="1"/>
  <c r="AY2" i="5" s="1"/>
  <c r="AZ2" i="5" s="1"/>
  <c r="BA2" i="5" s="1"/>
  <c r="BB2" i="5" s="1"/>
  <c r="BC2" i="5" s="1"/>
  <c r="BD2" i="5" s="1"/>
  <c r="BE2" i="5" s="1"/>
  <c r="BF2" i="5" s="1"/>
  <c r="BG2" i="5" s="1"/>
  <c r="BH2" i="5" s="1"/>
  <c r="BI2" i="5" s="1"/>
  <c r="BJ2" i="5" s="1"/>
  <c r="BK2" i="5" s="1"/>
  <c r="BL2" i="5" s="1"/>
  <c r="BM2" i="5" s="1"/>
  <c r="BN2" i="5" s="1"/>
  <c r="BO2" i="5" s="1"/>
  <c r="BP2" i="5" s="1"/>
  <c r="BQ2" i="5" s="1"/>
  <c r="BR2" i="5" s="1"/>
  <c r="BS2" i="5" s="1"/>
  <c r="BT2" i="5" s="1"/>
  <c r="BU2" i="5" s="1"/>
  <c r="BV2" i="5" s="1"/>
  <c r="BW2" i="5" s="1"/>
  <c r="BX2" i="5" s="1"/>
  <c r="BY2" i="5" s="1"/>
  <c r="BZ2" i="5" s="1"/>
  <c r="CA2" i="5" s="1"/>
  <c r="CB2" i="5" s="1"/>
  <c r="AF3" i="4"/>
  <c r="AG3" i="4" s="1"/>
  <c r="AH3" i="4" s="1"/>
  <c r="AI3" i="4" s="1"/>
  <c r="AJ3" i="4" s="1"/>
  <c r="AK3" i="4" s="1"/>
  <c r="AL3" i="4" s="1"/>
  <c r="AM3" i="4"/>
  <c r="AN3" i="4" s="1"/>
  <c r="AO3" i="4" s="1"/>
  <c r="AP3" i="4" s="1"/>
  <c r="AQ3" i="4" s="1"/>
  <c r="AR3" i="4" s="1"/>
  <c r="AS3" i="4" s="1"/>
  <c r="AT3" i="4" s="1"/>
  <c r="AU3" i="4" s="1"/>
  <c r="AV3" i="4" s="1"/>
  <c r="AW3" i="4" s="1"/>
  <c r="AX3" i="4" s="1"/>
  <c r="AY3" i="4" s="1"/>
  <c r="AZ3" i="4" s="1"/>
  <c r="BA3" i="4" s="1"/>
  <c r="BB3" i="4" s="1"/>
  <c r="BC3" i="4" s="1"/>
  <c r="BD3" i="4" s="1"/>
  <c r="BE3" i="4" s="1"/>
  <c r="BF3" i="4" s="1"/>
  <c r="BG3" i="4" s="1"/>
  <c r="BH3" i="4" s="1"/>
  <c r="BI3" i="4" s="1"/>
  <c r="BJ3" i="4" s="1"/>
  <c r="BK3" i="4" s="1"/>
  <c r="BL3" i="4" s="1"/>
  <c r="BM3" i="4" s="1"/>
  <c r="BN3" i="4" s="1"/>
  <c r="BO3" i="4" s="1"/>
  <c r="BP3" i="4" s="1"/>
  <c r="BQ3" i="4" s="1"/>
  <c r="BR3" i="4" s="1"/>
  <c r="BS3" i="4" s="1"/>
  <c r="BT3" i="4" s="1"/>
  <c r="BU3" i="4" s="1"/>
  <c r="BV3" i="4" s="1"/>
  <c r="BW3" i="4" s="1"/>
  <c r="BX3" i="4" s="1"/>
  <c r="BY3" i="4" s="1"/>
  <c r="BZ3" i="4" s="1"/>
  <c r="CA3" i="4" s="1"/>
  <c r="CB3" i="4" s="1"/>
  <c r="AF5" i="4"/>
  <c r="AG5" i="4" s="1"/>
  <c r="AH5" i="4" s="1"/>
  <c r="AI5" i="4" s="1"/>
  <c r="AJ5" i="4" s="1"/>
  <c r="AK5" i="4" s="1"/>
  <c r="AL5" i="4" s="1"/>
  <c r="AM5" i="4" s="1"/>
  <c r="AN5" i="4" s="1"/>
  <c r="AO5" i="4" s="1"/>
  <c r="AP5" i="4" s="1"/>
  <c r="AQ5" i="4" s="1"/>
  <c r="AR5" i="4" s="1"/>
  <c r="AS5" i="4" s="1"/>
  <c r="AT5" i="4" s="1"/>
  <c r="AU5" i="4" s="1"/>
  <c r="AV5" i="4" s="1"/>
  <c r="AW5" i="4" s="1"/>
  <c r="AX5" i="4" s="1"/>
  <c r="AY5" i="4" s="1"/>
  <c r="AZ5" i="4" s="1"/>
  <c r="BA5" i="4" s="1"/>
  <c r="BB5" i="4" s="1"/>
  <c r="BC5" i="4" s="1"/>
  <c r="BD5" i="4" s="1"/>
  <c r="BE5" i="4" s="1"/>
  <c r="BF5" i="4" s="1"/>
  <c r="BG5" i="4" s="1"/>
  <c r="BH5" i="4" s="1"/>
  <c r="BI5" i="4" s="1"/>
  <c r="BJ5" i="4" s="1"/>
  <c r="BK5" i="4" s="1"/>
  <c r="BL5" i="4" s="1"/>
  <c r="BM5" i="4" s="1"/>
  <c r="BN5" i="4" s="1"/>
  <c r="BO5" i="4" s="1"/>
  <c r="BP5" i="4" s="1"/>
  <c r="BQ5" i="4" s="1"/>
  <c r="BR5" i="4" s="1"/>
  <c r="BS5" i="4" s="1"/>
  <c r="BT5" i="4" s="1"/>
  <c r="BU5" i="4" s="1"/>
  <c r="BV5" i="4" s="1"/>
  <c r="BW5" i="4" s="1"/>
  <c r="BX5" i="4" s="1"/>
  <c r="BY5" i="4" s="1"/>
  <c r="BZ5" i="4" s="1"/>
  <c r="CA5" i="4" s="1"/>
  <c r="CB5" i="4" s="1"/>
  <c r="AF6" i="4"/>
  <c r="AG6" i="4" s="1"/>
  <c r="AH6" i="4" s="1"/>
  <c r="AI6" i="4" s="1"/>
  <c r="AJ6" i="4"/>
  <c r="AK6" i="4" s="1"/>
  <c r="AL6" i="4" s="1"/>
  <c r="AM6" i="4" s="1"/>
  <c r="AN6" i="4" s="1"/>
  <c r="AO6" i="4" s="1"/>
  <c r="AP6" i="4" s="1"/>
  <c r="AQ6" i="4" s="1"/>
  <c r="AR6" i="4" s="1"/>
  <c r="AS6" i="4" s="1"/>
  <c r="AT6" i="4" s="1"/>
  <c r="AU6" i="4" s="1"/>
  <c r="AV6" i="4" s="1"/>
  <c r="AW6" i="4" s="1"/>
  <c r="AX6" i="4" s="1"/>
  <c r="AY6" i="4" s="1"/>
  <c r="AZ6" i="4" s="1"/>
  <c r="BA6" i="4" s="1"/>
  <c r="BB6" i="4" s="1"/>
  <c r="BC6" i="4" s="1"/>
  <c r="BD6" i="4" s="1"/>
  <c r="BE6" i="4" s="1"/>
  <c r="BF6" i="4" s="1"/>
  <c r="BG6" i="4" s="1"/>
  <c r="BH6" i="4" s="1"/>
  <c r="BI6" i="4" s="1"/>
  <c r="BJ6" i="4" s="1"/>
  <c r="BK6" i="4" s="1"/>
  <c r="BL6" i="4" s="1"/>
  <c r="BM6" i="4" s="1"/>
  <c r="BN6" i="4" s="1"/>
  <c r="BO6" i="4" s="1"/>
  <c r="BP6" i="4" s="1"/>
  <c r="BQ6" i="4" s="1"/>
  <c r="BR6" i="4" s="1"/>
  <c r="BS6" i="4" s="1"/>
  <c r="BT6" i="4" s="1"/>
  <c r="BU6" i="4" s="1"/>
  <c r="BV6" i="4" s="1"/>
  <c r="BW6" i="4" s="1"/>
  <c r="BX6" i="4" s="1"/>
  <c r="BY6" i="4" s="1"/>
  <c r="BZ6" i="4" s="1"/>
  <c r="CA6" i="4" s="1"/>
  <c r="CB6" i="4" s="1"/>
  <c r="AF9" i="4"/>
  <c r="AG9" i="4"/>
  <c r="AH9" i="4" s="1"/>
  <c r="AI9" i="4" s="1"/>
  <c r="AJ9" i="4" s="1"/>
  <c r="AK9" i="4" s="1"/>
  <c r="AL9" i="4" s="1"/>
  <c r="AM9" i="4" s="1"/>
  <c r="AN9" i="4" s="1"/>
  <c r="AO9" i="4" s="1"/>
  <c r="AP9" i="4" s="1"/>
  <c r="AQ9" i="4" s="1"/>
  <c r="AR9" i="4" s="1"/>
  <c r="AS9" i="4" s="1"/>
  <c r="AT9" i="4" s="1"/>
  <c r="AU9" i="4" s="1"/>
  <c r="AV9" i="4" s="1"/>
  <c r="AW9" i="4" s="1"/>
  <c r="AX9" i="4" s="1"/>
  <c r="AY9" i="4" s="1"/>
  <c r="AZ9" i="4" s="1"/>
  <c r="BA9" i="4" s="1"/>
  <c r="BB9" i="4" s="1"/>
  <c r="BC9" i="4" s="1"/>
  <c r="BD9" i="4" s="1"/>
  <c r="BE9" i="4" s="1"/>
  <c r="BF9" i="4" s="1"/>
  <c r="BG9" i="4" s="1"/>
  <c r="BH9" i="4" s="1"/>
  <c r="BI9" i="4" s="1"/>
  <c r="BJ9" i="4" s="1"/>
  <c r="BK9" i="4" s="1"/>
  <c r="BL9" i="4" s="1"/>
  <c r="BM9" i="4" s="1"/>
  <c r="BN9" i="4" s="1"/>
  <c r="BO9" i="4" s="1"/>
  <c r="BP9" i="4" s="1"/>
  <c r="BQ9" i="4" s="1"/>
  <c r="BR9" i="4" s="1"/>
  <c r="BS9" i="4" s="1"/>
  <c r="BT9" i="4" s="1"/>
  <c r="BU9" i="4" s="1"/>
  <c r="BV9" i="4" s="1"/>
  <c r="BW9" i="4" s="1"/>
  <c r="BX9" i="4" s="1"/>
  <c r="BY9" i="4" s="1"/>
  <c r="BZ9" i="4" s="1"/>
  <c r="CA9" i="4" s="1"/>
  <c r="CB9" i="4" s="1"/>
  <c r="AE3" i="4"/>
  <c r="AE4" i="4"/>
  <c r="AE2" i="4" s="1"/>
  <c r="AE5" i="4"/>
  <c r="AE6" i="4"/>
  <c r="AE7" i="4"/>
  <c r="AF7" i="4" s="1"/>
  <c r="AG7" i="4" s="1"/>
  <c r="AH7" i="4" s="1"/>
  <c r="AI7" i="4" s="1"/>
  <c r="AJ7" i="4" s="1"/>
  <c r="AK7" i="4" s="1"/>
  <c r="AL7" i="4" s="1"/>
  <c r="AM7" i="4" s="1"/>
  <c r="AN7" i="4" s="1"/>
  <c r="AO7" i="4" s="1"/>
  <c r="AP7" i="4" s="1"/>
  <c r="AQ7" i="4" s="1"/>
  <c r="AR7" i="4" s="1"/>
  <c r="AS7" i="4" s="1"/>
  <c r="AT7" i="4" s="1"/>
  <c r="AU7" i="4" s="1"/>
  <c r="AV7" i="4" s="1"/>
  <c r="AW7" i="4" s="1"/>
  <c r="AX7" i="4" s="1"/>
  <c r="AY7" i="4" s="1"/>
  <c r="AZ7" i="4" s="1"/>
  <c r="BA7" i="4" s="1"/>
  <c r="BB7" i="4" s="1"/>
  <c r="BC7" i="4" s="1"/>
  <c r="BD7" i="4" s="1"/>
  <c r="BE7" i="4" s="1"/>
  <c r="BF7" i="4" s="1"/>
  <c r="BG7" i="4" s="1"/>
  <c r="BH7" i="4" s="1"/>
  <c r="BI7" i="4" s="1"/>
  <c r="BJ7" i="4" s="1"/>
  <c r="BK7" i="4" s="1"/>
  <c r="BL7" i="4" s="1"/>
  <c r="BM7" i="4" s="1"/>
  <c r="BN7" i="4" s="1"/>
  <c r="BO7" i="4" s="1"/>
  <c r="BP7" i="4" s="1"/>
  <c r="BQ7" i="4" s="1"/>
  <c r="BR7" i="4" s="1"/>
  <c r="BS7" i="4" s="1"/>
  <c r="BT7" i="4" s="1"/>
  <c r="BU7" i="4" s="1"/>
  <c r="BV7" i="4" s="1"/>
  <c r="BW7" i="4" s="1"/>
  <c r="BX7" i="4" s="1"/>
  <c r="BY7" i="4" s="1"/>
  <c r="BZ7" i="4" s="1"/>
  <c r="CA7" i="4" s="1"/>
  <c r="CB7" i="4" s="1"/>
  <c r="AE8" i="4"/>
  <c r="AF8" i="4" s="1"/>
  <c r="AG8" i="4" s="1"/>
  <c r="AH8" i="4" s="1"/>
  <c r="AI8" i="4" s="1"/>
  <c r="AJ8" i="4" s="1"/>
  <c r="AK8" i="4" s="1"/>
  <c r="AL8" i="4" s="1"/>
  <c r="AM8" i="4" s="1"/>
  <c r="AN8" i="4" s="1"/>
  <c r="AO8" i="4" s="1"/>
  <c r="AP8" i="4" s="1"/>
  <c r="AQ8" i="4" s="1"/>
  <c r="AR8" i="4" s="1"/>
  <c r="AS8" i="4" s="1"/>
  <c r="AT8" i="4" s="1"/>
  <c r="AU8" i="4" s="1"/>
  <c r="AV8" i="4" s="1"/>
  <c r="AW8" i="4" s="1"/>
  <c r="AX8" i="4" s="1"/>
  <c r="AY8" i="4" s="1"/>
  <c r="AZ8" i="4" s="1"/>
  <c r="BA8" i="4" s="1"/>
  <c r="BB8" i="4" s="1"/>
  <c r="BC8" i="4" s="1"/>
  <c r="BD8" i="4" s="1"/>
  <c r="BE8" i="4" s="1"/>
  <c r="BF8" i="4" s="1"/>
  <c r="BG8" i="4" s="1"/>
  <c r="BH8" i="4" s="1"/>
  <c r="BI8" i="4" s="1"/>
  <c r="BJ8" i="4" s="1"/>
  <c r="BK8" i="4" s="1"/>
  <c r="BL8" i="4" s="1"/>
  <c r="BM8" i="4" s="1"/>
  <c r="BN8" i="4" s="1"/>
  <c r="BO8" i="4" s="1"/>
  <c r="BP8" i="4" s="1"/>
  <c r="BQ8" i="4" s="1"/>
  <c r="BR8" i="4" s="1"/>
  <c r="BS8" i="4" s="1"/>
  <c r="BT8" i="4" s="1"/>
  <c r="BU8" i="4" s="1"/>
  <c r="BV8" i="4" s="1"/>
  <c r="BW8" i="4" s="1"/>
  <c r="BX8" i="4" s="1"/>
  <c r="BY8" i="4" s="1"/>
  <c r="BZ8" i="4" s="1"/>
  <c r="CA8" i="4" s="1"/>
  <c r="CB8" i="4" s="1"/>
  <c r="AE9" i="4"/>
  <c r="L11" i="2"/>
  <c r="E11" i="2"/>
  <c r="F11" i="2" s="1"/>
  <c r="G11" i="2" s="1"/>
  <c r="H11" i="2" s="1"/>
  <c r="I11" i="2" s="1"/>
  <c r="J11" i="2" s="1"/>
  <c r="K11" i="2" s="1"/>
  <c r="D11" i="2"/>
  <c r="C11" i="2"/>
  <c r="D10" i="2"/>
  <c r="E10" i="2" s="1"/>
  <c r="F10" i="2" s="1"/>
  <c r="G10" i="2" s="1"/>
  <c r="H10" i="2" s="1"/>
  <c r="I10" i="2" s="1"/>
  <c r="J10" i="2" s="1"/>
  <c r="K10" i="2" s="1"/>
  <c r="L10" i="2" s="1"/>
  <c r="M10" i="2" s="1"/>
  <c r="N10" i="2" s="1"/>
  <c r="O10" i="2" s="1"/>
  <c r="P10" i="2" s="1"/>
  <c r="Q10" i="2" s="1"/>
  <c r="R10" i="2" s="1"/>
  <c r="S10" i="2" s="1"/>
  <c r="T10" i="2" s="1"/>
  <c r="U10" i="2" s="1"/>
  <c r="V10" i="2" s="1"/>
  <c r="W10" i="2" s="1"/>
  <c r="X10" i="2" s="1"/>
  <c r="Y10" i="2" s="1"/>
  <c r="Z10" i="2" s="1"/>
  <c r="AA10" i="2" s="1"/>
  <c r="AB10" i="2" s="1"/>
  <c r="AC10" i="2" s="1"/>
  <c r="AD10" i="2" s="1"/>
  <c r="AE10" i="2" s="1"/>
  <c r="AF10" i="2" s="1"/>
  <c r="C9" i="24" l="1"/>
  <c r="C7" i="24"/>
  <c r="C5" i="24"/>
  <c r="C4" i="24"/>
  <c r="C3" i="24"/>
  <c r="D7" i="24"/>
  <c r="D4" i="24"/>
  <c r="D5" i="24"/>
  <c r="D3" i="24"/>
  <c r="D9" i="24"/>
  <c r="AF6" i="24"/>
  <c r="AE3" i="24"/>
  <c r="AE4" i="24"/>
  <c r="AE5" i="24"/>
  <c r="AE7" i="24"/>
  <c r="AE9" i="24"/>
  <c r="AF4" i="4"/>
  <c r="AG4" i="4" s="1"/>
  <c r="AH4" i="4" s="1"/>
  <c r="AI4" i="4" s="1"/>
  <c r="AJ4" i="4" s="1"/>
  <c r="AK4" i="4" s="1"/>
  <c r="AL4" i="4" s="1"/>
  <c r="AM4" i="4" s="1"/>
  <c r="AN4" i="4" s="1"/>
  <c r="AO4" i="4" s="1"/>
  <c r="AP4" i="4" s="1"/>
  <c r="AQ4" i="4" s="1"/>
  <c r="AR4" i="4" s="1"/>
  <c r="AS4" i="4" s="1"/>
  <c r="AT4" i="4" s="1"/>
  <c r="AU4" i="4" s="1"/>
  <c r="AV4" i="4" s="1"/>
  <c r="AW4" i="4" s="1"/>
  <c r="AX4" i="4" s="1"/>
  <c r="AY4" i="4" s="1"/>
  <c r="AZ4" i="4" s="1"/>
  <c r="BA4" i="4" s="1"/>
  <c r="BB4" i="4" s="1"/>
  <c r="BC4" i="4" s="1"/>
  <c r="BD4" i="4" s="1"/>
  <c r="BE4" i="4" s="1"/>
  <c r="BF4" i="4" s="1"/>
  <c r="BG4" i="4" s="1"/>
  <c r="BH4" i="4" s="1"/>
  <c r="BI4" i="4" s="1"/>
  <c r="BJ4" i="4" s="1"/>
  <c r="BK4" i="4" s="1"/>
  <c r="BL4" i="4" s="1"/>
  <c r="BM4" i="4" s="1"/>
  <c r="BN4" i="4" s="1"/>
  <c r="BO4" i="4" s="1"/>
  <c r="BP4" i="4" s="1"/>
  <c r="BQ4" i="4" s="1"/>
  <c r="BR4" i="4" s="1"/>
  <c r="BS4" i="4" s="1"/>
  <c r="BT4" i="4" s="1"/>
  <c r="BU4" i="4" s="1"/>
  <c r="BV4" i="4" s="1"/>
  <c r="BW4" i="4" s="1"/>
  <c r="BX4" i="4" s="1"/>
  <c r="BY4" i="4" s="1"/>
  <c r="BZ4" i="4" s="1"/>
  <c r="CA4" i="4" s="1"/>
  <c r="CB4" i="4" s="1"/>
  <c r="W11" i="2"/>
  <c r="X11" i="2" s="1"/>
  <c r="Y11" i="2" s="1"/>
  <c r="Z11" i="2" s="1"/>
  <c r="AA11" i="2" s="1"/>
  <c r="AB11" i="2" s="1"/>
  <c r="AC11" i="2" s="1"/>
  <c r="AD11" i="2" s="1"/>
  <c r="AE11" i="2" s="1"/>
  <c r="M11" i="2"/>
  <c r="N11" i="2" s="1"/>
  <c r="O11" i="2" s="1"/>
  <c r="P11" i="2" s="1"/>
  <c r="Q11" i="2" s="1"/>
  <c r="R11" i="2" s="1"/>
  <c r="S11" i="2" s="1"/>
  <c r="T11" i="2" s="1"/>
  <c r="U11" i="2" s="1"/>
  <c r="AG6" i="24" l="1"/>
  <c r="AF3" i="24"/>
  <c r="AF4" i="24"/>
  <c r="AF5" i="24"/>
  <c r="AF7" i="24"/>
  <c r="AF9" i="24"/>
  <c r="AF2" i="4"/>
  <c r="AG2" i="4" s="1"/>
  <c r="AH2" i="4" s="1"/>
  <c r="AI2" i="4" s="1"/>
  <c r="AJ2" i="4" s="1"/>
  <c r="AK2" i="4" s="1"/>
  <c r="AL2" i="4" s="1"/>
  <c r="AM2" i="4" s="1"/>
  <c r="AN2" i="4" s="1"/>
  <c r="AO2" i="4" s="1"/>
  <c r="AP2" i="4" s="1"/>
  <c r="AQ2" i="4" s="1"/>
  <c r="AR2" i="4" s="1"/>
  <c r="AS2" i="4" s="1"/>
  <c r="AT2" i="4" s="1"/>
  <c r="AU2" i="4" s="1"/>
  <c r="AV2" i="4" s="1"/>
  <c r="AW2" i="4" s="1"/>
  <c r="AX2" i="4" s="1"/>
  <c r="AY2" i="4" s="1"/>
  <c r="AZ2" i="4" s="1"/>
  <c r="BA2" i="4" s="1"/>
  <c r="BB2" i="4" s="1"/>
  <c r="BC2" i="4" s="1"/>
  <c r="BD2" i="4" s="1"/>
  <c r="BE2" i="4" s="1"/>
  <c r="BF2" i="4" s="1"/>
  <c r="BG2" i="4" s="1"/>
  <c r="BH2" i="4" s="1"/>
  <c r="BI2" i="4" s="1"/>
  <c r="BJ2" i="4" s="1"/>
  <c r="BK2" i="4" s="1"/>
  <c r="BL2" i="4" s="1"/>
  <c r="BM2" i="4" s="1"/>
  <c r="BN2" i="4" s="1"/>
  <c r="BO2" i="4" s="1"/>
  <c r="BP2" i="4" s="1"/>
  <c r="BQ2" i="4" s="1"/>
  <c r="BR2" i="4" s="1"/>
  <c r="BS2" i="4" s="1"/>
  <c r="BT2" i="4" s="1"/>
  <c r="BU2" i="4" s="1"/>
  <c r="BV2" i="4" s="1"/>
  <c r="BW2" i="4" s="1"/>
  <c r="BX2" i="4" s="1"/>
  <c r="BY2" i="4" s="1"/>
  <c r="BZ2" i="4" s="1"/>
  <c r="CA2" i="4" s="1"/>
  <c r="CB2" i="4" s="1"/>
  <c r="AH6" i="24" l="1"/>
  <c r="AG3" i="24"/>
  <c r="AG4" i="24"/>
  <c r="AG5" i="24"/>
  <c r="AG7" i="24"/>
  <c r="AG9" i="24"/>
  <c r="AI6" i="24" l="1"/>
  <c r="AH4" i="24"/>
  <c r="AH5" i="24"/>
  <c r="AH7" i="24"/>
  <c r="AH9" i="24"/>
  <c r="AH3" i="24"/>
  <c r="AJ6" i="24" l="1"/>
  <c r="AI5" i="24"/>
  <c r="AI7" i="24"/>
  <c r="AI9" i="24"/>
  <c r="AI4" i="24"/>
  <c r="AI3" i="24"/>
  <c r="AK6" i="24" l="1"/>
  <c r="AJ7" i="24"/>
  <c r="AJ9" i="24"/>
  <c r="AJ4" i="24"/>
  <c r="AJ5" i="24"/>
  <c r="AJ3" i="24"/>
  <c r="AL6" i="24" l="1"/>
  <c r="AK9" i="24"/>
  <c r="AK5" i="24"/>
  <c r="AK3" i="24"/>
  <c r="AK7" i="24"/>
  <c r="AK4" i="24"/>
  <c r="AM6" i="24" l="1"/>
  <c r="AL3" i="24"/>
  <c r="AL9" i="24"/>
  <c r="AL5" i="24"/>
  <c r="AL7" i="24"/>
  <c r="AL4" i="24"/>
  <c r="AN6" i="24" l="1"/>
  <c r="AM4" i="24"/>
  <c r="AM5" i="24"/>
  <c r="AM3" i="24"/>
  <c r="AM7" i="24"/>
  <c r="AM9" i="24"/>
  <c r="AO6" i="24" l="1"/>
  <c r="AN5" i="24"/>
  <c r="AN7" i="24"/>
  <c r="AN3" i="24"/>
  <c r="AN4" i="24"/>
  <c r="AN9" i="24"/>
  <c r="AP6" i="24" l="1"/>
  <c r="AO3" i="24"/>
  <c r="AO7" i="24"/>
  <c r="AO9" i="24"/>
  <c r="AO4" i="24"/>
  <c r="AO5" i="24"/>
  <c r="AQ6" i="24" l="1"/>
  <c r="AP4" i="24"/>
  <c r="AP9" i="24"/>
  <c r="AP5" i="24"/>
  <c r="AP7" i="24"/>
  <c r="AP3" i="24"/>
  <c r="AR6" i="24" l="1"/>
  <c r="AQ5" i="24"/>
  <c r="AQ7" i="24"/>
  <c r="AQ9" i="24"/>
  <c r="AQ4" i="24"/>
  <c r="AQ3" i="24"/>
  <c r="AS6" i="24" l="1"/>
  <c r="AR7" i="24"/>
  <c r="AR9" i="24"/>
  <c r="AR5" i="24"/>
  <c r="AR3" i="24"/>
  <c r="AR4" i="24"/>
  <c r="AT6" i="24" l="1"/>
  <c r="AS9" i="24"/>
  <c r="AS3" i="24"/>
  <c r="AS4" i="24"/>
  <c r="AS7" i="24"/>
  <c r="AS5" i="24"/>
  <c r="AU6" i="24" l="1"/>
  <c r="AT3" i="24"/>
  <c r="AT5" i="24"/>
  <c r="AT4" i="24"/>
  <c r="AT7" i="24"/>
  <c r="AT9" i="24"/>
  <c r="AV6" i="24" l="1"/>
  <c r="AU3" i="24"/>
  <c r="AU4" i="24"/>
  <c r="AU5" i="24"/>
  <c r="AU7" i="24"/>
  <c r="AU9" i="24"/>
  <c r="AW6" i="24" l="1"/>
  <c r="AV3" i="24"/>
  <c r="AV4" i="24"/>
  <c r="AV5" i="24"/>
  <c r="AV7" i="24"/>
  <c r="AV9" i="24"/>
  <c r="AX6" i="24" l="1"/>
  <c r="AW3" i="24"/>
  <c r="AW4" i="24"/>
  <c r="AW5" i="24"/>
  <c r="AW7" i="24"/>
  <c r="AW9" i="24"/>
  <c r="AY6" i="24" l="1"/>
  <c r="AX4" i="24"/>
  <c r="AX5" i="24"/>
  <c r="AX7" i="24"/>
  <c r="AX9" i="24"/>
  <c r="AX3" i="24"/>
  <c r="AZ6" i="24" l="1"/>
  <c r="AY5" i="24"/>
  <c r="AY7" i="24"/>
  <c r="AY9" i="24"/>
  <c r="AY3" i="24"/>
  <c r="AY4" i="24"/>
  <c r="BA6" i="24" l="1"/>
  <c r="AZ7" i="24"/>
  <c r="AZ9" i="24"/>
  <c r="AZ3" i="24"/>
  <c r="AZ4" i="24"/>
  <c r="AZ5" i="24"/>
  <c r="BB6" i="24" l="1"/>
  <c r="BA9" i="24"/>
  <c r="BA7" i="24"/>
  <c r="BA5" i="24"/>
  <c r="BA3" i="24"/>
  <c r="BA4" i="24"/>
  <c r="BC6" i="24" l="1"/>
  <c r="BB3" i="24"/>
  <c r="BB7" i="24"/>
  <c r="BB9" i="24"/>
  <c r="BB5" i="24"/>
  <c r="BB4" i="24"/>
  <c r="BD6" i="24" l="1"/>
  <c r="BC4" i="24"/>
  <c r="BC5" i="24"/>
  <c r="BC3" i="24"/>
  <c r="BC9" i="24"/>
  <c r="BC7" i="24"/>
  <c r="BE6" i="24" l="1"/>
  <c r="BD5" i="24"/>
  <c r="BD7" i="24"/>
  <c r="BD3" i="24"/>
  <c r="BD4" i="24"/>
  <c r="BD9" i="24"/>
  <c r="BF6" i="24" l="1"/>
  <c r="BE3" i="24"/>
  <c r="BE7" i="24"/>
  <c r="BE4" i="24"/>
  <c r="BE9" i="24"/>
  <c r="BE5" i="24"/>
  <c r="BG6" i="24" l="1"/>
  <c r="BF4" i="24"/>
  <c r="BF5" i="24"/>
  <c r="BF7" i="24"/>
  <c r="BF9" i="24"/>
  <c r="BF3" i="24"/>
  <c r="BH6" i="24" l="1"/>
  <c r="BG5" i="24"/>
  <c r="BG7" i="24"/>
  <c r="BG9" i="24"/>
  <c r="BG3" i="24"/>
  <c r="BG4" i="24"/>
  <c r="BI6" i="24" l="1"/>
  <c r="BH7" i="24"/>
  <c r="BH9" i="24"/>
  <c r="BH3" i="24"/>
  <c r="BH5" i="24"/>
  <c r="BH4" i="24"/>
  <c r="BJ6" i="24" l="1"/>
  <c r="BI9" i="24"/>
  <c r="BI3" i="24"/>
  <c r="BI5" i="24"/>
  <c r="BI4" i="24"/>
  <c r="BI7" i="24"/>
  <c r="BK6" i="24" l="1"/>
  <c r="BJ3" i="24"/>
  <c r="BJ5" i="24"/>
  <c r="BJ4" i="24"/>
  <c r="BJ9" i="24"/>
  <c r="BJ7" i="24"/>
  <c r="BL6" i="24" l="1"/>
  <c r="BK5" i="24"/>
  <c r="BK3" i="24"/>
  <c r="BK4" i="24"/>
  <c r="BK7" i="24"/>
  <c r="BK9" i="24"/>
  <c r="BM6" i="24" l="1"/>
  <c r="BL3" i="24"/>
  <c r="BL4" i="24"/>
  <c r="BL5" i="24"/>
  <c r="BL7" i="24"/>
  <c r="BL9" i="24"/>
  <c r="BN6" i="24" l="1"/>
  <c r="BM3" i="24"/>
  <c r="BM9" i="24"/>
  <c r="BM4" i="24"/>
  <c r="BM5" i="24"/>
  <c r="BM7" i="24"/>
  <c r="BO6" i="24" l="1"/>
  <c r="BN4" i="24"/>
  <c r="BN9" i="24"/>
  <c r="BN5" i="24"/>
  <c r="BN7" i="24"/>
  <c r="BN3" i="24"/>
  <c r="BP6" i="24" l="1"/>
  <c r="BO5" i="24"/>
  <c r="BO7" i="24"/>
  <c r="BO9" i="24"/>
  <c r="BO3" i="24"/>
  <c r="BO4" i="24"/>
  <c r="BQ6" i="24" l="1"/>
  <c r="BP7" i="24"/>
  <c r="BP9" i="24"/>
  <c r="BP5" i="24"/>
  <c r="BP4" i="24"/>
  <c r="BP3" i="24"/>
  <c r="BR6" i="24" l="1"/>
  <c r="BQ9" i="24"/>
  <c r="BQ5" i="24"/>
  <c r="BQ7" i="24"/>
  <c r="BQ3" i="24"/>
  <c r="BQ4" i="24"/>
  <c r="BS6" i="24" l="1"/>
  <c r="BR3" i="24"/>
  <c r="BR7" i="24"/>
  <c r="BR9" i="24"/>
  <c r="BR4" i="24"/>
  <c r="BR5" i="24"/>
  <c r="BT6" i="24" l="1"/>
  <c r="BS4" i="24"/>
  <c r="BS3" i="24"/>
  <c r="BS5" i="24"/>
  <c r="BS9" i="24"/>
  <c r="BS7" i="24"/>
  <c r="BU6" i="24" l="1"/>
  <c r="BT5" i="24"/>
  <c r="BT7" i="24"/>
  <c r="BT3" i="24"/>
  <c r="BT4" i="24"/>
  <c r="BT9" i="24"/>
  <c r="BV6" i="24" l="1"/>
  <c r="BU3" i="24"/>
  <c r="BU7" i="24"/>
  <c r="BU4" i="24"/>
  <c r="BU5" i="24"/>
  <c r="BU9" i="24"/>
  <c r="BW6" i="24" l="1"/>
  <c r="BV4" i="24"/>
  <c r="BV5" i="24"/>
  <c r="BV7" i="24"/>
  <c r="BV9" i="24"/>
  <c r="BV3" i="24"/>
  <c r="BX6" i="24" l="1"/>
  <c r="BW5" i="24"/>
  <c r="BW7" i="24"/>
  <c r="BW9" i="24"/>
  <c r="BW4" i="24"/>
  <c r="BW3" i="24"/>
  <c r="BY6" i="24" l="1"/>
  <c r="BX7" i="24"/>
  <c r="BX9" i="24"/>
  <c r="BX4" i="24"/>
  <c r="BX3" i="24"/>
  <c r="BX5" i="24"/>
  <c r="BZ6" i="24" l="1"/>
  <c r="BY9" i="24"/>
  <c r="BY7" i="24"/>
  <c r="BY3" i="24"/>
  <c r="BY5" i="24"/>
  <c r="BY4" i="24"/>
  <c r="CA6" i="24" l="1"/>
  <c r="BZ3" i="24"/>
  <c r="BZ9" i="24"/>
  <c r="BZ4" i="24"/>
  <c r="BZ5" i="24"/>
  <c r="BZ7" i="24"/>
  <c r="CB6" i="24" l="1"/>
  <c r="CA5" i="24"/>
  <c r="CA3" i="24"/>
  <c r="CA4" i="24"/>
  <c r="CA9" i="24"/>
  <c r="CA7" i="24"/>
  <c r="CB3" i="24" l="1"/>
  <c r="CB4" i="24"/>
  <c r="CB5" i="24"/>
  <c r="CB7" i="24"/>
  <c r="CB9"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F38EB124-53B0-469E-B458-85DC92388845}">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4AB3FE45-E2D0-4FBE-93BF-820ADEF2BE1C}">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1320CF50-5094-4426-9EDF-AF78D4215CF3}">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2C4CA5C8-5116-4F6D-B694-B46E3D32F0DE}">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69BB2B04-7856-4B6A-A252-6E05163BA071}">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28CA8B62-1424-4A46-B872-E97F658CB379}">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62B9A582-4E8B-4E1B-A826-397F90CFD15E}">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589A5902-E74C-45BC-8CF5-70621E4FBE31}">
      <text>
        <r>
          <rPr>
            <sz val="9"/>
            <color indexed="81"/>
            <rFont val="Tahoma"/>
            <family val="2"/>
          </rPr>
          <t>For algae-based renewable diesel only</t>
        </r>
      </text>
    </comment>
    <comment ref="A63" authorId="3" shapeId="0" xr:uid="{17DD6D22-DD0C-4C00-AC7C-90C4CF83EE6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D939E89B-C552-460D-BB8A-D8D67DB1688B}">
      <text>
        <r>
          <rPr>
            <b/>
            <sz val="10"/>
            <color indexed="81"/>
            <rFont val="Tahoma"/>
            <family val="2"/>
          </rPr>
          <t>Btu per (short ton, as received)</t>
        </r>
        <r>
          <rPr>
            <sz val="10"/>
            <color indexed="81"/>
            <rFont val="Tahoma"/>
            <family val="2"/>
          </rPr>
          <t xml:space="preserve">
</t>
        </r>
      </text>
    </comment>
    <comment ref="A66" authorId="0" shapeId="0" xr:uid="{8818F76C-4E60-4659-81A7-65AA0892D124}">
      <text>
        <r>
          <rPr>
            <sz val="8"/>
            <color indexed="81"/>
            <rFont val="Tahoma"/>
            <family val="2"/>
          </rPr>
          <t xml:space="preserve">As feedstock for coal-based H2 and FTD production pathways.
</t>
        </r>
      </text>
    </comment>
    <comment ref="B66" authorId="4" shapeId="0" xr:uid="{56FFAD11-4C6C-4E8F-AC97-0C3A590AD82D}">
      <text>
        <r>
          <rPr>
            <b/>
            <sz val="10"/>
            <color indexed="81"/>
            <rFont val="Tahoma"/>
            <family val="2"/>
          </rPr>
          <t>Btu per (short ton, as received)
Moisture Content: 4.5% wt.</t>
        </r>
        <r>
          <rPr>
            <sz val="10"/>
            <color indexed="81"/>
            <rFont val="Tahoma"/>
            <family val="2"/>
          </rPr>
          <t xml:space="preserve">
</t>
        </r>
      </text>
    </comment>
    <comment ref="D66" authorId="3" shapeId="0" xr:uid="{ED4EA7EC-A88F-4C92-8288-6BA68C80AAB1}">
      <text>
        <r>
          <rPr>
            <sz val="9"/>
            <color indexed="81"/>
            <rFont val="Tahoma"/>
            <family val="2"/>
          </rPr>
          <t>Based on EIA-423</t>
        </r>
      </text>
    </comment>
    <comment ref="F66" authorId="3" shapeId="0" xr:uid="{982CD967-92BB-4FF6-A9AC-0D475CF79888}">
      <text>
        <r>
          <rPr>
            <sz val="9"/>
            <color indexed="81"/>
            <rFont val="Tahoma"/>
            <family val="2"/>
          </rPr>
          <t>Calculated from the USGS database (2006)</t>
        </r>
      </text>
    </comment>
    <comment ref="G66" authorId="3" shapeId="0" xr:uid="{1BDBB832-CC90-439C-9604-6F2C9EE9AD81}">
      <text>
        <r>
          <rPr>
            <sz val="9"/>
            <color indexed="81"/>
            <rFont val="Tahoma"/>
            <family val="2"/>
          </rPr>
          <t>Based on EIA-423</t>
        </r>
      </text>
    </comment>
    <comment ref="I66" authorId="3" shapeId="0" xr:uid="{762AA36F-0045-4552-AD88-F8F0A9940095}">
      <text>
        <r>
          <rPr>
            <sz val="9"/>
            <color indexed="81"/>
            <rFont val="Tahoma"/>
            <family val="2"/>
          </rPr>
          <t>Calculated from the USGS database (2006)</t>
        </r>
      </text>
    </comment>
    <comment ref="B67" authorId="4" shapeId="0" xr:uid="{56FADC5B-1769-4A9A-B847-248ECC490F42}">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4D63118A-AF8F-4706-AB64-DDFE5ED8B90E}">
      <text>
        <r>
          <rPr>
            <sz val="9"/>
            <color indexed="81"/>
            <rFont val="Tahoma"/>
            <family val="2"/>
          </rPr>
          <t>Based on EIA-423</t>
        </r>
      </text>
    </comment>
    <comment ref="F67" authorId="3" shapeId="0" xr:uid="{CE183E4D-F439-4080-B1AE-AD39F5356EAD}">
      <text>
        <r>
          <rPr>
            <sz val="9"/>
            <color indexed="81"/>
            <rFont val="Tahoma"/>
            <family val="2"/>
          </rPr>
          <t>Calculated from the USGS database (2006)</t>
        </r>
      </text>
    </comment>
    <comment ref="G67" authorId="3" shapeId="0" xr:uid="{BDD5A007-23BC-4A75-992B-63ED4C8DE9C3}">
      <text>
        <r>
          <rPr>
            <sz val="9"/>
            <color indexed="81"/>
            <rFont val="Tahoma"/>
            <family val="2"/>
          </rPr>
          <t>Based on EIA-423</t>
        </r>
      </text>
    </comment>
    <comment ref="I67" authorId="3" shapeId="0" xr:uid="{D1AC33D5-537E-477A-96A9-C64CF24E4E11}">
      <text>
        <r>
          <rPr>
            <sz val="9"/>
            <color indexed="81"/>
            <rFont val="Tahoma"/>
            <family val="2"/>
          </rPr>
          <t>Calculated from the USGS database (2006)</t>
        </r>
      </text>
    </comment>
    <comment ref="B68" authorId="4" shapeId="0" xr:uid="{30CF81EB-76BE-4AB4-A5B5-D75A58140723}">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F83C1809-A4CC-4BBF-A68E-620EA9D2BCDE}">
      <text>
        <r>
          <rPr>
            <sz val="9"/>
            <color indexed="81"/>
            <rFont val="Tahoma"/>
            <family val="2"/>
          </rPr>
          <t>Based on EIA-423</t>
        </r>
      </text>
    </comment>
    <comment ref="F68" authorId="3" shapeId="0" xr:uid="{1E12D323-901A-4E21-AE8C-56732DC74B87}">
      <text>
        <r>
          <rPr>
            <sz val="9"/>
            <color indexed="81"/>
            <rFont val="Tahoma"/>
            <family val="2"/>
          </rPr>
          <t>Calculated from the USGS database (2006)</t>
        </r>
      </text>
    </comment>
    <comment ref="G68" authorId="3" shapeId="0" xr:uid="{5AE14009-98D4-4AE1-BBB1-3D07A92526EA}">
      <text>
        <r>
          <rPr>
            <sz val="9"/>
            <color indexed="81"/>
            <rFont val="Tahoma"/>
            <family val="2"/>
          </rPr>
          <t>Based on EIA-423</t>
        </r>
      </text>
    </comment>
    <comment ref="I68" authorId="3" shapeId="0" xr:uid="{2F47262D-11CB-48FE-B90C-B0D76CE7A8FD}">
      <text>
        <r>
          <rPr>
            <sz val="9"/>
            <color indexed="81"/>
            <rFont val="Tahoma"/>
            <family val="2"/>
          </rPr>
          <t>Calculated from the USGS database (2006)</t>
        </r>
      </text>
    </comment>
    <comment ref="B69" authorId="4" shapeId="0" xr:uid="{B24512B5-9687-4128-B0AF-E3ECE4BB32E3}">
      <text>
        <r>
          <rPr>
            <b/>
            <sz val="10"/>
            <color indexed="81"/>
            <rFont val="Tahoma"/>
            <family val="2"/>
          </rPr>
          <t>Btu per (short ton, as received)</t>
        </r>
        <r>
          <rPr>
            <sz val="10"/>
            <color indexed="81"/>
            <rFont val="Tahoma"/>
            <family val="2"/>
          </rPr>
          <t xml:space="preserve">
</t>
        </r>
      </text>
    </comment>
    <comment ref="D69" authorId="3" shapeId="0" xr:uid="{BF0BD947-0536-4D46-80C0-8AA430A30F55}">
      <text>
        <r>
          <rPr>
            <sz val="9"/>
            <color indexed="81"/>
            <rFont val="Tahoma"/>
            <family val="2"/>
          </rPr>
          <t>Assumed to be the same as bituminous coal</t>
        </r>
      </text>
    </comment>
    <comment ref="F69" authorId="3" shapeId="0" xr:uid="{D02AE06C-5EC6-4CA9-BC97-F2B66567E67B}">
      <text>
        <r>
          <rPr>
            <sz val="9"/>
            <color indexed="81"/>
            <rFont val="Tahoma"/>
            <family val="2"/>
          </rPr>
          <t>Based on EIA-423</t>
        </r>
      </text>
    </comment>
    <comment ref="G69" authorId="3" shapeId="0" xr:uid="{7528C234-30CA-4E3F-8109-6AB8938DABF4}">
      <text>
        <r>
          <rPr>
            <sz val="9"/>
            <color indexed="81"/>
            <rFont val="Tahoma"/>
            <family val="2"/>
          </rPr>
          <t>Based on EIA-423</t>
        </r>
      </text>
    </comment>
    <comment ref="I69" authorId="3" shapeId="0" xr:uid="{E9BC9D66-D247-4111-BBB5-78AF3D6D756A}">
      <text>
        <r>
          <rPr>
            <sz val="9"/>
            <color indexed="81"/>
            <rFont val="Tahoma"/>
            <family val="2"/>
          </rPr>
          <t>Assumed to be the same as bituminous coal</t>
        </r>
      </text>
    </comment>
    <comment ref="B70" authorId="4" shapeId="0" xr:uid="{DDDE621A-9C61-4F39-960E-4775096F57C3}">
      <text>
        <r>
          <rPr>
            <b/>
            <sz val="10"/>
            <color indexed="81"/>
            <rFont val="Tahoma"/>
            <family val="2"/>
          </rPr>
          <t>Btu per (short ton, as received)</t>
        </r>
        <r>
          <rPr>
            <sz val="10"/>
            <color indexed="81"/>
            <rFont val="Tahoma"/>
            <family val="2"/>
          </rPr>
          <t xml:space="preserve">
</t>
        </r>
      </text>
    </comment>
    <comment ref="D70" authorId="3" shapeId="0" xr:uid="{11B324F1-2F58-4375-B17A-0C202CF74673}">
      <text>
        <r>
          <rPr>
            <sz val="9"/>
            <color indexed="81"/>
            <rFont val="Tahoma"/>
            <family val="2"/>
          </rPr>
          <t>Based on EIA-423</t>
        </r>
      </text>
    </comment>
    <comment ref="F70" authorId="3" shapeId="0" xr:uid="{77F3E462-8EF6-42AE-8A0A-04DB66BD8A40}">
      <text>
        <r>
          <rPr>
            <sz val="9"/>
            <color indexed="81"/>
            <rFont val="Tahoma"/>
            <family val="2"/>
          </rPr>
          <t>Based on EIA-423</t>
        </r>
      </text>
    </comment>
    <comment ref="G70" authorId="3" shapeId="0" xr:uid="{885DD201-2689-47F8-AAA4-DF0F175C8DA7}">
      <text>
        <r>
          <rPr>
            <sz val="9"/>
            <color indexed="81"/>
            <rFont val="Tahoma"/>
            <family val="2"/>
          </rPr>
          <t>Assumed to be the same as lignite coal</t>
        </r>
      </text>
    </comment>
    <comment ref="I70" authorId="3" shapeId="0" xr:uid="{2A1B0879-8791-4A85-BF59-0B8E4CF4E58F}">
      <text>
        <r>
          <rPr>
            <sz val="9"/>
            <color indexed="81"/>
            <rFont val="Tahoma"/>
            <family val="2"/>
          </rPr>
          <t>Assumed to be the same as lignite coal</t>
        </r>
      </text>
    </comment>
    <comment ref="B71" authorId="4" shapeId="0" xr:uid="{952045B4-17B6-4FD4-991E-586A91025C7C}">
      <text>
        <r>
          <rPr>
            <b/>
            <sz val="10"/>
            <color indexed="81"/>
            <rFont val="Tahoma"/>
            <family val="2"/>
          </rPr>
          <t>Btu per (short ton, as received)</t>
        </r>
        <r>
          <rPr>
            <sz val="10"/>
            <color indexed="81"/>
            <rFont val="Tahoma"/>
            <family val="2"/>
          </rPr>
          <t xml:space="preserve">
</t>
        </r>
      </text>
    </comment>
    <comment ref="D71" authorId="3" shapeId="0" xr:uid="{7169DBF3-6568-49F9-9D18-A3113103D81A}">
      <text>
        <r>
          <rPr>
            <sz val="9"/>
            <color indexed="81"/>
            <rFont val="Tahoma"/>
            <family val="2"/>
          </rPr>
          <t>Based on EIA-423</t>
        </r>
      </text>
    </comment>
    <comment ref="F71" authorId="3" shapeId="0" xr:uid="{7949A9F5-2F74-435B-B947-5A6531A67DAB}">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351A8F2E-DC2E-4DF7-A12D-09F5AC2BEFFF}">
      <text>
        <r>
          <rPr>
            <sz val="9"/>
            <color indexed="81"/>
            <rFont val="Tahoma"/>
            <family val="2"/>
          </rPr>
          <t>Based on EIA-423</t>
        </r>
      </text>
    </comment>
    <comment ref="I71" authorId="3" shapeId="0" xr:uid="{7F1E3B0F-52B5-4AAE-A5FB-E20365DCBEBE}">
      <text>
        <r>
          <rPr>
            <sz val="9"/>
            <color indexed="81"/>
            <rFont val="Tahoma"/>
            <family val="2"/>
          </rPr>
          <t>Based on the ratio in the previous GREET</t>
        </r>
      </text>
    </comment>
    <comment ref="B72" authorId="4" shapeId="0" xr:uid="{717706BD-4205-4750-9A6F-EF79413F9887}">
      <text>
        <r>
          <rPr>
            <b/>
            <sz val="10"/>
            <color indexed="81"/>
            <rFont val="Tahoma"/>
            <family val="2"/>
          </rPr>
          <t>Btu per (short ton, as received)</t>
        </r>
        <r>
          <rPr>
            <sz val="10"/>
            <color indexed="81"/>
            <rFont val="Tahoma"/>
            <family val="2"/>
          </rPr>
          <t xml:space="preserve">
</t>
        </r>
      </text>
    </comment>
    <comment ref="D72" authorId="3" shapeId="0" xr:uid="{3B175AE9-FA05-433F-8343-EF5C6FCA0733}">
      <text>
        <r>
          <rPr>
            <sz val="9"/>
            <color indexed="81"/>
            <rFont val="Tahoma"/>
            <family val="2"/>
          </rPr>
          <t>Based on EIA-423</t>
        </r>
      </text>
    </comment>
    <comment ref="F72" authorId="3" shapeId="0" xr:uid="{A3A0D286-6C62-4066-B885-F0F1C5267A5F}">
      <text>
        <r>
          <rPr>
            <sz val="9"/>
            <color indexed="81"/>
            <rFont val="Tahoma"/>
            <family val="2"/>
          </rPr>
          <t>Based on EIA-423</t>
        </r>
      </text>
    </comment>
    <comment ref="G72" authorId="3" shapeId="0" xr:uid="{432F24AE-F0B3-4A9E-A34B-061F43E63572}">
      <text>
        <r>
          <rPr>
            <sz val="9"/>
            <color indexed="81"/>
            <rFont val="Tahoma"/>
            <family val="2"/>
          </rPr>
          <t>Assumed to be the same as pet coke</t>
        </r>
      </text>
    </comment>
    <comment ref="I72" authorId="3" shapeId="0" xr:uid="{0E29060F-6BB3-4FD6-A2E9-C3EF2B1A52BC}">
      <text>
        <r>
          <rPr>
            <sz val="9"/>
            <color indexed="81"/>
            <rFont val="Tahoma"/>
            <family val="2"/>
          </rPr>
          <t>Assumed to be the same as pet coke</t>
        </r>
      </text>
    </comment>
    <comment ref="B73" authorId="4" shapeId="0" xr:uid="{4342F5D3-BCF6-48A4-854D-385F876ECFBB}">
      <text>
        <r>
          <rPr>
            <b/>
            <sz val="10"/>
            <color indexed="81"/>
            <rFont val="Tahoma"/>
            <family val="2"/>
          </rPr>
          <t>Btu per (short ton, as received)</t>
        </r>
        <r>
          <rPr>
            <sz val="10"/>
            <color indexed="81"/>
            <rFont val="Tahoma"/>
            <family val="2"/>
          </rPr>
          <t xml:space="preserve">
</t>
        </r>
      </text>
    </comment>
    <comment ref="B74" authorId="4" shapeId="0" xr:uid="{1613BDA0-18FE-49E1-BC22-7DE18E8D4A61}">
      <text>
        <r>
          <rPr>
            <b/>
            <sz val="10"/>
            <color indexed="81"/>
            <rFont val="Tahoma"/>
            <family val="2"/>
          </rPr>
          <t>Btu per (short ton, dry matter)</t>
        </r>
        <r>
          <rPr>
            <sz val="10"/>
            <color indexed="81"/>
            <rFont val="Tahoma"/>
            <family val="2"/>
          </rPr>
          <t xml:space="preserve">
</t>
        </r>
      </text>
    </comment>
    <comment ref="B76" authorId="4" shapeId="0" xr:uid="{6D19E61F-5FF2-4E8F-93D6-2E2E50026E18}">
      <text>
        <r>
          <rPr>
            <b/>
            <sz val="10"/>
            <color indexed="81"/>
            <rFont val="Tahoma"/>
            <family val="2"/>
          </rPr>
          <t>Btu per (short ton, dry matter)</t>
        </r>
        <r>
          <rPr>
            <sz val="10"/>
            <color indexed="81"/>
            <rFont val="Tahoma"/>
            <family val="2"/>
          </rPr>
          <t xml:space="preserve">
</t>
        </r>
      </text>
    </comment>
    <comment ref="B77" authorId="4" shapeId="0" xr:uid="{89667962-F0C5-448C-9E3E-6BD366E0E1B8}">
      <text>
        <r>
          <rPr>
            <b/>
            <sz val="10"/>
            <color indexed="81"/>
            <rFont val="Tahoma"/>
            <family val="2"/>
          </rPr>
          <t>Btu per (short ton, dry matter)</t>
        </r>
        <r>
          <rPr>
            <sz val="10"/>
            <color indexed="81"/>
            <rFont val="Tahoma"/>
            <family val="2"/>
          </rPr>
          <t xml:space="preserve">
</t>
        </r>
      </text>
    </comment>
    <comment ref="B78" authorId="4" shapeId="0" xr:uid="{C34D9268-53D7-4B1C-93F3-EB91A78C7ABC}">
      <text>
        <r>
          <rPr>
            <b/>
            <sz val="10"/>
            <color indexed="81"/>
            <rFont val="Tahoma"/>
            <family val="2"/>
          </rPr>
          <t>Btu per (short ton, dry matter)</t>
        </r>
        <r>
          <rPr>
            <sz val="10"/>
            <color indexed="81"/>
            <rFont val="Tahoma"/>
            <family val="2"/>
          </rPr>
          <t xml:space="preserve">
</t>
        </r>
      </text>
    </comment>
    <comment ref="B79" authorId="4" shapeId="0" xr:uid="{5AC7CFF4-CDFC-4320-A16A-D6823A92615B}">
      <text>
        <r>
          <rPr>
            <b/>
            <sz val="10"/>
            <color indexed="81"/>
            <rFont val="Tahoma"/>
            <family val="2"/>
          </rPr>
          <t>Btu per (short ton, dry matter)</t>
        </r>
        <r>
          <rPr>
            <sz val="10"/>
            <color indexed="81"/>
            <rFont val="Tahoma"/>
            <family val="2"/>
          </rPr>
          <t xml:space="preserve">
</t>
        </r>
      </text>
    </comment>
    <comment ref="B80" authorId="4" shapeId="0" xr:uid="{BE01E26F-44EA-45B9-B696-A3962A934E27}">
      <text>
        <r>
          <rPr>
            <b/>
            <sz val="10"/>
            <color indexed="81"/>
            <rFont val="Tahoma"/>
            <family val="2"/>
          </rPr>
          <t>Btu per (short ton, dry matter)</t>
        </r>
        <r>
          <rPr>
            <sz val="10"/>
            <color indexed="81"/>
            <rFont val="Tahoma"/>
            <family val="2"/>
          </rPr>
          <t xml:space="preserve">
</t>
        </r>
      </text>
    </comment>
    <comment ref="B81" authorId="4" shapeId="0" xr:uid="{27741CD7-78D9-4076-9917-24BE2DB6C42A}">
      <text>
        <r>
          <rPr>
            <b/>
            <sz val="10"/>
            <color indexed="81"/>
            <rFont val="Tahoma"/>
            <family val="2"/>
          </rPr>
          <t>Btu per (short ton, dry matter)</t>
        </r>
        <r>
          <rPr>
            <sz val="10"/>
            <color indexed="81"/>
            <rFont val="Tahoma"/>
            <family val="2"/>
          </rPr>
          <t xml:space="preserve">
</t>
        </r>
      </text>
    </comment>
    <comment ref="B82" authorId="4" shapeId="0" xr:uid="{7376C9EF-2630-49D2-AA8B-CA5C6A6BCE70}">
      <text>
        <r>
          <rPr>
            <b/>
            <sz val="10"/>
            <color indexed="81"/>
            <rFont val="Tahoma"/>
            <family val="2"/>
          </rPr>
          <t>Btu per (short ton, dry matter)</t>
        </r>
        <r>
          <rPr>
            <sz val="10"/>
            <color indexed="81"/>
            <rFont val="Tahoma"/>
            <family val="2"/>
          </rPr>
          <t xml:space="preserve">
</t>
        </r>
      </text>
    </comment>
    <comment ref="B83" authorId="4" shapeId="0" xr:uid="{A5B9C1FA-3142-4E47-AD4C-E272381577BE}">
      <text>
        <r>
          <rPr>
            <b/>
            <sz val="10"/>
            <color indexed="81"/>
            <rFont val="Tahoma"/>
            <family val="2"/>
          </rPr>
          <t>Btu per (short ton, as received)</t>
        </r>
        <r>
          <rPr>
            <sz val="10"/>
            <color indexed="81"/>
            <rFont val="Tahoma"/>
            <family val="2"/>
          </rPr>
          <t xml:space="preserve">
</t>
        </r>
      </text>
    </comment>
    <comment ref="B84" authorId="4" shapeId="0" xr:uid="{513AFA02-BCE5-4AD1-8FC5-AE6960E4249F}">
      <text>
        <r>
          <rPr>
            <b/>
            <sz val="10"/>
            <color indexed="81"/>
            <rFont val="Tahoma"/>
            <family val="2"/>
          </rPr>
          <t>Btu per (short ton, as received)</t>
        </r>
        <r>
          <rPr>
            <sz val="10"/>
            <color indexed="81"/>
            <rFont val="Tahoma"/>
            <family val="2"/>
          </rPr>
          <t xml:space="preserve">
</t>
        </r>
      </text>
    </comment>
    <comment ref="B85" authorId="4" shapeId="0" xr:uid="{8B02E8A5-D2EA-4B03-B942-28D6AB997842}">
      <text>
        <r>
          <rPr>
            <b/>
            <sz val="10"/>
            <color indexed="81"/>
            <rFont val="Tahoma"/>
            <family val="2"/>
          </rPr>
          <t>Btu per (short ton, as received)</t>
        </r>
        <r>
          <rPr>
            <sz val="10"/>
            <color indexed="81"/>
            <rFont val="Tahoma"/>
            <family val="2"/>
          </rPr>
          <t xml:space="preserve">
</t>
        </r>
      </text>
    </comment>
    <comment ref="B86" authorId="4" shapeId="0" xr:uid="{36A4EB15-651E-44AA-B654-F37EF69B99AB}">
      <text>
        <r>
          <rPr>
            <b/>
            <sz val="10"/>
            <color indexed="81"/>
            <rFont val="Tahoma"/>
            <family val="2"/>
          </rPr>
          <t>Btu per (short ton, as received)</t>
        </r>
        <r>
          <rPr>
            <sz val="10"/>
            <color indexed="81"/>
            <rFont val="Tahoma"/>
            <family val="2"/>
          </rPr>
          <t xml:space="preserve">
</t>
        </r>
      </text>
    </comment>
    <comment ref="B87" authorId="4" shapeId="0" xr:uid="{53E7069C-A3D9-4A14-B790-EFFEB7E6FFE1}">
      <text>
        <r>
          <rPr>
            <b/>
            <sz val="10"/>
            <color indexed="81"/>
            <rFont val="Tahoma"/>
            <family val="2"/>
          </rPr>
          <t>Btu per (short ton, dry matter)</t>
        </r>
        <r>
          <rPr>
            <sz val="10"/>
            <color indexed="81"/>
            <rFont val="Tahoma"/>
            <family val="2"/>
          </rPr>
          <t xml:space="preserve">
</t>
        </r>
      </text>
    </comment>
    <comment ref="B88" authorId="4" shapeId="0" xr:uid="{AAEC6E75-518A-4996-A59B-21B3E78E41C8}">
      <text>
        <r>
          <rPr>
            <b/>
            <sz val="10"/>
            <color indexed="81"/>
            <rFont val="Tahoma"/>
            <family val="2"/>
          </rPr>
          <t>Btu per (short ton, dry matter)</t>
        </r>
        <r>
          <rPr>
            <sz val="10"/>
            <color indexed="81"/>
            <rFont val="Tahoma"/>
            <family val="2"/>
          </rPr>
          <t xml:space="preserve">
</t>
        </r>
      </text>
    </comment>
    <comment ref="A90" authorId="0" shapeId="0" xr:uid="{D9C655D2-36BB-4AFE-AEF1-2A5A550640B0}">
      <text>
        <r>
          <rPr>
            <sz val="8"/>
            <color indexed="81"/>
            <rFont val="Tahoma"/>
            <family val="2"/>
          </rPr>
          <t>Different global warming potential values can be inputted here and GREET then takes the new values for calculations automatically.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<sst xmlns="http://schemas.openxmlformats.org/spreadsheetml/2006/main" count="28940" uniqueCount="2653">
  <si>
    <t>BFPaT BAU Pretax Fuel Price by Sector</t>
  </si>
  <si>
    <t>BFPaT BAU Fuel Tax by Sector</t>
  </si>
  <si>
    <t>Sources:</t>
  </si>
  <si>
    <t>energy price model of FORECAST</t>
  </si>
  <si>
    <t>reviesed model, using price components</t>
  </si>
  <si>
    <t>the model uses EUROSTAT statistics about natural gas (NRG_PC_202_C, NRG_PC_203_C) and electricity (NRG_PC_205_C, NRG_PC_204_C)</t>
  </si>
  <si>
    <t>https://ec.europa.eu/eurostat/databrowser/explore/all/all_themes</t>
  </si>
  <si>
    <t>oil bulletins for oil products</t>
  </si>
  <si>
    <t>https://energy.ec.europa.eu/data-and-analysis/weekly-oil-bulletin_en</t>
  </si>
  <si>
    <t>coal and lignite</t>
  </si>
  <si>
    <t>IEA https://iea.blob.core.windows.net/assets/00abf3d2-4599-4353-977c-8f80e9085420/Coal_2020.pdf p61</t>
  </si>
  <si>
    <t>biomass</t>
  </si>
  <si>
    <t>TEP research</t>
  </si>
  <si>
    <t>district heating</t>
  </si>
  <si>
    <t>hydrogen</t>
  </si>
  <si>
    <t>KNDE 2050 Minimalszenario</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</si>
  <si>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</si>
  <si>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</si>
  <si>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</si>
  <si>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</si>
  <si>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</si>
  <si>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</si>
  <si>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</si>
  <si>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</si>
  <si>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</si>
  <si>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</si>
  <si>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</si>
  <si>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</si>
  <si>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</si>
  <si>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</si>
  <si>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</si>
  <si>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</si>
  <si>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</si>
  <si>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</si>
  <si>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Transportation Electricity</t>
  </si>
  <si>
    <t>EIA's transportation electricity price refers to the price for rail, not EV charging. Therefore,</t>
  </si>
  <si>
    <t>we use the residential price for transportation electricity.</t>
  </si>
  <si>
    <t>Buildings Sectors</t>
  </si>
  <si>
    <t>Since fuel pricing differs between residential and commercial buidlings, the buildings</t>
  </si>
  <si>
    <t>sector has been split into two "sectors" for purposes of this variable and related calculations.</t>
  </si>
  <si>
    <t>Coal</t>
  </si>
  <si>
    <t>For coal we differentiate steam coal (energy sector) and metallurgical coal (industry)</t>
  </si>
  <si>
    <t>Diesel</t>
  </si>
  <si>
    <t>We assume the price of biodiesel scales up or down by the same percentage as petroleum diesel,</t>
  </si>
  <si>
    <t>based on historical fuel price correlation.</t>
  </si>
  <si>
    <t>Hydro, wind, solar, and geothermal do not have fuel cost.  These sheets contain zeroes.</t>
  </si>
  <si>
    <t>District Heating and Hydrogen Supply</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</si>
  <si>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</si>
  <si>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</si>
  <si>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</si>
  <si>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</si>
  <si>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</si>
  <si>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</si>
  <si>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We assume biofuel gasoline is taxed at the same rate as petroleum gasoline and biofuel diesel</t>
  </si>
  <si>
    <t>is taxed at the same rate as petroleum diesel.</t>
  </si>
  <si>
    <t>These fuels are not taxed: crude oil and heavy fuel oil</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</si>
  <si>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</si>
  <si>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</si>
  <si>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</si>
  <si>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</si>
  <si>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</si>
  <si>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</si>
  <si>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</si>
  <si>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</si>
  <si>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Price trajectory</t>
  </si>
  <si>
    <t>For the development of prices we use the values provided by Agora</t>
  </si>
  <si>
    <t>€/MWh</t>
  </si>
  <si>
    <t>lignite</t>
  </si>
  <si>
    <t>tyndp</t>
  </si>
  <si>
    <t>light oil</t>
  </si>
  <si>
    <t>hard coal</t>
  </si>
  <si>
    <t>fossil gas</t>
  </si>
  <si>
    <t>Futures</t>
  </si>
  <si>
    <t>electricity</t>
  </si>
  <si>
    <t>Agora values</t>
  </si>
  <si>
    <t>CO2 price [€/t]</t>
  </si>
  <si>
    <t>90 in 2050</t>
  </si>
  <si>
    <t>Fuel Tax ($/BTU)</t>
  </si>
  <si>
    <t>Transportation Sector</t>
  </si>
  <si>
    <t>Electricity Sector</t>
  </si>
  <si>
    <t>Residential Buildings Sector</t>
  </si>
  <si>
    <t>Commercial Buildings Sector</t>
  </si>
  <si>
    <t>Industry Sector</t>
  </si>
  <si>
    <t>District Heating Sector</t>
  </si>
  <si>
    <t>LULUCF Sector</t>
  </si>
  <si>
    <t>Geoengineering Sector</t>
  </si>
  <si>
    <t>#python code</t>
  </si>
  <si>
    <t xml:space="preserve">import logging.config
</t>
  </si>
  <si>
    <t xml:space="preserve">import shutil
</t>
  </si>
  <si>
    <t xml:space="preserve">import os
</t>
  </si>
  <si>
    <t xml:space="preserve">import pathlib
</t>
  </si>
  <si>
    <t xml:space="preserve">import sqlite3
</t>
  </si>
  <si>
    <t xml:space="preserve">
</t>
  </si>
  <si>
    <t xml:space="preserve">import pandas as pd
</t>
  </si>
  <si>
    <t xml:space="preserve">import numpy as np
</t>
  </si>
  <si>
    <t xml:space="preserve">import yaml
</t>
  </si>
  <si>
    <t xml:space="preserve">import sqlite_tasks
</t>
  </si>
  <si>
    <t xml:space="preserve">from fecommon import csv_tasks, fe_data_structure, xls_tasks, static_country_list
</t>
  </si>
  <si>
    <t xml:space="preserve">from fecommon.fe_process import ForecastElementProcess
</t>
  </si>
  <si>
    <t xml:space="preserve">import reportprocesses.fed
</t>
  </si>
  <si>
    <t xml:space="preserve">log = logging.getLogger(__name__)
</t>
  </si>
  <si>
    <t xml:space="preserve">log_summary = logging.getLogger('Process Summary')
</t>
  </si>
  <si>
    <t xml:space="preserve">mapping_forecast_to_eps = {"Electricity": "electricity",
</t>
  </si>
  <si>
    <t xml:space="preserve">                           "Hard coal": "coal",
</t>
  </si>
  <si>
    <t xml:space="preserve">                           "Natural Gas": "natural gas",
</t>
  </si>
  <si>
    <t xml:space="preserve">                           "Biogas": "natural gas",
</t>
  </si>
  <si>
    <t xml:space="preserve">                           "Biomass solid": "biomass",
</t>
  </si>
  <si>
    <t xml:space="preserve">                           "Light fuel oil": "petroleum diesel",
</t>
  </si>
  <si>
    <t xml:space="preserve">                           "Hydrogen": "hydrogen",
</t>
  </si>
  <si>
    <t xml:space="preserve">                           "District heating": "heat"}
</t>
  </si>
  <si>
    <t xml:space="preserve">order_rows = ['electricity (BTU)',
</t>
  </si>
  <si>
    <t xml:space="preserve">              'coal (BTU)',
</t>
  </si>
  <si>
    <t xml:space="preserve">              'natural gas (BTU)',
</t>
  </si>
  <si>
    <t xml:space="preserve">              'petroleum diesel (BTU)',
</t>
  </si>
  <si>
    <t xml:space="preserve">              'heat (BTU)',
</t>
  </si>
  <si>
    <t xml:space="preserve">              'biomass (BTU)',
</t>
  </si>
  <si>
    <t xml:space="preserve">              'kerosene (BTU)',
</t>
  </si>
  <si>
    <t xml:space="preserve">              'heavy or residual fuel oil (BTU)',
</t>
  </si>
  <si>
    <t xml:space="preserve">              'LPG propane or butane (BTU)',
</t>
  </si>
  <si>
    <t xml:space="preserve">              'hydrogen (BTU)'
</t>
  </si>
  <si>
    <t xml:space="preserve">              ]
</t>
  </si>
  <si>
    <t xml:space="preserve">mapping_sector = {
</t>
  </si>
  <si>
    <t xml:space="preserve">    'Transportation Sector': 99,
</t>
  </si>
  <si>
    <t xml:space="preserve">    'Electricity Sector': 2,
</t>
  </si>
  <si>
    <t xml:space="preserve">    'Residential Buildings Sector': 6,
</t>
  </si>
  <si>
    <t xml:space="preserve">    'Commercial Buildings Sector': 3,
</t>
  </si>
  <si>
    <t xml:space="preserve">    'Industry Sector': 2,
</t>
  </si>
  <si>
    <t xml:space="preserve">    'District Heating Sector': 2,
</t>
  </si>
  <si>
    <t xml:space="preserve">    'LULUCF Sector': None,
</t>
  </si>
  <si>
    <t xml:space="preserve">    'Geoengineering Sector': 2
</t>
  </si>
  <si>
    <t xml:space="preserve">}
</t>
  </si>
  <si>
    <t xml:space="preserve">def get_fed(process):
</t>
  </si>
  <si>
    <t xml:space="preserve">    """
</t>
  </si>
  <si>
    <t xml:space="preserve">    using the method fed_data_reading from reportprocess package
</t>
  </si>
  <si>
    <t xml:space="preserve">    and transform units, energy carriers and check if all countries are available
</t>
  </si>
  <si>
    <t xml:space="preserve">    :param process:
</t>
  </si>
  <si>
    <t xml:space="preserve">    :return:
</t>
  </si>
  <si>
    <t xml:space="preserve">    df_fed = reportprocesses.fed.fed_data_reading(process)
</t>
  </si>
  <si>
    <t xml:space="preserve">    df_fed.rename(columns={f"Y{y}": str(y) for y in range(2012, 2051)}, inplace=True)
</t>
  </si>
  <si>
    <t xml:space="preserve">    map_energy_carriers(df_fed)
</t>
  </si>
  <si>
    <t xml:space="preserve">    translate_units(df_fed)
</t>
  </si>
  <si>
    <t xml:space="preserve">    check_countries(df_fed)
</t>
  </si>
  <si>
    <t xml:space="preserve">    return df_fed
</t>
  </si>
  <si>
    <t xml:space="preserve">def get_fa(process):
</t>
  </si>
  <si>
    <t xml:space="preserve">    """"
</t>
  </si>
  <si>
    <t xml:space="preserve">    the results should list the floor area of each country, sector and category (total, ventilated fa and cooled fa)
</t>
  </si>
  <si>
    <t xml:space="preserve">    # years = process['years'] if 'years' in process.keys() else [2012, 2050]
</t>
  </si>
  <si>
    <t xml:space="preserve">    # years = list(range(years[0], years[1] + 1))
</t>
  </si>
  <si>
    <t xml:space="preserve">    # yearpart = ', '.join([f'sum("Y{yr}") as "{yr}"' for yr in years])
</t>
  </si>
  <si>
    <t xml:space="preserve">    years = list(range(2015, 2050))
</t>
  </si>
  <si>
    <t xml:space="preserve">    yearpart = ', '.join([f'"Y{yr}"' for yr in years])
</t>
  </si>
  <si>
    <t xml:space="preserve">    df = pd.DataFrame()
</t>
  </si>
  <si>
    <t xml:space="preserve">    for sqliteFullPath in process['inputfiles']:
</t>
  </si>
  <si>
    <t xml:space="preserve">        df3 = pd.DataFrame()
</t>
  </si>
  <si>
    <t xml:space="preserve">        try:
</t>
  </si>
  <si>
    <t xml:space="preserve">            con = sqlite3.connect(sqliteFullPath)
</t>
  </si>
  <si>
    <t xml:space="preserve">            # total
</t>
  </si>
  <si>
    <t xml:space="preserve">            query = f'SELECT ID_Scenario, ID_Country, ID_Sector, ID_Subsector,  {yearpart} ' \
</t>
  </si>
  <si>
    <t xml:space="preserve">                    f'FROM Calculated_TotalFA '
</t>
  </si>
  <si>
    <t xml:space="preserve">            df2 = pd.read_sql(query, con=con)
</t>
  </si>
  <si>
    <t xml:space="preserve">            df2.set_index(['ID_Scenario', 'ID_Country', 'ID_Sector', 'ID_Subsector'], inplace=True)
</t>
  </si>
  <si>
    <t xml:space="preserve">            df2.rename(columns={f"Y{y}": f"{y}-total" for y in years}, inplace=True)
</t>
  </si>
  <si>
    <t xml:space="preserve">            df3 = pd.concat([df3, df2], axis=1)
</t>
  </si>
  <si>
    <t xml:space="preserve">            # ventilation 5
</t>
  </si>
  <si>
    <t xml:space="preserve">            # air conditioning 17
</t>
  </si>
  <si>
    <t xml:space="preserve">            enservdriver_map = {5: 'ventilation', 17: 'air conditioning'}
</t>
  </si>
  <si>
    <t xml:space="preserve">            for enservdriver in [5, 17]:
</t>
  </si>
  <si>
    <t xml:space="preserve">                query = f'SELECT ID_Scenario, ID_Country, ID_Sector, ID_Subsector,  {yearpart} ' \
</t>
  </si>
  <si>
    <t xml:space="preserve">                        f'FROM ScenarioData_EnServDriver where ID_EnergyService={enservdriver}'
</t>
  </si>
  <si>
    <t xml:space="preserve">                df2 = pd.read_sql(query, con=con)
</t>
  </si>
  <si>
    <t xml:space="preserve">                df2.set_index(['ID_Scenario', 'ID_Country', 'ID_Sector', 'ID_Subsector'], inplace=True)
</t>
  </si>
  <si>
    <t xml:space="preserve">                # df2['cat'] = enservdriver_map[enservdriver]
</t>
  </si>
  <si>
    <t xml:space="preserve">                df2.rename(columns={f"Y{y}": f"{y}-{enservdriver_map[enservdriver]}" for y in years}, inplace=True)
</t>
  </si>
  <si>
    <t xml:space="preserve">                df3 = pd.concat([df3, df2], axis=1)
</t>
  </si>
  <si>
    <t xml:space="preserve">            # pp index
</t>
  </si>
  <si>
    <t xml:space="preserve">            query = f'SELECT *  FROM ScenarioData_HeatCost_CountryIndex '
</t>
  </si>
  <si>
    <t xml:space="preserve">            df_pp = pd.read_sql(query, con=con).set_index('ID_Country')
</t>
  </si>
  <si>
    <t xml:space="preserve">        except Exception as e:
</t>
  </si>
  <si>
    <t xml:space="preserve">            log.warning(f"problems to load {sqliteFullPath}, skipped")
</t>
  </si>
  <si>
    <t xml:space="preserve">            continue
</t>
  </si>
  <si>
    <t xml:space="preserve">        df = pd.concat([df, df3], axis=0)
</t>
  </si>
  <si>
    <t xml:space="preserve">    df.reset_index(inplace=True)
</t>
  </si>
  <si>
    <t xml:space="preserve">    for country in df_pp.index:
</t>
  </si>
  <si>
    <t xml:space="preserve">        filter = df[df['ID_Country'] == country].index
</t>
  </si>
  <si>
    <t xml:space="preserve">        df.loc[filter, 'PP_Index'] = df_pp.at[country, 'PP_Index']
</t>
  </si>
  <si>
    <t xml:space="preserve">    df.to_csv('test.csv')
</t>
  </si>
  <si>
    <t xml:space="preserve">def add_empty_elements(df_temp, order_rows2=None):
</t>
  </si>
  <si>
    <t xml:space="preserve">    adds missing energy carriers with value 0
</t>
  </si>
  <si>
    <t xml:space="preserve">    energy carriers  must be in index of the df
</t>
  </si>
  <si>
    <t xml:space="preserve">    :param df_temp:
</t>
  </si>
  <si>
    <t xml:space="preserve">    if isinstance(order_rows2, type(None)):
</t>
  </si>
  <si>
    <t xml:space="preserve">        order_rows2 = order_rows
</t>
  </si>
  <si>
    <t xml:space="preserve">    empty_elements = set(order_rows2).difference(df_temp.index)
</t>
  </si>
  <si>
    <t xml:space="preserve">    if len(df_temp) &gt; 0:
</t>
  </si>
  <si>
    <t xml:space="preserve">        df_row = df_temp.iloc[[0], :].copy()
</t>
  </si>
  <si>
    <t xml:space="preserve">        for ee in empty_elements:
</t>
  </si>
  <si>
    <t xml:space="preserve">            df_row.index = [f"{ee}"]
</t>
  </si>
  <si>
    <t xml:space="preserve">            df_temp = pd.concat([df_temp, df_row * 0], axis=0)
</t>
  </si>
  <si>
    <t xml:space="preserve">    else:
</t>
  </si>
  <si>
    <t xml:space="preserve">        # create a full set of 0s
</t>
  </si>
  <si>
    <t xml:space="preserve">        df_row = pd.DataFrame(columns=df_temp.columns, index=order_rows2)
</t>
  </si>
  <si>
    <t xml:space="preserve">        yrs = [str(y) for y in range(2021, 2051)]
</t>
  </si>
  <si>
    <t xml:space="preserve">        df_row.loc[:, yrs] = 0
</t>
  </si>
  <si>
    <t xml:space="preserve">        df_temp = pd.concat([df_temp, df_row], axis=0)
</t>
  </si>
  <si>
    <t xml:space="preserve">    return df_temp
</t>
  </si>
  <si>
    <t xml:space="preserve">def map_energy_carriers(df_fed):
</t>
  </si>
  <si>
    <t xml:space="preserve">    mapping_forecast_to_eps2 = {k: f"{v} (BTU)" for k, v in mapping_forecast_to_eps.items()}
</t>
  </si>
  <si>
    <t xml:space="preserve">    df_fed.loc[:, "ID_EnergyCarrier"].replace(mapping_forecast_to_eps2, inplace=True)
</t>
  </si>
  <si>
    <t xml:space="preserve">def translate_units(df_fed):
</t>
  </si>
  <si>
    <t xml:space="preserve">    # from TWH into BTU: https://www.justintools.com/unit-conversion/energy.php?k1=terawatt-hour&amp;k2=british-thermal-unit
</t>
  </si>
  <si>
    <t xml:space="preserve">    factor = 3412141156488.4
</t>
  </si>
  <si>
    <t xml:space="preserve">    year_columns = fe_data_structure.find_year_columns(df_fed)
</t>
  </si>
  <si>
    <t xml:space="preserve">    df_fed.loc[:, year_columns] = df_fed.loc[:, year_columns] * factor
</t>
  </si>
  <si>
    <t xml:space="preserve">    df_fed.loc[:, 'Unit'] = 'BTU'
</t>
  </si>
  <si>
    <t xml:space="preserve">def check_countries(df_fed):
</t>
  </si>
  <si>
    <t xml:space="preserve">    check if all countries are available
</t>
  </si>
  <si>
    <t xml:space="preserve">    background: this should give a warning if the simulation is only performed for single countries,
</t>
  </si>
  <si>
    <t xml:space="preserve">    this is fine during development but for final productive simulation all EU27 countries are needed
</t>
  </si>
  <si>
    <t xml:space="preserve">    :param df_fed:
</t>
  </si>
  <si>
    <t xml:space="preserve">    should_be = ["Austria",
</t>
  </si>
  <si>
    <t xml:space="preserve">                 "Belgium",
</t>
  </si>
  <si>
    <t xml:space="preserve">                 "Cyprus",
</t>
  </si>
  <si>
    <t xml:space="preserve">                 "Czech Republic",
</t>
  </si>
  <si>
    <t xml:space="preserve">                 "Denmark",
</t>
  </si>
  <si>
    <t xml:space="preserve">                 "Estonia",
</t>
  </si>
  <si>
    <t xml:space="preserve">                 "Finland",
</t>
  </si>
  <si>
    <t xml:space="preserve">                 "France",
</t>
  </si>
  <si>
    <t xml:space="preserve">                 "Germany",
</t>
  </si>
  <si>
    <t xml:space="preserve">                 "Greece",
</t>
  </si>
  <si>
    <t xml:space="preserve">                 "Hungary",
</t>
  </si>
  <si>
    <t xml:space="preserve">                 "Ireland",
</t>
  </si>
  <si>
    <t xml:space="preserve">                 "Italy",
</t>
  </si>
  <si>
    <t xml:space="preserve">                 "Latvia",
</t>
  </si>
  <si>
    <t xml:space="preserve">                 "Lithuania",
</t>
  </si>
  <si>
    <t xml:space="preserve">                 "Luxembourg",
</t>
  </si>
  <si>
    <t xml:space="preserve">                 "Malta",
</t>
  </si>
  <si>
    <t xml:space="preserve">                 "Netherlands",
</t>
  </si>
  <si>
    <t xml:space="preserve">                 "Poland",
</t>
  </si>
  <si>
    <t xml:space="preserve">                 "Portugal",
</t>
  </si>
  <si>
    <t xml:space="preserve">                 "Slovakia",
</t>
  </si>
  <si>
    <t xml:space="preserve">                 "Slovenia",
</t>
  </si>
  <si>
    <t xml:space="preserve">                 "Spain",
</t>
  </si>
  <si>
    <t xml:space="preserve">                 "Sweden",
</t>
  </si>
  <si>
    <t xml:space="preserve">                 "Romania",
</t>
  </si>
  <si>
    <t xml:space="preserve">                 "Bulgaria",
</t>
  </si>
  <si>
    <t xml:space="preserve">                 "Croatia"]
</t>
  </si>
  <si>
    <t xml:space="preserve">    actual = df_fed['ID_Country'].unique()
</t>
  </si>
  <si>
    <t xml:space="preserve">    diff = set(should_be).difference(actual)
</t>
  </si>
  <si>
    <t xml:space="preserve">    if len(diff) == 0:
</t>
  </si>
  <si>
    <t xml:space="preserve">        log.info('countries ok')
</t>
  </si>
  <si>
    <t xml:space="preserve">        log.warning(f"missing or wrong countries: {diff}")
</t>
  </si>
  <si>
    <t xml:space="preserve">def save_csvs(folder, df_res):
</t>
  </si>
  <si>
    <t xml:space="preserve">    for name, df in df_res.items():
</t>
  </si>
  <si>
    <t xml:space="preserve">        path = pathlib.Path(folder, name + '.csv')
</t>
  </si>
  <si>
    <t xml:space="preserve">        csv_tasks.write_csv(df, path)
</t>
  </si>
  <si>
    <t xml:space="preserve">def copy_excel(resource_dir, section, excel_file_name, outputdir, overwrite=True):
</t>
  </si>
  <si>
    <t xml:space="preserve">    excel_path_source = os.path.join(resource_dir, section, excel_file_name)
</t>
  </si>
  <si>
    <t xml:space="preserve">    excel_path_target = os.path.join(outputdir, section, excel_file_name)
</t>
  </si>
  <si>
    <t xml:space="preserve">    os.makedirs(os.path.join(outputdir, section), exist_ok=True)
</t>
  </si>
  <si>
    <t xml:space="preserve">    if overwrite or not os.path.isfile(excel_path_target):
</t>
  </si>
  <si>
    <t xml:space="preserve">        shutil.copy(excel_path_source, excel_path_target)
</t>
  </si>
  <si>
    <t xml:space="preserve">    return excel_path_target
</t>
  </si>
  <si>
    <t xml:space="preserve">def save_xls_and_csvs(outputdir, section, excel_file_name, resource_dir, df_res, overwrite=True):
</t>
  </si>
  <si>
    <t xml:space="preserve">    df_res = dictionary, keys = sheets, values = dataframes
</t>
  </si>
  <si>
    <t xml:space="preserve">    1. copy xls from resources to target: resource is empty template, where the othere sheets should be inserted later on
</t>
  </si>
  <si>
    <t xml:space="preserve">    2. add sheets to excel
</t>
  </si>
  <si>
    <t xml:space="preserve">    3. write csv
</t>
  </si>
  <si>
    <t xml:space="preserve">    :param outputdir:
</t>
  </si>
  <si>
    <t xml:space="preserve">    :param section:
</t>
  </si>
  <si>
    <t xml:space="preserve">    :param excel_file_name:
</t>
  </si>
  <si>
    <t xml:space="preserve">    :param df_res:
</t>
  </si>
  <si>
    <t xml:space="preserve">    excel_path_target = copy_excel(resource_dir, section, excel_file_name, outputdir, overwrite)
</t>
  </si>
  <si>
    <t xml:space="preserve">    save_csvs(os.path.join(outputdir, section), df_res)
</t>
  </si>
  <si>
    <t xml:space="preserve">    for sheetname, df in df_res.items():
</t>
  </si>
  <si>
    <t xml:space="preserve">        log.info(f"writing into excel sheetname: {sheetname}")
</t>
  </si>
  <si>
    <t xml:space="preserve">        xls_tasks.writeIntoExcel(df, excel_path_target, sheetname, 0, 0)
</t>
  </si>
  <si>
    <t xml:space="preserve">def read_code():
</t>
  </si>
  <si>
    <t xml:space="preserve">    with open(__file__) as f:
</t>
  </si>
  <si>
    <t xml:space="preserve">        lines = f.readlines()
</t>
  </si>
  <si>
    <t xml:space="preserve">    df = pd.DataFrame(data=lines, columns=['#python code'])
</t>
  </si>
  <si>
    <t xml:space="preserve">    return df
</t>
  </si>
  <si>
    <t xml:space="preserve">def get_fed_lookup_table(df_fed, energy_carrier):
</t>
  </si>
  <si>
    <t xml:space="preserve">    this returns a data frame with index columns country and energy_carrier id
</t>
  </si>
  <si>
    <t xml:space="preserve">    the column fed is the share of the fed of this energy carrier compared to other countries,
</t>
  </si>
  <si>
    <t xml:space="preserve">    e.g. Germany electricity can be 15%, that means that other EU27 countries consume 85% of electricity.
</t>
  </si>
  <si>
    <t xml:space="preserve">    only res sector is used.
</t>
  </si>
  <si>
    <t xml:space="preserve">    fed is not for available for all energy carriers, e.g. industry and transport sector is not modelled.
</t>
  </si>
  <si>
    <t xml:space="preserve">    to consider the weight on the average of the energy carrier price, the electricity demand in residential is used as a proxy if no other value available
</t>
  </si>
  <si>
    <t xml:space="preserve">    todo: fill gaps with eurostat is a better approach
</t>
  </si>
  <si>
    <t xml:space="preserve">    :param energy_carrier:
</t>
  </si>
  <si>
    <t xml:space="preserve">    df_fed2 = df_fed.query("ID_Sector==6")
</t>
  </si>
  <si>
    <t xml:space="preserve">    df_fed2 = df_fed2.loc[:, ['ID_Country', 'ID_EnergyCarrier', '2021']]
</t>
  </si>
  <si>
    <t xml:space="preserve">    df_fed2 = df_fed2.groupby(['ID_Country', 'ID_EnergyCarrier']).sum()
</t>
  </si>
  <si>
    <t xml:space="preserve">    cl = static_country_list.get_country_list()
</t>
  </si>
  <si>
    <t xml:space="preserve">    cl2 = {c['country']: c['id'] for c in cl}
</t>
  </si>
  <si>
    <t xml:space="preserve">    ec_forecast_map = {'electricity': 1,
</t>
  </si>
  <si>
    <t xml:space="preserve">                       'coal': 3,
</t>
  </si>
  <si>
    <t xml:space="preserve">                       'natural gas': 6,
</t>
  </si>
  <si>
    <t xml:space="preserve">                       'biomass': 12,
</t>
  </si>
  <si>
    <t xml:space="preserve">                       'heat': 13}
</t>
  </si>
  <si>
    <t xml:space="preserve">    ecl = {ecv + ' (BTU)': ec_forecast_map[ecv] for eck, ecv in mapping_forecast_to_eps.items() if
</t>
  </si>
  <si>
    <t xml:space="preserve">           ecv in ec_forecast_map.keys()}
</t>
  </si>
  <si>
    <t xml:space="preserve">    df_fed2 = df_fed2.reset_index()
</t>
  </si>
  <si>
    <t xml:space="preserve">    df_fed2['ID_Country'].replace(cl2, inplace=True)
</t>
  </si>
  <si>
    <t xml:space="preserve">    df_fed2['ID_EnergyCarrier'].replace(ecl, inplace=True)
</t>
  </si>
  <si>
    <t xml:space="preserve">    df_fed2.rename(columns={'2021': 'fed'}, inplace=True)
</t>
  </si>
  <si>
    <t xml:space="preserve">    df_fed2 = df_fed2.query(f"ID_EnergyCarrier in {list(ec_forecast_map.values())}")
</t>
  </si>
  <si>
    <t xml:space="preserve">    df_fed2.set_index(['ID_EnergyCarrier', 'ID_Country'], inplace=True)
</t>
  </si>
  <si>
    <t xml:space="preserve">    df3 = df_fed2.unstack(level=-1)
</t>
  </si>
  <si>
    <t xml:space="preserve">    dfsum = df3.sum(axis=1)
</t>
  </si>
  <si>
    <t xml:space="preserve">    df3 = df3.apply(lambda x: x / dfsum)
</t>
  </si>
  <si>
    <t xml:space="preserve">    df4 = df3.stack()
</t>
  </si>
  <si>
    <t xml:space="preserve">    return df4
</t>
  </si>
  <si>
    <t xml:space="preserve">class AgoraEpsReport(ForecastElementProcess):
</t>
  </si>
  <si>
    <t xml:space="preserve">    mandatory_conf = ['inputfiles', 'outputdir']
</t>
  </si>
  <si>
    <t xml:space="preserve">    def process(self, process):
</t>
  </si>
  <si>
    <t xml:space="preserve">        """
</t>
  </si>
  <si>
    <t xml:space="preserve">        :param process:
</t>
  </si>
  <si>
    <t xml:space="preserve">        :return:
</t>
  </si>
  <si>
    <t xml:space="preserve">        log_summary.info(f'&lt;&lt;&lt;STARTING&gt;&gt;&gt; {__name__}: {process["id"]}')
</t>
  </si>
  <si>
    <t xml:space="preserve">        self.check_input(process)
</t>
  </si>
  <si>
    <t xml:space="preserve">        self.counter = 0
</t>
  </si>
  <si>
    <t xml:space="preserve">        self.code = read_code()
</t>
  </si>
  <si>
    <t xml:space="preserve">        process['filters'] = []
</t>
  </si>
  <si>
    <t xml:space="preserve">        self.outputdir = process['outputdir']
</t>
  </si>
  <si>
    <t xml:space="preserve">        self.resource_dir = process['resource_dir']
</t>
  </si>
  <si>
    <t xml:space="preserve">        # df_fa = get_fa(process)
</t>
  </si>
  <si>
    <t xml:space="preserve">        # get final energy demand from simulation results
</t>
  </si>
  <si>
    <t xml:space="preserve">        df_fed = get_fed(process)
</t>
  </si>
  <si>
    <t xml:space="preserve">        self.calc_BFPaT(process['prices'], df_fed)
</t>
  </si>
  <si>
    <t xml:space="preserve">        df_res = self.calc_BCEU_all(df_fed)
</t>
  </si>
  <si>
    <t xml:space="preserve">        self.calc_SYCEU(df_res, 2021)
</t>
  </si>
  <si>
    <t xml:space="preserve">        self.calc_BASoBC(process['inputfiles'])
</t>
  </si>
  <si>
    <t xml:space="preserve">        self.calc_BFoHxx(process['inputfiles'])
</t>
  </si>
  <si>
    <t xml:space="preserve">        others = [
</t>
  </si>
  <si>
    <t xml:space="preserve">            {'section': 'bldgs/BRESaC', 'excel_file': 'Bldg Retrofitting E Savings and Costs.xlsx',
</t>
  </si>
  <si>
    <t xml:space="preserve">             'csv_sheets': ['BRESaC-energy', 'BRESaC-cost']},
</t>
  </si>
  <si>
    <t xml:space="preserve">            {'section': 'bldgs/CL', 'excel_file': 'Component_Lifetime.xlsx', 'csv_sheets': ['CL']},
</t>
  </si>
  <si>
    <t xml:space="preserve">            {'section': 'bldgs/FoBOBE', 'excel_file': 'Frac of Bldgs Owned by Entity.xlsx', 'csv_sheets': ['FoBObE']},
</t>
  </si>
  <si>
    <t xml:space="preserve">            {'section': 'bldgs/EoBSDwEC', 'excel_file': 'Elast of Bldg Svc Demand wrt E Cost.xlsx',
</t>
  </si>
  <si>
    <t xml:space="preserve">             'csv_sheets': ['EoBSDwEC']},
</t>
  </si>
  <si>
    <t xml:space="preserve">            {'section': 'bldgs/EoCEDwEC', 'excel_file': 'Elast of Component E Demand wrt E Cost.xlsx',
</t>
  </si>
  <si>
    <t xml:space="preserve">             'csv_sheets': ['EoCEDwEC']},
</t>
  </si>
  <si>
    <t xml:space="preserve">            {'section': 'bldgs/EoDSDwSP', 'excel_file': 'Elasticity of Dist Solar Deployment wrt Subsidy Perc.xlsx',
</t>
  </si>
  <si>
    <t xml:space="preserve">             'csv_sheets': ['EoDSDwSP']},
</t>
  </si>
  <si>
    <t xml:space="preserve">            {'section': 'bldgs/ICpUEfEBE', 'excel_file': 'Incr Cost per Unit E for Electrified Building Equipment.xlsx',
</t>
  </si>
  <si>
    <t xml:space="preserve">             'csv_sheets': ['ICpUEfEBE-com-appl', 'ICpUEfEBE-com-heating', 'ICpUEfEBE-com-other',
</t>
  </si>
  <si>
    <t xml:space="preserve">                            'ICpUEfEBE-rur-res-appl', 'ICpUEfEBE-rur-res-heating', 'ICpUEfEBE-rur-res-other',
</t>
  </si>
  <si>
    <t xml:space="preserve">                            'ICpUEfEBE-urb-res-appl', 'ICpUEfEBE-urb-res-heating', 'ICpUEfEBE-urb-res-other']},
</t>
  </si>
  <si>
    <t xml:space="preserve">            {'section': 'bldgs/RBFF', 'excel_file': 'Recipient Buildings Fuel Fractions.xlsx', 'csv_sheets': ['RBFF']},
</t>
  </si>
  <si>
    <t xml:space="preserve">            {'section': 'bldgs/SoBRCBbG', 'excel_file': 'Shr of Blgd Rtrft Cost Borne by Govt.xlsx',
</t>
  </si>
  <si>
    <t xml:space="preserve">             'csv_sheets': ['SoBRCBbG']},
</t>
  </si>
  <si>
    <t xml:space="preserve">            {'section': 'fuels/BCTR', 'excel_file': 'BAU Carbon Tax Rate.xlsx', 'csv_sheets': ['BCTR']},
</t>
  </si>
  <si>
    <t xml:space="preserve">            # {'section': 'fuels/BFPaT', 'excel_file': 'Fracy', 'csv_sheets': ['BFPaT']},
</t>
  </si>
  <si>
    <t xml:space="preserve">        ]
</t>
  </si>
  <si>
    <t xml:space="preserve">        for other in others:
</t>
  </si>
  <si>
    <t xml:space="preserve">            self.copy_other(**other)
</t>
  </si>
  <si>
    <t xml:space="preserve">        log.info('done')
</t>
  </si>
  <si>
    <t xml:space="preserve">        log.info(f'{self.counter} variables created')
</t>
  </si>
  <si>
    <t xml:space="preserve">    def calc_BCEU_all(self, df_fed):
</t>
  </si>
  <si>
    <t xml:space="preserve">        df_res = {}
</t>
  </si>
  <si>
    <t xml:space="preserve">        cols = ['ID_EnergyCarrier', 'ID_Sector', 'ID_SubSector'] + [str(y) for y in range(2012, 2051)]
</t>
  </si>
  <si>
    <t xml:space="preserve">        df_fed2 = df_fed.copy().loc[:, cols].groupby(['ID_EnergyCarrier', 'ID_Sector']).sum().reset_index()
</t>
  </si>
  <si>
    <t xml:space="preserve">        df_fed2.replace({3: 'commercial', 6: 'residential'}, inplace=True)
</t>
  </si>
  <si>
    <t xml:space="preserve">        df_fed2.rename({'ID_EnergyCarrier': 'EnergyCarrier', 'ID_Sector': 'Sector'}, inplace=True)
</t>
  </si>
  <si>
    <t xml:space="preserve">        df_res.update({'FED': df_fed2})
</t>
  </si>
  <si>
    <t xml:space="preserve">        df_res.update({'code': self.code})
</t>
  </si>
  <si>
    <t xml:space="preserve">        for app in ["appl", "heating", "cooling", "lighting", "other"]:
</t>
  </si>
  <si>
    <t xml:space="preserve">            self.calc_BCEU(df_res, df_fed, region="urban", sector="residential", application=app)
</t>
  </si>
  <si>
    <t xml:space="preserve">            self.calc_BCEU(df_res, df_fed, region="rural", sector="residential", application=app)
</t>
  </si>
  <si>
    <t xml:space="preserve">            self.calc_BCEU(df_res, df_fed, region=None, sector="commercial", application=app)
</t>
  </si>
  <si>
    <t xml:space="preserve">        save_xls_and_csvs(self.outputdir, 'bldgs/BCEU', "BAU Components Energy Use.xlsx", self.resource_dir, df_res)
</t>
  </si>
  <si>
    <t xml:space="preserve">        self.counter += 1
</t>
  </si>
  <si>
    <t xml:space="preserve">        return df_res
</t>
  </si>
  <si>
    <t xml:space="preserve">    def calc_BCEU(self, df_res, df_fed, region, sector, application):
</t>
  </si>
  <si>
    <t xml:space="preserve">        log.info(f"starting calc_BCEU with region: {region}, sector: {sector}, application: {application}")
</t>
  </si>
  <si>
    <t xml:space="preserve">        filters = []
</t>
  </si>
  <si>
    <t xml:space="preserve">        if sector == 'residential':
</t>
  </si>
  <si>
    <t xml:space="preserve">            filters += ["ID_Sector == 6"]
</t>
  </si>
  <si>
    <t xml:space="preserve">        elif sector == 'commercial':
</t>
  </si>
  <si>
    <t xml:space="preserve">            filters += ["ID_Sector == 3"]
</t>
  </si>
  <si>
    <t xml:space="preserve">            region = None
</t>
  </si>
  <si>
    <t xml:space="preserve">        else:
</t>
  </si>
  <si>
    <t xml:space="preserve">            raise Exception("unsupported sector name")
</t>
  </si>
  <si>
    <t xml:space="preserve">        if region == 'rural':
</t>
  </si>
  <si>
    <t xml:space="preserve">            filters += ["ID_SubSector == 'nothing into rural'"]
</t>
  </si>
  <si>
    <t xml:space="preserve">            filters += []
</t>
  </si>
  <si>
    <t xml:space="preserve">        if application == 'heating':
</t>
  </si>
  <si>
    <t xml:space="preserve">            filterlist = ["Space heating", "Sanitary hot water"]
</t>
  </si>
  <si>
    <t xml:space="preserve">            filters += [f"ID_Application in {filterlist}"]
</t>
  </si>
  <si>
    <t xml:space="preserve">        elif application == 'cooling':
</t>
  </si>
  <si>
    <t xml:space="preserve">            filterlist = ['Room Air Conditioning']
</t>
  </si>
  <si>
    <t xml:space="preserve">        elif application == 'lighting':
</t>
  </si>
  <si>
    <t xml:space="preserve">            filters += [f"ID_Application == 'Lighting'"]
</t>
  </si>
  <si>
    <t xml:space="preserve">        elif application == 'appl':
</t>
  </si>
  <si>
    <t xml:space="preserve">            filterlist = ["ICT", "Gears, Processes"]
</t>
  </si>
  <si>
    <t xml:space="preserve">        elif application == 'other':
</t>
  </si>
  <si>
    <t xml:space="preserve">            filterlist = ["Process heat", "Others", "Ventilation &amp; Building Services"]
</t>
  </si>
  <si>
    <t xml:space="preserve">            raise Exception("unsupported application name")
</t>
  </si>
  <si>
    <t xml:space="preserve">        df_temp = df_fed.copy()
</t>
  </si>
  <si>
    <t xml:space="preserve">        for filter in filters:
</t>
  </si>
  <si>
    <t xml:space="preserve">            df_temp = df_temp.query(filter)
</t>
  </si>
  <si>
    <t xml:space="preserve">        key = f"BCEU-{region}-{sector}-{application}"
</t>
  </si>
  <si>
    <t xml:space="preserve">        if isinstance(region, type(None)):
</t>
  </si>
  <si>
    <t xml:space="preserve">            key = f"BCEU-{sector}-{application}"
</t>
  </si>
  <si>
    <t xml:space="preserve">        df_temp = df_temp.groupby('ID_EnergyCarrier').sum()
</t>
  </si>
  <si>
    <t xml:space="preserve">        df_temp = add_empty_elements(df_temp)
</t>
  </si>
  <si>
    <t xml:space="preserve">        needed_columns = [str(y) for y in range(2021, 2051)]
</t>
  </si>
  <si>
    <t xml:space="preserve">        df_temp = df_temp.loc[order_rows, needed_columns]
</t>
  </si>
  <si>
    <t xml:space="preserve">        df_temp = df_temp.reset_index()
</t>
  </si>
  <si>
    <t xml:space="preserve">        df_temp.rename(columns={'index': 'Year'})
</t>
  </si>
  <si>
    <t xml:space="preserve">        df_res.update({key: df_temp})
</t>
  </si>
  <si>
    <t xml:space="preserve">    def calc_SYCEU(self, df_res, year):
</t>
  </si>
  <si>
    <t xml:space="preserve">        app_map = {"heating": "heating",
</t>
  </si>
  <si>
    <t xml:space="preserve">                   "cooling": "cooling &amp; ventilation",
</t>
  </si>
  <si>
    <t xml:space="preserve">                   "envelope": "envelope",
</t>
  </si>
  <si>
    <t xml:space="preserve">                   "lighting": "lighting",
</t>
  </si>
  <si>
    <t xml:space="preserve">                   "appl": "appliances",
</t>
  </si>
  <si>
    <t xml:space="preserve">                   "other": "other"}
</t>
  </si>
  <si>
    <t xml:space="preserve">        cats = ['commercial', 'urban-residential', 'rural-residential']
</t>
  </si>
  <si>
    <t xml:space="preserve">        overwrite = True
</t>
  </si>
  <si>
    <t xml:space="preserve">        for cat in cats:
</t>
  </si>
  <si>
    <t xml:space="preserve">            df_temp = pd.DataFrame(index=order_rows, columns=app_map.values())
</t>
  </si>
  <si>
    <t xml:space="preserve">            for key, df_temp2 in df_res.items():
</t>
  </si>
  <si>
    <t xml:space="preserve">                if cat in key:
</t>
  </si>
  <si>
    <t xml:space="preserve">                    app = key.split('-')[-1]
</t>
  </si>
  <si>
    <t xml:space="preserve">                    app2 = app_map[app]
</t>
  </si>
  <si>
    <t xml:space="preserve">                    data = df_temp2[str(year)].values
</t>
  </si>
  <si>
    <t xml:space="preserve">                    df_temp[app2] = data
</t>
  </si>
  <si>
    <t xml:space="preserve">            df_temp.reset_index(inplace=True)
</t>
  </si>
  <si>
    <t xml:space="preserve">            df_temp.rename(columns={'index': 'Year'})
</t>
  </si>
  <si>
    <t xml:space="preserve">            df_temp.fillna(0, inplace=True)
</t>
  </si>
  <si>
    <t xml:space="preserve">            df_res2 = {f"SYCEU-{cat}": df_temp, 'code': self.code}
</t>
  </si>
  <si>
    <t xml:space="preserve">            save_xls_and_csvs(self.outputdir, 'bldgs/SYCEU', "Start Year Components Energy Use.xlsx", self.resource_dir,
</t>
  </si>
  <si>
    <t xml:space="preserve">                              df_res2, overwrite=overwrite)
</t>
  </si>
  <si>
    <t xml:space="preserve">            overwrite = False
</t>
  </si>
  <si>
    <t xml:space="preserve">    def calc_BASoBC(self, inputfiles):
</t>
  </si>
  <si>
    <t xml:space="preserve">        '''
</t>
  </si>
  <si>
    <t xml:space="preserve">        BASoBC BAU Amount Spent on Building Components
</t>
  </si>
  <si>
    <t xml:space="preserve">        heating -&gt; from FORECAST
</t>
  </si>
  <si>
    <t xml:space="preserve">        cooling and ventilation -&gt; manually
</t>
  </si>
  <si>
    <t xml:space="preserve">        envelope  -&gt; 0
</t>
  </si>
  <si>
    <t xml:space="preserve">        lighting  -&gt; manually: calculated by expenditures per person from the US (not included in "Household appliances" EUROSTAT nama_10_co3_p3 "CPO53"
</t>
  </si>
  <si>
    <t xml:space="preserve">        appliances -&gt; manually: from EUROSTAT nama_10_co3_p3: Final consumption expenditure of households by consumption purpose (COICOP 3 digit)
</t>
  </si>
  <si>
    <t xml:space="preserve">        other component -&gt; 0
</t>
  </si>
  <si>
    <t xml:space="preserve">        :param df_res:
</t>
  </si>
  <si>
    <t xml:space="preserve">        :param inputfiles:
</t>
  </si>
  <si>
    <t xml:space="preserve">        table = 'out_costs'
</t>
  </si>
  <si>
    <t xml:space="preserve">        filters = ['ID_DiffType==3', 'ID_HeatingCosts &gt;= 7']  # only capex, without OM_Heat (id = 5)
</t>
  </si>
  <si>
    <t xml:space="preserve">        if len(filters) &gt; 0:
</t>
  </si>
  <si>
    <t xml:space="preserve">            filterString = ' WHERE ' + ' AND '.join(filters)
</t>
  </si>
  <si>
    <t xml:space="preserve">            filterString = ''
</t>
  </si>
  <si>
    <t xml:space="preserve">        years = list(range(2021, 2051))
</t>
  </si>
  <si>
    <t xml:space="preserve">        yearpart = ', '.join([f'sum("Y{yr}") as "{yr}"' for yr in years])
</t>
  </si>
  <si>
    <t xml:space="preserve">        df = pd.DataFrame()
</t>
  </si>
  <si>
    <t xml:space="preserve">        for dbfile in inputfiles:
</t>
  </si>
  <si>
    <t xml:space="preserve">            con = sqlite3.connect(dbfile)
</t>
  </si>
  <si>
    <t xml:space="preserve">            query = f'SELECT ID_Country, ID_Scenario, ID_Subsector, Unit, {yearpart}  ' \
</t>
  </si>
  <si>
    <t xml:space="preserve">                    f'FROM {table} {filterString} group by ID_Country, ID_Scenario, ID_Subsector'
</t>
  </si>
  <si>
    <t xml:space="preserve">            df_temp = pd.read_sql(query, con=con)
</t>
  </si>
  <si>
    <t xml:space="preserve">            if max(df_temp["ID_Subsector"]) &gt; 2:
</t>
  </si>
  <si>
    <t xml:space="preserve">                df_temp['ID_Sector'] = 'commercial'
</t>
  </si>
  <si>
    <t xml:space="preserve">            else:
</t>
  </si>
  <si>
    <t xml:space="preserve">                df_temp['ID_Sector'] = 'urban-residential'
</t>
  </si>
  <si>
    <t xml:space="preserve">            df = pd.concat([df, df_temp])
</t>
  </si>
  <si>
    <t xml:space="preserve">        # add 'rural-residential' that is 0
</t>
  </si>
  <si>
    <t xml:space="preserve">        df_temp['ID_Sector'] = 'rural-residential'
</t>
  </si>
  <si>
    <t xml:space="preserve">        df_temp.loc[:, [str(y) for y in years]] = 0
</t>
  </si>
  <si>
    <t xml:space="preserve">        df = pd.concat([df, df_temp])
</t>
  </si>
  <si>
    <t xml:space="preserve">        cols = ['ID_Sector'] + [str(y) for y in years]
</t>
  </si>
  <si>
    <t xml:space="preserve">        df = df.loc[:, cols].groupby(['ID_Sector']).sum()
</t>
  </si>
  <si>
    <t xml:space="preserve">        df.rename(columns={'EUR': 'USD'})
</t>
  </si>
  <si>
    <t xml:space="preserve">        dt = {str(k): np.float64 for k in years}
</t>
  </si>
  <si>
    <t xml:space="preserve">            # factors calculated in excel file, derived from US/EU comparison
</t>
  </si>
  <si>
    <t xml:space="preserve">            factor = 0.485 if cat == 'commercial' else 0.062
</t>
  </si>
  <si>
    <t xml:space="preserve">            path = pathlib.PurePath(self.resource_dir, 'bldgs/BASoBC', f'BASoBC-{cat}.csv')
</t>
  </si>
  <si>
    <t xml:space="preserve">            df2 = pd.read_csv(path, dtype=dt).set_index(['EUR'])
</t>
  </si>
  <si>
    <t xml:space="preserve">            df2 = df2[[str(y) for y in years]]
</t>
  </si>
  <si>
    <t xml:space="preserve">            df2.loc['heating', :] = df.loc[cat, :] * 1.285  # exchange rate USD(2012)
</t>
  </si>
  <si>
    <t xml:space="preserve">            # df2.loc['cooling and ventilation', :] = df.loc[cat, :] * factor
</t>
  </si>
  <si>
    <t xml:space="preserve">            df2.reset_index(inplace=True)
</t>
  </si>
  <si>
    <t xml:space="preserve">            df2.rename(columns={'EUR': 'USD'}, inplace=True)
</t>
  </si>
  <si>
    <t xml:space="preserve">            df_res.update({f"BASoBC-{cat}": df2})
</t>
  </si>
  <si>
    <t xml:space="preserve">        save_xls_and_csvs(self.outputdir, 'bldgs/BASoBC', 'BAU Amt Spent on Bldg Components.xlsx', self.resource_dir,
</t>
  </si>
  <si>
    <t xml:space="preserve">                          df_res)
</t>
  </si>
  <si>
    <t xml:space="preserve">    def calc_BFoHxx(self, inputfiles):
</t>
  </si>
  <si>
    <t xml:space="preserve">        # dist-heat	BFoHfC	BAU Fraction of Heat from CHP
</t>
  </si>
  <si>
    <t xml:space="preserve">        # dist-heat	BFoHPbF	BAU Fraction of Heat Provided by Fuel
</t>
  </si>
  <si>
    <t xml:space="preserve">        BFoHPbF: Fraction of Heat Provided by Fuel (dimensionless)
</t>
  </si>
  <si>
    <t xml:space="preserve">        BFoHfC: Fraction of Heat from CHP (dimensionless)
</t>
  </si>
  <si>
    <t xml:space="preserve">        order_rows2 = [
</t>
  </si>
  <si>
    <t xml:space="preserve">            'electricity',
</t>
  </si>
  <si>
    <t xml:space="preserve">            'coal',
</t>
  </si>
  <si>
    <t xml:space="preserve">            'natural gas',
</t>
  </si>
  <si>
    <t xml:space="preserve">            'biomass',
</t>
  </si>
  <si>
    <t xml:space="preserve">            'petroleum diesel',
</t>
  </si>
  <si>
    <t xml:space="preserve">            'heat',
</t>
  </si>
  <si>
    <t xml:space="preserve">            'crude oil',
</t>
  </si>
  <si>
    <t xml:space="preserve">            'heavy or residual fuel oil',
</t>
  </si>
  <si>
    <t xml:space="preserve">            'LPG propane or butane',
</t>
  </si>
  <si>
    <t xml:space="preserve">            'hydrogen']
</t>
  </si>
  <si>
    <t xml:space="preserve">        table = 'Calculated_DhEnergyBalance'
</t>
  </si>
  <si>
    <t xml:space="preserve">            query = f'SELECT ID_Country, ID_EnergyCarrier, ID_DhBalance, Unit, {yearpart}  ' \
</t>
  </si>
  <si>
    <t xml:space="preserve">                    f'FROM {table} group by ID_Country, ID_EnergyCarrier, ID_DhBalance'
</t>
  </si>
  <si>
    <t xml:space="preserve">        df = sqlite_tasks.replaceIds(df, con)
</t>
  </si>
  <si>
    <t xml:space="preserve">        df = df.groupby(["ID_EnergyCarrier", "ID_DhBalance"]).sum().reset_index()
</t>
  </si>
  <si>
    <t xml:space="preserve">        # BFoHPbF
</t>
  </si>
  <si>
    <t xml:space="preserve">        df_BFoHPbF = df[df["ID_DhBalance"] == 'heat_production']
</t>
  </si>
  <si>
    <t xml:space="preserve">        df_BFoHPbF.loc[:, "ID_EnergyCarrier"] = df_BFoHPbF.loc[:, "ID_EnergyCarrier"].replace(
</t>
  </si>
  <si>
    <t xml:space="preserve">            mapping_forecast_to_eps)
</t>
  </si>
  <si>
    <t xml:space="preserve">        df_BFoHPbF.set_index(['ID_EnergyCarrier'], inplace=True)
</t>
  </si>
  <si>
    <t xml:space="preserve">        fuels = ["coal", "natural gas", "biomass", "petroleum diesel", "hydrogen"]
</t>
  </si>
  <si>
    <t xml:space="preserve">        df_BFoHPbF = df_BFoHPbF.loc[fuels, [str(y) for y in years]]
</t>
  </si>
  <si>
    <t xml:space="preserve">        df_BFoHPbF = add_empty_elements(df_BFoHPbF, order_rows2)
</t>
  </si>
  <si>
    <t xml:space="preserve">        total = df_BFoHPbF.apply(sum, axis=0)
</t>
  </si>
  <si>
    <t xml:space="preserve">        for fuel in fuels:
</t>
  </si>
  <si>
    <t xml:space="preserve">            df_BFoHPbF.loc[fuel, :] = df_BFoHPbF.loc[fuel, :] / total
</t>
  </si>
  <si>
    <t xml:space="preserve">        df_BFoHPbF = df_BFoHPbF.loc[order_rows2, :]
</t>
  </si>
  <si>
    <t xml:space="preserve">        df_BFoHPbF.reset_index(inplace=True)
</t>
  </si>
  <si>
    <t xml:space="preserve">        df_BFoHPbF.rename(columns={'index': 'Fraction of Heat Provided by Fuel (dimensionless)'}, inplace=True)
</t>
  </si>
  <si>
    <t xml:space="preserve">        # BFoHfC
</t>
  </si>
  <si>
    <t xml:space="preserve">        df_heat_chp = df.copy()
</t>
  </si>
  <si>
    <t xml:space="preserve">        df_heat_chp.loc[:, "ID_EnergyCarrier"] = df_heat_chp.loc[:, "ID_EnergyCarrier"].replace(
</t>
  </si>
  <si>
    <t xml:space="preserve">        df_heat_chp = fe_data_structure.df_into_long(df_heat_chp, [str(y) for y in range(2021, 2051)], 'years',
</t>
  </si>
  <si>
    <t xml:space="preserve">                                                     'value')
</t>
  </si>
  <si>
    <t xml:space="preserve">        df_heat_chp = fe_data_structure.df_into_wide(df_heat_chp, 'ID_DhBalance', ['value'])
</t>
  </si>
  <si>
    <t xml:space="preserve">        df_heat_chp['heat2'] = df_heat_chp.apply(
</t>
  </si>
  <si>
    <t xml:space="preserve">            lambda x: x['heat_production'] if x['electric_production'] &gt; 0 else 0,
</t>
  </si>
  <si>
    <t xml:space="preserve">            axis=1)
</t>
  </si>
  <si>
    <t xml:space="preserve">        df_heat_chp = df_heat_chp.loc[:, ["ID_EnergyCarrier", "years", "heat2"]]
</t>
  </si>
  <si>
    <t xml:space="preserve">        df_heat_chp = fe_data_structure.df_into_wide(df_heat_chp, 'years', ['heat2'])
</t>
  </si>
  <si>
    <t xml:space="preserve">        df_heat_chp.set_index(['ID_EnergyCarrier'], inplace=True)
</t>
  </si>
  <si>
    <t xml:space="preserve">        df_heat_chp = df_heat_chp.loc[fuels, [str(y) for y in years]]
</t>
  </si>
  <si>
    <t xml:space="preserve">        df_fuel = df[df["ID_DhBalance"] == 'consumption']
</t>
  </si>
  <si>
    <t xml:space="preserve">        df_fuel.loc[:, "ID_EnergyCarrier"] = df_fuel.loc[:, "ID_EnergyCarrier"].replace(mapping_forecast_to_eps)
</t>
  </si>
  <si>
    <t xml:space="preserve">        df_fuel.set_index(['ID_EnergyCarrier'], inplace=True)
</t>
  </si>
  <si>
    <t xml:space="preserve">        df_fuel = df_fuel.loc[fuels, [str(y) for y in years]]
</t>
  </si>
  <si>
    <t xml:space="preserve">        df_BFoHfC = pd.DataFrame()
</t>
  </si>
  <si>
    <t xml:space="preserve">        for idx in df_heat_chp.index:
</t>
  </si>
  <si>
    <t xml:space="preserve">            df_BFoHfC[idx] = df_heat_chp.loc[idx, :] / df_fuel.loc[idx, :]
</t>
  </si>
  <si>
    <t xml:space="preserve">        df_BFoHfC.fillna(0, inplace=True)
</t>
  </si>
  <si>
    <t xml:space="preserve">        df_BFoHfC.reset_index(inplace=True)
</t>
  </si>
  <si>
    <t xml:space="preserve">        df_BFoHfC = fe_data_structure.df_into_long(df_BFoHfC, fuels, 'ID_EnergyCarrier', 'value')
</t>
  </si>
  <si>
    <t xml:space="preserve">        df_BFoHfC = fe_data_structure.df_into_wide(df_BFoHfC, 'index', ['value'])
</t>
  </si>
  <si>
    <t xml:space="preserve">        df_BFoHfC.set_index(['ID_EnergyCarrier'], inplace=True)
</t>
  </si>
  <si>
    <t xml:space="preserve">        df_BFoHfC = add_empty_elements(df_BFoHfC, order_rows2)
</t>
  </si>
  <si>
    <t xml:space="preserve">        df_BFoHfC = df_BFoHfC.loc[order_rows2, :]
</t>
  </si>
  <si>
    <t xml:space="preserve">        df_BFoHfC.rename(columns={'index': 'Fraction of Heat from CHP (dimensionless)'}, inplace=True)
</t>
  </si>
  <si>
    <t xml:space="preserve">        save_xls_and_csvs(self.outputdir, 'dist-heat/BFoHPbF', 'BAU Frac of Heat Provided by Fuel.xlsx',
</t>
  </si>
  <si>
    <t xml:space="preserve">                          self.resource_dir,
</t>
  </si>
  <si>
    <t xml:space="preserve">                          {"DH_FED": df, "BFoHPbF": df_BFoHPbF, 'code': self.code})
</t>
  </si>
  <si>
    <t xml:space="preserve">        save_xls_and_csvs(self.outputdir, 'dist-heat/BFoHfC', 'BAU Fraction of Heat from CHP.xlsx',
</t>
  </si>
  <si>
    <t xml:space="preserve">                          {"DH_FED": df, "BFoHfC": df_BFoHfC, 'code': self.code})
</t>
  </si>
  <si>
    <t xml:space="preserve">        self.counter += 2
</t>
  </si>
  <si>
    <t xml:space="preserve">    def copy_other(self, section, excel_file, csv_sheets):
</t>
  </si>
  <si>
    <t xml:space="preserve">        excel_path_target = copy_excel(self.resource_dir, section, excel_file, self.outputdir)
</t>
  </si>
  <si>
    <t xml:space="preserve">        for csv_sheet in csv_sheets:
</t>
  </si>
  <si>
    <t xml:space="preserve">            df = pd.read_excel(excel_path_target, sheet_name=csv_sheet)
</t>
  </si>
  <si>
    <t xml:space="preserve">            df_res = {csv_sheet: df}
</t>
  </si>
  <si>
    <t xml:space="preserve">            save_csvs(os.path.join(self.outputdir, section), df_res)
</t>
  </si>
  <si>
    <t xml:space="preserve">    def calc_BFPaT(self, price_filename, df_fed):
</t>
  </si>
  <si>
    <t xml:space="preserve">        BFPaT BAU Pretax Fuel Price by Sector
</t>
  </si>
  <si>
    <t xml:space="preserve">        BFPaT BAU Fuel Tax by Sector
</t>
  </si>
  <si>
    <t xml:space="preserve">        BAU Fuel Prices and Taxes.xlsx
</t>
  </si>
  <si>
    <t xml:space="preserve">        \EPS Modelling_old_USA\InputData\fuels\BFPaT\
</t>
  </si>
  <si>
    <t xml:space="preserve">        df_fed is used to weight the prices across the countries
</t>
  </si>
  <si>
    <t xml:space="preserve">        :param price_filename:
</t>
  </si>
  <si>
    <t xml:space="preserve">        df = pd.read_csv(price_filename)
</t>
  </si>
  <si>
    <t xml:space="preserve">        df = df.drop(columns='ID_Scenario')
</t>
  </si>
  <si>
    <t xml:space="preserve">        df = df.set_index(['ID_Country', 'ID_Sector', 'ID_EnergyCarrier', 'ID_PriceComponent'])
</t>
  </si>
  <si>
    <t xml:space="preserve">        df = df.rename(columns={f"Y{yr}": yr for yr in years})
</t>
  </si>
  <si>
    <t xml:space="preserve">        df = df[years]
</t>
  </si>
  <si>
    <t xml:space="preserve">        tax_types = {'pretax': [1, 2], 'fueltax': list(range(3, 15))}
</t>
  </si>
  <si>
    <t xml:space="preserve">        energy_carriers_full_list = {'electricity': 1,
</t>
  </si>
  <si>
    <t xml:space="preserve">                                     'coal': 3,
</t>
  </si>
  <si>
    <t xml:space="preserve">                                     'natgas': 6,
</t>
  </si>
  <si>
    <t xml:space="preserve">                                     'nuclear': 99,
</t>
  </si>
  <si>
    <t xml:space="preserve">                                     'hydro': 99,
</t>
  </si>
  <si>
    <t xml:space="preserve">                                     'wind': 99,
</t>
  </si>
  <si>
    <t xml:space="preserve">                                     'solar': 99,
</t>
  </si>
  <si>
    <t xml:space="preserve">                                     'biomass': 12,
</t>
  </si>
  <si>
    <t xml:space="preserve">                                     'petgas': 95,
</t>
  </si>
  <si>
    <t xml:space="preserve">                                     'petdies': 96,
</t>
  </si>
  <si>
    <t xml:space="preserve">                                     'biogas': 99,
</t>
  </si>
  <si>
    <t xml:space="preserve">                                     'biodies': 99,
</t>
  </si>
  <si>
    <t xml:space="preserve">                                     'jetkerosene': 99,
</t>
  </si>
  <si>
    <t xml:space="preserve">                                     'heat': 13,
</t>
  </si>
  <si>
    <t xml:space="preserve">                                     'lpgpropbut': 97,
</t>
  </si>
  <si>
    <t xml:space="preserve">                                     'msw': 99,
</t>
  </si>
  <si>
    <t xml:space="preserve">                                     'geothermal': 99,
</t>
  </si>
  <si>
    <t xml:space="preserve">                                     'lignite': 5,
</t>
  </si>
  <si>
    <t xml:space="preserve">                                     'crude': 8,
</t>
  </si>
  <si>
    <t xml:space="preserve">                                     'heavyfueloil': 8,
</t>
  </si>
  <si>
    <t xml:space="preserve">                                     'hydrogen': 26}
</t>
  </si>
  <si>
    <t xml:space="preserve">        zeros = ['hydro', 'wind', 'solar', 'geothermal', 'msw']
</t>
  </si>
  <si>
    <t xml:space="preserve">        title = 'Fuel Tax ($/BTU)'
</t>
  </si>
  <si>
    <t xml:space="preserve">        dfs = {}
</t>
  </si>
  <si>
    <t xml:space="preserve">        # conversion_factor from EUR(2021)/MWh to $(2021)/BTU
</t>
  </si>
  <si>
    <t xml:space="preserve">        # https://www.ecb.europa.eu/stats/policy_and_exchange_rates/euro_reference_exchange_rates/html/eurofxref-graph-usd.en.html
</t>
  </si>
  <si>
    <t xml:space="preserve">        conversion_factor = 1 / 3412141.1564884 * 1.1827
</t>
  </si>
  <si>
    <t xml:space="preserve">        fed_table = get_fed_lookup_table(df_fed, energy_carriers_full_list.values())
</t>
  </si>
  <si>
    <t xml:space="preserve">        for tax_type in tax_types.keys():
</t>
  </si>
  <si>
    <t xml:space="preserve">            for ec_name, ec_id in energy_carriers_full_list.items():
</t>
  </si>
  <si>
    <t xml:space="preserve">                df_sheet = pd.DataFrame(columns=years, index=list(mapping_sector.keys()))
</t>
  </si>
  <si>
    <t xml:space="preserve">                for sector_name, sector_id in mapping_sector.items():
</t>
  </si>
  <si>
    <t xml:space="preserve">                    # transportation has same prices as residential
</t>
  </si>
  <si>
    <t xml:space="preserve">                    factor = 1
</t>
  </si>
  <si>
    <t xml:space="preserve">                    if sector_id == 99 and ec_id &lt; 95:
</t>
  </si>
  <si>
    <t xml:space="preserve">                        sector_id = 6
</t>
  </si>
  <si>
    <t xml:space="preserve">                    if isinstance(sector_id, type(None)):
</t>
  </si>
  <si>
    <t xml:space="preserve">                        df_sheet.loc[sector_name, years] = 0
</t>
  </si>
  <si>
    <t xml:space="preserve">                        continue
</t>
  </si>
  <si>
    <t xml:space="preserve">                    if ec_name in zeros:
</t>
  </si>
  <si>
    <t xml:space="preserve">                    if sector_name == 'Electricity Sector' and ec_name == 'electricity':
</t>
  </si>
  <si>
    <t xml:space="preserve">                    if ec_name == 'nuclear':
</t>
  </si>
  <si>
    <t xml:space="preserve">                        # no fuel taxes
</t>
  </si>
  <si>
    <t xml:space="preserve">                        if sector_name == 'Electricity Sector' and tax_type == 'pretax':
</t>
  </si>
  <si>
    <t xml:space="preserve">                            # use US values
</t>
  </si>
  <si>
    <t xml:space="preserve">                            df_sheet.loc[sector_name, years] = [5.935E-07, 5.201E-07, 5.200E-07, 5.200E-07, 5.199E-07,
</t>
  </si>
  <si>
    <t xml:space="preserve">                                                                5.199E-07, 5.198E-07, 5.198E-07, 5.198E-07, 5.197E-07,
</t>
  </si>
  <si>
    <t xml:space="preserve">                                                                5.197E-07, 5.196E-07, 5.196E-07, 5.195E-07, 5.195E-07,
</t>
  </si>
  <si>
    <t xml:space="preserve">                                                                5.194E-07, 5.194E-07, 5.193E-07, 5.193E-07, 5.192E-07,
</t>
  </si>
  <si>
    <t xml:space="preserve">                                                                5.192E-07, 5.191E-07, 5.191E-07, 5.190E-07, 5.190E-07,
</t>
  </si>
  <si>
    <t xml:space="preserve">                                                                5.189E-07, 5.189E-07, 5.188E-07, 5.188E-07, 5.187E-07]
</t>
  </si>
  <si>
    <t xml:space="preserve">                        else:
</t>
  </si>
  <si>
    <t xml:space="preserve">                            df_sheet.loc[sector_name, years] = 0
</t>
  </si>
  <si>
    <t xml:space="preserve">                    if ec_name == 'biomass':
</t>
  </si>
  <si>
    <t xml:space="preserve">                        # we have the biomass prices in residential sector,
</t>
  </si>
  <si>
    <t xml:space="preserve">                        # the prices in other sectors are set by factors derived from US data set
</t>
  </si>
  <si>
    <t xml:space="preserve">                        bm_factors = {
</t>
  </si>
  <si>
    <t xml:space="preserve">                            'Transportation Sector': 0.0,
</t>
  </si>
  <si>
    <t xml:space="preserve">                            'Electricity Sector': 0.25,
</t>
  </si>
  <si>
    <t xml:space="preserve">                            'Residential Buildings Sector': 1.0,
</t>
  </si>
  <si>
    <t xml:space="preserve">                            'Commercial Buildings Sector': 0.46,
</t>
  </si>
  <si>
    <t xml:space="preserve">                            'Industry Sector': 0.3,
</t>
  </si>
  <si>
    <t xml:space="preserve">                            'District Heating Sector': 0.25,
</t>
  </si>
  <si>
    <t xml:space="preserve">                            'LULUCF Sector': 0.0,
</t>
  </si>
  <si>
    <t xml:space="preserve">                            'Geoengineering Sector': 0.3}
</t>
  </si>
  <si>
    <t xml:space="preserve">                        factor = bm_factors[sector_name]
</t>
  </si>
  <si>
    <t xml:space="preserve">                        if tax_type == 'pretax':
</t>
  </si>
  <si>
    <t xml:space="preserve">                            sector_id = 6
</t>
  </si>
  <si>
    <t xml:space="preserve">                        if tax_type == 'fueltax':
</t>
  </si>
  <si>
    <t xml:space="preserve">                    if ec_name == 'heat':
</t>
  </si>
  <si>
    <t xml:space="preserve">                        # we have the disytrict heating prices in residential and commercial sector,
</t>
  </si>
  <si>
    <t xml:space="preserve">                        # the prices in other sectors are set by factors
</t>
  </si>
  <si>
    <t xml:space="preserve">                            'Electricity Sector': 0.0,
</t>
  </si>
  <si>
    <t xml:space="preserve">                            'Commercial Buildings Sector': 1.0,
</t>
  </si>
  <si>
    <t xml:space="preserve">                            'Industry Sector': 0.5,
</t>
  </si>
  <si>
    <t xml:space="preserve">                            'District Heating Sector': 0.0,
</t>
  </si>
  <si>
    <t xml:space="preserve">                            'Geoengineering Sector': 1.0}
</t>
  </si>
  <si>
    <t xml:space="preserve">                            if sector_name in ['Industry Sector', 'Geoengineering Sector']:
</t>
  </si>
  <si>
    <t xml:space="preserve">                                # DH in industry is 0.5 * price in commercial
</t>
  </si>
  <si>
    <t xml:space="preserve">                                factor = 0.5
</t>
  </si>
  <si>
    <t xml:space="preserve">                                sector_id = 3
</t>
  </si>
  <si>
    <t xml:space="preserve">                        if sector_name in ['Transportation Sector', 'Electricity Sector', 'District Heating Sector']:
</t>
  </si>
  <si>
    <t xml:space="preserve">                            factor = 0
</t>
  </si>
  <si>
    <t xml:space="preserve">                    if ec_name in ['petgas', 'biogas', 'biodies',
</t>
  </si>
  <si>
    <t xml:space="preserve">                                   'jetkerosene', 'lpgpropbut'] and sector_name != 'Transportation Sector':
</t>
  </si>
  <si>
    <t xml:space="preserve">                    if ec_name in ['petdies'] and sector_name != 'Transportation Sector':
</t>
  </si>
  <si>
    <t xml:space="preserve">                        # fuel oil
</t>
  </si>
  <si>
    <t xml:space="preserve">                        ec_id = 2
</t>
  </si>
  <si>
    <t xml:space="preserve">                    if ec_name in ['lignite'] and sector_name != 'Electricity Sector':
</t>
  </si>
  <si>
    <t xml:space="preserve">                    if ec_name == 'biogas':
</t>
  </si>
  <si>
    <t xml:space="preserve">                        # factor * petgas
</t>
  </si>
  <si>
    <t xml:space="preserve">                        ec_id = 95
</t>
  </si>
  <si>
    <t xml:space="preserve">                        factor = 1.2 if tax_type == 'pretax' else 1
</t>
  </si>
  <si>
    <t xml:space="preserve">                    if ec_name == 'biodies':
</t>
  </si>
  <si>
    <t xml:space="preserve">                        # factor * petdies
</t>
  </si>
  <si>
    <t xml:space="preserve">                        ec_id = 96
</t>
  </si>
  <si>
    <t xml:space="preserve">                    if ec_name == 'jetkerosene':
</t>
  </si>
  <si>
    <t xml:space="preserve">                        factor = 0.85 if tax_type == 'pretax' else 0
</t>
  </si>
  <si>
    <t xml:space="preserve">                    if ec_name == 'crude':
</t>
  </si>
  <si>
    <t xml:space="preserve">                        # factor * heavy fuel oil (heavy fuel oil is cheaper than crude oil)
</t>
  </si>
  <si>
    <t xml:space="preserve">                        ec_id = 8
</t>
  </si>
  <si>
    <t xml:space="preserve">                        factor = 1.0 / 1.04 if tax_type == 'pretax' else 0
</t>
  </si>
  <si>
    <t xml:space="preserve">                    if ec_name in ['heavyfueloil']:
</t>
  </si>
  <si>
    <t xml:space="preserve">                        sector_id = 2
</t>
  </si>
  <si>
    <t xml:space="preserve">                        factor = 1.0 if tax_type == 'pretax' else 0
</t>
  </si>
  <si>
    <t xml:space="preserve">                        if sector_name not in ['Transportation Sector', 'Industry Sector']:
</t>
  </si>
  <si>
    <t xml:space="preserve">                            continue
</t>
  </si>
  <si>
    <t xml:space="preserve">                    if ec_name in ['crude'] and sector_name not in ['Industry Sector']:
</t>
  </si>
  <si>
    <t xml:space="preserve">                    if ec_name == 'hydrogen':
</t>
  </si>
  <si>
    <t xml:space="preserve">                    if ec_name in ['coal'] and tax_type == 'pretax' and sector_name == 'Industry Sector':
</t>
  </si>
  <si>
    <t xml:space="preserve">                        # difference between metallurgical and steam coal
</t>
  </si>
  <si>
    <t xml:space="preserve">                        # from US values
</t>
  </si>
  <si>
    <t xml:space="preserve">                        factor = 5.4 / 2.1
</t>
  </si>
  <si>
    <t xml:space="preserve">                    if ec_name in ['coal', 'lignite'] and tax_type == 'fueltax':
</t>
  </si>
  <si>
    <t xml:space="preserve">                        # tax on solid fossil fuel: 2.9 EUR/MWh
</t>
  </si>
  <si>
    <t xml:space="preserve">                        # https://trinomics.eu/wp-content/uploads/2020/11/Final-Report-Energy-Taxes.pdf
</t>
  </si>
  <si>
    <t xml:space="preserve">                        df_sheet.loc[sector_name, years] = 2.9 * conversion_factor
</t>
  </si>
  <si>
    <t xml:space="preserve">                    if tax_type == 'pretax' and sector_name in ['Electricity Sector', 'Industry Sector',
</t>
  </si>
  <si>
    <t xml:space="preserve">                                                                'District Heating Sector', 'Geoengineering Sector']:
</t>
  </si>
  <si>
    <t xml:space="preserve">                        act_tax_type = [1]
</t>
  </si>
  <si>
    <t xml:space="preserve">                    else:
</t>
  </si>
  <si>
    <t xml:space="preserve">                        act_tax_type = tax_types[tax_type]
</t>
  </si>
  <si>
    <t xml:space="preserve">                    df_temp = df.query(
</t>
  </si>
  <si>
    <t xml:space="preserve">                        f"ID_Sector == {sector_id} and ID_EnergyCarrier == {ec_id} and ID_PriceComponent in {act_tax_type}")
</t>
  </si>
  <si>
    <t xml:space="preserve">                    # n_countries = len(df.query(
</t>
  </si>
  <si>
    <t xml:space="preserve">                    #     f"ID_Sector == {sector_id} and ID_EnergyCarrier == {ec_id} and ID_PriceComponent==1"))
</t>
  </si>
  <si>
    <t xml:space="preserve">                    df2 = df_temp.reset_index().set_index(['ID_EnergyCarrier', 'ID_Country'])
</t>
  </si>
  <si>
    <t xml:space="preserve">                    # df_temp_old = df_temp.sum() / n_countries * factor * conversion_factor
</t>
  </si>
  <si>
    <t xml:space="preserve">                    fed_table_copy = fed_table.copy()
</t>
  </si>
  <si>
    <t xml:space="preserve">                    if ec_id not in fed_table_copy.index.get_level_values('ID_EnergyCarrier'):
</t>
  </si>
  <si>
    <t xml:space="preserve">                        fed_table_copy.reset_index(inplace=True)
</t>
  </si>
  <si>
    <t xml:space="preserve">                        fed_table_copy['ID_EnergyCarrier'].replace({1: ec_id}, inplace=True)
</t>
  </si>
  <si>
    <t xml:space="preserve">                        fed_table_copy = fed_table_copy.set_index(['ID_EnergyCarrier', 'ID_Country'])
</t>
  </si>
  <si>
    <t xml:space="preserve">                    df3 = df2.merge(fed_table_copy, how="left", left_index=True, right_index=True)
</t>
  </si>
  <si>
    <t xml:space="preserve">                    df3 = df3.reset_index().set_index(
</t>
  </si>
  <si>
    <t xml:space="preserve">                        ['ID_Country', 'ID_Sector', 'ID_EnergyCarrier', 'ID_PriceComponent'])
</t>
  </si>
  <si>
    <t xml:space="preserve">                    df4 = df3.apply(lambda x: x * df3['fed'], axis=0)
</t>
  </si>
  <si>
    <t xml:space="preserve">                    df4.drop(columns='fed', inplace=True)
</t>
  </si>
  <si>
    <t xml:space="preserve">                    df_temp2 = df4.sum() * factor * conversion_factor
</t>
  </si>
  <si>
    <t xml:space="preserve">                    df_sheet.loc[sector_name, years] = df_temp2
</t>
  </si>
  <si>
    <t xml:space="preserve">                df_sheet = df_sheet.reset_index()
</t>
  </si>
  <si>
    <t xml:space="preserve">                df_sheet = df_sheet.rename(columns={'index': title})
</t>
  </si>
  <si>
    <t xml:space="preserve">                dfs.update({f"BFPaT-{tax_type}-{ec_name}": df_sheet})
</t>
  </si>
  <si>
    <t xml:space="preserve">        dfs.update({'code': self.code})
</t>
  </si>
  <si>
    <t xml:space="preserve">        save_xls_and_csvs(self.outputdir, 'fuels/BFPaT', "BAU Fuel Prices and Taxes.xlsx", self.resource_dir, dfs)
</t>
  </si>
  <si>
    <t xml:space="preserve">if __name__ == '__main__':
</t>
  </si>
  <si>
    <t xml:space="preserve">    with open('logging.conf') as f:
</t>
  </si>
  <si>
    <t xml:space="preserve">        d = yaml.safe_load(f)
</t>
  </si>
  <si>
    <t xml:space="preserve">        logging.config.dictConfig(d)
</t>
  </si>
  <si>
    <t xml:space="preserve">        log = logging.getLogger('main2')
</t>
  </si>
  <si>
    <t xml:space="preserve">    process_def = {
</t>
  </si>
  <si>
    <t xml:space="preserve">        "id": "AgoraEpsReport",
</t>
  </si>
  <si>
    <t xml:space="preserve">        "inputfiles": [
</t>
  </si>
  <si>
    <t xml:space="preserve">            r"c:/Users/msteck.TEP-WKS-NT006/ForecastSimulation_Agora_EPS/agoraeps/output/v1/Tertiary_ref_v1.sqlite",
</t>
  </si>
  <si>
    <t xml:space="preserve">            r"c:/Users/msteck.TEP-WKS-NT006/ForecastSimulation_Agora_EPS/agoraeps/output/v1/Tertiary_residential_ref_v1.sqlite",
</t>
  </si>
  <si>
    <t xml:space="preserve">        ],
</t>
  </si>
  <si>
    <t xml:space="preserve">        "resource_dir": r"c:\Users\msteck.TEP-WKS-NT006\ForecastSimulation_Agora_EPS\agoraeps\resources",
</t>
  </si>
  <si>
    <t xml:space="preserve">        "outputdir": "c:/Users/msteck.TEP-WKS-NT006/ForecastSimulation_Agora_EPS/agoraeps/output/v1",
</t>
  </si>
  <si>
    <t xml:space="preserve">        "prices": r"C:\Users\msteck.TEP-WKS-NT006\PythonRepositories\energy_price_model\result\epm_results_debug.csv"
</t>
  </si>
  <si>
    <t xml:space="preserve">    }
</t>
  </si>
  <si>
    <t xml:space="preserve">    AgoraEpsReport().process(process_def)
</t>
  </si>
  <si>
    <t>Conversions</t>
  </si>
  <si>
    <t>USD/EUR (2020 avg)</t>
  </si>
  <si>
    <t>USD2012/USD2020</t>
  </si>
  <si>
    <t>BTU/kWh</t>
  </si>
  <si>
    <t>USD/EUR (2019 avg)</t>
  </si>
  <si>
    <t>Recalculating H2 prices for transportation</t>
  </si>
  <si>
    <t>2020 Euro per kg hydrogen</t>
  </si>
  <si>
    <t>EUR2020/kg</t>
  </si>
  <si>
    <t>USD2012/kg</t>
  </si>
  <si>
    <t>USD/BTU</t>
  </si>
  <si>
    <t>Data from Lanz et al 2022</t>
  </si>
  <si>
    <t xml:space="preserve"> </t>
  </si>
  <si>
    <t>Average User</t>
  </si>
  <si>
    <t>Energy</t>
  </si>
  <si>
    <t>Network</t>
  </si>
  <si>
    <t>VAT</t>
  </si>
  <si>
    <t>Renewable Tax</t>
  </si>
  <si>
    <t>Capacity Tax</t>
  </si>
  <si>
    <t>Environ Tax</t>
  </si>
  <si>
    <t>Nuclear Tax</t>
  </si>
  <si>
    <t>Other Tax</t>
  </si>
  <si>
    <t>Total</t>
  </si>
  <si>
    <t>Levelized Cost of Charging (LCOC) [EUR2019/kWh]</t>
  </si>
  <si>
    <t>European Average</t>
  </si>
  <si>
    <t>Wallbox User</t>
  </si>
  <si>
    <t>Wallbox User with PV</t>
  </si>
  <si>
    <t>Commercial User</t>
  </si>
  <si>
    <t>https://ec.europa.eu/eurostat/databrowser/view/nrg_pc_204_c__custom_10816551/default/table?lang=en</t>
  </si>
  <si>
    <t>Socket User</t>
  </si>
  <si>
    <t>NRG_PRC (Labels)</t>
  </si>
  <si>
    <t>Energy and supply</t>
  </si>
  <si>
    <t/>
  </si>
  <si>
    <t>Network costs</t>
  </si>
  <si>
    <t>Taxes, fees, levies and charges</t>
  </si>
  <si>
    <t>Value added tax (VAT)</t>
  </si>
  <si>
    <t>Renewable taxes</t>
  </si>
  <si>
    <t>Capacity taxes</t>
  </si>
  <si>
    <t>Environmental taxes</t>
  </si>
  <si>
    <t>Nuclear taxes</t>
  </si>
  <si>
    <t>Other</t>
  </si>
  <si>
    <t>TIME</t>
  </si>
  <si>
    <t>Levelized Cost of Charging (LCOC) [USD2012/BTU]</t>
  </si>
  <si>
    <t>To 2021 elec price</t>
  </si>
  <si>
    <t>LCOC minus tax:</t>
  </si>
  <si>
    <t>2017</t>
  </si>
  <si>
    <t>:</t>
  </si>
  <si>
    <t>2018</t>
  </si>
  <si>
    <t>2019</t>
  </si>
  <si>
    <t>2020</t>
  </si>
  <si>
    <t>2021</t>
  </si>
  <si>
    <t>2022</t>
  </si>
  <si>
    <t>2023</t>
  </si>
  <si>
    <t>BFPAT-pretax-petdiesel (from Artelys)</t>
  </si>
  <si>
    <t>increase y/o/y acc. Artelys projections</t>
  </si>
  <si>
    <t>increase y/o/y acc. historical data</t>
  </si>
  <si>
    <t>Consumer prices of petroleum products net of duties and taxes</t>
  </si>
  <si>
    <t>CTR</t>
  </si>
  <si>
    <t>EU_price_wo_tax_euro95</t>
  </si>
  <si>
    <t>EU_price_wo_tax_diesel</t>
  </si>
  <si>
    <t>EU_price_wo_tax_heEUing_oil</t>
  </si>
  <si>
    <t>EU_price_wo_tax_fuel_oil_1</t>
  </si>
  <si>
    <t>EU_price_wo_tax_fuel_oil_2</t>
  </si>
  <si>
    <t>EU_price_wo_tax_LPG</t>
  </si>
  <si>
    <t>EUR_price_wo_tax_euro95</t>
  </si>
  <si>
    <t>EUR_price_wo_tax_diesel</t>
  </si>
  <si>
    <t>EUR_price_wo_tax_heEURing_oil</t>
  </si>
  <si>
    <t>EUR_price_wo_tax_fuel_oil_1</t>
  </si>
  <si>
    <t>EUR_price_wo_tax_fuel_oil_2</t>
  </si>
  <si>
    <t>EUR_price_wo_tax_LPG</t>
  </si>
  <si>
    <t>AT_price_wo_tax_euro95</t>
  </si>
  <si>
    <t>AT_price_wo_tax_diesel</t>
  </si>
  <si>
    <t>AT_price_wo_tax_heating_oil</t>
  </si>
  <si>
    <t>AT_price_wo_tax_fuel_oil_1</t>
  </si>
  <si>
    <t>AT_price_wo_tax_fuel_oil_2</t>
  </si>
  <si>
    <t>AT_price_wo_tax_LPG</t>
  </si>
  <si>
    <t>BE_price_wo_tax_euro95</t>
  </si>
  <si>
    <t>BE_price_wo_tax_diesel</t>
  </si>
  <si>
    <t>BE_price_wo_tax_heBEing_oil</t>
  </si>
  <si>
    <t>BE_price_wo_tax_fuel_oil_1</t>
  </si>
  <si>
    <t>BE_price_wo_tax_fuel_oil_2</t>
  </si>
  <si>
    <t>BE_price_wo_tax_LPG</t>
  </si>
  <si>
    <t>BG_exchange_rate</t>
  </si>
  <si>
    <t>BG_price_wo_tax_euro95</t>
  </si>
  <si>
    <t>BG_price_wo_tax_diesel</t>
  </si>
  <si>
    <t>BG_price_wo_tax_heBGing_oil</t>
  </si>
  <si>
    <t>BG_price_wo_tax_fuel_oil_1</t>
  </si>
  <si>
    <t>BG_price_wo_tax_fuel_oil_2</t>
  </si>
  <si>
    <t>BG_price_wo_tax_LPG</t>
  </si>
  <si>
    <t>CY_exchange_rate</t>
  </si>
  <si>
    <t>CY_price_wo_tax_euro95</t>
  </si>
  <si>
    <t>CY_price_wo_tax_diesel</t>
  </si>
  <si>
    <t>CY_price_wo_tax_heCYing_oil</t>
  </si>
  <si>
    <t>CY_price_wo_tax_fuel_oil_1</t>
  </si>
  <si>
    <t>CY_price_wo_tax_fuel_oil_2</t>
  </si>
  <si>
    <t>CY_price_wo_tax_LPG</t>
  </si>
  <si>
    <t>CZ_exchange_rate</t>
  </si>
  <si>
    <t>CZ_price_wo_tax_euro95</t>
  </si>
  <si>
    <t>CZ_price_wo_tax_diesel</t>
  </si>
  <si>
    <t>CZ_price_wo_tax_heCZing_oil</t>
  </si>
  <si>
    <t>CZ_price_wo_tax_fuel_oil_1</t>
  </si>
  <si>
    <t>CZ_price_wo_tax_fuel_oil_2</t>
  </si>
  <si>
    <t>CZ_price_wo_tax_LPG</t>
  </si>
  <si>
    <t>DE_price_wo_tax_euro95</t>
  </si>
  <si>
    <t>DE_price_wo_tax_diesel</t>
  </si>
  <si>
    <t>DE_price_wo_tax_heDEing_oil</t>
  </si>
  <si>
    <t>DE_price_wo_tax_fuel_oil_1</t>
  </si>
  <si>
    <t>DE_price_wo_tax_fuel_oil_2</t>
  </si>
  <si>
    <t>DE_price_wo_tax_LPG</t>
  </si>
  <si>
    <t>DK_exchange_rate</t>
  </si>
  <si>
    <t>DK_price_wo_tax_euro95</t>
  </si>
  <si>
    <t>DK_price_wo_tax_diesel</t>
  </si>
  <si>
    <t>DK_price_wo_tax_heDKing_oil</t>
  </si>
  <si>
    <t>DK_price_wo_tax_fuel_oil_1</t>
  </si>
  <si>
    <t>DK_price_wo_tax_fuel_oil_2</t>
  </si>
  <si>
    <t>DK_price_wo_tax_LPG</t>
  </si>
  <si>
    <t>EE_exchange_rate</t>
  </si>
  <si>
    <t>EE_price_wo_tax_euro95</t>
  </si>
  <si>
    <t>EE_price_wo_tax_diesel</t>
  </si>
  <si>
    <t>EE_price_wo_tax_heEEing_oil</t>
  </si>
  <si>
    <t>EE_price_wo_tax_fuel_oil_1</t>
  </si>
  <si>
    <t>EE_price_wo_tax_fuel_oil_2</t>
  </si>
  <si>
    <t>EE_price_wo_tax_LPG</t>
  </si>
  <si>
    <t>ES_price_wo_tax_euro95</t>
  </si>
  <si>
    <t>ES_price_wo_tax_diesel</t>
  </si>
  <si>
    <t>ES_price_wo_tax_heESing_oil</t>
  </si>
  <si>
    <t>ES_price_wo_tax_fuel_oil_1</t>
  </si>
  <si>
    <t>ES_price_wo_tax_fuel_oil_2</t>
  </si>
  <si>
    <t>ES_price_wo_tax_LPG</t>
  </si>
  <si>
    <t>FI_price_wo_tax_euro95</t>
  </si>
  <si>
    <t>FI_price_wo_tax_diesel</t>
  </si>
  <si>
    <t>FI_price_wo_tax_heFIing_oil</t>
  </si>
  <si>
    <t>FI_price_wo_tax_fuel_oil_1</t>
  </si>
  <si>
    <t>FI_price_wo_tax_fuel_oil_2</t>
  </si>
  <si>
    <t>FI_price_wo_tax_LPG</t>
  </si>
  <si>
    <t>FR_price_wo_tax_euro95</t>
  </si>
  <si>
    <t>FR_price_wo_tax_diesel</t>
  </si>
  <si>
    <t>FR_price_wo_tax_heFRing_oil</t>
  </si>
  <si>
    <t>FR_price_wo_tax_fuel_oil_1</t>
  </si>
  <si>
    <t>FR_price_wo_tax_fuel_oil_2</t>
  </si>
  <si>
    <t>FR_price_wo_tax_LPG</t>
  </si>
  <si>
    <t>GR_price_wo_tax_euro95</t>
  </si>
  <si>
    <t>GR_price_wo_tax_diesel</t>
  </si>
  <si>
    <t>GR_price_wo_tax_heGRing_oil</t>
  </si>
  <si>
    <t>GR_price_wo_tax_fuel_oil_1</t>
  </si>
  <si>
    <t>GR_price_wo_tax_fuel_oil_2</t>
  </si>
  <si>
    <t>GR_price_wo_tax_LPG</t>
  </si>
  <si>
    <t>HR_exchange_rate</t>
  </si>
  <si>
    <t>HR_price_wo_tax_euro95</t>
  </si>
  <si>
    <t>HR_price_wo_tax_diesel</t>
  </si>
  <si>
    <t>HR_price_wo_tax_heHRing_oil</t>
  </si>
  <si>
    <t>HR_price_wo_tax_fuel_oil_1</t>
  </si>
  <si>
    <t>HR_price_wo_tax_fuel_oil_2</t>
  </si>
  <si>
    <t>HR_price_wo_tax_LPG</t>
  </si>
  <si>
    <t>HU_exchange_rate</t>
  </si>
  <si>
    <t>HU_price_wo_tax_euro95</t>
  </si>
  <si>
    <t>HU_price_wo_tax_diesel</t>
  </si>
  <si>
    <t>HU_price_wo_tax_heHUing_oil</t>
  </si>
  <si>
    <t>HU_price_wo_tax_fuel_oil_1</t>
  </si>
  <si>
    <t>HU_price_wo_tax_fuel_oil_2</t>
  </si>
  <si>
    <t>HU_price_wo_tax_LPG</t>
  </si>
  <si>
    <t>IE_price_wo_tax_euro95</t>
  </si>
  <si>
    <t>IE_price_wo_tax_diesel</t>
  </si>
  <si>
    <t>IE_price_wo_tax_heIEing_oil</t>
  </si>
  <si>
    <t>IE_price_wo_tax_fuel_oil_1</t>
  </si>
  <si>
    <t>IE_price_wo_tax_fuel_oil_2</t>
  </si>
  <si>
    <t>IE_price_wo_tax_LPG</t>
  </si>
  <si>
    <t>IT_price_wo_tax_euro95</t>
  </si>
  <si>
    <t>IT_price_wo_tax_diesel</t>
  </si>
  <si>
    <t>IT_price_wo_tax_heITing_oil</t>
  </si>
  <si>
    <t>IT_price_wo_tax_fuel_oil_1</t>
  </si>
  <si>
    <t>IT_price_wo_tax_fuel_oil_2</t>
  </si>
  <si>
    <t>IT_price_wo_tax_LPG</t>
  </si>
  <si>
    <t>LT_exchange_rate</t>
  </si>
  <si>
    <t>LT_price_wo_tax_euro95</t>
  </si>
  <si>
    <t>LT_price_wo_tax_diesel</t>
  </si>
  <si>
    <t>LT_price_wo_tax_heLTing_oil</t>
  </si>
  <si>
    <t>LT_price_wo_tax_fuel_oil_1</t>
  </si>
  <si>
    <t>LT_price_wo_tax_fuel_oil_2</t>
  </si>
  <si>
    <t>LT_price_wo_tax_LPG</t>
  </si>
  <si>
    <t>LU_price_wo_tax_euro95</t>
  </si>
  <si>
    <t>LU_price_wo_tax_diesel</t>
  </si>
  <si>
    <t>LU_price_wo_tax_heLUing_oil</t>
  </si>
  <si>
    <t>LU_price_wo_tax_fuel_oil_1</t>
  </si>
  <si>
    <t>LU_price_wo_tax_fuel_oil_2</t>
  </si>
  <si>
    <t>LU_price_wo_tax_LPG</t>
  </si>
  <si>
    <t>LV_exchange_rate</t>
  </si>
  <si>
    <t>LV_price_wo_tax_euro95</t>
  </si>
  <si>
    <t>LV_price_wo_tax_diesel</t>
  </si>
  <si>
    <t>LV_price_wo_tax_heLVing_oil</t>
  </si>
  <si>
    <t>LV_price_wo_tax_fuel_oil_1</t>
  </si>
  <si>
    <t>LV_price_wo_tax_fuel_oil_2</t>
  </si>
  <si>
    <t>LV_price_wo_tax_LPG</t>
  </si>
  <si>
    <t>MT_price_wo_tax_euro95</t>
  </si>
  <si>
    <t>MT_price_wo_tax_diesel</t>
  </si>
  <si>
    <t>MT_price_wo_tax_heMTing_oil</t>
  </si>
  <si>
    <t>MT_price_wo_tax_fuel_oil_1</t>
  </si>
  <si>
    <t>MT_price_wo_tax_fuel_oil_2</t>
  </si>
  <si>
    <t>MT_price_wo_tax_LPG</t>
  </si>
  <si>
    <t>NL_price_wo_tax_euro95</t>
  </si>
  <si>
    <t>NL_price_wo_tax_diesel</t>
  </si>
  <si>
    <t>NL_price_wo_tax_heNLing_oil</t>
  </si>
  <si>
    <t>NL_price_wo_tax_fuel_oil_1</t>
  </si>
  <si>
    <t>NL_price_wo_tax_fuel_oil_2</t>
  </si>
  <si>
    <t>NL_price_wo_tax_LPG</t>
  </si>
  <si>
    <t>PL_exchange_rate</t>
  </si>
  <si>
    <t>PL_price_wo_tax_euro95</t>
  </si>
  <si>
    <t>PL_price_wo_tax_diesel</t>
  </si>
  <si>
    <t>PL_price_wo_tax_hePLing_oil</t>
  </si>
  <si>
    <t>PL_price_wo_tax_fuel_oil_1</t>
  </si>
  <si>
    <t>PL_price_wo_tax_fuel_oil_2</t>
  </si>
  <si>
    <t>PL_price_wo_tax_LPG</t>
  </si>
  <si>
    <t>PT_price_wo_tax_euro95</t>
  </si>
  <si>
    <t>PT_price_wo_tax_diesel</t>
  </si>
  <si>
    <t>PT_price_wo_tax_hePTing_oil</t>
  </si>
  <si>
    <t>PT_price_wo_tax_fuel_oil_1</t>
  </si>
  <si>
    <t>PT_price_wo_tax_fuel_oil_2</t>
  </si>
  <si>
    <t>PT_price_wo_tax_LPG</t>
  </si>
  <si>
    <t>RO_exchange_rate</t>
  </si>
  <si>
    <t>RO_price_wo_tax_euro95</t>
  </si>
  <si>
    <t>RO_price_wo_tax_diesel</t>
  </si>
  <si>
    <t>RO_price_wo_tax_heROing_oil</t>
  </si>
  <si>
    <t>RO_price_wo_tax_fuel_oil_1</t>
  </si>
  <si>
    <t>RO_price_wo_tax_fuel_oil_2</t>
  </si>
  <si>
    <t>RO_price_wo_tax_LPG</t>
  </si>
  <si>
    <t>SE_exchange_rate</t>
  </si>
  <si>
    <t>SE_price_wo_tax_euro95</t>
  </si>
  <si>
    <t>SE_price_wo_tax_diesel</t>
  </si>
  <si>
    <t>SE_price_wo_tax_heSEing_oil</t>
  </si>
  <si>
    <t>SE_price_wo_tax_fuel_oil_1</t>
  </si>
  <si>
    <t>SE_price_wo_tax_fuel_oil_2</t>
  </si>
  <si>
    <t>SE_price_wo_tax_LPG</t>
  </si>
  <si>
    <t>SI_exchange_rate</t>
  </si>
  <si>
    <t>SI_price_wo_tax_euro95</t>
  </si>
  <si>
    <t>SI_price_wo_tax_diesel</t>
  </si>
  <si>
    <t>SI_price_wo_tax_heSIing_oil</t>
  </si>
  <si>
    <t>SI_price_wo_tax_fuel_oil_1</t>
  </si>
  <si>
    <t>SI_price_wo_tax_fuel_oil_2</t>
  </si>
  <si>
    <t>SI_price_wo_tax_LPG</t>
  </si>
  <si>
    <t>SK_exchange_rate</t>
  </si>
  <si>
    <t>SK_price_wo_tax_euro95</t>
  </si>
  <si>
    <t>SK_price_wo_tax_diesel</t>
  </si>
  <si>
    <t>SK_price_wo_tax_heSKing_oil</t>
  </si>
  <si>
    <t>SK_price_wo_tax_fuel_oil_1</t>
  </si>
  <si>
    <t>SK_price_wo_tax_fuel_oil_2</t>
  </si>
  <si>
    <t>SK_price_wo_tax_LPG</t>
  </si>
  <si>
    <t>UK_exchange_rate</t>
  </si>
  <si>
    <t>UK_price_wo_tax_euro95</t>
  </si>
  <si>
    <t>UK_price_wo_tax_diesel</t>
  </si>
  <si>
    <t>UK_price_wo_tax_heUKing_oil</t>
  </si>
  <si>
    <t>UK_price_wo_tax_fuel_oil_1</t>
  </si>
  <si>
    <t>UK_price_wo_tax_fuel_oil_2</t>
  </si>
  <si>
    <t>UK_price_wo_tax_LPG</t>
  </si>
  <si>
    <t>Euro-super 95  (I)</t>
  </si>
  <si>
    <t>Gas oil automobile Automotive gas oil Dieselkraftstoff (I)</t>
  </si>
  <si>
    <t xml:space="preserve"> Gas oil de chauffage Heating gas oil Heizöl (II)</t>
  </si>
  <si>
    <t xml:space="preserve"> Fuel oil - Schweres Heizöl (III) Soufre </t>
  </si>
  <si>
    <t xml:space="preserve"> Fuel oil -Schweres Heizöl (III) Soufre &gt; 1% Sulphur &gt; 1% Schwefel &gt; 1%</t>
  </si>
  <si>
    <t>GPL pour moteur LPG motor fuel</t>
  </si>
  <si>
    <t>Date</t>
  </si>
  <si>
    <t>1000 l</t>
  </si>
  <si>
    <t>t</t>
  </si>
  <si>
    <t>EU_</t>
  </si>
  <si>
    <t>EUR_</t>
  </si>
  <si>
    <t>AT_</t>
  </si>
  <si>
    <t>BE_</t>
  </si>
  <si>
    <t>BG_</t>
  </si>
  <si>
    <t>CY_</t>
  </si>
  <si>
    <t>CZ_</t>
  </si>
  <si>
    <t>DE_</t>
  </si>
  <si>
    <t>DK_</t>
  </si>
  <si>
    <t>EE_</t>
  </si>
  <si>
    <t>ES_</t>
  </si>
  <si>
    <t>FI_</t>
  </si>
  <si>
    <t>FR_</t>
  </si>
  <si>
    <t>GR_</t>
  </si>
  <si>
    <t>HR_</t>
  </si>
  <si>
    <t>HU_</t>
  </si>
  <si>
    <t>IE_</t>
  </si>
  <si>
    <t>IT_</t>
  </si>
  <si>
    <t>LT_</t>
  </si>
  <si>
    <t>LU_</t>
  </si>
  <si>
    <t>LV_</t>
  </si>
  <si>
    <t>MT_</t>
  </si>
  <si>
    <t>NL_</t>
  </si>
  <si>
    <t>PL_</t>
  </si>
  <si>
    <t>PT_</t>
  </si>
  <si>
    <t>RO_</t>
  </si>
  <si>
    <t>SE_</t>
  </si>
  <si>
    <t>SI_</t>
  </si>
  <si>
    <t>SK_</t>
  </si>
  <si>
    <t>UK_</t>
  </si>
  <si>
    <t>Notes:</t>
  </si>
  <si>
    <t>EU - European Union</t>
  </si>
  <si>
    <t>EUR - Eurozone</t>
  </si>
  <si>
    <t>EU</t>
  </si>
  <si>
    <t>1992-1994</t>
  </si>
  <si>
    <t>BE, DE, DK, LU, NL, IE, UK, ES, PT, IT, FR, GR</t>
  </si>
  <si>
    <t>EUR</t>
  </si>
  <si>
    <t>1999-2000</t>
  </si>
  <si>
    <t>BE, DE, LU, NL, IE, ES, PT, IT, FR,  AT, FI</t>
  </si>
  <si>
    <t>1995-2003</t>
  </si>
  <si>
    <t>BE, DE, DK, LU, NL, IE, UK, ES, PT, IT, FR, GR, AT, SE, FI</t>
  </si>
  <si>
    <t>2001-2006</t>
  </si>
  <si>
    <t>BE, DE, LU, NL, IE, ES, PT, IT, FR, GR, AT, FI</t>
  </si>
  <si>
    <t>2004-2006</t>
  </si>
  <si>
    <t>BE, DE, DK, LU, NL, IE, UK, ES, PT, IT, FR, GR, AT, SE, FI, MT, CY, EE, LV, LT, PL, CZ, SK, SI, HU</t>
  </si>
  <si>
    <t>BE, DE, LU, NL, IE, ES, PT, IT, FR, GR, AT, FI, SI</t>
  </si>
  <si>
    <t>2007-2012</t>
  </si>
  <si>
    <t>BE, DE, DK, LU, NL, IE, UK, ES, PT, IT, FR, GR, AT, SE, FI, MT, CY, EE, LV, LT, PL, CZ, SK, SI, HU, BG, RO</t>
  </si>
  <si>
    <t>BE, DE, LU, NL, IE, ES, PT, IT, FR, GR, AT, FI, SI, CY, MT</t>
  </si>
  <si>
    <t>2013-2019</t>
  </si>
  <si>
    <t>BE, DE, DK, LU, NL, IE, UK, ES, PT, IT, FR, GR, AT, SE, FI, MT, CY, EE, LV, LT, PL, CZ, SK, SI, HU, BG, RO, HR</t>
  </si>
  <si>
    <t>2009-2010</t>
  </si>
  <si>
    <t>BE, DE, LU, NL, IE, ES, PT, IT, FR, GR, AT, FI, SI, CY, MT, SK</t>
  </si>
  <si>
    <t>2020-</t>
  </si>
  <si>
    <t>BE, DE, DK, LU, NL, IE, ES, PT, IT, FR, GR, AT, SE, FI, MT, CY, EE, LV, LT, PL, CZ, SK, SI, HU, BG, RO, HR</t>
  </si>
  <si>
    <t>2011-2013</t>
  </si>
  <si>
    <t>BE, DE, LU, NL, IE, ES, PT, IT, FR, GR, AT, FI, SI, CY, MT, SK, EE</t>
  </si>
  <si>
    <t>BE, DE, LU, NL, IE, ES, PT, IT, FR, GR, AT, FI, SI, CY, MT, SK, EE, LV</t>
  </si>
  <si>
    <t>2015-2022</t>
  </si>
  <si>
    <t>BE, DE, LU, NL, IE, ES, PT, IT, FR, GR, AT, FI, SI, CY, MT, SK, EE, LV, LT</t>
  </si>
  <si>
    <t>preliminary; weighted averages for EU and EUR may change when final weights (annual consumption) for corresponding years arrive</t>
  </si>
  <si>
    <t>(I)</t>
  </si>
  <si>
    <t>Pump prices</t>
  </si>
  <si>
    <t>(II)</t>
  </si>
  <si>
    <t>Delivered consumer prices for deliveries of 2 000 to 5 000 litres (for offtakes of less than 2 000 litres the industrial sector may be taken into consideration)</t>
  </si>
  <si>
    <t>(III)</t>
  </si>
  <si>
    <t>Delivered consumer prices for offtakes of less than 2 000 tonnes per month or less than 24 000 tonnes per year (for Ireland, deliveries of 500 to 1 000 tonnes per month)</t>
  </si>
  <si>
    <t>(IV)</t>
  </si>
  <si>
    <t>The prices inclusive of duties and taxes are VAT excluded only in the cases of Residual fuel Oil –HS (sulphur content exceeding 1%) and Residual fuel Oil –LS
(sulphur content not exceeding 1%).</t>
  </si>
  <si>
    <t>The prices communicated by the Member States are the prices most frequently charged, based on a weighted average. 
Comparisons between prices and price trends in different countries shall be carefully made. They are of limited validity because of differences in product quality, in marketing practices, in market structures, and to the extent that standard categories are representative of the total sales of a given product.
Information concerning subscriptions to the Oil bulletin : e-mail : ener-oil-bulletin @ ec.europa.eu
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Commission,2024</t>
  </si>
  <si>
    <t>Disclaimer: 
This oil bulletin prepared by the European Commission aims at enhancing public access to information about petroleum product prices within the Members States of the European Union. Our goal is to keep this information timely and accurate. If errors are brought to our attention, we will try to correct them.
However the Commission accepts no responsibility or liability whatsoever with regard to the information on this publication.
Copyright notice
Reproduction is authorised provided the source is acknowledged.
© European Communities, 2024</t>
  </si>
  <si>
    <t>BTU/ft3</t>
  </si>
  <si>
    <t>gms/ft3</t>
  </si>
  <si>
    <t>BTU/kg</t>
  </si>
  <si>
    <t>Specifications of Fuels, Global Warming Potentials of Greenhouse Gases, and Carbon and Sulfur Ratios of Pollutants</t>
  </si>
  <si>
    <t>1) Specifications of Fuels</t>
  </si>
  <si>
    <t>Fuel</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</si>
  <si>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</si>
  <si>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</si>
  <si>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</si>
  <si>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</si>
  <si>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</si>
  <si>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</si>
  <si>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</si>
  <si>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</si>
  <si>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</si>
  <si>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</si>
  <si>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</si>
  <si>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</si>
  <si>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</si>
  <si>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</si>
  <si>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</si>
  <si>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</si>
  <si>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Crude oil</t>
  </si>
  <si>
    <t>Synthetic crude oil (SCO)</t>
  </si>
  <si>
    <t>Bitumen</t>
  </si>
  <si>
    <t>Dilbit (After Recovery)</t>
  </si>
  <si>
    <t>Dilbit (Before Recovery)</t>
  </si>
  <si>
    <t>Diluent</t>
  </si>
  <si>
    <t>Shale Oil (Bakken)</t>
  </si>
  <si>
    <t>Shale Oil (Eagle Ford)</t>
  </si>
  <si>
    <t>Gasoline blendstock</t>
  </si>
  <si>
    <t>Gasoline</t>
  </si>
  <si>
    <t>CA gasoline</t>
  </si>
  <si>
    <t>High Octane Fuel (E25)</t>
  </si>
  <si>
    <t>High Octane Fuel (E40)</t>
  </si>
  <si>
    <t>U.S. conventional diesel</t>
  </si>
  <si>
    <t>CA diesel</t>
  </si>
  <si>
    <t>Diesel for non-road engines</t>
  </si>
  <si>
    <t>Low-sulfur diesel</t>
  </si>
  <si>
    <t>Petroleum naphtha</t>
  </si>
  <si>
    <t>Low Octane Gasoline-Like Fuel (LOF)</t>
  </si>
  <si>
    <t>Conventional Jet Fuel</t>
  </si>
  <si>
    <t>ULS Jet Fuel</t>
  </si>
  <si>
    <t>NG-based FT naphtha</t>
  </si>
  <si>
    <t>Residual oil</t>
  </si>
  <si>
    <t>Bunker fuel for ocean tanker</t>
  </si>
  <si>
    <t>Methanol</t>
  </si>
  <si>
    <t>Ethanol</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</si>
  <si>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</si>
  <si>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</si>
  <si>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</si>
  <si>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</si>
  <si>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</si>
  <si>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</si>
  <si>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</si>
  <si>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</si>
  <si>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</si>
  <si>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</si>
  <si>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</si>
  <si>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</si>
  <si>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t>
  </si>
  <si>
    <t>Renewable Gasoline (IDL)</t>
  </si>
  <si>
    <t>Renewable Gasoline (Ex Situ CFP)</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</si>
  <si>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</si>
  <si>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</si>
  <si>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</si>
  <si>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</si>
  <si>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</si>
  <si>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</si>
  <si>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</si>
  <si>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</si>
  <si>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</si>
  <si>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</si>
  <si>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</si>
  <si>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Gaseous Fuels (at 32F and 1atm):</t>
  </si>
  <si>
    <t>Btu/ft3</t>
  </si>
  <si>
    <t>Natural gas</t>
  </si>
  <si>
    <t>Pure Methane</t>
  </si>
  <si>
    <t>Gaseous hydrogen</t>
  </si>
  <si>
    <t>Carbon Dioxide</t>
  </si>
  <si>
    <t>Still gas (in refineries)</t>
  </si>
  <si>
    <t>Solid Fuels:</t>
  </si>
  <si>
    <t>Btu/ton</t>
  </si>
  <si>
    <t>Coal Mix for Electricity Generation</t>
  </si>
  <si>
    <t>Bituminous coal</t>
  </si>
  <si>
    <t>Subbituminous coal</t>
  </si>
  <si>
    <t>Lignite coal</t>
  </si>
  <si>
    <t>Synthetic coal</t>
  </si>
  <si>
    <t>Waste coal</t>
  </si>
  <si>
    <t>Pet Coke</t>
  </si>
  <si>
    <t>Tire Derived Fuel</t>
  </si>
  <si>
    <t>Coking coal</t>
  </si>
  <si>
    <t>Catalyst Coke</t>
  </si>
  <si>
    <t>Willow</t>
  </si>
  <si>
    <t>Poplar</t>
  </si>
  <si>
    <t>Switchgrass</t>
  </si>
  <si>
    <t>Miscanthus</t>
  </si>
  <si>
    <t>Corn stover</t>
  </si>
  <si>
    <t>Forest residue</t>
  </si>
  <si>
    <t>Clean Pine</t>
  </si>
  <si>
    <t>Yard trimming waste</t>
  </si>
  <si>
    <t>Sugarcane straw</t>
  </si>
  <si>
    <t>Sugarcane bagasse</t>
  </si>
  <si>
    <t>Bio-char</t>
  </si>
  <si>
    <t>Grain sorghum bagasse</t>
  </si>
  <si>
    <t>Sweet sorghum bagasse</t>
  </si>
  <si>
    <t>Forage sorghum bagasse</t>
  </si>
  <si>
    <t>Municipal solid waste (defined by EISA)</t>
  </si>
  <si>
    <t>Convertible municipal solid waste</t>
  </si>
  <si>
    <t>Asphalt</t>
  </si>
  <si>
    <t>Lubricants</t>
  </si>
  <si>
    <t>2) Global Warming Potentials of Greenhouse Gases: relative to CO2</t>
  </si>
  <si>
    <t>Metrics for Carbon Dioxide, Methane, Nitrous Oxide</t>
  </si>
  <si>
    <t>AR Edition/Type</t>
  </si>
  <si>
    <t>AR5/GWP</t>
  </si>
  <si>
    <t>AR5/GTP</t>
  </si>
  <si>
    <t>AR4/GWP</t>
  </si>
  <si>
    <t>AR3/GWP</t>
  </si>
  <si>
    <t>AR2/GWP</t>
  </si>
  <si>
    <t>AR1/GWP</t>
  </si>
  <si>
    <t>Time Horizon (YR)</t>
  </si>
  <si>
    <t>CO2</t>
  </si>
  <si>
    <t>CH4</t>
  </si>
  <si>
    <t>N2O</t>
  </si>
  <si>
    <t>Metrics for Near Term Climate Forcers</t>
  </si>
  <si>
    <t>Type</t>
  </si>
  <si>
    <t>None</t>
  </si>
  <si>
    <t>GWP</t>
  </si>
  <si>
    <t>GTP</t>
  </si>
  <si>
    <t>VOC</t>
  </si>
  <si>
    <t>CO</t>
  </si>
  <si>
    <t>NOx</t>
  </si>
  <si>
    <t>BC</t>
  </si>
  <si>
    <t>OC</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</si>
  <si>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</si>
  <si>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</si>
  <si>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</si>
  <si>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</si>
  <si>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</si>
  <si>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</si>
  <si>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</si>
  <si>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</si>
  <si>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</si>
  <si>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</si>
  <si>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</si>
  <si>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</si>
  <si>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</si>
  <si>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</si>
  <si>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</si>
  <si>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</si>
  <si>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</si>
  <si>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</si>
  <si>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</si>
  <si>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</si>
  <si>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</si>
  <si>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</si>
  <si>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</si>
  <si>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</si>
  <si>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</si>
  <si>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</si>
  <si>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</si>
  <si>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</si>
  <si>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</si>
  <si>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</si>
  <si>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</si>
  <si>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</si>
  <si>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</si>
  <si>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</si>
  <si>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</si>
  <si>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</si>
  <si>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</si>
  <si>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</si>
  <si>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1 J</t>
  </si>
  <si>
    <t>1kJ</t>
  </si>
  <si>
    <t>1 MJ</t>
  </si>
  <si>
    <t>1Wh</t>
  </si>
  <si>
    <t>1 kWh</t>
  </si>
  <si>
    <t>1 BTU</t>
  </si>
  <si>
    <t>1 mmBTU</t>
  </si>
  <si>
    <t>1 hph</t>
  </si>
  <si>
    <t>J</t>
  </si>
  <si>
    <t>kJ</t>
  </si>
  <si>
    <t>MJ</t>
  </si>
  <si>
    <t>Wh</t>
  </si>
  <si>
    <t>kWh</t>
  </si>
  <si>
    <t>BTU</t>
  </si>
  <si>
    <t>mmBTU</t>
  </si>
  <si>
    <t>hph</t>
  </si>
  <si>
    <t>Length</t>
  </si>
  <si>
    <t>mm</t>
  </si>
  <si>
    <t>m</t>
  </si>
  <si>
    <t>km</t>
  </si>
  <si>
    <t>ft</t>
  </si>
  <si>
    <t>mi</t>
  </si>
  <si>
    <t>USD2012/USD2022</t>
  </si>
  <si>
    <t>EUR2022/USD2022</t>
  </si>
  <si>
    <t>Successfully Evaluated 476 Projects</t>
  </si>
  <si>
    <t>Project Specs &amp; Market Rates*</t>
  </si>
  <si>
    <t>Project Duration</t>
  </si>
  <si>
    <t>Capex</t>
  </si>
  <si>
    <t>Opex</t>
  </si>
  <si>
    <t>Debt Financing</t>
  </si>
  <si>
    <t>Depreciation &amp; Availability</t>
  </si>
  <si>
    <t>Feedstock Costs (optional)*</t>
  </si>
  <si>
    <t>Commodity Prices (optional)*</t>
  </si>
  <si>
    <t>Tariff (for Revenue)*</t>
  </si>
  <si>
    <t>Key Output Data</t>
  </si>
  <si>
    <t>Currency Conversions (for Input &amp; Output Data)</t>
  </si>
  <si>
    <t>Selected Output</t>
  </si>
  <si>
    <t>Portfolio Summary</t>
  </si>
  <si>
    <t>Supply Stack Chart Data</t>
  </si>
  <si>
    <t>DATA VALIDATION TEST</t>
  </si>
  <si>
    <t>Last Run Time</t>
  </si>
  <si>
    <t>Units for non-required columns</t>
  </si>
  <si>
    <t>Runtime (Mins)</t>
  </si>
  <si>
    <t>%</t>
  </si>
  <si>
    <t>Last Run Details</t>
  </si>
  <si>
    <t>% of Capacity</t>
  </si>
  <si>
    <t>Operation Year 1</t>
  </si>
  <si>
    <t>Operation Year 2</t>
  </si>
  <si>
    <t>Operation Year 3</t>
  </si>
  <si>
    <t>Operation Year 4</t>
  </si>
  <si>
    <t>Operation Year 5</t>
  </si>
  <si>
    <t>Operation Year 6</t>
  </si>
  <si>
    <t>Operation Year 7</t>
  </si>
  <si>
    <t>Operation Year 8</t>
  </si>
  <si>
    <t>Operation Year 9</t>
  </si>
  <si>
    <t>Operation Year 10</t>
  </si>
  <si>
    <t>Operation Year 11</t>
  </si>
  <si>
    <t>Operation Year 12</t>
  </si>
  <si>
    <t>Operation Year 13</t>
  </si>
  <si>
    <t>Operation Year 14</t>
  </si>
  <si>
    <t>Operation Year 15</t>
  </si>
  <si>
    <t>Operation Year 16</t>
  </si>
  <si>
    <t>Operation Year 17</t>
  </si>
  <si>
    <t>Operation Year 18</t>
  </si>
  <si>
    <t>Operation Year 19</t>
  </si>
  <si>
    <t>Operation Year 20</t>
  </si>
  <si>
    <t>Operation Year 21</t>
  </si>
  <si>
    <t>Operation Year 22</t>
  </si>
  <si>
    <t>Operation Year 23</t>
  </si>
  <si>
    <t>Operation Year 24</t>
  </si>
  <si>
    <t>Operation Year 25</t>
  </si>
  <si>
    <t>Operation Year 26</t>
  </si>
  <si>
    <t>Operation Year 27</t>
  </si>
  <si>
    <t>Operation Year 28</t>
  </si>
  <si>
    <t>Operation Year 29</t>
  </si>
  <si>
    <t>Operation Year 30</t>
  </si>
  <si>
    <t>Operation Year 31</t>
  </si>
  <si>
    <t>Operation Year 32</t>
  </si>
  <si>
    <t>Operation Year 33</t>
  </si>
  <si>
    <t>Operation Year 34</t>
  </si>
  <si>
    <t>Operation Year 35</t>
  </si>
  <si>
    <t>Operation Year 36</t>
  </si>
  <si>
    <t>Operation Year 37</t>
  </si>
  <si>
    <t>Operation Year 38</t>
  </si>
  <si>
    <t>Operation Year 39</t>
  </si>
  <si>
    <t>Operation Year 40</t>
  </si>
  <si>
    <t>Operation Year 41</t>
  </si>
  <si>
    <t>Operation Year 42</t>
  </si>
  <si>
    <t>Operation Year 43</t>
  </si>
  <si>
    <t>Operation Year 44</t>
  </si>
  <si>
    <t>Operation Year 45</t>
  </si>
  <si>
    <t>Operation Year 46</t>
  </si>
  <si>
    <t>Operation Year 47</t>
  </si>
  <si>
    <t>Operation Year 48</t>
  </si>
  <si>
    <t>Operation Year 49</t>
  </si>
  <si>
    <t>Operation Year 50</t>
  </si>
  <si>
    <t>Operation Year 51</t>
  </si>
  <si>
    <t>Operation Year 52</t>
  </si>
  <si>
    <t>Operation Year 53</t>
  </si>
  <si>
    <t>Operation Year 54</t>
  </si>
  <si>
    <t>Operation Year 55</t>
  </si>
  <si>
    <t>Operation Year 56</t>
  </si>
  <si>
    <t>Operation Year 57</t>
  </si>
  <si>
    <t>Operation Year 58</t>
  </si>
  <si>
    <t>Operation Year 59</t>
  </si>
  <si>
    <t>Operation Year 60</t>
  </si>
  <si>
    <t>Operation Year 61</t>
  </si>
  <si>
    <t>Operation Year 62</t>
  </si>
  <si>
    <t>Operation Year 63</t>
  </si>
  <si>
    <t>Operation Year 64</t>
  </si>
  <si>
    <t>Operation Year 65</t>
  </si>
  <si>
    <t>Operation Year 66</t>
  </si>
  <si>
    <t>Operation Year 67</t>
  </si>
  <si>
    <t>Operation Year 68</t>
  </si>
  <si>
    <t>Operation Year 69</t>
  </si>
  <si>
    <t>Operation Year 70</t>
  </si>
  <si>
    <t>Operation Year 71</t>
  </si>
  <si>
    <t>Operation Year 72</t>
  </si>
  <si>
    <t>Operation Year 73</t>
  </si>
  <si>
    <t>Operation Year 74</t>
  </si>
  <si>
    <t>Operation Year 75</t>
  </si>
  <si>
    <t>Operation Year 76</t>
  </si>
  <si>
    <t>Operation Year 77</t>
  </si>
  <si>
    <t>Operation Year 78</t>
  </si>
  <si>
    <t>Operation Year 79</t>
  </si>
  <si>
    <t>Operation Year 80</t>
  </si>
  <si>
    <t>Operation Year 81</t>
  </si>
  <si>
    <t>Operation Year 82</t>
  </si>
  <si>
    <t>Operation Year 83</t>
  </si>
  <si>
    <t>Operation Year 84</t>
  </si>
  <si>
    <t>Operation Year 85</t>
  </si>
  <si>
    <t>Operation Year 86</t>
  </si>
  <si>
    <t>Operation Year 87</t>
  </si>
  <si>
    <t>Operation Year 88</t>
  </si>
  <si>
    <t>Operation Year 89</t>
  </si>
  <si>
    <t>Operation Year 90</t>
  </si>
  <si>
    <t>Operation Year 91</t>
  </si>
  <si>
    <t>Operation Year 92</t>
  </si>
  <si>
    <t>Operation Year 93</t>
  </si>
  <si>
    <t>Operation Year 94</t>
  </si>
  <si>
    <t>Operation Year 95</t>
  </si>
  <si>
    <t>Operation Year 96</t>
  </si>
  <si>
    <t>Operation Year 97</t>
  </si>
  <si>
    <t>Operation Year 98</t>
  </si>
  <si>
    <t>Operation Year 99</t>
  </si>
  <si>
    <t>Operation Year 100</t>
  </si>
  <si>
    <t>Monetary Input/Output Flag*</t>
  </si>
  <si>
    <t>EXPECTED DATA TYPE (FOR INPUTS)</t>
  </si>
  <si>
    <t>TEXT</t>
  </si>
  <si>
    <t>NUMBER</t>
  </si>
  <si>
    <t>CURRENT DASHBOARD INPUT VALUES</t>
  </si>
  <si>
    <t>TARGET DASHBOARD INPUT VALUES</t>
  </si>
  <si>
    <t>1H 2023 | PEM Electrolysis | Germany | PV Fixed Axis | 2030 | Electricity - Germany - PV Fixed Axis (USD/MWh) | Unsubsidized</t>
  </si>
  <si>
    <t>1H 2023</t>
  </si>
  <si>
    <t>PEM Electrolysis</t>
  </si>
  <si>
    <t>Germany</t>
  </si>
  <si>
    <t>PV Fixed Axis</t>
  </si>
  <si>
    <t>USD</t>
  </si>
  <si>
    <t>Electricity - Germany - PV Fixed Axis (USD/MWh)</t>
  </si>
  <si>
    <t>No Carbon</t>
  </si>
  <si>
    <t>Fixed Rate</t>
  </si>
  <si>
    <t>Straight Line</t>
  </si>
  <si>
    <t>Unsubsidized</t>
  </si>
  <si>
    <t>Off</t>
  </si>
  <si>
    <t>Water - Global (USD/Tonne)</t>
  </si>
  <si>
    <t>Electricity - Germany - Grid (USD/MWh)</t>
  </si>
  <si>
    <t>CO2 handling - Global (USD/tonne)</t>
  </si>
  <si>
    <t>No Feedstock</t>
  </si>
  <si>
    <t>Fixed (inflation linked)</t>
  </si>
  <si>
    <t>Example Project*</t>
  </si>
  <si>
    <t>ABC</t>
  </si>
  <si>
    <t>Current</t>
  </si>
  <si>
    <t>CCGT</t>
  </si>
  <si>
    <t>United States</t>
  </si>
  <si>
    <t>Mid</t>
  </si>
  <si>
    <t>Gas United States - Benchmark (USD/MMBtu)</t>
  </si>
  <si>
    <t>MACRS (15-Years)</t>
  </si>
  <si>
    <t>On</t>
  </si>
  <si>
    <t>Forecast</t>
  </si>
  <si>
    <t>Local Currency</t>
  </si>
  <si>
    <t>Local Currency/USD</t>
  </si>
  <si>
    <t>This section cross checks all data inputs to prevent users from inputting incorrectly formatted data and hence ensuring that calculated numbers are consistent.</t>
  </si>
  <si>
    <t>Units</t>
  </si>
  <si>
    <t>USD/kg</t>
  </si>
  <si>
    <t>Text</t>
  </si>
  <si>
    <t>Dropdown</t>
  </si>
  <si>
    <t>Yr</t>
  </si>
  <si>
    <t>MWe</t>
  </si>
  <si>
    <t>%/Yr</t>
  </si>
  <si>
    <t>Yrs</t>
  </si>
  <si>
    <t>LCU/MWe</t>
  </si>
  <si>
    <t>LCU/MWe/Yr</t>
  </si>
  <si>
    <t>LCU/kg</t>
  </si>
  <si>
    <t>Dropdown (depends on technology)</t>
  </si>
  <si>
    <t>kg/Fuel Unit</t>
  </si>
  <si>
    <t>tCO2/kg</t>
  </si>
  <si>
    <t>% of Capex</t>
  </si>
  <si>
    <t>bps</t>
  </si>
  <si>
    <t>% of Capacity Factor</t>
  </si>
  <si>
    <t>Hrs</t>
  </si>
  <si>
    <t>Cycles</t>
  </si>
  <si>
    <t>% of Storage Capex</t>
  </si>
  <si>
    <t>LCU/km</t>
  </si>
  <si>
    <t>LCU/km/Year</t>
  </si>
  <si>
    <t>kg/Feedstock Unit</t>
  </si>
  <si>
    <t>Electrolyzer replacement costs</t>
  </si>
  <si>
    <t>%/Period</t>
  </si>
  <si>
    <t>% (of Project Life)</t>
  </si>
  <si>
    <t>% (COD Money in Base Year)</t>
  </si>
  <si>
    <t>#</t>
  </si>
  <si>
    <t>Label for Supply Stack Chart</t>
  </si>
  <si>
    <t>Currency ISO</t>
  </si>
  <si>
    <t>Binary</t>
  </si>
  <si>
    <t>Count</t>
  </si>
  <si>
    <t>Calendar Year</t>
  </si>
  <si>
    <t>Years</t>
  </si>
  <si>
    <t>Project Name</t>
  </si>
  <si>
    <t>Data Error?*</t>
  </si>
  <si>
    <t>Capacity?*</t>
  </si>
  <si>
    <t>Country?*</t>
  </si>
  <si>
    <t>Fuel Price?*</t>
  </si>
  <si>
    <t>Fuel-Currency?*</t>
  </si>
  <si>
    <t>Feedstock Price?*</t>
  </si>
  <si>
    <t>Feedstock-Currency?*</t>
  </si>
  <si>
    <t>Carbon Price?*</t>
  </si>
  <si>
    <t>Carbon-Currency?*</t>
  </si>
  <si>
    <t>Technology?*</t>
  </si>
  <si>
    <t>Currency?*</t>
  </si>
  <si>
    <t>Project Life?*</t>
  </si>
  <si>
    <t>Capex?*</t>
  </si>
  <si>
    <t>Availability?*</t>
  </si>
  <si>
    <t>Depreciation?*</t>
  </si>
  <si>
    <t>Debt Exists?*</t>
  </si>
  <si>
    <t>Debt Type?*</t>
  </si>
  <si>
    <t>Debt Tenor?*</t>
  </si>
  <si>
    <t>No Carbon/Fuel?*</t>
  </si>
  <si>
    <t>LCOH</t>
  </si>
  <si>
    <t>Calc.*</t>
  </si>
  <si>
    <t>Dataset*</t>
  </si>
  <si>
    <t>Technology*</t>
  </si>
  <si>
    <t>Country*</t>
  </si>
  <si>
    <t>Scenario*</t>
  </si>
  <si>
    <t>Operation*</t>
  </si>
  <si>
    <t>Plant Capacity</t>
  </si>
  <si>
    <t>Capacity Factor</t>
  </si>
  <si>
    <t>Inflation</t>
  </si>
  <si>
    <t>Tax Rate</t>
  </si>
  <si>
    <t>Hurdle IRR</t>
  </si>
  <si>
    <t>Development</t>
  </si>
  <si>
    <t>Construction</t>
  </si>
  <si>
    <t>Operation Life</t>
  </si>
  <si>
    <t>LCU</t>
  </si>
  <si>
    <t>Development Cost</t>
  </si>
  <si>
    <t>Balance of Plant Cost</t>
  </si>
  <si>
    <t>Equipment Cost</t>
  </si>
  <si>
    <t>Fixed Opex</t>
  </si>
  <si>
    <t>Variable Opex</t>
  </si>
  <si>
    <t>Fuel Name (LCU/Fuel Unit)*</t>
  </si>
  <si>
    <t>Conversion Efficiency</t>
  </si>
  <si>
    <t>Carbon Price</t>
  </si>
  <si>
    <t>CO2 Emissions</t>
  </si>
  <si>
    <t>Development Debt</t>
  </si>
  <si>
    <t>Construction Debt</t>
  </si>
  <si>
    <t>Term Loan Debt</t>
  </si>
  <si>
    <t>Debt Cost Type</t>
  </si>
  <si>
    <t>Development Debt Cost</t>
  </si>
  <si>
    <t>Construction Debt Cost</t>
  </si>
  <si>
    <t>Term Loan Debt Cost</t>
  </si>
  <si>
    <t>Term Loan Tenor</t>
  </si>
  <si>
    <t>Depreciation</t>
  </si>
  <si>
    <t>Availability</t>
  </si>
  <si>
    <t>Degradation</t>
  </si>
  <si>
    <t>Subsidy Scenario</t>
  </si>
  <si>
    <t>Storage Output</t>
  </si>
  <si>
    <t>Storage Hours</t>
  </si>
  <si>
    <t>Lifetime</t>
  </si>
  <si>
    <t>Daily</t>
  </si>
  <si>
    <t>Storage Efficiency</t>
  </si>
  <si>
    <t>Depth of Discharge</t>
  </si>
  <si>
    <t>Storage Opex</t>
  </si>
  <si>
    <t>Storage Capex (Main)</t>
  </si>
  <si>
    <t>Capex Replacement 1</t>
  </si>
  <si>
    <t>Capex Replacement 2</t>
  </si>
  <si>
    <t>Capex Replacement 3</t>
  </si>
  <si>
    <t>Capex Replacement 4</t>
  </si>
  <si>
    <t>Replacements</t>
  </si>
  <si>
    <t>Transport Cost</t>
  </si>
  <si>
    <t>Distance</t>
  </si>
  <si>
    <t>Feedstock 1 (LCU/Feedstock Unit)</t>
  </si>
  <si>
    <t>Conversion Efficiency 1</t>
  </si>
  <si>
    <t>Feedstock 2 (LCU/Feedstock Unit)</t>
  </si>
  <si>
    <t>Conversion Efficiency 2</t>
  </si>
  <si>
    <t>Feedstock 3 (LCU/Feedstock Unit)</t>
  </si>
  <si>
    <t>Conversion Efficiency 3</t>
  </si>
  <si>
    <t>Feedstock 4 (LCU/Feedstock Unit)</t>
  </si>
  <si>
    <t>Conversion Efficiency 4</t>
  </si>
  <si>
    <t>Feedstock 5 (LCU/Feedstock Unit)</t>
  </si>
  <si>
    <t>Conversion Efficiency 5</t>
  </si>
  <si>
    <t>% of Plant Capacity</t>
  </si>
  <si>
    <t>Fuel Price Scenario</t>
  </si>
  <si>
    <t>Feedstock Price Scenario</t>
  </si>
  <si>
    <t>LCOC</t>
  </si>
  <si>
    <t>SRMC</t>
  </si>
  <si>
    <t>Generation</t>
  </si>
  <si>
    <t>Revenue</t>
  </si>
  <si>
    <t>Capex Equipment</t>
  </si>
  <si>
    <t>Capex Balance of Plant</t>
  </si>
  <si>
    <t>Capex Development</t>
  </si>
  <si>
    <t>Construction Interest</t>
  </si>
  <si>
    <t>Operation Interest</t>
  </si>
  <si>
    <t>Opex Fuel</t>
  </si>
  <si>
    <t>Opex Feedstock</t>
  </si>
  <si>
    <t>Opex Carbon</t>
  </si>
  <si>
    <t>Tax</t>
  </si>
  <si>
    <t>Financing Fees</t>
  </si>
  <si>
    <t>Dividends</t>
  </si>
  <si>
    <t>Equity Cash Flow</t>
  </si>
  <si>
    <t>Avg. Inflation Rate</t>
  </si>
  <si>
    <t>Avg. Tax Rate</t>
  </si>
  <si>
    <t>Buyout Next Quarter</t>
  </si>
  <si>
    <t>EAA Equity NPV</t>
  </si>
  <si>
    <t>Equity NPV</t>
  </si>
  <si>
    <t>Equity IRR</t>
  </si>
  <si>
    <t>Project IRR</t>
  </si>
  <si>
    <t>Payback</t>
  </si>
  <si>
    <t>Cost of Equity</t>
  </si>
  <si>
    <t>Cost of Debt</t>
  </si>
  <si>
    <t>WACC</t>
  </si>
  <si>
    <t>Inflation Index in Base Year</t>
  </si>
  <si>
    <t>USD Exchange @ COD</t>
  </si>
  <si>
    <t>Run Order</t>
  </si>
  <si>
    <t>Local Currency (before)</t>
  </si>
  <si>
    <t>Local Currency (copy)</t>
  </si>
  <si>
    <t>Sum of Monetary Inputs</t>
  </si>
  <si>
    <t>Operation Year</t>
  </si>
  <si>
    <t>Before Change (Formula)</t>
  </si>
  <si>
    <t>After Change (Formula)</t>
  </si>
  <si>
    <t>Flag (Before != After)</t>
  </si>
  <si>
    <t>Conversion (After/Before)</t>
  </si>
  <si>
    <t>Output Currency/USD</t>
  </si>
  <si>
    <t>Capex (USDm)</t>
  </si>
  <si>
    <t>NPV (USDm)</t>
  </si>
  <si>
    <t>Buyout 4Q 2024 (USDm)</t>
  </si>
  <si>
    <t>LCOH (USD/None)</t>
  </si>
  <si>
    <t>Capacity - Cum.</t>
  </si>
  <si>
    <t>X Error</t>
  </si>
  <si>
    <t>Y Error</t>
  </si>
  <si>
    <t>Remaining Columns</t>
  </si>
  <si>
    <t>Project Start</t>
  </si>
  <si>
    <t>Already Loaded</t>
  </si>
  <si>
    <t>Project Name/Row ID</t>
  </si>
  <si>
    <t>Fuel Type</t>
  </si>
  <si>
    <t>Row Required</t>
  </si>
  <si>
    <t>1H 2023 | SMR without CCS (gray) | Belgium | Gas | 2025 | Gas - Belgium (USD/MWh) | Unsubsidized</t>
  </si>
  <si>
    <t>Calculate</t>
  </si>
  <si>
    <t>SMR without CCS (gray)</t>
  </si>
  <si>
    <t>Belgium</t>
  </si>
  <si>
    <t>Gas</t>
  </si>
  <si>
    <t>Gas - Belgium (USD/MWh)</t>
  </si>
  <si>
    <t>Electricity - Belgium - Grid (USD/MWh)</t>
  </si>
  <si>
    <t>smr without ccs (gray) | belgium | gas | 2025 | 1h 2023</t>
  </si>
  <si>
    <t>1H 2023 | SMR without CCS (gray) | Belgium | Gas | 2026 | Gas - Belgium (USD/MWh) | Unsubsidized</t>
  </si>
  <si>
    <t>smr without ccs (gray) | belgium | gas | 2026 | 1h 2023</t>
  </si>
  <si>
    <t>1H 2023 | SMR without CCS (gray) | Belgium | Gas | 2027 | Gas - Belgium (USD/MWh) | Unsubsidized</t>
  </si>
  <si>
    <t>smr without ccs (gray) | belgium | gas | 2027 | 1h 2023</t>
  </si>
  <si>
    <t>1H 2023 | SMR without CCS (gray) | Belgium | Gas | 2028 | Gas - Belgium (USD/MWh) | Unsubsidized</t>
  </si>
  <si>
    <t>smr without ccs (gray) | belgium | gas | 2028 | 1h 2023</t>
  </si>
  <si>
    <t>1H 2023 | SMR without CCS (gray) | Belgium | Gas | 2029 | Gas - Belgium (USD/MWh) | Unsubsidized</t>
  </si>
  <si>
    <t>smr without ccs (gray) | belgium | gas | 2029 | 1h 2023</t>
  </si>
  <si>
    <t>1H 2023 | SMR without CCS (gray) | Belgium | Gas | 2030 | Gas - Belgium (USD/MWh) | Unsubsidized</t>
  </si>
  <si>
    <t>smr without ccs (gray) | belgium | gas | 2030 | 1h 2023</t>
  </si>
  <si>
    <t>1H 2023 | SMR without CCS (gray) | Belgium | Gas | 2031 | Gas - Belgium (USD/MWh) | Unsubsidized</t>
  </si>
  <si>
    <t>smr without ccs (gray) | belgium | gas | 2031 | 1h 2023</t>
  </si>
  <si>
    <t>1H 2023 | SMR without CCS (gray) | Belgium | Gas | 2032 | Gas - Belgium (USD/MWh) | Unsubsidized</t>
  </si>
  <si>
    <t>smr without ccs (gray) | belgium | gas | 2032 | 1h 2023</t>
  </si>
  <si>
    <t>1H 2023 | SMR without CCS (gray) | Belgium | Gas | 2033 | Gas - Belgium (USD/MWh) | Unsubsidized</t>
  </si>
  <si>
    <t>smr without ccs (gray) | belgium | gas | 2033 | 1h 2023</t>
  </si>
  <si>
    <t>1H 2023 | SMR without CCS (gray) | Belgium | Gas | 2034 | Gas - Belgium (USD/MWh) | Unsubsidized</t>
  </si>
  <si>
    <t>smr without ccs (gray) | belgium | gas | 2034 | 1h 2023</t>
  </si>
  <si>
    <t>1H 2023 | SMR without CCS (gray) | Belgium | Gas | 2035 | Gas - Belgium (USD/MWh) | Unsubsidized</t>
  </si>
  <si>
    <t>smr without ccs (gray) | belgium | gas | 2035 | 1h 2023</t>
  </si>
  <si>
    <t>1H 2023 | SMR without CCS (gray) | Belgium | Gas | 2036 | Gas - Belgium (USD/MWh) | Unsubsidized</t>
  </si>
  <si>
    <t>smr without ccs (gray) | belgium | gas | 2036 | 1h 2023</t>
  </si>
  <si>
    <t>1H 2023 | SMR without CCS (gray) | Belgium | Gas | 2037 | Gas - Belgium (USD/MWh) | Unsubsidized</t>
  </si>
  <si>
    <t>smr without ccs (gray) | belgium | gas | 2037 | 1h 2023</t>
  </si>
  <si>
    <t>1H 2023 | SMR without CCS (gray) | Belgium | Gas | 2038 | Gas - Belgium (USD/MWh) | Unsubsidized</t>
  </si>
  <si>
    <t>smr without ccs (gray) | belgium | gas | 2038 | 1h 2023</t>
  </si>
  <si>
    <t>1H 2023 | SMR without CCS (gray) | Belgium | Gas | 2039 | Gas - Belgium (USD/MWh) | Unsubsidized</t>
  </si>
  <si>
    <t>smr without ccs (gray) | belgium | gas | 2039 | 1h 2023</t>
  </si>
  <si>
    <t>1H 2023 | SMR without CCS (gray) | Belgium | Gas | 2040 | Gas - Belgium (USD/MWh) | Unsubsidized</t>
  </si>
  <si>
    <t>smr without ccs (gray) | belgium | gas | 2040 | 1h 2023</t>
  </si>
  <si>
    <t>1H 2023 | SMR without CCS (gray) | Belgium | Gas | 2041 | Gas - Belgium (USD/MWh) | Unsubsidized</t>
  </si>
  <si>
    <t>smr without ccs (gray) | belgium | gas | 2041 | 1h 2023</t>
  </si>
  <si>
    <t>1H 2023 | SMR without CCS (gray) | Belgium | Gas | 2042 | Gas - Belgium (USD/MWh) | Unsubsidized</t>
  </si>
  <si>
    <t>smr without ccs (gray) | belgium | gas | 2042 | 1h 2023</t>
  </si>
  <si>
    <t>1H 2023 | SMR without CCS (gray) | Belgium | Gas | 2043 | Gas - Belgium (USD/MWh) | Unsubsidized</t>
  </si>
  <si>
    <t>smr without ccs (gray) | belgium | gas | 2043 | 1h 2023</t>
  </si>
  <si>
    <t>1H 2023 | SMR without CCS (gray) | Belgium | Gas | 2044 | Gas - Belgium (USD/MWh) | Unsubsidized</t>
  </si>
  <si>
    <t>smr without ccs (gray) | belgium | gas | 2044 | 1h 2023</t>
  </si>
  <si>
    <t>1H 2023 | SMR without CCS (gray) | Belgium | Gas | 2045 | Gas - Belgium (USD/MWh) | Unsubsidized</t>
  </si>
  <si>
    <t>smr without ccs (gray) | belgium | gas | 2045 | 1h 2023</t>
  </si>
  <si>
    <t>1H 2023 | SMR without CCS (gray) | Belgium | Gas | 2046 | Gas - Belgium (USD/MWh) | Unsubsidized</t>
  </si>
  <si>
    <t>smr without ccs (gray) | belgium | gas | 2046 | 1h 2023</t>
  </si>
  <si>
    <t>1H 2023 | SMR without CCS (gray) | Belgium | Gas | 2047 | Gas - Belgium (USD/MWh) | Unsubsidized</t>
  </si>
  <si>
    <t>smr without ccs (gray) | belgium | gas | 2047 | 1h 2023</t>
  </si>
  <si>
    <t>1H 2023 | SMR without CCS (gray) | Belgium | Gas | 2048 | Gas - Belgium (USD/MWh) | Unsubsidized</t>
  </si>
  <si>
    <t>smr without ccs (gray) | belgium | gas | 2048 | 1h 2023</t>
  </si>
  <si>
    <t>1H 2023 | SMR without CCS (gray) | Belgium | Gas | 2049 | Gas - Belgium (USD/MWh) | Unsubsidized</t>
  </si>
  <si>
    <t>smr without ccs (gray) | belgium | gas | 2049 | 1h 2023</t>
  </si>
  <si>
    <t>1H 2023 | SMR without CCS (gray) | Belgium | Gas | 2050 | Gas - Belgium (USD/MWh) | Unsubsidized</t>
  </si>
  <si>
    <t>smr without ccs (gray) | belgium | gas | 2050 | 1h 2023</t>
  </si>
  <si>
    <t>1H 2023 | SMR without CCS (gray) | Belgium | Gas | 2051 | Gas - Belgium (USD/MWh) | Unsubsidized</t>
  </si>
  <si>
    <t>smr without ccs (gray) | belgium | gas | 2051 | 1h 2023</t>
  </si>
  <si>
    <t>1H 2023 | SMR without CCS (gray) | Belgium | Gas | 2052 | Gas - Belgium (USD/MWh) | Unsubsidized</t>
  </si>
  <si>
    <t>smr without ccs (gray) | belgium | gas | 2052 | 1h 2023</t>
  </si>
  <si>
    <t>1H 2023 | PEM Electrolysis | Belgium | Offshore Wind (Cable) | 2025 | Electricity - Belgium - Offshore Wind (Cable) (USD/MWh) | Unsubsidized</t>
  </si>
  <si>
    <t>Offshore Wind (Cable)</t>
  </si>
  <si>
    <t>Electricity - Belgium - Offshore Wind (Cable) (USD/MWh)</t>
  </si>
  <si>
    <t>pem electrolysis | belgium | offshore wind (cable) | 2025 | 1h 2023</t>
  </si>
  <si>
    <t>Electricity</t>
  </si>
  <si>
    <t>1H 2023 | PEM Electrolysis | Belgium | Offshore Wind (Cable) | 2026 | Electricity - Belgium - Offshore Wind (Cable) (USD/MWh) | Unsubsidized</t>
  </si>
  <si>
    <t>pem electrolysis | belgium | offshore wind (cable) | 2026 | 1h 2023</t>
  </si>
  <si>
    <t>1H 2023 | PEM Electrolysis | Belgium | Offshore Wind (Cable) | 2027 | Electricity - Belgium - Offshore Wind (Cable) (USD/MWh) | Unsubsidized</t>
  </si>
  <si>
    <t>pem electrolysis | belgium | offshore wind (cable) | 2027 | 1h 2023</t>
  </si>
  <si>
    <t>1H 2023 | PEM Electrolysis | Belgium | Offshore Wind (Cable) | 2028 | Electricity - Belgium - Offshore Wind (Cable) (USD/MWh) | Unsubsidized</t>
  </si>
  <si>
    <t>pem electrolysis | belgium | offshore wind (cable) | 2028 | 1h 2023</t>
  </si>
  <si>
    <t>1H 2023 | PEM Electrolysis | Belgium | Offshore Wind (Cable) | 2029 | Electricity - Belgium - Offshore Wind (Cable) (USD/MWh) | Unsubsidized</t>
  </si>
  <si>
    <t>pem electrolysis | belgium | offshore wind (cable) | 2029 | 1h 2023</t>
  </si>
  <si>
    <t>1H 2023 | PEM Electrolysis | Belgium | Offshore Wind (Cable) | 2030 | Electricity - Belgium - Offshore Wind (Cable) (USD/MWh) | Unsubsidized</t>
  </si>
  <si>
    <t>pem electrolysis | belgium | offshore wind (cable) | 2030 | 1h 2023</t>
  </si>
  <si>
    <t>1H 2023 | PEM Electrolysis | Belgium | Offshore Wind (Cable) | 2031 | Electricity - Belgium - Offshore Wind (Cable) (USD/MWh) | Unsubsidized</t>
  </si>
  <si>
    <t>pem electrolysis | belgium | offshore wind (cable) | 2031 | 1h 2023</t>
  </si>
  <si>
    <t>1H 2023 | PEM Electrolysis | Belgium | Offshore Wind (Cable) | 2032 | Electricity - Belgium - Offshore Wind (Cable) (USD/MWh) | Unsubsidized</t>
  </si>
  <si>
    <t>pem electrolysis | belgium | offshore wind (cable) | 2032 | 1h 2023</t>
  </si>
  <si>
    <t>1H 2023 | PEM Electrolysis | Belgium | Offshore Wind (Cable) | 2033 | Electricity - Belgium - Offshore Wind (Cable) (USD/MWh) | Unsubsidized</t>
  </si>
  <si>
    <t>pem electrolysis | belgium | offshore wind (cable) | 2033 | 1h 2023</t>
  </si>
  <si>
    <t>1H 2023 | PEM Electrolysis | Belgium | Offshore Wind (Cable) | 2034 | Electricity - Belgium - Offshore Wind (Cable) (USD/MWh) | Unsubsidized</t>
  </si>
  <si>
    <t>pem electrolysis | belgium | offshore wind (cable) | 2034 | 1h 2023</t>
  </si>
  <si>
    <t>1H 2023 | PEM Electrolysis | Belgium | Offshore Wind (Cable) | 2035 | Electricity - Belgium - Offshore Wind (Cable) (USD/MWh) | Unsubsidized</t>
  </si>
  <si>
    <t>pem electrolysis | belgium | offshore wind (cable) | 2035 | 1h 2023</t>
  </si>
  <si>
    <t>1H 2023 | PEM Electrolysis | Belgium | Offshore Wind (Cable) | 2036 | Electricity - Belgium - Offshore Wind (Cable) (USD/MWh) | Unsubsidized</t>
  </si>
  <si>
    <t>pem electrolysis | belgium | offshore wind (cable) | 2036 | 1h 2023</t>
  </si>
  <si>
    <t>1H 2023 | PEM Electrolysis | Belgium | Offshore Wind (Cable) | 2037 | Electricity - Belgium - Offshore Wind (Cable) (USD/MWh) | Unsubsidized</t>
  </si>
  <si>
    <t>pem electrolysis | belgium | offshore wind (cable) | 2037 | 1h 2023</t>
  </si>
  <si>
    <t>1H 2023 | PEM Electrolysis | Belgium | Offshore Wind (Cable) | 2038 | Electricity - Belgium - Offshore Wind (Cable) (USD/MWh) | Unsubsidized</t>
  </si>
  <si>
    <t>pem electrolysis | belgium | offshore wind (cable) | 2038 | 1h 2023</t>
  </si>
  <si>
    <t>1H 2023 | PEM Electrolysis | Belgium | Offshore Wind (Cable) | 2039 | Electricity - Belgium - Offshore Wind (Cable) (USD/MWh) | Unsubsidized</t>
  </si>
  <si>
    <t>pem electrolysis | belgium | offshore wind (cable) | 2039 | 1h 2023</t>
  </si>
  <si>
    <t>1H 2023 | PEM Electrolysis | Belgium | Offshore Wind (Cable) | 2040 | Electricity - Belgium - Offshore Wind (Cable) (USD/MWh) | Unsubsidized</t>
  </si>
  <si>
    <t>pem electrolysis | belgium | offshore wind (cable) | 2040 | 1h 2023</t>
  </si>
  <si>
    <t>1H 2023 | PEM Electrolysis | Belgium | Offshore Wind (Cable) | 2041 | Electricity - Belgium - Offshore Wind (Cable) (USD/MWh) | Unsubsidized</t>
  </si>
  <si>
    <t>pem electrolysis | belgium | offshore wind (cable) | 2041 | 1h 2023</t>
  </si>
  <si>
    <t>1H 2023 | PEM Electrolysis | Belgium | Offshore Wind (Cable) | 2042 | Electricity - Belgium - Offshore Wind (Cable) (USD/MWh) | Unsubsidized</t>
  </si>
  <si>
    <t>pem electrolysis | belgium | offshore wind (cable) | 2042 | 1h 2023</t>
  </si>
  <si>
    <t>1H 2023 | PEM Electrolysis | Belgium | Offshore Wind (Cable) | 2043 | Electricity - Belgium - Offshore Wind (Cable) (USD/MWh) | Unsubsidized</t>
  </si>
  <si>
    <t>pem electrolysis | belgium | offshore wind (cable) | 2043 | 1h 2023</t>
  </si>
  <si>
    <t>1H 2023 | PEM Electrolysis | Belgium | Offshore Wind (Cable) | 2044 | Electricity - Belgium - Offshore Wind (Cable) (USD/MWh) | Unsubsidized</t>
  </si>
  <si>
    <t>pem electrolysis | belgium | offshore wind (cable) | 2044 | 1h 2023</t>
  </si>
  <si>
    <t>1H 2023 | PEM Electrolysis | Belgium | Offshore Wind (Cable) | 2045 | Electricity - Belgium - Offshore Wind (Cable) (USD/MWh) | Unsubsidized</t>
  </si>
  <si>
    <t>pem electrolysis | belgium | offshore wind (cable) | 2045 | 1h 2023</t>
  </si>
  <si>
    <t>1H 2023 | PEM Electrolysis | Belgium | Offshore Wind (Cable) | 2046 | Electricity - Belgium - Offshore Wind (Cable) (USD/MWh) | Unsubsidized</t>
  </si>
  <si>
    <t>pem electrolysis | belgium | offshore wind (cable) | 2046 | 1h 2023</t>
  </si>
  <si>
    <t>1H 2023 | PEM Electrolysis | Belgium | Offshore Wind (Cable) | 2047 | Electricity - Belgium - Offshore Wind (Cable) (USD/MWh) | Unsubsidized</t>
  </si>
  <si>
    <t>pem electrolysis | belgium | offshore wind (cable) | 2047 | 1h 2023</t>
  </si>
  <si>
    <t>1H 2023 | PEM Electrolysis | Belgium | Offshore Wind (Cable) | 2048 | Electricity - Belgium - Offshore Wind (Cable) (USD/MWh) | Unsubsidized</t>
  </si>
  <si>
    <t>pem electrolysis | belgium | offshore wind (cable) | 2048 | 1h 2023</t>
  </si>
  <si>
    <t>1H 2023 | PEM Electrolysis | Belgium | Offshore Wind (Cable) | 2049 | Electricity - Belgium - Offshore Wind (Cable) (USD/MWh) | Unsubsidized</t>
  </si>
  <si>
    <t>pem electrolysis | belgium | offshore wind (cable) | 2049 | 1h 2023</t>
  </si>
  <si>
    <t>1H 2023 | PEM Electrolysis | Belgium | Offshore Wind (Cable) | 2050 | Electricity - Belgium - Offshore Wind (Cable) (USD/MWh) | Unsubsidized</t>
  </si>
  <si>
    <t>pem electrolysis | belgium | offshore wind (cable) | 2050 | 1h 2023</t>
  </si>
  <si>
    <t>1H 2023 | PEM Electrolysis | Belgium | Offshore Wind (Cable) | 2051 | Electricity - Belgium - Offshore Wind (Cable) (USD/MWh) | Unsubsidized</t>
  </si>
  <si>
    <t>pem electrolysis | belgium | offshore wind (cable) | 2051 | 1h 2023</t>
  </si>
  <si>
    <t>1H 2023 | PEM Electrolysis | Belgium | Offshore Wind (Cable) | 2052 | Electricity - Belgium - Offshore Wind (Cable) (USD/MWh) | Unsubsidized</t>
  </si>
  <si>
    <t>pem electrolysis | belgium | offshore wind (cable) | 2052 | 1h 2023</t>
  </si>
  <si>
    <t>1H 2023 | SMR without CCS (gray) | Denmark | Gas | 2025 | Gas - Denmark (USD/MWh) | Unsubsidized</t>
  </si>
  <si>
    <t>Denmark</t>
  </si>
  <si>
    <t>Gas - Denmark (USD/MWh)</t>
  </si>
  <si>
    <t>Electricity - Denmark - Grid (USD/MWh)</t>
  </si>
  <si>
    <t>smr without ccs (gray) | denmark | gas | 2025 | 1h 2023</t>
  </si>
  <si>
    <t>1H 2023 | SMR without CCS (gray) | Denmark | Gas | 2026 | Gas - Denmark (USD/MWh) | Unsubsidized</t>
  </si>
  <si>
    <t>smr without ccs (gray) | denmark | gas | 2026 | 1h 2023</t>
  </si>
  <si>
    <t>1H 2023 | SMR without CCS (gray) | Denmark | Gas | 2027 | Gas - Denmark (USD/MWh) | Unsubsidized</t>
  </si>
  <si>
    <t>smr without ccs (gray) | denmark | gas | 2027 | 1h 2023</t>
  </si>
  <si>
    <t>1H 2023 | SMR without CCS (gray) | Denmark | Gas | 2028 | Gas - Denmark (USD/MWh) | Unsubsidized</t>
  </si>
  <si>
    <t>smr without ccs (gray) | denmark | gas | 2028 | 1h 2023</t>
  </si>
  <si>
    <t>1H 2023 | SMR without CCS (gray) | Denmark | Gas | 2029 | Gas - Denmark (USD/MWh) | Unsubsidized</t>
  </si>
  <si>
    <t>smr without ccs (gray) | denmark | gas | 2029 | 1h 2023</t>
  </si>
  <si>
    <t>1H 2023 | SMR without CCS (gray) | Denmark | Gas | 2030 | Gas - Denmark (USD/MWh) | Unsubsidized</t>
  </si>
  <si>
    <t>smr without ccs (gray) | denmark | gas | 2030 | 1h 2023</t>
  </si>
  <si>
    <t>1H 2023 | SMR without CCS (gray) | Denmark | Gas | 2031 | Gas - Denmark (USD/MWh) | Unsubsidized</t>
  </si>
  <si>
    <t>smr without ccs (gray) | denmark | gas | 2031 | 1h 2023</t>
  </si>
  <si>
    <t>1H 2023 | SMR without CCS (gray) | Denmark | Gas | 2032 | Gas - Denmark (USD/MWh) | Unsubsidized</t>
  </si>
  <si>
    <t>smr without ccs (gray) | denmark | gas | 2032 | 1h 2023</t>
  </si>
  <si>
    <t>1H 2023 | SMR without CCS (gray) | Denmark | Gas | 2033 | Gas - Denmark (USD/MWh) | Unsubsidized</t>
  </si>
  <si>
    <t>smr without ccs (gray) | denmark | gas | 2033 | 1h 2023</t>
  </si>
  <si>
    <t>1H 2023 | SMR without CCS (gray) | Denmark | Gas | 2034 | Gas - Denmark (USD/MWh) | Unsubsidized</t>
  </si>
  <si>
    <t>smr without ccs (gray) | denmark | gas | 2034 | 1h 2023</t>
  </si>
  <si>
    <t>1H 2023 | SMR without CCS (gray) | Denmark | Gas | 2035 | Gas - Denmark (USD/MWh) | Unsubsidized</t>
  </si>
  <si>
    <t>smr without ccs (gray) | denmark | gas | 2035 | 1h 2023</t>
  </si>
  <si>
    <t>1H 2023 | SMR without CCS (gray) | Denmark | Gas | 2036 | Gas - Denmark (USD/MWh) | Unsubsidized</t>
  </si>
  <si>
    <t>smr without ccs (gray) | denmark | gas | 2036 | 1h 2023</t>
  </si>
  <si>
    <t>1H 2023 | SMR without CCS (gray) | Denmark | Gas | 2037 | Gas - Denmark (USD/MWh) | Unsubsidized</t>
  </si>
  <si>
    <t>smr without ccs (gray) | denmark | gas | 2037 | 1h 2023</t>
  </si>
  <si>
    <t>1H 2023 | SMR without CCS (gray) | Denmark | Gas | 2038 | Gas - Denmark (USD/MWh) | Unsubsidized</t>
  </si>
  <si>
    <t>smr without ccs (gray) | denmark | gas | 2038 | 1h 2023</t>
  </si>
  <si>
    <t>1H 2023 | SMR without CCS (gray) | Denmark | Gas | 2039 | Gas - Denmark (USD/MWh) | Unsubsidized</t>
  </si>
  <si>
    <t>smr without ccs (gray) | denmark | gas | 2039 | 1h 2023</t>
  </si>
  <si>
    <t>1H 2023 | SMR without CCS (gray) | Denmark | Gas | 2040 | Gas - Denmark (USD/MWh) | Unsubsidized</t>
  </si>
  <si>
    <t>smr without ccs (gray) | denmark | gas | 2040 | 1h 2023</t>
  </si>
  <si>
    <t>1H 2023 | SMR without CCS (gray) | Denmark | Gas | 2041 | Gas - Denmark (USD/MWh) | Unsubsidized</t>
  </si>
  <si>
    <t>smr without ccs (gray) | denmark | gas | 2041 | 1h 2023</t>
  </si>
  <si>
    <t>1H 2023 | SMR without CCS (gray) | Denmark | Gas | 2042 | Gas - Denmark (USD/MWh) | Unsubsidized</t>
  </si>
  <si>
    <t>smr without ccs (gray) | denmark | gas | 2042 | 1h 2023</t>
  </si>
  <si>
    <t>1H 2023 | SMR without CCS (gray) | Denmark | Gas | 2043 | Gas - Denmark (USD/MWh) | Unsubsidized</t>
  </si>
  <si>
    <t>smr without ccs (gray) | denmark | gas | 2043 | 1h 2023</t>
  </si>
  <si>
    <t>1H 2023 | SMR without CCS (gray) | Denmark | Gas | 2044 | Gas - Denmark (USD/MWh) | Unsubsidized</t>
  </si>
  <si>
    <t>smr without ccs (gray) | denmark | gas | 2044 | 1h 2023</t>
  </si>
  <si>
    <t>1H 2023 | SMR without CCS (gray) | Denmark | Gas | 2045 | Gas - Denmark (USD/MWh) | Unsubsidized</t>
  </si>
  <si>
    <t>smr without ccs (gray) | denmark | gas | 2045 | 1h 2023</t>
  </si>
  <si>
    <t>1H 2023 | SMR without CCS (gray) | Denmark | Gas | 2046 | Gas - Denmark (USD/MWh) | Unsubsidized</t>
  </si>
  <si>
    <t>smr without ccs (gray) | denmark | gas | 2046 | 1h 2023</t>
  </si>
  <si>
    <t>1H 2023 | SMR without CCS (gray) | Denmark | Gas | 2047 | Gas - Denmark (USD/MWh) | Unsubsidized</t>
  </si>
  <si>
    <t>smr without ccs (gray) | denmark | gas | 2047 | 1h 2023</t>
  </si>
  <si>
    <t>1H 2023 | SMR without CCS (gray) | Denmark | Gas | 2048 | Gas - Denmark (USD/MWh) | Unsubsidized</t>
  </si>
  <si>
    <t>smr without ccs (gray) | denmark | gas | 2048 | 1h 2023</t>
  </si>
  <si>
    <t>1H 2023 | SMR without CCS (gray) | Denmark | Gas | 2049 | Gas - Denmark (USD/MWh) | Unsubsidized</t>
  </si>
  <si>
    <t>smr without ccs (gray) | denmark | gas | 2049 | 1h 2023</t>
  </si>
  <si>
    <t>1H 2023 | SMR without CCS (gray) | Denmark | Gas | 2050 | Gas - Denmark (USD/MWh) | Unsubsidized</t>
  </si>
  <si>
    <t>smr without ccs (gray) | denmark | gas | 2050 | 1h 2023</t>
  </si>
  <si>
    <t>1H 2023 | SMR without CCS (gray) | Denmark | Gas | 2051 | Gas - Denmark (USD/MWh) | Unsubsidized</t>
  </si>
  <si>
    <t>smr without ccs (gray) | denmark | gas | 2051 | 1h 2023</t>
  </si>
  <si>
    <t>1H 2023 | SMR without CCS (gray) | Denmark | Gas | 2052 | Gas - Denmark (USD/MWh) | Unsubsidized</t>
  </si>
  <si>
    <t>smr without ccs (gray) | denmark | gas | 2052 | 1h 2023</t>
  </si>
  <si>
    <t>1H 2023 | PEM Electrolysis | Denmark | Offshore Wind (Cable) | 2025 | Electricity - Denmark - Offshore Wind (Cable) (USD/MWh) | Unsubsidized</t>
  </si>
  <si>
    <t>Electricity - Denmark - Offshore Wind (Cable) (USD/MWh)</t>
  </si>
  <si>
    <t>pem electrolysis | denmark | offshore wind (cable) | 2025 | 1h 2023</t>
  </si>
  <si>
    <t>1H 2023 | PEM Electrolysis | Denmark | Offshore Wind (Cable) | 2026 | Electricity - Denmark - Offshore Wind (Cable) (USD/MWh) | Unsubsidized</t>
  </si>
  <si>
    <t>pem electrolysis | denmark | offshore wind (cable) | 2026 | 1h 2023</t>
  </si>
  <si>
    <t>1H 2023 | PEM Electrolysis | Denmark | Offshore Wind (Cable) | 2027 | Electricity - Denmark - Offshore Wind (Cable) (USD/MWh) | Unsubsidized</t>
  </si>
  <si>
    <t>pem electrolysis | denmark | offshore wind (cable) | 2027 | 1h 2023</t>
  </si>
  <si>
    <t>1H 2023 | PEM Electrolysis | Denmark | Offshore Wind (Cable) | 2028 | Electricity - Denmark - Offshore Wind (Cable) (USD/MWh) | Unsubsidized</t>
  </si>
  <si>
    <t>pem electrolysis | denmark | offshore wind (cable) | 2028 | 1h 2023</t>
  </si>
  <si>
    <t>1H 2023 | PEM Electrolysis | Denmark | Offshore Wind (Cable) | 2029 | Electricity - Denmark - Offshore Wind (Cable) (USD/MWh) | Unsubsidized</t>
  </si>
  <si>
    <t>pem electrolysis | denmark | offshore wind (cable) | 2029 | 1h 2023</t>
  </si>
  <si>
    <t>1H 2023 | PEM Electrolysis | Denmark | Offshore Wind (Cable) | 2030 | Electricity - Denmark - Offshore Wind (Cable) (USD/MWh) | Unsubsidized</t>
  </si>
  <si>
    <t>pem electrolysis | denmark | offshore wind (cable) | 2030 | 1h 2023</t>
  </si>
  <si>
    <t>1H 2023 | PEM Electrolysis | Denmark | Offshore Wind (Cable) | 2031 | Electricity - Denmark - Offshore Wind (Cable) (USD/MWh) | Unsubsidized</t>
  </si>
  <si>
    <t>pem electrolysis | denmark | offshore wind (cable) | 2031 | 1h 2023</t>
  </si>
  <si>
    <t>1H 2023 | PEM Electrolysis | Denmark | Offshore Wind (Cable) | 2032 | Electricity - Denmark - Offshore Wind (Cable) (USD/MWh) | Unsubsidized</t>
  </si>
  <si>
    <t>pem electrolysis | denmark | offshore wind (cable) | 2032 | 1h 2023</t>
  </si>
  <si>
    <t>1H 2023 | PEM Electrolysis | Denmark | Offshore Wind (Cable) | 2033 | Electricity - Denmark - Offshore Wind (Cable) (USD/MWh) | Unsubsidized</t>
  </si>
  <si>
    <t>pem electrolysis | denmark | offshore wind (cable) | 2033 | 1h 2023</t>
  </si>
  <si>
    <t>1H 2023 | PEM Electrolysis | Denmark | Offshore Wind (Cable) | 2034 | Electricity - Denmark - Offshore Wind (Cable) (USD/MWh) | Unsubsidized</t>
  </si>
  <si>
    <t>pem electrolysis | denmark | offshore wind (cable) | 2034 | 1h 2023</t>
  </si>
  <si>
    <t>1H 2023 | PEM Electrolysis | Denmark | Offshore Wind (Cable) | 2035 | Electricity - Denmark - Offshore Wind (Cable) (USD/MWh) | Unsubsidized</t>
  </si>
  <si>
    <t>pem electrolysis | denmark | offshore wind (cable) | 2035 | 1h 2023</t>
  </si>
  <si>
    <t>1H 2023 | PEM Electrolysis | Denmark | Offshore Wind (Cable) | 2036 | Electricity - Denmark - Offshore Wind (Cable) (USD/MWh) | Unsubsidized</t>
  </si>
  <si>
    <t>pem electrolysis | denmark | offshore wind (cable) | 2036 | 1h 2023</t>
  </si>
  <si>
    <t>1H 2023 | PEM Electrolysis | Denmark | Offshore Wind (Cable) | 2037 | Electricity - Denmark - Offshore Wind (Cable) (USD/MWh) | Unsubsidized</t>
  </si>
  <si>
    <t>pem electrolysis | denmark | offshore wind (cable) | 2037 | 1h 2023</t>
  </si>
  <si>
    <t>1H 2023 | PEM Electrolysis | Denmark | Offshore Wind (Cable) | 2038 | Electricity - Denmark - Offshore Wind (Cable) (USD/MWh) | Unsubsidized</t>
  </si>
  <si>
    <t>pem electrolysis | denmark | offshore wind (cable) | 2038 | 1h 2023</t>
  </si>
  <si>
    <t>1H 2023 | PEM Electrolysis | Denmark | Offshore Wind (Cable) | 2039 | Electricity - Denmark - Offshore Wind (Cable) (USD/MWh) | Unsubsidized</t>
  </si>
  <si>
    <t>pem electrolysis | denmark | offshore wind (cable) | 2039 | 1h 2023</t>
  </si>
  <si>
    <t>1H 2023 | PEM Electrolysis | Denmark | Offshore Wind (Cable) | 2040 | Electricity - Denmark - Offshore Wind (Cable) (USD/MWh) | Unsubsidized</t>
  </si>
  <si>
    <t>pem electrolysis | denmark | offshore wind (cable) | 2040 | 1h 2023</t>
  </si>
  <si>
    <t>1H 2023 | PEM Electrolysis | Denmark | Offshore Wind (Cable) | 2041 | Electricity - Denmark - Offshore Wind (Cable) (USD/MWh) | Unsubsidized</t>
  </si>
  <si>
    <t>pem electrolysis | denmark | offshore wind (cable) | 2041 | 1h 2023</t>
  </si>
  <si>
    <t>1H 2023 | PEM Electrolysis | Denmark | Offshore Wind (Cable) | 2042 | Electricity - Denmark - Offshore Wind (Cable) (USD/MWh) | Unsubsidized</t>
  </si>
  <si>
    <t>pem electrolysis | denmark | offshore wind (cable) | 2042 | 1h 2023</t>
  </si>
  <si>
    <t>1H 2023 | PEM Electrolysis | Denmark | Offshore Wind (Cable) | 2043 | Electricity - Denmark - Offshore Wind (Cable) (USD/MWh) | Unsubsidized</t>
  </si>
  <si>
    <t>pem electrolysis | denmark | offshore wind (cable) | 2043 | 1h 2023</t>
  </si>
  <si>
    <t>1H 2023 | PEM Electrolysis | Denmark | Offshore Wind (Cable) | 2044 | Electricity - Denmark - Offshore Wind (Cable) (USD/MWh) | Unsubsidized</t>
  </si>
  <si>
    <t>pem electrolysis | denmark | offshore wind (cable) | 2044 | 1h 2023</t>
  </si>
  <si>
    <t>1H 2023 | PEM Electrolysis | Denmark | Offshore Wind (Cable) | 2045 | Electricity - Denmark - Offshore Wind (Cable) (USD/MWh) | Unsubsidized</t>
  </si>
  <si>
    <t>pem electrolysis | denmark | offshore wind (cable) | 2045 | 1h 2023</t>
  </si>
  <si>
    <t>1H 2023 | PEM Electrolysis | Denmark | Offshore Wind (Cable) | 2046 | Electricity - Denmark - Offshore Wind (Cable) (USD/MWh) | Unsubsidized</t>
  </si>
  <si>
    <t>pem electrolysis | denmark | offshore wind (cable) | 2046 | 1h 2023</t>
  </si>
  <si>
    <t>1H 2023 | PEM Electrolysis | Denmark | Offshore Wind (Cable) | 2047 | Electricity - Denmark - Offshore Wind (Cable) (USD/MWh) | Unsubsidized</t>
  </si>
  <si>
    <t>pem electrolysis | denmark | offshore wind (cable) | 2047 | 1h 2023</t>
  </si>
  <si>
    <t>1H 2023 | PEM Electrolysis | Denmark | Offshore Wind (Cable) | 2048 | Electricity - Denmark - Offshore Wind (Cable) (USD/MWh) | Unsubsidized</t>
  </si>
  <si>
    <t>pem electrolysis | denmark | offshore wind (cable) | 2048 | 1h 2023</t>
  </si>
  <si>
    <t>1H 2023 | PEM Electrolysis | Denmark | Offshore Wind (Cable) | 2049 | Electricity - Denmark - Offshore Wind (Cable) (USD/MWh) | Unsubsidized</t>
  </si>
  <si>
    <t>pem electrolysis | denmark | offshore wind (cable) | 2049 | 1h 2023</t>
  </si>
  <si>
    <t>1H 2023 | PEM Electrolysis | Denmark | Offshore Wind (Cable) | 2050 | Electricity - Denmark - Offshore Wind (Cable) (USD/MWh) | Unsubsidized</t>
  </si>
  <si>
    <t>pem electrolysis | denmark | offshore wind (cable) | 2050 | 1h 2023</t>
  </si>
  <si>
    <t>1H 2023 | PEM Electrolysis | Denmark | Offshore Wind (Cable) | 2051 | Electricity - Denmark - Offshore Wind (Cable) (USD/MWh) | Unsubsidized</t>
  </si>
  <si>
    <t>pem electrolysis | denmark | offshore wind (cable) | 2051 | 1h 2023</t>
  </si>
  <si>
    <t>1H 2023 | PEM Electrolysis | Denmark | Offshore Wind (Cable) | 2052 | Electricity - Denmark - Offshore Wind (Cable) (USD/MWh) | Unsubsidized</t>
  </si>
  <si>
    <t>pem electrolysis | denmark | offshore wind (cable) | 2052 | 1h 2023</t>
  </si>
  <si>
    <t>1H 2023 | SMR without CCS (gray) | France | Gas | 2025 | Gas - France (USD/MWh) | Unsubsidized</t>
  </si>
  <si>
    <t>France</t>
  </si>
  <si>
    <t>Gas - France (USD/MWh)</t>
  </si>
  <si>
    <t>Electricity - France - Grid (USD/MWh)</t>
  </si>
  <si>
    <t>smr without ccs (gray) | france | gas | 2025 | 1h 2023</t>
  </si>
  <si>
    <t>1H 2023 | SMR without CCS (gray) | France | Gas | 2026 | Gas - France (USD/MWh) | Unsubsidized</t>
  </si>
  <si>
    <t>smr without ccs (gray) | france | gas | 2026 | 1h 2023</t>
  </si>
  <si>
    <t>1H 2023 | SMR without CCS (gray) | France | Gas | 2027 | Gas - France (USD/MWh) | Unsubsidized</t>
  </si>
  <si>
    <t>smr without ccs (gray) | france | gas | 2027 | 1h 2023</t>
  </si>
  <si>
    <t>1H 2023 | SMR without CCS (gray) | France | Gas | 2028 | Gas - France (USD/MWh) | Unsubsidized</t>
  </si>
  <si>
    <t>smr without ccs (gray) | france | gas | 2028 | 1h 2023</t>
  </si>
  <si>
    <t>1H 2023 | SMR without CCS (gray) | France | Gas | 2029 | Gas - France (USD/MWh) | Unsubsidized</t>
  </si>
  <si>
    <t>smr without ccs (gray) | france | gas | 2029 | 1h 2023</t>
  </si>
  <si>
    <t>1H 2023 | SMR without CCS (gray) | France | Gas | 2030 | Gas - France (USD/MWh) | Unsubsidized</t>
  </si>
  <si>
    <t>smr without ccs (gray) | france | gas | 2030 | 1h 2023</t>
  </si>
  <si>
    <t>1H 2023 | SMR without CCS (gray) | France | Gas | 2031 | Gas - France (USD/MWh) | Unsubsidized</t>
  </si>
  <si>
    <t>smr without ccs (gray) | france | gas | 2031 | 1h 2023</t>
  </si>
  <si>
    <t>1H 2023 | SMR without CCS (gray) | France | Gas | 2032 | Gas - France (USD/MWh) | Unsubsidized</t>
  </si>
  <si>
    <t>smr without ccs (gray) | france | gas | 2032 | 1h 2023</t>
  </si>
  <si>
    <t>1H 2023 | SMR without CCS (gray) | France | Gas | 2033 | Gas - France (USD/MWh) | Unsubsidized</t>
  </si>
  <si>
    <t>smr without ccs (gray) | france | gas | 2033 | 1h 2023</t>
  </si>
  <si>
    <t>1H 2023 | SMR without CCS (gray) | France | Gas | 2034 | Gas - France (USD/MWh) | Unsubsidized</t>
  </si>
  <si>
    <t>smr without ccs (gray) | france | gas | 2034 | 1h 2023</t>
  </si>
  <si>
    <t>1H 2023 | SMR without CCS (gray) | France | Gas | 2035 | Gas - France (USD/MWh) | Unsubsidized</t>
  </si>
  <si>
    <t>smr without ccs (gray) | france | gas | 2035 | 1h 2023</t>
  </si>
  <si>
    <t>1H 2023 | SMR without CCS (gray) | France | Gas | 2036 | Gas - France (USD/MWh) | Unsubsidized</t>
  </si>
  <si>
    <t>smr without ccs (gray) | france | gas | 2036 | 1h 2023</t>
  </si>
  <si>
    <t>1H 2023 | SMR without CCS (gray) | France | Gas | 2037 | Gas - France (USD/MWh) | Unsubsidized</t>
  </si>
  <si>
    <t>smr without ccs (gray) | france | gas | 2037 | 1h 2023</t>
  </si>
  <si>
    <t>1H 2023 | SMR without CCS (gray) | France | Gas | 2038 | Gas - France (USD/MWh) | Unsubsidized</t>
  </si>
  <si>
    <t>smr without ccs (gray) | france | gas | 2038 | 1h 2023</t>
  </si>
  <si>
    <t>1H 2023 | SMR without CCS (gray) | France | Gas | 2039 | Gas - France (USD/MWh) | Unsubsidized</t>
  </si>
  <si>
    <t>smr without ccs (gray) | france | gas | 2039 | 1h 2023</t>
  </si>
  <si>
    <t>1H 2023 | SMR without CCS (gray) | France | Gas | 2040 | Gas - France (USD/MWh) | Unsubsidized</t>
  </si>
  <si>
    <t>smr without ccs (gray) | france | gas | 2040 | 1h 2023</t>
  </si>
  <si>
    <t>1H 2023 | SMR without CCS (gray) | France | Gas | 2041 | Gas - France (USD/MWh) | Unsubsidized</t>
  </si>
  <si>
    <t>smr without ccs (gray) | france | gas | 2041 | 1h 2023</t>
  </si>
  <si>
    <t>1H 2023 | SMR without CCS (gray) | France | Gas | 2042 | Gas - France (USD/MWh) | Unsubsidized</t>
  </si>
  <si>
    <t>smr without ccs (gray) | france | gas | 2042 | 1h 2023</t>
  </si>
  <si>
    <t>1H 2023 | SMR without CCS (gray) | France | Gas | 2043 | Gas - France (USD/MWh) | Unsubsidized</t>
  </si>
  <si>
    <t>smr without ccs (gray) | france | gas | 2043 | 1h 2023</t>
  </si>
  <si>
    <t>1H 2023 | SMR without CCS (gray) | France | Gas | 2044 | Gas - France (USD/MWh) | Unsubsidized</t>
  </si>
  <si>
    <t>smr without ccs (gray) | france | gas | 2044 | 1h 2023</t>
  </si>
  <si>
    <t>1H 2023 | SMR without CCS (gray) | France | Gas | 2045 | Gas - France (USD/MWh) | Unsubsidized</t>
  </si>
  <si>
    <t>smr without ccs (gray) | france | gas | 2045 | 1h 2023</t>
  </si>
  <si>
    <t>1H 2023 | SMR without CCS (gray) | France | Gas | 2046 | Gas - France (USD/MWh) | Unsubsidized</t>
  </si>
  <si>
    <t>smr without ccs (gray) | france | gas | 2046 | 1h 2023</t>
  </si>
  <si>
    <t>1H 2023 | SMR without CCS (gray) | France | Gas | 2047 | Gas - France (USD/MWh) | Unsubsidized</t>
  </si>
  <si>
    <t>smr without ccs (gray) | france | gas | 2047 | 1h 2023</t>
  </si>
  <si>
    <t>1H 2023 | SMR without CCS (gray) | France | Gas | 2048 | Gas - France (USD/MWh) | Unsubsidized</t>
  </si>
  <si>
    <t>smr without ccs (gray) | france | gas | 2048 | 1h 2023</t>
  </si>
  <si>
    <t>1H 2023 | SMR without CCS (gray) | France | Gas | 2049 | Gas - France (USD/MWh) | Unsubsidized</t>
  </si>
  <si>
    <t>smr without ccs (gray) | france | gas | 2049 | 1h 2023</t>
  </si>
  <si>
    <t>1H 2023 | SMR without CCS (gray) | France | Gas | 2050 | Gas - France (USD/MWh) | Unsubsidized</t>
  </si>
  <si>
    <t>smr without ccs (gray) | france | gas | 2050 | 1h 2023</t>
  </si>
  <si>
    <t>1H 2023 | SMR without CCS (gray) | France | Gas | 2051 | Gas - France (USD/MWh) | Unsubsidized</t>
  </si>
  <si>
    <t>smr without ccs (gray) | france | gas | 2051 | 1h 2023</t>
  </si>
  <si>
    <t>1H 2023 | SMR without CCS (gray) | France | Gas | 2052 | Gas - France (USD/MWh) | Unsubsidized</t>
  </si>
  <si>
    <t>smr without ccs (gray) | france | gas | 2052 | 1h 2023</t>
  </si>
  <si>
    <t>1H 2023 | PEM Electrolysis | France | PV Fixed Axis | 2025 | Electricity - France - PV Fixed Axis (USD/MWh) | Unsubsidized</t>
  </si>
  <si>
    <t>Electricity - France - PV Fixed Axis (USD/MWh)</t>
  </si>
  <si>
    <t>pem electrolysis | france | pv fixed axis | 2025 | 1h 2023</t>
  </si>
  <si>
    <t>1H 2023 | PEM Electrolysis | France | PV Fixed Axis | 2026 | Electricity - France - PV Fixed Axis (USD/MWh) | Unsubsidized</t>
  </si>
  <si>
    <t>pem electrolysis | france | pv fixed axis | 2026 | 1h 2023</t>
  </si>
  <si>
    <t>1H 2023 | PEM Electrolysis | France | PV Fixed Axis | 2027 | Electricity - France - PV Fixed Axis (USD/MWh) | Unsubsidized</t>
  </si>
  <si>
    <t>pem electrolysis | france | pv fixed axis | 2027 | 1h 2023</t>
  </si>
  <si>
    <t>1H 2023 | PEM Electrolysis | France | PV Fixed Axis | 2028 | Electricity - France - PV Fixed Axis (USD/MWh) | Unsubsidized</t>
  </si>
  <si>
    <t>pem electrolysis | france | pv fixed axis | 2028 | 1h 2023</t>
  </si>
  <si>
    <t>1H 2023 | PEM Electrolysis | France | PV Fixed Axis | 2029 | Electricity - France - PV Fixed Axis (USD/MWh) | Unsubsidized</t>
  </si>
  <si>
    <t>pem electrolysis | france | pv fixed axis | 2029 | 1h 2023</t>
  </si>
  <si>
    <t>1H 2023 | PEM Electrolysis | France | PV Fixed Axis | 2030 | Electricity - France - PV Fixed Axis (USD/MWh) | Unsubsidized</t>
  </si>
  <si>
    <t>pem electrolysis | france | pv fixed axis | 2030 | 1h 2023</t>
  </si>
  <si>
    <t>1H 2023 | PEM Electrolysis | France | PV Fixed Axis | 2031 | Electricity - France - PV Fixed Axis (USD/MWh) | Unsubsidized</t>
  </si>
  <si>
    <t>pem electrolysis | france | pv fixed axis | 2031 | 1h 2023</t>
  </si>
  <si>
    <t>1H 2023 | PEM Electrolysis | France | PV Fixed Axis | 2032 | Electricity - France - PV Fixed Axis (USD/MWh) | Unsubsidized</t>
  </si>
  <si>
    <t>pem electrolysis | france | pv fixed axis | 2032 | 1h 2023</t>
  </si>
  <si>
    <t>1H 2023 | PEM Electrolysis | France | PV Fixed Axis | 2033 | Electricity - France - PV Fixed Axis (USD/MWh) | Unsubsidized</t>
  </si>
  <si>
    <t>pem electrolysis | france | pv fixed axis | 2033 | 1h 2023</t>
  </si>
  <si>
    <t>1H 2023 | PEM Electrolysis | France | PV Fixed Axis | 2034 | Electricity - France - PV Fixed Axis (USD/MWh) | Unsubsidized</t>
  </si>
  <si>
    <t>pem electrolysis | france | pv fixed axis | 2034 | 1h 2023</t>
  </si>
  <si>
    <t>1H 2023 | PEM Electrolysis | France | PV Fixed Axis | 2035 | Electricity - France - PV Fixed Axis (USD/MWh) | Unsubsidized</t>
  </si>
  <si>
    <t>pem electrolysis | france | pv fixed axis | 2035 | 1h 2023</t>
  </si>
  <si>
    <t>1H 2023 | PEM Electrolysis | France | PV Fixed Axis | 2036 | Electricity - France - PV Fixed Axis (USD/MWh) | Unsubsidized</t>
  </si>
  <si>
    <t>pem electrolysis | france | pv fixed axis | 2036 | 1h 2023</t>
  </si>
  <si>
    <t>1H 2023 | PEM Electrolysis | France | PV Fixed Axis | 2037 | Electricity - France - PV Fixed Axis (USD/MWh) | Unsubsidized</t>
  </si>
  <si>
    <t>pem electrolysis | france | pv fixed axis | 2037 | 1h 2023</t>
  </si>
  <si>
    <t>1H 2023 | PEM Electrolysis | France | PV Fixed Axis | 2038 | Electricity - France - PV Fixed Axis (USD/MWh) | Unsubsidized</t>
  </si>
  <si>
    <t>pem electrolysis | france | pv fixed axis | 2038 | 1h 2023</t>
  </si>
  <si>
    <t>1H 2023 | PEM Electrolysis | France | PV Fixed Axis | 2039 | Electricity - France - PV Fixed Axis (USD/MWh) | Unsubsidized</t>
  </si>
  <si>
    <t>pem electrolysis | france | pv fixed axis | 2039 | 1h 2023</t>
  </si>
  <si>
    <t>1H 2023 | PEM Electrolysis | France | PV Fixed Axis | 2040 | Electricity - France - PV Fixed Axis (USD/MWh) | Unsubsidized</t>
  </si>
  <si>
    <t>pem electrolysis | france | pv fixed axis | 2040 | 1h 2023</t>
  </si>
  <si>
    <t>1H 2023 | PEM Electrolysis | France | PV Fixed Axis | 2041 | Electricity - France - PV Fixed Axis (USD/MWh) | Unsubsidized</t>
  </si>
  <si>
    <t>pem electrolysis | france | pv fixed axis | 2041 | 1h 2023</t>
  </si>
  <si>
    <t>1H 2023 | PEM Electrolysis | France | PV Fixed Axis | 2042 | Electricity - France - PV Fixed Axis (USD/MWh) | Unsubsidized</t>
  </si>
  <si>
    <t>pem electrolysis | france | pv fixed axis | 2042 | 1h 2023</t>
  </si>
  <si>
    <t>1H 2023 | PEM Electrolysis | France | PV Fixed Axis | 2043 | Electricity - France - PV Fixed Axis (USD/MWh) | Unsubsidized</t>
  </si>
  <si>
    <t>pem electrolysis | france | pv fixed axis | 2043 | 1h 2023</t>
  </si>
  <si>
    <t>1H 2023 | PEM Electrolysis | France | PV Fixed Axis | 2044 | Electricity - France - PV Fixed Axis (USD/MWh) | Unsubsidized</t>
  </si>
  <si>
    <t>pem electrolysis | france | pv fixed axis | 2044 | 1h 2023</t>
  </si>
  <si>
    <t>1H 2023 | PEM Electrolysis | France | PV Fixed Axis | 2045 | Electricity - France - PV Fixed Axis (USD/MWh) | Unsubsidized</t>
  </si>
  <si>
    <t>pem electrolysis | france | pv fixed axis | 2045 | 1h 2023</t>
  </si>
  <si>
    <t>1H 2023 | PEM Electrolysis | France | PV Fixed Axis | 2046 | Electricity - France - PV Fixed Axis (USD/MWh) | Unsubsidized</t>
  </si>
  <si>
    <t>pem electrolysis | france | pv fixed axis | 2046 | 1h 2023</t>
  </si>
  <si>
    <t>1H 2023 | PEM Electrolysis | France | PV Fixed Axis | 2047 | Electricity - France - PV Fixed Axis (USD/MWh) | Unsubsidized</t>
  </si>
  <si>
    <t>pem electrolysis | france | pv fixed axis | 2047 | 1h 2023</t>
  </si>
  <si>
    <t>1H 2023 | PEM Electrolysis | France | PV Fixed Axis | 2048 | Electricity - France - PV Fixed Axis (USD/MWh) | Unsubsidized</t>
  </si>
  <si>
    <t>pem electrolysis | france | pv fixed axis | 2048 | 1h 2023</t>
  </si>
  <si>
    <t>1H 2023 | PEM Electrolysis | France | PV Fixed Axis | 2049 | Electricity - France - PV Fixed Axis (USD/MWh) | Unsubsidized</t>
  </si>
  <si>
    <t>pem electrolysis | france | pv fixed axis | 2049 | 1h 2023</t>
  </si>
  <si>
    <t>1H 2023 | PEM Electrolysis | France | PV Fixed Axis | 2050 | Electricity - France - PV Fixed Axis (USD/MWh) | Unsubsidized</t>
  </si>
  <si>
    <t>pem electrolysis | france | pv fixed axis | 2050 | 1h 2023</t>
  </si>
  <si>
    <t>1H 2023 | PEM Electrolysis | France | PV Fixed Axis | 2051 | Electricity - France - PV Fixed Axis (USD/MWh) | Unsubsidized</t>
  </si>
  <si>
    <t>pem electrolysis | france | pv fixed axis | 2051 | 1h 2023</t>
  </si>
  <si>
    <t>1H 2023 | PEM Electrolysis | France | PV Fixed Axis | 2052 | Electricity - France - PV Fixed Axis (USD/MWh) | Unsubsidized</t>
  </si>
  <si>
    <t>pem electrolysis | france | pv fixed axis | 2052 | 1h 2023</t>
  </si>
  <si>
    <t>1H 2023 | SMR without CCS (gray) | Germany | Gas | 2025 | Gas - Germany (USD/MWh) | Unsubsidized</t>
  </si>
  <si>
    <t>Gas - Germany (USD/MWh)</t>
  </si>
  <si>
    <t>smr without ccs (gray) | germany | gas | 2025 | 1h 2023</t>
  </si>
  <si>
    <t>1H 2023 | SMR without CCS (gray) | Germany | Gas | 2026 | Gas - Germany (USD/MWh) | Unsubsidized</t>
  </si>
  <si>
    <t>smr without ccs (gray) | germany | gas | 2026 | 1h 2023</t>
  </si>
  <si>
    <t>1H 2023 | SMR without CCS (gray) | Germany | Gas | 2027 | Gas - Germany (USD/MWh) | Unsubsidized</t>
  </si>
  <si>
    <t>smr without ccs (gray) | germany | gas | 2027 | 1h 2023</t>
  </si>
  <si>
    <t>1H 2023 | SMR without CCS (gray) | Germany | Gas | 2028 | Gas - Germany (USD/MWh) | Unsubsidized</t>
  </si>
  <si>
    <t>smr without ccs (gray) | germany | gas | 2028 | 1h 2023</t>
  </si>
  <si>
    <t>1H 2023 | SMR without CCS (gray) | Germany | Gas | 2029 | Gas - Germany (USD/MWh) | Unsubsidized</t>
  </si>
  <si>
    <t>smr without ccs (gray) | germany | gas | 2029 | 1h 2023</t>
  </si>
  <si>
    <t>1H 2023 | SMR without CCS (gray) | Germany | Gas | 2030 | Gas - Germany (USD/MWh) | Unsubsidized</t>
  </si>
  <si>
    <t>smr without ccs (gray) | germany | gas | 2030 | 1h 2023</t>
  </si>
  <si>
    <t>1H 2023 | SMR without CCS (gray) | Germany | Gas | 2031 | Gas - Germany (USD/MWh) | Unsubsidized</t>
  </si>
  <si>
    <t>smr without ccs (gray) | germany | gas | 2031 | 1h 2023</t>
  </si>
  <si>
    <t>1H 2023 | SMR without CCS (gray) | Germany | Gas | 2032 | Gas - Germany (USD/MWh) | Unsubsidized</t>
  </si>
  <si>
    <t>smr without ccs (gray) | germany | gas | 2032 | 1h 2023</t>
  </si>
  <si>
    <t>1H 2023 | SMR without CCS (gray) | Germany | Gas | 2033 | Gas - Germany (USD/MWh) | Unsubsidized</t>
  </si>
  <si>
    <t>smr without ccs (gray) | germany | gas | 2033 | 1h 2023</t>
  </si>
  <si>
    <t>1H 2023 | SMR without CCS (gray) | Germany | Gas | 2034 | Gas - Germany (USD/MWh) | Unsubsidized</t>
  </si>
  <si>
    <t>smr without ccs (gray) | germany | gas | 2034 | 1h 2023</t>
  </si>
  <si>
    <t>1H 2023 | SMR without CCS (gray) | Germany | Gas | 2035 | Gas - Germany (USD/MWh) | Unsubsidized</t>
  </si>
  <si>
    <t>smr without ccs (gray) | germany | gas | 2035 | 1h 2023</t>
  </si>
  <si>
    <t>1H 2023 | SMR without CCS (gray) | Germany | Gas | 2036 | Gas - Germany (USD/MWh) | Unsubsidized</t>
  </si>
  <si>
    <t>smr without ccs (gray) | germany | gas | 2036 | 1h 2023</t>
  </si>
  <si>
    <t>1H 2023 | SMR without CCS (gray) | Germany | Gas | 2037 | Gas - Germany (USD/MWh) | Unsubsidized</t>
  </si>
  <si>
    <t>smr without ccs (gray) | germany | gas | 2037 | 1h 2023</t>
  </si>
  <si>
    <t>1H 2023 | SMR without CCS (gray) | Germany | Gas | 2038 | Gas - Germany (USD/MWh) | Unsubsidized</t>
  </si>
  <si>
    <t>smr without ccs (gray) | germany | gas | 2038 | 1h 2023</t>
  </si>
  <si>
    <t>1H 2023 | SMR without CCS (gray) | Germany | Gas | 2039 | Gas - Germany (USD/MWh) | Unsubsidized</t>
  </si>
  <si>
    <t>smr without ccs (gray) | germany | gas | 2039 | 1h 2023</t>
  </si>
  <si>
    <t>1H 2023 | SMR without CCS (gray) | Germany | Gas | 2040 | Gas - Germany (USD/MWh) | Unsubsidized</t>
  </si>
  <si>
    <t>smr without ccs (gray) | germany | gas | 2040 | 1h 2023</t>
  </si>
  <si>
    <t>1H 2023 | SMR without CCS (gray) | Germany | Gas | 2041 | Gas - Germany (USD/MWh) | Unsubsidized</t>
  </si>
  <si>
    <t>smr without ccs (gray) | germany | gas | 2041 | 1h 2023</t>
  </si>
  <si>
    <t>1H 2023 | SMR without CCS (gray) | Germany | Gas | 2042 | Gas - Germany (USD/MWh) | Unsubsidized</t>
  </si>
  <si>
    <t>smr without ccs (gray) | germany | gas | 2042 | 1h 2023</t>
  </si>
  <si>
    <t>1H 2023 | SMR without CCS (gray) | Germany | Gas | 2043 | Gas - Germany (USD/MWh) | Unsubsidized</t>
  </si>
  <si>
    <t>smr without ccs (gray) | germany | gas | 2043 | 1h 2023</t>
  </si>
  <si>
    <t>1H 2023 | SMR without CCS (gray) | Germany | Gas | 2044 | Gas - Germany (USD/MWh) | Unsubsidized</t>
  </si>
  <si>
    <t>smr without ccs (gray) | germany | gas | 2044 | 1h 2023</t>
  </si>
  <si>
    <t>1H 2023 | SMR without CCS (gray) | Germany | Gas | 2045 | Gas - Germany (USD/MWh) | Unsubsidized</t>
  </si>
  <si>
    <t>smr without ccs (gray) | germany | gas | 2045 | 1h 2023</t>
  </si>
  <si>
    <t>1H 2023 | SMR without CCS (gray) | Germany | Gas | 2046 | Gas - Germany (USD/MWh) | Unsubsidized</t>
  </si>
  <si>
    <t>smr without ccs (gray) | germany | gas | 2046 | 1h 2023</t>
  </si>
  <si>
    <t>1H 2023 | SMR without CCS (gray) | Germany | Gas | 2047 | Gas - Germany (USD/MWh) | Unsubsidized</t>
  </si>
  <si>
    <t>smr without ccs (gray) | germany | gas | 2047 | 1h 2023</t>
  </si>
  <si>
    <t>1H 2023 | SMR without CCS (gray) | Germany | Gas | 2048 | Gas - Germany (USD/MWh) | Unsubsidized</t>
  </si>
  <si>
    <t>smr without ccs (gray) | germany | gas | 2048 | 1h 2023</t>
  </si>
  <si>
    <t>1H 2023 | SMR without CCS (gray) | Germany | Gas | 2049 | Gas - Germany (USD/MWh) | Unsubsidized</t>
  </si>
  <si>
    <t>smr without ccs (gray) | germany | gas | 2049 | 1h 2023</t>
  </si>
  <si>
    <t>1H 2023 | SMR without CCS (gray) | Germany | Gas | 2050 | Gas - Germany (USD/MWh) | Unsubsidized</t>
  </si>
  <si>
    <t>smr without ccs (gray) | germany | gas | 2050 | 1h 2023</t>
  </si>
  <si>
    <t>1H 2023 | SMR without CCS (gray) | Germany | Gas | 2051 | Gas - Germany (USD/MWh) | Unsubsidized</t>
  </si>
  <si>
    <t>smr without ccs (gray) | germany | gas | 2051 | 1h 2023</t>
  </si>
  <si>
    <t>1H 2023 | SMR without CCS (gray) | Germany | Gas | 2052 | Gas - Germany (USD/MWh) | Unsubsidized</t>
  </si>
  <si>
    <t>smr without ccs (gray) | germany | gas | 2052 | 1h 2023</t>
  </si>
  <si>
    <t>1H 2023 | PEM Electrolysis | Germany | PV Fixed Axis | 2025 | Electricity - Germany - PV Fixed Axis (USD/MWh) | Unsubsidized</t>
  </si>
  <si>
    <t>pem electrolysis | germany | pv fixed axis | 2025 | 1h 2023</t>
  </si>
  <si>
    <t>1H 2023 | PEM Electrolysis | Germany | PV Fixed Axis | 2026 | Electricity - Germany - PV Fixed Axis (USD/MWh) | Unsubsidized</t>
  </si>
  <si>
    <t>pem electrolysis | germany | pv fixed axis | 2026 | 1h 2023</t>
  </si>
  <si>
    <t>1H 2023 | PEM Electrolysis | Germany | PV Fixed Axis | 2027 | Electricity - Germany - PV Fixed Axis (USD/MWh) | Unsubsidized</t>
  </si>
  <si>
    <t>pem electrolysis | germany | pv fixed axis | 2027 | 1h 2023</t>
  </si>
  <si>
    <t>1H 2023 | PEM Electrolysis | Germany | PV Fixed Axis | 2028 | Electricity - Germany - PV Fixed Axis (USD/MWh) | Unsubsidized</t>
  </si>
  <si>
    <t>pem electrolysis | germany | pv fixed axis | 2028 | 1h 2023</t>
  </si>
  <si>
    <t>1H 2023 | PEM Electrolysis | Germany | PV Fixed Axis | 2029 | Electricity - Germany - PV Fixed Axis (USD/MWh) | Unsubsidized</t>
  </si>
  <si>
    <t>pem electrolysis | germany | pv fixed axis | 2029 | 1h 2023</t>
  </si>
  <si>
    <t>pem electrolysis | germany | pv fixed axis | 2030 | 1h 2023</t>
  </si>
  <si>
    <t>1H 2023 | PEM Electrolysis | Germany | PV Fixed Axis | 2031 | Electricity - Germany - PV Fixed Axis (USD/MWh) | Unsubsidized</t>
  </si>
  <si>
    <t>pem electrolysis | germany | pv fixed axis | 2031 | 1h 2023</t>
  </si>
  <si>
    <t>1H 2023 | PEM Electrolysis | Germany | PV Fixed Axis | 2032 | Electricity - Germany - PV Fixed Axis (USD/MWh) | Unsubsidized</t>
  </si>
  <si>
    <t>pem electrolysis | germany | pv fixed axis | 2032 | 1h 2023</t>
  </si>
  <si>
    <t>1H 2023 | PEM Electrolysis | Germany | PV Fixed Axis | 2033 | Electricity - Germany - PV Fixed Axis (USD/MWh) | Unsubsidized</t>
  </si>
  <si>
    <t>pem electrolysis | germany | pv fixed axis | 2033 | 1h 2023</t>
  </si>
  <si>
    <t>1H 2023 | PEM Electrolysis | Germany | PV Fixed Axis | 2034 | Electricity - Germany - PV Fixed Axis (USD/MWh) | Unsubsidized</t>
  </si>
  <si>
    <t>pem electrolysis | germany | pv fixed axis | 2034 | 1h 2023</t>
  </si>
  <si>
    <t>1H 2023 | PEM Electrolysis | Germany | PV Fixed Axis | 2035 | Electricity - Germany - PV Fixed Axis (USD/MWh) | Unsubsidized</t>
  </si>
  <si>
    <t>pem electrolysis | germany | pv fixed axis | 2035 | 1h 2023</t>
  </si>
  <si>
    <t>1H 2023 | PEM Electrolysis | Germany | PV Fixed Axis | 2036 | Electricity - Germany - PV Fixed Axis (USD/MWh) | Unsubsidized</t>
  </si>
  <si>
    <t>pem electrolysis | germany | pv fixed axis | 2036 | 1h 2023</t>
  </si>
  <si>
    <t>1H 2023 | PEM Electrolysis | Germany | PV Fixed Axis | 2037 | Electricity - Germany - PV Fixed Axis (USD/MWh) | Unsubsidized</t>
  </si>
  <si>
    <t>pem electrolysis | germany | pv fixed axis | 2037 | 1h 2023</t>
  </si>
  <si>
    <t>1H 2023 | PEM Electrolysis | Germany | PV Fixed Axis | 2038 | Electricity - Germany - PV Fixed Axis (USD/MWh) | Unsubsidized</t>
  </si>
  <si>
    <t>pem electrolysis | germany | pv fixed axis | 2038 | 1h 2023</t>
  </si>
  <si>
    <t>1H 2023 | PEM Electrolysis | Germany | PV Fixed Axis | 2039 | Electricity - Germany - PV Fixed Axis (USD/MWh) | Unsubsidized</t>
  </si>
  <si>
    <t>pem electrolysis | germany | pv fixed axis | 2039 | 1h 2023</t>
  </si>
  <si>
    <t>1H 2023 | PEM Electrolysis | Germany | PV Fixed Axis | 2040 | Electricity - Germany - PV Fixed Axis (USD/MWh) | Unsubsidized</t>
  </si>
  <si>
    <t>pem electrolysis | germany | pv fixed axis | 2040 | 1h 2023</t>
  </si>
  <si>
    <t>1H 2023 | PEM Electrolysis | Germany | PV Fixed Axis | 2041 | Electricity - Germany - PV Fixed Axis (USD/MWh) | Unsubsidized</t>
  </si>
  <si>
    <t>pem electrolysis | germany | pv fixed axis | 2041 | 1h 2023</t>
  </si>
  <si>
    <t>1H 2023 | PEM Electrolysis | Germany | PV Fixed Axis | 2042 | Electricity - Germany - PV Fixed Axis (USD/MWh) | Unsubsidized</t>
  </si>
  <si>
    <t>pem electrolysis | germany | pv fixed axis | 2042 | 1h 2023</t>
  </si>
  <si>
    <t>1H 2023 | PEM Electrolysis | Germany | PV Fixed Axis | 2043 | Electricity - Germany - PV Fixed Axis (USD/MWh) | Unsubsidized</t>
  </si>
  <si>
    <t>pem electrolysis | germany | pv fixed axis | 2043 | 1h 2023</t>
  </si>
  <si>
    <t>1H 2023 | PEM Electrolysis | Germany | PV Fixed Axis | 2044 | Electricity - Germany - PV Fixed Axis (USD/MWh) | Unsubsidized</t>
  </si>
  <si>
    <t>pem electrolysis | germany | pv fixed axis | 2044 | 1h 2023</t>
  </si>
  <si>
    <t>1H 2023 | PEM Electrolysis | Germany | PV Fixed Axis | 2045 | Electricity - Germany - PV Fixed Axis (USD/MWh) | Unsubsidized</t>
  </si>
  <si>
    <t>pem electrolysis | germany | pv fixed axis | 2045 | 1h 2023</t>
  </si>
  <si>
    <t>1H 2023 | PEM Electrolysis | Germany | PV Fixed Axis | 2046 | Electricity - Germany - PV Fixed Axis (USD/MWh) | Unsubsidized</t>
  </si>
  <si>
    <t>pem electrolysis | germany | pv fixed axis | 2046 | 1h 2023</t>
  </si>
  <si>
    <t>1H 2023 | PEM Electrolysis | Germany | PV Fixed Axis | 2047 | Electricity - Germany - PV Fixed Axis (USD/MWh) | Unsubsidized</t>
  </si>
  <si>
    <t>pem electrolysis | germany | pv fixed axis | 2047 | 1h 2023</t>
  </si>
  <si>
    <t>1H 2023 | PEM Electrolysis | Germany | PV Fixed Axis | 2048 | Electricity - Germany - PV Fixed Axis (USD/MWh) | Unsubsidized</t>
  </si>
  <si>
    <t>pem electrolysis | germany | pv fixed axis | 2048 | 1h 2023</t>
  </si>
  <si>
    <t>1H 2023 | PEM Electrolysis | Germany | PV Fixed Axis | 2049 | Electricity - Germany - PV Fixed Axis (USD/MWh) | Unsubsidized</t>
  </si>
  <si>
    <t>pem electrolysis | germany | pv fixed axis | 2049 | 1h 2023</t>
  </si>
  <si>
    <t>1H 2023 | PEM Electrolysis | Germany | PV Fixed Axis | 2050 | Electricity - Germany - PV Fixed Axis (USD/MWh) | Unsubsidized</t>
  </si>
  <si>
    <t>pem electrolysis | germany | pv fixed axis | 2050 | 1h 2023</t>
  </si>
  <si>
    <t>1H 2023 | PEM Electrolysis | Germany | PV Fixed Axis | 2051 | Electricity - Germany - PV Fixed Axis (USD/MWh) | Unsubsidized</t>
  </si>
  <si>
    <t>pem electrolysis | germany | pv fixed axis | 2051 | 1h 2023</t>
  </si>
  <si>
    <t>1H 2023 | PEM Electrolysis | Germany | PV Fixed Axis | 2052 | Electricity - Germany - PV Fixed Axis (USD/MWh) | Unsubsidized</t>
  </si>
  <si>
    <t>pem electrolysis | germany | pv fixed axis | 2052 | 1h 2023</t>
  </si>
  <si>
    <t>1H 2023 | SMR without CCS (gray) | Italy | Gas | 2025 | Gas - Italy (USD/MWh) | Unsubsidized</t>
  </si>
  <si>
    <t>Italy</t>
  </si>
  <si>
    <t>Gas - Italy (USD/MWh)</t>
  </si>
  <si>
    <t>Electricity - Italy - Grid (USD/MWh)</t>
  </si>
  <si>
    <t>smr without ccs (gray) | italy | gas | 2025 | 1h 2023</t>
  </si>
  <si>
    <t>1H 2023 | SMR without CCS (gray) | Italy | Gas | 2026 | Gas - Italy (USD/MWh) | Unsubsidized</t>
  </si>
  <si>
    <t>smr without ccs (gray) | italy | gas | 2026 | 1h 2023</t>
  </si>
  <si>
    <t>1H 2023 | SMR without CCS (gray) | Italy | Gas | 2027 | Gas - Italy (USD/MWh) | Unsubsidized</t>
  </si>
  <si>
    <t>smr without ccs (gray) | italy | gas | 2027 | 1h 2023</t>
  </si>
  <si>
    <t>1H 2023 | SMR without CCS (gray) | Italy | Gas | 2028 | Gas - Italy (USD/MWh) | Unsubsidized</t>
  </si>
  <si>
    <t>smr without ccs (gray) | italy | gas | 2028 | 1h 2023</t>
  </si>
  <si>
    <t>1H 2023 | SMR without CCS (gray) | Italy | Gas | 2029 | Gas - Italy (USD/MWh) | Unsubsidized</t>
  </si>
  <si>
    <t>smr without ccs (gray) | italy | gas | 2029 | 1h 2023</t>
  </si>
  <si>
    <t>1H 2023 | SMR without CCS (gray) | Italy | Gas | 2030 | Gas - Italy (USD/MWh) | Unsubsidized</t>
  </si>
  <si>
    <t>smr without ccs (gray) | italy | gas | 2030 | 1h 2023</t>
  </si>
  <si>
    <t>1H 2023 | SMR without CCS (gray) | Italy | Gas | 2031 | Gas - Italy (USD/MWh) | Unsubsidized</t>
  </si>
  <si>
    <t>smr without ccs (gray) | italy | gas | 2031 | 1h 2023</t>
  </si>
  <si>
    <t>1H 2023 | SMR without CCS (gray) | Italy | Gas | 2032 | Gas - Italy (USD/MWh) | Unsubsidized</t>
  </si>
  <si>
    <t>smr without ccs (gray) | italy | gas | 2032 | 1h 2023</t>
  </si>
  <si>
    <t>1H 2023 | SMR without CCS (gray) | Italy | Gas | 2033 | Gas - Italy (USD/MWh) | Unsubsidized</t>
  </si>
  <si>
    <t>smr without ccs (gray) | italy | gas | 2033 | 1h 2023</t>
  </si>
  <si>
    <t>1H 2023 | SMR without CCS (gray) | Italy | Gas | 2034 | Gas - Italy (USD/MWh) | Unsubsidized</t>
  </si>
  <si>
    <t>smr without ccs (gray) | italy | gas | 2034 | 1h 2023</t>
  </si>
  <si>
    <t>1H 2023 | SMR without CCS (gray) | Italy | Gas | 2035 | Gas - Italy (USD/MWh) | Unsubsidized</t>
  </si>
  <si>
    <t>smr without ccs (gray) | italy | gas | 2035 | 1h 2023</t>
  </si>
  <si>
    <t>1H 2023 | SMR without CCS (gray) | Italy | Gas | 2036 | Gas - Italy (USD/MWh) | Unsubsidized</t>
  </si>
  <si>
    <t>smr without ccs (gray) | italy | gas | 2036 | 1h 2023</t>
  </si>
  <si>
    <t>1H 2023 | SMR without CCS (gray) | Italy | Gas | 2037 | Gas - Italy (USD/MWh) | Unsubsidized</t>
  </si>
  <si>
    <t>smr without ccs (gray) | italy | gas | 2037 | 1h 2023</t>
  </si>
  <si>
    <t>1H 2023 | SMR without CCS (gray) | Italy | Gas | 2038 | Gas - Italy (USD/MWh) | Unsubsidized</t>
  </si>
  <si>
    <t>smr without ccs (gray) | italy | gas | 2038 | 1h 2023</t>
  </si>
  <si>
    <t>1H 2023 | SMR without CCS (gray) | Italy | Gas | 2039 | Gas - Italy (USD/MWh) | Unsubsidized</t>
  </si>
  <si>
    <t>smr without ccs (gray) | italy | gas | 2039 | 1h 2023</t>
  </si>
  <si>
    <t>1H 2023 | SMR without CCS (gray) | Italy | Gas | 2040 | Gas - Italy (USD/MWh) | Unsubsidized</t>
  </si>
  <si>
    <t>smr without ccs (gray) | italy | gas | 2040 | 1h 2023</t>
  </si>
  <si>
    <t>1H 2023 | SMR without CCS (gray) | Italy | Gas | 2041 | Gas - Italy (USD/MWh) | Unsubsidized</t>
  </si>
  <si>
    <t>smr without ccs (gray) | italy | gas | 2041 | 1h 2023</t>
  </si>
  <si>
    <t>1H 2023 | SMR without CCS (gray) | Italy | Gas | 2042 | Gas - Italy (USD/MWh) | Unsubsidized</t>
  </si>
  <si>
    <t>smr without ccs (gray) | italy | gas | 2042 | 1h 2023</t>
  </si>
  <si>
    <t>1H 2023 | SMR without CCS (gray) | Italy | Gas | 2043 | Gas - Italy (USD/MWh) | Unsubsidized</t>
  </si>
  <si>
    <t>smr without ccs (gray) | italy | gas | 2043 | 1h 2023</t>
  </si>
  <si>
    <t>1H 2023 | SMR without CCS (gray) | Italy | Gas | 2044 | Gas - Italy (USD/MWh) | Unsubsidized</t>
  </si>
  <si>
    <t>smr without ccs (gray) | italy | gas | 2044 | 1h 2023</t>
  </si>
  <si>
    <t>1H 2023 | SMR without CCS (gray) | Italy | Gas | 2045 | Gas - Italy (USD/MWh) | Unsubsidized</t>
  </si>
  <si>
    <t>smr without ccs (gray) | italy | gas | 2045 | 1h 2023</t>
  </si>
  <si>
    <t>1H 2023 | SMR without CCS (gray) | Italy | Gas | 2046 | Gas - Italy (USD/MWh) | Unsubsidized</t>
  </si>
  <si>
    <t>smr without ccs (gray) | italy | gas | 2046 | 1h 2023</t>
  </si>
  <si>
    <t>1H 2023 | SMR without CCS (gray) | Italy | Gas | 2047 | Gas - Italy (USD/MWh) | Unsubsidized</t>
  </si>
  <si>
    <t>smr without ccs (gray) | italy | gas | 2047 | 1h 2023</t>
  </si>
  <si>
    <t>1H 2023 | SMR without CCS (gray) | Italy | Gas | 2048 | Gas - Italy (USD/MWh) | Unsubsidized</t>
  </si>
  <si>
    <t>smr without ccs (gray) | italy | gas | 2048 | 1h 2023</t>
  </si>
  <si>
    <t>1H 2023 | SMR without CCS (gray) | Italy | Gas | 2049 | Gas - Italy (USD/MWh) | Unsubsidized</t>
  </si>
  <si>
    <t>smr without ccs (gray) | italy | gas | 2049 | 1h 2023</t>
  </si>
  <si>
    <t>1H 2023 | SMR without CCS (gray) | Italy | Gas | 2050 | Gas - Italy (USD/MWh) | Unsubsidized</t>
  </si>
  <si>
    <t>smr without ccs (gray) | italy | gas | 2050 | 1h 2023</t>
  </si>
  <si>
    <t>1H 2023 | SMR without CCS (gray) | Italy | Gas | 2051 | Gas - Italy (USD/MWh) | Unsubsidized</t>
  </si>
  <si>
    <t>smr without ccs (gray) | italy | gas | 2051 | 1h 2023</t>
  </si>
  <si>
    <t>1H 2023 | SMR without CCS (gray) | Italy | Gas | 2052 | Gas - Italy (USD/MWh) | Unsubsidized</t>
  </si>
  <si>
    <t>smr without ccs (gray) | italy | gas | 2052 | 1h 2023</t>
  </si>
  <si>
    <t>1H 2023 | PEM Electrolysis | Italy | PV Fixed Axis | 2025 | Electricity - Italy - PV Fixed Axis (USD/MWh) | Unsubsidized</t>
  </si>
  <si>
    <t>Electricity - Italy - PV Fixed Axis (USD/MWh)</t>
  </si>
  <si>
    <t>pem electrolysis | italy | pv fixed axis | 2025 | 1h 2023</t>
  </si>
  <si>
    <t>1H 2023 | PEM Electrolysis | Italy | PV Fixed Axis | 2026 | Electricity - Italy - PV Fixed Axis (USD/MWh) | Unsubsidized</t>
  </si>
  <si>
    <t>pem electrolysis | italy | pv fixed axis | 2026 | 1h 2023</t>
  </si>
  <si>
    <t>1H 2023 | PEM Electrolysis | Italy | PV Fixed Axis | 2027 | Electricity - Italy - PV Fixed Axis (USD/MWh) | Unsubsidized</t>
  </si>
  <si>
    <t>pem electrolysis | italy | pv fixed axis | 2027 | 1h 2023</t>
  </si>
  <si>
    <t>1H 2023 | PEM Electrolysis | Italy | PV Fixed Axis | 2028 | Electricity - Italy - PV Fixed Axis (USD/MWh) | Unsubsidized</t>
  </si>
  <si>
    <t>pem electrolysis | italy | pv fixed axis | 2028 | 1h 2023</t>
  </si>
  <si>
    <t>1H 2023 | PEM Electrolysis | Italy | PV Fixed Axis | 2029 | Electricity - Italy - PV Fixed Axis (USD/MWh) | Unsubsidized</t>
  </si>
  <si>
    <t>pem electrolysis | italy | pv fixed axis | 2029 | 1h 2023</t>
  </si>
  <si>
    <t>1H 2023 | PEM Electrolysis | Italy | PV Fixed Axis | 2030 | Electricity - Italy - PV Fixed Axis (USD/MWh) | Unsubsidized</t>
  </si>
  <si>
    <t>pem electrolysis | italy | pv fixed axis | 2030 | 1h 2023</t>
  </si>
  <si>
    <t>1H 2023 | PEM Electrolysis | Italy | PV Fixed Axis | 2031 | Electricity - Italy - PV Fixed Axis (USD/MWh) | Unsubsidized</t>
  </si>
  <si>
    <t>pem electrolysis | italy | pv fixed axis | 2031 | 1h 2023</t>
  </si>
  <si>
    <t>1H 2023 | PEM Electrolysis | Italy | PV Fixed Axis | 2032 | Electricity - Italy - PV Fixed Axis (USD/MWh) | Unsubsidized</t>
  </si>
  <si>
    <t>pem electrolysis | italy | pv fixed axis | 2032 | 1h 2023</t>
  </si>
  <si>
    <t>1H 2023 | PEM Electrolysis | Italy | PV Fixed Axis | 2033 | Electricity - Italy - PV Fixed Axis (USD/MWh) | Unsubsidized</t>
  </si>
  <si>
    <t>pem electrolysis | italy | pv fixed axis | 2033 | 1h 2023</t>
  </si>
  <si>
    <t>1H 2023 | PEM Electrolysis | Italy | PV Fixed Axis | 2034 | Electricity - Italy - PV Fixed Axis (USD/MWh) | Unsubsidized</t>
  </si>
  <si>
    <t>pem electrolysis | italy | pv fixed axis | 2034 | 1h 2023</t>
  </si>
  <si>
    <t>1H 2023 | PEM Electrolysis | Italy | PV Fixed Axis | 2035 | Electricity - Italy - PV Fixed Axis (USD/MWh) | Unsubsidized</t>
  </si>
  <si>
    <t>pem electrolysis | italy | pv fixed axis | 2035 | 1h 2023</t>
  </si>
  <si>
    <t>1H 2023 | PEM Electrolysis | Italy | PV Fixed Axis | 2036 | Electricity - Italy - PV Fixed Axis (USD/MWh) | Unsubsidized</t>
  </si>
  <si>
    <t>pem electrolysis | italy | pv fixed axis | 2036 | 1h 2023</t>
  </si>
  <si>
    <t>1H 2023 | PEM Electrolysis | Italy | PV Fixed Axis | 2037 | Electricity - Italy - PV Fixed Axis (USD/MWh) | Unsubsidized</t>
  </si>
  <si>
    <t>pem electrolysis | italy | pv fixed axis | 2037 | 1h 2023</t>
  </si>
  <si>
    <t>1H 2023 | PEM Electrolysis | Italy | PV Fixed Axis | 2038 | Electricity - Italy - PV Fixed Axis (USD/MWh) | Unsubsidized</t>
  </si>
  <si>
    <t>pem electrolysis | italy | pv fixed axis | 2038 | 1h 2023</t>
  </si>
  <si>
    <t>1H 2023 | PEM Electrolysis | Italy | PV Fixed Axis | 2039 | Electricity - Italy - PV Fixed Axis (USD/MWh) | Unsubsidized</t>
  </si>
  <si>
    <t>pem electrolysis | italy | pv fixed axis | 2039 | 1h 2023</t>
  </si>
  <si>
    <t>1H 2023 | PEM Electrolysis | Italy | PV Fixed Axis | 2040 | Electricity - Italy - PV Fixed Axis (USD/MWh) | Unsubsidized</t>
  </si>
  <si>
    <t>pem electrolysis | italy | pv fixed axis | 2040 | 1h 2023</t>
  </si>
  <si>
    <t>1H 2023 | PEM Electrolysis | Italy | PV Fixed Axis | 2041 | Electricity - Italy - PV Fixed Axis (USD/MWh) | Unsubsidized</t>
  </si>
  <si>
    <t>pem electrolysis | italy | pv fixed axis | 2041 | 1h 2023</t>
  </si>
  <si>
    <t>1H 2023 | PEM Electrolysis | Italy | PV Fixed Axis | 2042 | Electricity - Italy - PV Fixed Axis (USD/MWh) | Unsubsidized</t>
  </si>
  <si>
    <t>pem electrolysis | italy | pv fixed axis | 2042 | 1h 2023</t>
  </si>
  <si>
    <t>1H 2023 | PEM Electrolysis | Italy | PV Fixed Axis | 2043 | Electricity - Italy - PV Fixed Axis (USD/MWh) | Unsubsidized</t>
  </si>
  <si>
    <t>pem electrolysis | italy | pv fixed axis | 2043 | 1h 2023</t>
  </si>
  <si>
    <t>1H 2023 | PEM Electrolysis | Italy | PV Fixed Axis | 2044 | Electricity - Italy - PV Fixed Axis (USD/MWh) | Unsubsidized</t>
  </si>
  <si>
    <t>pem electrolysis | italy | pv fixed axis | 2044 | 1h 2023</t>
  </si>
  <si>
    <t>1H 2023 | PEM Electrolysis | Italy | PV Fixed Axis | 2045 | Electricity - Italy - PV Fixed Axis (USD/MWh) | Unsubsidized</t>
  </si>
  <si>
    <t>pem electrolysis | italy | pv fixed axis | 2045 | 1h 2023</t>
  </si>
  <si>
    <t>1H 2023 | PEM Electrolysis | Italy | PV Fixed Axis | 2046 | Electricity - Italy - PV Fixed Axis (USD/MWh) | Unsubsidized</t>
  </si>
  <si>
    <t>pem electrolysis | italy | pv fixed axis | 2046 | 1h 2023</t>
  </si>
  <si>
    <t>1H 2023 | PEM Electrolysis | Italy | PV Fixed Axis | 2047 | Electricity - Italy - PV Fixed Axis (USD/MWh) | Unsubsidized</t>
  </si>
  <si>
    <t>pem electrolysis | italy | pv fixed axis | 2047 | 1h 2023</t>
  </si>
  <si>
    <t>1H 2023 | PEM Electrolysis | Italy | PV Fixed Axis | 2048 | Electricity - Italy - PV Fixed Axis (USD/MWh) | Unsubsidized</t>
  </si>
  <si>
    <t>pem electrolysis | italy | pv fixed axis | 2048 | 1h 2023</t>
  </si>
  <si>
    <t>1H 2023 | PEM Electrolysis | Italy | PV Fixed Axis | 2049 | Electricity - Italy - PV Fixed Axis (USD/MWh) | Unsubsidized</t>
  </si>
  <si>
    <t>pem electrolysis | italy | pv fixed axis | 2049 | 1h 2023</t>
  </si>
  <si>
    <t>1H 2023 | PEM Electrolysis | Italy | PV Fixed Axis | 2050 | Electricity - Italy - PV Fixed Axis (USD/MWh) | Unsubsidized</t>
  </si>
  <si>
    <t>pem electrolysis | italy | pv fixed axis | 2050 | 1h 2023</t>
  </si>
  <si>
    <t>1H 2023 | PEM Electrolysis | Italy | PV Fixed Axis | 2051 | Electricity - Italy - PV Fixed Axis (USD/MWh) | Unsubsidized</t>
  </si>
  <si>
    <t>pem electrolysis | italy | pv fixed axis | 2051 | 1h 2023</t>
  </si>
  <si>
    <t>1H 2023 | PEM Electrolysis | Italy | PV Fixed Axis | 2052 | Electricity - Italy - PV Fixed Axis (USD/MWh) | Unsubsidized</t>
  </si>
  <si>
    <t>pem electrolysis | italy | pv fixed axis | 2052 | 1h 2023</t>
  </si>
  <si>
    <t>1H 2023 | SMR without CCS (gray) | Netherlands | Gas | 2025 | Gas - Netherlands (USD/MWh) | Unsubsidized</t>
  </si>
  <si>
    <t>Netherlands</t>
  </si>
  <si>
    <t>Gas - Netherlands (USD/MWh)</t>
  </si>
  <si>
    <t>Electricity - Netherlands - Grid (USD/MWh)</t>
  </si>
  <si>
    <t>smr without ccs (gray) | netherlands | gas | 2025 | 1h 2023</t>
  </si>
  <si>
    <t>1H 2023 | SMR without CCS (gray) | Netherlands | Gas | 2026 | Gas - Netherlands (USD/MWh) | Unsubsidized</t>
  </si>
  <si>
    <t>smr without ccs (gray) | netherlands | gas | 2026 | 1h 2023</t>
  </si>
  <si>
    <t>1H 2023 | SMR without CCS (gray) | Netherlands | Gas | 2027 | Gas - Netherlands (USD/MWh) | Unsubsidized</t>
  </si>
  <si>
    <t>smr without ccs (gray) | netherlands | gas | 2027 | 1h 2023</t>
  </si>
  <si>
    <t>1H 2023 | SMR without CCS (gray) | Netherlands | Gas | 2028 | Gas - Netherlands (USD/MWh) | Unsubsidized</t>
  </si>
  <si>
    <t>smr without ccs (gray) | netherlands | gas | 2028 | 1h 2023</t>
  </si>
  <si>
    <t>1H 2023 | SMR without CCS (gray) | Netherlands | Gas | 2029 | Gas - Netherlands (USD/MWh) | Unsubsidized</t>
  </si>
  <si>
    <t>smr without ccs (gray) | netherlands | gas | 2029 | 1h 2023</t>
  </si>
  <si>
    <t>1H 2023 | SMR without CCS (gray) | Netherlands | Gas | 2030 | Gas - Netherlands (USD/MWh) | Unsubsidized</t>
  </si>
  <si>
    <t>smr without ccs (gray) | netherlands | gas | 2030 | 1h 2023</t>
  </si>
  <si>
    <t>1H 2023 | SMR without CCS (gray) | Netherlands | Gas | 2031 | Gas - Netherlands (USD/MWh) | Unsubsidized</t>
  </si>
  <si>
    <t>smr without ccs (gray) | netherlands | gas | 2031 | 1h 2023</t>
  </si>
  <si>
    <t>1H 2023 | SMR without CCS (gray) | Netherlands | Gas | 2032 | Gas - Netherlands (USD/MWh) | Unsubsidized</t>
  </si>
  <si>
    <t>smr without ccs (gray) | netherlands | gas | 2032 | 1h 2023</t>
  </si>
  <si>
    <t>1H 2023 | SMR without CCS (gray) | Netherlands | Gas | 2033 | Gas - Netherlands (USD/MWh) | Unsubsidized</t>
  </si>
  <si>
    <t>smr without ccs (gray) | netherlands | gas | 2033 | 1h 2023</t>
  </si>
  <si>
    <t>1H 2023 | SMR without CCS (gray) | Netherlands | Gas | 2034 | Gas - Netherlands (USD/MWh) | Unsubsidized</t>
  </si>
  <si>
    <t>smr without ccs (gray) | netherlands | gas | 2034 | 1h 2023</t>
  </si>
  <si>
    <t>1H 2023 | SMR without CCS (gray) | Netherlands | Gas | 2035 | Gas - Netherlands (USD/MWh) | Unsubsidized</t>
  </si>
  <si>
    <t>smr without ccs (gray) | netherlands | gas | 2035 | 1h 2023</t>
  </si>
  <si>
    <t>1H 2023 | SMR without CCS (gray) | Netherlands | Gas | 2036 | Gas - Netherlands (USD/MWh) | Unsubsidized</t>
  </si>
  <si>
    <t>smr without ccs (gray) | netherlands | gas | 2036 | 1h 2023</t>
  </si>
  <si>
    <t>1H 2023 | SMR without CCS (gray) | Netherlands | Gas | 2037 | Gas - Netherlands (USD/MWh) | Unsubsidized</t>
  </si>
  <si>
    <t>smr without ccs (gray) | netherlands | gas | 2037 | 1h 2023</t>
  </si>
  <si>
    <t>1H 2023 | SMR without CCS (gray) | Netherlands | Gas | 2038 | Gas - Netherlands (USD/MWh) | Unsubsidized</t>
  </si>
  <si>
    <t>smr without ccs (gray) | netherlands | gas | 2038 | 1h 2023</t>
  </si>
  <si>
    <t>1H 2023 | SMR without CCS (gray) | Netherlands | Gas | 2039 | Gas - Netherlands (USD/MWh) | Unsubsidized</t>
  </si>
  <si>
    <t>smr without ccs (gray) | netherlands | gas | 2039 | 1h 2023</t>
  </si>
  <si>
    <t>1H 2023 | SMR without CCS (gray) | Netherlands | Gas | 2040 | Gas - Netherlands (USD/MWh) | Unsubsidized</t>
  </si>
  <si>
    <t>smr without ccs (gray) | netherlands | gas | 2040 | 1h 2023</t>
  </si>
  <si>
    <t>1H 2023 | SMR without CCS (gray) | Netherlands | Gas | 2041 | Gas - Netherlands (USD/MWh) | Unsubsidized</t>
  </si>
  <si>
    <t>smr without ccs (gray) | netherlands | gas | 2041 | 1h 2023</t>
  </si>
  <si>
    <t>1H 2023 | SMR without CCS (gray) | Netherlands | Gas | 2042 | Gas - Netherlands (USD/MWh) | Unsubsidized</t>
  </si>
  <si>
    <t>smr without ccs (gray) | netherlands | gas | 2042 | 1h 2023</t>
  </si>
  <si>
    <t>1H 2023 | SMR without CCS (gray) | Netherlands | Gas | 2043 | Gas - Netherlands (USD/MWh) | Unsubsidized</t>
  </si>
  <si>
    <t>smr without ccs (gray) | netherlands | gas | 2043 | 1h 2023</t>
  </si>
  <si>
    <t>1H 2023 | SMR without CCS (gray) | Netherlands | Gas | 2044 | Gas - Netherlands (USD/MWh) | Unsubsidized</t>
  </si>
  <si>
    <t>smr without ccs (gray) | netherlands | gas | 2044 | 1h 2023</t>
  </si>
  <si>
    <t>1H 2023 | SMR without CCS (gray) | Netherlands | Gas | 2045 | Gas - Netherlands (USD/MWh) | Unsubsidized</t>
  </si>
  <si>
    <t>smr without ccs (gray) | netherlands | gas | 2045 | 1h 2023</t>
  </si>
  <si>
    <t>1H 2023 | SMR without CCS (gray) | Netherlands | Gas | 2046 | Gas - Netherlands (USD/MWh) | Unsubsidized</t>
  </si>
  <si>
    <t>smr without ccs (gray) | netherlands | gas | 2046 | 1h 2023</t>
  </si>
  <si>
    <t>1H 2023 | SMR without CCS (gray) | Netherlands | Gas | 2047 | Gas - Netherlands (USD/MWh) | Unsubsidized</t>
  </si>
  <si>
    <t>smr without ccs (gray) | netherlands | gas | 2047 | 1h 2023</t>
  </si>
  <si>
    <t>1H 2023 | SMR without CCS (gray) | Netherlands | Gas | 2048 | Gas - Netherlands (USD/MWh) | Unsubsidized</t>
  </si>
  <si>
    <t>smr without ccs (gray) | netherlands | gas | 2048 | 1h 2023</t>
  </si>
  <si>
    <t>1H 2023 | SMR without CCS (gray) | Netherlands | Gas | 2049 | Gas - Netherlands (USD/MWh) | Unsubsidized</t>
  </si>
  <si>
    <t>smr without ccs (gray) | netherlands | gas | 2049 | 1h 2023</t>
  </si>
  <si>
    <t>1H 2023 | SMR without CCS (gray) | Netherlands | Gas | 2050 | Gas - Netherlands (USD/MWh) | Unsubsidized</t>
  </si>
  <si>
    <t>smr without ccs (gray) | netherlands | gas | 2050 | 1h 2023</t>
  </si>
  <si>
    <t>1H 2023 | SMR without CCS (gray) | Netherlands | Gas | 2051 | Gas - Netherlands (USD/MWh) | Unsubsidized</t>
  </si>
  <si>
    <t>smr without ccs (gray) | netherlands | gas | 2051 | 1h 2023</t>
  </si>
  <si>
    <t>1H 2023 | SMR without CCS (gray) | Netherlands | Gas | 2052 | Gas - Netherlands (USD/MWh) | Unsubsidized</t>
  </si>
  <si>
    <t>smr without ccs (gray) | netherlands | gas | 2052 | 1h 2023</t>
  </si>
  <si>
    <t>1H 2023 | PEM Electrolysis | Netherlands | Onshore Wind | 2025 | Electricity - Netherlands - Onshore Wind (USD/MWh) | Unsubsidized</t>
  </si>
  <si>
    <t>Onshore Wind</t>
  </si>
  <si>
    <t>Electricity - Netherlands - Onshore Wind (USD/MWh)</t>
  </si>
  <si>
    <t>pem electrolysis | netherlands | onshore wind | 2025 | 1h 2023</t>
  </si>
  <si>
    <t>1H 2023 | PEM Electrolysis | Netherlands | Onshore Wind | 2026 | Electricity - Netherlands - Onshore Wind (USD/MWh) | Unsubsidized</t>
  </si>
  <si>
    <t>pem electrolysis | netherlands | onshore wind | 2026 | 1h 2023</t>
  </si>
  <si>
    <t>1H 2023 | PEM Electrolysis | Netherlands | Onshore Wind | 2027 | Electricity - Netherlands - Onshore Wind (USD/MWh) | Unsubsidized</t>
  </si>
  <si>
    <t>pem electrolysis | netherlands | onshore wind | 2027 | 1h 2023</t>
  </si>
  <si>
    <t>1H 2023 | PEM Electrolysis | Netherlands | Onshore Wind | 2028 | Electricity - Netherlands - Onshore Wind (USD/MWh) | Unsubsidized</t>
  </si>
  <si>
    <t>pem electrolysis | netherlands | onshore wind | 2028 | 1h 2023</t>
  </si>
  <si>
    <t>1H 2023 | PEM Electrolysis | Netherlands | Onshore Wind | 2029 | Electricity - Netherlands - Onshore Wind (USD/MWh) | Unsubsidized</t>
  </si>
  <si>
    <t>pem electrolysis | netherlands | onshore wind | 2029 | 1h 2023</t>
  </si>
  <si>
    <t>1H 2023 | PEM Electrolysis | Netherlands | Onshore Wind | 2030 | Electricity - Netherlands - Onshore Wind (USD/MWh) | Unsubsidized</t>
  </si>
  <si>
    <t>pem electrolysis | netherlands | onshore wind | 2030 | 1h 2023</t>
  </si>
  <si>
    <t>1H 2023 | PEM Electrolysis | Netherlands | Onshore Wind | 2031 | Electricity - Netherlands - Onshore Wind (USD/MWh) | Unsubsidized</t>
  </si>
  <si>
    <t>pem electrolysis | netherlands | onshore wind | 2031 | 1h 2023</t>
  </si>
  <si>
    <t>1H 2023 | PEM Electrolysis | Netherlands | Onshore Wind | 2032 | Electricity - Netherlands - Onshore Wind (USD/MWh) | Unsubsidized</t>
  </si>
  <si>
    <t>pem electrolysis | netherlands | onshore wind | 2032 | 1h 2023</t>
  </si>
  <si>
    <t>1H 2023 | PEM Electrolysis | Netherlands | Onshore Wind | 2033 | Electricity - Netherlands - Onshore Wind (USD/MWh) | Unsubsidized</t>
  </si>
  <si>
    <t>pem electrolysis | netherlands | onshore wind | 2033 | 1h 2023</t>
  </si>
  <si>
    <t>1H 2023 | PEM Electrolysis | Netherlands | Onshore Wind | 2034 | Electricity - Netherlands - Onshore Wind (USD/MWh) | Unsubsidized</t>
  </si>
  <si>
    <t>pem electrolysis | netherlands | onshore wind | 2034 | 1h 2023</t>
  </si>
  <si>
    <t>1H 2023 | PEM Electrolysis | Netherlands | Onshore Wind | 2035 | Electricity - Netherlands - Onshore Wind (USD/MWh) | Unsubsidized</t>
  </si>
  <si>
    <t>pem electrolysis | netherlands | onshore wind | 2035 | 1h 2023</t>
  </si>
  <si>
    <t>1H 2023 | PEM Electrolysis | Netherlands | Onshore Wind | 2036 | Electricity - Netherlands - Onshore Wind (USD/MWh) | Unsubsidized</t>
  </si>
  <si>
    <t>pem electrolysis | netherlands | onshore wind | 2036 | 1h 2023</t>
  </si>
  <si>
    <t>1H 2023 | PEM Electrolysis | Netherlands | Onshore Wind | 2037 | Electricity - Netherlands - Onshore Wind (USD/MWh) | Unsubsidized</t>
  </si>
  <si>
    <t>pem electrolysis | netherlands | onshore wind | 2037 | 1h 2023</t>
  </si>
  <si>
    <t>1H 2023 | PEM Electrolysis | Netherlands | Onshore Wind | 2038 | Electricity - Netherlands - Onshore Wind (USD/MWh) | Unsubsidized</t>
  </si>
  <si>
    <t>pem electrolysis | netherlands | onshore wind | 2038 | 1h 2023</t>
  </si>
  <si>
    <t>1H 2023 | PEM Electrolysis | Netherlands | Onshore Wind | 2039 | Electricity - Netherlands - Onshore Wind (USD/MWh) | Unsubsidized</t>
  </si>
  <si>
    <t>pem electrolysis | netherlands | onshore wind | 2039 | 1h 2023</t>
  </si>
  <si>
    <t>1H 2023 | PEM Electrolysis | Netherlands | Onshore Wind | 2040 | Electricity - Netherlands - Onshore Wind (USD/MWh) | Unsubsidized</t>
  </si>
  <si>
    <t>pem electrolysis | netherlands | onshore wind | 2040 | 1h 2023</t>
  </si>
  <si>
    <t>1H 2023 | PEM Electrolysis | Netherlands | Onshore Wind | 2041 | Electricity - Netherlands - Onshore Wind (USD/MWh) | Unsubsidized</t>
  </si>
  <si>
    <t>pem electrolysis | netherlands | onshore wind | 2041 | 1h 2023</t>
  </si>
  <si>
    <t>1H 2023 | PEM Electrolysis | Netherlands | Onshore Wind | 2042 | Electricity - Netherlands - Onshore Wind (USD/MWh) | Unsubsidized</t>
  </si>
  <si>
    <t>pem electrolysis | netherlands | onshore wind | 2042 | 1h 2023</t>
  </si>
  <si>
    <t>1H 2023 | PEM Electrolysis | Netherlands | Onshore Wind | 2043 | Electricity - Netherlands - Onshore Wind (USD/MWh) | Unsubsidized</t>
  </si>
  <si>
    <t>pem electrolysis | netherlands | onshore wind | 2043 | 1h 2023</t>
  </si>
  <si>
    <t>1H 2023 | PEM Electrolysis | Netherlands | Onshore Wind | 2044 | Electricity - Netherlands - Onshore Wind (USD/MWh) | Unsubsidized</t>
  </si>
  <si>
    <t>pem electrolysis | netherlands | onshore wind | 2044 | 1h 2023</t>
  </si>
  <si>
    <t>1H 2023 | PEM Electrolysis | Netherlands | Onshore Wind | 2045 | Electricity - Netherlands - Onshore Wind (USD/MWh) | Unsubsidized</t>
  </si>
  <si>
    <t>pem electrolysis | netherlands | onshore wind | 2045 | 1h 2023</t>
  </si>
  <si>
    <t>1H 2023 | PEM Electrolysis | Netherlands | Onshore Wind | 2046 | Electricity - Netherlands - Onshore Wind (USD/MWh) | Unsubsidized</t>
  </si>
  <si>
    <t>pem electrolysis | netherlands | onshore wind | 2046 | 1h 2023</t>
  </si>
  <si>
    <t>1H 2023 | PEM Electrolysis | Netherlands | Onshore Wind | 2047 | Electricity - Netherlands - Onshore Wind (USD/MWh) | Unsubsidized</t>
  </si>
  <si>
    <t>pem electrolysis | netherlands | onshore wind | 2047 | 1h 2023</t>
  </si>
  <si>
    <t>1H 2023 | PEM Electrolysis | Netherlands | Onshore Wind | 2048 | Electricity - Netherlands - Onshore Wind (USD/MWh) | Unsubsidized</t>
  </si>
  <si>
    <t>pem electrolysis | netherlands | onshore wind | 2048 | 1h 2023</t>
  </si>
  <si>
    <t>1H 2023 | PEM Electrolysis | Netherlands | Onshore Wind | 2049 | Electricity - Netherlands - Onshore Wind (USD/MWh) | Unsubsidized</t>
  </si>
  <si>
    <t>pem electrolysis | netherlands | onshore wind | 2049 | 1h 2023</t>
  </si>
  <si>
    <t>1H 2023 | PEM Electrolysis | Netherlands | Onshore Wind | 2050 | Electricity - Netherlands - Onshore Wind (USD/MWh) | Unsubsidized</t>
  </si>
  <si>
    <t>pem electrolysis | netherlands | onshore wind | 2050 | 1h 2023</t>
  </si>
  <si>
    <t>1H 2023 | PEM Electrolysis | Netherlands | Onshore Wind | 2051 | Electricity - Netherlands - Onshore Wind (USD/MWh) | Unsubsidized</t>
  </si>
  <si>
    <t>pem electrolysis | netherlands | onshore wind | 2051 | 1h 2023</t>
  </si>
  <si>
    <t>1H 2023 | PEM Electrolysis | Netherlands | Onshore Wind | 2052 | Electricity - Netherlands - Onshore Wind (USD/MWh) | Unsubsidized</t>
  </si>
  <si>
    <t>pem electrolysis | netherlands | onshore wind | 2052 | 1h 2023</t>
  </si>
  <si>
    <t>1H 2023 | SMR without CCS (gray) | Poland | Gas | 2025 | Gas - Poland (USD/MWh) | Unsubsidized</t>
  </si>
  <si>
    <t>Poland</t>
  </si>
  <si>
    <t>Gas - Poland (USD/MWh)</t>
  </si>
  <si>
    <t>Electricity - Poland - Grid (USD/MWh)</t>
  </si>
  <si>
    <t>smr without ccs (gray) | poland | gas | 2025 | 1h 2023</t>
  </si>
  <si>
    <t>1H 2023 | SMR without CCS (gray) | Poland | Gas | 2026 | Gas - Poland (USD/MWh) | Unsubsidized</t>
  </si>
  <si>
    <t>smr without ccs (gray) | poland | gas | 2026 | 1h 2023</t>
  </si>
  <si>
    <t>1H 2023 | SMR without CCS (gray) | Poland | Gas | 2027 | Gas - Poland (USD/MWh) | Unsubsidized</t>
  </si>
  <si>
    <t>smr without ccs (gray) | poland | gas | 2027 | 1h 2023</t>
  </si>
  <si>
    <t>1H 2023 | SMR without CCS (gray) | Poland | Gas | 2028 | Gas - Poland (USD/MWh) | Unsubsidized</t>
  </si>
  <si>
    <t>smr without ccs (gray) | poland | gas | 2028 | 1h 2023</t>
  </si>
  <si>
    <t>1H 2023 | SMR without CCS (gray) | Poland | Gas | 2029 | Gas - Poland (USD/MWh) | Unsubsidized</t>
  </si>
  <si>
    <t>smr without ccs (gray) | poland | gas | 2029 | 1h 2023</t>
  </si>
  <si>
    <t>1H 2023 | SMR without CCS (gray) | Poland | Gas | 2030 | Gas - Poland (USD/MWh) | Unsubsidized</t>
  </si>
  <si>
    <t>smr without ccs (gray) | poland | gas | 2030 | 1h 2023</t>
  </si>
  <si>
    <t>1H 2023 | SMR without CCS (gray) | Poland | Gas | 2031 | Gas - Poland (USD/MWh) | Unsubsidized</t>
  </si>
  <si>
    <t>smr without ccs (gray) | poland | gas | 2031 | 1h 2023</t>
  </si>
  <si>
    <t>1H 2023 | SMR without CCS (gray) | Poland | Gas | 2032 | Gas - Poland (USD/MWh) | Unsubsidized</t>
  </si>
  <si>
    <t>smr without ccs (gray) | poland | gas | 2032 | 1h 2023</t>
  </si>
  <si>
    <t>1H 2023 | SMR without CCS (gray) | Poland | Gas | 2033 | Gas - Poland (USD/MWh) | Unsubsidized</t>
  </si>
  <si>
    <t>smr without ccs (gray) | poland | gas | 2033 | 1h 2023</t>
  </si>
  <si>
    <t>1H 2023 | SMR without CCS (gray) | Poland | Gas | 2034 | Gas - Poland (USD/MWh) | Unsubsidized</t>
  </si>
  <si>
    <t>smr without ccs (gray) | poland | gas | 2034 | 1h 2023</t>
  </si>
  <si>
    <t>1H 2023 | SMR without CCS (gray) | Poland | Gas | 2035 | Gas - Poland (USD/MWh) | Unsubsidized</t>
  </si>
  <si>
    <t>smr without ccs (gray) | poland | gas | 2035 | 1h 2023</t>
  </si>
  <si>
    <t>1H 2023 | SMR without CCS (gray) | Poland | Gas | 2036 | Gas - Poland (USD/MWh) | Unsubsidized</t>
  </si>
  <si>
    <t>smr without ccs (gray) | poland | gas | 2036 | 1h 2023</t>
  </si>
  <si>
    <t>1H 2023 | SMR without CCS (gray) | Poland | Gas | 2037 | Gas - Poland (USD/MWh) | Unsubsidized</t>
  </si>
  <si>
    <t>smr without ccs (gray) | poland | gas | 2037 | 1h 2023</t>
  </si>
  <si>
    <t>1H 2023 | SMR without CCS (gray) | Poland | Gas | 2038 | Gas - Poland (USD/MWh) | Unsubsidized</t>
  </si>
  <si>
    <t>smr without ccs (gray) | poland | gas | 2038 | 1h 2023</t>
  </si>
  <si>
    <t>1H 2023 | SMR without CCS (gray) | Poland | Gas | 2039 | Gas - Poland (USD/MWh) | Unsubsidized</t>
  </si>
  <si>
    <t>smr without ccs (gray) | poland | gas | 2039 | 1h 2023</t>
  </si>
  <si>
    <t>1H 2023 | SMR without CCS (gray) | Poland | Gas | 2040 | Gas - Poland (USD/MWh) | Unsubsidized</t>
  </si>
  <si>
    <t>smr without ccs (gray) | poland | gas | 2040 | 1h 2023</t>
  </si>
  <si>
    <t>1H 2023 | SMR without CCS (gray) | Poland | Gas | 2041 | Gas - Poland (USD/MWh) | Unsubsidized</t>
  </si>
  <si>
    <t>smr without ccs (gray) | poland | gas | 2041 | 1h 2023</t>
  </si>
  <si>
    <t>1H 2023 | SMR without CCS (gray) | Poland | Gas | 2042 | Gas - Poland (USD/MWh) | Unsubsidized</t>
  </si>
  <si>
    <t>smr without ccs (gray) | poland | gas | 2042 | 1h 2023</t>
  </si>
  <si>
    <t>1H 2023 | SMR without CCS (gray) | Poland | Gas | 2043 | Gas - Poland (USD/MWh) | Unsubsidized</t>
  </si>
  <si>
    <t>smr without ccs (gray) | poland | gas | 2043 | 1h 2023</t>
  </si>
  <si>
    <t>1H 2023 | SMR without CCS (gray) | Poland | Gas | 2044 | Gas - Poland (USD/MWh) | Unsubsidized</t>
  </si>
  <si>
    <t>smr without ccs (gray) | poland | gas | 2044 | 1h 2023</t>
  </si>
  <si>
    <t>1H 2023 | SMR without CCS (gray) | Poland | Gas | 2045 | Gas - Poland (USD/MWh) | Unsubsidized</t>
  </si>
  <si>
    <t>smr without ccs (gray) | poland | gas | 2045 | 1h 2023</t>
  </si>
  <si>
    <t>1H 2023 | SMR without CCS (gray) | Poland | Gas | 2046 | Gas - Poland (USD/MWh) | Unsubsidized</t>
  </si>
  <si>
    <t>smr without ccs (gray) | poland | gas | 2046 | 1h 2023</t>
  </si>
  <si>
    <t>1H 2023 | SMR without CCS (gray) | Poland | Gas | 2047 | Gas - Poland (USD/MWh) | Unsubsidized</t>
  </si>
  <si>
    <t>smr without ccs (gray) | poland | gas | 2047 | 1h 2023</t>
  </si>
  <si>
    <t>1H 2023 | SMR without CCS (gray) | Poland | Gas | 2048 | Gas - Poland (USD/MWh) | Unsubsidized</t>
  </si>
  <si>
    <t>smr without ccs (gray) | poland | gas | 2048 | 1h 2023</t>
  </si>
  <si>
    <t>1H 2023 | SMR without CCS (gray) | Poland | Gas | 2049 | Gas - Poland (USD/MWh) | Unsubsidized</t>
  </si>
  <si>
    <t>smr without ccs (gray) | poland | gas | 2049 | 1h 2023</t>
  </si>
  <si>
    <t>1H 2023 | SMR without CCS (gray) | Poland | Gas | 2050 | Gas - Poland (USD/MWh) | Unsubsidized</t>
  </si>
  <si>
    <t>smr without ccs (gray) | poland | gas | 2050 | 1h 2023</t>
  </si>
  <si>
    <t>1H 2023 | SMR without CCS (gray) | Poland | Gas | 2051 | Gas - Poland (USD/MWh) | Unsubsidized</t>
  </si>
  <si>
    <t>smr without ccs (gray) | poland | gas | 2051 | 1h 2023</t>
  </si>
  <si>
    <t>1H 2023 | SMR without CCS (gray) | Poland | Gas | 2052 | Gas - Poland (USD/MWh) | Unsubsidized</t>
  </si>
  <si>
    <t>smr without ccs (gray) | poland | gas | 2052 | 1h 2023</t>
  </si>
  <si>
    <t>1H 2023 | PEM Electrolysis | Poland | Onshore Wind | 2025 | Electricity - Poland - Onshore Wind (USD/MWh) | Unsubsidized</t>
  </si>
  <si>
    <t>Electricity - Poland - Onshore Wind (USD/MWh)</t>
  </si>
  <si>
    <t>pem electrolysis | poland | onshore wind | 2025 | 1h 2023</t>
  </si>
  <si>
    <t>1H 2023 | PEM Electrolysis | Poland | Onshore Wind | 2026 | Electricity - Poland - Onshore Wind (USD/MWh) | Unsubsidized</t>
  </si>
  <si>
    <t>pem electrolysis | poland | onshore wind | 2026 | 1h 2023</t>
  </si>
  <si>
    <t>1H 2023 | PEM Electrolysis | Poland | Onshore Wind | 2027 | Electricity - Poland - Onshore Wind (USD/MWh) | Unsubsidized</t>
  </si>
  <si>
    <t>pem electrolysis | poland | onshore wind | 2027 | 1h 2023</t>
  </si>
  <si>
    <t>1H 2023 | PEM Electrolysis | Poland | Onshore Wind | 2028 | Electricity - Poland - Onshore Wind (USD/MWh) | Unsubsidized</t>
  </si>
  <si>
    <t>pem electrolysis | poland | onshore wind | 2028 | 1h 2023</t>
  </si>
  <si>
    <t>1H 2023 | PEM Electrolysis | Poland | Onshore Wind | 2029 | Electricity - Poland - Onshore Wind (USD/MWh) | Unsubsidized</t>
  </si>
  <si>
    <t>pem electrolysis | poland | onshore wind | 2029 | 1h 2023</t>
  </si>
  <si>
    <t>1H 2023 | PEM Electrolysis | Poland | Onshore Wind | 2030 | Electricity - Poland - Onshore Wind (USD/MWh) | Unsubsidized</t>
  </si>
  <si>
    <t>pem electrolysis | poland | onshore wind | 2030 | 1h 2023</t>
  </si>
  <si>
    <t>1H 2023 | PEM Electrolysis | Poland | Onshore Wind | 2031 | Electricity - Poland - Onshore Wind (USD/MWh) | Unsubsidized</t>
  </si>
  <si>
    <t>pem electrolysis | poland | onshore wind | 2031 | 1h 2023</t>
  </si>
  <si>
    <t>1H 2023 | PEM Electrolysis | Poland | Onshore Wind | 2032 | Electricity - Poland - Onshore Wind (USD/MWh) | Unsubsidized</t>
  </si>
  <si>
    <t>pem electrolysis | poland | onshore wind | 2032 | 1h 2023</t>
  </si>
  <si>
    <t>1H 2023 | PEM Electrolysis | Poland | Onshore Wind | 2033 | Electricity - Poland - Onshore Wind (USD/MWh) | Unsubsidized</t>
  </si>
  <si>
    <t>pem electrolysis | poland | onshore wind | 2033 | 1h 2023</t>
  </si>
  <si>
    <t>1H 2023 | PEM Electrolysis | Poland | Onshore Wind | 2034 | Electricity - Poland - Onshore Wind (USD/MWh) | Unsubsidized</t>
  </si>
  <si>
    <t>pem electrolysis | poland | onshore wind | 2034 | 1h 2023</t>
  </si>
  <si>
    <t>1H 2023 | PEM Electrolysis | Poland | Onshore Wind | 2035 | Electricity - Poland - Onshore Wind (USD/MWh) | Unsubsidized</t>
  </si>
  <si>
    <t>pem electrolysis | poland | onshore wind | 2035 | 1h 2023</t>
  </si>
  <si>
    <t>1H 2023 | PEM Electrolysis | Poland | Onshore Wind | 2036 | Electricity - Poland - Onshore Wind (USD/MWh) | Unsubsidized</t>
  </si>
  <si>
    <t>pem electrolysis | poland | onshore wind | 2036 | 1h 2023</t>
  </si>
  <si>
    <t>1H 2023 | PEM Electrolysis | Poland | Onshore Wind | 2037 | Electricity - Poland - Onshore Wind (USD/MWh) | Unsubsidized</t>
  </si>
  <si>
    <t>pem electrolysis | poland | onshore wind | 2037 | 1h 2023</t>
  </si>
  <si>
    <t>1H 2023 | PEM Electrolysis | Poland | Onshore Wind | 2038 | Electricity - Poland - Onshore Wind (USD/MWh) | Unsubsidized</t>
  </si>
  <si>
    <t>pem electrolysis | poland | onshore wind | 2038 | 1h 2023</t>
  </si>
  <si>
    <t>1H 2023 | PEM Electrolysis | Poland | Onshore Wind | 2039 | Electricity - Poland - Onshore Wind (USD/MWh) | Unsubsidized</t>
  </si>
  <si>
    <t>pem electrolysis | poland | onshore wind | 2039 | 1h 2023</t>
  </si>
  <si>
    <t>1H 2023 | PEM Electrolysis | Poland | Onshore Wind | 2040 | Electricity - Poland - Onshore Wind (USD/MWh) | Unsubsidized</t>
  </si>
  <si>
    <t>pem electrolysis | poland | onshore wind | 2040 | 1h 2023</t>
  </si>
  <si>
    <t>1H 2023 | PEM Electrolysis | Poland | Onshore Wind | 2041 | Electricity - Poland - Onshore Wind (USD/MWh) | Unsubsidized</t>
  </si>
  <si>
    <t>pem electrolysis | poland | onshore wind | 2041 | 1h 2023</t>
  </si>
  <si>
    <t>1H 2023 | PEM Electrolysis | Poland | Onshore Wind | 2042 | Electricity - Poland - Onshore Wind (USD/MWh) | Unsubsidized</t>
  </si>
  <si>
    <t>pem electrolysis | poland | onshore wind | 2042 | 1h 2023</t>
  </si>
  <si>
    <t>1H 2023 | PEM Electrolysis | Poland | Onshore Wind | 2043 | Electricity - Poland - Onshore Wind (USD/MWh) | Unsubsidized</t>
  </si>
  <si>
    <t>pem electrolysis | poland | onshore wind | 2043 | 1h 2023</t>
  </si>
  <si>
    <t>1H 2023 | PEM Electrolysis | Poland | Onshore Wind | 2044 | Electricity - Poland - Onshore Wind (USD/MWh) | Unsubsidized</t>
  </si>
  <si>
    <t>pem electrolysis | poland | onshore wind | 2044 | 1h 2023</t>
  </si>
  <si>
    <t>1H 2023 | PEM Electrolysis | Poland | Onshore Wind | 2045 | Electricity - Poland - Onshore Wind (USD/MWh) | Unsubsidized</t>
  </si>
  <si>
    <t>pem electrolysis | poland | onshore wind | 2045 | 1h 2023</t>
  </si>
  <si>
    <t>1H 2023 | PEM Electrolysis | Poland | Onshore Wind | 2046 | Electricity - Poland - Onshore Wind (USD/MWh) | Unsubsidized</t>
  </si>
  <si>
    <t>pem electrolysis | poland | onshore wind | 2046 | 1h 2023</t>
  </si>
  <si>
    <t>1H 2023 | PEM Electrolysis | Poland | Onshore Wind | 2047 | Electricity - Poland - Onshore Wind (USD/MWh) | Unsubsidized</t>
  </si>
  <si>
    <t>pem electrolysis | poland | onshore wind | 2047 | 1h 2023</t>
  </si>
  <si>
    <t>1H 2023 | PEM Electrolysis | Poland | Onshore Wind | 2048 | Electricity - Poland - Onshore Wind (USD/MWh) | Unsubsidized</t>
  </si>
  <si>
    <t>pem electrolysis | poland | onshore wind | 2048 | 1h 2023</t>
  </si>
  <si>
    <t>1H 2023 | PEM Electrolysis | Poland | Onshore Wind | 2049 | Electricity - Poland - Onshore Wind (USD/MWh) | Unsubsidized</t>
  </si>
  <si>
    <t>pem electrolysis | poland | onshore wind | 2049 | 1h 2023</t>
  </si>
  <si>
    <t>1H 2023 | PEM Electrolysis | Poland | Onshore Wind | 2050 | Electricity - Poland - Onshore Wind (USD/MWh) | Unsubsidized</t>
  </si>
  <si>
    <t>pem electrolysis | poland | onshore wind | 2050 | 1h 2023</t>
  </si>
  <si>
    <t>1H 2023 | PEM Electrolysis | Poland | Onshore Wind | 2051 | Electricity - Poland - Onshore Wind (USD/MWh) | Unsubsidized</t>
  </si>
  <si>
    <t>pem electrolysis | poland | onshore wind | 2051 | 1h 2023</t>
  </si>
  <si>
    <t>1H 2023 | PEM Electrolysis | Poland | Onshore Wind | 2052 | Electricity - Poland - Onshore Wind (USD/MWh) | Unsubsidized</t>
  </si>
  <si>
    <t>pem electrolysis | poland | onshore wind | 2052 | 1h 2023</t>
  </si>
  <si>
    <t>1H 2023 | SMR without CCS (gray) | Spain | Gas | 2025 | Gas - Spain (USD/MWh) | Unsubsidized</t>
  </si>
  <si>
    <t>Spain</t>
  </si>
  <si>
    <t>Gas - Spain (USD/MWh)</t>
  </si>
  <si>
    <t>Electricity - Spain - Grid (USD/MWh)</t>
  </si>
  <si>
    <t>smr without ccs (gray) | spain | gas | 2025 | 1h 2023</t>
  </si>
  <si>
    <t>1H 2023 | SMR without CCS (gray) | Spain | Gas | 2026 | Gas - Spain (USD/MWh) | Unsubsidized</t>
  </si>
  <si>
    <t>smr without ccs (gray) | spain | gas | 2026 | 1h 2023</t>
  </si>
  <si>
    <t>1H 2023 | SMR without CCS (gray) | Spain | Gas | 2027 | Gas - Spain (USD/MWh) | Unsubsidized</t>
  </si>
  <si>
    <t>smr without ccs (gray) | spain | gas | 2027 | 1h 2023</t>
  </si>
  <si>
    <t>1H 2023 | SMR without CCS (gray) | Spain | Gas | 2028 | Gas - Spain (USD/MWh) | Unsubsidized</t>
  </si>
  <si>
    <t>smr without ccs (gray) | spain | gas | 2028 | 1h 2023</t>
  </si>
  <si>
    <t>1H 2023 | SMR without CCS (gray) | Spain | Gas | 2029 | Gas - Spain (USD/MWh) | Unsubsidized</t>
  </si>
  <si>
    <t>smr without ccs (gray) | spain | gas | 2029 | 1h 2023</t>
  </si>
  <si>
    <t>1H 2023 | SMR without CCS (gray) | Spain | Gas | 2030 | Gas - Spain (USD/MWh) | Unsubsidized</t>
  </si>
  <si>
    <t>smr without ccs (gray) | spain | gas | 2030 | 1h 2023</t>
  </si>
  <si>
    <t>1H 2023 | SMR without CCS (gray) | Spain | Gas | 2031 | Gas - Spain (USD/MWh) | Unsubsidized</t>
  </si>
  <si>
    <t>smr without ccs (gray) | spain | gas | 2031 | 1h 2023</t>
  </si>
  <si>
    <t>1H 2023 | SMR without CCS (gray) | Spain | Gas | 2032 | Gas - Spain (USD/MWh) | Unsubsidized</t>
  </si>
  <si>
    <t>smr without ccs (gray) | spain | gas | 2032 | 1h 2023</t>
  </si>
  <si>
    <t>1H 2023 | SMR without CCS (gray) | Spain | Gas | 2033 | Gas - Spain (USD/MWh) | Unsubsidized</t>
  </si>
  <si>
    <t>smr without ccs (gray) | spain | gas | 2033 | 1h 2023</t>
  </si>
  <si>
    <t>1H 2023 | SMR without CCS (gray) | Spain | Gas | 2034 | Gas - Spain (USD/MWh) | Unsubsidized</t>
  </si>
  <si>
    <t>smr without ccs (gray) | spain | gas | 2034 | 1h 2023</t>
  </si>
  <si>
    <t>1H 2023 | SMR without CCS (gray) | Spain | Gas | 2035 | Gas - Spain (USD/MWh) | Unsubsidized</t>
  </si>
  <si>
    <t>smr without ccs (gray) | spain | gas | 2035 | 1h 2023</t>
  </si>
  <si>
    <t>1H 2023 | SMR without CCS (gray) | Spain | Gas | 2036 | Gas - Spain (USD/MWh) | Unsubsidized</t>
  </si>
  <si>
    <t>smr without ccs (gray) | spain | gas | 2036 | 1h 2023</t>
  </si>
  <si>
    <t>1H 2023 | SMR without CCS (gray) | Spain | Gas | 2037 | Gas - Spain (USD/MWh) | Unsubsidized</t>
  </si>
  <si>
    <t>smr without ccs (gray) | spain | gas | 2037 | 1h 2023</t>
  </si>
  <si>
    <t>1H 2023 | SMR without CCS (gray) | Spain | Gas | 2038 | Gas - Spain (USD/MWh) | Unsubsidized</t>
  </si>
  <si>
    <t>smr without ccs (gray) | spain | gas | 2038 | 1h 2023</t>
  </si>
  <si>
    <t>1H 2023 | SMR without CCS (gray) | Spain | Gas | 2039 | Gas - Spain (USD/MWh) | Unsubsidized</t>
  </si>
  <si>
    <t>smr without ccs (gray) | spain | gas | 2039 | 1h 2023</t>
  </si>
  <si>
    <t>1H 2023 | SMR without CCS (gray) | Spain | Gas | 2040 | Gas - Spain (USD/MWh) | Unsubsidized</t>
  </si>
  <si>
    <t>smr without ccs (gray) | spain | gas | 2040 | 1h 2023</t>
  </si>
  <si>
    <t>1H 2023 | SMR without CCS (gray) | Spain | Gas | 2041 | Gas - Spain (USD/MWh) | Unsubsidized</t>
  </si>
  <si>
    <t>smr without ccs (gray) | spain | gas | 2041 | 1h 2023</t>
  </si>
  <si>
    <t>1H 2023 | SMR without CCS (gray) | Spain | Gas | 2042 | Gas - Spain (USD/MWh) | Unsubsidized</t>
  </si>
  <si>
    <t>smr without ccs (gray) | spain | gas | 2042 | 1h 2023</t>
  </si>
  <si>
    <t>1H 2023 | SMR without CCS (gray) | Spain | Gas | 2043 | Gas - Spain (USD/MWh) | Unsubsidized</t>
  </si>
  <si>
    <t>smr without ccs (gray) | spain | gas | 2043 | 1h 2023</t>
  </si>
  <si>
    <t>1H 2023 | SMR without CCS (gray) | Spain | Gas | 2044 | Gas - Spain (USD/MWh) | Unsubsidized</t>
  </si>
  <si>
    <t>smr without ccs (gray) | spain | gas | 2044 | 1h 2023</t>
  </si>
  <si>
    <t>1H 2023 | SMR without CCS (gray) | Spain | Gas | 2045 | Gas - Spain (USD/MWh) | Unsubsidized</t>
  </si>
  <si>
    <t>smr without ccs (gray) | spain | gas | 2045 | 1h 2023</t>
  </si>
  <si>
    <t>1H 2023 | SMR without CCS (gray) | Spain | Gas | 2046 | Gas - Spain (USD/MWh) | Unsubsidized</t>
  </si>
  <si>
    <t>smr without ccs (gray) | spain | gas | 2046 | 1h 2023</t>
  </si>
  <si>
    <t>1H 2023 | SMR without CCS (gray) | Spain | Gas | 2047 | Gas - Spain (USD/MWh) | Unsubsidized</t>
  </si>
  <si>
    <t>smr without ccs (gray) | spain | gas | 2047 | 1h 2023</t>
  </si>
  <si>
    <t>1H 2023 | SMR without CCS (gray) | Spain | Gas | 2048 | Gas - Spain (USD/MWh) | Unsubsidized</t>
  </si>
  <si>
    <t>smr without ccs (gray) | spain | gas | 2048 | 1h 2023</t>
  </si>
  <si>
    <t>1H 2023 | SMR without CCS (gray) | Spain | Gas | 2049 | Gas - Spain (USD/MWh) | Unsubsidized</t>
  </si>
  <si>
    <t>smr without ccs (gray) | spain | gas | 2049 | 1h 2023</t>
  </si>
  <si>
    <t>1H 2023 | SMR without CCS (gray) | Spain | Gas | 2050 | Gas - Spain (USD/MWh) | Unsubsidized</t>
  </si>
  <si>
    <t>smr without ccs (gray) | spain | gas | 2050 | 1h 2023</t>
  </si>
  <si>
    <t>1H 2023 | SMR without CCS (gray) | Spain | Gas | 2051 | Gas - Spain (USD/MWh) | Unsubsidized</t>
  </si>
  <si>
    <t>smr without ccs (gray) | spain | gas | 2051 | 1h 2023</t>
  </si>
  <si>
    <t>1H 2023 | SMR without CCS (gray) | Spain | Gas | 2052 | Gas - Spain (USD/MWh) | Unsubsidized</t>
  </si>
  <si>
    <t>smr without ccs (gray) | spain | gas | 2052 | 1h 2023</t>
  </si>
  <si>
    <t>1H 2023 | PEM Electrolysis | Spain | PV Tracking | 2025 | Electricity - Spain - PV Tracking (USD/MWh) | Unsubsidized</t>
  </si>
  <si>
    <t>PV Tracking</t>
  </si>
  <si>
    <t>Electricity - Spain - PV Tracking (USD/MWh)</t>
  </si>
  <si>
    <t>pem electrolysis | spain | pv tracking | 2025 | 1h 2023</t>
  </si>
  <si>
    <t>1H 2023 | PEM Electrolysis | Spain | PV Tracking | 2026 | Electricity - Spain - PV Tracking (USD/MWh) | Unsubsidized</t>
  </si>
  <si>
    <t>pem electrolysis | spain | pv tracking | 2026 | 1h 2023</t>
  </si>
  <si>
    <t>1H 2023 | PEM Electrolysis | Spain | PV Tracking | 2027 | Electricity - Spain - PV Tracking (USD/MWh) | Unsubsidized</t>
  </si>
  <si>
    <t>pem electrolysis | spain | pv tracking | 2027 | 1h 2023</t>
  </si>
  <si>
    <t>1H 2023 | PEM Electrolysis | Spain | PV Tracking | 2028 | Electricity - Spain - PV Tracking (USD/MWh) | Unsubsidized</t>
  </si>
  <si>
    <t>pem electrolysis | spain | pv tracking | 2028 | 1h 2023</t>
  </si>
  <si>
    <t>1H 2023 | PEM Electrolysis | Spain | PV Tracking | 2029 | Electricity - Spain - PV Tracking (USD/MWh) | Unsubsidized</t>
  </si>
  <si>
    <t>pem electrolysis | spain | pv tracking | 2029 | 1h 2023</t>
  </si>
  <si>
    <t>1H 2023 | PEM Electrolysis | Spain | PV Tracking | 2030 | Electricity - Spain - PV Tracking (USD/MWh) | Unsubsidized</t>
  </si>
  <si>
    <t>pem electrolysis | spain | pv tracking | 2030 | 1h 2023</t>
  </si>
  <si>
    <t>1H 2023 | PEM Electrolysis | Spain | PV Tracking | 2031 | Electricity - Spain - PV Tracking (USD/MWh) | Unsubsidized</t>
  </si>
  <si>
    <t>pem electrolysis | spain | pv tracking | 2031 | 1h 2023</t>
  </si>
  <si>
    <t>1H 2023 | PEM Electrolysis | Spain | PV Tracking | 2032 | Electricity - Spain - PV Tracking (USD/MWh) | Unsubsidized</t>
  </si>
  <si>
    <t>pem electrolysis | spain | pv tracking | 2032 | 1h 2023</t>
  </si>
  <si>
    <t>1H 2023 | PEM Electrolysis | Spain | PV Tracking | 2033 | Electricity - Spain - PV Tracking (USD/MWh) | Unsubsidized</t>
  </si>
  <si>
    <t>pem electrolysis | spain | pv tracking | 2033 | 1h 2023</t>
  </si>
  <si>
    <t>1H 2023 | PEM Electrolysis | Spain | PV Tracking | 2034 | Electricity - Spain - PV Tracking (USD/MWh) | Unsubsidized</t>
  </si>
  <si>
    <t>pem electrolysis | spain | pv tracking | 2034 | 1h 2023</t>
  </si>
  <si>
    <t>1H 2023 | PEM Electrolysis | Spain | PV Tracking | 2035 | Electricity - Spain - PV Tracking (USD/MWh) | Unsubsidized</t>
  </si>
  <si>
    <t>pem electrolysis | spain | pv tracking | 2035 | 1h 2023</t>
  </si>
  <si>
    <t>1H 2023 | PEM Electrolysis | Spain | PV Tracking | 2036 | Electricity - Spain - PV Tracking (USD/MWh) | Unsubsidized</t>
  </si>
  <si>
    <t>pem electrolysis | spain | pv tracking | 2036 | 1h 2023</t>
  </si>
  <si>
    <t>1H 2023 | PEM Electrolysis | Spain | PV Tracking | 2037 | Electricity - Spain - PV Tracking (USD/MWh) | Unsubsidized</t>
  </si>
  <si>
    <t>pem electrolysis | spain | pv tracking | 2037 | 1h 2023</t>
  </si>
  <si>
    <t>1H 2023 | PEM Electrolysis | Spain | PV Tracking | 2038 | Electricity - Spain - PV Tracking (USD/MWh) | Unsubsidized</t>
  </si>
  <si>
    <t>pem electrolysis | spain | pv tracking | 2038 | 1h 2023</t>
  </si>
  <si>
    <t>1H 2023 | PEM Electrolysis | Spain | PV Tracking | 2039 | Electricity - Spain - PV Tracking (USD/MWh) | Unsubsidized</t>
  </si>
  <si>
    <t>pem electrolysis | spain | pv tracking | 2039 | 1h 2023</t>
  </si>
  <si>
    <t>1H 2023 | PEM Electrolysis | Spain | PV Tracking | 2040 | Electricity - Spain - PV Tracking (USD/MWh) | Unsubsidized</t>
  </si>
  <si>
    <t>pem electrolysis | spain | pv tracking | 2040 | 1h 2023</t>
  </si>
  <si>
    <t>1H 2023 | PEM Electrolysis | Spain | PV Tracking | 2041 | Electricity - Spain - PV Tracking (USD/MWh) | Unsubsidized</t>
  </si>
  <si>
    <t>pem electrolysis | spain | pv tracking | 2041 | 1h 2023</t>
  </si>
  <si>
    <t>1H 2023 | PEM Electrolysis | Spain | PV Tracking | 2042 | Electricity - Spain - PV Tracking (USD/MWh) | Unsubsidized</t>
  </si>
  <si>
    <t>pem electrolysis | spain | pv tracking | 2042 | 1h 2023</t>
  </si>
  <si>
    <t>1H 2023 | PEM Electrolysis | Spain | PV Tracking | 2043 | Electricity - Spain - PV Tracking (USD/MWh) | Unsubsidized</t>
  </si>
  <si>
    <t>pem electrolysis | spain | pv tracking | 2043 | 1h 2023</t>
  </si>
  <si>
    <t>1H 2023 | PEM Electrolysis | Spain | PV Tracking | 2044 | Electricity - Spain - PV Tracking (USD/MWh) | Unsubsidized</t>
  </si>
  <si>
    <t>pem electrolysis | spain | pv tracking | 2044 | 1h 2023</t>
  </si>
  <si>
    <t>1H 2023 | PEM Electrolysis | Spain | PV Tracking | 2045 | Electricity - Spain - PV Tracking (USD/MWh) | Unsubsidized</t>
  </si>
  <si>
    <t>pem electrolysis | spain | pv tracking | 2045 | 1h 2023</t>
  </si>
  <si>
    <t>1H 2023 | PEM Electrolysis | Spain | PV Tracking | 2046 | Electricity - Spain - PV Tracking (USD/MWh) | Unsubsidized</t>
  </si>
  <si>
    <t>pem electrolysis | spain | pv tracking | 2046 | 1h 2023</t>
  </si>
  <si>
    <t>1H 2023 | PEM Electrolysis | Spain | PV Tracking | 2047 | Electricity - Spain - PV Tracking (USD/MWh) | Unsubsidized</t>
  </si>
  <si>
    <t>pem electrolysis | spain | pv tracking | 2047 | 1h 2023</t>
  </si>
  <si>
    <t>1H 2023 | PEM Electrolysis | Spain | PV Tracking | 2048 | Electricity - Spain - PV Tracking (USD/MWh) | Unsubsidized</t>
  </si>
  <si>
    <t>pem electrolysis | spain | pv tracking | 2048 | 1h 2023</t>
  </si>
  <si>
    <t>1H 2023 | PEM Electrolysis | Spain | PV Tracking | 2049 | Electricity - Spain - PV Tracking (USD/MWh) | Unsubsidized</t>
  </si>
  <si>
    <t>pem electrolysis | spain | pv tracking | 2049 | 1h 2023</t>
  </si>
  <si>
    <t>1H 2023 | PEM Electrolysis | Spain | PV Tracking | 2050 | Electricity - Spain - PV Tracking (USD/MWh) | Unsubsidized</t>
  </si>
  <si>
    <t>pem electrolysis | spain | pv tracking | 2050 | 1h 2023</t>
  </si>
  <si>
    <t>1H 2023 | PEM Electrolysis | Spain | PV Tracking | 2051 | Electricity - Spain - PV Tracking (USD/MWh) | Unsubsidized</t>
  </si>
  <si>
    <t>pem electrolysis | spain | pv tracking | 2051 | 1h 2023</t>
  </si>
  <si>
    <t>1H 2023 | PEM Electrolysis | Spain | PV Tracking | 2052 | Electricity - Spain - PV Tracking (USD/MWh) | Unsubsidized</t>
  </si>
  <si>
    <t>pem electrolysis | spain | pv tracking | 2052 | 1h 2023</t>
  </si>
  <si>
    <t>Commodity Prices (USD/Unit)</t>
  </si>
  <si>
    <t>Active*</t>
  </si>
  <si>
    <t>Lists*</t>
  </si>
  <si>
    <t>Fuel List</t>
  </si>
  <si>
    <t>Feedstock List</t>
  </si>
  <si>
    <t>Carbon List</t>
  </si>
  <si>
    <t>Row</t>
  </si>
  <si>
    <t>FX Index*</t>
  </si>
  <si>
    <t>Carbon</t>
  </si>
  <si>
    <t>Carbon - Europe - Benchmark (EUR/Tonne)</t>
  </si>
  <si>
    <t>Tonne</t>
  </si>
  <si>
    <t>HYDROGEN PRODUCTION SHARES BY TECHNOLOGY (hydgn/BHPSbP)</t>
  </si>
  <si>
    <t>Production Share (dimensionless)</t>
  </si>
  <si>
    <t>electrolysis</t>
  </si>
  <si>
    <t>natural gas reforming</t>
  </si>
  <si>
    <t>HYDROGEN PRODUCTION BY COUNTRY</t>
  </si>
  <si>
    <t>Hydrogen Europe - The European hydrogen market landscape</t>
  </si>
  <si>
    <t>In Dataset?</t>
  </si>
  <si>
    <t>Total Production</t>
  </si>
  <si>
    <t>Helper</t>
  </si>
  <si>
    <t>EU?</t>
  </si>
  <si>
    <t>UK</t>
  </si>
  <si>
    <t>Greece</t>
  </si>
  <si>
    <t>Hungary</t>
  </si>
  <si>
    <t>Finland</t>
  </si>
  <si>
    <t>Sweden</t>
  </si>
  <si>
    <t>Norway</t>
  </si>
  <si>
    <t>Lithuania</t>
  </si>
  <si>
    <t>Romania</t>
  </si>
  <si>
    <t>Bulgaria</t>
  </si>
  <si>
    <t>Austria</t>
  </si>
  <si>
    <t>Portugal</t>
  </si>
  <si>
    <t>Slovakia</t>
  </si>
  <si>
    <t>Czechia</t>
  </si>
  <si>
    <t>Croatia</t>
  </si>
  <si>
    <t>Switzerland</t>
  </si>
  <si>
    <t>Ireland</t>
  </si>
  <si>
    <t>Slovenia</t>
  </si>
  <si>
    <t>Iceland</t>
  </si>
  <si>
    <t>Estonia</t>
  </si>
  <si>
    <t>Grey H2 LCOH</t>
  </si>
  <si>
    <t>Green H2 LCOH</t>
  </si>
  <si>
    <t>EU-27</t>
  </si>
  <si>
    <t>Source</t>
  </si>
  <si>
    <t>Intermediate Values:</t>
  </si>
  <si>
    <t>ISI Fraunhofer, https://www.isi.fraunhofer.de/en/presse/2023/presseinfo-02-nachfrage-preise-wasserstoff-2045.html, https://theicct.org/wp-content/uploads/2022/02/fuels-eu-cost-renew-H-produced-onsite-H-refueling-stations-europe-feb22.pdf, Bloomberg Levelized Cost of Hydrogen</t>
  </si>
  <si>
    <t>Years Covered</t>
  </si>
  <si>
    <t>For the EU, this means including the years 2022-2100.</t>
  </si>
  <si>
    <r>
      <t xml:space="preserve">This variable should include data </t>
    </r>
    <r>
      <rPr>
        <b/>
        <i/>
        <sz val="11"/>
        <color theme="1"/>
        <rFont val="Calibri"/>
        <family val="2"/>
        <scheme val="minor"/>
      </rPr>
      <t>only</t>
    </r>
    <r>
      <rPr>
        <sz val="11"/>
        <color theme="1"/>
        <rFont val="Calibri"/>
        <family val="2"/>
        <scheme val="minor"/>
      </rPr>
      <t xml:space="preserve"> for modeled years, not including the model's Initial Time.</t>
    </r>
  </si>
  <si>
    <t>first included year</t>
  </si>
  <si>
    <t>Year2022</t>
  </si>
  <si>
    <t>Year2023</t>
  </si>
  <si>
    <t>Year2024</t>
  </si>
  <si>
    <t>Year2025</t>
  </si>
  <si>
    <t>Year2026</t>
  </si>
  <si>
    <t>Year2027</t>
  </si>
  <si>
    <t>Year2028</t>
  </si>
  <si>
    <t>Year2029</t>
  </si>
  <si>
    <t>Year2030</t>
  </si>
  <si>
    <t>Year2031</t>
  </si>
  <si>
    <t>Year2032</t>
  </si>
  <si>
    <t>Year2033</t>
  </si>
  <si>
    <t>Year2034</t>
  </si>
  <si>
    <t>Year2035</t>
  </si>
  <si>
    <t>Year2036</t>
  </si>
  <si>
    <t>Year2037</t>
  </si>
  <si>
    <t>Year2038</t>
  </si>
  <si>
    <t>Year2039</t>
  </si>
  <si>
    <t>Year2040</t>
  </si>
  <si>
    <t>Year2041</t>
  </si>
  <si>
    <t>Year2042</t>
  </si>
  <si>
    <t>Year2043</t>
  </si>
  <si>
    <t>Year2044</t>
  </si>
  <si>
    <t>Year2045</t>
  </si>
  <si>
    <t>Year2046</t>
  </si>
  <si>
    <t>Year2047</t>
  </si>
  <si>
    <t>Year2048</t>
  </si>
  <si>
    <t>Year2049</t>
  </si>
  <si>
    <t>Year2050</t>
  </si>
  <si>
    <t>Year2051</t>
  </si>
  <si>
    <t>Year2052</t>
  </si>
  <si>
    <t>Year2053</t>
  </si>
  <si>
    <t>Year2054</t>
  </si>
  <si>
    <t>Year2055</t>
  </si>
  <si>
    <t>Year2056</t>
  </si>
  <si>
    <t>Year2057</t>
  </si>
  <si>
    <t>Year2058</t>
  </si>
  <si>
    <t>Year2059</t>
  </si>
  <si>
    <t>Year2060</t>
  </si>
  <si>
    <t>Year2061</t>
  </si>
  <si>
    <t>Year2062</t>
  </si>
  <si>
    <t>Year2063</t>
  </si>
  <si>
    <t>Year2064</t>
  </si>
  <si>
    <t>Year2065</t>
  </si>
  <si>
    <t>Year2066</t>
  </si>
  <si>
    <t>Year2067</t>
  </si>
  <si>
    <t>Year2068</t>
  </si>
  <si>
    <t>Year2069</t>
  </si>
  <si>
    <t>Year2070</t>
  </si>
  <si>
    <t>Year2071</t>
  </si>
  <si>
    <t>Year2072</t>
  </si>
  <si>
    <t>Year2073</t>
  </si>
  <si>
    <t>Year2074</t>
  </si>
  <si>
    <t>Year2075</t>
  </si>
  <si>
    <t>Year2076</t>
  </si>
  <si>
    <t>Year2077</t>
  </si>
  <si>
    <t>Year2078</t>
  </si>
  <si>
    <t>Year2079</t>
  </si>
  <si>
    <t>Year2080</t>
  </si>
  <si>
    <t>Year2081</t>
  </si>
  <si>
    <t>Year2082</t>
  </si>
  <si>
    <t>Year2083</t>
  </si>
  <si>
    <t>Year2084</t>
  </si>
  <si>
    <t>Year2085</t>
  </si>
  <si>
    <t>Year2086</t>
  </si>
  <si>
    <t>Year2087</t>
  </si>
  <si>
    <t>Year2088</t>
  </si>
  <si>
    <t>Year2089</t>
  </si>
  <si>
    <t>Year2090</t>
  </si>
  <si>
    <t>Year2091</t>
  </si>
  <si>
    <t>Year2092</t>
  </si>
  <si>
    <t>Year2093</t>
  </si>
  <si>
    <t>Year2094</t>
  </si>
  <si>
    <t>Year2095</t>
  </si>
  <si>
    <t>Year2096</t>
  </si>
  <si>
    <t>Year2097</t>
  </si>
  <si>
    <t>Year2098</t>
  </si>
  <si>
    <t>Year2099</t>
  </si>
  <si>
    <t>Year2100</t>
  </si>
  <si>
    <t>BNEF inflation assumption</t>
  </si>
  <si>
    <t>2012USD/kg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</si>
</sst>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8" formatCode="&quot;$&quot;#,##0.00_);[Red]\(&quot;$&quot;#,##0.00\)"/>
    <numFmt numFmtId="43" formatCode="_(* #,##0.00_);_(* \(#,##0.00\);_(* &quot;-&quot;??_);_(@_)"/>
    <numFmt numFmtId="164" formatCode="0.0"/>
    <numFmt numFmtId="165" formatCode="0.000"/>
    <numFmt numFmtId="166" formatCode="[$€-2]\ #,##0.00"/>
    <numFmt numFmtId="167" formatCode="#,##0.##########"/>
    <numFmt numFmtId="168" formatCode="#,##0.0000"/>
    <numFmt numFmtId="169" formatCode="0.0000E+00"/>
    <numFmt numFmtId="170" formatCode="dd/mm/yy;@"/>
    <numFmt numFmtId="171" formatCode="_-* #,##0.00_-;\-* #,##0.00_-;_-* &quot;-&quot;??_-;_-@_-"/>
    <numFmt numFmtId="172" formatCode="dd/mm/yy"/>
    <numFmt numFmtId="173" formatCode="0.000E+00"/>
    <numFmt numFmtId="174" formatCode="0.0%"/>
    <numFmt numFmtId="175" formatCode="#,##0.000000"/>
    <numFmt numFmtId="176" formatCode="#,##0.0"/>
    <numFmt numFmtId="177" formatCode="0.000000"/>
    <numFmt numFmtId="178" formatCode="#,##0.000"/>
    <numFmt numFmtId="179" formatCode="0.0000"/>
    <numFmt numFmtId="180" formatCode="#,##0.000000000"/>
    <numFmt numFmtId="181" formatCode="#,##0.0000000000"/>
    <numFmt numFmtId="182" formatCode="#,##0.0000000"/>
    <numFmt numFmtId="183" formatCode="_(* #,##0.00_);[Red]_(* \(#,##0.00\);_(* &quot;-&quot;??_);_(@_)"/>
    <numFmt numFmtId="184" formatCode="_(* #,##0_);[Red]_(* \(#,##0\);_(* &quot;-&quot;??_);_(@_)"/>
    <numFmt numFmtId="185" formatCode="&quot;Currencies =&quot;\ 0&quot;*&quot;"/>
    <numFmt numFmtId="186" formatCode="_(* #,##0_);_(* \(#,##0\);_(* &quot;-&quot;??_);_(@_)"/>
    <numFmt numFmtId="187" formatCode="0\ &quot;Projects&quot;"/>
    <numFmt numFmtId="188" formatCode="&quot;TOTAL ERROR COUNT =&quot;\ 0"/>
    <numFmt numFmtId="189" formatCode="&quot;FX Index&quot;\ 0"/>
  </numFmts>
  <fonts count="42" x14ac:knownFonts="1">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theme="0"/>
      <name val="Calibri"/>
      <family val="2"/>
      <scheme val="minor"/>
    </font>
    <font>
      <sz val="11"/>
      <color rgb="FF9C6500"/>
      <name val="Calibri"/>
      <family val="2"/>
      <scheme val="minor"/>
    </font>
    <font>
      <sz val="10"/>
      <name val="Arial"/>
      <family val="2"/>
    </font>
    <font>
      <u/>
      <sz val="10"/>
      <color indexed="12"/>
      <name val="Arial"/>
      <family val="2"/>
    </font>
    <font>
      <sz val="11"/>
      <name val="Arial"/>
      <family val="2"/>
    </font>
    <font>
      <b/>
      <sz val="11"/>
      <name val="Calibri"/>
      <family val="2"/>
    </font>
    <font>
      <sz val="11"/>
      <color indexed="8"/>
      <name val="Calibri"/>
      <family val="2"/>
      <scheme val="minor"/>
    </font>
    <font>
      <b/>
      <sz val="9"/>
      <color indexed="9"/>
      <name val="Arial"/>
      <family val="2"/>
    </font>
    <font>
      <b/>
      <sz val="9"/>
      <name val="Arial"/>
      <family val="2"/>
    </font>
    <font>
      <sz val="9"/>
      <name val="Arial"/>
      <family val="2"/>
    </font>
    <font>
      <sz val="11"/>
      <color rgb="FF000000"/>
      <name val="Calibri"/>
      <family val="2"/>
      <scheme val="minor"/>
    </font>
    <font>
      <sz val="10"/>
      <color rgb="FF000000"/>
      <name val="Times New Roman"/>
      <family val="1"/>
    </font>
    <font>
      <b/>
      <sz val="12"/>
      <name val="Arial"/>
      <family val="2"/>
    </font>
    <font>
      <b/>
      <sz val="11"/>
      <name val="Arial"/>
      <family val="2"/>
    </font>
    <font>
      <b/>
      <sz val="10"/>
      <name val="Arial"/>
      <family val="2"/>
    </font>
    <font>
      <sz val="8"/>
      <color indexed="81"/>
      <name val="Tahoma"/>
      <family val="2"/>
    </font>
    <font>
      <sz val="8"/>
      <color indexed="81"/>
      <name val="Arial"/>
      <family val="2"/>
    </font>
    <font>
      <sz val="9"/>
      <color indexed="81"/>
      <name val="Tahoma"/>
      <family val="2"/>
    </font>
    <font>
      <b/>
      <sz val="10"/>
      <color indexed="81"/>
      <name val="Tahoma"/>
      <family val="2"/>
    </font>
    <font>
      <sz val="10"/>
      <color indexed="81"/>
      <name val="Tahoma"/>
      <family val="2"/>
    </font>
    <font>
      <b/>
      <sz val="16"/>
      <name val="Arial"/>
      <family val="2"/>
    </font>
    <font>
      <sz val="10"/>
      <color rgb="FF4DAA50"/>
      <name val="Arial"/>
      <family val="2"/>
    </font>
    <font>
      <b/>
      <sz val="11"/>
      <color rgb="FF4DAA50"/>
      <name val="Arial"/>
      <family val="2"/>
    </font>
    <font>
      <sz val="10"/>
      <color indexed="23"/>
      <name val="Arial"/>
      <family val="2"/>
    </font>
    <font>
      <sz val="10"/>
      <name val="Calibri"/>
      <family val="2"/>
      <scheme val="minor"/>
    </font>
    <font>
      <sz val="10"/>
      <color rgb="FFFFFFFF"/>
      <name val="Arial"/>
      <family val="2"/>
    </font>
    <font>
      <sz val="10"/>
      <color indexed="55"/>
      <name val="Arial"/>
      <family val="2"/>
    </font>
    <font>
      <b/>
      <sz val="10"/>
      <color theme="1"/>
      <name val="Arial"/>
      <family val="2"/>
    </font>
    <font>
      <u/>
      <sz val="11"/>
      <color theme="10"/>
      <name val="Calibri"/>
      <family val="2"/>
      <scheme val="minor"/>
    </font>
    <font>
      <sz val="11"/>
      <color theme="2" tint="-9.9978637043366805E-2"/>
      <name val="Calibri"/>
      <family val="2"/>
      <scheme val="minor"/>
    </font>
    <font>
      <b/>
      <i/>
      <sz val="11"/>
      <color theme="1"/>
      <name val="Calibri"/>
      <family val="2"/>
      <scheme val="minor"/>
    </font>
    <font>
      <sz val="8"/>
      <name val="Calibri"/>
      <family val="2"/>
      <scheme val="minor"/>
    </font>
  </fonts>
  <fills count="52">
    <fill>
      <patternFill patternType="none"/>
    </fill>
    <fill>
      <patternFill patternType="gray125"/>
    </fill>
    <fill>
      <patternFill patternType="solid">
        <fgColor theme="0" tint="-0.249977111117893"/>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
      <patternFill patternType="solid">
        <fgColor rgb="FFF6F6F6"/>
      </patternFill>
    </fill>
    <fill>
      <patternFill patternType="solid">
        <fgColor theme="7" tint="0.79998168889431442"/>
        <bgColor indexed="64"/>
      </patternFill>
    </fill>
    <fill>
      <patternFill patternType="solid">
        <fgColor indexed="29"/>
        <bgColor indexed="64"/>
      </patternFill>
    </fill>
    <fill>
      <patternFill patternType="solid">
        <fgColor rgb="FF00FF00"/>
        <bgColor indexed="9"/>
      </patternFill>
    </fill>
    <fill>
      <patternFill patternType="solid">
        <fgColor indexed="13"/>
        <bgColor indexed="64"/>
      </patternFill>
    </fill>
    <fill>
      <patternFill patternType="solid">
        <fgColor rgb="FFFFFF00"/>
        <bgColor indexed="9"/>
      </patternFill>
    </fill>
    <fill>
      <patternFill patternType="solid">
        <fgColor theme="1" tint="0.34998626667073579"/>
        <bgColor indexed="64"/>
      </patternFill>
    </fill>
    <fill>
      <patternFill patternType="solid">
        <fgColor rgb="FFFFFF00"/>
        <bgColor indexed="64"/>
      </patternFill>
    </fill>
    <fill>
      <patternFill patternType="solid">
        <fgColor indexed="13"/>
        <bgColor indexed="9"/>
      </patternFill>
    </fill>
    <fill>
      <patternFill patternType="solid">
        <fgColor rgb="FF00FF00"/>
        <bgColor indexed="64"/>
      </patternFill>
    </fill>
    <fill>
      <patternFill patternType="solid">
        <fgColor rgb="FFFF8080"/>
        <bgColor indexed="64"/>
      </patternFill>
    </fill>
    <fill>
      <patternFill patternType="solid">
        <fgColor rgb="FF61CAE6"/>
        <bgColor indexed="64"/>
      </patternFill>
    </fill>
    <fill>
      <patternFill patternType="solid">
        <fgColor theme="0" tint="-0.14996795556505021"/>
        <bgColor indexed="65"/>
      </patternFill>
    </fill>
    <fill>
      <patternFill patternType="lightGray">
        <fgColor indexed="22"/>
      </patternFill>
    </fill>
    <fill>
      <patternFill patternType="lightGray">
        <bgColor indexed="9"/>
      </patternFill>
    </fill>
    <fill>
      <patternFill patternType="solid">
        <fgColor rgb="FFFFC766"/>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2" tint="0.79998168889431442"/>
        <bgColor indexed="64"/>
      </patternFill>
    </fill>
    <fill>
      <patternFill patternType="solid">
        <fgColor theme="5" tint="0.79998168889431442"/>
        <bgColor indexed="64"/>
      </patternFill>
    </fill>
    <fill>
      <patternFill patternType="solid">
        <fgColor theme="7"/>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rgb="FFB0B0B0"/>
      </left>
      <right style="thin">
        <color rgb="FFB0B0B0"/>
      </right>
      <top style="thin">
        <color rgb="FFB0B0B0"/>
      </top>
      <bottom style="thin">
        <color rgb="FFB0B0B0"/>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auto="1"/>
      </left>
      <right style="thin">
        <color auto="1"/>
      </right>
      <top/>
      <bottom/>
      <diagonal/>
    </border>
    <border>
      <left style="thin">
        <color auto="1"/>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
      <left style="thin">
        <color indexed="64"/>
      </left>
      <right/>
      <top style="thin">
        <color auto="1"/>
      </top>
      <bottom style="thin">
        <color auto="1"/>
      </bottom>
      <diagonal/>
    </border>
    <border>
      <left/>
      <right style="thin">
        <color indexed="64"/>
      </right>
      <top style="thin">
        <color auto="1"/>
      </top>
      <bottom style="thin">
        <color auto="1"/>
      </bottom>
      <diagonal/>
    </border>
    <border>
      <left style="thin">
        <color indexed="64"/>
      </left>
      <right style="thin">
        <color indexed="64"/>
      </right>
      <top/>
      <bottom style="thin">
        <color indexed="23"/>
      </bottom>
      <diagonal/>
    </border>
    <border>
      <left style="thin">
        <color indexed="64"/>
      </left>
      <right/>
      <top/>
      <bottom style="thin">
        <color indexed="23"/>
      </bottom>
      <diagonal/>
    </border>
    <border>
      <left/>
      <right/>
      <top/>
      <bottom style="thin">
        <color indexed="23"/>
      </bottom>
      <diagonal/>
    </border>
    <border>
      <left/>
      <right style="thin">
        <color indexed="64"/>
      </right>
      <top/>
      <bottom style="thin">
        <color indexed="23"/>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23"/>
      </top>
      <bottom style="thin">
        <color indexed="23"/>
      </bottom>
      <diagonal/>
    </border>
    <border>
      <left style="thin">
        <color indexed="64"/>
      </left>
      <right/>
      <top style="thin">
        <color indexed="23"/>
      </top>
      <bottom style="thin">
        <color indexed="23"/>
      </bottom>
      <diagonal/>
    </border>
    <border>
      <left style="thin">
        <color indexed="64"/>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s>
  <cellStyleXfs count="71">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0" fontId="11" fillId="3" borderId="0"/>
    <xf numFmtId="0" fontId="10" fillId="7" borderId="0"/>
    <xf numFmtId="0" fontId="10" fillId="10" borderId="0"/>
    <xf numFmtId="0" fontId="10" fillId="13" borderId="0"/>
    <xf numFmtId="0" fontId="10" fillId="16" borderId="0"/>
    <xf numFmtId="0" fontId="10" fillId="19" borderId="0"/>
    <xf numFmtId="0" fontId="10" fillId="22" borderId="0"/>
    <xf numFmtId="0" fontId="9" fillId="4" borderId="12"/>
    <xf numFmtId="0" fontId="9" fillId="5" borderId="0"/>
    <xf numFmtId="0" fontId="9" fillId="6" borderId="0"/>
    <xf numFmtId="0" fontId="9" fillId="8" borderId="0"/>
    <xf numFmtId="0" fontId="9" fillId="9" borderId="0"/>
    <xf numFmtId="0" fontId="9" fillId="11" borderId="0"/>
    <xf numFmtId="0" fontId="9" fillId="12" borderId="0"/>
    <xf numFmtId="0" fontId="9" fillId="14" borderId="0"/>
    <xf numFmtId="0" fontId="9" fillId="15" borderId="0"/>
    <xf numFmtId="0" fontId="9" fillId="17" borderId="0"/>
    <xf numFmtId="0" fontId="9" fillId="18" borderId="0"/>
    <xf numFmtId="0" fontId="9" fillId="20" borderId="0"/>
    <xf numFmtId="0" fontId="9" fillId="21" borderId="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0" fontId="12" fillId="0" borderId="0"/>
    <xf numFmtId="0" fontId="13" fillId="0" borderId="0">
      <alignment vertical="top"/>
      <protection locked="0"/>
    </xf>
    <xf numFmtId="0" fontId="9" fillId="0" borderId="0"/>
    <xf numFmtId="0" fontId="7" fillId="0" borderId="0"/>
    <xf numFmtId="0" fontId="9" fillId="0" borderId="0"/>
    <xf numFmtId="0" fontId="7" fillId="0" borderId="10">
      <alignment wrapText="1"/>
    </xf>
    <xf numFmtId="0" fontId="7" fillId="0" borderId="0"/>
    <xf numFmtId="0" fontId="7" fillId="0" borderId="11">
      <alignment wrapText="1"/>
    </xf>
    <xf numFmtId="0" fontId="8" fillId="0" borderId="8">
      <alignment wrapText="1"/>
    </xf>
    <xf numFmtId="0" fontId="8" fillId="0" borderId="9">
      <alignment wrapText="1"/>
    </xf>
    <xf numFmtId="0" fontId="6" fillId="0" borderId="0">
      <alignment horizontal="left"/>
    </xf>
    <xf numFmtId="0" fontId="13" fillId="0" borderId="0"/>
    <xf numFmtId="9" fontId="9" fillId="0" borderId="0" applyFont="0" applyFill="0" applyBorder="0" applyAlignment="0" applyProtection="0"/>
    <xf numFmtId="0" fontId="16" fillId="0" borderId="0"/>
    <xf numFmtId="171" fontId="9" fillId="0" borderId="0" applyFont="0" applyFill="0" applyBorder="0" applyAlignment="0" applyProtection="0"/>
    <xf numFmtId="43" fontId="9" fillId="0" borderId="0" applyFont="0" applyFill="0" applyBorder="0" applyAlignment="0" applyProtection="0"/>
    <xf numFmtId="183" fontId="12" fillId="42" borderId="12" applyNumberFormat="0" applyBorder="0" applyAlignment="0" applyProtection="0">
      <alignment vertical="center"/>
    </xf>
    <xf numFmtId="0" fontId="31" fillId="0" borderId="0" applyNumberFormat="0" applyFill="0" applyBorder="0" applyAlignment="0"/>
    <xf numFmtId="0" fontId="19" fillId="43" borderId="0" applyNumberFormat="0" applyFont="0" applyBorder="0" applyAlignment="0" applyProtection="0"/>
    <xf numFmtId="0" fontId="33" fillId="44" borderId="45" applyNumberFormat="0" applyBorder="0" applyAlignment="0">
      <alignment horizontal="right"/>
    </xf>
    <xf numFmtId="0" fontId="34" fillId="45" borderId="46" applyNumberFormat="0" applyBorder="0">
      <alignment vertical="center"/>
    </xf>
    <xf numFmtId="0" fontId="24" fillId="46" borderId="46" applyNumberFormat="0" applyFont="0" applyAlignment="0">
      <alignment horizontal="center" vertical="center"/>
      <protection locked="0"/>
    </xf>
    <xf numFmtId="0" fontId="36" fillId="0" borderId="0" applyNumberFormat="0" applyBorder="0" applyAlignment="0">
      <alignment horizontal="left" vertical="center"/>
    </xf>
    <xf numFmtId="0" fontId="37" fillId="0" borderId="19" applyNumberFormat="0" applyBorder="0" applyAlignment="0">
      <alignment horizontal="left" vertical="center"/>
    </xf>
    <xf numFmtId="0" fontId="38" fillId="0" borderId="0" applyNumberFormat="0" applyFill="0" applyBorder="0" applyAlignment="0" applyProtection="0"/>
    <xf numFmtId="0" fontId="33" fillId="44" borderId="53" applyNumberFormat="0" applyBorder="0" applyAlignment="0">
      <alignment horizontal="right"/>
    </xf>
  </cellStyleXfs>
  <cellXfs count="522">
    <xf numFmtId="0" fontId="0" fillId="0" borderId="0" xfId="0"/>
    <xf numFmtId="0" fontId="5" fillId="0" borderId="0" xfId="0" applyFont="1"/>
    <xf numFmtId="0" fontId="0" fillId="0" borderId="0" xfId="0" applyAlignment="1">
      <alignment horizontal="left"/>
    </xf>
    <xf numFmtId="0" fontId="3" fillId="0" borderId="0" xfId="9" applyAlignment="1" applyProtection="1"/>
    <xf numFmtId="0" fontId="5" fillId="2" borderId="0" xfId="0" applyFont="1" applyFill="1"/>
    <xf numFmtId="0" fontId="0" fillId="2" borderId="0" xfId="0" applyFill="1"/>
    <xf numFmtId="0" fontId="5" fillId="23" borderId="0" xfId="0" applyFont="1" applyFill="1"/>
    <xf numFmtId="0" fontId="5" fillId="24" borderId="0" xfId="0" applyFont="1" applyFill="1"/>
    <xf numFmtId="0" fontId="0" fillId="0" borderId="13" xfId="0" applyBorder="1"/>
    <xf numFmtId="0" fontId="0" fillId="0" borderId="14" xfId="0" applyBorder="1" applyAlignment="1">
      <alignment horizontal="center"/>
    </xf>
    <xf numFmtId="0" fontId="0" fillId="0" borderId="14" xfId="0" applyBorder="1"/>
    <xf numFmtId="1" fontId="0" fillId="0" borderId="14" xfId="0" applyNumberFormat="1" applyBorder="1" applyAlignment="1">
      <alignment horizontal="center"/>
    </xf>
    <xf numFmtId="1" fontId="0" fillId="0" borderId="15" xfId="0" applyNumberFormat="1" applyBorder="1" applyAlignment="1">
      <alignment horizontal="center"/>
    </xf>
    <xf numFmtId="0" fontId="0" fillId="0" borderId="0" xfId="0" applyAlignment="1">
      <alignment horizontal="center"/>
    </xf>
    <xf numFmtId="0" fontId="0" fillId="0" borderId="16" xfId="0" applyBorder="1"/>
    <xf numFmtId="164" fontId="0" fillId="0" borderId="0" xfId="0" applyNumberFormat="1" applyAlignment="1">
      <alignment horizontal="center"/>
    </xf>
    <xf numFmtId="164" fontId="0" fillId="25" borderId="0" xfId="0" applyNumberFormat="1" applyFill="1" applyAlignment="1">
      <alignment horizontal="center"/>
    </xf>
    <xf numFmtId="1" fontId="0" fillId="0" borderId="0" xfId="0" applyNumberFormat="1" applyAlignment="1">
      <alignment horizontal="center"/>
    </xf>
    <xf numFmtId="1" fontId="0" fillId="0" borderId="17" xfId="0" applyNumberFormat="1" applyBorder="1" applyAlignment="1">
      <alignment horizontal="center"/>
    </xf>
    <xf numFmtId="1" fontId="0" fillId="26" borderId="0" xfId="0" applyNumberFormat="1" applyFill="1" applyAlignment="1">
      <alignment horizontal="center"/>
    </xf>
    <xf numFmtId="1" fontId="0" fillId="26" borderId="17" xfId="0" applyNumberFormat="1" applyFill="1" applyBorder="1" applyAlignment="1">
      <alignment horizontal="center"/>
    </xf>
    <xf numFmtId="0" fontId="0" fillId="0" borderId="18" xfId="0" applyBorder="1"/>
    <xf numFmtId="0" fontId="0" fillId="0" borderId="19" xfId="0" applyBorder="1" applyAlignment="1">
      <alignment horizontal="center"/>
    </xf>
    <xf numFmtId="1" fontId="0" fillId="26" borderId="19" xfId="0" applyNumberFormat="1" applyFill="1" applyBorder="1" applyAlignment="1">
      <alignment horizontal="center"/>
    </xf>
    <xf numFmtId="1" fontId="0" fillId="26" borderId="20" xfId="0" applyNumberFormat="1" applyFill="1" applyBorder="1" applyAlignment="1">
      <alignment horizontal="center"/>
    </xf>
    <xf numFmtId="1" fontId="0" fillId="0" borderId="0" xfId="0" applyNumberFormat="1"/>
    <xf numFmtId="0" fontId="0" fillId="25" borderId="0" xfId="0" applyFill="1"/>
    <xf numFmtId="0" fontId="14" fillId="0" borderId="0" xfId="45" applyFont="1"/>
    <xf numFmtId="0" fontId="15" fillId="0" borderId="21" xfId="0" applyFont="1" applyBorder="1" applyAlignment="1">
      <alignment horizontal="center" vertical="top"/>
    </xf>
    <xf numFmtId="9" fontId="0" fillId="0" borderId="0" xfId="0" applyNumberFormat="1"/>
    <xf numFmtId="165" fontId="0" fillId="0" borderId="0" xfId="0" applyNumberFormat="1"/>
    <xf numFmtId="0" fontId="3" fillId="0" borderId="0" xfId="9">
      <alignment vertical="top"/>
      <protection locked="0"/>
    </xf>
    <xf numFmtId="11" fontId="0" fillId="0" borderId="0" xfId="0" applyNumberFormat="1"/>
    <xf numFmtId="166" fontId="0" fillId="0" borderId="0" xfId="0" applyNumberFormat="1"/>
    <xf numFmtId="0" fontId="17" fillId="27" borderId="22" xfId="58" applyFont="1" applyFill="1" applyBorder="1" applyAlignment="1">
      <alignment horizontal="right" vertical="center"/>
    </xf>
    <xf numFmtId="0" fontId="18" fillId="28" borderId="22" xfId="58" applyFont="1" applyFill="1" applyBorder="1" applyAlignment="1">
      <alignment horizontal="left" vertical="center"/>
    </xf>
    <xf numFmtId="0" fontId="16" fillId="29" borderId="0" xfId="58" applyFill="1"/>
    <xf numFmtId="0" fontId="18" fillId="30" borderId="22" xfId="58" applyFont="1" applyFill="1" applyBorder="1" applyAlignment="1">
      <alignment horizontal="left" vertical="center"/>
    </xf>
    <xf numFmtId="167" fontId="19" fillId="31" borderId="0" xfId="58" applyNumberFormat="1" applyFont="1" applyFill="1" applyAlignment="1">
      <alignment horizontal="right" vertical="center" shrinkToFit="1"/>
    </xf>
    <xf numFmtId="3" fontId="19" fillId="31" borderId="0" xfId="58" applyNumberFormat="1" applyFont="1" applyFill="1" applyAlignment="1">
      <alignment horizontal="right" vertical="center" shrinkToFit="1"/>
    </xf>
    <xf numFmtId="167" fontId="19" fillId="0" borderId="0" xfId="58" applyNumberFormat="1" applyFont="1" applyAlignment="1">
      <alignment horizontal="right" vertical="center" shrinkToFit="1"/>
    </xf>
    <xf numFmtId="3" fontId="19" fillId="0" borderId="0" xfId="58" applyNumberFormat="1" applyFont="1" applyAlignment="1">
      <alignment horizontal="right" vertical="center" shrinkToFit="1"/>
    </xf>
    <xf numFmtId="168" fontId="19" fillId="0" borderId="0" xfId="58" applyNumberFormat="1" applyFont="1" applyAlignment="1">
      <alignment horizontal="right" vertical="center" shrinkToFit="1"/>
    </xf>
    <xf numFmtId="9" fontId="0" fillId="0" borderId="0" xfId="57" applyFont="1"/>
    <xf numFmtId="0" fontId="0" fillId="32" borderId="0" xfId="0" applyFill="1"/>
    <xf numFmtId="9" fontId="0" fillId="32" borderId="0" xfId="57" applyFont="1" applyFill="1"/>
    <xf numFmtId="9" fontId="0" fillId="26" borderId="0" xfId="0" applyNumberFormat="1" applyFill="1"/>
    <xf numFmtId="169" fontId="0" fillId="0" borderId="0" xfId="0" applyNumberFormat="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applyAlignment="1">
      <alignment horizontal="left" wrapText="1"/>
    </xf>
    <xf numFmtId="0" fontId="0" fillId="0" borderId="29" xfId="0" applyBorder="1" applyAlignment="1">
      <alignment horizontal="left" wrapText="1"/>
    </xf>
    <xf numFmtId="0" fontId="0" fillId="0" borderId="21" xfId="0" applyBorder="1" applyAlignment="1">
      <alignment vertical="top" wrapText="1"/>
    </xf>
    <xf numFmtId="0" fontId="0" fillId="0" borderId="30" xfId="0" applyBorder="1" applyAlignment="1">
      <alignment vertical="top" wrapText="1"/>
    </xf>
    <xf numFmtId="0" fontId="0" fillId="0" borderId="21" xfId="0" applyBorder="1" applyAlignment="1">
      <alignment horizontal="left" wrapText="1"/>
    </xf>
    <xf numFmtId="0" fontId="0" fillId="0" borderId="31" xfId="0" applyBorder="1" applyAlignment="1">
      <alignment horizontal="left" wrapText="1"/>
    </xf>
    <xf numFmtId="0" fontId="0" fillId="0" borderId="32" xfId="0" applyBorder="1" applyAlignment="1">
      <alignment horizontal="left" wrapText="1"/>
    </xf>
    <xf numFmtId="0" fontId="0" fillId="0" borderId="33" xfId="0" applyBorder="1" applyAlignment="1">
      <alignment horizontal="left" wrapText="1"/>
    </xf>
    <xf numFmtId="0" fontId="0" fillId="0" borderId="34" xfId="0" applyBorder="1" applyAlignment="1">
      <alignment vertical="top" wrapText="1"/>
    </xf>
    <xf numFmtId="0" fontId="0" fillId="0" borderId="35" xfId="0" applyBorder="1" applyAlignment="1">
      <alignment vertical="top" wrapText="1"/>
    </xf>
    <xf numFmtId="0" fontId="0" fillId="0" borderId="34" xfId="0" applyBorder="1" applyAlignment="1">
      <alignment horizontal="left" wrapText="1"/>
    </xf>
    <xf numFmtId="0" fontId="0" fillId="0" borderId="36" xfId="0" applyBorder="1" applyAlignment="1">
      <alignment horizontal="left" wrapText="1"/>
    </xf>
    <xf numFmtId="170" fontId="0" fillId="32" borderId="37" xfId="0" applyNumberFormat="1" applyFill="1" applyBorder="1"/>
    <xf numFmtId="0" fontId="0" fillId="32" borderId="38" xfId="0" applyFill="1" applyBorder="1"/>
    <xf numFmtId="171" fontId="0" fillId="32" borderId="39" xfId="59" applyFont="1" applyFill="1" applyBorder="1" applyAlignment="1">
      <alignment vertical="top" wrapText="1"/>
    </xf>
    <xf numFmtId="171" fontId="0" fillId="32" borderId="40" xfId="59" applyFont="1" applyFill="1" applyBorder="1" applyAlignment="1">
      <alignment vertical="top" wrapText="1"/>
    </xf>
    <xf numFmtId="170" fontId="0" fillId="0" borderId="38" xfId="0" applyNumberFormat="1" applyBorder="1"/>
    <xf numFmtId="164" fontId="0" fillId="0" borderId="39" xfId="0" applyNumberFormat="1" applyBorder="1" applyAlignment="1">
      <alignment vertical="top" wrapText="1"/>
    </xf>
    <xf numFmtId="164" fontId="0" fillId="0" borderId="40" xfId="0" applyNumberFormat="1" applyBorder="1" applyAlignment="1">
      <alignment vertical="top" wrapText="1"/>
    </xf>
    <xf numFmtId="0" fontId="0" fillId="0" borderId="39" xfId="0" applyBorder="1"/>
    <xf numFmtId="172" fontId="20" fillId="0" borderId="38" xfId="0" applyNumberFormat="1" applyFont="1" applyBorder="1" applyAlignment="1">
      <alignment vertical="center"/>
    </xf>
    <xf numFmtId="2" fontId="20" fillId="0" borderId="39" xfId="0" applyNumberFormat="1" applyFont="1" applyBorder="1" applyAlignment="1">
      <alignment horizontal="right" vertical="center"/>
    </xf>
    <xf numFmtId="0" fontId="0" fillId="0" borderId="39" xfId="0" applyBorder="1" applyAlignment="1">
      <alignment horizontal="left" wrapText="1"/>
    </xf>
    <xf numFmtId="0" fontId="0" fillId="0" borderId="20" xfId="0" applyBorder="1" applyAlignment="1">
      <alignment horizontal="left" wrapText="1"/>
    </xf>
    <xf numFmtId="0" fontId="0" fillId="0" borderId="39" xfId="0" applyBorder="1" applyAlignment="1">
      <alignment vertical="top" wrapText="1"/>
    </xf>
    <xf numFmtId="0" fontId="0" fillId="0" borderId="40" xfId="0" applyBorder="1" applyAlignment="1">
      <alignment vertical="top" wrapText="1"/>
    </xf>
    <xf numFmtId="170" fontId="0" fillId="32" borderId="28" xfId="0" applyNumberFormat="1" applyFill="1" applyBorder="1"/>
    <xf numFmtId="0" fontId="0" fillId="32" borderId="29" xfId="0" applyFill="1" applyBorder="1"/>
    <xf numFmtId="171" fontId="0" fillId="32" borderId="21" xfId="59" applyFont="1" applyFill="1" applyBorder="1" applyAlignment="1">
      <alignment vertical="top" wrapText="1"/>
    </xf>
    <xf numFmtId="171" fontId="0" fillId="32" borderId="30" xfId="59" applyFont="1" applyFill="1" applyBorder="1" applyAlignment="1">
      <alignment vertical="top" wrapText="1"/>
    </xf>
    <xf numFmtId="170" fontId="0" fillId="0" borderId="29" xfId="0" applyNumberFormat="1" applyBorder="1"/>
    <xf numFmtId="164" fontId="0" fillId="0" borderId="21" xfId="0" applyNumberFormat="1" applyBorder="1" applyAlignment="1">
      <alignment vertical="top" wrapText="1"/>
    </xf>
    <xf numFmtId="164" fontId="0" fillId="0" borderId="30" xfId="0" applyNumberFormat="1" applyBorder="1" applyAlignment="1">
      <alignment vertical="top" wrapText="1"/>
    </xf>
    <xf numFmtId="0" fontId="0" fillId="0" borderId="21" xfId="0" applyBorder="1"/>
    <xf numFmtId="172" fontId="20" fillId="0" borderId="29" xfId="0" applyNumberFormat="1" applyFont="1" applyBorder="1" applyAlignment="1">
      <alignment vertical="center"/>
    </xf>
    <xf numFmtId="2" fontId="20" fillId="0" borderId="21" xfId="0" applyNumberFormat="1" applyFont="1" applyBorder="1" applyAlignment="1">
      <alignment horizontal="right" vertical="center"/>
    </xf>
    <xf numFmtId="171" fontId="0" fillId="32" borderId="39" xfId="59" applyFont="1" applyFill="1" applyBorder="1"/>
    <xf numFmtId="171" fontId="0" fillId="32" borderId="40" xfId="59" applyFont="1" applyFill="1" applyBorder="1"/>
    <xf numFmtId="164" fontId="0" fillId="0" borderId="39" xfId="0" applyNumberFormat="1" applyBorder="1"/>
    <xf numFmtId="164" fontId="0" fillId="0" borderId="40" xfId="0" applyNumberFormat="1" applyBorder="1"/>
    <xf numFmtId="0" fontId="0" fillId="0" borderId="20" xfId="0" applyBorder="1"/>
    <xf numFmtId="171" fontId="0" fillId="32" borderId="21" xfId="59" applyFont="1" applyFill="1" applyBorder="1"/>
    <xf numFmtId="171" fontId="0" fillId="32" borderId="30" xfId="59" applyFont="1" applyFill="1" applyBorder="1"/>
    <xf numFmtId="164" fontId="0" fillId="0" borderId="21" xfId="0" applyNumberFormat="1" applyBorder="1"/>
    <xf numFmtId="164" fontId="0" fillId="0" borderId="30" xfId="0" applyNumberFormat="1" applyBorder="1"/>
    <xf numFmtId="0" fontId="0" fillId="0" borderId="31" xfId="0" applyBorder="1"/>
    <xf numFmtId="170" fontId="0" fillId="0" borderId="28" xfId="0" applyNumberFormat="1" applyBorder="1"/>
    <xf numFmtId="0" fontId="0" fillId="0" borderId="29" xfId="0" applyBorder="1"/>
    <xf numFmtId="171" fontId="0" fillId="0" borderId="21" xfId="59" applyFont="1" applyBorder="1"/>
    <xf numFmtId="171" fontId="0" fillId="0" borderId="30" xfId="59" applyFont="1" applyBorder="1"/>
    <xf numFmtId="170" fontId="0" fillId="0" borderId="31" xfId="0" applyNumberFormat="1" applyBorder="1"/>
    <xf numFmtId="172" fontId="21" fillId="0" borderId="0" xfId="0" applyNumberFormat="1" applyFont="1" applyAlignment="1">
      <alignment horizontal="right" vertical="center"/>
    </xf>
    <xf numFmtId="172" fontId="20" fillId="0" borderId="0" xfId="0" applyNumberFormat="1" applyFont="1" applyAlignment="1">
      <alignment horizontal="right" vertical="center"/>
    </xf>
    <xf numFmtId="0" fontId="0" fillId="0" borderId="0" xfId="0" applyAlignment="1">
      <alignment vertical="top"/>
    </xf>
    <xf numFmtId="173" fontId="0" fillId="0" borderId="0" xfId="0" applyNumberFormat="1"/>
    <xf numFmtId="0" fontId="22" fillId="0" borderId="0" xfId="0" applyFont="1"/>
    <xf numFmtId="0" fontId="23" fillId="0" borderId="0" xfId="0" applyFont="1"/>
    <xf numFmtId="0" fontId="24" fillId="0" borderId="13" xfId="0" applyFont="1" applyBorder="1" applyAlignment="1">
      <alignment horizontal="left"/>
    </xf>
    <xf numFmtId="0" fontId="24" fillId="0" borderId="13" xfId="0" applyFont="1" applyBorder="1" applyAlignment="1">
      <alignment horizontal="centerContinuous"/>
    </xf>
    <xf numFmtId="0" fontId="24" fillId="0" borderId="14" xfId="0" applyFont="1" applyBorder="1" applyAlignment="1">
      <alignment horizontal="centerContinuous"/>
    </xf>
    <xf numFmtId="0" fontId="24" fillId="0" borderId="14" xfId="0" applyFont="1" applyBorder="1" applyAlignment="1">
      <alignment horizontal="right"/>
    </xf>
    <xf numFmtId="165" fontId="24" fillId="0" borderId="15" xfId="0" applyNumberFormat="1" applyFont="1" applyBorder="1" applyAlignment="1">
      <alignment horizontal="right"/>
    </xf>
    <xf numFmtId="0" fontId="24" fillId="0" borderId="16" xfId="0" applyFont="1" applyBorder="1" applyAlignment="1">
      <alignment horizontal="right"/>
    </xf>
    <xf numFmtId="0" fontId="24" fillId="0" borderId="16" xfId="0" applyFont="1" applyBorder="1" applyAlignment="1">
      <alignment horizontal="right" wrapText="1"/>
    </xf>
    <xf numFmtId="0" fontId="24" fillId="0" borderId="0" xfId="0" applyFont="1" applyAlignment="1">
      <alignment horizontal="right"/>
    </xf>
    <xf numFmtId="0" fontId="24" fillId="0" borderId="0" xfId="0" applyFont="1" applyAlignment="1">
      <alignment horizontal="right" wrapText="1"/>
    </xf>
    <xf numFmtId="165" fontId="24" fillId="0" borderId="17" xfId="0" applyNumberFormat="1" applyFont="1" applyBorder="1" applyAlignment="1">
      <alignment horizontal="right" wrapText="1"/>
    </xf>
    <xf numFmtId="0" fontId="24" fillId="0" borderId="16" xfId="0" applyFont="1" applyBorder="1"/>
    <xf numFmtId="0" fontId="24" fillId="33" borderId="16" xfId="0" applyFont="1" applyFill="1" applyBorder="1"/>
    <xf numFmtId="0" fontId="12" fillId="0" borderId="0" xfId="0" applyFont="1"/>
    <xf numFmtId="0" fontId="24" fillId="0" borderId="0" xfId="0" applyFont="1"/>
    <xf numFmtId="165" fontId="24" fillId="0" borderId="17" xfId="0" applyNumberFormat="1" applyFont="1" applyBorder="1"/>
    <xf numFmtId="0" fontId="24" fillId="0" borderId="41" xfId="0" applyFont="1" applyBorder="1"/>
    <xf numFmtId="0" fontId="24" fillId="0" borderId="41" xfId="0" applyFont="1" applyBorder="1" applyAlignment="1">
      <alignment horizontal="right"/>
    </xf>
    <xf numFmtId="0" fontId="24" fillId="0" borderId="42" xfId="0" applyFont="1" applyBorder="1" applyAlignment="1">
      <alignment horizontal="right"/>
    </xf>
    <xf numFmtId="0" fontId="24" fillId="0" borderId="42" xfId="0" applyFont="1" applyBorder="1"/>
    <xf numFmtId="165" fontId="24" fillId="0" borderId="31" xfId="0" applyNumberFormat="1" applyFont="1" applyBorder="1"/>
    <xf numFmtId="3" fontId="12" fillId="0" borderId="16" xfId="60" applyNumberFormat="1" applyFont="1" applyFill="1" applyBorder="1" applyAlignment="1"/>
    <xf numFmtId="3" fontId="12" fillId="34" borderId="0" xfId="60" applyNumberFormat="1" applyFont="1" applyFill="1" applyBorder="1" applyAlignment="1"/>
    <xf numFmtId="174" fontId="12" fillId="34" borderId="0" xfId="57" applyNumberFormat="1" applyFont="1" applyFill="1" applyBorder="1" applyAlignment="1"/>
    <xf numFmtId="3" fontId="12" fillId="35" borderId="0" xfId="60" applyNumberFormat="1" applyFont="1" applyFill="1" applyBorder="1" applyAlignment="1"/>
    <xf numFmtId="175" fontId="12" fillId="0" borderId="0" xfId="60" applyNumberFormat="1" applyFont="1" applyFill="1" applyBorder="1" applyAlignment="1"/>
    <xf numFmtId="165" fontId="12" fillId="0" borderId="17" xfId="60" applyNumberFormat="1" applyFont="1" applyFill="1" applyBorder="1" applyAlignment="1"/>
    <xf numFmtId="3" fontId="12" fillId="36" borderId="0" xfId="60" applyNumberFormat="1" applyFont="1" applyFill="1" applyBorder="1" applyAlignment="1"/>
    <xf numFmtId="174" fontId="12" fillId="36" borderId="0" xfId="57" applyNumberFormat="1" applyFont="1" applyFill="1" applyBorder="1" applyAlignment="1"/>
    <xf numFmtId="3" fontId="12" fillId="0" borderId="0" xfId="60" applyNumberFormat="1" applyFont="1" applyFill="1" applyBorder="1" applyAlignment="1"/>
    <xf numFmtId="174" fontId="12" fillId="0" borderId="0" xfId="57" applyNumberFormat="1" applyFont="1" applyFill="1" applyBorder="1" applyAlignment="1"/>
    <xf numFmtId="165" fontId="12" fillId="0" borderId="0" xfId="60" applyNumberFormat="1" applyFont="1" applyFill="1" applyBorder="1" applyAlignment="1"/>
    <xf numFmtId="3" fontId="0" fillId="0" borderId="0" xfId="0" applyNumberFormat="1"/>
    <xf numFmtId="3" fontId="12" fillId="0" borderId="0" xfId="0" applyNumberFormat="1" applyFont="1" applyAlignment="1">
      <alignment vertical="top"/>
    </xf>
    <xf numFmtId="0" fontId="0" fillId="37" borderId="0" xfId="0" applyFill="1"/>
    <xf numFmtId="174" fontId="0" fillId="0" borderId="0" xfId="0" applyNumberFormat="1"/>
    <xf numFmtId="2" fontId="0" fillId="0" borderId="0" xfId="0" applyNumberFormat="1"/>
    <xf numFmtId="1" fontId="12" fillId="0" borderId="0" xfId="57" applyNumberFormat="1" applyFont="1" applyFill="1" applyBorder="1" applyAlignment="1"/>
    <xf numFmtId="0" fontId="12" fillId="0" borderId="16" xfId="0" applyFont="1" applyBorder="1"/>
    <xf numFmtId="174" fontId="12" fillId="0" borderId="0" xfId="60" applyNumberFormat="1" applyFont="1" applyFill="1" applyBorder="1" applyAlignment="1"/>
    <xf numFmtId="3" fontId="12" fillId="38" borderId="0" xfId="60" applyNumberFormat="1" applyFont="1" applyFill="1" applyBorder="1" applyAlignment="1"/>
    <xf numFmtId="174" fontId="12" fillId="35" borderId="0" xfId="57" applyNumberFormat="1" applyFont="1" applyFill="1" applyBorder="1" applyAlignment="1"/>
    <xf numFmtId="3" fontId="0" fillId="38" borderId="0" xfId="0" applyNumberFormat="1" applyFill="1"/>
    <xf numFmtId="174" fontId="0" fillId="38" borderId="0" xfId="0" applyNumberFormat="1" applyFill="1"/>
    <xf numFmtId="174" fontId="12" fillId="38" borderId="0" xfId="57" applyNumberFormat="1" applyFont="1" applyFill="1" applyBorder="1" applyAlignment="1"/>
    <xf numFmtId="3" fontId="12" fillId="0" borderId="0" xfId="57" applyNumberFormat="1" applyFont="1" applyFill="1" applyBorder="1" applyAlignment="1"/>
    <xf numFmtId="3" fontId="12" fillId="0" borderId="0" xfId="60" applyNumberFormat="1" applyFont="1" applyBorder="1" applyAlignment="1"/>
    <xf numFmtId="174" fontId="12" fillId="0" borderId="0" xfId="57" applyNumberFormat="1" applyFont="1" applyBorder="1" applyAlignment="1"/>
    <xf numFmtId="3" fontId="24" fillId="0" borderId="41" xfId="60" applyNumberFormat="1" applyFont="1" applyFill="1" applyBorder="1" applyAlignment="1">
      <alignment horizontal="right"/>
    </xf>
    <xf numFmtId="3" fontId="24" fillId="0" borderId="42" xfId="60" applyNumberFormat="1" applyFont="1" applyFill="1" applyBorder="1" applyAlignment="1">
      <alignment horizontal="right"/>
    </xf>
    <xf numFmtId="174" fontId="24" fillId="0" borderId="42" xfId="57" applyNumberFormat="1" applyFont="1" applyFill="1" applyBorder="1" applyAlignment="1"/>
    <xf numFmtId="3" fontId="24" fillId="0" borderId="42" xfId="60" applyNumberFormat="1" applyFont="1" applyBorder="1" applyAlignment="1"/>
    <xf numFmtId="175" fontId="24" fillId="0" borderId="42" xfId="60" applyNumberFormat="1" applyFont="1" applyFill="1" applyBorder="1" applyAlignment="1"/>
    <xf numFmtId="165" fontId="24" fillId="0" borderId="31" xfId="60" applyNumberFormat="1" applyFont="1" applyFill="1" applyBorder="1" applyAlignment="1"/>
    <xf numFmtId="176" fontId="12" fillId="34" borderId="0" xfId="60" applyNumberFormat="1" applyFont="1" applyFill="1" applyBorder="1" applyAlignment="1"/>
    <xf numFmtId="3" fontId="12" fillId="39" borderId="0" xfId="60" applyNumberFormat="1" applyFont="1" applyFill="1" applyBorder="1" applyAlignment="1"/>
    <xf numFmtId="176" fontId="12" fillId="39" borderId="0" xfId="60" applyNumberFormat="1" applyFont="1" applyFill="1" applyBorder="1" applyAlignment="1"/>
    <xf numFmtId="176" fontId="12" fillId="38" borderId="0" xfId="60" applyNumberFormat="1" applyFont="1" applyFill="1" applyBorder="1" applyAlignment="1"/>
    <xf numFmtId="176" fontId="12" fillId="36" borderId="0" xfId="60" applyNumberFormat="1" applyFont="1" applyFill="1" applyBorder="1" applyAlignment="1"/>
    <xf numFmtId="3" fontId="24" fillId="0" borderId="42" xfId="60" applyNumberFormat="1" applyFont="1" applyBorder="1" applyAlignment="1">
      <alignment horizontal="right"/>
    </xf>
    <xf numFmtId="165" fontId="12" fillId="38" borderId="17" xfId="60" applyNumberFormat="1" applyFont="1" applyFill="1" applyBorder="1" applyAlignment="1"/>
    <xf numFmtId="10" fontId="0" fillId="0" borderId="0" xfId="0" applyNumberFormat="1"/>
    <xf numFmtId="3" fontId="12" fillId="40" borderId="0" xfId="60" applyNumberFormat="1" applyFont="1" applyFill="1" applyBorder="1" applyAlignment="1"/>
    <xf numFmtId="0" fontId="12" fillId="0" borderId="0" xfId="57" applyNumberFormat="1" applyFont="1" applyBorder="1" applyAlignment="1"/>
    <xf numFmtId="177" fontId="12" fillId="0" borderId="0" xfId="60" applyNumberFormat="1" applyFont="1" applyFill="1" applyBorder="1" applyAlignment="1"/>
    <xf numFmtId="174" fontId="12" fillId="35" borderId="0" xfId="0" applyNumberFormat="1" applyFont="1" applyFill="1"/>
    <xf numFmtId="175" fontId="0" fillId="0" borderId="0" xfId="0" applyNumberFormat="1"/>
    <xf numFmtId="165" fontId="0" fillId="0" borderId="17" xfId="0" applyNumberFormat="1" applyBorder="1"/>
    <xf numFmtId="0" fontId="12" fillId="0" borderId="43" xfId="0" applyFont="1" applyBorder="1"/>
    <xf numFmtId="174" fontId="12" fillId="38" borderId="0" xfId="0" applyNumberFormat="1" applyFont="1" applyFill="1"/>
    <xf numFmtId="174" fontId="12" fillId="0" borderId="0" xfId="0" applyNumberFormat="1" applyFont="1"/>
    <xf numFmtId="0" fontId="0" fillId="0" borderId="43" xfId="0" applyBorder="1"/>
    <xf numFmtId="3" fontId="12" fillId="0" borderId="19" xfId="60" applyNumberFormat="1" applyFont="1" applyFill="1" applyBorder="1" applyAlignment="1"/>
    <xf numFmtId="3" fontId="12" fillId="38" borderId="19" xfId="60" applyNumberFormat="1" applyFont="1" applyFill="1" applyBorder="1" applyAlignment="1"/>
    <xf numFmtId="174" fontId="12" fillId="38" borderId="19" xfId="0" applyNumberFormat="1" applyFont="1" applyFill="1" applyBorder="1"/>
    <xf numFmtId="175" fontId="0" fillId="0" borderId="19" xfId="0" applyNumberFormat="1" applyBorder="1"/>
    <xf numFmtId="165" fontId="0" fillId="0" borderId="20" xfId="0" applyNumberFormat="1" applyBorder="1"/>
    <xf numFmtId="3" fontId="0" fillId="0" borderId="0" xfId="60" applyNumberFormat="1" applyFont="1" applyFill="1" applyBorder="1" applyAlignment="1"/>
    <xf numFmtId="0" fontId="0" fillId="0" borderId="0" xfId="60" applyNumberFormat="1" applyFont="1" applyFill="1" applyBorder="1" applyAlignment="1"/>
    <xf numFmtId="174" fontId="0" fillId="0" borderId="0" xfId="57" applyNumberFormat="1" applyFont="1" applyFill="1" applyBorder="1" applyAlignment="1"/>
    <xf numFmtId="0" fontId="12" fillId="0" borderId="0" xfId="60" applyNumberFormat="1" applyFont="1" applyBorder="1" applyAlignment="1"/>
    <xf numFmtId="0" fontId="0" fillId="0" borderId="13" xfId="0" applyBorder="1" applyAlignment="1">
      <alignment horizontal="right"/>
    </xf>
    <xf numFmtId="0" fontId="12" fillId="41" borderId="44" xfId="60" applyNumberFormat="1" applyFont="1" applyFill="1" applyBorder="1" applyAlignment="1">
      <alignment horizontal="right"/>
    </xf>
    <xf numFmtId="0" fontId="0" fillId="0" borderId="14" xfId="60" applyNumberFormat="1" applyFont="1" applyBorder="1" applyAlignment="1">
      <alignment horizontal="right"/>
    </xf>
    <xf numFmtId="0" fontId="0" fillId="0" borderId="14" xfId="60" applyNumberFormat="1" applyFont="1" applyFill="1" applyBorder="1" applyAlignment="1">
      <alignment horizontal="right"/>
    </xf>
    <xf numFmtId="0" fontId="0" fillId="0" borderId="15" xfId="60" applyNumberFormat="1" applyFont="1" applyFill="1" applyBorder="1" applyAlignment="1">
      <alignment horizontal="right"/>
    </xf>
    <xf numFmtId="0" fontId="0" fillId="0" borderId="18" xfId="0" applyBorder="1" applyAlignment="1">
      <alignment horizontal="right"/>
    </xf>
    <xf numFmtId="0" fontId="12" fillId="41" borderId="39" xfId="60" applyNumberFormat="1" applyFont="1" applyFill="1" applyBorder="1" applyAlignment="1">
      <alignment horizontal="right"/>
    </xf>
    <xf numFmtId="0" fontId="12" fillId="0" borderId="19" xfId="60" applyNumberFormat="1" applyFont="1" applyBorder="1" applyAlignment="1">
      <alignment horizontal="right"/>
    </xf>
    <xf numFmtId="0" fontId="12" fillId="0" borderId="20" xfId="60" applyNumberFormat="1" applyFont="1" applyBorder="1" applyAlignment="1">
      <alignment horizontal="right"/>
    </xf>
    <xf numFmtId="0" fontId="0" fillId="0" borderId="16" xfId="0" applyBorder="1" applyAlignment="1">
      <alignment horizontal="right"/>
    </xf>
    <xf numFmtId="3" fontId="0" fillId="0" borderId="43" xfId="0" applyNumberFormat="1" applyBorder="1"/>
    <xf numFmtId="0" fontId="0" fillId="0" borderId="17" xfId="0" applyBorder="1"/>
    <xf numFmtId="3" fontId="0" fillId="0" borderId="39" xfId="0" applyNumberFormat="1" applyBorder="1"/>
    <xf numFmtId="0" fontId="0" fillId="0" borderId="19" xfId="0" applyBorder="1"/>
    <xf numFmtId="0" fontId="0" fillId="0" borderId="0" xfId="0" applyAlignment="1">
      <alignment horizontal="right"/>
    </xf>
    <xf numFmtId="0" fontId="0" fillId="0" borderId="13" xfId="0" applyBorder="1" applyAlignment="1">
      <alignment horizontal="left"/>
    </xf>
    <xf numFmtId="3" fontId="0" fillId="41" borderId="44" xfId="0" applyNumberFormat="1" applyFill="1" applyBorder="1" applyAlignment="1">
      <alignment horizontal="right"/>
    </xf>
    <xf numFmtId="0" fontId="0" fillId="0" borderId="14" xfId="0" applyBorder="1" applyAlignment="1">
      <alignment horizontal="right"/>
    </xf>
    <xf numFmtId="0" fontId="0" fillId="0" borderId="15" xfId="0" applyBorder="1" applyAlignment="1">
      <alignment horizontal="right"/>
    </xf>
    <xf numFmtId="0" fontId="0" fillId="0" borderId="19" xfId="0" applyBorder="1" applyAlignment="1">
      <alignment horizontal="right"/>
    </xf>
    <xf numFmtId="0" fontId="0" fillId="0" borderId="20" xfId="0" applyBorder="1" applyAlignment="1">
      <alignment horizontal="right"/>
    </xf>
    <xf numFmtId="0" fontId="0" fillId="40" borderId="0" xfId="0" applyFill="1"/>
    <xf numFmtId="0" fontId="0" fillId="40" borderId="17" xfId="0" applyFill="1" applyBorder="1"/>
    <xf numFmtId="2" fontId="0" fillId="0" borderId="15" xfId="0" applyNumberFormat="1" applyBorder="1"/>
    <xf numFmtId="2" fontId="0" fillId="0" borderId="17" xfId="0" applyNumberFormat="1" applyBorder="1"/>
    <xf numFmtId="2" fontId="0" fillId="0" borderId="20" xfId="0" applyNumberFormat="1" applyBorder="1"/>
    <xf numFmtId="0" fontId="0" fillId="35" borderId="0" xfId="0" applyFill="1" applyAlignment="1">
      <alignment horizontal="center"/>
    </xf>
    <xf numFmtId="164" fontId="0" fillId="35" borderId="0" xfId="0" applyNumberFormat="1" applyFill="1" applyAlignment="1">
      <alignment horizontal="center"/>
    </xf>
    <xf numFmtId="176" fontId="0" fillId="35" borderId="0" xfId="0" applyNumberFormat="1" applyFill="1" applyAlignment="1">
      <alignment horizontal="center"/>
    </xf>
    <xf numFmtId="176" fontId="0" fillId="0" borderId="0" xfId="0" applyNumberFormat="1" applyAlignment="1">
      <alignment horizontal="center"/>
    </xf>
    <xf numFmtId="0" fontId="24" fillId="0" borderId="41" xfId="0" applyFont="1" applyBorder="1" applyAlignment="1">
      <alignment horizontal="right" wrapText="1"/>
    </xf>
    <xf numFmtId="0" fontId="24" fillId="0" borderId="42" xfId="0" applyFont="1" applyBorder="1" applyAlignment="1">
      <alignment horizontal="center" wrapText="1"/>
    </xf>
    <xf numFmtId="0" fontId="24" fillId="0" borderId="31" xfId="0" applyFont="1" applyBorder="1" applyAlignment="1">
      <alignment horizontal="right" wrapText="1"/>
    </xf>
    <xf numFmtId="0" fontId="24" fillId="0" borderId="42" xfId="0" applyFont="1" applyBorder="1" applyAlignment="1">
      <alignment horizontal="right" wrapText="1"/>
    </xf>
    <xf numFmtId="0" fontId="0" fillId="0" borderId="13" xfId="0" applyBorder="1" applyAlignment="1">
      <alignment horizontal="center"/>
    </xf>
    <xf numFmtId="176" fontId="0" fillId="0" borderId="14" xfId="0" applyNumberFormat="1" applyBorder="1" applyAlignment="1">
      <alignment horizontal="center"/>
    </xf>
    <xf numFmtId="174" fontId="0" fillId="0" borderId="15" xfId="0" applyNumberFormat="1" applyBorder="1" applyAlignment="1">
      <alignment horizontal="center"/>
    </xf>
    <xf numFmtId="0" fontId="0" fillId="0" borderId="16" xfId="0" applyBorder="1" applyAlignment="1">
      <alignment horizontal="center"/>
    </xf>
    <xf numFmtId="174" fontId="0" fillId="0" borderId="17" xfId="0" applyNumberFormat="1" applyBorder="1" applyAlignment="1">
      <alignment horizontal="center"/>
    </xf>
    <xf numFmtId="0" fontId="24" fillId="0" borderId="16" xfId="0" applyFont="1" applyBorder="1" applyAlignment="1">
      <alignment horizontal="center"/>
    </xf>
    <xf numFmtId="176" fontId="24" fillId="0" borderId="0" xfId="0" applyNumberFormat="1" applyFont="1" applyAlignment="1">
      <alignment horizontal="center"/>
    </xf>
    <xf numFmtId="174" fontId="24" fillId="0" borderId="17" xfId="0" applyNumberFormat="1" applyFont="1" applyBorder="1" applyAlignment="1">
      <alignment horizontal="center"/>
    </xf>
    <xf numFmtId="0" fontId="0" fillId="0" borderId="18" xfId="0" applyBorder="1" applyAlignment="1">
      <alignment horizontal="center"/>
    </xf>
    <xf numFmtId="176" fontId="0" fillId="0" borderId="19" xfId="0" applyNumberFormat="1" applyBorder="1" applyAlignment="1">
      <alignment horizontal="center"/>
    </xf>
    <xf numFmtId="174" fontId="0" fillId="0" borderId="20" xfId="0" applyNumberFormat="1" applyBorder="1" applyAlignment="1">
      <alignment horizontal="center"/>
    </xf>
    <xf numFmtId="0" fontId="24" fillId="0" borderId="21" xfId="0" applyFont="1" applyBorder="1" applyAlignment="1">
      <alignment horizontal="center"/>
    </xf>
    <xf numFmtId="0" fontId="0" fillId="0" borderId="42" xfId="0" applyBorder="1" applyAlignment="1">
      <alignment horizontal="center"/>
    </xf>
    <xf numFmtId="0" fontId="0" fillId="0" borderId="31" xfId="0" applyBorder="1" applyAlignment="1">
      <alignment horizontal="center"/>
    </xf>
    <xf numFmtId="0" fontId="0" fillId="0" borderId="43" xfId="0" applyBorder="1" applyAlignment="1">
      <alignment horizontal="center"/>
    </xf>
    <xf numFmtId="3" fontId="0" fillId="0" borderId="0" xfId="0" applyNumberFormat="1" applyAlignment="1">
      <alignment horizontal="center"/>
    </xf>
    <xf numFmtId="178" fontId="0" fillId="0" borderId="0" xfId="0" applyNumberFormat="1" applyAlignment="1">
      <alignment horizontal="center"/>
    </xf>
    <xf numFmtId="3" fontId="0" fillId="0" borderId="17" xfId="0" applyNumberFormat="1" applyBorder="1" applyAlignment="1">
      <alignment horizontal="center"/>
    </xf>
    <xf numFmtId="175" fontId="0" fillId="0" borderId="0" xfId="0" applyNumberFormat="1" applyAlignment="1">
      <alignment horizontal="center"/>
    </xf>
    <xf numFmtId="178" fontId="0" fillId="0" borderId="17" xfId="0" applyNumberFormat="1" applyBorder="1" applyAlignment="1">
      <alignment horizontal="center"/>
    </xf>
    <xf numFmtId="0" fontId="0" fillId="0" borderId="39" xfId="0" applyBorder="1" applyAlignment="1">
      <alignment horizontal="center"/>
    </xf>
    <xf numFmtId="175" fontId="0" fillId="0" borderId="19" xfId="0" applyNumberFormat="1" applyBorder="1" applyAlignment="1">
      <alignment horizontal="center"/>
    </xf>
    <xf numFmtId="178" fontId="0" fillId="0" borderId="19" xfId="0" applyNumberFormat="1" applyBorder="1" applyAlignment="1">
      <alignment horizontal="center"/>
    </xf>
    <xf numFmtId="3" fontId="0" fillId="0" borderId="20" xfId="0" applyNumberFormat="1" applyBorder="1" applyAlignment="1">
      <alignment horizontal="center"/>
    </xf>
    <xf numFmtId="177" fontId="0" fillId="0" borderId="0" xfId="0" applyNumberFormat="1" applyAlignment="1">
      <alignment horizontal="center"/>
    </xf>
    <xf numFmtId="165" fontId="0" fillId="0" borderId="0" xfId="0" applyNumberFormat="1" applyAlignment="1">
      <alignment horizontal="center"/>
    </xf>
    <xf numFmtId="179" fontId="0" fillId="0" borderId="0" xfId="0" applyNumberFormat="1" applyAlignment="1">
      <alignment horizontal="center"/>
    </xf>
    <xf numFmtId="179" fontId="0" fillId="0" borderId="17" xfId="0" applyNumberFormat="1" applyBorder="1" applyAlignment="1">
      <alignment horizontal="center"/>
    </xf>
    <xf numFmtId="168" fontId="0" fillId="0" borderId="0" xfId="0" applyNumberFormat="1" applyAlignment="1">
      <alignment horizontal="center"/>
    </xf>
    <xf numFmtId="180" fontId="0" fillId="0" borderId="0" xfId="0" applyNumberFormat="1" applyAlignment="1">
      <alignment horizontal="center"/>
    </xf>
    <xf numFmtId="181" fontId="0" fillId="0" borderId="0" xfId="0" applyNumberFormat="1" applyAlignment="1">
      <alignment horizontal="center"/>
    </xf>
    <xf numFmtId="182" fontId="0" fillId="0" borderId="0" xfId="0" applyNumberFormat="1" applyAlignment="1">
      <alignment horizontal="center"/>
    </xf>
    <xf numFmtId="4" fontId="0" fillId="0" borderId="0" xfId="0" applyNumberFormat="1"/>
    <xf numFmtId="2" fontId="30" fillId="0" borderId="41" xfId="61" applyNumberFormat="1" applyFont="1" applyFill="1" applyBorder="1" applyAlignment="1" applyProtection="1">
      <alignment vertical="center"/>
    </xf>
    <xf numFmtId="2" fontId="30" fillId="0" borderId="42" xfId="61" applyNumberFormat="1" applyFont="1" applyFill="1" applyBorder="1" applyAlignment="1" applyProtection="1">
      <alignment vertical="center"/>
    </xf>
    <xf numFmtId="2" fontId="30" fillId="0" borderId="21" xfId="61" applyNumberFormat="1" applyFont="1" applyFill="1" applyBorder="1" applyAlignment="1" applyProtection="1">
      <alignment horizontal="center" vertical="center"/>
    </xf>
    <xf numFmtId="0" fontId="30" fillId="0" borderId="42" xfId="0" applyFont="1" applyBorder="1" applyAlignment="1">
      <alignment vertical="center"/>
    </xf>
    <xf numFmtId="0" fontId="30" fillId="0" borderId="31" xfId="0" applyFont="1" applyBorder="1" applyAlignment="1">
      <alignment vertical="center"/>
    </xf>
    <xf numFmtId="0" fontId="30" fillId="0" borderId="41" xfId="0" applyFont="1" applyBorder="1" applyAlignment="1">
      <alignment vertical="center"/>
    </xf>
    <xf numFmtId="185" fontId="32" fillId="0" borderId="21" xfId="62" applyNumberFormat="1" applyFont="1" applyFill="1" applyBorder="1" applyAlignment="1">
      <alignment horizontal="center" vertical="center"/>
    </xf>
    <xf numFmtId="0" fontId="30" fillId="0" borderId="42" xfId="0" applyFont="1" applyBorder="1" applyAlignment="1">
      <alignment horizontal="center" vertical="center"/>
    </xf>
    <xf numFmtId="0" fontId="30" fillId="0" borderId="42" xfId="0" applyFont="1" applyBorder="1" applyAlignment="1">
      <alignment horizontal="right" vertical="center"/>
    </xf>
    <xf numFmtId="0" fontId="30" fillId="0" borderId="31" xfId="0" applyFont="1" applyBorder="1" applyAlignment="1">
      <alignment horizontal="right" vertical="center"/>
    </xf>
    <xf numFmtId="0" fontId="30" fillId="0" borderId="41" xfId="0" applyFont="1" applyBorder="1" applyAlignment="1">
      <alignment horizontal="left" vertical="center"/>
    </xf>
    <xf numFmtId="183" fontId="30" fillId="0" borderId="42" xfId="0" applyNumberFormat="1" applyFont="1" applyBorder="1" applyAlignment="1">
      <alignment vertical="center"/>
    </xf>
    <xf numFmtId="184" fontId="30" fillId="0" borderId="42" xfId="60" applyNumberFormat="1" applyFont="1" applyFill="1" applyBorder="1" applyAlignment="1" applyProtection="1">
      <alignment vertical="center"/>
    </xf>
    <xf numFmtId="186" fontId="30" fillId="0" borderId="42" xfId="60" applyNumberFormat="1" applyFont="1" applyFill="1" applyBorder="1" applyAlignment="1" applyProtection="1">
      <alignment vertical="center"/>
    </xf>
    <xf numFmtId="186" fontId="30" fillId="0" borderId="31" xfId="60" applyNumberFormat="1" applyFont="1" applyFill="1" applyBorder="1" applyAlignment="1" applyProtection="1">
      <alignment horizontal="center" vertical="center"/>
    </xf>
    <xf numFmtId="0" fontId="30" fillId="0" borderId="41" xfId="60" applyNumberFormat="1" applyFont="1" applyFill="1" applyBorder="1" applyAlignment="1" applyProtection="1">
      <alignment horizontal="left" vertical="center"/>
    </xf>
    <xf numFmtId="186" fontId="30" fillId="0" borderId="42" xfId="60" applyNumberFormat="1" applyFont="1" applyFill="1" applyBorder="1" applyAlignment="1" applyProtection="1">
      <alignment horizontal="center" vertical="center"/>
    </xf>
    <xf numFmtId="186" fontId="30" fillId="0" borderId="42" xfId="60" applyNumberFormat="1" applyFont="1" applyFill="1" applyBorder="1" applyAlignment="1" applyProtection="1">
      <alignment horizontal="left" vertical="center"/>
    </xf>
    <xf numFmtId="186" fontId="30" fillId="0" borderId="31" xfId="60" applyNumberFormat="1" applyFont="1" applyFill="1" applyBorder="1" applyAlignment="1" applyProtection="1">
      <alignment vertical="center"/>
    </xf>
    <xf numFmtId="0" fontId="30" fillId="0" borderId="41" xfId="60" applyNumberFormat="1" applyFont="1" applyFill="1" applyBorder="1" applyAlignment="1" applyProtection="1">
      <alignment vertical="center"/>
    </xf>
    <xf numFmtId="43" fontId="30" fillId="0" borderId="42" xfId="60" applyFont="1" applyFill="1" applyBorder="1" applyAlignment="1" applyProtection="1">
      <alignment vertical="center"/>
    </xf>
    <xf numFmtId="0" fontId="30" fillId="0" borderId="42" xfId="60" applyNumberFormat="1" applyFont="1" applyFill="1" applyBorder="1" applyAlignment="1" applyProtection="1">
      <alignment vertical="center"/>
    </xf>
    <xf numFmtId="0" fontId="30" fillId="0" borderId="21" xfId="0" applyFont="1" applyBorder="1" applyAlignment="1">
      <alignment vertical="center"/>
    </xf>
    <xf numFmtId="0" fontId="30" fillId="0" borderId="42" xfId="0" applyFont="1" applyBorder="1" applyAlignment="1">
      <alignment horizontal="left" vertical="center"/>
    </xf>
    <xf numFmtId="10" fontId="30" fillId="0" borderId="42" xfId="57" applyNumberFormat="1" applyFont="1" applyFill="1" applyBorder="1" applyAlignment="1">
      <alignment horizontal="left" vertical="center"/>
    </xf>
    <xf numFmtId="0" fontId="12" fillId="25" borderId="16" xfId="0" applyFont="1" applyFill="1" applyBorder="1" applyAlignment="1">
      <alignment horizontal="left" vertical="center"/>
    </xf>
    <xf numFmtId="22" fontId="12" fillId="42" borderId="0" xfId="61" applyNumberFormat="1" applyBorder="1" applyAlignment="1" applyProtection="1">
      <alignment horizontal="right" vertical="center"/>
    </xf>
    <xf numFmtId="0" fontId="24" fillId="25" borderId="0" xfId="0" applyFont="1" applyFill="1" applyAlignment="1">
      <alignment horizontal="center" vertical="center"/>
    </xf>
    <xf numFmtId="0" fontId="24" fillId="25" borderId="43" xfId="0" applyFont="1" applyFill="1" applyBorder="1" applyAlignment="1">
      <alignment horizontal="center" vertical="center"/>
    </xf>
    <xf numFmtId="0" fontId="24" fillId="25" borderId="0" xfId="0" applyFont="1" applyFill="1" applyAlignment="1">
      <alignment vertical="center"/>
    </xf>
    <xf numFmtId="0" fontId="24" fillId="25" borderId="0" xfId="0" applyFont="1" applyFill="1" applyAlignment="1">
      <alignment horizontal="left" vertical="center"/>
    </xf>
    <xf numFmtId="10" fontId="24" fillId="25" borderId="0" xfId="0" applyNumberFormat="1" applyFont="1" applyFill="1" applyAlignment="1">
      <alignment horizontal="right" vertical="center"/>
    </xf>
    <xf numFmtId="0" fontId="24" fillId="25" borderId="0" xfId="0" applyFont="1" applyFill="1" applyAlignment="1">
      <alignment horizontal="right" vertical="center"/>
    </xf>
    <xf numFmtId="0" fontId="24" fillId="25" borderId="16" xfId="0" applyFont="1" applyFill="1" applyBorder="1" applyAlignment="1">
      <alignment horizontal="left" vertical="center"/>
    </xf>
    <xf numFmtId="0" fontId="24" fillId="25" borderId="17" xfId="0" applyFont="1" applyFill="1" applyBorder="1" applyAlignment="1">
      <alignment horizontal="left" vertical="center"/>
    </xf>
    <xf numFmtId="0" fontId="24" fillId="25" borderId="17" xfId="0" applyFont="1" applyFill="1" applyBorder="1" applyAlignment="1">
      <alignment horizontal="right" vertical="center"/>
    </xf>
    <xf numFmtId="183" fontId="24" fillId="25" borderId="16" xfId="0" applyNumberFormat="1" applyFont="1" applyFill="1" applyBorder="1" applyAlignment="1">
      <alignment horizontal="left" vertical="center"/>
    </xf>
    <xf numFmtId="183" fontId="24" fillId="25" borderId="0" xfId="0" applyNumberFormat="1" applyFont="1" applyFill="1" applyAlignment="1">
      <alignment horizontal="left" vertical="center"/>
    </xf>
    <xf numFmtId="184" fontId="24" fillId="25" borderId="0" xfId="0" applyNumberFormat="1" applyFont="1" applyFill="1" applyAlignment="1">
      <alignment horizontal="left" vertical="center"/>
    </xf>
    <xf numFmtId="186" fontId="24" fillId="25" borderId="0" xfId="60" applyNumberFormat="1" applyFont="1" applyFill="1" applyBorder="1" applyAlignment="1" applyProtection="1">
      <alignment horizontal="left" vertical="center"/>
    </xf>
    <xf numFmtId="186" fontId="24" fillId="25" borderId="17" xfId="60" applyNumberFormat="1" applyFont="1" applyFill="1" applyBorder="1" applyAlignment="1" applyProtection="1">
      <alignment horizontal="center" vertical="center"/>
    </xf>
    <xf numFmtId="186" fontId="24" fillId="25" borderId="16" xfId="60" applyNumberFormat="1" applyFont="1" applyFill="1" applyBorder="1" applyAlignment="1" applyProtection="1">
      <alignment horizontal="center" vertical="center"/>
    </xf>
    <xf numFmtId="186" fontId="24" fillId="25" borderId="0" xfId="60" applyNumberFormat="1" applyFont="1" applyFill="1" applyBorder="1" applyAlignment="1" applyProtection="1">
      <alignment horizontal="center" vertical="center"/>
    </xf>
    <xf numFmtId="186" fontId="24" fillId="25" borderId="16" xfId="60" applyNumberFormat="1" applyFont="1" applyFill="1" applyBorder="1" applyAlignment="1" applyProtection="1">
      <alignment horizontal="left" vertical="center"/>
    </xf>
    <xf numFmtId="0" fontId="0" fillId="25" borderId="16" xfId="0" applyFill="1" applyBorder="1" applyAlignment="1">
      <alignment horizontal="left" vertical="center"/>
    </xf>
    <xf numFmtId="186" fontId="24" fillId="25" borderId="17" xfId="60" applyNumberFormat="1" applyFont="1" applyFill="1" applyBorder="1" applyAlignment="1" applyProtection="1">
      <alignment horizontal="left" vertical="center"/>
    </xf>
    <xf numFmtId="0" fontId="24" fillId="25" borderId="16" xfId="60" applyNumberFormat="1" applyFont="1" applyFill="1" applyBorder="1" applyAlignment="1" applyProtection="1">
      <alignment vertical="center"/>
    </xf>
    <xf numFmtId="43" fontId="24" fillId="25" borderId="0" xfId="60" applyFont="1" applyFill="1" applyBorder="1" applyAlignment="1" applyProtection="1">
      <alignment horizontal="left" vertical="center"/>
    </xf>
    <xf numFmtId="0" fontId="24" fillId="25" borderId="0" xfId="60" applyNumberFormat="1" applyFont="1" applyFill="1" applyBorder="1" applyAlignment="1" applyProtection="1">
      <alignment horizontal="left" vertical="center"/>
    </xf>
    <xf numFmtId="183" fontId="24" fillId="25" borderId="17" xfId="0" applyNumberFormat="1" applyFont="1" applyFill="1" applyBorder="1" applyAlignment="1">
      <alignment horizontal="left" vertical="center"/>
    </xf>
    <xf numFmtId="0" fontId="24" fillId="25" borderId="43" xfId="0" applyFont="1" applyFill="1" applyBorder="1" applyAlignment="1">
      <alignment horizontal="left" vertical="center"/>
    </xf>
    <xf numFmtId="183" fontId="24" fillId="25" borderId="0" xfId="0" applyNumberFormat="1" applyFont="1" applyFill="1" applyAlignment="1">
      <alignment horizontal="right" vertical="center"/>
    </xf>
    <xf numFmtId="43" fontId="24" fillId="25" borderId="16" xfId="60" applyFont="1" applyFill="1" applyBorder="1" applyAlignment="1" applyProtection="1">
      <alignment horizontal="left" vertical="center"/>
    </xf>
    <xf numFmtId="43" fontId="24" fillId="25" borderId="0" xfId="60" applyFont="1" applyFill="1" applyBorder="1" applyAlignment="1" applyProtection="1">
      <alignment vertical="center"/>
    </xf>
    <xf numFmtId="0" fontId="22" fillId="25" borderId="0" xfId="63" applyFont="1" applyFill="1" applyBorder="1" applyAlignment="1">
      <alignment vertical="center"/>
    </xf>
    <xf numFmtId="2" fontId="12" fillId="42" borderId="0" xfId="61" applyNumberFormat="1" applyBorder="1" applyAlignment="1" applyProtection="1">
      <alignment horizontal="right" vertical="center"/>
    </xf>
    <xf numFmtId="10" fontId="24" fillId="25" borderId="0" xfId="60" applyNumberFormat="1" applyFont="1" applyFill="1" applyBorder="1" applyAlignment="1" applyProtection="1">
      <alignment horizontal="right" vertical="center"/>
    </xf>
    <xf numFmtId="0" fontId="33" fillId="44" borderId="16" xfId="64" applyBorder="1" applyAlignment="1">
      <alignment horizontal="right" vertical="center"/>
    </xf>
    <xf numFmtId="0" fontId="33" fillId="44" borderId="0" xfId="64" applyBorder="1" applyAlignment="1">
      <alignment horizontal="right" vertical="center"/>
    </xf>
    <xf numFmtId="0" fontId="33" fillId="44" borderId="17" xfId="64" applyBorder="1" applyAlignment="1">
      <alignment horizontal="right" vertical="center"/>
    </xf>
    <xf numFmtId="187" fontId="12" fillId="42" borderId="0" xfId="61" applyNumberFormat="1" applyBorder="1" applyAlignment="1" applyProtection="1">
      <alignment horizontal="right" vertical="center"/>
    </xf>
    <xf numFmtId="10" fontId="24" fillId="25" borderId="0" xfId="0" applyNumberFormat="1" applyFont="1" applyFill="1" applyAlignment="1">
      <alignment vertical="center"/>
    </xf>
    <xf numFmtId="1" fontId="12" fillId="42" borderId="0" xfId="61" applyNumberFormat="1" applyBorder="1" applyAlignment="1" applyProtection="1">
      <alignment horizontal="right" vertical="center"/>
    </xf>
    <xf numFmtId="43" fontId="12" fillId="45" borderId="0" xfId="65" applyNumberFormat="1" applyFont="1" applyBorder="1">
      <alignment vertical="center"/>
    </xf>
    <xf numFmtId="0" fontId="12" fillId="45" borderId="0" xfId="65" applyNumberFormat="1" applyFont="1" applyBorder="1" applyAlignment="1">
      <alignment horizontal="center" vertical="center"/>
    </xf>
    <xf numFmtId="10" fontId="12" fillId="45" borderId="0" xfId="65" applyNumberFormat="1" applyFont="1" applyBorder="1" applyAlignment="1">
      <alignment horizontal="right" vertical="center"/>
    </xf>
    <xf numFmtId="43" fontId="12" fillId="45" borderId="16" xfId="65" applyNumberFormat="1" applyFont="1" applyBorder="1">
      <alignment vertical="center"/>
    </xf>
    <xf numFmtId="43" fontId="12" fillId="45" borderId="17" xfId="65" applyNumberFormat="1" applyFont="1" applyBorder="1">
      <alignment vertical="center"/>
    </xf>
    <xf numFmtId="43" fontId="12" fillId="45" borderId="0" xfId="65" applyNumberFormat="1" applyFont="1" applyBorder="1" applyAlignment="1">
      <alignment horizontal="center" vertical="center"/>
    </xf>
    <xf numFmtId="186" fontId="35" fillId="0" borderId="16" xfId="60" applyNumberFormat="1" applyFont="1" applyFill="1" applyBorder="1" applyAlignment="1" applyProtection="1">
      <alignment horizontal="right" vertical="center"/>
    </xf>
    <xf numFmtId="186" fontId="35" fillId="0" borderId="0" xfId="60" applyNumberFormat="1" applyFont="1" applyFill="1" applyBorder="1" applyAlignment="1" applyProtection="1">
      <alignment horizontal="right" vertical="center"/>
    </xf>
    <xf numFmtId="186" fontId="35" fillId="0" borderId="17" xfId="60" applyNumberFormat="1" applyFont="1" applyFill="1" applyBorder="1" applyAlignment="1" applyProtection="1">
      <alignment horizontal="right" vertical="center"/>
    </xf>
    <xf numFmtId="186" fontId="35" fillId="0" borderId="0" xfId="60" applyNumberFormat="1" applyFont="1" applyFill="1" applyBorder="1" applyAlignment="1" applyProtection="1">
      <alignment horizontal="left" vertical="center"/>
    </xf>
    <xf numFmtId="186" fontId="35" fillId="0" borderId="0" xfId="60" applyNumberFormat="1" applyFont="1" applyFill="1" applyBorder="1" applyAlignment="1" applyProtection="1">
      <alignment horizontal="center" vertical="center"/>
    </xf>
    <xf numFmtId="186" fontId="35" fillId="0" borderId="0" xfId="60" applyNumberFormat="1" applyFont="1" applyFill="1" applyBorder="1" applyAlignment="1" applyProtection="1">
      <alignment vertical="center"/>
    </xf>
    <xf numFmtId="183" fontId="35" fillId="0" borderId="16" xfId="60" applyNumberFormat="1" applyFont="1" applyFill="1" applyBorder="1" applyAlignment="1" applyProtection="1">
      <alignment horizontal="right" vertical="center"/>
    </xf>
    <xf numFmtId="183" fontId="35" fillId="0" borderId="0" xfId="60" applyNumberFormat="1" applyFont="1" applyFill="1" applyBorder="1" applyAlignment="1" applyProtection="1">
      <alignment horizontal="right" vertical="center"/>
    </xf>
    <xf numFmtId="184" fontId="35" fillId="0" borderId="0" xfId="60" applyNumberFormat="1" applyFont="1" applyFill="1" applyBorder="1" applyAlignment="1" applyProtection="1">
      <alignment horizontal="right" vertical="center"/>
    </xf>
    <xf numFmtId="186" fontId="35" fillId="0" borderId="17" xfId="60" applyNumberFormat="1" applyFont="1" applyFill="1" applyBorder="1" applyAlignment="1" applyProtection="1">
      <alignment horizontal="center" vertical="center"/>
    </xf>
    <xf numFmtId="186" fontId="35" fillId="0" borderId="16" xfId="60" applyNumberFormat="1" applyFont="1" applyFill="1" applyBorder="1" applyAlignment="1" applyProtection="1">
      <alignment horizontal="center" vertical="center"/>
    </xf>
    <xf numFmtId="186" fontId="35" fillId="0" borderId="16" xfId="60" applyNumberFormat="1" applyFont="1" applyFill="1" applyBorder="1" applyAlignment="1" applyProtection="1">
      <alignment horizontal="left" vertical="center"/>
    </xf>
    <xf numFmtId="0" fontId="12" fillId="45" borderId="16" xfId="60" applyNumberFormat="1" applyFont="1" applyFill="1" applyBorder="1" applyAlignment="1">
      <alignment vertical="center"/>
    </xf>
    <xf numFmtId="43" fontId="12" fillId="45" borderId="0" xfId="60" applyFont="1" applyFill="1" applyBorder="1" applyAlignment="1">
      <alignment vertical="center"/>
    </xf>
    <xf numFmtId="0" fontId="12" fillId="45" borderId="0" xfId="60" applyNumberFormat="1" applyFont="1" applyFill="1" applyBorder="1" applyAlignment="1">
      <alignment vertical="center"/>
    </xf>
    <xf numFmtId="43" fontId="12" fillId="45" borderId="17" xfId="60" applyFont="1" applyFill="1" applyBorder="1" applyAlignment="1">
      <alignment vertical="center"/>
    </xf>
    <xf numFmtId="43" fontId="12" fillId="45" borderId="43" xfId="65" applyNumberFormat="1" applyFont="1" applyBorder="1">
      <alignment vertical="center"/>
    </xf>
    <xf numFmtId="186" fontId="12" fillId="45" borderId="0" xfId="60" applyNumberFormat="1" applyFont="1" applyFill="1" applyBorder="1" applyAlignment="1">
      <alignment vertical="center"/>
    </xf>
    <xf numFmtId="0" fontId="33" fillId="44" borderId="16" xfId="64" applyNumberFormat="1" applyBorder="1" applyAlignment="1">
      <alignment horizontal="left" vertical="center"/>
    </xf>
    <xf numFmtId="187" fontId="33" fillId="44" borderId="0" xfId="64" applyNumberFormat="1" applyBorder="1" applyAlignment="1">
      <alignment horizontal="right" vertical="center"/>
    </xf>
    <xf numFmtId="0" fontId="33" fillId="44" borderId="0" xfId="64" applyNumberFormat="1" applyBorder="1" applyAlignment="1">
      <alignment horizontal="center" vertical="center"/>
    </xf>
    <xf numFmtId="0" fontId="33" fillId="44" borderId="43" xfId="64" applyNumberFormat="1" applyBorder="1" applyAlignment="1">
      <alignment horizontal="center" vertical="center"/>
    </xf>
    <xf numFmtId="0" fontId="33" fillId="44" borderId="0" xfId="64" applyNumberFormat="1" applyBorder="1" applyAlignment="1">
      <alignment horizontal="left" vertical="center"/>
    </xf>
    <xf numFmtId="0" fontId="33" fillId="44" borderId="0" xfId="64" applyNumberFormat="1" applyBorder="1" applyAlignment="1">
      <alignment vertical="center"/>
    </xf>
    <xf numFmtId="0" fontId="33" fillId="44" borderId="0" xfId="64" applyNumberFormat="1" applyBorder="1" applyAlignment="1">
      <alignment horizontal="right" vertical="center"/>
    </xf>
    <xf numFmtId="10" fontId="33" fillId="44" borderId="0" xfId="64" applyNumberFormat="1" applyBorder="1" applyAlignment="1">
      <alignment horizontal="right" vertical="center"/>
    </xf>
    <xf numFmtId="0" fontId="33" fillId="44" borderId="16" xfId="64" applyNumberFormat="1" applyBorder="1" applyAlignment="1">
      <alignment horizontal="right" vertical="center"/>
    </xf>
    <xf numFmtId="0" fontId="33" fillId="44" borderId="17" xfId="64" applyNumberFormat="1" applyBorder="1" applyAlignment="1">
      <alignment horizontal="right" vertical="center"/>
    </xf>
    <xf numFmtId="183" fontId="33" fillId="44" borderId="16" xfId="64" applyNumberFormat="1" applyBorder="1" applyAlignment="1">
      <alignment horizontal="right" vertical="center"/>
    </xf>
    <xf numFmtId="183" fontId="33" fillId="44" borderId="0" xfId="64" applyNumberFormat="1" applyBorder="1" applyAlignment="1">
      <alignment horizontal="right" vertical="center"/>
    </xf>
    <xf numFmtId="184" fontId="33" fillId="44" borderId="0" xfId="64" applyNumberFormat="1" applyBorder="1" applyAlignment="1">
      <alignment horizontal="right" vertical="center"/>
    </xf>
    <xf numFmtId="186" fontId="33" fillId="44" borderId="0" xfId="60" applyNumberFormat="1" applyFont="1" applyFill="1" applyBorder="1" applyAlignment="1">
      <alignment horizontal="right" vertical="center"/>
    </xf>
    <xf numFmtId="186" fontId="33" fillId="44" borderId="17" xfId="60" applyNumberFormat="1" applyFont="1" applyFill="1" applyBorder="1" applyAlignment="1">
      <alignment horizontal="center" vertical="center"/>
    </xf>
    <xf numFmtId="186" fontId="33" fillId="44" borderId="16" xfId="60" applyNumberFormat="1" applyFont="1" applyFill="1" applyBorder="1" applyAlignment="1">
      <alignment horizontal="center" vertical="center"/>
    </xf>
    <xf numFmtId="186" fontId="33" fillId="44" borderId="0" xfId="60" applyNumberFormat="1" applyFont="1" applyFill="1" applyBorder="1" applyAlignment="1">
      <alignment horizontal="center" vertical="center"/>
    </xf>
    <xf numFmtId="186" fontId="33" fillId="44" borderId="16" xfId="60" applyNumberFormat="1" applyFont="1" applyFill="1" applyBorder="1" applyAlignment="1">
      <alignment horizontal="left" vertical="center"/>
    </xf>
    <xf numFmtId="186" fontId="33" fillId="44" borderId="0" xfId="60" applyNumberFormat="1" applyFont="1" applyFill="1" applyBorder="1" applyAlignment="1">
      <alignment horizontal="left" vertical="center"/>
    </xf>
    <xf numFmtId="186" fontId="12" fillId="45" borderId="16" xfId="65" applyNumberFormat="1" applyFont="1" applyBorder="1">
      <alignment vertical="center"/>
    </xf>
    <xf numFmtId="186" fontId="12" fillId="45" borderId="0" xfId="65" applyNumberFormat="1" applyFont="1" applyBorder="1">
      <alignment vertical="center"/>
    </xf>
    <xf numFmtId="186" fontId="12" fillId="45" borderId="17" xfId="65" applyNumberFormat="1" applyFont="1" applyBorder="1">
      <alignment vertical="center"/>
    </xf>
    <xf numFmtId="0" fontId="12" fillId="42" borderId="46" xfId="61" applyNumberFormat="1" applyBorder="1" applyAlignment="1">
      <alignment horizontal="left" vertical="center"/>
    </xf>
    <xf numFmtId="0" fontId="12" fillId="42" borderId="46" xfId="61" applyNumberFormat="1" applyBorder="1" applyAlignment="1">
      <alignment vertical="center"/>
    </xf>
    <xf numFmtId="0" fontId="12" fillId="42" borderId="46" xfId="61" applyNumberFormat="1" applyBorder="1" applyAlignment="1">
      <alignment horizontal="center" vertical="center"/>
    </xf>
    <xf numFmtId="10" fontId="12" fillId="42" borderId="46" xfId="61" applyNumberFormat="1" applyBorder="1" applyAlignment="1">
      <alignment vertical="center"/>
    </xf>
    <xf numFmtId="0" fontId="12" fillId="42" borderId="47" xfId="61" applyNumberFormat="1" applyBorder="1" applyAlignment="1">
      <alignment vertical="center"/>
    </xf>
    <xf numFmtId="186" fontId="0" fillId="45" borderId="16" xfId="65" applyNumberFormat="1" applyFont="1" applyBorder="1">
      <alignment vertical="center"/>
    </xf>
    <xf numFmtId="0" fontId="0" fillId="25" borderId="47" xfId="0" applyFill="1" applyBorder="1" applyAlignment="1">
      <alignment horizontal="left" vertical="center"/>
    </xf>
    <xf numFmtId="183" fontId="0" fillId="25" borderId="42" xfId="0" applyNumberFormat="1" applyFill="1" applyBorder="1" applyAlignment="1">
      <alignment horizontal="right" vertical="center"/>
    </xf>
    <xf numFmtId="183" fontId="0" fillId="25" borderId="42" xfId="0" applyNumberFormat="1" applyFill="1" applyBorder="1" applyAlignment="1">
      <alignment horizontal="center" vertical="center"/>
    </xf>
    <xf numFmtId="183" fontId="0" fillId="25" borderId="46" xfId="0" applyNumberFormat="1" applyFill="1" applyBorder="1" applyAlignment="1">
      <alignment horizontal="center" vertical="center"/>
    </xf>
    <xf numFmtId="0" fontId="12" fillId="46" borderId="48" xfId="66" applyFont="1" applyBorder="1" applyAlignment="1">
      <alignment vertical="center"/>
      <protection locked="0"/>
    </xf>
    <xf numFmtId="0" fontId="12" fillId="46" borderId="46" xfId="66" applyFont="1" applyAlignment="1">
      <alignment vertical="center"/>
      <protection locked="0"/>
    </xf>
    <xf numFmtId="0" fontId="12" fillId="46" borderId="46" xfId="66" applyNumberFormat="1" applyFont="1" applyAlignment="1">
      <alignment horizontal="center" vertical="center"/>
      <protection locked="0"/>
    </xf>
    <xf numFmtId="43" fontId="12" fillId="46" borderId="46" xfId="60" applyFont="1" applyFill="1" applyBorder="1" applyAlignment="1" applyProtection="1">
      <alignment horizontal="right" vertical="center"/>
      <protection locked="0"/>
    </xf>
    <xf numFmtId="10" fontId="12" fillId="46" borderId="46" xfId="57" applyNumberFormat="1" applyFont="1" applyFill="1" applyBorder="1" applyAlignment="1">
      <alignment horizontal="right" vertical="center"/>
    </xf>
    <xf numFmtId="0" fontId="12" fillId="46" borderId="48" xfId="66" applyFont="1" applyBorder="1" applyAlignment="1">
      <alignment horizontal="center" vertical="center"/>
      <protection locked="0"/>
    </xf>
    <xf numFmtId="43" fontId="12" fillId="46" borderId="48" xfId="60" applyFont="1" applyFill="1" applyBorder="1" applyAlignment="1" applyProtection="1">
      <alignment horizontal="right" vertical="center"/>
      <protection locked="0"/>
    </xf>
    <xf numFmtId="0" fontId="12" fillId="46" borderId="46" xfId="66" applyFont="1" applyAlignment="1">
      <alignment horizontal="left" vertical="center"/>
      <protection locked="0"/>
    </xf>
    <xf numFmtId="43" fontId="12" fillId="46" borderId="47" xfId="60" applyFont="1" applyFill="1" applyBorder="1" applyAlignment="1" applyProtection="1">
      <alignment horizontal="right" vertical="center"/>
      <protection locked="0"/>
    </xf>
    <xf numFmtId="0" fontId="12" fillId="46" borderId="46" xfId="66" applyFont="1" applyAlignment="1">
      <alignment horizontal="center" vertical="center"/>
      <protection locked="0"/>
    </xf>
    <xf numFmtId="0" fontId="12" fillId="46" borderId="48" xfId="66" applyFont="1" applyBorder="1" applyAlignment="1">
      <alignment horizontal="left" vertical="center"/>
      <protection locked="0"/>
    </xf>
    <xf numFmtId="0" fontId="12" fillId="46" borderId="47" xfId="66" applyFont="1" applyBorder="1" applyAlignment="1">
      <alignment horizontal="left" vertical="center"/>
      <protection locked="0"/>
    </xf>
    <xf numFmtId="10" fontId="12" fillId="46" borderId="47" xfId="57" applyNumberFormat="1" applyFont="1" applyFill="1" applyBorder="1" applyAlignment="1">
      <alignment horizontal="right" vertical="center"/>
    </xf>
    <xf numFmtId="43" fontId="12" fillId="25" borderId="46" xfId="60" applyFont="1" applyFill="1" applyBorder="1" applyAlignment="1" applyProtection="1">
      <alignment horizontal="right" vertical="center"/>
      <protection locked="0"/>
    </xf>
    <xf numFmtId="10" fontId="12" fillId="25" borderId="46" xfId="57" applyNumberFormat="1" applyFont="1" applyFill="1" applyBorder="1" applyAlignment="1">
      <alignment horizontal="right" vertical="center"/>
    </xf>
    <xf numFmtId="0" fontId="12" fillId="25" borderId="46" xfId="66" applyFont="1" applyFill="1" applyAlignment="1">
      <alignment horizontal="center" vertical="center"/>
      <protection locked="0"/>
    </xf>
    <xf numFmtId="43" fontId="12" fillId="46" borderId="46" xfId="60" applyFont="1" applyFill="1" applyBorder="1" applyAlignment="1" applyProtection="1">
      <alignment horizontal="center" vertical="center"/>
      <protection locked="0"/>
    </xf>
    <xf numFmtId="186" fontId="12" fillId="46" borderId="46" xfId="60" applyNumberFormat="1" applyFont="1" applyFill="1" applyBorder="1" applyAlignment="1" applyProtection="1">
      <alignment horizontal="center" vertical="center"/>
      <protection locked="0"/>
    </xf>
    <xf numFmtId="10" fontId="24" fillId="46" borderId="46" xfId="57" applyNumberFormat="1" applyFont="1" applyFill="1" applyBorder="1" applyAlignment="1">
      <alignment horizontal="right" vertical="center"/>
    </xf>
    <xf numFmtId="2" fontId="24" fillId="46" borderId="46" xfId="66" applyNumberFormat="1" applyFont="1" applyAlignment="1">
      <alignment horizontal="right" vertical="center"/>
      <protection locked="0"/>
    </xf>
    <xf numFmtId="2" fontId="24" fillId="46" borderId="47" xfId="66" applyNumberFormat="1" applyFont="1" applyBorder="1" applyAlignment="1">
      <alignment horizontal="right" vertical="center"/>
      <protection locked="0"/>
    </xf>
    <xf numFmtId="0" fontId="0" fillId="25" borderId="46" xfId="66" applyFont="1" applyFill="1" applyAlignment="1">
      <alignment horizontal="center" vertical="center"/>
      <protection locked="0"/>
    </xf>
    <xf numFmtId="43" fontId="12" fillId="25" borderId="47" xfId="60" applyFont="1" applyFill="1" applyBorder="1" applyAlignment="1" applyProtection="1">
      <alignment horizontal="right" vertical="center"/>
    </xf>
    <xf numFmtId="183" fontId="0" fillId="25" borderId="47" xfId="0" applyNumberFormat="1" applyFill="1" applyBorder="1" applyAlignment="1">
      <alignment horizontal="right" vertical="center"/>
    </xf>
    <xf numFmtId="10" fontId="12" fillId="25" borderId="42" xfId="57" applyNumberFormat="1" applyFont="1" applyFill="1" applyBorder="1" applyAlignment="1">
      <alignment horizontal="right" vertical="center"/>
    </xf>
    <xf numFmtId="0" fontId="0" fillId="25" borderId="42" xfId="0" applyFill="1" applyBorder="1" applyAlignment="1">
      <alignment horizontal="right" vertical="center"/>
    </xf>
    <xf numFmtId="186" fontId="12" fillId="25" borderId="48" xfId="60" applyNumberFormat="1" applyFont="1" applyFill="1" applyBorder="1" applyAlignment="1" applyProtection="1">
      <alignment horizontal="right" vertical="center"/>
    </xf>
    <xf numFmtId="0" fontId="12" fillId="25" borderId="47" xfId="63" applyNumberFormat="1" applyFont="1" applyFill="1" applyBorder="1" applyAlignment="1">
      <alignment vertical="center"/>
    </xf>
    <xf numFmtId="0" fontId="12" fillId="25" borderId="42" xfId="63" applyFont="1" applyFill="1" applyBorder="1" applyAlignment="1">
      <alignment horizontal="right" vertical="center"/>
    </xf>
    <xf numFmtId="0" fontId="12" fillId="25" borderId="42" xfId="63" applyNumberFormat="1" applyFont="1" applyFill="1" applyBorder="1" applyAlignment="1">
      <alignment horizontal="right" vertical="center"/>
    </xf>
    <xf numFmtId="0" fontId="12" fillId="25" borderId="48" xfId="63" applyFont="1" applyFill="1" applyBorder="1" applyAlignment="1">
      <alignment horizontal="right" vertical="center"/>
    </xf>
    <xf numFmtId="43" fontId="12" fillId="25" borderId="46" xfId="60" applyFont="1" applyFill="1" applyBorder="1" applyAlignment="1" applyProtection="1">
      <alignment horizontal="right" vertical="center"/>
    </xf>
    <xf numFmtId="43" fontId="12" fillId="25" borderId="42" xfId="60" applyFont="1" applyFill="1" applyBorder="1" applyAlignment="1" applyProtection="1">
      <alignment horizontal="right" vertical="center"/>
    </xf>
    <xf numFmtId="186" fontId="12" fillId="25" borderId="42" xfId="60" applyNumberFormat="1" applyFont="1" applyFill="1" applyBorder="1" applyAlignment="1" applyProtection="1">
      <alignment horizontal="right" vertical="center"/>
    </xf>
    <xf numFmtId="43" fontId="12" fillId="25" borderId="42" xfId="60" applyFont="1" applyFill="1" applyBorder="1" applyAlignment="1" applyProtection="1">
      <alignment vertical="center"/>
    </xf>
    <xf numFmtId="0" fontId="12" fillId="25" borderId="42" xfId="60" applyNumberFormat="1" applyFont="1" applyFill="1" applyBorder="1" applyAlignment="1" applyProtection="1">
      <alignment horizontal="left" vertical="center"/>
    </xf>
    <xf numFmtId="0" fontId="36" fillId="0" borderId="47" xfId="67" applyNumberFormat="1" applyBorder="1" applyAlignment="1">
      <alignment horizontal="left" vertical="center"/>
    </xf>
    <xf numFmtId="0" fontId="36" fillId="0" borderId="42" xfId="67" applyNumberFormat="1" applyBorder="1" applyAlignment="1">
      <alignment horizontal="right" vertical="center"/>
    </xf>
    <xf numFmtId="0" fontId="36" fillId="0" borderId="42" xfId="67" applyNumberFormat="1" applyBorder="1" applyAlignment="1">
      <alignment horizontal="center" vertical="center"/>
    </xf>
    <xf numFmtId="0" fontId="36" fillId="0" borderId="46" xfId="67" applyNumberFormat="1" applyBorder="1" applyAlignment="1">
      <alignment horizontal="center" vertical="center"/>
    </xf>
    <xf numFmtId="0" fontId="36" fillId="0" borderId="46" xfId="67" applyNumberFormat="1" applyBorder="1" applyAlignment="1">
      <alignment vertical="center"/>
    </xf>
    <xf numFmtId="0" fontId="36" fillId="0" borderId="46" xfId="60" applyNumberFormat="1" applyFont="1" applyBorder="1" applyAlignment="1">
      <alignment horizontal="right" vertical="center"/>
    </xf>
    <xf numFmtId="10" fontId="36" fillId="0" borderId="46" xfId="60" applyNumberFormat="1" applyFont="1" applyBorder="1" applyAlignment="1">
      <alignment horizontal="right" vertical="center"/>
    </xf>
    <xf numFmtId="10" fontId="36" fillId="0" borderId="46" xfId="67" applyNumberFormat="1" applyBorder="1" applyAlignment="1">
      <alignment horizontal="right" vertical="center"/>
    </xf>
    <xf numFmtId="0" fontId="36" fillId="0" borderId="46" xfId="67" applyBorder="1" applyAlignment="1">
      <alignment horizontal="right" vertical="center"/>
    </xf>
    <xf numFmtId="0" fontId="36" fillId="0" borderId="46" xfId="67" applyBorder="1" applyAlignment="1">
      <alignment horizontal="center" vertical="center"/>
    </xf>
    <xf numFmtId="0" fontId="36" fillId="0" borderId="46" xfId="67" applyBorder="1" applyAlignment="1">
      <alignment horizontal="left" vertical="center"/>
    </xf>
    <xf numFmtId="11" fontId="36" fillId="0" borderId="46" xfId="67" applyNumberFormat="1" applyBorder="1" applyAlignment="1">
      <alignment horizontal="right" vertical="center"/>
    </xf>
    <xf numFmtId="0" fontId="36" fillId="0" borderId="47" xfId="67" applyBorder="1" applyAlignment="1">
      <alignment horizontal="left" vertical="center"/>
    </xf>
    <xf numFmtId="10" fontId="33" fillId="44" borderId="46" xfId="64" applyNumberFormat="1" applyBorder="1" applyAlignment="1">
      <alignment horizontal="right" vertical="center"/>
    </xf>
    <xf numFmtId="2" fontId="36" fillId="0" borderId="46" xfId="67" applyNumberFormat="1" applyBorder="1" applyAlignment="1">
      <alignment horizontal="right" vertical="center"/>
    </xf>
    <xf numFmtId="2" fontId="36" fillId="0" borderId="47" xfId="67" applyNumberFormat="1" applyBorder="1" applyAlignment="1">
      <alignment horizontal="right" vertical="center"/>
    </xf>
    <xf numFmtId="43" fontId="36" fillId="0" borderId="46" xfId="67" applyNumberFormat="1" applyBorder="1" applyAlignment="1">
      <alignment horizontal="right" vertical="center"/>
    </xf>
    <xf numFmtId="0" fontId="36" fillId="0" borderId="46" xfId="67" applyNumberFormat="1" applyBorder="1" applyAlignment="1">
      <alignment horizontal="right" vertical="center"/>
    </xf>
    <xf numFmtId="0" fontId="36" fillId="0" borderId="42" xfId="67" applyNumberFormat="1" applyBorder="1" applyAlignment="1">
      <alignment vertical="center"/>
    </xf>
    <xf numFmtId="0" fontId="36" fillId="0" borderId="48" xfId="67" applyNumberFormat="1" applyBorder="1" applyAlignment="1">
      <alignment horizontal="right" vertical="center"/>
    </xf>
    <xf numFmtId="0" fontId="36" fillId="0" borderId="47" xfId="67" applyNumberFormat="1" applyBorder="1" applyAlignment="1">
      <alignment horizontal="right" vertical="center"/>
    </xf>
    <xf numFmtId="0" fontId="36" fillId="0" borderId="42" xfId="67" applyNumberFormat="1" applyBorder="1" applyAlignment="1">
      <alignment horizontal="left" vertical="center"/>
    </xf>
    <xf numFmtId="0" fontId="37" fillId="0" borderId="19" xfId="68" applyNumberFormat="1" applyBorder="1" applyAlignment="1">
      <alignment horizontal="left" vertical="center"/>
    </xf>
    <xf numFmtId="0" fontId="24" fillId="0" borderId="19" xfId="68" applyNumberFormat="1" applyFont="1" applyBorder="1" applyAlignment="1">
      <alignment horizontal="right" vertical="center"/>
    </xf>
    <xf numFmtId="0" fontId="37" fillId="0" borderId="39" xfId="68" applyNumberFormat="1" applyBorder="1" applyAlignment="1">
      <alignment horizontal="center" vertical="center"/>
    </xf>
    <xf numFmtId="0" fontId="24" fillId="0" borderId="46" xfId="68" applyNumberFormat="1" applyFont="1" applyBorder="1" applyAlignment="1">
      <alignment vertical="center"/>
    </xf>
    <xf numFmtId="0" fontId="37" fillId="0" borderId="46" xfId="68" applyNumberFormat="1" applyBorder="1" applyAlignment="1">
      <alignment vertical="center"/>
    </xf>
    <xf numFmtId="0" fontId="37" fillId="0" borderId="46" xfId="68" applyNumberFormat="1" applyBorder="1" applyAlignment="1">
      <alignment horizontal="center" vertical="center"/>
    </xf>
    <xf numFmtId="0" fontId="24" fillId="0" borderId="46" xfId="60" applyNumberFormat="1" applyFont="1" applyBorder="1" applyAlignment="1">
      <alignment horizontal="right" vertical="center"/>
    </xf>
    <xf numFmtId="10" fontId="24" fillId="0" borderId="46" xfId="60" applyNumberFormat="1" applyFont="1" applyBorder="1" applyAlignment="1">
      <alignment horizontal="right" vertical="center"/>
    </xf>
    <xf numFmtId="10" fontId="37" fillId="0" borderId="46" xfId="68" applyNumberFormat="1" applyBorder="1" applyAlignment="1">
      <alignment horizontal="right" vertical="center"/>
    </xf>
    <xf numFmtId="0" fontId="37" fillId="0" borderId="46" xfId="68" applyBorder="1" applyAlignment="1">
      <alignment horizontal="right" vertical="center"/>
    </xf>
    <xf numFmtId="0" fontId="24" fillId="0" borderId="46" xfId="68" applyFont="1" applyBorder="1" applyAlignment="1">
      <alignment horizontal="center" vertical="center"/>
    </xf>
    <xf numFmtId="0" fontId="37" fillId="0" borderId="46" xfId="68" applyBorder="1" applyAlignment="1">
      <alignment horizontal="left" vertical="center"/>
    </xf>
    <xf numFmtId="0" fontId="37" fillId="0" borderId="46" xfId="68" applyBorder="1" applyAlignment="1">
      <alignment horizontal="center" vertical="center"/>
    </xf>
    <xf numFmtId="11" fontId="37" fillId="0" borderId="46" xfId="68" applyNumberFormat="1" applyBorder="1" applyAlignment="1">
      <alignment horizontal="right" vertical="center"/>
    </xf>
    <xf numFmtId="0" fontId="37" fillId="0" borderId="47" xfId="68" applyBorder="1" applyAlignment="1">
      <alignment horizontal="left" vertical="center"/>
    </xf>
    <xf numFmtId="2" fontId="37" fillId="0" borderId="46" xfId="68" applyNumberFormat="1" applyBorder="1" applyAlignment="1">
      <alignment horizontal="right" vertical="center"/>
    </xf>
    <xf numFmtId="2" fontId="37" fillId="0" borderId="47" xfId="68" applyNumberFormat="1" applyBorder="1" applyAlignment="1">
      <alignment horizontal="right" vertical="center"/>
    </xf>
    <xf numFmtId="183" fontId="37" fillId="0" borderId="39" xfId="68" applyNumberFormat="1" applyBorder="1" applyAlignment="1">
      <alignment horizontal="left" vertical="center"/>
    </xf>
    <xf numFmtId="0" fontId="37" fillId="0" borderId="19" xfId="68" applyNumberFormat="1" applyBorder="1" applyAlignment="1">
      <alignment horizontal="right" vertical="center"/>
    </xf>
    <xf numFmtId="0" fontId="37" fillId="0" borderId="39" xfId="68" applyNumberFormat="1" applyBorder="1" applyAlignment="1">
      <alignment horizontal="left" vertical="center"/>
    </xf>
    <xf numFmtId="0" fontId="37" fillId="0" borderId="19" xfId="68" applyNumberFormat="1" applyBorder="1" applyAlignment="1">
      <alignment vertical="center"/>
    </xf>
    <xf numFmtId="0" fontId="37" fillId="0" borderId="39" xfId="68" applyNumberFormat="1" applyBorder="1" applyAlignment="1">
      <alignment horizontal="right" vertical="center"/>
    </xf>
    <xf numFmtId="0" fontId="37" fillId="0" borderId="18" xfId="68" applyNumberFormat="1" applyBorder="1" applyAlignment="1">
      <alignment horizontal="right" vertical="center"/>
    </xf>
    <xf numFmtId="0" fontId="37" fillId="0" borderId="20" xfId="68" applyNumberFormat="1" applyBorder="1" applyAlignment="1">
      <alignment horizontal="right" vertical="center"/>
    </xf>
    <xf numFmtId="188" fontId="37" fillId="0" borderId="19" xfId="68" applyNumberFormat="1" applyBorder="1" applyAlignment="1">
      <alignment horizontal="left" vertical="center"/>
    </xf>
    <xf numFmtId="0" fontId="35" fillId="0" borderId="16" xfId="60" applyNumberFormat="1" applyFont="1" applyFill="1" applyBorder="1" applyAlignment="1" applyProtection="1">
      <alignment horizontal="left" vertical="center"/>
    </xf>
    <xf numFmtId="43" fontId="35" fillId="0" borderId="17" xfId="60" applyFont="1" applyFill="1" applyBorder="1" applyAlignment="1" applyProtection="1">
      <alignment horizontal="right" vertical="center"/>
    </xf>
    <xf numFmtId="8" fontId="36" fillId="0" borderId="45" xfId="67" applyNumberFormat="1" applyBorder="1" applyAlignment="1">
      <alignment horizontal="center" vertical="center"/>
    </xf>
    <xf numFmtId="0" fontId="38" fillId="0" borderId="0" xfId="69" applyAlignment="1">
      <alignment horizontal="center" vertical="center"/>
    </xf>
    <xf numFmtId="0" fontId="0" fillId="46" borderId="46" xfId="66" applyFont="1" applyAlignment="1">
      <alignment vertical="center"/>
      <protection locked="0"/>
    </xf>
    <xf numFmtId="0" fontId="0" fillId="46" borderId="46" xfId="66" applyNumberFormat="1" applyFont="1" applyAlignment="1">
      <alignment horizontal="center" vertical="center"/>
      <protection locked="0"/>
    </xf>
    <xf numFmtId="0" fontId="0" fillId="46" borderId="46" xfId="66" applyFont="1" applyAlignment="1">
      <alignment horizontal="right" vertical="center"/>
      <protection locked="0"/>
    </xf>
    <xf numFmtId="10" fontId="0" fillId="46" borderId="46" xfId="66" applyNumberFormat="1" applyFont="1" applyAlignment="1">
      <alignment horizontal="right" vertical="center"/>
      <protection locked="0"/>
    </xf>
    <xf numFmtId="0" fontId="0" fillId="46" borderId="46" xfId="66" applyFont="1" applyAlignment="1">
      <alignment horizontal="center" vertical="center"/>
      <protection locked="0"/>
    </xf>
    <xf numFmtId="3" fontId="0" fillId="46" borderId="46" xfId="66" applyNumberFormat="1" applyFont="1" applyAlignment="1">
      <alignment horizontal="right" vertical="center"/>
      <protection locked="0"/>
    </xf>
    <xf numFmtId="0" fontId="0" fillId="46" borderId="46" xfId="66" applyFont="1" applyAlignment="1">
      <alignment horizontal="left" vertical="center"/>
      <protection locked="0"/>
    </xf>
    <xf numFmtId="11" fontId="0" fillId="46" borderId="46" xfId="66" applyNumberFormat="1" applyFont="1" applyAlignment="1">
      <alignment horizontal="right" vertical="center"/>
      <protection locked="0"/>
    </xf>
    <xf numFmtId="9" fontId="0" fillId="46" borderId="46" xfId="66" applyNumberFormat="1" applyFont="1" applyAlignment="1">
      <alignment horizontal="right" vertical="center"/>
      <protection locked="0"/>
    </xf>
    <xf numFmtId="10" fontId="12" fillId="46" borderId="46" xfId="66" applyNumberFormat="1" applyFont="1" applyAlignment="1">
      <alignment horizontal="right" vertical="center"/>
      <protection locked="0"/>
    </xf>
    <xf numFmtId="2" fontId="12" fillId="46" borderId="46" xfId="66" applyNumberFormat="1" applyFont="1" applyAlignment="1">
      <alignment horizontal="right" vertical="center"/>
      <protection locked="0"/>
    </xf>
    <xf numFmtId="2" fontId="33" fillId="44" borderId="49" xfId="64" applyNumberFormat="1" applyBorder="1" applyAlignment="1">
      <alignment horizontal="right" vertical="center"/>
    </xf>
    <xf numFmtId="2" fontId="35" fillId="0" borderId="0" xfId="60" applyNumberFormat="1" applyFont="1" applyFill="1" applyBorder="1" applyAlignment="1" applyProtection="1">
      <alignment horizontal="right" vertical="center"/>
    </xf>
    <xf numFmtId="2" fontId="33" fillId="44" borderId="50" xfId="64" applyNumberFormat="1" applyBorder="1" applyAlignment="1">
      <alignment horizontal="right" vertical="center"/>
    </xf>
    <xf numFmtId="0" fontId="35" fillId="0" borderId="13" xfId="60" applyNumberFormat="1" applyFont="1" applyFill="1" applyBorder="1" applyAlignment="1" applyProtection="1">
      <alignment vertical="center"/>
    </xf>
    <xf numFmtId="2" fontId="31" fillId="0" borderId="16" xfId="62" applyNumberFormat="1" applyFill="1" applyBorder="1" applyAlignment="1">
      <alignment horizontal="right" vertical="center"/>
    </xf>
    <xf numFmtId="2" fontId="31" fillId="0" borderId="0" xfId="62" applyNumberFormat="1" applyFill="1" applyBorder="1" applyAlignment="1">
      <alignment horizontal="right" vertical="center"/>
    </xf>
    <xf numFmtId="2" fontId="31" fillId="0" borderId="17" xfId="62" applyNumberFormat="1" applyFill="1" applyBorder="1" applyAlignment="1">
      <alignment horizontal="right" vertical="center"/>
    </xf>
    <xf numFmtId="2" fontId="31" fillId="44" borderId="51" xfId="62" applyNumberFormat="1" applyFill="1" applyBorder="1" applyAlignment="1">
      <alignment horizontal="right" vertical="center"/>
    </xf>
    <xf numFmtId="2" fontId="31" fillId="0" borderId="43" xfId="62" applyNumberFormat="1" applyFill="1" applyBorder="1" applyAlignment="1">
      <alignment horizontal="right" vertical="center"/>
    </xf>
    <xf numFmtId="2" fontId="31" fillId="44" borderId="52" xfId="62" applyNumberFormat="1" applyFill="1" applyBorder="1" applyAlignment="1">
      <alignment horizontal="right" vertical="center"/>
    </xf>
    <xf numFmtId="164" fontId="31" fillId="0" borderId="0" xfId="62" applyNumberFormat="1" applyFill="1" applyBorder="1" applyAlignment="1">
      <alignment horizontal="right" vertical="center"/>
    </xf>
    <xf numFmtId="2" fontId="31" fillId="0" borderId="0" xfId="60" applyNumberFormat="1" applyFont="1" applyFill="1" applyBorder="1" applyAlignment="1">
      <alignment horizontal="right" vertical="center"/>
    </xf>
    <xf numFmtId="2" fontId="31" fillId="0" borderId="0" xfId="62" applyNumberFormat="1" applyFill="1" applyBorder="1" applyAlignment="1">
      <alignment vertical="center"/>
    </xf>
    <xf numFmtId="2" fontId="31" fillId="0" borderId="16" xfId="62" applyNumberFormat="1" applyFill="1" applyBorder="1" applyAlignment="1">
      <alignment horizontal="left" vertical="center"/>
    </xf>
    <xf numFmtId="8" fontId="36" fillId="0" borderId="53" xfId="67" applyNumberFormat="1" applyBorder="1" applyAlignment="1">
      <alignment horizontal="center" vertical="center"/>
    </xf>
    <xf numFmtId="2" fontId="33" fillId="44" borderId="54" xfId="64" applyNumberFormat="1" applyBorder="1" applyAlignment="1">
      <alignment horizontal="right" vertical="center"/>
    </xf>
    <xf numFmtId="2" fontId="33" fillId="44" borderId="55" xfId="64" applyNumberFormat="1" applyBorder="1" applyAlignment="1">
      <alignment horizontal="right" vertical="center"/>
    </xf>
    <xf numFmtId="0" fontId="35" fillId="0" borderId="16" xfId="60" applyNumberFormat="1" applyFont="1" applyFill="1" applyBorder="1" applyAlignment="1" applyProtection="1">
      <alignment vertical="center"/>
    </xf>
    <xf numFmtId="11" fontId="12" fillId="46" borderId="46" xfId="66" applyNumberFormat="1" applyFont="1" applyAlignment="1">
      <alignment horizontal="right" vertical="center"/>
      <protection locked="0"/>
    </xf>
    <xf numFmtId="0" fontId="24" fillId="0" borderId="56" xfId="0" applyFont="1" applyBorder="1" applyAlignment="1">
      <alignment horizontal="left" vertical="center"/>
    </xf>
    <xf numFmtId="0" fontId="24" fillId="0" borderId="57" xfId="0" applyFont="1" applyBorder="1" applyAlignment="1">
      <alignment horizontal="left" vertical="center"/>
    </xf>
    <xf numFmtId="0" fontId="0" fillId="0" borderId="57" xfId="0" applyBorder="1" applyAlignment="1">
      <alignment vertical="center"/>
    </xf>
    <xf numFmtId="0" fontId="24" fillId="0" borderId="57" xfId="0" applyFont="1" applyBorder="1" applyAlignment="1">
      <alignment horizontal="right" vertical="center"/>
    </xf>
    <xf numFmtId="0" fontId="24" fillId="0" borderId="58" xfId="0" applyFont="1" applyBorder="1" applyAlignment="1">
      <alignment horizontal="right" vertical="center"/>
    </xf>
    <xf numFmtId="0" fontId="0" fillId="0" borderId="0" xfId="0" applyAlignment="1">
      <alignment vertical="center"/>
    </xf>
    <xf numFmtId="0" fontId="33" fillId="44" borderId="59" xfId="70" applyNumberFormat="1" applyBorder="1" applyAlignment="1">
      <alignment horizontal="center" vertical="center"/>
    </xf>
    <xf numFmtId="0" fontId="33" fillId="44" borderId="59" xfId="70" applyNumberFormat="1" applyBorder="1" applyAlignment="1">
      <alignment vertical="center"/>
    </xf>
    <xf numFmtId="0" fontId="33" fillId="44" borderId="59" xfId="70" applyNumberFormat="1" applyBorder="1" applyAlignment="1">
      <alignment horizontal="left" vertical="center"/>
    </xf>
    <xf numFmtId="3" fontId="31" fillId="0" borderId="16" xfId="62" applyNumberFormat="1" applyFill="1" applyBorder="1" applyAlignment="1">
      <alignment horizontal="left" vertical="center"/>
    </xf>
    <xf numFmtId="3" fontId="31" fillId="0" borderId="0" xfId="62" applyNumberFormat="1" applyFill="1" applyBorder="1" applyAlignment="1">
      <alignment horizontal="left" vertical="center"/>
    </xf>
    <xf numFmtId="0" fontId="31" fillId="0" borderId="0" xfId="62" applyNumberFormat="1" applyFill="1" applyBorder="1" applyAlignment="1">
      <alignment horizontal="left" vertical="center"/>
    </xf>
    <xf numFmtId="14" fontId="31" fillId="0" borderId="0" xfId="62" applyNumberFormat="1" applyFill="1" applyBorder="1" applyAlignment="1">
      <alignment horizontal="right" vertical="center"/>
    </xf>
    <xf numFmtId="183" fontId="31" fillId="0" borderId="0" xfId="62" applyNumberFormat="1" applyFill="1" applyBorder="1" applyAlignment="1">
      <alignment horizontal="left" vertical="center"/>
    </xf>
    <xf numFmtId="183" fontId="31" fillId="0" borderId="17" xfId="62" applyNumberFormat="1" applyFill="1" applyBorder="1" applyAlignment="1">
      <alignment horizontal="left" vertical="center"/>
    </xf>
    <xf numFmtId="186" fontId="12" fillId="0" borderId="59" xfId="60" applyNumberFormat="1" applyFont="1" applyBorder="1"/>
    <xf numFmtId="189" fontId="33" fillId="44" borderId="59" xfId="70" applyNumberFormat="1" applyBorder="1" applyAlignment="1">
      <alignment horizontal="left" vertical="center"/>
    </xf>
    <xf numFmtId="0" fontId="5" fillId="47" borderId="0" xfId="0" applyFont="1" applyFill="1"/>
    <xf numFmtId="0" fontId="0" fillId="47" borderId="0" xfId="0" applyFill="1"/>
    <xf numFmtId="0" fontId="39" fillId="0" borderId="0" xfId="0" applyFont="1"/>
    <xf numFmtId="9" fontId="39" fillId="0" borderId="0" xfId="57" applyFont="1"/>
    <xf numFmtId="0" fontId="0" fillId="48" borderId="0" xfId="0" applyFill="1"/>
    <xf numFmtId="2" fontId="5" fillId="0" borderId="0" xfId="0" applyNumberFormat="1" applyFont="1"/>
    <xf numFmtId="0" fontId="0" fillId="49" borderId="0" xfId="0" applyFill="1"/>
    <xf numFmtId="0" fontId="0" fillId="50" borderId="0" xfId="0" applyFill="1"/>
    <xf numFmtId="0" fontId="3" fillId="50" borderId="0" xfId="9" applyFill="1">
      <alignment vertical="top"/>
      <protection locked="0"/>
    </xf>
    <xf numFmtId="0" fontId="5" fillId="51" borderId="0" xfId="0" applyFont="1" applyFill="1"/>
    <xf numFmtId="0" fontId="0" fillId="38" borderId="0" xfId="0" applyFill="1"/>
    <xf numFmtId="0" fontId="17" fillId="27" borderId="22" xfId="58" applyFont="1" applyFill="1" applyBorder="1" applyAlignment="1">
      <alignment horizontal="left" vertical="center"/>
    </xf>
  </cellXfs>
  <cellStyles count="71">
    <cellStyle name="20% - Accent1 2" xfId="27" xr:uid="{00000000-0005-0000-0000-00003E000000}"/>
    <cellStyle name="20% - Accent2 2" xfId="29" xr:uid="{00000000-0005-0000-0000-000040000000}"/>
    <cellStyle name="20% - Accent3 2" xfId="31" xr:uid="{00000000-0005-0000-0000-000042000000}"/>
    <cellStyle name="20% - Accent4 2" xfId="33" xr:uid="{00000000-0005-0000-0000-000044000000}"/>
    <cellStyle name="20% - Accent5 2" xfId="35" xr:uid="{00000000-0005-0000-0000-000046000000}"/>
    <cellStyle name="20% - Accent6 2" xfId="37" xr:uid="{00000000-0005-0000-0000-000048000000}"/>
    <cellStyle name="40% - Accent1 2" xfId="28" xr:uid="{00000000-0005-0000-0000-00003F000000}"/>
    <cellStyle name="40% - Accent2 2" xfId="30" xr:uid="{00000000-0005-0000-0000-000041000000}"/>
    <cellStyle name="40% - Accent3 2" xfId="32" xr:uid="{00000000-0005-0000-0000-000043000000}"/>
    <cellStyle name="40% - Accent4 2" xfId="34" xr:uid="{00000000-0005-0000-0000-000045000000}"/>
    <cellStyle name="40% - Accent5 2" xfId="36" xr:uid="{00000000-0005-0000-0000-000047000000}"/>
    <cellStyle name="40% - Accent6 2" xfId="38" xr:uid="{00000000-0005-0000-0000-000049000000}"/>
    <cellStyle name="60% - Accent1 2" xfId="20" xr:uid="{00000000-0005-0000-0000-000037000000}"/>
    <cellStyle name="60% - Accent2 2" xfId="21" xr:uid="{00000000-0005-0000-0000-000038000000}"/>
    <cellStyle name="60% - Accent3 2" xfId="22" xr:uid="{00000000-0005-0000-0000-000039000000}"/>
    <cellStyle name="60% - Accent4 2" xfId="23" xr:uid="{00000000-0005-0000-0000-00003A000000}"/>
    <cellStyle name="60% - Accent5 2" xfId="24" xr:uid="{00000000-0005-0000-0000-00003B000000}"/>
    <cellStyle name="60% - Accent6 2" xfId="25" xr:uid="{00000000-0005-0000-0000-00003C000000}"/>
    <cellStyle name="Body: normal cell" xfId="2" xr:uid="{00000000-0005-0000-0000-000002000000}"/>
    <cellStyle name="Body: normal cell 2" xfId="14" xr:uid="{00000000-0005-0000-0000-00000F000000}"/>
    <cellStyle name="Body: normal cell 2 2" xfId="50" xr:uid="{00000000-0005-0000-0000-000055000000}"/>
    <cellStyle name="Body: normal cell 3" xfId="41" xr:uid="{00000000-0005-0000-0000-00004C000000}"/>
    <cellStyle name="Code_Output" xfId="61" xr:uid="{BD0C7E27-1ADF-487D-A9CD-DB240DFA72B0}"/>
    <cellStyle name="Comma" xfId="60" builtinId="3"/>
    <cellStyle name="Comma 2" xfId="59" xr:uid="{B8DD65FE-20DC-403B-ADA8-C53C1C5BA064}"/>
    <cellStyle name="Empty_Cell" xfId="65" xr:uid="{7874736F-AC20-41C4-B50F-7906D1FFC63C}"/>
    <cellStyle name="Font: Calibri, 9pt regular" xfId="8" xr:uid="{00000000-0005-0000-0000-000008000000}"/>
    <cellStyle name="Font: Calibri, 9pt regular 2" xfId="17" xr:uid="{00000000-0005-0000-0000-000012000000}"/>
    <cellStyle name="Font: Calibri, 9pt regular 2 2" xfId="51" xr:uid="{00000000-0005-0000-0000-000056000000}"/>
    <cellStyle name="Font: Calibri, 9pt regular 3" xfId="43" xr:uid="{00000000-0005-0000-0000-00004E000000}"/>
    <cellStyle name="Footnotes: all except top row" xfId="10" xr:uid="{00000000-0005-0000-0000-00000B000000}"/>
    <cellStyle name="Footnotes: top row" xfId="6" xr:uid="{00000000-0005-0000-0000-000006000000}"/>
    <cellStyle name="Footnotes: top row 2" xfId="13" xr:uid="{00000000-0005-0000-0000-00000E000000}"/>
    <cellStyle name="Footnotes: top row 2 2" xfId="52" xr:uid="{00000000-0005-0000-0000-000057000000}"/>
    <cellStyle name="Footnotes: top row 3" xfId="39" xr:uid="{00000000-0005-0000-0000-00004A000000}"/>
    <cellStyle name="Formula" xfId="62" xr:uid="{951043BD-9897-4F93-80D2-C5172A6CEBE9}"/>
    <cellStyle name="Header: bottom row" xfId="1" xr:uid="{00000000-0005-0000-0000-000001000000}"/>
    <cellStyle name="Header: bottom row 2" xfId="16" xr:uid="{00000000-0005-0000-0000-000011000000}"/>
    <cellStyle name="Header: bottom row 2 2" xfId="53" xr:uid="{00000000-0005-0000-0000-000058000000}"/>
    <cellStyle name="Header: bottom row 3" xfId="42" xr:uid="{00000000-0005-0000-0000-00004D000000}"/>
    <cellStyle name="Header: top rows" xfId="3" xr:uid="{00000000-0005-0000-0000-000003000000}"/>
    <cellStyle name="Hyperlink" xfId="9" builtinId="8"/>
    <cellStyle name="Hyperlink 2" xfId="46" xr:uid="{00000000-0005-0000-0000-000051000000}"/>
    <cellStyle name="Hyperlink 3" xfId="56" xr:uid="{00000000-0005-0000-0000-00005B000000}"/>
    <cellStyle name="Hyperlink 4" xfId="69" xr:uid="{CF304D54-A9B0-46CB-8780-E1221E464E85}"/>
    <cellStyle name="InputLight" xfId="66" xr:uid="{B819B5F4-EB47-4C98-B4A7-505857799E33}"/>
    <cellStyle name="Neutral 2" xfId="19" xr:uid="{00000000-0005-0000-0000-000036000000}"/>
    <cellStyle name="Normal" xfId="0" builtinId="0"/>
    <cellStyle name="Normal 2" xfId="12" xr:uid="{00000000-0005-0000-0000-00000D000000}"/>
    <cellStyle name="Normal 3" xfId="45" xr:uid="{00000000-0005-0000-0000-000050000000}"/>
    <cellStyle name="Normal 3 2" xfId="49" xr:uid="{00000000-0005-0000-0000-000054000000}"/>
    <cellStyle name="Normal 4" xfId="48" xr:uid="{00000000-0005-0000-0000-000053000000}"/>
    <cellStyle name="Normal 5" xfId="47" xr:uid="{00000000-0005-0000-0000-000052000000}"/>
    <cellStyle name="Normal 6" xfId="58" xr:uid="{39B2D5B3-82F9-486A-ADCF-6B6658C1D217}"/>
    <cellStyle name="Note 2" xfId="26" xr:uid="{00000000-0005-0000-0000-00003D000000}"/>
    <cellStyle name="Notes" xfId="63" xr:uid="{F3E7A489-E616-4AB3-B1D4-2EC4FC6E4C33}"/>
    <cellStyle name="Parent row" xfId="5" xr:uid="{00000000-0005-0000-0000-000005000000}"/>
    <cellStyle name="Parent row 2" xfId="15" xr:uid="{00000000-0005-0000-0000-000010000000}"/>
    <cellStyle name="Parent row 2 2" xfId="54" xr:uid="{00000000-0005-0000-0000-000059000000}"/>
    <cellStyle name="Parent row 3" xfId="40" xr:uid="{00000000-0005-0000-0000-00004B000000}"/>
    <cellStyle name="Percent" xfId="57" builtinId="5"/>
    <cellStyle name="Section Break" xfId="7" xr:uid="{00000000-0005-0000-0000-000007000000}"/>
    <cellStyle name="Section Break: parent row" xfId="4" xr:uid="{00000000-0005-0000-0000-000004000000}"/>
    <cellStyle name="Table Header 2" xfId="68" xr:uid="{1266BC23-E809-40FA-92FE-E56955C603FF}"/>
    <cellStyle name="Table title" xfId="11" xr:uid="{00000000-0005-0000-0000-00000C000000}"/>
    <cellStyle name="Table title 2" xfId="18" xr:uid="{00000000-0005-0000-0000-000013000000}"/>
    <cellStyle name="Table title 2 2" xfId="55" xr:uid="{00000000-0005-0000-0000-00005A000000}"/>
    <cellStyle name="Table title 3" xfId="44" xr:uid="{00000000-0005-0000-0000-00004F000000}"/>
    <cellStyle name="Technical_Input" xfId="64" xr:uid="{91E39B3E-087C-4044-865B-4CD23EE1A649}"/>
    <cellStyle name="Technical_Input 2" xfId="70" xr:uid="{60AEB1AB-6CA1-4690-9ACB-4C9BAF727A89}"/>
    <cellStyle name="unit" xfId="67" xr:uid="{3184BCE9-7511-4112-BF25-EA8F591A858D}"/>
  </cellStyles>
  <dxfs count="75">
    <dxf>
      <numFmt numFmtId="183" formatCode="_(* #,##0.00_);[Red]_(* \(#,##0.00\);_(* &quot;-&quot;??_);_(@_)"/>
    </dxf>
    <dxf>
      <numFmt numFmtId="183" formatCode="_(* #,##0.00_);[Red]_(* \(#,##0.00\);_(* &quot;-&quot;??_);_(@_)"/>
    </dxf>
    <dxf>
      <numFmt numFmtId="0" formatCode="General"/>
    </dxf>
    <dxf>
      <numFmt numFmtId="14" formatCode="0.00%"/>
    </dxf>
    <dxf>
      <font>
        <color rgb="FF808080"/>
      </font>
      <fill>
        <patternFill patternType="lightUp">
          <fgColor rgb="FFEB4D4A"/>
        </patternFill>
      </fill>
    </dxf>
    <dxf>
      <font>
        <color rgb="FF808080"/>
      </font>
      <fill>
        <patternFill patternType="lightUp">
          <fgColor rgb="FF00C78B"/>
        </patternFill>
      </fill>
    </dxf>
    <dxf>
      <font>
        <b val="0"/>
        <i val="0"/>
        <color auto="1"/>
      </font>
      <fill>
        <patternFill>
          <bgColor theme="7"/>
        </patternFill>
      </fill>
    </dxf>
    <dxf>
      <font>
        <color theme="0" tint="-0.499984740745262"/>
      </font>
      <fill>
        <patternFill patternType="solid">
          <bgColor theme="0" tint="-0.14996795556505021"/>
        </patternFill>
      </fill>
      <border>
        <top style="thin">
          <color auto="1"/>
        </top>
        <bottom style="thin">
          <color auto="1"/>
        </bottom>
      </border>
    </dxf>
    <dxf>
      <font>
        <b/>
        <i val="0"/>
        <color rgb="FFEB4D4A"/>
      </font>
    </dxf>
    <dxf>
      <font>
        <color rgb="FF9C0006"/>
      </font>
      <fill>
        <patternFill>
          <bgColor rgb="FFFFC7CE"/>
        </patternFill>
      </fill>
    </dxf>
    <dxf>
      <font>
        <color theme="0"/>
      </font>
    </dxf>
    <dxf>
      <border>
        <left style="thin">
          <color auto="1"/>
        </left>
        <vertical/>
        <horizontal/>
      </border>
    </dxf>
    <dxf>
      <numFmt numFmtId="14" formatCode="0.00%"/>
    </dxf>
    <dxf>
      <font>
        <b val="0"/>
        <i val="0"/>
      </font>
      <fill>
        <patternFill patternType="solid">
          <bgColor theme="0" tint="-0.14996795556505021"/>
        </patternFill>
      </fill>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90" formatCode="&quot;Weight&quot;\ 0.00%"/>
    </dxf>
    <dxf>
      <numFmt numFmtId="191" formatCode="0\ &quot;Tranche&quot;"/>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numFmt numFmtId="192" formatCode="0.00%&quot; &quot;"/>
    </dxf>
    <dxf>
      <numFmt numFmtId="191" formatCode="0\ &quot;Tranche&quot;"/>
    </dxf>
    <dxf>
      <font>
        <b val="0"/>
        <i val="0"/>
        <strike val="0"/>
        <color theme="0" tint="-0.499984740745262"/>
      </font>
      <fill>
        <patternFill patternType="lightGray">
          <fgColor theme="0" tint="-0.24994659260841701"/>
          <bgColor auto="1"/>
        </patternFill>
      </fill>
      <border>
        <left style="thin">
          <color theme="0" tint="-0.499984740745262"/>
        </left>
        <right style="thin">
          <color theme="0" tint="-0.499984740745262"/>
        </right>
        <top style="thin">
          <color theme="0" tint="-0.499984740745262"/>
        </top>
        <bottom style="thin">
          <color theme="0" tint="-0.499984740745262"/>
        </bottom>
      </border>
    </dxf>
    <dxf>
      <numFmt numFmtId="191" formatCode="0\ &quot;Tranche&quot;"/>
    </dxf>
    <dxf>
      <numFmt numFmtId="192" formatCode="0.00%&quot; &quot;"/>
    </dxf>
    <dxf>
      <font>
        <b val="0"/>
        <i val="0"/>
      </font>
      <fill>
        <patternFill patternType="solid">
          <bgColor theme="0" tint="-0.14996795556505021"/>
        </patternFill>
      </fill>
    </dxf>
    <dxf>
      <font>
        <color rgb="FF808080"/>
      </font>
      <fill>
        <patternFill patternType="lightUp">
          <fgColor rgb="FFEB4D4A"/>
        </patternFill>
      </fill>
    </dxf>
    <dxf>
      <font>
        <color rgb="FF808080"/>
      </font>
      <fill>
        <patternFill patternType="lightUp">
          <fgColor rgb="FF00C78B"/>
        </patternFill>
      </fill>
    </dxf>
    <dxf>
      <numFmt numFmtId="191" formatCode="0\ &quot;Tranche&quot;"/>
    </dxf>
    <dxf>
      <numFmt numFmtId="190" formatCode="&quot;Weight&quot;\ 0.00%"/>
    </dxf>
    <dxf>
      <numFmt numFmtId="14" formatCode="0.00%"/>
    </dxf>
    <dxf>
      <numFmt numFmtId="183"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numFmt numFmtId="14" formatCode="0.00%"/>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font>
        <b val="0"/>
        <i val="0"/>
        <strike/>
        <color theme="0" tint="-0.499984740745262"/>
      </font>
      <numFmt numFmtId="14" formatCode="0.00%"/>
      <fill>
        <patternFill patternType="lightGray">
          <fgColor theme="0" tint="-0.24994659260841701"/>
          <bgColor auto="1"/>
        </patternFill>
      </fill>
    </dxf>
    <dxf>
      <font>
        <b val="0"/>
        <i val="0"/>
      </font>
      <fill>
        <patternFill patternType="solid">
          <bgColor theme="0" tint="-0.14996795556505021"/>
        </patternFill>
      </fill>
    </dxf>
    <dxf>
      <numFmt numFmtId="183" formatCode="_(* #,##0.00_);[Red]_(* \(#,##0.00\);_(* &quot;-&quot;??_);_(@_)"/>
    </dxf>
    <dxf>
      <numFmt numFmtId="183" formatCode="_(* #,##0.00_);[Red]_(* \(#,##0.00\);_(* &quot;-&quot;??_);_(@_)"/>
    </dxf>
    <dxf>
      <numFmt numFmtId="0" formatCode="General"/>
    </dxf>
    <dxf>
      <numFmt numFmtId="14" formatCode="0.00%"/>
    </dxf>
    <dxf>
      <numFmt numFmtId="184" formatCode="_(* #,##0_);[Red]_(* \(#,##0\);_(* &quot;-&quot;??_);_(@_)"/>
    </dxf>
    <dxf>
      <numFmt numFmtId="184" formatCode="_(* #,##0_);[Red]_(* \(#,##0\);_(* &quot;-&quot;??_);_(@_)"/>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ont>
        <b/>
        <i val="0"/>
        <color theme="0"/>
      </font>
      <fill>
        <patternFill patternType="solid">
          <bgColor rgb="FFEB4D4A"/>
        </patternFill>
      </fill>
      <border>
        <left style="thin">
          <color auto="1"/>
        </left>
        <right style="thin">
          <color auto="1"/>
        </right>
        <top style="thin">
          <color auto="1"/>
        </top>
        <bottom style="thin">
          <color auto="1"/>
        </bottom>
        <vertical/>
        <horizontal/>
      </border>
    </dxf>
    <dxf>
      <font>
        <b val="0"/>
        <i val="0"/>
      </font>
      <fill>
        <patternFill patternType="solid">
          <bgColor theme="0" tint="-0.14996795556505021"/>
        </patternFill>
      </fill>
    </dxf>
    <dxf>
      <numFmt numFmtId="183" formatCode="_(* #,##0.00_);[Red]_(* \(#,##0.00\);_(* &quot;-&quot;??_);_(@_)"/>
    </dxf>
    <dxf>
      <numFmt numFmtId="183" formatCode="_(* #,##0.00_);[Red]_(* \(#,##0.00\);_(* &quot;-&quot;??_);_(@_)"/>
    </dxf>
    <dxf>
      <numFmt numFmtId="0" formatCode="General"/>
    </dxf>
    <dxf>
      <font>
        <b val="0"/>
        <i val="0"/>
      </font>
      <fill>
        <patternFill patternType="solid">
          <bgColor theme="0" tint="-0.14996795556505021"/>
        </patternFill>
      </fill>
    </dxf>
    <dxf>
      <font>
        <b val="0"/>
        <i val="0"/>
      </font>
      <fill>
        <patternFill patternType="solid">
          <bgColor theme="0" tint="-0.14996795556505021"/>
        </patternFill>
      </fill>
    </dxf>
    <dxf>
      <font>
        <b val="0"/>
        <i val="0"/>
      </font>
      <fill>
        <patternFill patternType="solid">
          <bgColor theme="0" tint="-0.14996795556505021"/>
        </patternFill>
      </fill>
    </dxf>
    <dxf>
      <fill>
        <patternFill>
          <bgColor rgb="FFF1F1F1"/>
        </patternFill>
      </fill>
    </dxf>
    <dxf>
      <fill>
        <patternFill>
          <bgColor rgb="FFFFFFFF"/>
        </patternFill>
      </fill>
    </dxf>
    <dxf>
      <numFmt numFmtId="14" formatCode="0.00%"/>
    </dxf>
    <dxf>
      <numFmt numFmtId="183" formatCode="_(* #,##0.00_);[Red]_(* \(#,##0.00\);_(* &quot;-&quot;??_);_(@_)"/>
    </dxf>
    <dxf>
      <numFmt numFmtId="0" formatCode="General"/>
    </dxf>
    <dxf>
      <font>
        <b/>
        <i val="0"/>
        <color rgb="FFEB4D4A"/>
      </font>
    </dxf>
    <dxf>
      <font>
        <b val="0"/>
        <i val="0"/>
        <color auto="1"/>
      </font>
      <fill>
        <patternFill>
          <bgColor rgb="FFD0EFF8"/>
        </patternFill>
      </fill>
    </dxf>
    <dxf>
      <font>
        <b val="0"/>
        <i val="0"/>
        <color auto="1"/>
      </font>
      <fill>
        <patternFill>
          <bgColor rgb="FF61CAE6"/>
        </patternFill>
      </fill>
    </dxf>
    <dxf>
      <numFmt numFmtId="14" formatCode="0.00%"/>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9" defaultPivotStyle="PivotStyleLight16">
    <tableStyle name="Table Style 1" pivot="0" count="2" xr9:uid="{00000000-0011-0000-FFFF-FFFF00000000}">
      <tableStyleElement type="wholeTable" dxfId="74"/>
      <tableStyleElement type="headerRow"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 Id="rId67"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none"/>
          </c:marker>
          <c:xVal>
            <c:numRef>
              <c:f>'TPort H2 Calcs'!$A$30:$AE$30</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'TPort H2 Calcs'!$A$31:$AE$31</c:f>
              <c:numCache>
                <c:formatCode>0.00E+00</c:formatCode>
                <c:ptCount val="31"/>
                <c:pt idx="0">
                  <c:v>8.2057968848396493E-5</c:v>
                </c:pt>
                <c:pt idx="1">
                  <c:v>7.9074042708454797E-5</c:v>
                </c:pt>
                <c:pt idx="2">
                  <c:v>7.6090116568513114E-5</c:v>
                </c:pt>
                <c:pt idx="3">
                  <c:v>7.3106190428571418E-5</c:v>
                </c:pt>
                <c:pt idx="4">
                  <c:v>7.0122264288629735E-5</c:v>
                </c:pt>
                <c:pt idx="5">
                  <c:v>6.7138338148688039E-5</c:v>
                </c:pt>
                <c:pt idx="6">
                  <c:v>6.4154412008746343E-5</c:v>
                </c:pt>
                <c:pt idx="7">
                  <c:v>6.1170485868804661E-5</c:v>
                </c:pt>
                <c:pt idx="8">
                  <c:v>5.8186559728862965E-5</c:v>
                </c:pt>
                <c:pt idx="9">
                  <c:v>5.5202633588921275E-5</c:v>
                </c:pt>
                <c:pt idx="10">
                  <c:v>5.2218707448979586E-5</c:v>
                </c:pt>
                <c:pt idx="11">
                  <c:v>5.1472725913994162E-5</c:v>
                </c:pt>
                <c:pt idx="12">
                  <c:v>5.0726744379008738E-5</c:v>
                </c:pt>
                <c:pt idx="13">
                  <c:v>4.9980762844023314E-5</c:v>
                </c:pt>
                <c:pt idx="14">
                  <c:v>4.9234781309037897E-5</c:v>
                </c:pt>
                <c:pt idx="15">
                  <c:v>4.8488799774052473E-5</c:v>
                </c:pt>
                <c:pt idx="16">
                  <c:v>4.7742818239067049E-5</c:v>
                </c:pt>
                <c:pt idx="17">
                  <c:v>4.6996836704081625E-5</c:v>
                </c:pt>
                <c:pt idx="18">
                  <c:v>4.6250855169096201E-5</c:v>
                </c:pt>
                <c:pt idx="19">
                  <c:v>4.5504873634110777E-5</c:v>
                </c:pt>
                <c:pt idx="20">
                  <c:v>4.475889209912536E-5</c:v>
                </c:pt>
                <c:pt idx="21">
                  <c:v>4.4012910564139929E-5</c:v>
                </c:pt>
                <c:pt idx="22">
                  <c:v>4.3266929029154512E-5</c:v>
                </c:pt>
                <c:pt idx="23">
                  <c:v>4.2520947494169088E-5</c:v>
                </c:pt>
                <c:pt idx="24">
                  <c:v>4.1774965959183664E-5</c:v>
                </c:pt>
                <c:pt idx="25">
                  <c:v>4.102898442419824E-5</c:v>
                </c:pt>
                <c:pt idx="26">
                  <c:v>4.0283002889212816E-5</c:v>
                </c:pt>
                <c:pt idx="27">
                  <c:v>3.9537021354227398E-5</c:v>
                </c:pt>
                <c:pt idx="28">
                  <c:v>3.8791039819241974E-5</c:v>
                </c:pt>
                <c:pt idx="29">
                  <c:v>3.804505828425655E-5</c:v>
                </c:pt>
                <c:pt idx="30">
                  <c:v>3.7299076749271126E-5</c:v>
                </c:pt>
              </c:numCache>
            </c:numRef>
          </c:yVal>
          <c:smooth val="0"/>
          <c:extLst>
            <c:ext xmlns:c16="http://schemas.microsoft.com/office/drawing/2014/chart" uri="{C3380CC4-5D6E-409C-BE32-E72D297353CC}">
              <c16:uniqueId val="{00000000-6745-4D27-9EDA-398E2E712B54}"/>
            </c:ext>
          </c:extLst>
        </c:ser>
        <c:dLbls>
          <c:showLegendKey val="0"/>
          <c:showVal val="0"/>
          <c:showCatName val="0"/>
          <c:showSerName val="0"/>
          <c:showPercent val="0"/>
          <c:showBubbleSize val="0"/>
        </c:dLbls>
        <c:axId val="596517327"/>
        <c:axId val="596516367"/>
      </c:scatterChart>
      <c:valAx>
        <c:axId val="59651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6367"/>
        <c:crosses val="autoZero"/>
        <c:crossBetween val="midCat"/>
      </c:valAx>
      <c:valAx>
        <c:axId val="596516367"/>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517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34925</xdr:colOff>
      <xdr:row>10</xdr:row>
      <xdr:rowOff>53975</xdr:rowOff>
    </xdr:from>
    <xdr:to>
      <xdr:col>6</xdr:col>
      <xdr:colOff>473265</xdr:colOff>
      <xdr:row>22</xdr:row>
      <xdr:rowOff>9633</xdr:rowOff>
    </xdr:to>
    <xdr:pic>
      <xdr:nvPicPr>
        <xdr:cNvPr id="2" name="Picture 1">
          <a:extLst>
            <a:ext uri="{FF2B5EF4-FFF2-40B4-BE49-F238E27FC236}">
              <a16:creationId xmlns:a16="http://schemas.microsoft.com/office/drawing/2014/main" id="{CCD29836-97B2-4974-8D1A-9CA452B9C69D}"/>
            </a:ext>
          </a:extLst>
        </xdr:cNvPr>
        <xdr:cNvPicPr>
          <a:picLocks noChangeAspect="1"/>
        </xdr:cNvPicPr>
      </xdr:nvPicPr>
      <xdr:blipFill>
        <a:blip xmlns:r="http://schemas.openxmlformats.org/officeDocument/2006/relationships" r:embed="rId1"/>
        <a:stretch>
          <a:fillRect/>
        </a:stretch>
      </xdr:blipFill>
      <xdr:spPr>
        <a:xfrm>
          <a:off x="644525" y="1863725"/>
          <a:ext cx="3705415" cy="2124183"/>
        </a:xfrm>
        <a:prstGeom prst="rect">
          <a:avLst/>
        </a:prstGeom>
      </xdr:spPr>
    </xdr:pic>
    <xdr:clientData/>
  </xdr:twoCellAnchor>
  <xdr:twoCellAnchor>
    <xdr:from>
      <xdr:col>8</xdr:col>
      <xdr:colOff>529103</xdr:colOff>
      <xdr:row>13</xdr:row>
      <xdr:rowOff>71530</xdr:rowOff>
    </xdr:from>
    <xdr:to>
      <xdr:col>16</xdr:col>
      <xdr:colOff>260162</xdr:colOff>
      <xdr:row>28</xdr:row>
      <xdr:rowOff>118968</xdr:rowOff>
    </xdr:to>
    <xdr:graphicFrame macro="">
      <xdr:nvGraphicFramePr>
        <xdr:cNvPr id="3" name="Chart 2">
          <a:extLst>
            <a:ext uri="{FF2B5EF4-FFF2-40B4-BE49-F238E27FC236}">
              <a16:creationId xmlns:a16="http://schemas.microsoft.com/office/drawing/2014/main" id="{1A55B66E-5A29-401F-AF90-CF85DCED66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11</xdr:row>
      <xdr:rowOff>0</xdr:rowOff>
    </xdr:from>
    <xdr:ext cx="7001852" cy="4372585"/>
    <xdr:pic>
      <xdr:nvPicPr>
        <xdr:cNvPr id="2" name="Picture 1">
          <a:extLst>
            <a:ext uri="{FF2B5EF4-FFF2-40B4-BE49-F238E27FC236}">
              <a16:creationId xmlns:a16="http://schemas.microsoft.com/office/drawing/2014/main" id="{C521B17F-70E8-4A66-AD39-C8F5B5D8DD8D}"/>
            </a:ext>
          </a:extLst>
        </xdr:cNvPr>
        <xdr:cNvPicPr>
          <a:picLocks noChangeAspect="1"/>
        </xdr:cNvPicPr>
      </xdr:nvPicPr>
      <xdr:blipFill>
        <a:blip xmlns:r="http://schemas.openxmlformats.org/officeDocument/2006/relationships" r:embed="rId1"/>
        <a:stretch>
          <a:fillRect/>
        </a:stretch>
      </xdr:blipFill>
      <xdr:spPr>
        <a:xfrm>
          <a:off x="1847850" y="2038350"/>
          <a:ext cx="7001852" cy="437258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0</xdr:colOff>
      <xdr:row>1</xdr:row>
      <xdr:rowOff>0</xdr:rowOff>
    </xdr:from>
    <xdr:to>
      <xdr:col>18</xdr:col>
      <xdr:colOff>201296</xdr:colOff>
      <xdr:row>32</xdr:row>
      <xdr:rowOff>123825</xdr:rowOff>
    </xdr:to>
    <xdr:pic>
      <xdr:nvPicPr>
        <xdr:cNvPr id="2" name="Picture 1">
          <a:extLst>
            <a:ext uri="{FF2B5EF4-FFF2-40B4-BE49-F238E27FC236}">
              <a16:creationId xmlns:a16="http://schemas.microsoft.com/office/drawing/2014/main" id="{E8EBF581-061A-4A02-914A-CD6CB205A9EC}"/>
            </a:ext>
          </a:extLst>
        </xdr:cNvPr>
        <xdr:cNvPicPr>
          <a:picLocks noChangeAspect="1"/>
        </xdr:cNvPicPr>
      </xdr:nvPicPr>
      <xdr:blipFill>
        <a:blip xmlns:r="http://schemas.openxmlformats.org/officeDocument/2006/relationships" r:embed="rId1"/>
        <a:stretch>
          <a:fillRect/>
        </a:stretch>
      </xdr:blipFill>
      <xdr:spPr>
        <a:xfrm>
          <a:off x="7162800" y="180975"/>
          <a:ext cx="6151246" cy="5730875"/>
        </a:xfrm>
        <a:prstGeom prst="rect">
          <a:avLst/>
        </a:prstGeom>
      </xdr:spPr>
    </xdr:pic>
    <xdr:clientData/>
  </xdr:twoCellAnchor>
  <xdr:twoCellAnchor editAs="oneCell">
    <xdr:from>
      <xdr:col>28</xdr:col>
      <xdr:colOff>527450</xdr:colOff>
      <xdr:row>1</xdr:row>
      <xdr:rowOff>0</xdr:rowOff>
    </xdr:from>
    <xdr:to>
      <xdr:col>38</xdr:col>
      <xdr:colOff>245314</xdr:colOff>
      <xdr:row>32</xdr:row>
      <xdr:rowOff>105683</xdr:rowOff>
    </xdr:to>
    <xdr:pic>
      <xdr:nvPicPr>
        <xdr:cNvPr id="3" name="Picture 2">
          <a:extLst>
            <a:ext uri="{FF2B5EF4-FFF2-40B4-BE49-F238E27FC236}">
              <a16:creationId xmlns:a16="http://schemas.microsoft.com/office/drawing/2014/main" id="{CBADF453-0304-4457-B3B2-6D7F2B8D9211}"/>
            </a:ext>
          </a:extLst>
        </xdr:cNvPr>
        <xdr:cNvPicPr>
          <a:picLocks noChangeAspect="1"/>
        </xdr:cNvPicPr>
      </xdr:nvPicPr>
      <xdr:blipFill>
        <a:blip xmlns:r="http://schemas.openxmlformats.org/officeDocument/2006/relationships" r:embed="rId2"/>
        <a:stretch>
          <a:fillRect/>
        </a:stretch>
      </xdr:blipFill>
      <xdr:spPr>
        <a:xfrm>
          <a:off x="19736200" y="180975"/>
          <a:ext cx="5817039" cy="5712733"/>
        </a:xfrm>
        <a:prstGeom prst="rect">
          <a:avLst/>
        </a:prstGeom>
      </xdr:spPr>
    </xdr:pic>
    <xdr:clientData/>
  </xdr:twoCellAnchor>
  <xdr:twoCellAnchor editAs="oneCell">
    <xdr:from>
      <xdr:col>19</xdr:col>
      <xdr:colOff>200932</xdr:colOff>
      <xdr:row>1</xdr:row>
      <xdr:rowOff>1</xdr:rowOff>
    </xdr:from>
    <xdr:to>
      <xdr:col>28</xdr:col>
      <xdr:colOff>162148</xdr:colOff>
      <xdr:row>32</xdr:row>
      <xdr:rowOff>95251</xdr:rowOff>
    </xdr:to>
    <xdr:pic>
      <xdr:nvPicPr>
        <xdr:cNvPr id="4" name="Picture 3">
          <a:extLst>
            <a:ext uri="{FF2B5EF4-FFF2-40B4-BE49-F238E27FC236}">
              <a16:creationId xmlns:a16="http://schemas.microsoft.com/office/drawing/2014/main" id="{7FF1D210-8913-470B-975E-62FFAD8E395C}"/>
            </a:ext>
          </a:extLst>
        </xdr:cNvPr>
        <xdr:cNvPicPr>
          <a:picLocks noChangeAspect="1"/>
        </xdr:cNvPicPr>
      </xdr:nvPicPr>
      <xdr:blipFill>
        <a:blip xmlns:r="http://schemas.openxmlformats.org/officeDocument/2006/relationships" r:embed="rId3"/>
        <a:stretch>
          <a:fillRect/>
        </a:stretch>
      </xdr:blipFill>
      <xdr:spPr>
        <a:xfrm>
          <a:off x="13923282" y="180976"/>
          <a:ext cx="5447616" cy="5705475"/>
        </a:xfrm>
        <a:prstGeom prst="rect">
          <a:avLst/>
        </a:prstGeom>
      </xdr:spPr>
    </xdr:pic>
    <xdr:clientData/>
  </xdr:twoCellAnchor>
  <xdr:twoCellAnchor editAs="oneCell">
    <xdr:from>
      <xdr:col>0</xdr:col>
      <xdr:colOff>149678</xdr:colOff>
      <xdr:row>1</xdr:row>
      <xdr:rowOff>64860</xdr:rowOff>
    </xdr:from>
    <xdr:to>
      <xdr:col>6</xdr:col>
      <xdr:colOff>593718</xdr:colOff>
      <xdr:row>32</xdr:row>
      <xdr:rowOff>95249</xdr:rowOff>
    </xdr:to>
    <xdr:pic>
      <xdr:nvPicPr>
        <xdr:cNvPr id="5" name="Picture 4">
          <a:extLst>
            <a:ext uri="{FF2B5EF4-FFF2-40B4-BE49-F238E27FC236}">
              <a16:creationId xmlns:a16="http://schemas.microsoft.com/office/drawing/2014/main" id="{08D4FBF1-317B-49C9-891D-635B8E9B0668}"/>
            </a:ext>
          </a:extLst>
        </xdr:cNvPr>
        <xdr:cNvPicPr>
          <a:picLocks noChangeAspect="1"/>
        </xdr:cNvPicPr>
      </xdr:nvPicPr>
      <xdr:blipFill>
        <a:blip xmlns:r="http://schemas.openxmlformats.org/officeDocument/2006/relationships" r:embed="rId4"/>
        <a:stretch>
          <a:fillRect/>
        </a:stretch>
      </xdr:blipFill>
      <xdr:spPr>
        <a:xfrm>
          <a:off x="149678" y="249010"/>
          <a:ext cx="5778040" cy="56374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obbie\Downloads\2024-07-25%20-%20Hydrogen%20Project%20Valuation%20Model%20(H2Val%201.1.4).xlsm" TargetMode="External"/><Relationship Id="rId1" Type="http://schemas.openxmlformats.org/officeDocument/2006/relationships/externalLinkPath" Target="/Users/robbie/Downloads/2024-07-25%20-%20Hydrogen%20Project%20Valuation%20Model%20(H2Val%201.1.4).xlsm"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dobrien\Dropbox%20(Energy%20Innovation)\Desktop\1BAU%20Fuel%20Prices%20and%20Taxes.xlsx" TargetMode="External"/><Relationship Id="rId1" Type="http://schemas.openxmlformats.org/officeDocument/2006/relationships/externalLinkPath" Target="/Users/dobrien/Dropbox%20(Energy%20Innovation)/Desktop/1BAU%20Fuel%20Prices%20and%20Tax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ver"/>
      <sheetName val="Dashboard"/>
      <sheetName val="Portfolio"/>
      <sheetName val="Cache"/>
      <sheetName val="PFM"/>
      <sheetName val="Market"/>
      <sheetName val="Sensitivity"/>
      <sheetName val="Charts"/>
      <sheetName val="defns"/>
      <sheetName val="projects"/>
      <sheetName val="lists"/>
      <sheetName val="api"/>
      <sheetName val="lang"/>
      <sheetName val="DIAGNOSTICS_RESULTS"/>
    </sheetNames>
    <sheetDataSet>
      <sheetData sheetId="0"/>
      <sheetData sheetId="1">
        <row r="3">
          <cell r="C3" t="str">
            <v>1H 2023</v>
          </cell>
        </row>
        <row r="4">
          <cell r="C4" t="str">
            <v>SMR without CCS (gray)</v>
          </cell>
          <cell r="F4">
            <v>575</v>
          </cell>
        </row>
        <row r="5">
          <cell r="C5" t="str">
            <v>Belgium</v>
          </cell>
          <cell r="F5">
            <v>45658</v>
          </cell>
        </row>
        <row r="6">
          <cell r="C6" t="str">
            <v>Gas</v>
          </cell>
          <cell r="F6">
            <v>1</v>
          </cell>
        </row>
        <row r="7">
          <cell r="F7">
            <v>2</v>
          </cell>
        </row>
        <row r="8">
          <cell r="C8">
            <v>0.95</v>
          </cell>
          <cell r="F8">
            <v>30</v>
          </cell>
        </row>
        <row r="9">
          <cell r="C9">
            <v>1</v>
          </cell>
          <cell r="F9" t="str">
            <v>MWe</v>
          </cell>
        </row>
        <row r="10">
          <cell r="C10">
            <v>0</v>
          </cell>
        </row>
        <row r="12">
          <cell r="F12" t="str">
            <v>USD</v>
          </cell>
        </row>
        <row r="13">
          <cell r="F13">
            <v>2.3300000000000001E-2</v>
          </cell>
        </row>
        <row r="14">
          <cell r="F14">
            <v>0.25</v>
          </cell>
        </row>
        <row r="16">
          <cell r="C16" t="str">
            <v>Straight Line</v>
          </cell>
        </row>
        <row r="20">
          <cell r="C20">
            <v>38324</v>
          </cell>
        </row>
        <row r="21">
          <cell r="C21">
            <v>377767</v>
          </cell>
        </row>
        <row r="22">
          <cell r="C22">
            <v>131397</v>
          </cell>
        </row>
        <row r="23">
          <cell r="C23">
            <v>26279</v>
          </cell>
        </row>
        <row r="24">
          <cell r="C24">
            <v>0</v>
          </cell>
        </row>
        <row r="25">
          <cell r="C25" t="str">
            <v>Gas - Belgium (USD/MWh)</v>
          </cell>
        </row>
        <row r="26">
          <cell r="C26">
            <v>18.559999999999999</v>
          </cell>
        </row>
        <row r="27">
          <cell r="C27" t="str">
            <v>Carbon - Europe - Benchmark (EUR/Tonne)</v>
          </cell>
        </row>
        <row r="28">
          <cell r="C28">
            <v>8.9999999999999993E-3</v>
          </cell>
        </row>
        <row r="30">
          <cell r="C30" t="str">
            <v>Fixed Rate</v>
          </cell>
        </row>
        <row r="31">
          <cell r="F31">
            <v>0.7</v>
          </cell>
          <cell r="I31">
            <v>503</v>
          </cell>
        </row>
        <row r="32">
          <cell r="F32">
            <v>0.7</v>
          </cell>
          <cell r="I32">
            <v>503</v>
          </cell>
        </row>
        <row r="33">
          <cell r="C33">
            <v>0.11</v>
          </cell>
          <cell r="F33">
            <v>0.7</v>
          </cell>
        </row>
        <row r="34">
          <cell r="I34">
            <v>503</v>
          </cell>
          <cell r="K34">
            <v>30</v>
          </cell>
        </row>
        <row r="43">
          <cell r="J43" t="str">
            <v>1H 2023 | SMR without CCS (gray) | Belgium | Gas | 2025 | Gas - Belgium (USD/MWh) | Unsubsidized</v>
          </cell>
        </row>
        <row r="48">
          <cell r="C48" t="str">
            <v>Off</v>
          </cell>
        </row>
        <row r="58">
          <cell r="C58">
            <v>1</v>
          </cell>
        </row>
        <row r="59">
          <cell r="C59">
            <v>1</v>
          </cell>
        </row>
        <row r="60">
          <cell r="C60">
            <v>1</v>
          </cell>
        </row>
        <row r="61">
          <cell r="C61">
            <v>1</v>
          </cell>
        </row>
        <row r="62">
          <cell r="C62">
            <v>1</v>
          </cell>
        </row>
        <row r="63">
          <cell r="C63">
            <v>1</v>
          </cell>
        </row>
        <row r="64">
          <cell r="C64">
            <v>1</v>
          </cell>
        </row>
        <row r="65">
          <cell r="C65">
            <v>1</v>
          </cell>
        </row>
        <row r="66">
          <cell r="C66">
            <v>1</v>
          </cell>
        </row>
        <row r="67">
          <cell r="C67">
            <v>1</v>
          </cell>
        </row>
        <row r="68">
          <cell r="C68">
            <v>1</v>
          </cell>
        </row>
        <row r="69">
          <cell r="C69">
            <v>1</v>
          </cell>
        </row>
        <row r="70">
          <cell r="C70">
            <v>1</v>
          </cell>
        </row>
        <row r="71">
          <cell r="C71">
            <v>1</v>
          </cell>
        </row>
        <row r="72">
          <cell r="C72">
            <v>1</v>
          </cell>
        </row>
        <row r="73">
          <cell r="C73">
            <v>1</v>
          </cell>
        </row>
        <row r="74">
          <cell r="C74">
            <v>1</v>
          </cell>
        </row>
        <row r="75">
          <cell r="C75">
            <v>1</v>
          </cell>
        </row>
        <row r="76">
          <cell r="C76">
            <v>1</v>
          </cell>
        </row>
        <row r="77">
          <cell r="C77">
            <v>1</v>
          </cell>
        </row>
        <row r="78">
          <cell r="C78">
            <v>1</v>
          </cell>
        </row>
        <row r="79">
          <cell r="C79">
            <v>1</v>
          </cell>
        </row>
        <row r="80">
          <cell r="C80">
            <v>1</v>
          </cell>
        </row>
        <row r="81">
          <cell r="C81">
            <v>1</v>
          </cell>
        </row>
        <row r="82">
          <cell r="C82">
            <v>1</v>
          </cell>
        </row>
        <row r="83">
          <cell r="C83">
            <v>1</v>
          </cell>
        </row>
        <row r="84">
          <cell r="C84">
            <v>1</v>
          </cell>
        </row>
        <row r="85">
          <cell r="C85">
            <v>1</v>
          </cell>
        </row>
        <row r="86">
          <cell r="C86">
            <v>1</v>
          </cell>
        </row>
        <row r="87">
          <cell r="C87">
            <v>1</v>
          </cell>
        </row>
        <row r="88">
          <cell r="C88">
            <v>1</v>
          </cell>
        </row>
        <row r="89">
          <cell r="C89">
            <v>1</v>
          </cell>
        </row>
        <row r="90">
          <cell r="C90">
            <v>1</v>
          </cell>
        </row>
        <row r="91">
          <cell r="C91">
            <v>1</v>
          </cell>
        </row>
        <row r="92">
          <cell r="C92">
            <v>1</v>
          </cell>
        </row>
        <row r="93">
          <cell r="C93">
            <v>1</v>
          </cell>
        </row>
        <row r="94">
          <cell r="C94">
            <v>1</v>
          </cell>
        </row>
        <row r="95">
          <cell r="C95">
            <v>1</v>
          </cell>
        </row>
        <row r="96">
          <cell r="C96">
            <v>1</v>
          </cell>
        </row>
        <row r="97">
          <cell r="C97">
            <v>1</v>
          </cell>
        </row>
        <row r="98">
          <cell r="C98">
            <v>1</v>
          </cell>
        </row>
        <row r="99">
          <cell r="C99">
            <v>1</v>
          </cell>
        </row>
        <row r="100">
          <cell r="C100">
            <v>1</v>
          </cell>
        </row>
        <row r="101">
          <cell r="C101">
            <v>1</v>
          </cell>
        </row>
        <row r="102">
          <cell r="C102">
            <v>1</v>
          </cell>
        </row>
        <row r="103">
          <cell r="C103">
            <v>1</v>
          </cell>
        </row>
        <row r="104">
          <cell r="C104">
            <v>1</v>
          </cell>
        </row>
        <row r="105">
          <cell r="C105">
            <v>1</v>
          </cell>
        </row>
        <row r="106">
          <cell r="C106">
            <v>1</v>
          </cell>
        </row>
        <row r="107">
          <cell r="C107">
            <v>1</v>
          </cell>
        </row>
        <row r="108">
          <cell r="C108">
            <v>1</v>
          </cell>
        </row>
        <row r="109">
          <cell r="C109">
            <v>1</v>
          </cell>
        </row>
        <row r="110">
          <cell r="C110">
            <v>1</v>
          </cell>
        </row>
        <row r="111">
          <cell r="C111">
            <v>1</v>
          </cell>
        </row>
        <row r="112">
          <cell r="C112">
            <v>1</v>
          </cell>
        </row>
        <row r="113">
          <cell r="C113">
            <v>1</v>
          </cell>
        </row>
        <row r="114">
          <cell r="C114">
            <v>1</v>
          </cell>
        </row>
        <row r="115">
          <cell r="C115">
            <v>1</v>
          </cell>
        </row>
        <row r="116">
          <cell r="C116">
            <v>1</v>
          </cell>
        </row>
        <row r="117">
          <cell r="C117">
            <v>1</v>
          </cell>
        </row>
        <row r="118">
          <cell r="C118">
            <v>1</v>
          </cell>
        </row>
        <row r="119">
          <cell r="C119">
            <v>1</v>
          </cell>
        </row>
        <row r="120">
          <cell r="C120">
            <v>1</v>
          </cell>
        </row>
        <row r="121">
          <cell r="C121">
            <v>1</v>
          </cell>
        </row>
        <row r="122">
          <cell r="C122">
            <v>1</v>
          </cell>
        </row>
        <row r="123">
          <cell r="C123">
            <v>1</v>
          </cell>
        </row>
        <row r="124">
          <cell r="C124">
            <v>1</v>
          </cell>
        </row>
        <row r="125">
          <cell r="C125">
            <v>1</v>
          </cell>
        </row>
        <row r="126">
          <cell r="C126">
            <v>1</v>
          </cell>
        </row>
        <row r="127">
          <cell r="C127">
            <v>1</v>
          </cell>
        </row>
        <row r="128">
          <cell r="C128">
            <v>1</v>
          </cell>
        </row>
        <row r="129">
          <cell r="C129">
            <v>1</v>
          </cell>
        </row>
        <row r="130">
          <cell r="C130">
            <v>1</v>
          </cell>
        </row>
        <row r="131">
          <cell r="C131">
            <v>1</v>
          </cell>
        </row>
        <row r="132">
          <cell r="C132">
            <v>1</v>
          </cell>
        </row>
        <row r="133">
          <cell r="C133">
            <v>1</v>
          </cell>
        </row>
        <row r="134">
          <cell r="C134">
            <v>1</v>
          </cell>
        </row>
        <row r="135">
          <cell r="C135">
            <v>1</v>
          </cell>
        </row>
        <row r="136">
          <cell r="C136">
            <v>1</v>
          </cell>
        </row>
        <row r="137">
          <cell r="C137">
            <v>1</v>
          </cell>
        </row>
        <row r="138">
          <cell r="C138">
            <v>1</v>
          </cell>
        </row>
        <row r="139">
          <cell r="C139">
            <v>1</v>
          </cell>
        </row>
        <row r="140">
          <cell r="C140">
            <v>1</v>
          </cell>
        </row>
        <row r="141">
          <cell r="C141">
            <v>1</v>
          </cell>
        </row>
        <row r="142">
          <cell r="C142">
            <v>1</v>
          </cell>
        </row>
        <row r="143">
          <cell r="C143">
            <v>1</v>
          </cell>
        </row>
        <row r="144">
          <cell r="C144">
            <v>1</v>
          </cell>
        </row>
        <row r="145">
          <cell r="C145">
            <v>1</v>
          </cell>
        </row>
        <row r="146">
          <cell r="C146">
            <v>1</v>
          </cell>
        </row>
        <row r="147">
          <cell r="C147">
            <v>1</v>
          </cell>
        </row>
        <row r="148">
          <cell r="C148">
            <v>1</v>
          </cell>
        </row>
        <row r="149">
          <cell r="C149">
            <v>1</v>
          </cell>
        </row>
        <row r="150">
          <cell r="C150">
            <v>1</v>
          </cell>
        </row>
        <row r="151">
          <cell r="C151">
            <v>1</v>
          </cell>
        </row>
        <row r="152">
          <cell r="C152">
            <v>1</v>
          </cell>
        </row>
        <row r="153">
          <cell r="C153">
            <v>1</v>
          </cell>
        </row>
        <row r="154">
          <cell r="C154">
            <v>1</v>
          </cell>
        </row>
        <row r="155">
          <cell r="C155">
            <v>1</v>
          </cell>
        </row>
        <row r="156">
          <cell r="C156">
            <v>1</v>
          </cell>
        </row>
        <row r="157">
          <cell r="C157">
            <v>1</v>
          </cell>
        </row>
        <row r="160">
          <cell r="C160">
            <v>0</v>
          </cell>
        </row>
        <row r="161">
          <cell r="C161">
            <v>0</v>
          </cell>
        </row>
        <row r="162">
          <cell r="C162">
            <v>0</v>
          </cell>
        </row>
        <row r="163">
          <cell r="C163">
            <v>0</v>
          </cell>
        </row>
        <row r="164">
          <cell r="C164">
            <v>0</v>
          </cell>
        </row>
        <row r="165">
          <cell r="C165">
            <v>0</v>
          </cell>
        </row>
        <row r="166">
          <cell r="C166">
            <v>0</v>
          </cell>
        </row>
        <row r="167">
          <cell r="C167">
            <v>0</v>
          </cell>
        </row>
        <row r="168">
          <cell r="C168">
            <v>0</v>
          </cell>
        </row>
        <row r="169">
          <cell r="C169">
            <v>0</v>
          </cell>
        </row>
        <row r="170">
          <cell r="C170">
            <v>0</v>
          </cell>
        </row>
        <row r="171">
          <cell r="C171">
            <v>0</v>
          </cell>
        </row>
        <row r="172">
          <cell r="C172">
            <v>0</v>
          </cell>
        </row>
        <row r="173">
          <cell r="C173">
            <v>0</v>
          </cell>
        </row>
        <row r="174">
          <cell r="C174">
            <v>0</v>
          </cell>
        </row>
        <row r="175">
          <cell r="C175">
            <v>0</v>
          </cell>
        </row>
        <row r="176">
          <cell r="C176">
            <v>0</v>
          </cell>
        </row>
        <row r="177">
          <cell r="C177">
            <v>0</v>
          </cell>
        </row>
        <row r="178">
          <cell r="C178">
            <v>0</v>
          </cell>
        </row>
        <row r="179">
          <cell r="C179">
            <v>0</v>
          </cell>
        </row>
        <row r="180">
          <cell r="C180">
            <v>0</v>
          </cell>
        </row>
        <row r="181">
          <cell r="C181">
            <v>0</v>
          </cell>
        </row>
        <row r="182">
          <cell r="C182">
            <v>0</v>
          </cell>
        </row>
        <row r="183">
          <cell r="C183">
            <v>0</v>
          </cell>
        </row>
        <row r="184">
          <cell r="C184">
            <v>0</v>
          </cell>
        </row>
        <row r="185">
          <cell r="C185">
            <v>0</v>
          </cell>
        </row>
        <row r="186">
          <cell r="C186">
            <v>0</v>
          </cell>
        </row>
        <row r="187">
          <cell r="C187">
            <v>0</v>
          </cell>
        </row>
        <row r="188">
          <cell r="C188">
            <v>0</v>
          </cell>
        </row>
        <row r="189">
          <cell r="C189">
            <v>0</v>
          </cell>
        </row>
        <row r="190">
          <cell r="C190">
            <v>0</v>
          </cell>
        </row>
        <row r="191">
          <cell r="C191">
            <v>0</v>
          </cell>
        </row>
        <row r="192">
          <cell r="C192">
            <v>0</v>
          </cell>
        </row>
        <row r="193">
          <cell r="C193">
            <v>0</v>
          </cell>
        </row>
        <row r="194">
          <cell r="C194">
            <v>0</v>
          </cell>
        </row>
        <row r="195">
          <cell r="C195">
            <v>0</v>
          </cell>
        </row>
        <row r="196">
          <cell r="C196">
            <v>0</v>
          </cell>
        </row>
        <row r="197">
          <cell r="C197">
            <v>0</v>
          </cell>
        </row>
        <row r="198">
          <cell r="C198">
            <v>0</v>
          </cell>
        </row>
        <row r="199">
          <cell r="C199">
            <v>0</v>
          </cell>
        </row>
        <row r="200">
          <cell r="C200">
            <v>0</v>
          </cell>
        </row>
        <row r="201">
          <cell r="C201">
            <v>0</v>
          </cell>
        </row>
        <row r="202">
          <cell r="C202">
            <v>0</v>
          </cell>
        </row>
        <row r="203">
          <cell r="C203">
            <v>0</v>
          </cell>
        </row>
        <row r="204">
          <cell r="C204">
            <v>0</v>
          </cell>
        </row>
        <row r="205">
          <cell r="C205">
            <v>0</v>
          </cell>
        </row>
        <row r="206">
          <cell r="C206">
            <v>0</v>
          </cell>
        </row>
        <row r="207">
          <cell r="C207">
            <v>0</v>
          </cell>
        </row>
        <row r="208">
          <cell r="C208">
            <v>0</v>
          </cell>
        </row>
        <row r="209">
          <cell r="C209">
            <v>0</v>
          </cell>
        </row>
        <row r="210">
          <cell r="C210">
            <v>0</v>
          </cell>
        </row>
        <row r="211">
          <cell r="C211">
            <v>0</v>
          </cell>
        </row>
        <row r="212">
          <cell r="C212">
            <v>0</v>
          </cell>
        </row>
        <row r="213">
          <cell r="C213">
            <v>0</v>
          </cell>
        </row>
        <row r="214">
          <cell r="C214">
            <v>0</v>
          </cell>
        </row>
        <row r="215">
          <cell r="C215">
            <v>0</v>
          </cell>
        </row>
        <row r="216">
          <cell r="C216">
            <v>0</v>
          </cell>
        </row>
        <row r="217">
          <cell r="C217">
            <v>0</v>
          </cell>
        </row>
        <row r="218">
          <cell r="C218">
            <v>0</v>
          </cell>
        </row>
        <row r="219">
          <cell r="C219">
            <v>0</v>
          </cell>
        </row>
        <row r="220">
          <cell r="C220">
            <v>0</v>
          </cell>
        </row>
        <row r="221">
          <cell r="C221">
            <v>0</v>
          </cell>
        </row>
        <row r="222">
          <cell r="C222">
            <v>0</v>
          </cell>
        </row>
        <row r="223">
          <cell r="C223">
            <v>0</v>
          </cell>
        </row>
        <row r="224">
          <cell r="C224">
            <v>0</v>
          </cell>
        </row>
        <row r="225">
          <cell r="C225">
            <v>0</v>
          </cell>
        </row>
        <row r="226">
          <cell r="C226">
            <v>0</v>
          </cell>
        </row>
        <row r="227">
          <cell r="C227">
            <v>0</v>
          </cell>
        </row>
        <row r="228">
          <cell r="C228">
            <v>0</v>
          </cell>
        </row>
        <row r="229">
          <cell r="C229">
            <v>0</v>
          </cell>
        </row>
        <row r="230">
          <cell r="C230">
            <v>0</v>
          </cell>
        </row>
        <row r="231">
          <cell r="C231">
            <v>0</v>
          </cell>
        </row>
        <row r="232">
          <cell r="C232">
            <v>0</v>
          </cell>
        </row>
        <row r="233">
          <cell r="C233">
            <v>0</v>
          </cell>
        </row>
        <row r="234">
          <cell r="C234">
            <v>0</v>
          </cell>
        </row>
        <row r="235">
          <cell r="C235">
            <v>0</v>
          </cell>
        </row>
        <row r="236">
          <cell r="C236">
            <v>0</v>
          </cell>
        </row>
        <row r="237">
          <cell r="C237">
            <v>0</v>
          </cell>
        </row>
        <row r="238">
          <cell r="C238">
            <v>0</v>
          </cell>
        </row>
        <row r="239">
          <cell r="C239">
            <v>0</v>
          </cell>
        </row>
        <row r="240">
          <cell r="C240">
            <v>0</v>
          </cell>
        </row>
        <row r="241">
          <cell r="C241">
            <v>0</v>
          </cell>
        </row>
        <row r="242">
          <cell r="C242">
            <v>0</v>
          </cell>
        </row>
        <row r="243">
          <cell r="C243">
            <v>0</v>
          </cell>
        </row>
        <row r="244">
          <cell r="C244">
            <v>0</v>
          </cell>
        </row>
        <row r="245">
          <cell r="C245">
            <v>0</v>
          </cell>
        </row>
        <row r="246">
          <cell r="C246">
            <v>0</v>
          </cell>
        </row>
        <row r="247">
          <cell r="C247">
            <v>0</v>
          </cell>
        </row>
        <row r="248">
          <cell r="C248">
            <v>0</v>
          </cell>
        </row>
        <row r="249">
          <cell r="C249">
            <v>0</v>
          </cell>
        </row>
        <row r="250">
          <cell r="C250">
            <v>0</v>
          </cell>
        </row>
        <row r="251">
          <cell r="C251">
            <v>0</v>
          </cell>
        </row>
        <row r="252">
          <cell r="C252">
            <v>0</v>
          </cell>
        </row>
        <row r="253">
          <cell r="C253">
            <v>0</v>
          </cell>
        </row>
        <row r="254">
          <cell r="C254">
            <v>0</v>
          </cell>
        </row>
        <row r="255">
          <cell r="C255">
            <v>0</v>
          </cell>
        </row>
        <row r="256">
          <cell r="C256">
            <v>0</v>
          </cell>
        </row>
        <row r="257">
          <cell r="C257">
            <v>0</v>
          </cell>
        </row>
        <row r="258">
          <cell r="C258">
            <v>0</v>
          </cell>
        </row>
        <row r="259">
          <cell r="C259">
            <v>0</v>
          </cell>
        </row>
        <row r="260">
          <cell r="C260">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407">
          <cell r="C407" t="str">
            <v>Off</v>
          </cell>
          <cell r="F407">
            <v>0</v>
          </cell>
        </row>
        <row r="408">
          <cell r="C408">
            <v>0</v>
          </cell>
        </row>
        <row r="409">
          <cell r="C409">
            <v>0</v>
          </cell>
        </row>
        <row r="411">
          <cell r="C411" t="str">
            <v>Water - Global (USD/Tonne)</v>
          </cell>
          <cell r="D411">
            <v>62.117280000000001</v>
          </cell>
        </row>
        <row r="412">
          <cell r="C412" t="str">
            <v>Electricity - Belgium - Grid (USD/MWh)</v>
          </cell>
          <cell r="D412">
            <v>1589.991</v>
          </cell>
        </row>
        <row r="413">
          <cell r="C413" t="str">
            <v>CO2 handling - Global (USD/tonne)</v>
          </cell>
          <cell r="D413">
            <v>0</v>
          </cell>
        </row>
        <row r="414">
          <cell r="C414" t="str">
            <v>No Feedstock</v>
          </cell>
          <cell r="D414">
            <v>0</v>
          </cell>
        </row>
        <row r="415">
          <cell r="C415" t="str">
            <v>No Feedstock</v>
          </cell>
          <cell r="D415">
            <v>0</v>
          </cell>
        </row>
        <row r="416">
          <cell r="C416" t="str">
            <v>Forecast</v>
          </cell>
        </row>
        <row r="417">
          <cell r="C417" t="str">
            <v>Forecast</v>
          </cell>
        </row>
      </sheetData>
      <sheetData sheetId="2"/>
      <sheetData sheetId="3"/>
      <sheetData sheetId="4">
        <row r="414">
          <cell r="C414" t="str">
            <v>Buyout 4Q 2024 (USDm)</v>
          </cell>
        </row>
      </sheetData>
      <sheetData sheetId="5">
        <row r="470">
          <cell r="C470" t="str">
            <v>LCU</v>
          </cell>
          <cell r="D470" t="str">
            <v>Units</v>
          </cell>
          <cell r="E470" t="str">
            <v>Ticker</v>
          </cell>
          <cell r="F470">
            <v>2000</v>
          </cell>
          <cell r="G470">
            <v>2001</v>
          </cell>
          <cell r="H470">
            <v>2002</v>
          </cell>
          <cell r="I470">
            <v>2003</v>
          </cell>
          <cell r="J470">
            <v>2004</v>
          </cell>
          <cell r="K470">
            <v>2005</v>
          </cell>
          <cell r="L470">
            <v>2006</v>
          </cell>
          <cell r="M470">
            <v>2007</v>
          </cell>
          <cell r="N470">
            <v>2008</v>
          </cell>
          <cell r="O470">
            <v>2009</v>
          </cell>
          <cell r="P470">
            <v>2010</v>
          </cell>
          <cell r="Q470">
            <v>2011</v>
          </cell>
          <cell r="R470">
            <v>2012</v>
          </cell>
          <cell r="S470">
            <v>2013</v>
          </cell>
          <cell r="T470">
            <v>2014</v>
          </cell>
          <cell r="U470">
            <v>2015</v>
          </cell>
          <cell r="V470">
            <v>2016</v>
          </cell>
          <cell r="W470">
            <v>2017</v>
          </cell>
          <cell r="X470">
            <v>2018</v>
          </cell>
          <cell r="Y470">
            <v>2019</v>
          </cell>
          <cell r="Z470">
            <v>2020</v>
          </cell>
          <cell r="AA470">
            <v>2021</v>
          </cell>
          <cell r="AB470">
            <v>2022</v>
          </cell>
          <cell r="AC470">
            <v>2023</v>
          </cell>
          <cell r="AD470">
            <v>2024</v>
          </cell>
          <cell r="AE470">
            <v>2025</v>
          </cell>
          <cell r="AF470">
            <v>2026</v>
          </cell>
          <cell r="AG470">
            <v>2027</v>
          </cell>
          <cell r="AH470">
            <v>2028</v>
          </cell>
          <cell r="AI470">
            <v>2029</v>
          </cell>
          <cell r="AJ470">
            <v>2030</v>
          </cell>
          <cell r="AK470">
            <v>2031</v>
          </cell>
          <cell r="AL470">
            <v>2032</v>
          </cell>
          <cell r="AM470">
            <v>2033</v>
          </cell>
          <cell r="AN470">
            <v>2034</v>
          </cell>
          <cell r="AO470">
            <v>2035</v>
          </cell>
          <cell r="AP470">
            <v>2036</v>
          </cell>
          <cell r="AQ470">
            <v>2037</v>
          </cell>
          <cell r="AR470">
            <v>2038</v>
          </cell>
          <cell r="AS470">
            <v>2039</v>
          </cell>
          <cell r="AT470">
            <v>2040</v>
          </cell>
          <cell r="AU470">
            <v>2041</v>
          </cell>
          <cell r="AV470">
            <v>2042</v>
          </cell>
          <cell r="AW470">
            <v>2043</v>
          </cell>
          <cell r="AX470">
            <v>2044</v>
          </cell>
          <cell r="AY470">
            <v>2045</v>
          </cell>
          <cell r="AZ470">
            <v>2046</v>
          </cell>
          <cell r="BA470">
            <v>2047</v>
          </cell>
          <cell r="BB470">
            <v>2048</v>
          </cell>
          <cell r="BC470">
            <v>2049</v>
          </cell>
          <cell r="BD470">
            <v>2050</v>
          </cell>
          <cell r="BE470">
            <v>2051</v>
          </cell>
          <cell r="BF470">
            <v>2052</v>
          </cell>
          <cell r="BG470">
            <v>2053</v>
          </cell>
          <cell r="BH470">
            <v>2054</v>
          </cell>
          <cell r="BI470">
            <v>2055</v>
          </cell>
          <cell r="BJ470">
            <v>2056</v>
          </cell>
          <cell r="BK470">
            <v>2057</v>
          </cell>
          <cell r="BL470">
            <v>2058</v>
          </cell>
          <cell r="BM470">
            <v>2059</v>
          </cell>
          <cell r="BN470">
            <v>2060</v>
          </cell>
          <cell r="BO470">
            <v>2061</v>
          </cell>
          <cell r="BP470">
            <v>2062</v>
          </cell>
          <cell r="BQ470">
            <v>2063</v>
          </cell>
          <cell r="BR470">
            <v>2064</v>
          </cell>
          <cell r="BS470">
            <v>2065</v>
          </cell>
          <cell r="BT470">
            <v>2066</v>
          </cell>
          <cell r="BU470">
            <v>2067</v>
          </cell>
          <cell r="BV470">
            <v>2068</v>
          </cell>
          <cell r="BW470">
            <v>2069</v>
          </cell>
          <cell r="BX470">
            <v>2070</v>
          </cell>
          <cell r="BY470">
            <v>2071</v>
          </cell>
          <cell r="BZ470">
            <v>2072</v>
          </cell>
          <cell r="CA470">
            <v>2073</v>
          </cell>
          <cell r="CB470">
            <v>2074</v>
          </cell>
          <cell r="CC470">
            <v>2075</v>
          </cell>
          <cell r="CD470">
            <v>2076</v>
          </cell>
          <cell r="CE470">
            <v>2077</v>
          </cell>
          <cell r="CF470">
            <v>2078</v>
          </cell>
          <cell r="CG470">
            <v>2079</v>
          </cell>
          <cell r="CH470">
            <v>2080</v>
          </cell>
          <cell r="CI470">
            <v>2081</v>
          </cell>
          <cell r="CJ470">
            <v>2082</v>
          </cell>
          <cell r="CK470">
            <v>2083</v>
          </cell>
          <cell r="CL470">
            <v>2084</v>
          </cell>
          <cell r="CM470">
            <v>2085</v>
          </cell>
          <cell r="CN470">
            <v>2086</v>
          </cell>
          <cell r="CO470">
            <v>2087</v>
          </cell>
          <cell r="CP470">
            <v>2088</v>
          </cell>
          <cell r="CQ470">
            <v>2089</v>
          </cell>
          <cell r="CR470">
            <v>2090</v>
          </cell>
          <cell r="CS470">
            <v>2091</v>
          </cell>
          <cell r="CT470">
            <v>2092</v>
          </cell>
          <cell r="CU470">
            <v>2093</v>
          </cell>
          <cell r="CV470">
            <v>2094</v>
          </cell>
          <cell r="CW470">
            <v>2095</v>
          </cell>
          <cell r="CX470">
            <v>2096</v>
          </cell>
          <cell r="CY470">
            <v>2097</v>
          </cell>
          <cell r="CZ470">
            <v>2098</v>
          </cell>
          <cell r="DA470">
            <v>2099</v>
          </cell>
          <cell r="DB470">
            <v>2100</v>
          </cell>
        </row>
        <row r="471">
          <cell r="C471" t="str">
            <v>AED</v>
          </cell>
          <cell r="D471" t="str">
            <v>AED/USD</v>
          </cell>
          <cell r="E471" t="str">
            <v>USDAED Currncy</v>
          </cell>
          <cell r="F471">
            <v>3.673</v>
          </cell>
          <cell r="G471">
            <v>3.673</v>
          </cell>
          <cell r="H471">
            <v>3.673</v>
          </cell>
          <cell r="I471">
            <v>3.673</v>
          </cell>
          <cell r="J471">
            <v>3.6730999999999998</v>
          </cell>
          <cell r="K471">
            <v>3.673</v>
          </cell>
          <cell r="L471">
            <v>3.6728999999999998</v>
          </cell>
          <cell r="M471">
            <v>3.6722999999999999</v>
          </cell>
          <cell r="N471">
            <v>3.6726999999999999</v>
          </cell>
          <cell r="O471">
            <v>3.6728999999999998</v>
          </cell>
          <cell r="P471">
            <v>3.6728999999999998</v>
          </cell>
          <cell r="Q471">
            <v>3.673</v>
          </cell>
          <cell r="R471">
            <v>3.673</v>
          </cell>
          <cell r="S471">
            <v>3.673</v>
          </cell>
          <cell r="T471">
            <v>3.673</v>
          </cell>
          <cell r="U471">
            <v>3.673</v>
          </cell>
          <cell r="V471">
            <v>3.673</v>
          </cell>
          <cell r="W471">
            <v>3.673</v>
          </cell>
          <cell r="X471">
            <v>3.673</v>
          </cell>
          <cell r="Y471">
            <v>3.673</v>
          </cell>
          <cell r="Z471">
            <v>3.673</v>
          </cell>
          <cell r="AA471">
            <v>3.673</v>
          </cell>
          <cell r="AB471">
            <v>3.6728999999999998</v>
          </cell>
          <cell r="AC471">
            <v>3.6728000000000001</v>
          </cell>
          <cell r="AD471">
            <v>3.6644651381172242</v>
          </cell>
          <cell r="AE471">
            <v>3.6628850700477917</v>
          </cell>
          <cell r="AF471">
            <v>3.6623823901118935</v>
          </cell>
          <cell r="AG471">
            <v>3.6608032200953815</v>
          </cell>
          <cell r="AH471">
            <v>3.6595833589757221</v>
          </cell>
          <cell r="AI471">
            <v>3.6584834227832519</v>
          </cell>
          <cell r="AJ471">
            <v>3.657184683995689</v>
          </cell>
          <cell r="AK471">
            <v>3.6559792993900802</v>
          </cell>
          <cell r="AL471">
            <v>3.6547787342140143</v>
          </cell>
          <cell r="AM471">
            <v>3.6535446715983992</v>
          </cell>
          <cell r="AN471">
            <v>3.6523321393733181</v>
          </cell>
          <cell r="AO471">
            <v>3.6511172280452238</v>
          </cell>
          <cell r="AP471">
            <v>3.6498975413242905</v>
          </cell>
          <cell r="AQ471">
            <v>3.6486826404614545</v>
          </cell>
          <cell r="AR471">
            <v>3.6474669513741147</v>
          </cell>
          <cell r="AS471">
            <v>3.6462510036493758</v>
          </cell>
          <cell r="AT471">
            <v>3.6450363008665656</v>
          </cell>
          <cell r="AU471">
            <v>3.6438216642921741</v>
          </cell>
          <cell r="AV471">
            <v>3.6426073783577211</v>
          </cell>
          <cell r="AW471">
            <v>3.6413936458850178</v>
          </cell>
          <cell r="AX471">
            <v>3.6401802366876073</v>
          </cell>
          <cell r="AY471">
            <v>3.6389672363402172</v>
          </cell>
          <cell r="AZ471">
            <v>3.6377546642202687</v>
          </cell>
          <cell r="BA471">
            <v>3.6365424786385101</v>
          </cell>
          <cell r="BB471">
            <v>3.6353307006543938</v>
          </cell>
          <cell r="BC471">
            <v>3.6341193298509271</v>
          </cell>
          <cell r="BD471">
            <v>3.6329083592217675</v>
          </cell>
          <cell r="BE471">
            <v>3.6316977933061452</v>
          </cell>
          <cell r="BF471">
            <v>3.6304876311438812</v>
          </cell>
          <cell r="BG471">
            <v>3.629277871593978</v>
          </cell>
          <cell r="BH471">
            <v>3.6280685154679464</v>
          </cell>
          <cell r="BI471">
            <v>3.6268595623363833</v>
          </cell>
          <cell r="BJ471">
            <v>3.6256510119465717</v>
          </cell>
          <cell r="BK471">
            <v>3.6244428643414954</v>
          </cell>
          <cell r="BL471">
            <v>3.6232351193083026</v>
          </cell>
          <cell r="BM471">
            <v>3.622027776706231</v>
          </cell>
          <cell r="BN471">
            <v>3.6208208364317849</v>
          </cell>
          <cell r="BO471">
            <v>3.6196142983327082</v>
          </cell>
          <cell r="BP471">
            <v>3.6184081622769169</v>
          </cell>
          <cell r="BQ471">
            <v>3.6172024281352146</v>
          </cell>
          <cell r="BR471">
            <v>3.6159970957698508</v>
          </cell>
          <cell r="BS471">
            <v>3.6147921650479033</v>
          </cell>
          <cell r="BT471">
            <v>3.6135876358361707</v>
          </cell>
          <cell r="BU471">
            <v>3.6123835080001174</v>
          </cell>
          <cell r="BV471">
            <v>3.6111797814062796</v>
          </cell>
          <cell r="BW471">
            <v>3.6099764559210143</v>
          </cell>
          <cell r="BX471">
            <v>3.6087735314105283</v>
          </cell>
          <cell r="BY471">
            <v>3.6075710077412784</v>
          </cell>
          <cell r="BZ471">
            <v>3.6063688847796929</v>
          </cell>
          <cell r="CA471">
            <v>3.6051671623922243</v>
          </cell>
          <cell r="CB471">
            <v>3.6039658404454094</v>
          </cell>
          <cell r="CC471">
            <v>3.6027649188058084</v>
          </cell>
          <cell r="CD471">
            <v>3.6015643973400278</v>
          </cell>
          <cell r="CE471">
            <v>3.600364275914723</v>
          </cell>
          <cell r="CF471">
            <v>3.5991645543965904</v>
          </cell>
          <cell r="CG471">
            <v>3.5979652326523728</v>
          </cell>
          <cell r="CH471">
            <v>3.5967663105488565</v>
          </cell>
          <cell r="CI471">
            <v>3.5955677879528722</v>
          </cell>
          <cell r="CJ471">
            <v>3.5943696647312953</v>
          </cell>
          <cell r="CK471">
            <v>3.593171940751045</v>
          </cell>
          <cell r="CL471">
            <v>3.5919746158790855</v>
          </cell>
          <cell r="CM471">
            <v>3.5907776899824246</v>
          </cell>
          <cell r="CN471">
            <v>3.5895811629281154</v>
          </cell>
          <cell r="CO471">
            <v>3.5883850345832542</v>
          </cell>
          <cell r="CP471">
            <v>3.5871893048149825</v>
          </cell>
          <cell r="CQ471">
            <v>3.5859939734904862</v>
          </cell>
          <cell r="CR471">
            <v>3.584799040476994</v>
          </cell>
          <cell r="CS471">
            <v>3.5836045056417798</v>
          </cell>
          <cell r="CT471">
            <v>3.5824103688521625</v>
          </cell>
          <cell r="CU471">
            <v>3.5812166299755037</v>
          </cell>
          <cell r="CV471">
            <v>3.5800232888792105</v>
          </cell>
          <cell r="CW471">
            <v>3.5788303454307333</v>
          </cell>
          <cell r="CX471">
            <v>3.577637799497567</v>
          </cell>
          <cell r="CY471">
            <v>3.5764456509472513</v>
          </cell>
          <cell r="CZ471">
            <v>3.5752538996473691</v>
          </cell>
          <cell r="DA471">
            <v>3.574062545465547</v>
          </cell>
          <cell r="DB471">
            <v>3.5728715882694573</v>
          </cell>
        </row>
        <row r="472">
          <cell r="C472" t="str">
            <v>AFN</v>
          </cell>
          <cell r="D472" t="str">
            <v>AFN/USD</v>
          </cell>
          <cell r="E472" t="str">
            <v>USDAFN Currncy</v>
          </cell>
          <cell r="F472" t="str">
            <v/>
          </cell>
          <cell r="G472" t="str">
            <v/>
          </cell>
          <cell r="H472" t="str">
            <v/>
          </cell>
          <cell r="I472">
            <v>43.027299999999997</v>
          </cell>
          <cell r="J472">
            <v>42.784999999999997</v>
          </cell>
          <cell r="K472">
            <v>43.220199999999998</v>
          </cell>
          <cell r="L472">
            <v>49.559699999999999</v>
          </cell>
          <cell r="M472">
            <v>49.6907</v>
          </cell>
          <cell r="N472">
            <v>50.2958</v>
          </cell>
          <cell r="O472">
            <v>50.291899999999998</v>
          </cell>
          <cell r="P472">
            <v>46.297600000000003</v>
          </cell>
          <cell r="Q472">
            <v>46.725000000000001</v>
          </cell>
          <cell r="R472">
            <v>50.829300000000003</v>
          </cell>
          <cell r="S472">
            <v>55.511600000000001</v>
          </cell>
          <cell r="T472">
            <v>57.2806</v>
          </cell>
          <cell r="U472">
            <v>61.255499999999998</v>
          </cell>
          <cell r="V472">
            <v>67.816900000000004</v>
          </cell>
          <cell r="W472">
            <v>67.944999999999993</v>
          </cell>
          <cell r="X472">
            <v>72.575500000000005</v>
          </cell>
          <cell r="Y472">
            <v>77.954099999999997</v>
          </cell>
          <cell r="Z472">
            <v>76.799599999999998</v>
          </cell>
          <cell r="AA472">
            <v>84.6708</v>
          </cell>
          <cell r="AB472">
            <v>89.997799999999998</v>
          </cell>
          <cell r="AC472">
            <v>88.6571</v>
          </cell>
          <cell r="AD472">
            <v>88.546553314385079</v>
          </cell>
          <cell r="AE472">
            <v>88.657589317082255</v>
          </cell>
          <cell r="AF472">
            <v>88.761747708151859</v>
          </cell>
          <cell r="AG472">
            <v>88.842450802107848</v>
          </cell>
          <cell r="AH472">
            <v>88.941303293241674</v>
          </cell>
          <cell r="AI472">
            <v>89.036075716764131</v>
          </cell>
          <cell r="AJ472">
            <v>89.127706618365622</v>
          </cell>
          <cell r="AK472">
            <v>89.222995308591663</v>
          </cell>
          <cell r="AL472">
            <v>89.317090752603107</v>
          </cell>
          <cell r="AM472">
            <v>89.410959385968184</v>
          </cell>
          <cell r="AN472">
            <v>89.505576878080859</v>
          </cell>
          <cell r="AO472">
            <v>89.599969477867347</v>
          </cell>
          <cell r="AP472">
            <v>89.694461337971319</v>
          </cell>
          <cell r="AQ472">
            <v>89.789161608237293</v>
          </cell>
          <cell r="AR472">
            <v>89.883889376751299</v>
          </cell>
          <cell r="AS472">
            <v>89.978729129366059</v>
          </cell>
          <cell r="AT472">
            <v>90.073685125051966</v>
          </cell>
          <cell r="AU472">
            <v>90.168726511295944</v>
          </cell>
          <cell r="AV472">
            <v>90.263872666924186</v>
          </cell>
          <cell r="AW472">
            <v>90.359121176632499</v>
          </cell>
          <cell r="AX472">
            <v>90.454467390956935</v>
          </cell>
          <cell r="AY472">
            <v>90.549915431718233</v>
          </cell>
          <cell r="AZ472">
            <v>90.645464313559984</v>
          </cell>
          <cell r="BA472">
            <v>90.74111352979223</v>
          </cell>
          <cell r="BB472">
            <v>90.836863960488557</v>
          </cell>
          <cell r="BC472">
            <v>90.932715400570117</v>
          </cell>
          <cell r="BD472">
            <v>91.028667906150574</v>
          </cell>
          <cell r="BE472">
            <v>91.124721721737785</v>
          </cell>
          <cell r="BF472">
            <v>91.220876879088195</v>
          </cell>
          <cell r="BG472">
            <v>91.31713348923698</v>
          </cell>
          <cell r="BH472">
            <v>91.413491681603603</v>
          </cell>
          <cell r="BI472">
            <v>91.509951547082366</v>
          </cell>
          <cell r="BJ472">
            <v>91.606513196363252</v>
          </cell>
          <cell r="BK472">
            <v>91.703176740020453</v>
          </cell>
          <cell r="BL472">
            <v>91.799942282319591</v>
          </cell>
          <cell r="BM472">
            <v>91.896809932002071</v>
          </cell>
          <cell r="BN472">
            <v>91.993779797156719</v>
          </cell>
          <cell r="BO472">
            <v>92.090851985040132</v>
          </cell>
          <cell r="BP472">
            <v>92.188026603909961</v>
          </cell>
          <cell r="BQ472">
            <v>92.285303761861641</v>
          </cell>
          <cell r="BR472">
            <v>92.382683566992583</v>
          </cell>
          <cell r="BS472">
            <v>92.4801661276814</v>
          </cell>
          <cell r="BT472">
            <v>92.577751552346996</v>
          </cell>
          <cell r="BU472">
            <v>92.675439949516232</v>
          </cell>
          <cell r="BV472">
            <v>92.773231427859585</v>
          </cell>
          <cell r="BW472">
            <v>92.871126096144891</v>
          </cell>
          <cell r="BX472">
            <v>92.969124063256587</v>
          </cell>
          <cell r="BY472">
            <v>93.067225438198605</v>
          </cell>
          <cell r="BZ472">
            <v>93.165430330086181</v>
          </cell>
          <cell r="CA472">
            <v>93.263738848150652</v>
          </cell>
          <cell r="CB472">
            <v>93.362151101739229</v>
          </cell>
          <cell r="CC472">
            <v>93.460667200313779</v>
          </cell>
          <cell r="CD472">
            <v>93.559287253451927</v>
          </cell>
          <cell r="CE472">
            <v>93.658011370847007</v>
          </cell>
          <cell r="CF472">
            <v>93.756839662307939</v>
          </cell>
          <cell r="CG472">
            <v>93.85577223775968</v>
          </cell>
          <cell r="CH472">
            <v>93.954809207243017</v>
          </cell>
          <cell r="CI472">
            <v>94.053950680914994</v>
          </cell>
          <cell r="CJ472">
            <v>94.15319676904879</v>
          </cell>
          <cell r="CK472">
            <v>94.252547582034012</v>
          </cell>
          <cell r="CL472">
            <v>94.352003230376724</v>
          </cell>
          <cell r="CM472">
            <v>94.451563824699576</v>
          </cell>
          <cell r="CN472">
            <v>94.551229475741962</v>
          </cell>
          <cell r="CO472">
            <v>94.651000294360145</v>
          </cell>
          <cell r="CP472">
            <v>94.750876391527342</v>
          </cell>
          <cell r="CQ472">
            <v>94.850857878333912</v>
          </cell>
          <cell r="CR472">
            <v>94.950944865987381</v>
          </cell>
          <cell r="CS472">
            <v>95.051137465812644</v>
          </cell>
          <cell r="CT472">
            <v>95.151435789252076</v>
          </cell>
          <cell r="CU472">
            <v>95.251839947865619</v>
          </cell>
          <cell r="CV472">
            <v>95.35235005333098</v>
          </cell>
          <cell r="CW472">
            <v>95.452966217443674</v>
          </cell>
          <cell r="CX472">
            <v>95.55368855211718</v>
          </cell>
          <cell r="CY472">
            <v>95.654517169383098</v>
          </cell>
          <cell r="CZ472">
            <v>95.755452181391234</v>
          </cell>
          <cell r="DA472">
            <v>95.856493700409686</v>
          </cell>
          <cell r="DB472">
            <v>95.957641838825097</v>
          </cell>
        </row>
        <row r="473">
          <cell r="C473" t="str">
            <v>ALL</v>
          </cell>
          <cell r="D473" t="str">
            <v>ALL/USD</v>
          </cell>
          <cell r="E473" t="str">
            <v>USDALL Currncy</v>
          </cell>
          <cell r="F473">
            <v>143.9</v>
          </cell>
          <cell r="G473">
            <v>143.85</v>
          </cell>
          <cell r="H473">
            <v>140.34</v>
          </cell>
          <cell r="I473">
            <v>121.23</v>
          </cell>
          <cell r="J473">
            <v>102.63</v>
          </cell>
          <cell r="K473">
            <v>99.82</v>
          </cell>
          <cell r="L473">
            <v>98.08</v>
          </cell>
          <cell r="M473">
            <v>90.34</v>
          </cell>
          <cell r="N473">
            <v>83.89</v>
          </cell>
          <cell r="O473">
            <v>94.9</v>
          </cell>
          <cell r="P473">
            <v>104.05</v>
          </cell>
          <cell r="Q473">
            <v>100.91</v>
          </cell>
          <cell r="R473">
            <v>108.19</v>
          </cell>
          <cell r="S473">
            <v>105.69</v>
          </cell>
          <cell r="T473">
            <v>105.56</v>
          </cell>
          <cell r="U473">
            <v>125.94</v>
          </cell>
          <cell r="V473">
            <v>124.1</v>
          </cell>
          <cell r="W473">
            <v>118.97</v>
          </cell>
          <cell r="X473">
            <v>108.11</v>
          </cell>
          <cell r="Y473">
            <v>109.9</v>
          </cell>
          <cell r="Z473">
            <v>108.56</v>
          </cell>
          <cell r="AA473">
            <v>103.56</v>
          </cell>
          <cell r="AB473">
            <v>113.06</v>
          </cell>
          <cell r="AC473">
            <v>110.41</v>
          </cell>
          <cell r="AD473">
            <v>113.46302451504638</v>
          </cell>
          <cell r="AE473">
            <v>117.31152652905782</v>
          </cell>
          <cell r="AF473">
            <v>121.16656468369432</v>
          </cell>
          <cell r="AG473">
            <v>124.94662614935109</v>
          </cell>
          <cell r="AH473">
            <v>128.68721588226535</v>
          </cell>
          <cell r="AI473">
            <v>132.36899688463549</v>
          </cell>
          <cell r="AJ473">
            <v>135.96857829131361</v>
          </cell>
          <cell r="AK473">
            <v>139.48456775694606</v>
          </cell>
          <cell r="AL473">
            <v>142.90183887259442</v>
          </cell>
          <cell r="AM473">
            <v>146.20701327098979</v>
          </cell>
          <cell r="AN473">
            <v>149.39053964520605</v>
          </cell>
          <cell r="AO473">
            <v>152.4399780691474</v>
          </cell>
          <cell r="AP473">
            <v>155.3440030365561</v>
          </cell>
          <cell r="AQ473">
            <v>158.09214897586807</v>
          </cell>
          <cell r="AR473">
            <v>160.67372787643984</v>
          </cell>
          <cell r="AS473">
            <v>163.07878911023607</v>
          </cell>
          <cell r="AT473">
            <v>165.29797197784384</v>
          </cell>
          <cell r="AU473">
            <v>167.32240128317028</v>
          </cell>
          <cell r="AV473">
            <v>169.14393000246619</v>
          </cell>
          <cell r="AW473">
            <v>170.75512519225489</v>
          </cell>
          <cell r="AX473">
            <v>172.14930131735693</v>
          </cell>
          <cell r="AY473">
            <v>173.32060079280009</v>
          </cell>
          <cell r="AZ473">
            <v>174.26401702147896</v>
          </cell>
          <cell r="BA473">
            <v>174.97542990961347</v>
          </cell>
          <cell r="BB473">
            <v>175.4516414624843</v>
          </cell>
          <cell r="BC473">
            <v>175.69039543153235</v>
          </cell>
          <cell r="BD473">
            <v>175.69039543153235</v>
          </cell>
          <cell r="BE473">
            <v>175.69039548913844</v>
          </cell>
          <cell r="BF473">
            <v>175.69039556444935</v>
          </cell>
          <cell r="BG473">
            <v>175.69039560875498</v>
          </cell>
          <cell r="BH473">
            <v>175.69039566782922</v>
          </cell>
          <cell r="BI473">
            <v>175.6903957273928</v>
          </cell>
          <cell r="BJ473">
            <v>175.69039578170731</v>
          </cell>
          <cell r="BK473">
            <v>175.6903958393581</v>
          </cell>
          <cell r="BL473">
            <v>175.69039589653437</v>
          </cell>
          <cell r="BM473">
            <v>175.69039595291488</v>
          </cell>
          <cell r="BN473">
            <v>175.69039600998408</v>
          </cell>
          <cell r="BO473">
            <v>175.69039606685942</v>
          </cell>
          <cell r="BP473">
            <v>175.69039612363443</v>
          </cell>
          <cell r="BQ473">
            <v>175.69039618054092</v>
          </cell>
          <cell r="BR473">
            <v>175.69039623739317</v>
          </cell>
          <cell r="BS473">
            <v>175.69039629423776</v>
          </cell>
          <cell r="BT473">
            <v>175.69039635110556</v>
          </cell>
          <cell r="BU473">
            <v>175.69039640796046</v>
          </cell>
          <cell r="BV473">
            <v>175.69039646481622</v>
          </cell>
          <cell r="BW473">
            <v>175.69039652167572</v>
          </cell>
          <cell r="BX473">
            <v>175.69039657853244</v>
          </cell>
          <cell r="BY473">
            <v>175.69039663538976</v>
          </cell>
          <cell r="BZ473">
            <v>175.69039669224762</v>
          </cell>
          <cell r="CA473">
            <v>175.69039674910491</v>
          </cell>
          <cell r="CB473">
            <v>175.69039680596239</v>
          </cell>
          <cell r="CC473">
            <v>175.69039686281994</v>
          </cell>
          <cell r="CD473">
            <v>175.69039691967737</v>
          </cell>
          <cell r="CE473">
            <v>175.69039697653486</v>
          </cell>
          <cell r="CF473">
            <v>175.69039703339232</v>
          </cell>
          <cell r="CG473">
            <v>175.6903970902498</v>
          </cell>
          <cell r="CH473">
            <v>175.69039714710729</v>
          </cell>
          <cell r="CI473">
            <v>175.69039720396475</v>
          </cell>
          <cell r="CJ473">
            <v>175.69039726082224</v>
          </cell>
          <cell r="CK473">
            <v>175.69039731767975</v>
          </cell>
          <cell r="CL473">
            <v>175.69039737453724</v>
          </cell>
          <cell r="CM473">
            <v>175.6903974313947</v>
          </cell>
          <cell r="CN473">
            <v>175.69039748825222</v>
          </cell>
          <cell r="CO473">
            <v>175.69039754510968</v>
          </cell>
          <cell r="CP473">
            <v>175.69039760196713</v>
          </cell>
          <cell r="CQ473">
            <v>175.69039765882465</v>
          </cell>
          <cell r="CR473">
            <v>175.69039771568211</v>
          </cell>
          <cell r="CS473">
            <v>175.6903977725396</v>
          </cell>
          <cell r="CT473">
            <v>175.69039782939709</v>
          </cell>
          <cell r="CU473">
            <v>175.69039788625454</v>
          </cell>
          <cell r="CV473">
            <v>175.69039794311203</v>
          </cell>
          <cell r="CW473">
            <v>175.69039799996952</v>
          </cell>
          <cell r="CX473">
            <v>175.69039805682698</v>
          </cell>
          <cell r="CY473">
            <v>175.69039811368447</v>
          </cell>
          <cell r="CZ473">
            <v>175.69039817054195</v>
          </cell>
          <cell r="DA473">
            <v>175.69039822739944</v>
          </cell>
          <cell r="DB473">
            <v>175.69039828425693</v>
          </cell>
        </row>
        <row r="474">
          <cell r="C474" t="str">
            <v>AMD</v>
          </cell>
          <cell r="D474" t="str">
            <v>AMD/USD</v>
          </cell>
          <cell r="E474" t="str">
            <v>USDAMD Currncy</v>
          </cell>
          <cell r="F474">
            <v>543.73</v>
          </cell>
          <cell r="G474">
            <v>554.94000000000005</v>
          </cell>
          <cell r="H474">
            <v>573.08000000000004</v>
          </cell>
          <cell r="I474">
            <v>578.71</v>
          </cell>
          <cell r="J474">
            <v>533.33000000000004</v>
          </cell>
          <cell r="K474">
            <v>457.66</v>
          </cell>
          <cell r="L474">
            <v>415.7</v>
          </cell>
          <cell r="M474">
            <v>341.79</v>
          </cell>
          <cell r="N474">
            <v>305.82</v>
          </cell>
          <cell r="O474">
            <v>364.14</v>
          </cell>
          <cell r="P474">
            <v>373.71</v>
          </cell>
          <cell r="Q474">
            <v>372.63</v>
          </cell>
          <cell r="R474">
            <v>401.95</v>
          </cell>
          <cell r="S474">
            <v>409.63</v>
          </cell>
          <cell r="T474">
            <v>416.02</v>
          </cell>
          <cell r="U474">
            <v>477.99</v>
          </cell>
          <cell r="V474">
            <v>480.41</v>
          </cell>
          <cell r="W474">
            <v>482.59</v>
          </cell>
          <cell r="X474">
            <v>483.16</v>
          </cell>
          <cell r="Y474">
            <v>480.48</v>
          </cell>
          <cell r="Z474">
            <v>488.77</v>
          </cell>
          <cell r="AA474">
            <v>503.23</v>
          </cell>
          <cell r="AB474">
            <v>435.05</v>
          </cell>
          <cell r="AC474">
            <v>395</v>
          </cell>
          <cell r="AD474">
            <v>415.38863673909458</v>
          </cell>
          <cell r="AE474">
            <v>437.40227995601788</v>
          </cell>
          <cell r="AF474">
            <v>459.78879130291369</v>
          </cell>
          <cell r="AG474">
            <v>482.20249777628874</v>
          </cell>
          <cell r="AH474">
            <v>504.73421753627247</v>
          </cell>
          <cell r="AI474">
            <v>527.26396967748656</v>
          </cell>
          <cell r="AJ474">
            <v>549.64953742638545</v>
          </cell>
          <cell r="AK474">
            <v>571.83264124498032</v>
          </cell>
          <cell r="AL474">
            <v>593.6972006447794</v>
          </cell>
          <cell r="AM474">
            <v>615.13108265353662</v>
          </cell>
          <cell r="AN474">
            <v>636.03596007896897</v>
          </cell>
          <cell r="AO474">
            <v>656.29987389962457</v>
          </cell>
          <cell r="AP474">
            <v>675.81448863262551</v>
          </cell>
          <cell r="AQ474">
            <v>694.47480198142819</v>
          </cell>
          <cell r="AR474">
            <v>712.17510020985503</v>
          </cell>
          <cell r="AS474">
            <v>728.81378177203123</v>
          </cell>
          <cell r="AT474">
            <v>744.29341106932509</v>
          </cell>
          <cell r="AU474">
            <v>758.52091473724772</v>
          </cell>
          <cell r="AV474">
            <v>771.40931934275181</v>
          </cell>
          <cell r="AW474">
            <v>782.87832229608523</v>
          </cell>
          <cell r="AX474">
            <v>792.85503763933741</v>
          </cell>
          <cell r="AY474">
            <v>801.27491723476533</v>
          </cell>
          <cell r="AZ474">
            <v>808.08235905411129</v>
          </cell>
          <cell r="BA474">
            <v>813.23131308572101</v>
          </cell>
          <cell r="BB474">
            <v>816.68582179766872</v>
          </cell>
          <cell r="BC474">
            <v>818.42041409583362</v>
          </cell>
          <cell r="BD474">
            <v>818.42041409583351</v>
          </cell>
          <cell r="BE474">
            <v>818.42041436418049</v>
          </cell>
          <cell r="BF474">
            <v>818.42041471500204</v>
          </cell>
          <cell r="BG474">
            <v>818.42041492139163</v>
          </cell>
          <cell r="BH474">
            <v>818.42041519657766</v>
          </cell>
          <cell r="BI474">
            <v>818.42041547404347</v>
          </cell>
          <cell r="BJ474">
            <v>818.42041572705728</v>
          </cell>
          <cell r="BK474">
            <v>818.42041599561253</v>
          </cell>
          <cell r="BL474">
            <v>818.42041626195737</v>
          </cell>
          <cell r="BM474">
            <v>818.42041652459534</v>
          </cell>
          <cell r="BN474">
            <v>818.42041679044132</v>
          </cell>
          <cell r="BO474">
            <v>818.42041705538429</v>
          </cell>
          <cell r="BP474">
            <v>818.42041731985989</v>
          </cell>
          <cell r="BQ474">
            <v>818.42041758494793</v>
          </cell>
          <cell r="BR474">
            <v>818.42041784978358</v>
          </cell>
          <cell r="BS474">
            <v>818.4204181145833</v>
          </cell>
          <cell r="BT474">
            <v>818.42041837949125</v>
          </cell>
          <cell r="BU474">
            <v>818.42041864433907</v>
          </cell>
          <cell r="BV474">
            <v>818.42041890919074</v>
          </cell>
          <cell r="BW474">
            <v>818.42041917405993</v>
          </cell>
          <cell r="BX474">
            <v>818.42041943891616</v>
          </cell>
          <cell r="BY474">
            <v>818.42041970377522</v>
          </cell>
          <cell r="BZ474">
            <v>818.42041996863679</v>
          </cell>
          <cell r="CA474">
            <v>818.42042023349563</v>
          </cell>
          <cell r="CB474">
            <v>818.42042049835538</v>
          </cell>
          <cell r="CC474">
            <v>818.42042076321547</v>
          </cell>
          <cell r="CD474">
            <v>818.42042102807511</v>
          </cell>
          <cell r="CE474">
            <v>818.42042129293475</v>
          </cell>
          <cell r="CF474">
            <v>818.42042155779461</v>
          </cell>
          <cell r="CG474">
            <v>818.42042182265436</v>
          </cell>
          <cell r="CH474">
            <v>818.42042208751423</v>
          </cell>
          <cell r="CI474">
            <v>818.42042235237409</v>
          </cell>
          <cell r="CJ474">
            <v>818.42042261723373</v>
          </cell>
          <cell r="CK474">
            <v>818.42042288209359</v>
          </cell>
          <cell r="CL474">
            <v>818.42042314695345</v>
          </cell>
          <cell r="CM474">
            <v>818.42042341181332</v>
          </cell>
          <cell r="CN474">
            <v>818.42042367667307</v>
          </cell>
          <cell r="CO474">
            <v>818.42042394153293</v>
          </cell>
          <cell r="CP474">
            <v>818.42042420639268</v>
          </cell>
          <cell r="CQ474">
            <v>818.42042447125255</v>
          </cell>
          <cell r="CR474">
            <v>818.4204247361123</v>
          </cell>
          <cell r="CS474">
            <v>818.42042500097216</v>
          </cell>
          <cell r="CT474">
            <v>818.42042526583202</v>
          </cell>
          <cell r="CU474">
            <v>818.42042553069177</v>
          </cell>
          <cell r="CV474">
            <v>818.42042579555141</v>
          </cell>
          <cell r="CW474">
            <v>818.42042606041116</v>
          </cell>
          <cell r="CX474">
            <v>818.42042632527091</v>
          </cell>
          <cell r="CY474">
            <v>818.42042659013077</v>
          </cell>
          <cell r="CZ474">
            <v>818.42042685499052</v>
          </cell>
          <cell r="DA474">
            <v>818.42042711985039</v>
          </cell>
          <cell r="DB474">
            <v>818.42042738471025</v>
          </cell>
        </row>
        <row r="475">
          <cell r="C475" t="str">
            <v>AOA</v>
          </cell>
          <cell r="D475" t="str">
            <v>AOA/USD</v>
          </cell>
          <cell r="E475" t="str">
            <v>USDAOA Currncy</v>
          </cell>
          <cell r="F475">
            <v>9.3140999999999998</v>
          </cell>
          <cell r="G475">
            <v>21.173400000000001</v>
          </cell>
          <cell r="H475">
            <v>41.031799999999997</v>
          </cell>
          <cell r="I475">
            <v>74.039000000000001</v>
          </cell>
          <cell r="J475">
            <v>83.563599999999994</v>
          </cell>
          <cell r="K475">
            <v>87.157200000000003</v>
          </cell>
          <cell r="L475">
            <v>80.371799999999993</v>
          </cell>
          <cell r="M475">
            <v>76.778499999999994</v>
          </cell>
          <cell r="N475">
            <v>75.004599999999996</v>
          </cell>
          <cell r="O475">
            <v>79.206100000000006</v>
          </cell>
          <cell r="P475">
            <v>91.905600000000007</v>
          </cell>
          <cell r="Q475">
            <v>93.714299999999994</v>
          </cell>
          <cell r="R475">
            <v>95.331199999999995</v>
          </cell>
          <cell r="S475">
            <v>96.516300000000001</v>
          </cell>
          <cell r="T475">
            <v>98.420400000000001</v>
          </cell>
          <cell r="U475">
            <v>120.2756</v>
          </cell>
          <cell r="V475">
            <v>165.5386</v>
          </cell>
          <cell r="W475">
            <v>167.03139999999999</v>
          </cell>
          <cell r="X475">
            <v>257.04790000000003</v>
          </cell>
          <cell r="Y475">
            <v>366.39600000000002</v>
          </cell>
          <cell r="Z475">
            <v>578.28099999999995</v>
          </cell>
          <cell r="AA475">
            <v>630.54380000000003</v>
          </cell>
          <cell r="AB475">
            <v>461.13659999999999</v>
          </cell>
          <cell r="AC475">
            <v>507.12389999999999</v>
          </cell>
          <cell r="AD475">
            <v>620.18811806153337</v>
          </cell>
          <cell r="AE475">
            <v>755.79528375540701</v>
          </cell>
          <cell r="AF475">
            <v>914.70923963606026</v>
          </cell>
          <cell r="AG475">
            <v>1098.7072661860584</v>
          </cell>
          <cell r="AH475">
            <v>1310.2319365129717</v>
          </cell>
          <cell r="AI475">
            <v>1551.0645013536132</v>
          </cell>
          <cell r="AJ475">
            <v>1822.4912838013693</v>
          </cell>
          <cell r="AK475">
            <v>2125.5218713909576</v>
          </cell>
          <cell r="AL475">
            <v>2460.3407044873315</v>
          </cell>
          <cell r="AM475">
            <v>2826.3445464494866</v>
          </cell>
          <cell r="AN475">
            <v>3222.0811204636098</v>
          </cell>
          <cell r="AO475">
            <v>3645.0284229373378</v>
          </cell>
          <cell r="AP475">
            <v>4091.5906406937743</v>
          </cell>
          <cell r="AQ475">
            <v>4557.0624934187163</v>
          </cell>
          <cell r="AR475">
            <v>5035.6074540464933</v>
          </cell>
          <cell r="AS475">
            <v>5520.3377712766614</v>
          </cell>
          <cell r="AT475">
            <v>6003.4215554756347</v>
          </cell>
          <cell r="AU475">
            <v>6476.2435298699129</v>
          </cell>
          <cell r="AV475">
            <v>6929.6308363237404</v>
          </cell>
          <cell r="AW475">
            <v>7354.1180616838064</v>
          </cell>
          <cell r="AX475">
            <v>7740.2521662936706</v>
          </cell>
          <cell r="AY475">
            <v>8078.9258360784706</v>
          </cell>
          <cell r="AZ475">
            <v>8361.7197185527202</v>
          </cell>
          <cell r="BA475">
            <v>8581.2392629024198</v>
          </cell>
          <cell r="BB475">
            <v>8731.4276509044848</v>
          </cell>
          <cell r="BC475">
            <v>8807.8361477747712</v>
          </cell>
          <cell r="BD475">
            <v>8807.8361477747712</v>
          </cell>
          <cell r="BE475">
            <v>8807.8361506627207</v>
          </cell>
          <cell r="BF475">
            <v>8807.8361544382606</v>
          </cell>
          <cell r="BG475">
            <v>8807.8361566594249</v>
          </cell>
          <cell r="BH475">
            <v>8807.8361596209743</v>
          </cell>
          <cell r="BI475">
            <v>8807.83616260706</v>
          </cell>
          <cell r="BJ475">
            <v>8807.8361653299926</v>
          </cell>
          <cell r="BK475">
            <v>8807.836168220183</v>
          </cell>
          <cell r="BL475">
            <v>8807.8361710865829</v>
          </cell>
          <cell r="BM475">
            <v>8807.8361739130905</v>
          </cell>
          <cell r="BN475">
            <v>8807.8361767741244</v>
          </cell>
          <cell r="BO475">
            <v>8807.8361796254376</v>
          </cell>
          <cell r="BP475">
            <v>8807.8361824717231</v>
          </cell>
          <cell r="BQ475">
            <v>8807.8361853246006</v>
          </cell>
          <cell r="BR475">
            <v>8807.8361881747587</v>
          </cell>
          <cell r="BS475">
            <v>8807.836191024533</v>
          </cell>
          <cell r="BT475">
            <v>8807.8361938754697</v>
          </cell>
          <cell r="BU475">
            <v>8807.8361967257606</v>
          </cell>
          <cell r="BV475">
            <v>8807.8361995760952</v>
          </cell>
          <cell r="BW475">
            <v>8807.8362024266171</v>
          </cell>
          <cell r="BX475">
            <v>8807.8362052769971</v>
          </cell>
          <cell r="BY475">
            <v>8807.8362081274099</v>
          </cell>
          <cell r="BZ475">
            <v>8807.8362109778482</v>
          </cell>
          <cell r="CA475">
            <v>8807.8362138282591</v>
          </cell>
          <cell r="CB475">
            <v>8807.8362166786774</v>
          </cell>
          <cell r="CC475">
            <v>8807.8362195291011</v>
          </cell>
          <cell r="CD475">
            <v>8807.8362223795193</v>
          </cell>
          <cell r="CE475">
            <v>8807.8362252299376</v>
          </cell>
          <cell r="CF475">
            <v>8807.8362280803576</v>
          </cell>
          <cell r="CG475">
            <v>8807.8362309307777</v>
          </cell>
          <cell r="CH475">
            <v>8807.8362337811977</v>
          </cell>
          <cell r="CI475">
            <v>8807.8362366316178</v>
          </cell>
          <cell r="CJ475">
            <v>8807.836239482036</v>
          </cell>
          <cell r="CK475">
            <v>8807.8362423324561</v>
          </cell>
          <cell r="CL475">
            <v>8807.8362451828762</v>
          </cell>
          <cell r="CM475">
            <v>8807.8362480332962</v>
          </cell>
          <cell r="CN475">
            <v>8807.8362508837163</v>
          </cell>
          <cell r="CO475">
            <v>8807.8362537341363</v>
          </cell>
          <cell r="CP475">
            <v>8807.8362565845564</v>
          </cell>
          <cell r="CQ475">
            <v>8807.8362594349765</v>
          </cell>
          <cell r="CR475">
            <v>8807.8362622853965</v>
          </cell>
          <cell r="CS475">
            <v>8807.8362651358166</v>
          </cell>
          <cell r="CT475">
            <v>8807.8362679862366</v>
          </cell>
          <cell r="CU475">
            <v>8807.8362708366567</v>
          </cell>
          <cell r="CV475">
            <v>8807.8362736870749</v>
          </cell>
          <cell r="CW475">
            <v>8807.836276537495</v>
          </cell>
          <cell r="CX475">
            <v>8807.8362793879151</v>
          </cell>
          <cell r="CY475">
            <v>8807.8362822383333</v>
          </cell>
          <cell r="CZ475">
            <v>8807.8362850887552</v>
          </cell>
          <cell r="DA475">
            <v>8807.8362879391734</v>
          </cell>
          <cell r="DB475">
            <v>8807.8362907895953</v>
          </cell>
        </row>
        <row r="476">
          <cell r="C476" t="str">
            <v>ARS</v>
          </cell>
          <cell r="D476" t="str">
            <v>ARS/USD</v>
          </cell>
          <cell r="E476" t="str">
            <v>USDARS Currncy</v>
          </cell>
          <cell r="F476">
            <v>0.99980000000000002</v>
          </cell>
          <cell r="G476">
            <v>0.99980000000000002</v>
          </cell>
          <cell r="H476">
            <v>3.0912000000000002</v>
          </cell>
          <cell r="I476">
            <v>2.9483000000000001</v>
          </cell>
          <cell r="J476">
            <v>2.9409999999999998</v>
          </cell>
          <cell r="K476">
            <v>2.9226000000000001</v>
          </cell>
          <cell r="L476">
            <v>3.0743999999999998</v>
          </cell>
          <cell r="M476">
            <v>3.1154999999999999</v>
          </cell>
          <cell r="N476">
            <v>3.1627999999999998</v>
          </cell>
          <cell r="O476">
            <v>3.7288000000000001</v>
          </cell>
          <cell r="P476">
            <v>3.9119000000000002</v>
          </cell>
          <cell r="Q476">
            <v>4.1289999999999996</v>
          </cell>
          <cell r="R476">
            <v>4.5513000000000003</v>
          </cell>
          <cell r="S476">
            <v>5.4772999999999996</v>
          </cell>
          <cell r="T476">
            <v>8.1209000000000007</v>
          </cell>
          <cell r="U476">
            <v>9.2609999999999992</v>
          </cell>
          <cell r="V476">
            <v>14.7713</v>
          </cell>
          <cell r="W476">
            <v>16.564699999999998</v>
          </cell>
          <cell r="X476">
            <v>28.102</v>
          </cell>
          <cell r="Y476">
            <v>48.366199999999999</v>
          </cell>
          <cell r="Z476">
            <v>70.524600000000007</v>
          </cell>
          <cell r="AA476">
            <v>95.132999999999996</v>
          </cell>
          <cell r="AB476">
            <v>130.84520000000001</v>
          </cell>
          <cell r="AC476">
            <v>172.56979999999999</v>
          </cell>
          <cell r="AD476">
            <v>255.23895824008139</v>
          </cell>
          <cell r="AE476">
            <v>352.08538942758588</v>
          </cell>
          <cell r="AF476">
            <v>480.47482767634511</v>
          </cell>
          <cell r="AG476">
            <v>648.19502764874403</v>
          </cell>
          <cell r="AH476">
            <v>864.70591422850816</v>
          </cell>
          <cell r="AI476">
            <v>1140.444644284441</v>
          </cell>
          <cell r="AJ476">
            <v>1486.714717983805</v>
          </cell>
          <cell r="AK476">
            <v>1915.5985211321668</v>
          </cell>
          <cell r="AL476">
            <v>2439.1243989134468</v>
          </cell>
          <cell r="AM476">
            <v>3068.6665920293899</v>
          </cell>
          <cell r="AN476">
            <v>3814.1260647497088</v>
          </cell>
          <cell r="AO476">
            <v>4682.7644737214187</v>
          </cell>
          <cell r="AP476">
            <v>5678.1232285837395</v>
          </cell>
          <cell r="AQ476">
            <v>6798.8519091711032</v>
          </cell>
          <cell r="AR476">
            <v>8037.5580575703061</v>
          </cell>
          <cell r="AS476">
            <v>9379.9141225637231</v>
          </cell>
          <cell r="AT476">
            <v>10804.046973610044</v>
          </cell>
          <cell r="AU476">
            <v>12280.366306623664</v>
          </cell>
          <cell r="AV476">
            <v>13771.967010554417</v>
          </cell>
          <cell r="AW476">
            <v>15235.644717403073</v>
          </cell>
          <cell r="AX476">
            <v>16623.561502514422</v>
          </cell>
          <cell r="AY476">
            <v>17885.521020675234</v>
          </cell>
          <cell r="AZ476">
            <v>18971.72897357036</v>
          </cell>
          <cell r="BA476">
            <v>19835.859840492514</v>
          </cell>
          <cell r="BB476">
            <v>20438.186920113232</v>
          </cell>
          <cell r="BC476">
            <v>20748.495480399404</v>
          </cell>
          <cell r="BD476">
            <v>20748.495480399404</v>
          </cell>
          <cell r="BE476">
            <v>20748.495487202505</v>
          </cell>
          <cell r="BF476">
            <v>20748.49549609649</v>
          </cell>
          <cell r="BG476">
            <v>20748.495501328853</v>
          </cell>
          <cell r="BH476">
            <v>20748.495508305336</v>
          </cell>
          <cell r="BI476">
            <v>20748.495515339615</v>
          </cell>
          <cell r="BJ476">
            <v>20748.49552175399</v>
          </cell>
          <cell r="BK476">
            <v>20748.495528562366</v>
          </cell>
          <cell r="BL476">
            <v>20748.495535314705</v>
          </cell>
          <cell r="BM476">
            <v>20748.495541973076</v>
          </cell>
          <cell r="BN476">
            <v>20748.49554871277</v>
          </cell>
          <cell r="BO476">
            <v>20748.49555542957</v>
          </cell>
          <cell r="BP476">
            <v>20748.495562134522</v>
          </cell>
          <cell r="BQ476">
            <v>20748.495568855004</v>
          </cell>
          <cell r="BR476">
            <v>20748.495575569083</v>
          </cell>
          <cell r="BS476">
            <v>20748.495582282256</v>
          </cell>
          <cell r="BT476">
            <v>20748.495588998168</v>
          </cell>
          <cell r="BU476">
            <v>20748.495595712557</v>
          </cell>
          <cell r="BV476">
            <v>20748.495602427047</v>
          </cell>
          <cell r="BW476">
            <v>20748.495609141981</v>
          </cell>
          <cell r="BX476">
            <v>20748.495615856584</v>
          </cell>
          <cell r="BY476">
            <v>20748.495622571259</v>
          </cell>
          <cell r="BZ476">
            <v>20748.495629285997</v>
          </cell>
          <cell r="CA476">
            <v>20748.495636000665</v>
          </cell>
          <cell r="CB476">
            <v>20748.495642715359</v>
          </cell>
          <cell r="CC476">
            <v>20748.49564943006</v>
          </cell>
          <cell r="CD476">
            <v>20748.495656144747</v>
          </cell>
          <cell r="CE476">
            <v>20748.495662859441</v>
          </cell>
          <cell r="CF476">
            <v>20748.495669574135</v>
          </cell>
          <cell r="CG476">
            <v>20748.495676288825</v>
          </cell>
          <cell r="CH476">
            <v>20748.495683003519</v>
          </cell>
          <cell r="CI476">
            <v>20748.495689718213</v>
          </cell>
          <cell r="CJ476">
            <v>20748.495696432903</v>
          </cell>
          <cell r="CK476">
            <v>20748.495703147597</v>
          </cell>
          <cell r="CL476">
            <v>20748.495709862291</v>
          </cell>
          <cell r="CM476">
            <v>20748.495716576985</v>
          </cell>
          <cell r="CN476">
            <v>20748.495723291679</v>
          </cell>
          <cell r="CO476">
            <v>20748.495730006372</v>
          </cell>
          <cell r="CP476">
            <v>20748.495736721066</v>
          </cell>
          <cell r="CQ476">
            <v>20748.49574343576</v>
          </cell>
          <cell r="CR476">
            <v>20748.495750150458</v>
          </cell>
          <cell r="CS476">
            <v>20748.495756865152</v>
          </cell>
          <cell r="CT476">
            <v>20748.495763579849</v>
          </cell>
          <cell r="CU476">
            <v>20748.495770294543</v>
          </cell>
          <cell r="CV476">
            <v>20748.495777009233</v>
          </cell>
          <cell r="CW476">
            <v>20748.495783723927</v>
          </cell>
          <cell r="CX476">
            <v>20748.495790438617</v>
          </cell>
          <cell r="CY476">
            <v>20748.495797153311</v>
          </cell>
          <cell r="CZ476">
            <v>20748.495803868005</v>
          </cell>
          <cell r="DA476">
            <v>20748.495810582699</v>
          </cell>
          <cell r="DB476">
            <v>20748.495817297397</v>
          </cell>
        </row>
        <row r="477">
          <cell r="C477" t="str">
            <v>AUD</v>
          </cell>
          <cell r="D477" t="str">
            <v>AUD/USD</v>
          </cell>
          <cell r="E477" t="str">
            <v>USDAUD Currncy</v>
          </cell>
          <cell r="F477">
            <v>1.7254</v>
          </cell>
          <cell r="G477">
            <v>1.9333</v>
          </cell>
          <cell r="H477">
            <v>1.8407</v>
          </cell>
          <cell r="I477">
            <v>1.5406</v>
          </cell>
          <cell r="J477">
            <v>1.3592</v>
          </cell>
          <cell r="K477">
            <v>1.3121</v>
          </cell>
          <cell r="L477">
            <v>1.3278000000000001</v>
          </cell>
          <cell r="M477">
            <v>1.1948000000000001</v>
          </cell>
          <cell r="N477">
            <v>1.1970000000000001</v>
          </cell>
          <cell r="O477">
            <v>1.2797000000000001</v>
          </cell>
          <cell r="P477">
            <v>1.0891999999999999</v>
          </cell>
          <cell r="Q477">
            <v>0.96909999999999996</v>
          </cell>
          <cell r="R477">
            <v>0.96589999999999998</v>
          </cell>
          <cell r="S477">
            <v>1.0363</v>
          </cell>
          <cell r="T477">
            <v>1.1100000000000001</v>
          </cell>
          <cell r="U477">
            <v>1.3314999999999999</v>
          </cell>
          <cell r="V477">
            <v>1.3451</v>
          </cell>
          <cell r="W477">
            <v>1.3048</v>
          </cell>
          <cell r="X477">
            <v>1.3394999999999999</v>
          </cell>
          <cell r="Y477">
            <v>1.4387000000000001</v>
          </cell>
          <cell r="Z477">
            <v>1.4523999999999999</v>
          </cell>
          <cell r="AA477">
            <v>1.3321000000000001</v>
          </cell>
          <cell r="AB477">
            <v>1.4420999999999999</v>
          </cell>
          <cell r="AC477">
            <v>1.4775</v>
          </cell>
          <cell r="AD477">
            <v>1.4872409323890761</v>
          </cell>
          <cell r="AE477">
            <v>1.4984924513397673</v>
          </cell>
          <cell r="AF477">
            <v>1.5063511125182991</v>
          </cell>
          <cell r="AG477">
            <v>1.5138058115875412</v>
          </cell>
          <cell r="AH477">
            <v>1.52276692955017</v>
          </cell>
          <cell r="AI477">
            <v>1.5309456105747654</v>
          </cell>
          <cell r="AJ477">
            <v>1.5392327881458754</v>
          </cell>
          <cell r="AK477">
            <v>1.5478030531918838</v>
          </cell>
          <cell r="AL477">
            <v>1.5562395740370321</v>
          </cell>
          <cell r="AM477">
            <v>1.5647634261076762</v>
          </cell>
          <cell r="AN477">
            <v>1.5733673998404158</v>
          </cell>
          <cell r="AO477">
            <v>1.5819823369212658</v>
          </cell>
          <cell r="AP477">
            <v>1.5906575408430459</v>
          </cell>
          <cell r="AQ477">
            <v>1.5993837875062247</v>
          </cell>
          <cell r="AR477">
            <v>1.6081511664190145</v>
          </cell>
          <cell r="AS477">
            <v>1.6169699538251892</v>
          </cell>
          <cell r="AT477">
            <v>1.6258371285643562</v>
          </cell>
          <cell r="AU477">
            <v>1.6347517830038851</v>
          </cell>
          <cell r="AV477">
            <v>1.6437160768862045</v>
          </cell>
          <cell r="AW477">
            <v>1.6527294044919039</v>
          </cell>
          <cell r="AX477">
            <v>1.6617919830899448</v>
          </cell>
          <cell r="AY477">
            <v>1.6709044131956552</v>
          </cell>
          <cell r="AZ477">
            <v>1.6800667640517444</v>
          </cell>
          <cell r="BA477">
            <v>1.6892793348596695</v>
          </cell>
          <cell r="BB477">
            <v>1.6985424527176298</v>
          </cell>
          <cell r="BC477">
            <v>1.7078563515495082</v>
          </cell>
          <cell r="BD477">
            <v>1.7172213213727625</v>
          </cell>
          <cell r="BE477">
            <v>1.7266376490583129</v>
          </cell>
          <cell r="BF477">
            <v>1.7361056077541293</v>
          </cell>
          <cell r="BG477">
            <v>1.7456254839555372</v>
          </cell>
          <cell r="BH477">
            <v>1.7551975629405621</v>
          </cell>
          <cell r="BI477">
            <v>1.7648221294273048</v>
          </cell>
          <cell r="BJ477">
            <v>1.7744994720586815</v>
          </cell>
          <cell r="BK477">
            <v>1.7842298801918819</v>
          </cell>
          <cell r="BL477">
            <v>1.7940136445564219</v>
          </cell>
          <cell r="BM477">
            <v>1.8038510579123912</v>
          </cell>
          <cell r="BN477">
            <v>1.8137424144049481</v>
          </cell>
          <cell r="BO477">
            <v>1.8236880097927834</v>
          </cell>
          <cell r="BP477">
            <v>1.8336881415302024</v>
          </cell>
          <cell r="BQ477">
            <v>1.8437431086528977</v>
          </cell>
          <cell r="BR477">
            <v>1.8538532118447437</v>
          </cell>
          <cell r="BS477">
            <v>1.864018753449501</v>
          </cell>
          <cell r="BT477">
            <v>1.8742400374585426</v>
          </cell>
          <cell r="BU477">
            <v>1.8845173695333193</v>
          </cell>
          <cell r="BV477">
            <v>1.8948510570127175</v>
          </cell>
          <cell r="BW477">
            <v>1.9052414089189393</v>
          </cell>
          <cell r="BX477">
            <v>1.9156887359695611</v>
          </cell>
          <cell r="BY477">
            <v>1.9261933505860551</v>
          </cell>
          <cell r="BZ477">
            <v>1.9367555669026979</v>
          </cell>
          <cell r="CA477">
            <v>1.9473757007765145</v>
          </cell>
          <cell r="CB477">
            <v>1.9580540697965017</v>
          </cell>
          <cell r="CC477">
            <v>1.9687909932930896</v>
          </cell>
          <cell r="CD477">
            <v>1.9795867923477906</v>
          </cell>
          <cell r="CE477">
            <v>1.9904417898027444</v>
          </cell>
          <cell r="CF477">
            <v>2.0013563102703782</v>
          </cell>
          <cell r="CG477">
            <v>2.0123306801431293</v>
          </cell>
          <cell r="CH477">
            <v>2.0233652276031924</v>
          </cell>
          <cell r="CI477">
            <v>2.034460282632339</v>
          </cell>
          <cell r="CJ477">
            <v>2.0456161770217856</v>
          </cell>
          <cell r="CK477">
            <v>2.0568332443821138</v>
          </cell>
          <cell r="CL477">
            <v>2.0681118201532467</v>
          </cell>
          <cell r="CM477">
            <v>2.0794522416144829</v>
          </cell>
          <cell r="CN477">
            <v>2.0908548478945788</v>
          </cell>
          <cell r="CO477">
            <v>2.102319979981893</v>
          </cell>
          <cell r="CP477">
            <v>2.1138479807345818</v>
          </cell>
          <cell r="CQ477">
            <v>2.1254391948908538</v>
          </cell>
          <cell r="CR477">
            <v>2.1370939690792756</v>
          </cell>
          <cell r="CS477">
            <v>2.1488126518291422</v>
          </cell>
          <cell r="CT477">
            <v>2.1605955935808958</v>
          </cell>
          <cell r="CU477">
            <v>2.1724431466966072</v>
          </cell>
          <cell r="CV477">
            <v>2.1843556654705134</v>
          </cell>
          <cell r="CW477">
            <v>2.1963335061396116</v>
          </cell>
          <cell r="CX477">
            <v>2.2083770268943117</v>
          </cell>
          <cell r="CY477">
            <v>2.2204865878891504</v>
          </cell>
          <cell r="CZ477">
            <v>2.2326625512535583</v>
          </cell>
          <cell r="DA477">
            <v>2.2449052811026906</v>
          </cell>
          <cell r="DB477">
            <v>2.2572151435483163</v>
          </cell>
        </row>
        <row r="478">
          <cell r="C478" t="str">
            <v>AWG</v>
          </cell>
          <cell r="D478" t="str">
            <v>AWG/USD</v>
          </cell>
          <cell r="E478" t="str">
            <v>USDAWG Currncy</v>
          </cell>
          <cell r="F478">
            <v>1.79</v>
          </cell>
          <cell r="G478">
            <v>1.79</v>
          </cell>
          <cell r="H478">
            <v>1.79</v>
          </cell>
          <cell r="I478">
            <v>1.79</v>
          </cell>
          <cell r="J478">
            <v>1.79</v>
          </cell>
          <cell r="K478">
            <v>1.7907999999999999</v>
          </cell>
          <cell r="L478">
            <v>1.79</v>
          </cell>
          <cell r="M478">
            <v>1.79</v>
          </cell>
          <cell r="N478">
            <v>1.79</v>
          </cell>
          <cell r="O478">
            <v>1.79</v>
          </cell>
          <cell r="P478">
            <v>1.79</v>
          </cell>
          <cell r="Q478">
            <v>1.79</v>
          </cell>
          <cell r="R478">
            <v>1.79</v>
          </cell>
          <cell r="S478">
            <v>1.79</v>
          </cell>
          <cell r="T478">
            <v>1.79</v>
          </cell>
          <cell r="U478">
            <v>1.79</v>
          </cell>
          <cell r="V478">
            <v>1.79</v>
          </cell>
          <cell r="W478">
            <v>1.79</v>
          </cell>
          <cell r="X478">
            <v>1.79</v>
          </cell>
          <cell r="Y478">
            <v>1.79</v>
          </cell>
          <cell r="Z478">
            <v>1.79</v>
          </cell>
          <cell r="AA478">
            <v>1.79</v>
          </cell>
          <cell r="AB478">
            <v>1.79</v>
          </cell>
          <cell r="AC478">
            <v>1.79</v>
          </cell>
          <cell r="AD478">
            <v>1.8219967204425214</v>
          </cell>
          <cell r="AE478">
            <v>1.8569999872901057</v>
          </cell>
          <cell r="AF478">
            <v>1.8923736648532674</v>
          </cell>
          <cell r="AG478">
            <v>1.9287774237282538</v>
          </cell>
          <cell r="AH478">
            <v>1.9657440118163998</v>
          </cell>
          <cell r="AI478">
            <v>2.0033891629561986</v>
          </cell>
          <cell r="AJ478">
            <v>2.0418231786102092</v>
          </cell>
          <cell r="AK478">
            <v>2.080958734801357</v>
          </cell>
          <cell r="AL478">
            <v>2.1208452006821537</v>
          </cell>
          <cell r="AM478">
            <v>2.1615080352884575</v>
          </cell>
          <cell r="AN478">
            <v>2.2029421669856477</v>
          </cell>
          <cell r="AO478">
            <v>2.2451721089708352</v>
          </cell>
          <cell r="AP478">
            <v>2.2882134167786461</v>
          </cell>
          <cell r="AQ478">
            <v>2.332078072691627</v>
          </cell>
          <cell r="AR478">
            <v>2.3767841833174175</v>
          </cell>
          <cell r="AS478">
            <v>2.4223475377230343</v>
          </cell>
          <cell r="AT478">
            <v>2.4687839972074381</v>
          </cell>
          <cell r="AU478">
            <v>2.5161108063038848</v>
          </cell>
          <cell r="AV478">
            <v>2.564344886673581</v>
          </cell>
          <cell r="AW478">
            <v>2.6135035547045185</v>
          </cell>
          <cell r="AX478">
            <v>2.6636046371991218</v>
          </cell>
          <cell r="AY478">
            <v>2.7146661570951816</v>
          </cell>
          <cell r="AZ478">
            <v>2.7667065199745693</v>
          </cell>
          <cell r="BA478">
            <v>2.8197445094329927</v>
          </cell>
          <cell r="BB478">
            <v>2.8737992391823255</v>
          </cell>
          <cell r="BC478">
            <v>2.9288902009894344</v>
          </cell>
          <cell r="BD478">
            <v>2.9850372627443296</v>
          </cell>
          <cell r="BE478">
            <v>3.0422606675002135</v>
          </cell>
          <cell r="BF478">
            <v>3.1005810493948123</v>
          </cell>
          <cell r="BG478">
            <v>3.1600194380451585</v>
          </cell>
          <cell r="BH478">
            <v>3.2205972652143955</v>
          </cell>
          <cell r="BI478">
            <v>3.2823363742164906</v>
          </cell>
          <cell r="BJ478">
            <v>3.3452590269703233</v>
          </cell>
          <cell r="BK478">
            <v>3.4093879120049122</v>
          </cell>
          <cell r="BL478">
            <v>3.4747461529400248</v>
          </cell>
          <cell r="BM478">
            <v>3.5413573166281394</v>
          </cell>
          <cell r="BN478">
            <v>3.6092454216815737</v>
          </cell>
          <cell r="BO478">
            <v>3.6784349471809774</v>
          </cell>
          <cell r="BP478">
            <v>3.7489508414592843</v>
          </cell>
          <cell r="BQ478">
            <v>3.8208185311100165</v>
          </cell>
          <cell r="BR478">
            <v>3.894063930161928</v>
          </cell>
          <cell r="BS478">
            <v>3.9687134494144667</v>
          </cell>
          <cell r="BT478">
            <v>4.0447940059646283</v>
          </cell>
          <cell r="BU478">
            <v>4.1223330329132093</v>
          </cell>
          <cell r="BV478">
            <v>4.2013584892550204</v>
          </cell>
          <cell r="BW478">
            <v>4.2818988699612532</v>
          </cell>
          <cell r="BX478">
            <v>4.3639832162541117</v>
          </cell>
          <cell r="BY478">
            <v>4.4476411260782216</v>
          </cell>
          <cell r="BZ478">
            <v>4.5329027647732492</v>
          </cell>
          <cell r="CA478">
            <v>4.6197988759508641</v>
          </cell>
          <cell r="CB478">
            <v>4.7083607925802218</v>
          </cell>
          <cell r="CC478">
            <v>4.7986204482860328</v>
          </cell>
          <cell r="CD478">
            <v>4.8906103888631698</v>
          </cell>
          <cell r="CE478">
            <v>4.9843637840120047</v>
          </cell>
          <cell r="CF478">
            <v>5.0799144392987463</v>
          </cell>
          <cell r="CG478">
            <v>5.1772968083450275</v>
          </cell>
          <cell r="CH478">
            <v>5.2765460052511859</v>
          </cell>
          <cell r="CI478">
            <v>5.3776978172576868</v>
          </cell>
          <cell r="CJ478">
            <v>5.4807887176492818</v>
          </cell>
          <cell r="CK478">
            <v>5.5858558789065302</v>
          </cell>
          <cell r="CL478">
            <v>5.6929371861094351</v>
          </cell>
          <cell r="CM478">
            <v>5.8020712505980381</v>
          </cell>
          <cell r="CN478">
            <v>5.9132974238948783</v>
          </cell>
          <cell r="CO478">
            <v>6.0266558118943534</v>
          </cell>
          <cell r="CP478">
            <v>6.1421872893240863</v>
          </cell>
          <cell r="CQ478">
            <v>6.2599335144835235</v>
          </cell>
          <cell r="CR478">
            <v>6.3799369442650642</v>
          </cell>
          <cell r="CS478">
            <v>6.5022408494631598</v>
          </cell>
          <cell r="CT478">
            <v>6.6268893303768754</v>
          </cell>
          <cell r="CU478">
            <v>6.7539273327115597</v>
          </cell>
          <cell r="CV478">
            <v>6.8834006637853564</v>
          </cell>
          <cell r="CW478">
            <v>7.0153560090463882</v>
          </cell>
          <cell r="CX478">
            <v>7.1498409489065793</v>
          </cell>
          <cell r="CY478">
            <v>7.2869039758981824</v>
          </cell>
          <cell r="CZ478">
            <v>7.4265945121592027</v>
          </cell>
          <cell r="DA478">
            <v>7.5689629272540087</v>
          </cell>
          <cell r="DB478">
            <v>7.7140605563355802</v>
          </cell>
        </row>
        <row r="479">
          <cell r="C479" t="str">
            <v>AZN</v>
          </cell>
          <cell r="D479" t="str">
            <v>AZN/USD</v>
          </cell>
          <cell r="E479" t="str">
            <v>USDAZN Currncy</v>
          </cell>
          <cell r="F479">
            <v>0.90080000000000005</v>
          </cell>
          <cell r="G479">
            <v>0.93059999999999998</v>
          </cell>
          <cell r="H479">
            <v>0.97230000000000005</v>
          </cell>
          <cell r="I479">
            <v>0.97650000000000003</v>
          </cell>
          <cell r="J479">
            <v>0.98419999999999996</v>
          </cell>
          <cell r="K479">
            <v>0.94769999999999999</v>
          </cell>
          <cell r="L479">
            <v>0.89659999999999995</v>
          </cell>
          <cell r="M479">
            <v>0.86040000000000005</v>
          </cell>
          <cell r="N479">
            <v>0.82350000000000001</v>
          </cell>
          <cell r="O479">
            <v>0.80510000000000004</v>
          </cell>
          <cell r="P479">
            <v>0.80310000000000004</v>
          </cell>
          <cell r="Q479">
            <v>0.78979999999999995</v>
          </cell>
          <cell r="R479">
            <v>0.78510000000000002</v>
          </cell>
          <cell r="S479">
            <v>0.78400000000000003</v>
          </cell>
          <cell r="T479">
            <v>0.78369999999999995</v>
          </cell>
          <cell r="U479">
            <v>1.028</v>
          </cell>
          <cell r="V479">
            <v>1.6107</v>
          </cell>
          <cell r="W479">
            <v>1.7233000000000001</v>
          </cell>
          <cell r="X479">
            <v>1.6975</v>
          </cell>
          <cell r="Y479">
            <v>1.6993</v>
          </cell>
          <cell r="Z479">
            <v>1.6993</v>
          </cell>
          <cell r="AA479">
            <v>1.6992</v>
          </cell>
          <cell r="AB479">
            <v>1.696</v>
          </cell>
          <cell r="AC479">
            <v>1.6968000000000001</v>
          </cell>
          <cell r="AD479">
            <v>1.858943240211806</v>
          </cell>
          <cell r="AE479">
            <v>2.040521601721903</v>
          </cell>
          <cell r="AF479">
            <v>2.2325119782263343</v>
          </cell>
          <cell r="AG479">
            <v>2.4331169530652166</v>
          </cell>
          <cell r="AH479">
            <v>2.6424904347492593</v>
          </cell>
          <cell r="AI479">
            <v>2.8596383228941353</v>
          </cell>
          <cell r="AJ479">
            <v>3.0832769043548254</v>
          </cell>
          <cell r="AK479">
            <v>3.3124295779143158</v>
          </cell>
          <cell r="AL479">
            <v>3.5456610341979045</v>
          </cell>
          <cell r="AM479">
            <v>3.7814107848436218</v>
          </cell>
          <cell r="AN479">
            <v>4.0180680080362619</v>
          </cell>
          <cell r="AO479">
            <v>4.253816605503971</v>
          </cell>
          <cell r="AP479">
            <v>4.4867521749483839</v>
          </cell>
          <cell r="AQ479">
            <v>4.7148991459587668</v>
          </cell>
          <cell r="AR479">
            <v>4.9362035302961251</v>
          </cell>
          <cell r="AS479">
            <v>5.1485867608917681</v>
          </cell>
          <cell r="AT479">
            <v>5.3499707900864362</v>
          </cell>
          <cell r="AU479">
            <v>5.5383052666027712</v>
          </cell>
          <cell r="AV479">
            <v>5.7116068622407488</v>
          </cell>
          <cell r="AW479">
            <v>5.8679909828515315</v>
          </cell>
          <cell r="AX479">
            <v>6.0057045157763742</v>
          </cell>
          <cell r="AY479">
            <v>6.1231590832977894</v>
          </cell>
          <cell r="AZ479">
            <v>6.2189604378871044</v>
          </cell>
          <cell r="BA479">
            <v>6.2919355917948403</v>
          </cell>
          <cell r="BB479">
            <v>6.3411565736859696</v>
          </cell>
          <cell r="BC479">
            <v>6.3659595952722041</v>
          </cell>
          <cell r="BD479">
            <v>6.3659595952722041</v>
          </cell>
          <cell r="BE479">
            <v>6.3659595973595007</v>
          </cell>
          <cell r="BF479">
            <v>6.3659596000883125</v>
          </cell>
          <cell r="BG479">
            <v>6.3659596016936835</v>
          </cell>
          <cell r="BH479">
            <v>6.3659596038341757</v>
          </cell>
          <cell r="BI479">
            <v>6.3659596059924013</v>
          </cell>
          <cell r="BJ479">
            <v>6.3659596079604306</v>
          </cell>
          <cell r="BK479">
            <v>6.3659596100493472</v>
          </cell>
          <cell r="BL479">
            <v>6.3659596121210695</v>
          </cell>
          <cell r="BM479">
            <v>6.3659596141639598</v>
          </cell>
          <cell r="BN479">
            <v>6.3659596162318026</v>
          </cell>
          <cell r="BO479">
            <v>6.3659596182926217</v>
          </cell>
          <cell r="BP479">
            <v>6.3659596203498046</v>
          </cell>
          <cell r="BQ479">
            <v>6.3659596224117525</v>
          </cell>
          <cell r="BR479">
            <v>6.3659596244717358</v>
          </cell>
          <cell r="BS479">
            <v>6.3659596265314411</v>
          </cell>
          <cell r="BT479">
            <v>6.3659596285919875</v>
          </cell>
          <cell r="BU479">
            <v>6.3659596306520658</v>
          </cell>
          <cell r="BV479">
            <v>6.3659596327121752</v>
          </cell>
          <cell r="BW479">
            <v>6.3659596347724206</v>
          </cell>
          <cell r="BX479">
            <v>6.3659596368325646</v>
          </cell>
          <cell r="BY479">
            <v>6.3659596388927318</v>
          </cell>
          <cell r="BZ479">
            <v>6.3659596409529184</v>
          </cell>
          <cell r="CA479">
            <v>6.3659596430130829</v>
          </cell>
          <cell r="CB479">
            <v>6.3659596450732554</v>
          </cell>
          <cell r="CC479">
            <v>6.3659596471334288</v>
          </cell>
          <cell r="CD479">
            <v>6.3659596491935995</v>
          </cell>
          <cell r="CE479">
            <v>6.3659596512537711</v>
          </cell>
          <cell r="CF479">
            <v>6.3659596533139426</v>
          </cell>
          <cell r="CG479">
            <v>6.3659596553741142</v>
          </cell>
          <cell r="CH479">
            <v>6.3659596574342867</v>
          </cell>
          <cell r="CI479">
            <v>6.3659596594944592</v>
          </cell>
          <cell r="CJ479">
            <v>6.3659596615546308</v>
          </cell>
          <cell r="CK479">
            <v>6.3659596636148024</v>
          </cell>
          <cell r="CL479">
            <v>6.3659596656749748</v>
          </cell>
          <cell r="CM479">
            <v>6.3659596677351473</v>
          </cell>
          <cell r="CN479">
            <v>6.3659596697953198</v>
          </cell>
          <cell r="CO479">
            <v>6.3659596718554914</v>
          </cell>
          <cell r="CP479">
            <v>6.3659596739156639</v>
          </cell>
          <cell r="CQ479">
            <v>6.3659596759758355</v>
          </cell>
          <cell r="CR479">
            <v>6.3659596780360079</v>
          </cell>
          <cell r="CS479">
            <v>6.3659596800961804</v>
          </cell>
          <cell r="CT479">
            <v>6.365959682156352</v>
          </cell>
          <cell r="CU479">
            <v>6.3659596842165236</v>
          </cell>
          <cell r="CV479">
            <v>6.3659596862766952</v>
          </cell>
          <cell r="CW479">
            <v>6.3659596883368677</v>
          </cell>
          <cell r="CX479">
            <v>6.3659596903970392</v>
          </cell>
          <cell r="CY479">
            <v>6.3659596924572108</v>
          </cell>
          <cell r="CZ479">
            <v>6.3659596945173833</v>
          </cell>
          <cell r="DA479">
            <v>6.3659596965775549</v>
          </cell>
          <cell r="DB479">
            <v>6.3659596986377274</v>
          </cell>
        </row>
        <row r="480">
          <cell r="C480" t="str">
            <v>BBD</v>
          </cell>
          <cell r="D480" t="str">
            <v>BBD/USD</v>
          </cell>
          <cell r="E480" t="str">
            <v>USDBBD Currncy</v>
          </cell>
          <cell r="F480">
            <v>1.9830000000000001</v>
          </cell>
          <cell r="G480">
            <v>1.9899</v>
          </cell>
          <cell r="H480">
            <v>1.9901</v>
          </cell>
          <cell r="I480">
            <v>1.99</v>
          </cell>
          <cell r="J480">
            <v>1.9906999999999999</v>
          </cell>
          <cell r="K480">
            <v>1.992</v>
          </cell>
          <cell r="L480">
            <v>1.9983</v>
          </cell>
          <cell r="M480">
            <v>2</v>
          </cell>
          <cell r="N480">
            <v>2</v>
          </cell>
          <cell r="O480">
            <v>2</v>
          </cell>
          <cell r="P480">
            <v>2</v>
          </cell>
          <cell r="Q480">
            <v>2</v>
          </cell>
          <cell r="R480">
            <v>2</v>
          </cell>
          <cell r="S480">
            <v>2</v>
          </cell>
          <cell r="T480">
            <v>2</v>
          </cell>
          <cell r="U480">
            <v>2</v>
          </cell>
          <cell r="V480">
            <v>2</v>
          </cell>
          <cell r="W480">
            <v>2</v>
          </cell>
          <cell r="X480">
            <v>2</v>
          </cell>
          <cell r="Y480">
            <v>2.0023</v>
          </cell>
          <cell r="Z480">
            <v>2.0182000000000002</v>
          </cell>
          <cell r="AA480">
            <v>2.0036999999999998</v>
          </cell>
          <cell r="AB480">
            <v>2</v>
          </cell>
          <cell r="AC480">
            <v>2</v>
          </cell>
          <cell r="AD480">
            <v>2.0420872786081334</v>
          </cell>
          <cell r="AE480">
            <v>2.0844545482898384</v>
          </cell>
          <cell r="AF480">
            <v>2.1265879894526338</v>
          </cell>
          <cell r="AG480">
            <v>2.1671620942657901</v>
          </cell>
          <cell r="AH480">
            <v>2.2069196185267606</v>
          </cell>
          <cell r="AI480">
            <v>2.2456395608994657</v>
          </cell>
          <cell r="AJ480">
            <v>2.2830418628547009</v>
          </cell>
          <cell r="AK480">
            <v>2.3192222989020812</v>
          </cell>
          <cell r="AL480">
            <v>2.3540449839679178</v>
          </cell>
          <cell r="AM480">
            <v>2.3874053704134375</v>
          </cell>
          <cell r="AN480">
            <v>2.4192617010716559</v>
          </cell>
          <cell r="AO480">
            <v>2.4495238558824028</v>
          </cell>
          <cell r="AP480">
            <v>2.4781184203528168</v>
          </cell>
          <cell r="AQ480">
            <v>2.5049833302997659</v>
          </cell>
          <cell r="AR480">
            <v>2.5300497870620355</v>
          </cell>
          <cell r="AS480">
            <v>2.5532568437890255</v>
          </cell>
          <cell r="AT480">
            <v>2.574548244066488</v>
          </cell>
          <cell r="AU480">
            <v>2.5938700778326003</v>
          </cell>
          <cell r="AV480">
            <v>2.6111738972554894</v>
          </cell>
          <cell r="AW480">
            <v>2.626415844419745</v>
          </cell>
          <cell r="AX480">
            <v>2.6395565788457622</v>
          </cell>
          <cell r="AY480">
            <v>2.6505619815348602</v>
          </cell>
          <cell r="AZ480">
            <v>2.6594030286394257</v>
          </cell>
          <cell r="BA480">
            <v>2.6660559209047321</v>
          </cell>
          <cell r="BB480">
            <v>2.670502279702315</v>
          </cell>
          <cell r="BC480">
            <v>2.6727291693717814</v>
          </cell>
          <cell r="BD480">
            <v>2.672729169371781</v>
          </cell>
          <cell r="BE480">
            <v>2.6727291702481262</v>
          </cell>
          <cell r="BF480">
            <v>2.6727291713938097</v>
          </cell>
          <cell r="BG480">
            <v>2.6727291720678195</v>
          </cell>
          <cell r="BH480">
            <v>2.6727291729664988</v>
          </cell>
          <cell r="BI480">
            <v>2.6727291738726233</v>
          </cell>
          <cell r="BJ480">
            <v>2.6727291746988948</v>
          </cell>
          <cell r="BK480">
            <v>2.6727291755759204</v>
          </cell>
          <cell r="BL480">
            <v>2.6727291764457268</v>
          </cell>
          <cell r="BM480">
            <v>2.6727291773034278</v>
          </cell>
          <cell r="BN480">
            <v>2.6727291781716058</v>
          </cell>
          <cell r="BO480">
            <v>2.6727291790368342</v>
          </cell>
          <cell r="BP480">
            <v>2.6727291799005366</v>
          </cell>
          <cell r="BQ480">
            <v>2.6727291807662388</v>
          </cell>
          <cell r="BR480">
            <v>2.6727291816311167</v>
          </cell>
          <cell r="BS480">
            <v>2.6727291824958779</v>
          </cell>
          <cell r="BT480">
            <v>2.6727291833609921</v>
          </cell>
          <cell r="BU480">
            <v>2.6727291842259095</v>
          </cell>
          <cell r="BV480">
            <v>2.6727291850908408</v>
          </cell>
          <cell r="BW480">
            <v>2.6727291859558289</v>
          </cell>
          <cell r="BX480">
            <v>2.6727291868207739</v>
          </cell>
          <cell r="BY480">
            <v>2.6727291876857286</v>
          </cell>
          <cell r="BZ480">
            <v>2.6727291885506919</v>
          </cell>
          <cell r="CA480">
            <v>2.6727291894156453</v>
          </cell>
          <cell r="CB480">
            <v>2.6727291902806027</v>
          </cell>
          <cell r="CC480">
            <v>2.6727291911455606</v>
          </cell>
          <cell r="CD480">
            <v>2.6727291920105167</v>
          </cell>
          <cell r="CE480">
            <v>2.6727291928754737</v>
          </cell>
          <cell r="CF480">
            <v>2.6727291937404307</v>
          </cell>
          <cell r="CG480">
            <v>2.6727291946053877</v>
          </cell>
          <cell r="CH480">
            <v>2.6727291954703447</v>
          </cell>
          <cell r="CI480">
            <v>2.6727291963353017</v>
          </cell>
          <cell r="CJ480">
            <v>2.6727291972002591</v>
          </cell>
          <cell r="CK480">
            <v>2.6727291980652161</v>
          </cell>
          <cell r="CL480">
            <v>2.6727291989301731</v>
          </cell>
          <cell r="CM480">
            <v>2.6727291997951301</v>
          </cell>
          <cell r="CN480">
            <v>2.6727292006600876</v>
          </cell>
          <cell r="CO480">
            <v>2.672729201525045</v>
          </cell>
          <cell r="CP480">
            <v>2.672729202390002</v>
          </cell>
          <cell r="CQ480">
            <v>2.672729203254959</v>
          </cell>
          <cell r="CR480">
            <v>2.672729204119916</v>
          </cell>
          <cell r="CS480">
            <v>2.6727292049848734</v>
          </cell>
          <cell r="CT480">
            <v>2.6727292058498304</v>
          </cell>
          <cell r="CU480">
            <v>2.6727292067147874</v>
          </cell>
          <cell r="CV480">
            <v>2.672729207579744</v>
          </cell>
          <cell r="CW480">
            <v>2.672729208444701</v>
          </cell>
          <cell r="CX480">
            <v>2.672729209309658</v>
          </cell>
          <cell r="CY480">
            <v>2.6727292101746154</v>
          </cell>
          <cell r="CZ480">
            <v>2.6727292110395724</v>
          </cell>
          <cell r="DA480">
            <v>2.6727292119045298</v>
          </cell>
          <cell r="DB480">
            <v>2.6727292127694868</v>
          </cell>
        </row>
        <row r="481">
          <cell r="C481" t="str">
            <v>BDT</v>
          </cell>
          <cell r="D481" t="str">
            <v>BDT/USD</v>
          </cell>
          <cell r="E481" t="str">
            <v>USDBDT Currncy</v>
          </cell>
          <cell r="F481">
            <v>52.155999999999999</v>
          </cell>
          <cell r="G481">
            <v>55.932699999999997</v>
          </cell>
          <cell r="H481">
            <v>57.497799999999998</v>
          </cell>
          <cell r="I481">
            <v>58.245399999999997</v>
          </cell>
          <cell r="J481">
            <v>59.3232</v>
          </cell>
          <cell r="K481">
            <v>64.146699999999996</v>
          </cell>
          <cell r="L481">
            <v>68.771500000000003</v>
          </cell>
          <cell r="M481">
            <v>68.872600000000006</v>
          </cell>
          <cell r="N481">
            <v>68.581100000000006</v>
          </cell>
          <cell r="O481">
            <v>69.027699999999996</v>
          </cell>
          <cell r="P481">
            <v>69.610100000000003</v>
          </cell>
          <cell r="Q481">
            <v>74.069599999999994</v>
          </cell>
          <cell r="R481">
            <v>81.835800000000006</v>
          </cell>
          <cell r="S481">
            <v>78.084900000000005</v>
          </cell>
          <cell r="T481">
            <v>77.552300000000002</v>
          </cell>
          <cell r="U481">
            <v>77.963300000000004</v>
          </cell>
          <cell r="V481">
            <v>78.442499999999995</v>
          </cell>
          <cell r="W481">
            <v>80.884500000000003</v>
          </cell>
          <cell r="X481">
            <v>83.730999999999995</v>
          </cell>
          <cell r="Y481">
            <v>84.3292</v>
          </cell>
          <cell r="Z481">
            <v>84.855000000000004</v>
          </cell>
          <cell r="AA481">
            <v>85.0505</v>
          </cell>
          <cell r="AB481">
            <v>93.441699999999997</v>
          </cell>
          <cell r="AC481">
            <v>103.8355</v>
          </cell>
          <cell r="AD481">
            <v>108.82838132330821</v>
          </cell>
          <cell r="AE481">
            <v>114.66173752643799</v>
          </cell>
          <cell r="AF481">
            <v>120.59693356606815</v>
          </cell>
          <cell r="AG481">
            <v>126.54302209081062</v>
          </cell>
          <cell r="AH481">
            <v>132.52346072215732</v>
          </cell>
          <cell r="AI481">
            <v>138.50637523493691</v>
          </cell>
          <cell r="AJ481">
            <v>144.45398201262827</v>
          </cell>
          <cell r="AK481">
            <v>150.35049789854753</v>
          </cell>
          <cell r="AL481">
            <v>156.16491240352616</v>
          </cell>
          <cell r="AM481">
            <v>161.86720961494845</v>
          </cell>
          <cell r="AN481">
            <v>167.43097220269632</v>
          </cell>
          <cell r="AO481">
            <v>172.82616935725525</v>
          </cell>
          <cell r="AP481">
            <v>178.02370233511883</v>
          </cell>
          <cell r="AQ481">
            <v>182.99533633026635</v>
          </cell>
          <cell r="AR481">
            <v>187.71264241634074</v>
          </cell>
          <cell r="AS481">
            <v>192.14827565607766</v>
          </cell>
          <cell r="AT481">
            <v>196.27599729616307</v>
          </cell>
          <cell r="AU481">
            <v>200.07073425753117</v>
          </cell>
          <cell r="AV481">
            <v>203.50904500416922</v>
          </cell>
          <cell r="AW481">
            <v>206.56927765460617</v>
          </cell>
          <cell r="AX481">
            <v>209.23177385429588</v>
          </cell>
          <cell r="AY481">
            <v>211.4791185036685</v>
          </cell>
          <cell r="AZ481">
            <v>213.29630637883884</v>
          </cell>
          <cell r="BA481">
            <v>214.67090744093417</v>
          </cell>
          <cell r="BB481">
            <v>215.59321409647418</v>
          </cell>
          <cell r="BC481">
            <v>216.05634891596728</v>
          </cell>
          <cell r="BD481">
            <v>216.05634891596728</v>
          </cell>
          <cell r="BE481">
            <v>216.05634898680873</v>
          </cell>
          <cell r="BF481">
            <v>216.05634907942277</v>
          </cell>
          <cell r="BG481">
            <v>216.05634913390793</v>
          </cell>
          <cell r="BH481">
            <v>216.05634920655481</v>
          </cell>
          <cell r="BI481">
            <v>216.05634927980353</v>
          </cell>
          <cell r="BJ481">
            <v>216.0563493465971</v>
          </cell>
          <cell r="BK481">
            <v>216.05634941749349</v>
          </cell>
          <cell r="BL481">
            <v>216.05634948780636</v>
          </cell>
          <cell r="BM481">
            <v>216.05634955714066</v>
          </cell>
          <cell r="BN481">
            <v>216.05634962732185</v>
          </cell>
          <cell r="BO481">
            <v>216.05634969726464</v>
          </cell>
          <cell r="BP481">
            <v>216.05634976708401</v>
          </cell>
          <cell r="BQ481">
            <v>216.05634983706514</v>
          </cell>
          <cell r="BR481">
            <v>216.05634990697956</v>
          </cell>
          <cell r="BS481">
            <v>216.05634997688458</v>
          </cell>
          <cell r="BT481">
            <v>216.0563500468181</v>
          </cell>
          <cell r="BU481">
            <v>216.05635011673579</v>
          </cell>
          <cell r="BV481">
            <v>216.0563501866545</v>
          </cell>
          <cell r="BW481">
            <v>216.05635025657784</v>
          </cell>
          <cell r="BX481">
            <v>216.05635032649772</v>
          </cell>
          <cell r="BY481">
            <v>216.0563503964184</v>
          </cell>
          <cell r="BZ481">
            <v>216.05635046633967</v>
          </cell>
          <cell r="CA481">
            <v>216.05635053626025</v>
          </cell>
          <cell r="CB481">
            <v>216.0563506061811</v>
          </cell>
          <cell r="CC481">
            <v>216.05635067610203</v>
          </cell>
          <cell r="CD481">
            <v>216.05635074602279</v>
          </cell>
          <cell r="CE481">
            <v>216.05635081594363</v>
          </cell>
          <cell r="CF481">
            <v>216.05635088586448</v>
          </cell>
          <cell r="CG481">
            <v>216.05635095578532</v>
          </cell>
          <cell r="CH481">
            <v>216.05635102570616</v>
          </cell>
          <cell r="CI481">
            <v>216.05635109562704</v>
          </cell>
          <cell r="CJ481">
            <v>216.05635116554785</v>
          </cell>
          <cell r="CK481">
            <v>216.0563512354687</v>
          </cell>
          <cell r="CL481">
            <v>216.05635130538954</v>
          </cell>
          <cell r="CM481">
            <v>216.05635137531036</v>
          </cell>
          <cell r="CN481">
            <v>216.0563514452312</v>
          </cell>
          <cell r="CO481">
            <v>216.05635151515204</v>
          </cell>
          <cell r="CP481">
            <v>216.05635158507289</v>
          </cell>
          <cell r="CQ481">
            <v>216.05635165499373</v>
          </cell>
          <cell r="CR481">
            <v>216.05635172491458</v>
          </cell>
          <cell r="CS481">
            <v>216.05635179483539</v>
          </cell>
          <cell r="CT481">
            <v>216.05635186475627</v>
          </cell>
          <cell r="CU481">
            <v>216.05635193467711</v>
          </cell>
          <cell r="CV481">
            <v>216.0563520045979</v>
          </cell>
          <cell r="CW481">
            <v>216.05635207451874</v>
          </cell>
          <cell r="CX481">
            <v>216.05635214443956</v>
          </cell>
          <cell r="CY481">
            <v>216.0563522143604</v>
          </cell>
          <cell r="CZ481">
            <v>216.05635228428125</v>
          </cell>
          <cell r="DA481">
            <v>216.05635235420209</v>
          </cell>
          <cell r="DB481">
            <v>216.05635242412296</v>
          </cell>
        </row>
        <row r="482">
          <cell r="C482" t="str">
            <v>BGN</v>
          </cell>
          <cell r="D482" t="str">
            <v>BGN/USD</v>
          </cell>
          <cell r="E482" t="str">
            <v>USDBGN Currncy</v>
          </cell>
          <cell r="F482">
            <v>2.1149</v>
          </cell>
          <cell r="G482">
            <v>2.1789999999999998</v>
          </cell>
          <cell r="H482">
            <v>2.0752000000000002</v>
          </cell>
          <cell r="I482">
            <v>1.7252000000000001</v>
          </cell>
          <cell r="J482">
            <v>1.5719000000000001</v>
          </cell>
          <cell r="K482">
            <v>1.5740000000000001</v>
          </cell>
          <cell r="L482">
            <v>1.5582</v>
          </cell>
          <cell r="M482">
            <v>1.429</v>
          </cell>
          <cell r="N482">
            <v>1.3367</v>
          </cell>
          <cell r="O482">
            <v>1.4061999999999999</v>
          </cell>
          <cell r="P482">
            <v>1.4769000000000001</v>
          </cell>
          <cell r="Q482">
            <v>1.4063000000000001</v>
          </cell>
          <cell r="R482">
            <v>1.5219</v>
          </cell>
          <cell r="S482">
            <v>1.4729000000000001</v>
          </cell>
          <cell r="T482">
            <v>1.4744999999999999</v>
          </cell>
          <cell r="U482">
            <v>1.7622</v>
          </cell>
          <cell r="V482">
            <v>1.768</v>
          </cell>
          <cell r="W482">
            <v>1.7344999999999999</v>
          </cell>
          <cell r="X482">
            <v>1.6577999999999999</v>
          </cell>
          <cell r="Y482">
            <v>1.7473000000000001</v>
          </cell>
          <cell r="Z482">
            <v>1.7156</v>
          </cell>
          <cell r="AA482">
            <v>1.6543000000000001</v>
          </cell>
          <cell r="AB482">
            <v>1.8606</v>
          </cell>
          <cell r="AC482">
            <v>1.8591</v>
          </cell>
          <cell r="AD482">
            <v>1.858263485014477</v>
          </cell>
          <cell r="AE482">
            <v>1.8574622267989949</v>
          </cell>
          <cell r="AF482">
            <v>1.8572073159909175</v>
          </cell>
          <cell r="AG482">
            <v>1.8564065131813097</v>
          </cell>
          <cell r="AH482">
            <v>1.8557879172089065</v>
          </cell>
          <cell r="AI482">
            <v>1.8552301355995104</v>
          </cell>
          <cell r="AJ482">
            <v>1.8545715404772929</v>
          </cell>
          <cell r="AK482">
            <v>1.8539602855973647</v>
          </cell>
          <cell r="AL482">
            <v>1.8533514746675357</v>
          </cell>
          <cell r="AM482">
            <v>1.8527256770653251</v>
          </cell>
          <cell r="AN482">
            <v>1.8521107976017892</v>
          </cell>
          <cell r="AO482">
            <v>1.8514947116865366</v>
          </cell>
          <cell r="AP482">
            <v>1.8508762041523559</v>
          </cell>
          <cell r="AQ482">
            <v>1.8502601235440737</v>
          </cell>
          <cell r="AR482">
            <v>1.8496436432243033</v>
          </cell>
          <cell r="AS482">
            <v>1.8490270317485753</v>
          </cell>
          <cell r="AT482">
            <v>1.8484110515873882</v>
          </cell>
          <cell r="AU482">
            <v>1.8477951050007289</v>
          </cell>
          <cell r="AV482">
            <v>1.8471793362248472</v>
          </cell>
          <cell r="AW482">
            <v>1.8465638481114139</v>
          </cell>
          <cell r="AX482">
            <v>1.8459485239320477</v>
          </cell>
          <cell r="AY482">
            <v>1.8453334070820007</v>
          </cell>
          <cell r="AZ482">
            <v>1.8447185073876338</v>
          </cell>
          <cell r="BA482">
            <v>1.8441038037081765</v>
          </cell>
          <cell r="BB482">
            <v>1.8434893067229532</v>
          </cell>
          <cell r="BC482">
            <v>1.8428750162205059</v>
          </cell>
          <cell r="BD482">
            <v>1.8422609286478928</v>
          </cell>
          <cell r="BE482">
            <v>1.8416470463069736</v>
          </cell>
          <cell r="BF482">
            <v>1.8410333687108384</v>
          </cell>
          <cell r="BG482">
            <v>1.8404198952808828</v>
          </cell>
          <cell r="BH482">
            <v>1.8398066264286277</v>
          </cell>
          <cell r="BI482">
            <v>1.8391935619363204</v>
          </cell>
          <cell r="BJ482">
            <v>1.8385807016758076</v>
          </cell>
          <cell r="BK482">
            <v>1.8379680456688865</v>
          </cell>
          <cell r="BL482">
            <v>1.8373555938076187</v>
          </cell>
          <cell r="BM482">
            <v>1.8367433460206239</v>
          </cell>
          <cell r="BN482">
            <v>1.8361313022554189</v>
          </cell>
          <cell r="BO482">
            <v>1.8355194624347937</v>
          </cell>
          <cell r="BP482">
            <v>1.8349078264917682</v>
          </cell>
          <cell r="BQ482">
            <v>1.8342963943608264</v>
          </cell>
          <cell r="BR482">
            <v>1.8336851659721145</v>
          </cell>
          <cell r="BS482">
            <v>1.8330741412582274</v>
          </cell>
          <cell r="BT482">
            <v>1.8324633201516178</v>
          </cell>
          <cell r="BU482">
            <v>1.831852702584063</v>
          </cell>
          <cell r="BV482">
            <v>1.8312422884878823</v>
          </cell>
          <cell r="BW482">
            <v>1.8306320777953051</v>
          </cell>
          <cell r="BX482">
            <v>1.8300220704384842</v>
          </cell>
          <cell r="BY482">
            <v>1.8294122663496992</v>
          </cell>
          <cell r="BZ482">
            <v>1.8288026654612162</v>
          </cell>
          <cell r="CA482">
            <v>1.8281932677053121</v>
          </cell>
          <cell r="CB482">
            <v>1.8275840730143071</v>
          </cell>
          <cell r="CC482">
            <v>1.8269750813205343</v>
          </cell>
          <cell r="CD482">
            <v>1.8263662925563482</v>
          </cell>
          <cell r="CE482">
            <v>1.82575770665413</v>
          </cell>
          <cell r="CF482">
            <v>1.825149323546281</v>
          </cell>
          <cell r="CG482">
            <v>1.8245411431652261</v>
          </cell>
          <cell r="CH482">
            <v>1.8239331654434117</v>
          </cell>
          <cell r="CI482">
            <v>1.8233253903133071</v>
          </cell>
          <cell r="CJ482">
            <v>1.8227178177074046</v>
          </cell>
          <cell r="CK482">
            <v>1.8221104475582186</v>
          </cell>
          <cell r="CL482">
            <v>1.8215032797982857</v>
          </cell>
          <cell r="CM482">
            <v>1.8208963143601657</v>
          </cell>
          <cell r="CN482">
            <v>1.8202895511764403</v>
          </cell>
          <cell r="CO482">
            <v>1.8196829901797138</v>
          </cell>
          <cell r="CP482">
            <v>1.8190766313026128</v>
          </cell>
          <cell r="CQ482">
            <v>1.8184704744777871</v>
          </cell>
          <cell r="CR482">
            <v>1.8178645196379077</v>
          </cell>
          <cell r="CS482">
            <v>1.8172587667156692</v>
          </cell>
          <cell r="CT482">
            <v>1.816653215643788</v>
          </cell>
          <cell r="CU482">
            <v>1.816047866355003</v>
          </cell>
          <cell r="CV482">
            <v>1.8154427187820756</v>
          </cell>
          <cell r="CW482">
            <v>1.8148377728577896</v>
          </cell>
          <cell r="CX482">
            <v>1.8142330285149511</v>
          </cell>
          <cell r="CY482">
            <v>1.8136284856863889</v>
          </cell>
          <cell r="CZ482">
            <v>1.8130241443049542</v>
          </cell>
          <cell r="DA482">
            <v>1.8124200043035197</v>
          </cell>
          <cell r="DB482">
            <v>1.8118160656149815</v>
          </cell>
        </row>
        <row r="483">
          <cell r="C483" t="str">
            <v>BHD</v>
          </cell>
          <cell r="D483" t="str">
            <v>BHD/USD</v>
          </cell>
          <cell r="E483" t="str">
            <v>USDBHD Currncy</v>
          </cell>
          <cell r="F483">
            <v>0.37701000000000001</v>
          </cell>
          <cell r="G483">
            <v>0.377</v>
          </cell>
          <cell r="H483">
            <v>0.37702999999999998</v>
          </cell>
          <cell r="I483">
            <v>0.37701000000000001</v>
          </cell>
          <cell r="J483">
            <v>0.37701000000000001</v>
          </cell>
          <cell r="K483">
            <v>0.37698999999999999</v>
          </cell>
          <cell r="L483">
            <v>0.37697999999999998</v>
          </cell>
          <cell r="M483">
            <v>0.37680000000000002</v>
          </cell>
          <cell r="N483">
            <v>0.37685999999999997</v>
          </cell>
          <cell r="O483">
            <v>0.37697000000000003</v>
          </cell>
          <cell r="P483">
            <v>0.37698999999999999</v>
          </cell>
          <cell r="Q483">
            <v>0.37701000000000001</v>
          </cell>
          <cell r="R483">
            <v>0.377</v>
          </cell>
          <cell r="S483">
            <v>0.37701000000000001</v>
          </cell>
          <cell r="T483">
            <v>0.37701000000000001</v>
          </cell>
          <cell r="U483">
            <v>0.37713999999999998</v>
          </cell>
          <cell r="V483">
            <v>0.37707000000000002</v>
          </cell>
          <cell r="W483">
            <v>0.37717000000000001</v>
          </cell>
          <cell r="X483">
            <v>0.37735000000000002</v>
          </cell>
          <cell r="Y483">
            <v>0.37701000000000001</v>
          </cell>
          <cell r="Z483">
            <v>0.37724000000000002</v>
          </cell>
          <cell r="AA483">
            <v>0.377</v>
          </cell>
          <cell r="AB483">
            <v>0.377</v>
          </cell>
          <cell r="AC483">
            <v>0.37697999999999998</v>
          </cell>
          <cell r="AD483">
            <v>0.36698087900287801</v>
          </cell>
          <cell r="AE483">
            <v>0.35782167904350198</v>
          </cell>
          <cell r="AF483">
            <v>0.34871754635608676</v>
          </cell>
          <cell r="AG483">
            <v>0.33995093026508844</v>
          </cell>
          <cell r="AH483">
            <v>0.33139085562760817</v>
          </cell>
          <cell r="AI483">
            <v>0.3230217919490575</v>
          </cell>
          <cell r="AJ483">
            <v>0.31488441366767173</v>
          </cell>
          <cell r="AK483">
            <v>0.30694658658395818</v>
          </cell>
          <cell r="AL483">
            <v>0.29920595839384412</v>
          </cell>
          <cell r="AM483">
            <v>0.29166414478376163</v>
          </cell>
          <cell r="AN483">
            <v>0.28431100434372752</v>
          </cell>
          <cell r="AO483">
            <v>0.27714302735905622</v>
          </cell>
          <cell r="AP483">
            <v>0.27015636008799659</v>
          </cell>
          <cell r="AQ483">
            <v>0.26334550748735869</v>
          </cell>
          <cell r="AR483">
            <v>0.25670637979456951</v>
          </cell>
          <cell r="AS483">
            <v>0.25023471777951678</v>
          </cell>
          <cell r="AT483">
            <v>0.24392614549636288</v>
          </cell>
          <cell r="AU483">
            <v>0.23777662928271928</v>
          </cell>
          <cell r="AV483">
            <v>0.23178215740226321</v>
          </cell>
          <cell r="AW483">
            <v>0.22593879762099167</v>
          </cell>
          <cell r="AX483">
            <v>0.22024275616344899</v>
          </cell>
          <cell r="AY483">
            <v>0.21469031619464443</v>
          </cell>
          <cell r="AZ483">
            <v>0.20927785428152368</v>
          </cell>
          <cell r="BA483">
            <v>0.20400184445958128</v>
          </cell>
          <cell r="BB483">
            <v>0.19885884577430699</v>
          </cell>
          <cell r="BC483">
            <v>0.19384550460361064</v>
          </cell>
          <cell r="BD483">
            <v>0.1889585527219266</v>
          </cell>
          <cell r="BE483">
            <v>0.18419480356016829</v>
          </cell>
          <cell r="BF483">
            <v>0.17955115109435937</v>
          </cell>
          <cell r="BG483">
            <v>0.17502456770218852</v>
          </cell>
          <cell r="BH483">
            <v>0.17061210195977664</v>
          </cell>
          <cell r="BI483">
            <v>0.1663108769037317</v>
          </cell>
          <cell r="BJ483">
            <v>0.16211808810679523</v>
          </cell>
          <cell r="BK483">
            <v>0.15803100182183441</v>
          </cell>
          <cell r="BL483">
            <v>0.15404695323265769</v>
          </cell>
          <cell r="BM483">
            <v>0.15016334470363421</v>
          </cell>
          <cell r="BN483">
            <v>0.14637764408386125</v>
          </cell>
          <cell r="BO483">
            <v>0.14268738306165979</v>
          </cell>
          <cell r="BP483">
            <v>0.13909015555233054</v>
          </cell>
          <cell r="BQ483">
            <v>0.13558361612950054</v>
          </cell>
          <cell r="BR483">
            <v>0.13216547849670726</v>
          </cell>
          <cell r="BS483">
            <v>0.12883351399613313</v>
          </cell>
          <cell r="BT483">
            <v>0.12558555015561468</v>
          </cell>
          <cell r="BU483">
            <v>0.12241946927227901</v>
          </cell>
          <cell r="BV483">
            <v>0.11933320703167449</v>
          </cell>
          <cell r="BW483">
            <v>0.11632475116185373</v>
          </cell>
          <cell r="BX483">
            <v>0.11339214012136413</v>
          </cell>
          <cell r="BY483">
            <v>0.11053346182028645</v>
          </cell>
          <cell r="BZ483">
            <v>0.10774685237354245</v>
          </cell>
          <cell r="CA483">
            <v>0.10503049488562469</v>
          </cell>
          <cell r="CB483">
            <v>0.10238261826596078</v>
          </cell>
          <cell r="CC483">
            <v>9.9801496074147483E-2</v>
          </cell>
          <cell r="CD483">
            <v>9.7285445394295053E-2</v>
          </cell>
          <cell r="CE483">
            <v>9.4832825737749912E-2</v>
          </cell>
          <cell r="CF483">
            <v>9.2442037973481064E-2</v>
          </cell>
          <cell r="CG483">
            <v>9.0111523285431483E-2</v>
          </cell>
          <cell r="CH483">
            <v>8.7839762156155368E-2</v>
          </cell>
          <cell r="CI483">
            <v>8.5625273376078628E-2</v>
          </cell>
          <cell r="CJ483">
            <v>8.3466613077736243E-2</v>
          </cell>
          <cell r="CK483">
            <v>8.1362373794357221E-2</v>
          </cell>
          <cell r="CL483">
            <v>7.9311183542182931E-2</v>
          </cell>
          <cell r="CM483">
            <v>7.7311704925920946E-2</v>
          </cell>
          <cell r="CN483">
            <v>7.5362634266750703E-2</v>
          </cell>
          <cell r="CO483">
            <v>7.3462700752312662E-2</v>
          </cell>
          <cell r="CP483">
            <v>7.1610665608126747E-2</v>
          </cell>
          <cell r="CQ483">
            <v>6.9805321289899774E-2</v>
          </cell>
          <cell r="CR483">
            <v>6.8045490696195199E-2</v>
          </cell>
          <cell r="CS483">
            <v>6.633002640095198E-2</v>
          </cell>
          <cell r="CT483">
            <v>6.4657809905351998E-2</v>
          </cell>
          <cell r="CU483">
            <v>6.3027750908548327E-2</v>
          </cell>
          <cell r="CV483">
            <v>6.1438786596778816E-2</v>
          </cell>
          <cell r="CW483">
            <v>5.9889880950401653E-2</v>
          </cell>
          <cell r="CX483">
            <v>5.8380024068400711E-2</v>
          </cell>
          <cell r="CY483">
            <v>5.6908231509920706E-2</v>
          </cell>
          <cell r="CZ483">
            <v>5.5473543652402438E-2</v>
          </cell>
          <cell r="DA483">
            <v>5.4075025065899937E-2</v>
          </cell>
          <cell r="DB483">
            <v>5.2711763903171345E-2</v>
          </cell>
        </row>
        <row r="484">
          <cell r="C484" t="str">
            <v>BIF</v>
          </cell>
          <cell r="D484" t="str">
            <v>BIF/USD</v>
          </cell>
          <cell r="E484" t="str">
            <v>USDBIF Currncy</v>
          </cell>
          <cell r="F484">
            <v>713.17409999999995</v>
          </cell>
          <cell r="G484">
            <v>818.1934</v>
          </cell>
          <cell r="H484">
            <v>918.67330000000004</v>
          </cell>
          <cell r="I484">
            <v>1055.6331</v>
          </cell>
          <cell r="J484">
            <v>1074.7014999999999</v>
          </cell>
          <cell r="K484">
            <v>1059.7819</v>
          </cell>
          <cell r="L484">
            <v>998.68820000000005</v>
          </cell>
          <cell r="M484">
            <v>1082.0038999999999</v>
          </cell>
          <cell r="N484">
            <v>1185.1177</v>
          </cell>
          <cell r="O484">
            <v>1230.1763000000001</v>
          </cell>
          <cell r="P484">
            <v>1230.7561000000001</v>
          </cell>
          <cell r="Q484">
            <v>1260.6601000000001</v>
          </cell>
          <cell r="R484">
            <v>1441.6890000000001</v>
          </cell>
          <cell r="S484">
            <v>1562.1696999999999</v>
          </cell>
          <cell r="T484">
            <v>1558.383</v>
          </cell>
          <cell r="U484">
            <v>1573.0516</v>
          </cell>
          <cell r="V484">
            <v>1623.9278999999999</v>
          </cell>
          <cell r="W484">
            <v>1726.5287000000001</v>
          </cell>
          <cell r="X484">
            <v>1781.2270000000001</v>
          </cell>
          <cell r="Y484">
            <v>1844.6994999999999</v>
          </cell>
          <cell r="Z484">
            <v>1916.3877</v>
          </cell>
          <cell r="AA484">
            <v>1975.5632000000001</v>
          </cell>
          <cell r="AB484">
            <v>2040.3601000000001</v>
          </cell>
          <cell r="AC484">
            <v>2059.0983000000001</v>
          </cell>
          <cell r="AD484">
            <v>2188.3883537639886</v>
          </cell>
          <cell r="AE484">
            <v>2320.5103343844794</v>
          </cell>
          <cell r="AF484">
            <v>2455.7179742881126</v>
          </cell>
          <cell r="AG484">
            <v>2592.0995470895391</v>
          </cell>
          <cell r="AH484">
            <v>2730.0528013236903</v>
          </cell>
          <cell r="AI484">
            <v>2868.8374126686595</v>
          </cell>
          <cell r="AJ484">
            <v>3007.5732070983881</v>
          </cell>
          <cell r="AK484">
            <v>3145.8226131160227</v>
          </cell>
          <cell r="AL484">
            <v>3282.8207617813077</v>
          </cell>
          <cell r="AM484">
            <v>3417.8117901746991</v>
          </cell>
          <cell r="AN484">
            <v>3550.1061679922891</v>
          </cell>
          <cell r="AO484">
            <v>3678.9303576919801</v>
          </cell>
          <cell r="AP484">
            <v>3803.5240643589204</v>
          </cell>
          <cell r="AQ484">
            <v>3923.1408953803311</v>
          </cell>
          <cell r="AR484">
            <v>4037.0276739830324</v>
          </cell>
          <cell r="AS484">
            <v>4144.4537145462891</v>
          </cell>
          <cell r="AT484">
            <v>4244.7134257753005</v>
          </cell>
          <cell r="AU484">
            <v>4337.1296703928328</v>
          </cell>
          <cell r="AV484">
            <v>4421.0659019523773</v>
          </cell>
          <cell r="AW484">
            <v>4495.9316374204172</v>
          </cell>
          <cell r="AX484">
            <v>4561.1888347121985</v>
          </cell>
          <cell r="AY484">
            <v>4616.3591601846556</v>
          </cell>
          <cell r="AZ484">
            <v>4661.0293034322312</v>
          </cell>
          <cell r="BA484">
            <v>4694.856080296403</v>
          </cell>
          <cell r="BB484">
            <v>4717.5709302037985</v>
          </cell>
          <cell r="BC484">
            <v>4728.983309598184</v>
          </cell>
          <cell r="BD484">
            <v>4728.983309598184</v>
          </cell>
          <cell r="BE484">
            <v>4728.9833111487424</v>
          </cell>
          <cell r="BF484">
            <v>4728.9833131758523</v>
          </cell>
          <cell r="BG484">
            <v>4728.98331436841</v>
          </cell>
          <cell r="BH484">
            <v>4728.983315958485</v>
          </cell>
          <cell r="BI484">
            <v>4728.9833175617323</v>
          </cell>
          <cell r="BJ484">
            <v>4728.9833190236932</v>
          </cell>
          <cell r="BK484">
            <v>4728.9833205754539</v>
          </cell>
          <cell r="BL484">
            <v>4728.9833221144427</v>
          </cell>
          <cell r="BM484">
            <v>4728.9833236320128</v>
          </cell>
          <cell r="BN484">
            <v>4728.9833251681202</v>
          </cell>
          <cell r="BO484">
            <v>4728.983326699009</v>
          </cell>
          <cell r="BP484">
            <v>4728.9833282271975</v>
          </cell>
          <cell r="BQ484">
            <v>4728.9833297589248</v>
          </cell>
          <cell r="BR484">
            <v>4728.9833312891933</v>
          </cell>
          <cell r="BS484">
            <v>4728.9833328192544</v>
          </cell>
          <cell r="BT484">
            <v>4728.9833343499413</v>
          </cell>
          <cell r="BU484">
            <v>4728.9833358802798</v>
          </cell>
          <cell r="BV484">
            <v>4728.983337410642</v>
          </cell>
          <cell r="BW484">
            <v>4728.9833389411051</v>
          </cell>
          <cell r="BX484">
            <v>4728.9833404714927</v>
          </cell>
          <cell r="BY484">
            <v>4728.9833420018977</v>
          </cell>
          <cell r="BZ484">
            <v>4728.9833435323171</v>
          </cell>
          <cell r="CA484">
            <v>4728.9833450627202</v>
          </cell>
          <cell r="CB484">
            <v>4728.9833465931288</v>
          </cell>
          <cell r="CC484">
            <v>4728.9833481235382</v>
          </cell>
          <cell r="CD484">
            <v>4728.9833496539459</v>
          </cell>
          <cell r="CE484">
            <v>4728.9833511843544</v>
          </cell>
          <cell r="CF484">
            <v>4728.983352714763</v>
          </cell>
          <cell r="CG484">
            <v>4728.9833542451706</v>
          </cell>
          <cell r="CH484">
            <v>4728.9833557755801</v>
          </cell>
          <cell r="CI484">
            <v>4728.9833573059877</v>
          </cell>
          <cell r="CJ484">
            <v>4728.9833588363963</v>
          </cell>
          <cell r="CK484">
            <v>4728.9833603668048</v>
          </cell>
          <cell r="CL484">
            <v>4728.9833618972134</v>
          </cell>
          <cell r="CM484">
            <v>4728.983363427622</v>
          </cell>
          <cell r="CN484">
            <v>4728.9833649580305</v>
          </cell>
          <cell r="CO484">
            <v>4728.9833664884391</v>
          </cell>
          <cell r="CP484">
            <v>4728.9833680188476</v>
          </cell>
          <cell r="CQ484">
            <v>4728.9833695492562</v>
          </cell>
          <cell r="CR484">
            <v>4728.9833710796647</v>
          </cell>
          <cell r="CS484">
            <v>4728.9833726100724</v>
          </cell>
          <cell r="CT484">
            <v>4728.9833741404818</v>
          </cell>
          <cell r="CU484">
            <v>4728.9833756708895</v>
          </cell>
          <cell r="CV484">
            <v>4728.983377201298</v>
          </cell>
          <cell r="CW484">
            <v>4728.9833787317066</v>
          </cell>
          <cell r="CX484">
            <v>4728.9833802621142</v>
          </cell>
          <cell r="CY484">
            <v>4728.9833817925228</v>
          </cell>
          <cell r="CZ484">
            <v>4728.9833833229313</v>
          </cell>
          <cell r="DA484">
            <v>4728.9833848533408</v>
          </cell>
          <cell r="DB484">
            <v>4728.9833863837493</v>
          </cell>
        </row>
        <row r="485">
          <cell r="C485" t="str">
            <v>BOB</v>
          </cell>
          <cell r="D485" t="str">
            <v>BOB/USD</v>
          </cell>
          <cell r="E485" t="str">
            <v>USDBOB Currncy</v>
          </cell>
          <cell r="F485">
            <v>6.1508000000000003</v>
          </cell>
          <cell r="G485">
            <v>6.6048</v>
          </cell>
          <cell r="H485">
            <v>7.1679000000000004</v>
          </cell>
          <cell r="I485">
            <v>7.65</v>
          </cell>
          <cell r="J485">
            <v>7.9367000000000001</v>
          </cell>
          <cell r="K485">
            <v>8.0602</v>
          </cell>
          <cell r="L485">
            <v>7.9976000000000003</v>
          </cell>
          <cell r="M485">
            <v>7.8457999999999997</v>
          </cell>
          <cell r="N485">
            <v>7.2396000000000003</v>
          </cell>
          <cell r="O485">
            <v>7.0339</v>
          </cell>
          <cell r="P485">
            <v>7.0221</v>
          </cell>
          <cell r="Q485">
            <v>6.9543999999999997</v>
          </cell>
          <cell r="R485">
            <v>6.9226999999999999</v>
          </cell>
          <cell r="S485">
            <v>6.9169999999999998</v>
          </cell>
          <cell r="T485">
            <v>6.9112999999999998</v>
          </cell>
          <cell r="U485">
            <v>6.9039000000000001</v>
          </cell>
          <cell r="V485">
            <v>6.9073000000000002</v>
          </cell>
          <cell r="W485">
            <v>6.9126000000000003</v>
          </cell>
          <cell r="X485">
            <v>6.9108999999999998</v>
          </cell>
          <cell r="Y485">
            <v>6.9058000000000002</v>
          </cell>
          <cell r="Z485">
            <v>6.9039999999999999</v>
          </cell>
          <cell r="AA485">
            <v>6.8978999999999999</v>
          </cell>
          <cell r="AB485">
            <v>6.8864999999999998</v>
          </cell>
          <cell r="AC485">
            <v>6.9069000000000003</v>
          </cell>
          <cell r="AD485">
            <v>6.8818423618175668</v>
          </cell>
          <cell r="AE485">
            <v>6.8911141061947427</v>
          </cell>
          <cell r="AF485">
            <v>6.8812950741560108</v>
          </cell>
          <cell r="AG485">
            <v>6.8763326655203727</v>
          </cell>
          <cell r="AH485">
            <v>6.8745026200385233</v>
          </cell>
          <cell r="AI485">
            <v>6.8689754404067758</v>
          </cell>
          <cell r="AJ485">
            <v>6.8648739788589594</v>
          </cell>
          <cell r="AK485">
            <v>6.8610588465028597</v>
          </cell>
          <cell r="AL485">
            <v>6.8565834873382778</v>
          </cell>
          <cell r="AM485">
            <v>6.8524578120059676</v>
          </cell>
          <cell r="AN485">
            <v>6.8483240875601474</v>
          </cell>
          <cell r="AO485">
            <v>6.8440844251069999</v>
          </cell>
          <cell r="AP485">
            <v>6.8399231366682525</v>
          </cell>
          <cell r="AQ485">
            <v>6.8357500090449523</v>
          </cell>
          <cell r="AR485">
            <v>6.8315637821796082</v>
          </cell>
          <cell r="AS485">
            <v>6.8273953267124092</v>
          </cell>
          <cell r="AT485">
            <v>6.8232244911594018</v>
          </cell>
          <cell r="AU485">
            <v>6.8190544208770421</v>
          </cell>
          <cell r="AV485">
            <v>6.814889726082491</v>
          </cell>
          <cell r="AW485">
            <v>6.8107262848913352</v>
          </cell>
          <cell r="AX485">
            <v>6.8065653055763624</v>
          </cell>
          <cell r="AY485">
            <v>6.8024073522901336</v>
          </cell>
          <cell r="AZ485">
            <v>6.798251643789377</v>
          </cell>
          <cell r="BA485">
            <v>6.7940985096598681</v>
          </cell>
          <cell r="BB485">
            <v>6.7899479873064887</v>
          </cell>
          <cell r="BC485">
            <v>6.7857999389802082</v>
          </cell>
          <cell r="BD485">
            <v>6.7816544409064985</v>
          </cell>
          <cell r="BE485">
            <v>6.7775114850635294</v>
          </cell>
          <cell r="BF485">
            <v>6.7733710483241989</v>
          </cell>
          <cell r="BG485">
            <v>6.76923314567546</v>
          </cell>
          <cell r="BH485">
            <v>6.7650977717412468</v>
          </cell>
          <cell r="BI485">
            <v>6.7609649220252699</v>
          </cell>
          <cell r="BJ485">
            <v>6.7568345982263471</v>
          </cell>
          <cell r="BK485">
            <v>6.7527067976247332</v>
          </cell>
          <cell r="BL485">
            <v>6.7485815183839621</v>
          </cell>
          <cell r="BM485">
            <v>6.7444587595520185</v>
          </cell>
          <cell r="BN485">
            <v>6.7403385192954222</v>
          </cell>
          <cell r="BO485">
            <v>6.7362207960754059</v>
          </cell>
          <cell r="BP485">
            <v>6.7321055884521881</v>
          </cell>
          <cell r="BQ485">
            <v>6.7279928948237986</v>
          </cell>
          <cell r="BR485">
            <v>6.7238827136652501</v>
          </cell>
          <cell r="BS485">
            <v>6.7197750434561376</v>
          </cell>
          <cell r="BT485">
            <v>6.7156698826492498</v>
          </cell>
          <cell r="BU485">
            <v>6.7115672297155822</v>
          </cell>
          <cell r="BV485">
            <v>6.7074670831247989</v>
          </cell>
          <cell r="BW485">
            <v>6.7033694413432618</v>
          </cell>
          <cell r="BX485">
            <v>6.699274302841844</v>
          </cell>
          <cell r="BY485">
            <v>6.6951816660913837</v>
          </cell>
          <cell r="BZ485">
            <v>6.6910915295631117</v>
          </cell>
          <cell r="CA485">
            <v>6.6870038917298711</v>
          </cell>
          <cell r="CB485">
            <v>6.6829187510651709</v>
          </cell>
          <cell r="CC485">
            <v>6.6788361060434021</v>
          </cell>
          <cell r="CD485">
            <v>6.67475595514001</v>
          </cell>
          <cell r="CE485">
            <v>6.6706782968313085</v>
          </cell>
          <cell r="CF485">
            <v>6.6666031295945425</v>
          </cell>
          <cell r="CG485">
            <v>6.6625304519079096</v>
          </cell>
          <cell r="CH485">
            <v>6.6584602622505189</v>
          </cell>
          <cell r="CI485">
            <v>6.6543925591024156</v>
          </cell>
          <cell r="CJ485">
            <v>6.6503273409445711</v>
          </cell>
          <cell r="CK485">
            <v>6.6462646062588897</v>
          </cell>
          <cell r="CL485">
            <v>6.6422043535281965</v>
          </cell>
          <cell r="CM485">
            <v>6.6381465812362492</v>
          </cell>
          <cell r="CN485">
            <v>6.6340912878677276</v>
          </cell>
          <cell r="CO485">
            <v>6.6300384719082386</v>
          </cell>
          <cell r="CP485">
            <v>6.6259881318443163</v>
          </cell>
          <cell r="CQ485">
            <v>6.6219402661634152</v>
          </cell>
          <cell r="CR485">
            <v>6.6178948733539178</v>
          </cell>
          <cell r="CS485">
            <v>6.6138519519051284</v>
          </cell>
          <cell r="CT485">
            <v>6.6098115003072744</v>
          </cell>
          <cell r="CU485">
            <v>6.6057735170515048</v>
          </cell>
          <cell r="CV485">
            <v>6.60173800062989</v>
          </cell>
          <cell r="CW485">
            <v>6.5977049495354247</v>
          </cell>
          <cell r="CX485">
            <v>6.5936743622620213</v>
          </cell>
          <cell r="CY485">
            <v>6.589646237304513</v>
          </cell>
          <cell r="CZ485">
            <v>6.5856205731586535</v>
          </cell>
          <cell r="DA485">
            <v>6.5815973683211135</v>
          </cell>
          <cell r="DB485">
            <v>6.5775766212894835</v>
          </cell>
        </row>
        <row r="486">
          <cell r="C486" t="str">
            <v>BRL</v>
          </cell>
          <cell r="D486" t="str">
            <v>BRL/USD</v>
          </cell>
          <cell r="E486" t="str">
            <v>USDBRL Currncy</v>
          </cell>
          <cell r="F486">
            <v>1.8295999999999999</v>
          </cell>
          <cell r="G486">
            <v>2.3517999999999999</v>
          </cell>
          <cell r="H486">
            <v>2.9224000000000001</v>
          </cell>
          <cell r="I486">
            <v>3.0750000000000002</v>
          </cell>
          <cell r="J486">
            <v>2.9247000000000001</v>
          </cell>
          <cell r="K486">
            <v>2.4348000000000001</v>
          </cell>
          <cell r="L486">
            <v>2.1757</v>
          </cell>
          <cell r="M486">
            <v>1.9475</v>
          </cell>
          <cell r="N486">
            <v>1.8361000000000001</v>
          </cell>
          <cell r="O486">
            <v>1.9971000000000001</v>
          </cell>
          <cell r="P486">
            <v>1.7604</v>
          </cell>
          <cell r="Q486">
            <v>1.6741999999999999</v>
          </cell>
          <cell r="R486">
            <v>1.9550000000000001</v>
          </cell>
          <cell r="S486">
            <v>2.1598999999999999</v>
          </cell>
          <cell r="T486">
            <v>2.3540999999999999</v>
          </cell>
          <cell r="U486">
            <v>3.3382999999999998</v>
          </cell>
          <cell r="V486">
            <v>3.4824000000000002</v>
          </cell>
          <cell r="W486">
            <v>3.1926999999999999</v>
          </cell>
          <cell r="X486">
            <v>3.6568000000000001</v>
          </cell>
          <cell r="Y486">
            <v>3.9460999999999999</v>
          </cell>
          <cell r="Z486">
            <v>5.1566000000000001</v>
          </cell>
          <cell r="AA486">
            <v>5.3955000000000002</v>
          </cell>
          <cell r="AB486">
            <v>5.1669</v>
          </cell>
          <cell r="AC486">
            <v>5.2397</v>
          </cell>
          <cell r="AD486">
            <v>5.3267276488770641</v>
          </cell>
          <cell r="AE486">
            <v>5.3776229436288867</v>
          </cell>
          <cell r="AF486">
            <v>5.4274382011595126</v>
          </cell>
          <cell r="AG486">
            <v>5.4797212530953416</v>
          </cell>
          <cell r="AH486">
            <v>5.5316896518569809</v>
          </cell>
          <cell r="AI486">
            <v>5.5840200928199177</v>
          </cell>
          <cell r="AJ486">
            <v>5.6372116026235792</v>
          </cell>
          <cell r="AK486">
            <v>5.6907079012544068</v>
          </cell>
          <cell r="AL486">
            <v>5.744723413047673</v>
          </cell>
          <cell r="AM486">
            <v>5.7993124495836055</v>
          </cell>
          <cell r="AN486">
            <v>5.8543753668939535</v>
          </cell>
          <cell r="AO486">
            <v>5.9099706166623047</v>
          </cell>
          <cell r="AP486">
            <v>5.9661026439003093</v>
          </cell>
          <cell r="AQ486">
            <v>6.022758630082901</v>
          </cell>
          <cell r="AR486">
            <v>6.0799558160942109</v>
          </cell>
          <cell r="AS486">
            <v>6.137697173385634</v>
          </cell>
          <cell r="AT486">
            <v>6.1959851627440559</v>
          </cell>
          <cell r="AU486">
            <v>6.2548275338648089</v>
          </cell>
          <cell r="AV486">
            <v>6.3142287494009635</v>
          </cell>
          <cell r="AW486">
            <v>6.3741937874149173</v>
          </cell>
          <cell r="AX486">
            <v>6.4347284964892015</v>
          </cell>
          <cell r="AY486">
            <v>6.4958380660225696</v>
          </cell>
          <cell r="AZ486">
            <v>6.5575279360546075</v>
          </cell>
          <cell r="BA486">
            <v>6.6198037055634105</v>
          </cell>
          <cell r="BB486">
            <v>6.6826708861033364</v>
          </cell>
          <cell r="BC486">
            <v>6.7461350997512177</v>
          </cell>
          <cell r="BD486">
            <v>6.8102020305805082</v>
          </cell>
          <cell r="BE486">
            <v>6.8748773910909406</v>
          </cell>
          <cell r="BF486">
            <v>6.9401669623080204</v>
          </cell>
          <cell r="BG486">
            <v>7.0060765792322757</v>
          </cell>
          <cell r="BH486">
            <v>7.0726121280525707</v>
          </cell>
          <cell r="BI486">
            <v>7.1397795540165152</v>
          </cell>
          <cell r="BJ486">
            <v>7.2075848581424786</v>
          </cell>
          <cell r="BK486">
            <v>7.2760340978311024</v>
          </cell>
          <cell r="BL486">
            <v>7.3451333886530943</v>
          </cell>
          <cell r="BM486">
            <v>7.4148889040310353</v>
          </cell>
          <cell r="BN486">
            <v>7.4853068759492949</v>
          </cell>
          <cell r="BO486">
            <v>7.5563935956979114</v>
          </cell>
          <cell r="BP486">
            <v>7.6281554142549446</v>
          </cell>
          <cell r="BQ486">
            <v>7.7005987429112768</v>
          </cell>
          <cell r="BR486">
            <v>7.7737300538658252</v>
          </cell>
          <cell r="BS486">
            <v>7.8475558807691916</v>
          </cell>
          <cell r="BT486">
            <v>7.9220828193230535</v>
          </cell>
          <cell r="BU486">
            <v>7.9973175278706323</v>
          </cell>
          <cell r="BV486">
            <v>8.0732667279854375</v>
          </cell>
          <cell r="BW486">
            <v>8.1499372050754904</v>
          </cell>
          <cell r="BX486">
            <v>8.2273358089891211</v>
          </cell>
          <cell r="BY486">
            <v>8.3054694546259764</v>
          </cell>
          <cell r="BZ486">
            <v>8.3843451225555938</v>
          </cell>
          <cell r="CA486">
            <v>8.463969859640855</v>
          </cell>
          <cell r="CB486">
            <v>8.5443507796674325</v>
          </cell>
          <cell r="CC486">
            <v>8.6254950639794998</v>
          </cell>
          <cell r="CD486">
            <v>8.7074099621212611</v>
          </cell>
          <cell r="CE486">
            <v>8.7901027924846229</v>
          </cell>
          <cell r="CF486">
            <v>8.8735809429630663</v>
          </cell>
          <cell r="CG486">
            <v>8.957851871611668</v>
          </cell>
          <cell r="CH486">
            <v>9.0429231073134115</v>
          </cell>
          <cell r="CI486">
            <v>9.1288022504518427</v>
          </cell>
          <cell r="CJ486">
            <v>9.2154969735900885</v>
          </cell>
          <cell r="CK486">
            <v>9.3030150221563392</v>
          </cell>
          <cell r="CL486">
            <v>9.3913642151358321</v>
          </cell>
          <cell r="CM486">
            <v>9.4805524457694101</v>
          </cell>
          <cell r="CN486">
            <v>9.5705876822587221</v>
          </cell>
          <cell r="CO486">
            <v>9.6614779684781062</v>
          </cell>
          <cell r="CP486">
            <v>9.7532314246932437</v>
          </cell>
          <cell r="CQ486">
            <v>9.8458562482866299</v>
          </cell>
          <cell r="CR486">
            <v>9.9393607144899523</v>
          </cell>
          <cell r="CS486">
            <v>10.033753177123396</v>
          </cell>
          <cell r="CT486">
            <v>10.129042069341995</v>
          </cell>
          <cell r="CU486">
            <v>10.225235904389061</v>
          </cell>
          <cell r="CV486">
            <v>10.322343276356767</v>
          </cell>
          <cell r="CW486">
            <v>10.420372860953957</v>
          </cell>
          <cell r="CX486">
            <v>10.519333416281242</v>
          </cell>
          <cell r="CY486">
            <v>10.61923378361347</v>
          </cell>
          <cell r="CZ486">
            <v>10.720082888189607</v>
          </cell>
          <cell r="DA486">
            <v>10.821889740010134</v>
          </cell>
          <cell r="DB486">
            <v>10.924663434642021</v>
          </cell>
        </row>
        <row r="487">
          <cell r="C487" t="str">
            <v>BTN</v>
          </cell>
          <cell r="D487" t="str">
            <v>BTN/USD</v>
          </cell>
          <cell r="E487" t="str">
            <v>USDBTN Currncy</v>
          </cell>
          <cell r="F487">
            <v>44.939799999999998</v>
          </cell>
          <cell r="G487">
            <v>47.180500000000002</v>
          </cell>
          <cell r="H487">
            <v>48.590800000000002</v>
          </cell>
          <cell r="I487">
            <v>46.572200000000002</v>
          </cell>
          <cell r="J487">
            <v>45.294600000000003</v>
          </cell>
          <cell r="K487">
            <v>44.095599999999997</v>
          </cell>
          <cell r="L487">
            <v>45.302399999999999</v>
          </cell>
          <cell r="M487">
            <v>41.326099999999997</v>
          </cell>
          <cell r="N487">
            <v>43.3491</v>
          </cell>
          <cell r="O487">
            <v>48.367699999999999</v>
          </cell>
          <cell r="P487">
            <v>45.735799999999998</v>
          </cell>
          <cell r="Q487">
            <v>46.6693</v>
          </cell>
          <cell r="R487">
            <v>53.473599999999998</v>
          </cell>
          <cell r="S487">
            <v>58.586399999999998</v>
          </cell>
          <cell r="T487">
            <v>61.034700000000001</v>
          </cell>
          <cell r="U487">
            <v>64.148399999999995</v>
          </cell>
          <cell r="V487">
            <v>67.2012</v>
          </cell>
          <cell r="W487">
            <v>65.113600000000005</v>
          </cell>
          <cell r="X487">
            <v>68.378900000000002</v>
          </cell>
          <cell r="Y487">
            <v>70.405799999999999</v>
          </cell>
          <cell r="Z487">
            <v>74.092299999999994</v>
          </cell>
          <cell r="AA487">
            <v>73.932400000000001</v>
          </cell>
          <cell r="AB487">
            <v>78.622900000000001</v>
          </cell>
          <cell r="AC487">
            <v>82.057299999999998</v>
          </cell>
          <cell r="AD487">
            <v>83.049591888580494</v>
          </cell>
          <cell r="AE487">
            <v>84.179429877257832</v>
          </cell>
          <cell r="AF487">
            <v>85.333369260671077</v>
          </cell>
          <cell r="AG487">
            <v>86.498788147494054</v>
          </cell>
          <cell r="AH487">
            <v>87.680064649664956</v>
          </cell>
          <cell r="AI487">
            <v>88.878998865092186</v>
          </cell>
          <cell r="AJ487">
            <v>90.093316450564402</v>
          </cell>
          <cell r="AK487">
            <v>91.324385329897012</v>
          </cell>
          <cell r="AL487">
            <v>92.572513688327604</v>
          </cell>
          <cell r="AM487">
            <v>93.837484565593869</v>
          </cell>
          <cell r="AN487">
            <v>95.119805127822815</v>
          </cell>
          <cell r="AO487">
            <v>96.419679426769846</v>
          </cell>
          <cell r="AP487">
            <v>97.737274791184447</v>
          </cell>
          <cell r="AQ487">
            <v>99.072893729456482</v>
          </cell>
          <cell r="AR487">
            <v>100.42676661065137</v>
          </cell>
          <cell r="AS487">
            <v>101.79913297896353</v>
          </cell>
          <cell r="AT487">
            <v>103.1902577031304</v>
          </cell>
          <cell r="AU487">
            <v>104.60039230550738</v>
          </cell>
          <cell r="AV487">
            <v>106.02979565814749</v>
          </cell>
          <cell r="AW487">
            <v>107.47873333760269</v>
          </cell>
          <cell r="AX487">
            <v>108.94747106943085</v>
          </cell>
          <cell r="AY487">
            <v>110.43627947758166</v>
          </cell>
          <cell r="AZ487">
            <v>111.94543321986053</v>
          </cell>
          <cell r="BA487">
            <v>113.47521004652673</v>
          </cell>
          <cell r="BB487">
            <v>115.02589183501765</v>
          </cell>
          <cell r="BC487">
            <v>116.59776431697956</v>
          </cell>
          <cell r="BD487">
            <v>118.19111701359162</v>
          </cell>
          <cell r="BE487">
            <v>119.80624347946117</v>
          </cell>
          <cell r="BF487">
            <v>121.44344126811005</v>
          </cell>
          <cell r="BG487">
            <v>123.10301198139378</v>
          </cell>
          <cell r="BH487">
            <v>124.78526135905565</v>
          </cell>
          <cell r="BI487">
            <v>126.49049931392983</v>
          </cell>
          <cell r="BJ487">
            <v>128.21903999166634</v>
          </cell>
          <cell r="BK487">
            <v>129.97120183406082</v>
          </cell>
          <cell r="BL487">
            <v>131.74730763313104</v>
          </cell>
          <cell r="BM487">
            <v>133.5476845918154</v>
          </cell>
          <cell r="BN487">
            <v>135.37266438499063</v>
          </cell>
          <cell r="BO487">
            <v>137.22258321965361</v>
          </cell>
          <cell r="BP487">
            <v>139.09778189722843</v>
          </cell>
          <cell r="BQ487">
            <v>140.99860587641652</v>
          </cell>
          <cell r="BR487">
            <v>142.92540533666769</v>
          </cell>
          <cell r="BS487">
            <v>144.87853524278498</v>
          </cell>
          <cell r="BT487">
            <v>146.858355410314</v>
          </cell>
          <cell r="BU487">
            <v>148.86523057180074</v>
          </cell>
          <cell r="BV487">
            <v>150.89953044400562</v>
          </cell>
          <cell r="BW487">
            <v>152.96162979601044</v>
          </cell>
          <cell r="BX487">
            <v>155.05190851825563</v>
          </cell>
          <cell r="BY487">
            <v>157.17075169253036</v>
          </cell>
          <cell r="BZ487">
            <v>159.31854966291237</v>
          </cell>
          <cell r="CA487">
            <v>161.495698107679</v>
          </cell>
          <cell r="CB487">
            <v>163.70259811220171</v>
          </cell>
          <cell r="CC487">
            <v>165.93965624283578</v>
          </cell>
          <cell r="CD487">
            <v>168.20728462181981</v>
          </cell>
          <cell r="CE487">
            <v>170.50590100319943</v>
          </cell>
          <cell r="CF487">
            <v>172.83592884978773</v>
          </cell>
          <cell r="CG487">
            <v>175.19779741117793</v>
          </cell>
          <cell r="CH487">
            <v>177.59194180282174</v>
          </cell>
          <cell r="CI487">
            <v>180.01880308618874</v>
          </cell>
          <cell r="CJ487">
            <v>182.47882835002079</v>
          </cell>
          <cell r="CK487">
            <v>184.97247079269718</v>
          </cell>
          <cell r="CL487">
            <v>187.50018980572503</v>
          </cell>
          <cell r="CM487">
            <v>190.0624510583707</v>
          </cell>
          <cell r="CN487">
            <v>192.65972658344782</v>
          </cell>
          <cell r="CO487">
            <v>195.29249486427761</v>
          </cell>
          <cell r="CP487">
            <v>197.96124092283739</v>
          </cell>
          <cell r="CQ487">
            <v>200.66645640911395</v>
          </cell>
          <cell r="CR487">
            <v>203.40863969167765</v>
          </cell>
          <cell r="CS487">
            <v>206.1882959494946</v>
          </cell>
          <cell r="CT487">
            <v>209.00593726499312</v>
          </cell>
          <cell r="CU487">
            <v>211.86208271840229</v>
          </cell>
          <cell r="CV487">
            <v>214.75725848337953</v>
          </cell>
          <cell r="CW487">
            <v>217.691997923945</v>
          </cell>
          <cell r="CX487">
            <v>220.66684169274052</v>
          </cell>
          <cell r="CY487">
            <v>223.68233783063155</v>
          </cell>
          <cell r="CZ487">
            <v>226.73904186766993</v>
          </cell>
          <cell r="DA487">
            <v>229.83751692543649</v>
          </cell>
          <cell r="DB487">
            <v>232.97833382078215</v>
          </cell>
        </row>
        <row r="488">
          <cell r="C488" t="str">
            <v>BWP</v>
          </cell>
          <cell r="D488" t="str">
            <v>BWP/USD</v>
          </cell>
          <cell r="E488" t="str">
            <v>USDBWP Currncy</v>
          </cell>
          <cell r="F488">
            <v>5.0236999999999998</v>
          </cell>
          <cell r="G488">
            <v>5.8533999999999997</v>
          </cell>
          <cell r="H488">
            <v>6.3090000000000002</v>
          </cell>
          <cell r="I488">
            <v>4.9424999999999999</v>
          </cell>
          <cell r="J488">
            <v>4.6844000000000001</v>
          </cell>
          <cell r="K488">
            <v>5.1043000000000003</v>
          </cell>
          <cell r="L488">
            <v>5.8154000000000003</v>
          </cell>
          <cell r="M488">
            <v>6.1346999999999996</v>
          </cell>
          <cell r="N488">
            <v>6.8159999999999998</v>
          </cell>
          <cell r="O488">
            <v>7.1406999999999998</v>
          </cell>
          <cell r="P488">
            <v>6.7869999999999999</v>
          </cell>
          <cell r="Q488">
            <v>6.8357999999999999</v>
          </cell>
          <cell r="R488">
            <v>7.6180000000000003</v>
          </cell>
          <cell r="S488">
            <v>8.3924000000000003</v>
          </cell>
          <cell r="T488">
            <v>8.9757999999999996</v>
          </cell>
          <cell r="U488">
            <v>10.1347</v>
          </cell>
          <cell r="V488">
            <v>10.8912</v>
          </cell>
          <cell r="W488">
            <v>10.3459</v>
          </cell>
          <cell r="X488">
            <v>10.1999</v>
          </cell>
          <cell r="Y488">
            <v>10.763199999999999</v>
          </cell>
          <cell r="Z488">
            <v>11.4519</v>
          </cell>
          <cell r="AA488">
            <v>11.0921</v>
          </cell>
          <cell r="AB488">
            <v>12.375</v>
          </cell>
          <cell r="AC488">
            <v>12.898999999999999</v>
          </cell>
          <cell r="AD488">
            <v>13.832994550521255</v>
          </cell>
          <cell r="AE488">
            <v>14.904624516553467</v>
          </cell>
          <cell r="AF488">
            <v>16.017737432741757</v>
          </cell>
          <cell r="AG488">
            <v>17.159221534038522</v>
          </cell>
          <cell r="AH488">
            <v>18.330608765172208</v>
          </cell>
          <cell r="AI488">
            <v>19.525719838588984</v>
          </cell>
          <cell r="AJ488">
            <v>20.737030045351784</v>
          </cell>
          <cell r="AK488">
            <v>21.959698468463305</v>
          </cell>
          <cell r="AL488">
            <v>23.18634330278228</v>
          </cell>
          <cell r="AM488">
            <v>24.409333436886417</v>
          </cell>
          <cell r="AN488">
            <v>25.621238139852483</v>
          </cell>
          <cell r="AO488">
            <v>26.813790030987327</v>
          </cell>
          <cell r="AP488">
            <v>27.97860713346639</v>
          </cell>
          <cell r="AQ488">
            <v>29.10724271708504</v>
          </cell>
          <cell r="AR488">
            <v>30.191077240368156</v>
          </cell>
          <cell r="AS488">
            <v>31.221581059152509</v>
          </cell>
          <cell r="AT488">
            <v>32.190385993548261</v>
          </cell>
          <cell r="AU488">
            <v>33.089363430264882</v>
          </cell>
          <cell r="AV488">
            <v>33.910770082613297</v>
          </cell>
          <cell r="AW488">
            <v>34.64734391696976</v>
          </cell>
          <cell r="AX488">
            <v>35.292405715965359</v>
          </cell>
          <cell r="AY488">
            <v>35.83996533174944</v>
          </cell>
          <cell r="AZ488">
            <v>36.284809528540464</v>
          </cell>
          <cell r="BA488">
            <v>36.622583575626315</v>
          </cell>
          <cell r="BB488">
            <v>36.849862516876037</v>
          </cell>
          <cell r="BC488">
            <v>36.96420726647559</v>
          </cell>
          <cell r="BD488">
            <v>36.96420726647559</v>
          </cell>
          <cell r="BE488">
            <v>36.964207278595566</v>
          </cell>
          <cell r="BF488">
            <v>36.964207294440527</v>
          </cell>
          <cell r="BG488">
            <v>36.964207303762173</v>
          </cell>
          <cell r="BH488">
            <v>36.964207316191029</v>
          </cell>
          <cell r="BI488">
            <v>36.964207328722857</v>
          </cell>
          <cell r="BJ488">
            <v>36.96420734015031</v>
          </cell>
          <cell r="BK488">
            <v>36.964207352279686</v>
          </cell>
          <cell r="BL488">
            <v>36.964207364309232</v>
          </cell>
          <cell r="BM488">
            <v>36.964207376171352</v>
          </cell>
          <cell r="BN488">
            <v>36.964207388178373</v>
          </cell>
          <cell r="BO488">
            <v>36.964207400144595</v>
          </cell>
          <cell r="BP488">
            <v>36.964207412089714</v>
          </cell>
          <cell r="BQ488">
            <v>36.964207424062501</v>
          </cell>
          <cell r="BR488">
            <v>36.964207436023877</v>
          </cell>
          <cell r="BS488">
            <v>36.96420744798364</v>
          </cell>
          <cell r="BT488">
            <v>36.964207459948284</v>
          </cell>
          <cell r="BU488">
            <v>36.964207471910214</v>
          </cell>
          <cell r="BV488">
            <v>36.964207483872329</v>
          </cell>
          <cell r="BW488">
            <v>36.964207495835232</v>
          </cell>
          <cell r="BX488">
            <v>36.964207507797539</v>
          </cell>
          <cell r="BY488">
            <v>36.964207519759988</v>
          </cell>
          <cell r="BZ488">
            <v>36.964207531722536</v>
          </cell>
          <cell r="CA488">
            <v>36.964207543684971</v>
          </cell>
          <cell r="CB488">
            <v>36.964207555647441</v>
          </cell>
          <cell r="CC488">
            <v>36.964207567609932</v>
          </cell>
          <cell r="CD488">
            <v>36.964207579572395</v>
          </cell>
          <cell r="CE488">
            <v>36.964207591534866</v>
          </cell>
          <cell r="CF488">
            <v>36.964207603497336</v>
          </cell>
          <cell r="CG488">
            <v>36.964207615459806</v>
          </cell>
          <cell r="CH488">
            <v>36.964207627422283</v>
          </cell>
          <cell r="CI488">
            <v>36.964207639384753</v>
          </cell>
          <cell r="CJ488">
            <v>36.96420765134723</v>
          </cell>
          <cell r="CK488">
            <v>36.964207663309701</v>
          </cell>
          <cell r="CL488">
            <v>36.964207675272178</v>
          </cell>
          <cell r="CM488">
            <v>36.964207687234655</v>
          </cell>
          <cell r="CN488">
            <v>36.964207699197132</v>
          </cell>
          <cell r="CO488">
            <v>36.964207711159609</v>
          </cell>
          <cell r="CP488">
            <v>36.96420772312208</v>
          </cell>
          <cell r="CQ488">
            <v>36.964207735084557</v>
          </cell>
          <cell r="CR488">
            <v>36.964207747047034</v>
          </cell>
          <cell r="CS488">
            <v>36.964207759009511</v>
          </cell>
          <cell r="CT488">
            <v>36.964207770971989</v>
          </cell>
          <cell r="CU488">
            <v>36.964207782934459</v>
          </cell>
          <cell r="CV488">
            <v>36.964207794896929</v>
          </cell>
          <cell r="CW488">
            <v>36.964207806859406</v>
          </cell>
          <cell r="CX488">
            <v>36.964207818821876</v>
          </cell>
          <cell r="CY488">
            <v>36.964207830784346</v>
          </cell>
          <cell r="CZ488">
            <v>36.964207842746823</v>
          </cell>
          <cell r="DA488">
            <v>36.964207854709294</v>
          </cell>
          <cell r="DB488">
            <v>36.964207866671778</v>
          </cell>
        </row>
        <row r="489">
          <cell r="C489" t="str">
            <v>BYN</v>
          </cell>
          <cell r="D489" t="str">
            <v>BYN/USD</v>
          </cell>
          <cell r="E489" t="str">
            <v>USDBYN Currncy</v>
          </cell>
          <cell r="F489">
            <v>8.4900000000000003E-2</v>
          </cell>
          <cell r="G489">
            <v>0.1384</v>
          </cell>
          <cell r="H489">
            <v>0.17849999999999999</v>
          </cell>
          <cell r="I489">
            <v>0.2049</v>
          </cell>
          <cell r="J489">
            <v>0.2165</v>
          </cell>
          <cell r="K489">
            <v>0.21560000000000001</v>
          </cell>
          <cell r="L489">
            <v>0.21460000000000001</v>
          </cell>
          <cell r="M489">
            <v>0.2147</v>
          </cell>
          <cell r="N489">
            <v>0.21360000000000001</v>
          </cell>
          <cell r="O489">
            <v>0.27900000000000003</v>
          </cell>
          <cell r="P489">
            <v>0.29809999999999998</v>
          </cell>
          <cell r="Q489">
            <v>0.5202</v>
          </cell>
          <cell r="R489">
            <v>0.83599999999999997</v>
          </cell>
          <cell r="S489">
            <v>0.89049999999999996</v>
          </cell>
          <cell r="T489">
            <v>1.0246999999999999</v>
          </cell>
          <cell r="U489">
            <v>1.5946</v>
          </cell>
          <cell r="V489">
            <v>1.9885999999999999</v>
          </cell>
          <cell r="W489">
            <v>1.9328000000000001</v>
          </cell>
          <cell r="X489">
            <v>2.0387</v>
          </cell>
          <cell r="Y489">
            <v>2.0903999999999998</v>
          </cell>
          <cell r="Z489">
            <v>2.4437000000000002</v>
          </cell>
          <cell r="AA489">
            <v>2.5375999999999999</v>
          </cell>
          <cell r="AB489">
            <v>2.5935000000000001</v>
          </cell>
          <cell r="AC489" t="str">
            <v/>
          </cell>
          <cell r="AD489" t="e">
            <v>#VALUE!</v>
          </cell>
          <cell r="AE489" t="e">
            <v>#VALUE!</v>
          </cell>
          <cell r="AF489" t="e">
            <v>#VALUE!</v>
          </cell>
          <cell r="AG489" t="e">
            <v>#VALUE!</v>
          </cell>
          <cell r="AH489" t="e">
            <v>#VALUE!</v>
          </cell>
          <cell r="AI489" t="e">
            <v>#VALUE!</v>
          </cell>
          <cell r="AJ489" t="e">
            <v>#VALUE!</v>
          </cell>
          <cell r="AK489" t="e">
            <v>#VALUE!</v>
          </cell>
          <cell r="AL489" t="e">
            <v>#VALUE!</v>
          </cell>
          <cell r="AM489" t="e">
            <v>#VALUE!</v>
          </cell>
          <cell r="AN489" t="e">
            <v>#VALUE!</v>
          </cell>
          <cell r="AO489" t="e">
            <v>#VALUE!</v>
          </cell>
          <cell r="AP489" t="e">
            <v>#VALUE!</v>
          </cell>
          <cell r="AQ489" t="e">
            <v>#VALUE!</v>
          </cell>
          <cell r="AR489" t="e">
            <v>#VALUE!</v>
          </cell>
          <cell r="AS489" t="e">
            <v>#VALUE!</v>
          </cell>
          <cell r="AT489" t="e">
            <v>#VALUE!</v>
          </cell>
          <cell r="AU489" t="e">
            <v>#VALUE!</v>
          </cell>
          <cell r="AV489" t="e">
            <v>#VALUE!</v>
          </cell>
          <cell r="AW489" t="e">
            <v>#VALUE!</v>
          </cell>
          <cell r="AX489" t="e">
            <v>#VALUE!</v>
          </cell>
          <cell r="AY489" t="e">
            <v>#VALUE!</v>
          </cell>
          <cell r="AZ489" t="e">
            <v>#VALUE!</v>
          </cell>
          <cell r="BA489" t="e">
            <v>#VALUE!</v>
          </cell>
          <cell r="BB489" t="e">
            <v>#VALUE!</v>
          </cell>
          <cell r="BC489" t="e">
            <v>#VALUE!</v>
          </cell>
          <cell r="BD489" t="e">
            <v>#VALUE!</v>
          </cell>
          <cell r="BE489" t="e">
            <v>#VALUE!</v>
          </cell>
          <cell r="BF489" t="e">
            <v>#VALUE!</v>
          </cell>
          <cell r="BG489" t="e">
            <v>#VALUE!</v>
          </cell>
          <cell r="BH489" t="e">
            <v>#VALUE!</v>
          </cell>
          <cell r="BI489" t="e">
            <v>#VALUE!</v>
          </cell>
          <cell r="BJ489" t="e">
            <v>#VALUE!</v>
          </cell>
          <cell r="BK489" t="e">
            <v>#VALUE!</v>
          </cell>
          <cell r="BL489" t="e">
            <v>#VALUE!</v>
          </cell>
          <cell r="BM489" t="e">
            <v>#VALUE!</v>
          </cell>
          <cell r="BN489" t="e">
            <v>#VALUE!</v>
          </cell>
          <cell r="BO489" t="e">
            <v>#VALUE!</v>
          </cell>
          <cell r="BP489" t="e">
            <v>#VALUE!</v>
          </cell>
          <cell r="BQ489" t="e">
            <v>#VALUE!</v>
          </cell>
          <cell r="BR489" t="e">
            <v>#VALUE!</v>
          </cell>
          <cell r="BS489" t="e">
            <v>#VALUE!</v>
          </cell>
          <cell r="BT489" t="e">
            <v>#VALUE!</v>
          </cell>
          <cell r="BU489" t="e">
            <v>#VALUE!</v>
          </cell>
          <cell r="BV489" t="e">
            <v>#VALUE!</v>
          </cell>
          <cell r="BW489" t="e">
            <v>#VALUE!</v>
          </cell>
          <cell r="BX489" t="e">
            <v>#VALUE!</v>
          </cell>
          <cell r="BY489" t="e">
            <v>#VALUE!</v>
          </cell>
          <cell r="BZ489" t="e">
            <v>#VALUE!</v>
          </cell>
          <cell r="CA489" t="e">
            <v>#VALUE!</v>
          </cell>
          <cell r="CB489" t="e">
            <v>#VALUE!</v>
          </cell>
          <cell r="CC489" t="e">
            <v>#VALUE!</v>
          </cell>
          <cell r="CD489" t="e">
            <v>#VALUE!</v>
          </cell>
          <cell r="CE489" t="e">
            <v>#VALUE!</v>
          </cell>
          <cell r="CF489" t="e">
            <v>#VALUE!</v>
          </cell>
          <cell r="CG489" t="e">
            <v>#VALUE!</v>
          </cell>
          <cell r="CH489" t="e">
            <v>#VALUE!</v>
          </cell>
          <cell r="CI489" t="e">
            <v>#VALUE!</v>
          </cell>
          <cell r="CJ489" t="e">
            <v>#VALUE!</v>
          </cell>
          <cell r="CK489" t="e">
            <v>#VALUE!</v>
          </cell>
          <cell r="CL489" t="e">
            <v>#VALUE!</v>
          </cell>
          <cell r="CM489" t="e">
            <v>#VALUE!</v>
          </cell>
          <cell r="CN489" t="e">
            <v>#VALUE!</v>
          </cell>
          <cell r="CO489" t="e">
            <v>#VALUE!</v>
          </cell>
          <cell r="CP489" t="e">
            <v>#VALUE!</v>
          </cell>
          <cell r="CQ489" t="e">
            <v>#VALUE!</v>
          </cell>
          <cell r="CR489" t="e">
            <v>#VALUE!</v>
          </cell>
          <cell r="CS489" t="e">
            <v>#VALUE!</v>
          </cell>
          <cell r="CT489" t="e">
            <v>#VALUE!</v>
          </cell>
          <cell r="CU489" t="e">
            <v>#VALUE!</v>
          </cell>
          <cell r="CV489" t="e">
            <v>#VALUE!</v>
          </cell>
          <cell r="CW489" t="e">
            <v>#VALUE!</v>
          </cell>
          <cell r="CX489" t="e">
            <v>#VALUE!</v>
          </cell>
          <cell r="CY489" t="e">
            <v>#VALUE!</v>
          </cell>
          <cell r="CZ489" t="e">
            <v>#VALUE!</v>
          </cell>
          <cell r="DA489" t="e">
            <v>#VALUE!</v>
          </cell>
          <cell r="DB489" t="e">
            <v>#VALUE!</v>
          </cell>
        </row>
        <row r="490">
          <cell r="C490" t="str">
            <v>BZD</v>
          </cell>
          <cell r="D490" t="str">
            <v>BZD/USD</v>
          </cell>
          <cell r="E490" t="str">
            <v>USDBZD Currncy</v>
          </cell>
          <cell r="F490">
            <v>1.98</v>
          </cell>
          <cell r="G490">
            <v>1.9797</v>
          </cell>
          <cell r="H490">
            <v>1.9722</v>
          </cell>
          <cell r="I490">
            <v>1.9738</v>
          </cell>
          <cell r="J490">
            <v>1.9726999999999999</v>
          </cell>
          <cell r="K490">
            <v>1.9692000000000001</v>
          </cell>
          <cell r="L490">
            <v>1.9724999999999999</v>
          </cell>
          <cell r="M490">
            <v>1.9672000000000001</v>
          </cell>
          <cell r="N490">
            <v>1.9561999999999999</v>
          </cell>
          <cell r="O490">
            <v>1.9503999999999999</v>
          </cell>
          <cell r="P490">
            <v>1.95</v>
          </cell>
          <cell r="Q490">
            <v>1.9751000000000001</v>
          </cell>
          <cell r="R490">
            <v>1.9312</v>
          </cell>
          <cell r="S490">
            <v>2.0091999999999999</v>
          </cell>
          <cell r="T490">
            <v>2.0091999999999999</v>
          </cell>
          <cell r="U490">
            <v>2.0055999999999998</v>
          </cell>
          <cell r="V490">
            <v>1.9979</v>
          </cell>
          <cell r="W490">
            <v>2.0011999999999999</v>
          </cell>
          <cell r="X490">
            <v>1.9996</v>
          </cell>
          <cell r="Y490">
            <v>2</v>
          </cell>
          <cell r="Z490">
            <v>2</v>
          </cell>
          <cell r="AA490">
            <v>2</v>
          </cell>
          <cell r="AB490">
            <v>2</v>
          </cell>
          <cell r="AC490">
            <v>2</v>
          </cell>
          <cell r="AD490">
            <v>1.9718630062688944</v>
          </cell>
          <cell r="AE490">
            <v>1.9479631297811386</v>
          </cell>
          <cell r="AF490">
            <v>1.9247937603663237</v>
          </cell>
          <cell r="AG490">
            <v>1.9013387534695985</v>
          </cell>
          <cell r="AH490">
            <v>1.8783956902664507</v>
          </cell>
          <cell r="AI490">
            <v>1.8557630793805799</v>
          </cell>
          <cell r="AJ490">
            <v>1.8333074592828973</v>
          </cell>
          <cell r="AK490">
            <v>1.8111756627653377</v>
          </cell>
          <cell r="AL490">
            <v>1.7893078637938318</v>
          </cell>
          <cell r="AM490">
            <v>1.7676892360954144</v>
          </cell>
          <cell r="AN490">
            <v>1.7463426259802239</v>
          </cell>
          <cell r="AO490">
            <v>1.7252515052650454</v>
          </cell>
          <cell r="AP490">
            <v>1.7044130985293204</v>
          </cell>
          <cell r="AQ490">
            <v>1.6838284575098552</v>
          </cell>
          <cell r="AR490">
            <v>1.6634917134461276</v>
          </cell>
          <cell r="AS490">
            <v>1.6434003838509776</v>
          </cell>
          <cell r="AT490">
            <v>1.6235520799672052</v>
          </cell>
          <cell r="AU490">
            <v>1.6039433213059973</v>
          </cell>
          <cell r="AV490">
            <v>1.5845713867079736</v>
          </cell>
          <cell r="AW490">
            <v>1.5654334800182557</v>
          </cell>
          <cell r="AX490">
            <v>1.5465266765345853</v>
          </cell>
          <cell r="AY490">
            <v>1.5278482288739976</v>
          </cell>
          <cell r="AZ490">
            <v>1.5093953821221266</v>
          </cell>
          <cell r="BA490">
            <v>1.4911653952565254</v>
          </cell>
          <cell r="BB490">
            <v>1.4731555863698567</v>
          </cell>
          <cell r="BC490">
            <v>1.4553632951206907</v>
          </cell>
          <cell r="BD490">
            <v>1.4377858919662143</v>
          </cell>
          <cell r="BE490">
            <v>1.4204207835215221</v>
          </cell>
          <cell r="BF490">
            <v>1.4032654052597979</v>
          </cell>
          <cell r="BG490">
            <v>1.3863172238193735</v>
          </cell>
          <cell r="BH490">
            <v>1.3695737371110865</v>
          </cell>
          <cell r="BI490">
            <v>1.3530324727580256</v>
          </cell>
          <cell r="BJ490">
            <v>1.336690988358141</v>
          </cell>
          <cell r="BK490">
            <v>1.3205468710976342</v>
          </cell>
          <cell r="BL490">
            <v>1.3045977372076083</v>
          </cell>
          <cell r="BM490">
            <v>1.2888412317437707</v>
          </cell>
          <cell r="BN490">
            <v>1.2732750282128589</v>
          </cell>
          <cell r="BO490">
            <v>1.2578968282033189</v>
          </cell>
          <cell r="BP490">
            <v>1.2427043610713457</v>
          </cell>
          <cell r="BQ490">
            <v>1.2276953835972766</v>
          </cell>
          <cell r="BR490">
            <v>1.2128676796515965</v>
          </cell>
          <cell r="BS490">
            <v>1.1982190598722593</v>
          </cell>
          <cell r="BT490">
            <v>1.183747361339333</v>
          </cell>
          <cell r="BU490">
            <v>1.1694504472555356</v>
          </cell>
          <cell r="BV490">
            <v>1.1553262066314749</v>
          </cell>
          <cell r="BW490">
            <v>1.1413725539734965</v>
          </cell>
          <cell r="BX490">
            <v>1.1275874289758101</v>
          </cell>
          <cell r="BY490">
            <v>1.1139687962163911</v>
          </cell>
          <cell r="BZ490">
            <v>1.1005146448563501</v>
          </cell>
          <cell r="CA490">
            <v>1.0872229883430493</v>
          </cell>
          <cell r="CB490">
            <v>1.0740918641167974</v>
          </cell>
          <cell r="CC490">
            <v>1.0611193333210502</v>
          </cell>
          <cell r="CD490">
            <v>1.048303480516142</v>
          </cell>
          <cell r="CE490">
            <v>1.0356424133964626</v>
          </cell>
          <cell r="CF490">
            <v>1.0231342625110491</v>
          </cell>
          <cell r="CG490">
            <v>1.010777180987559</v>
          </cell>
          <cell r="CH490">
            <v>0.99856934425956967</v>
          </cell>
          <cell r="CI490">
            <v>0.98650894979717585</v>
          </cell>
          <cell r="CJ490">
            <v>0.97459421684084024</v>
          </cell>
          <cell r="CK490">
            <v>0.96282338613845797</v>
          </cell>
          <cell r="CL490">
            <v>0.9511947196855961</v>
          </cell>
          <cell r="CM490">
            <v>0.93970650046887205</v>
          </cell>
          <cell r="CN490">
            <v>0.92835703221242982</v>
          </cell>
          <cell r="CO490">
            <v>0.91714463912747979</v>
          </cell>
          <cell r="CP490">
            <v>0.90606766566486163</v>
          </cell>
          <cell r="CQ490">
            <v>0.89512447627059766</v>
          </cell>
          <cell r="CR490">
            <v>0.88431345514439652</v>
          </cell>
          <cell r="CS490">
            <v>0.87363300600107541</v>
          </cell>
          <cell r="CT490">
            <v>0.8630815518348629</v>
          </cell>
          <cell r="CU490">
            <v>0.85265753468654792</v>
          </cell>
          <cell r="CV490">
            <v>0.84235941541344217</v>
          </cell>
          <cell r="CW490">
            <v>0.83218567346212036</v>
          </cell>
          <cell r="CX490">
            <v>0.82213480664390448</v>
          </cell>
          <cell r="CY490">
            <v>0.81220533091306124</v>
          </cell>
          <cell r="CZ490">
            <v>0.80239578014767721</v>
          </cell>
          <cell r="DA490">
            <v>0.7927047059331801</v>
          </cell>
          <cell r="DB490">
            <v>0.78313067734847641</v>
          </cell>
        </row>
        <row r="491">
          <cell r="C491" t="str">
            <v>CAD</v>
          </cell>
          <cell r="D491" t="str">
            <v>CAD/USD</v>
          </cell>
          <cell r="E491" t="str">
            <v>USDCAD Currncy</v>
          </cell>
          <cell r="F491">
            <v>1.4851000000000001</v>
          </cell>
          <cell r="G491">
            <v>1.5486</v>
          </cell>
          <cell r="H491">
            <v>1.5701000000000001</v>
          </cell>
          <cell r="I491">
            <v>1.4006000000000001</v>
          </cell>
          <cell r="J491">
            <v>1.3007</v>
          </cell>
          <cell r="K491">
            <v>1.2113</v>
          </cell>
          <cell r="L491">
            <v>1.1342000000000001</v>
          </cell>
          <cell r="M491">
            <v>1.0740000000000001</v>
          </cell>
          <cell r="N491">
            <v>1.0667</v>
          </cell>
          <cell r="O491">
            <v>1.1408</v>
          </cell>
          <cell r="P491">
            <v>1.0302</v>
          </cell>
          <cell r="Q491">
            <v>0.98919999999999997</v>
          </cell>
          <cell r="R491">
            <v>0.99960000000000004</v>
          </cell>
          <cell r="S491">
            <v>1.0299</v>
          </cell>
          <cell r="T491">
            <v>1.1045</v>
          </cell>
          <cell r="U491">
            <v>1.2786</v>
          </cell>
          <cell r="V491">
            <v>1.3250999999999999</v>
          </cell>
          <cell r="W491">
            <v>1.2982</v>
          </cell>
          <cell r="X491">
            <v>1.2961</v>
          </cell>
          <cell r="Y491">
            <v>1.327</v>
          </cell>
          <cell r="Z491">
            <v>1.3407</v>
          </cell>
          <cell r="AA491">
            <v>1.2537</v>
          </cell>
          <cell r="AB491">
            <v>1.3017000000000001</v>
          </cell>
          <cell r="AC491">
            <v>1.3482000000000001</v>
          </cell>
          <cell r="AD491">
            <v>1.350586964942484</v>
          </cell>
          <cell r="AE491">
            <v>1.3486810760812893</v>
          </cell>
          <cell r="AF491">
            <v>1.3467905375877525</v>
          </cell>
          <cell r="AG491">
            <v>1.3459986494585605</v>
          </cell>
          <cell r="AH491">
            <v>1.3444728131969153</v>
          </cell>
          <cell r="AI491">
            <v>1.3430731076515059</v>
          </cell>
          <cell r="AJ491">
            <v>1.3418363005067258</v>
          </cell>
          <cell r="AK491">
            <v>1.340451719488567</v>
          </cell>
          <cell r="AL491">
            <v>1.3391140326714428</v>
          </cell>
          <cell r="AM491">
            <v>1.3377969383105364</v>
          </cell>
          <cell r="AN491">
            <v>1.3364531885766719</v>
          </cell>
          <cell r="AO491">
            <v>1.335122997341373</v>
          </cell>
          <cell r="AP491">
            <v>1.3337952973279601</v>
          </cell>
          <cell r="AQ491">
            <v>1.3324640787392454</v>
          </cell>
          <cell r="AR491">
            <v>1.3311370231946182</v>
          </cell>
          <cell r="AS491">
            <v>1.329811011353542</v>
          </cell>
          <cell r="AT491">
            <v>1.3284855626268894</v>
          </cell>
          <cell r="AU491">
            <v>1.3271620321626965</v>
          </cell>
          <cell r="AV491">
            <v>1.3258396746753465</v>
          </cell>
          <cell r="AW491">
            <v>1.3245185330821647</v>
          </cell>
          <cell r="AX491">
            <v>1.3231988241080306</v>
          </cell>
          <cell r="AY491">
            <v>1.321880386513224</v>
          </cell>
          <cell r="AZ491">
            <v>1.3205632529655214</v>
          </cell>
          <cell r="BA491">
            <v>1.319247452729706</v>
          </cell>
          <cell r="BB491">
            <v>1.3179329528324817</v>
          </cell>
          <cell r="BC491">
            <v>1.3166197628859411</v>
          </cell>
          <cell r="BD491">
            <v>1.315307884847513</v>
          </cell>
          <cell r="BE491">
            <v>1.3139973116083967</v>
          </cell>
          <cell r="BF491">
            <v>1.3126880446469917</v>
          </cell>
          <cell r="BG491">
            <v>1.3113800827412543</v>
          </cell>
          <cell r="BH491">
            <v>1.3100734236135365</v>
          </cell>
          <cell r="BI491">
            <v>1.3087680665901713</v>
          </cell>
          <cell r="BJ491">
            <v>1.3074640102829906</v>
          </cell>
          <cell r="BK491">
            <v>1.3061612532486759</v>
          </cell>
          <cell r="BL491">
            <v>1.3048597943209144</v>
          </cell>
          <cell r="BM491">
            <v>1.3035596321698335</v>
          </cell>
          <cell r="BN491">
            <v>1.3022607654849181</v>
          </cell>
          <cell r="BO491">
            <v>1.3009631929997469</v>
          </cell>
          <cell r="BP491">
            <v>1.2996669134146652</v>
          </cell>
          <cell r="BQ491">
            <v>1.2983719254400528</v>
          </cell>
          <cell r="BR491">
            <v>1.2970782277932296</v>
          </cell>
          <cell r="BS491">
            <v>1.2957858191861196</v>
          </cell>
          <cell r="BT491">
            <v>1.2944946983344938</v>
          </cell>
          <cell r="BU491">
            <v>1.2932048639559159</v>
          </cell>
          <cell r="BV491">
            <v>1.2919163147680326</v>
          </cell>
          <cell r="BW491">
            <v>1.2906290494903938</v>
          </cell>
          <cell r="BX491">
            <v>1.2893430668438057</v>
          </cell>
          <cell r="BY491">
            <v>1.2880583655501543</v>
          </cell>
          <cell r="BZ491">
            <v>1.2867749443327354</v>
          </cell>
          <cell r="CA491">
            <v>1.2854928019160907</v>
          </cell>
          <cell r="CB491">
            <v>1.284211937026005</v>
          </cell>
          <cell r="CC491">
            <v>1.2829323483895598</v>
          </cell>
          <cell r="CD491">
            <v>1.2816540347350966</v>
          </cell>
          <cell r="CE491">
            <v>1.2803769947922201</v>
          </cell>
          <cell r="CF491">
            <v>1.2791012272918065</v>
          </cell>
          <cell r="CG491">
            <v>1.2778267309659936</v>
          </cell>
          <cell r="CH491">
            <v>1.2765535045481828</v>
          </cell>
          <cell r="CI491">
            <v>1.2752815467730387</v>
          </cell>
          <cell r="CJ491">
            <v>1.2740108563764851</v>
          </cell>
          <cell r="CK491">
            <v>1.2727414320957069</v>
          </cell>
          <cell r="CL491">
            <v>1.2714732726691458</v>
          </cell>
          <cell r="CM491">
            <v>1.2702063768365013</v>
          </cell>
          <cell r="CN491">
            <v>1.268940743338729</v>
          </cell>
          <cell r="CO491">
            <v>1.2676763709180383</v>
          </cell>
          <cell r="CP491">
            <v>1.2664132583178918</v>
          </cell>
          <cell r="CQ491">
            <v>1.2651514042830048</v>
          </cell>
          <cell r="CR491">
            <v>1.2638908075593431</v>
          </cell>
          <cell r="CS491">
            <v>1.2626314668941216</v>
          </cell>
          <cell r="CT491">
            <v>1.2613733810358043</v>
          </cell>
          <cell r="CU491">
            <v>1.2601165487341013</v>
          </cell>
          <cell r="CV491">
            <v>1.2588609687399688</v>
          </cell>
          <cell r="CW491">
            <v>1.2576066398056081</v>
          </cell>
          <cell r="CX491">
            <v>1.2563535606844629</v>
          </cell>
          <cell r="CY491">
            <v>1.2551017301312202</v>
          </cell>
          <cell r="CZ491">
            <v>1.2538511469018063</v>
          </cell>
          <cell r="DA491">
            <v>1.2526018097533884</v>
          </cell>
          <cell r="DB491">
            <v>1.2513537174443712</v>
          </cell>
        </row>
        <row r="492">
          <cell r="C492" t="str">
            <v>CDF</v>
          </cell>
          <cell r="D492" t="str">
            <v>CDF/USD</v>
          </cell>
          <cell r="E492" t="str">
            <v>USDCDF Currncy</v>
          </cell>
          <cell r="F492">
            <v>20.272300000000001</v>
          </cell>
          <cell r="G492">
            <v>185.5659</v>
          </cell>
          <cell r="H492">
            <v>340.89069999999998</v>
          </cell>
          <cell r="I492">
            <v>399.70830000000001</v>
          </cell>
          <cell r="J492">
            <v>400.25880000000001</v>
          </cell>
          <cell r="K492">
            <v>476.47879999999998</v>
          </cell>
          <cell r="L492">
            <v>464.82619999999997</v>
          </cell>
          <cell r="M492">
            <v>555.4212</v>
          </cell>
          <cell r="N492">
            <v>559.24199999999996</v>
          </cell>
          <cell r="O492">
            <v>804.49009999999998</v>
          </cell>
          <cell r="P492">
            <v>905.79349999999999</v>
          </cell>
          <cell r="Q492">
            <v>919.18209999999999</v>
          </cell>
          <cell r="R492">
            <v>919.2586</v>
          </cell>
          <cell r="S492">
            <v>919.78869999999995</v>
          </cell>
          <cell r="T492">
            <v>922.38279999999997</v>
          </cell>
          <cell r="U492">
            <v>921.36220000000003</v>
          </cell>
          <cell r="V492">
            <v>964.20060000000001</v>
          </cell>
          <cell r="W492">
            <v>1457.2164</v>
          </cell>
          <cell r="X492">
            <v>1616.5309999999999</v>
          </cell>
          <cell r="Y492">
            <v>1645.0072</v>
          </cell>
          <cell r="Z492">
            <v>1885.595</v>
          </cell>
          <cell r="AA492">
            <v>1976.0897</v>
          </cell>
          <cell r="AB492">
            <v>2001.9808</v>
          </cell>
          <cell r="AC492">
            <v>2016.8847000000001</v>
          </cell>
          <cell r="AD492">
            <v>2082.6980723143129</v>
          </cell>
          <cell r="AE492">
            <v>2154.8573518231028</v>
          </cell>
          <cell r="AF492">
            <v>2227.1766826833077</v>
          </cell>
          <cell r="AG492">
            <v>2298.1510522633889</v>
          </cell>
          <cell r="AH492">
            <v>2368.4253184021923</v>
          </cell>
          <cell r="AI492">
            <v>2437.6361471464265</v>
          </cell>
          <cell r="AJ492">
            <v>2505.3447886770286</v>
          </cell>
          <cell r="AK492">
            <v>2571.5172726920305</v>
          </cell>
          <cell r="AL492">
            <v>2635.8664689069142</v>
          </cell>
          <cell r="AM492">
            <v>2698.1371935196744</v>
          </cell>
          <cell r="AN492">
            <v>2758.1447465993328</v>
          </cell>
          <cell r="AO492">
            <v>2815.6510923384881</v>
          </cell>
          <cell r="AP492">
            <v>2870.4387722780657</v>
          </cell>
          <cell r="AQ492">
            <v>2922.3063068403349</v>
          </cell>
          <cell r="AR492">
            <v>2971.0482702795853</v>
          </cell>
          <cell r="AS492">
            <v>3016.4730959221888</v>
          </cell>
          <cell r="AT492">
            <v>3058.4004269041889</v>
          </cell>
          <cell r="AU492">
            <v>3096.6592535320146</v>
          </cell>
          <cell r="AV492">
            <v>3131.0924688008026</v>
          </cell>
          <cell r="AW492">
            <v>3161.5566717902871</v>
          </cell>
          <cell r="AX492">
            <v>3187.9228433620397</v>
          </cell>
          <cell r="AY492">
            <v>3210.077891328026</v>
          </cell>
          <cell r="AZ492">
            <v>3227.9251256585949</v>
          </cell>
          <cell r="BA492">
            <v>3241.3849585251928</v>
          </cell>
          <cell r="BB492">
            <v>3250.3955992798205</v>
          </cell>
          <cell r="BC492">
            <v>3254.9134469555243</v>
          </cell>
          <cell r="BD492">
            <v>3254.9134469555238</v>
          </cell>
          <cell r="BE492">
            <v>3254.9134480227585</v>
          </cell>
          <cell r="BF492">
            <v>3254.9134494179993</v>
          </cell>
          <cell r="BG492">
            <v>3254.9134502388247</v>
          </cell>
          <cell r="BH492">
            <v>3254.9134513332579</v>
          </cell>
          <cell r="BI492">
            <v>3254.9134524367582</v>
          </cell>
          <cell r="BJ492">
            <v>3254.9134534430113</v>
          </cell>
          <cell r="BK492">
            <v>3254.9134545110737</v>
          </cell>
          <cell r="BL492">
            <v>3254.9134555703449</v>
          </cell>
          <cell r="BM492">
            <v>3254.9134566148741</v>
          </cell>
          <cell r="BN492">
            <v>3254.9134576721622</v>
          </cell>
          <cell r="BO492">
            <v>3254.9134587258582</v>
          </cell>
          <cell r="BP492">
            <v>3254.9134597776952</v>
          </cell>
          <cell r="BQ492">
            <v>3254.9134608319682</v>
          </cell>
          <cell r="BR492">
            <v>3254.9134618852372</v>
          </cell>
          <cell r="BS492">
            <v>3254.9134629383643</v>
          </cell>
          <cell r="BT492">
            <v>3254.9134639919207</v>
          </cell>
          <cell r="BU492">
            <v>3254.9134650452384</v>
          </cell>
          <cell r="BV492">
            <v>3254.9134660985719</v>
          </cell>
          <cell r="BW492">
            <v>3254.9134671519746</v>
          </cell>
          <cell r="BX492">
            <v>3254.9134682053254</v>
          </cell>
          <cell r="BY492">
            <v>3254.9134692586877</v>
          </cell>
          <cell r="BZ492">
            <v>3254.9134703120599</v>
          </cell>
          <cell r="CA492">
            <v>3254.9134713654216</v>
          </cell>
          <cell r="CB492">
            <v>3254.913472418787</v>
          </cell>
          <cell r="CC492">
            <v>3254.9134734721538</v>
          </cell>
          <cell r="CD492">
            <v>3254.9134745255183</v>
          </cell>
          <cell r="CE492">
            <v>3254.9134755788837</v>
          </cell>
          <cell r="CF492">
            <v>3254.9134766322491</v>
          </cell>
          <cell r="CG492">
            <v>3254.913477685614</v>
          </cell>
          <cell r="CH492">
            <v>3254.9134787389794</v>
          </cell>
          <cell r="CI492">
            <v>3254.9134797923448</v>
          </cell>
          <cell r="CJ492">
            <v>3254.9134808457102</v>
          </cell>
          <cell r="CK492">
            <v>3254.9134818990756</v>
          </cell>
          <cell r="CL492">
            <v>3254.913482952441</v>
          </cell>
          <cell r="CM492">
            <v>3254.9134840058068</v>
          </cell>
          <cell r="CN492">
            <v>3254.9134850591722</v>
          </cell>
          <cell r="CO492">
            <v>3254.9134861125376</v>
          </cell>
          <cell r="CP492">
            <v>3254.913487165903</v>
          </cell>
          <cell r="CQ492">
            <v>3254.9134882192689</v>
          </cell>
          <cell r="CR492">
            <v>3254.9134892726343</v>
          </cell>
          <cell r="CS492">
            <v>3254.9134903259992</v>
          </cell>
          <cell r="CT492">
            <v>3254.9134913793646</v>
          </cell>
          <cell r="CU492">
            <v>3254.91349243273</v>
          </cell>
          <cell r="CV492">
            <v>3254.9134934860949</v>
          </cell>
          <cell r="CW492">
            <v>3254.9134945394603</v>
          </cell>
          <cell r="CX492">
            <v>3254.9134955928253</v>
          </cell>
          <cell r="CY492">
            <v>3254.9134966461902</v>
          </cell>
          <cell r="CZ492">
            <v>3254.913497699556</v>
          </cell>
          <cell r="DA492">
            <v>3254.9134987529214</v>
          </cell>
          <cell r="DB492">
            <v>3254.9134998062873</v>
          </cell>
        </row>
        <row r="493">
          <cell r="C493" t="str">
            <v>CHF</v>
          </cell>
          <cell r="D493" t="str">
            <v>CHF/USD</v>
          </cell>
          <cell r="E493" t="str">
            <v>USDCHF Currncy</v>
          </cell>
          <cell r="F493">
            <v>1.6886000000000001</v>
          </cell>
          <cell r="G493">
            <v>1.6871</v>
          </cell>
          <cell r="H493">
            <v>1.5557000000000001</v>
          </cell>
          <cell r="I493">
            <v>1.3445</v>
          </cell>
          <cell r="J493">
            <v>1.2421</v>
          </cell>
          <cell r="K493">
            <v>1.2459</v>
          </cell>
          <cell r="L493">
            <v>1.2528999999999999</v>
          </cell>
          <cell r="M493">
            <v>1.2</v>
          </cell>
          <cell r="N493">
            <v>1.0825</v>
          </cell>
          <cell r="O493">
            <v>1.0849</v>
          </cell>
          <cell r="P493">
            <v>1.0423</v>
          </cell>
          <cell r="Q493">
            <v>0.88680000000000003</v>
          </cell>
          <cell r="R493">
            <v>0.93769999999999998</v>
          </cell>
          <cell r="S493">
            <v>0.92669999999999997</v>
          </cell>
          <cell r="T493">
            <v>0.91539999999999999</v>
          </cell>
          <cell r="U493">
            <v>0.96279999999999999</v>
          </cell>
          <cell r="V493">
            <v>0.98529999999999995</v>
          </cell>
          <cell r="W493">
            <v>0.98450000000000004</v>
          </cell>
          <cell r="X493">
            <v>0.97860000000000003</v>
          </cell>
          <cell r="Y493">
            <v>0.99370000000000003</v>
          </cell>
          <cell r="Z493">
            <v>0.93869999999999998</v>
          </cell>
          <cell r="AA493">
            <v>0.91410000000000002</v>
          </cell>
          <cell r="AB493">
            <v>0.95479999999999998</v>
          </cell>
          <cell r="AC493">
            <v>0.93969999999999998</v>
          </cell>
          <cell r="AD493">
            <v>0.93339439901400745</v>
          </cell>
          <cell r="AE493">
            <v>0.92643354744360962</v>
          </cell>
          <cell r="AF493">
            <v>0.91724313485305387</v>
          </cell>
          <cell r="AG493">
            <v>0.90782297486985042</v>
          </cell>
          <cell r="AH493">
            <v>0.89945658519546767</v>
          </cell>
          <cell r="AI493">
            <v>0.89064005430133097</v>
          </cell>
          <cell r="AJ493">
            <v>0.8819450103116917</v>
          </cell>
          <cell r="AK493">
            <v>0.8734840313391824</v>
          </cell>
          <cell r="AL493">
            <v>0.86499426188911344</v>
          </cell>
          <cell r="AM493">
            <v>0.85661083239792002</v>
          </cell>
          <cell r="AN493">
            <v>0.84832887098167853</v>
          </cell>
          <cell r="AO493">
            <v>0.84010584603515748</v>
          </cell>
          <cell r="AP493">
            <v>0.83196987348332596</v>
          </cell>
          <cell r="AQ493">
            <v>0.82391475368641465</v>
          </cell>
          <cell r="AR493">
            <v>0.81593386211553942</v>
          </cell>
          <cell r="AS493">
            <v>0.80803208759872092</v>
          </cell>
          <cell r="AT493">
            <v>0.80020687128130585</v>
          </cell>
          <cell r="AU493">
            <v>0.79245682202999734</v>
          </cell>
          <cell r="AV493">
            <v>0.78478222683395982</v>
          </cell>
          <cell r="AW493">
            <v>0.77718189724848463</v>
          </cell>
          <cell r="AX493">
            <v>0.76965508441255648</v>
          </cell>
          <cell r="AY493">
            <v>0.76220124552154889</v>
          </cell>
          <cell r="AZ493">
            <v>0.75481957183450021</v>
          </cell>
          <cell r="BA493">
            <v>0.74750937649676963</v>
          </cell>
          <cell r="BB493">
            <v>0.7402699926613916</v>
          </cell>
          <cell r="BC493">
            <v>0.73310071383686981</v>
          </cell>
          <cell r="BD493">
            <v>0.7260008664452563</v>
          </cell>
          <cell r="BE493">
            <v>0.71896978129074118</v>
          </cell>
          <cell r="BF493">
            <v>0.71200678854918176</v>
          </cell>
          <cell r="BG493">
            <v>0.70511123027707945</v>
          </cell>
          <cell r="BH493">
            <v>0.69828245366607233</v>
          </cell>
          <cell r="BI493">
            <v>0.69151981128339479</v>
          </cell>
          <cell r="BJ493">
            <v>0.6848226629957761</v>
          </cell>
          <cell r="BK493">
            <v>0.67819037449933273</v>
          </cell>
          <cell r="BL493">
            <v>0.6716223175410625</v>
          </cell>
          <cell r="BM493">
            <v>0.66511787013421919</v>
          </cell>
          <cell r="BN493">
            <v>0.65867641622587969</v>
          </cell>
          <cell r="BO493">
            <v>0.65229734572932174</v>
          </cell>
          <cell r="BP493">
            <v>0.64598005449576279</v>
          </cell>
          <cell r="BQ493">
            <v>0.63972394420799272</v>
          </cell>
          <cell r="BR493">
            <v>0.63352842234650464</v>
          </cell>
          <cell r="BS493">
            <v>0.62739290213439336</v>
          </cell>
          <cell r="BT493">
            <v>0.62131680247365739</v>
          </cell>
          <cell r="BU493">
            <v>0.61529954789519503</v>
          </cell>
          <cell r="BV493">
            <v>0.60934056850363461</v>
          </cell>
          <cell r="BW493">
            <v>0.6034392999221555</v>
          </cell>
          <cell r="BX493">
            <v>0.59759518324004812</v>
          </cell>
          <cell r="BY493">
            <v>0.59180766495950521</v>
          </cell>
          <cell r="BZ493">
            <v>0.58607619694305002</v>
          </cell>
          <cell r="CA493">
            <v>0.58040023636180993</v>
          </cell>
          <cell r="CB493">
            <v>0.5747792456440306</v>
          </cell>
          <cell r="CC493">
            <v>0.56921269242414974</v>
          </cell>
          <cell r="CD493">
            <v>0.56370004949240959</v>
          </cell>
          <cell r="CE493">
            <v>0.55824079474490684</v>
          </cell>
          <cell r="CF493">
            <v>0.55283441113414511</v>
          </cell>
          <cell r="CG493">
            <v>0.5474803866200707</v>
          </cell>
          <cell r="CH493">
            <v>0.54217821412157297</v>
          </cell>
          <cell r="CI493">
            <v>0.53692739146845925</v>
          </cell>
          <cell r="CJ493">
            <v>0.53172742135389528</v>
          </cell>
          <cell r="CK493">
            <v>0.52657781128730441</v>
          </cell>
          <cell r="CL493">
            <v>0.52147807354772346</v>
          </cell>
          <cell r="CM493">
            <v>0.51642772513761104</v>
          </cell>
          <cell r="CN493">
            <v>0.51142628773710264</v>
          </cell>
          <cell r="CO493">
            <v>0.50647328765870836</v>
          </cell>
          <cell r="CP493">
            <v>0.50156825580245057</v>
          </cell>
          <cell r="CQ493">
            <v>0.49671072761143464</v>
          </cell>
          <cell r="CR493">
            <v>0.49190024302785113</v>
          </cell>
          <cell r="CS493">
            <v>0.48713634644940323</v>
          </cell>
          <cell r="CT493">
            <v>0.48241858668615689</v>
          </cell>
          <cell r="CU493">
            <v>0.47774651691780806</v>
          </cell>
          <cell r="CV493">
            <v>0.47311969465136477</v>
          </cell>
          <cell r="CW493">
            <v>0.46853768167923798</v>
          </cell>
          <cell r="CX493">
            <v>0.46400004403773909</v>
          </cell>
          <cell r="CY493">
            <v>0.45950635196597911</v>
          </cell>
          <cell r="CZ493">
            <v>0.45505617986516594</v>
          </cell>
          <cell r="DA493">
            <v>0.45064910625829546</v>
          </cell>
          <cell r="DB493">
            <v>0.44628471375023376</v>
          </cell>
        </row>
        <row r="494">
          <cell r="C494" t="str">
            <v>CLP</v>
          </cell>
          <cell r="D494" t="str">
            <v>CLP/USD</v>
          </cell>
          <cell r="E494" t="str">
            <v>USDCLP Currncy</v>
          </cell>
          <cell r="F494">
            <v>539.57000000000005</v>
          </cell>
          <cell r="G494">
            <v>635.54</v>
          </cell>
          <cell r="H494">
            <v>689.3</v>
          </cell>
          <cell r="I494">
            <v>690.1</v>
          </cell>
          <cell r="J494">
            <v>609.08000000000004</v>
          </cell>
          <cell r="K494">
            <v>559.41999999999996</v>
          </cell>
          <cell r="L494">
            <v>530.58000000000004</v>
          </cell>
          <cell r="M494">
            <v>522.09</v>
          </cell>
          <cell r="N494">
            <v>523.61</v>
          </cell>
          <cell r="O494">
            <v>558.95000000000005</v>
          </cell>
          <cell r="P494">
            <v>509.9</v>
          </cell>
          <cell r="Q494">
            <v>479.73</v>
          </cell>
          <cell r="R494">
            <v>487.36</v>
          </cell>
          <cell r="S494">
            <v>495.87</v>
          </cell>
          <cell r="T494">
            <v>571.26</v>
          </cell>
          <cell r="U494">
            <v>654.33000000000004</v>
          </cell>
          <cell r="V494">
            <v>676.35</v>
          </cell>
          <cell r="W494">
            <v>649.01</v>
          </cell>
          <cell r="X494">
            <v>641.53</v>
          </cell>
          <cell r="Y494">
            <v>703.7</v>
          </cell>
          <cell r="Z494">
            <v>791.86</v>
          </cell>
          <cell r="AA494">
            <v>760.5</v>
          </cell>
          <cell r="AB494">
            <v>873.39</v>
          </cell>
          <cell r="AC494">
            <v>871.43</v>
          </cell>
          <cell r="AD494">
            <v>887.31881680882714</v>
          </cell>
          <cell r="AE494">
            <v>895.59688816630035</v>
          </cell>
          <cell r="AF494">
            <v>904.21802001270669</v>
          </cell>
          <cell r="AG494">
            <v>912.65374925746471</v>
          </cell>
          <cell r="AH494">
            <v>921.25845853854423</v>
          </cell>
          <cell r="AI494">
            <v>929.97467619835754</v>
          </cell>
          <cell r="AJ494">
            <v>938.72224650890246</v>
          </cell>
          <cell r="AK494">
            <v>947.57617515308505</v>
          </cell>
          <cell r="AL494">
            <v>956.51477045926072</v>
          </cell>
          <cell r="AM494">
            <v>965.52872794955022</v>
          </cell>
          <cell r="AN494">
            <v>974.63326497482456</v>
          </cell>
          <cell r="AO494">
            <v>983.82290452107884</v>
          </cell>
          <cell r="AP494">
            <v>993.09778221312877</v>
          </cell>
          <cell r="AQ494">
            <v>1002.4613007031974</v>
          </cell>
          <cell r="AR494">
            <v>1011.9127731670766</v>
          </cell>
          <cell r="AS494">
            <v>1021.4531707096293</v>
          </cell>
          <cell r="AT494">
            <v>1031.0837534074183</v>
          </cell>
          <cell r="AU494">
            <v>1040.8050396020642</v>
          </cell>
          <cell r="AV494">
            <v>1050.6179646301866</v>
          </cell>
          <cell r="AW494">
            <v>1060.523451282286</v>
          </cell>
          <cell r="AX494">
            <v>1070.5223054547259</v>
          </cell>
          <cell r="AY494">
            <v>1080.615432417562</v>
          </cell>
          <cell r="AZ494">
            <v>1090.8037268733628</v>
          </cell>
          <cell r="BA494">
            <v>1101.0880736438698</v>
          </cell>
          <cell r="BB494">
            <v>1111.4693847072742</v>
          </cell>
          <cell r="BC494">
            <v>1121.9485742001862</v>
          </cell>
          <cell r="BD494">
            <v>1132.5265628214684</v>
          </cell>
          <cell r="BE494">
            <v>1143.2042835217376</v>
          </cell>
          <cell r="BF494">
            <v>1153.9826763429064</v>
          </cell>
          <cell r="BG494">
            <v>1164.8626901241018</v>
          </cell>
          <cell r="BH494">
            <v>1175.8452832735732</v>
          </cell>
          <cell r="BI494">
            <v>1186.931422838567</v>
          </cell>
          <cell r="BJ494">
            <v>1198.1220850394138</v>
          </cell>
          <cell r="BK494">
            <v>1209.418255397972</v>
          </cell>
          <cell r="BL494">
            <v>1220.8209286433496</v>
          </cell>
          <cell r="BM494">
            <v>1232.3311089069241</v>
          </cell>
          <cell r="BN494">
            <v>1243.9498097999735</v>
          </cell>
          <cell r="BO494">
            <v>1255.6780544737155</v>
          </cell>
          <cell r="BP494">
            <v>1267.5168757327369</v>
          </cell>
          <cell r="BQ494">
            <v>1279.4673161201695</v>
          </cell>
          <cell r="BR494">
            <v>1291.5304280054597</v>
          </cell>
          <cell r="BS494">
            <v>1303.7072736817197</v>
          </cell>
          <cell r="BT494">
            <v>1315.9989254574973</v>
          </cell>
          <cell r="BU494">
            <v>1328.4064657508125</v>
          </cell>
          <cell r="BV494">
            <v>1340.9309871853434</v>
          </cell>
          <cell r="BW494">
            <v>1353.5735926861951</v>
          </cell>
          <cell r="BX494">
            <v>1366.3353955770303</v>
          </cell>
          <cell r="BY494">
            <v>1379.2175196782612</v>
          </cell>
          <cell r="BZ494">
            <v>1392.2210994059087</v>
          </cell>
          <cell r="CA494">
            <v>1405.3472798715213</v>
          </cell>
          <cell r="CB494">
            <v>1418.597216983037</v>
          </cell>
          <cell r="CC494">
            <v>1431.9720775465526</v>
          </cell>
          <cell r="CD494">
            <v>1445.4730393690797</v>
          </cell>
          <cell r="CE494">
            <v>1459.1012913622687</v>
          </cell>
          <cell r="CF494">
            <v>1472.8580336471002</v>
          </cell>
          <cell r="CG494">
            <v>1486.7444776595719</v>
          </cell>
          <cell r="CH494">
            <v>1500.7618462573776</v>
          </cell>
          <cell r="CI494">
            <v>1514.9113738275953</v>
          </cell>
          <cell r="CJ494">
            <v>1529.1943063953877</v>
          </cell>
          <cell r="CK494">
            <v>1543.6119017337296</v>
          </cell>
          <cell r="CL494">
            <v>1558.1654294741675</v>
          </cell>
          <cell r="CM494">
            <v>1572.8561712186267</v>
          </cell>
          <cell r="CN494">
            <v>1587.6854206522696</v>
          </cell>
          <cell r="CO494">
            <v>1602.6544836574199</v>
          </cell>
          <cell r="CP494">
            <v>1617.7646784285591</v>
          </cell>
          <cell r="CQ494">
            <v>1633.0173355884106</v>
          </cell>
          <cell r="CR494">
            <v>1648.4137983051132</v>
          </cell>
          <cell r="CS494">
            <v>1663.9554224105048</v>
          </cell>
          <cell r="CT494">
            <v>1679.6435765195167</v>
          </cell>
          <cell r="CU494">
            <v>1695.479642150696</v>
          </cell>
          <cell r="CV494">
            <v>1711.4650138478653</v>
          </cell>
          <cell r="CW494">
            <v>1727.6010993029256</v>
          </cell>
          <cell r="CX494">
            <v>1743.8893194798216</v>
          </cell>
          <cell r="CY494">
            <v>1760.3311087396721</v>
          </cell>
          <cell r="CZ494">
            <v>1776.9279149670822</v>
          </cell>
          <cell r="DA494">
            <v>1793.6811996976458</v>
          </cell>
          <cell r="DB494">
            <v>1810.5924382466505</v>
          </cell>
        </row>
        <row r="495">
          <cell r="C495" t="str">
            <v>CNY</v>
          </cell>
          <cell r="D495" t="str">
            <v>CNY/USD</v>
          </cell>
          <cell r="E495" t="str">
            <v>USDCNY Currncy</v>
          </cell>
          <cell r="F495">
            <v>8.2783999999999995</v>
          </cell>
          <cell r="G495">
            <v>8.2771000000000008</v>
          </cell>
          <cell r="H495">
            <v>8.2769999999999992</v>
          </cell>
          <cell r="I495">
            <v>8.2771000000000008</v>
          </cell>
          <cell r="J495">
            <v>8.2767999999999997</v>
          </cell>
          <cell r="K495">
            <v>8.1928000000000001</v>
          </cell>
          <cell r="L495">
            <v>7.9737</v>
          </cell>
          <cell r="M495">
            <v>7.6066000000000003</v>
          </cell>
          <cell r="N495">
            <v>6.9515000000000002</v>
          </cell>
          <cell r="O495">
            <v>6.8315000000000001</v>
          </cell>
          <cell r="P495">
            <v>6.7668999999999997</v>
          </cell>
          <cell r="Q495">
            <v>6.4657999999999998</v>
          </cell>
          <cell r="R495">
            <v>6.3089000000000004</v>
          </cell>
          <cell r="S495">
            <v>6.1458000000000004</v>
          </cell>
          <cell r="T495">
            <v>6.1628999999999996</v>
          </cell>
          <cell r="U495">
            <v>6.2850000000000001</v>
          </cell>
          <cell r="V495">
            <v>6.6471999999999998</v>
          </cell>
          <cell r="W495">
            <v>6.7549000000000001</v>
          </cell>
          <cell r="X495">
            <v>6.6211000000000002</v>
          </cell>
          <cell r="Y495">
            <v>6.9105999999999996</v>
          </cell>
          <cell r="Z495">
            <v>6.8982999999999999</v>
          </cell>
          <cell r="AA495">
            <v>6.4500999999999999</v>
          </cell>
          <cell r="AB495">
            <v>6.7366000000000001</v>
          </cell>
          <cell r="AC495">
            <v>6.9928999999999997</v>
          </cell>
          <cell r="AD495">
            <v>6.9676595654980824</v>
          </cell>
          <cell r="AE495">
            <v>6.964655204429504</v>
          </cell>
          <cell r="AF495">
            <v>6.9636994025507217</v>
          </cell>
          <cell r="AG495">
            <v>6.96069674905113</v>
          </cell>
          <cell r="AH495">
            <v>6.9583772899544778</v>
          </cell>
          <cell r="AI495">
            <v>6.956285857605133</v>
          </cell>
          <cell r="AJ495">
            <v>6.9538164195302237</v>
          </cell>
          <cell r="AK495">
            <v>6.9515244862573402</v>
          </cell>
          <cell r="AL495">
            <v>6.9492417167076983</v>
          </cell>
          <cell r="AM495">
            <v>6.9468952547101015</v>
          </cell>
          <cell r="AN495">
            <v>6.9445897308647027</v>
          </cell>
          <cell r="AO495">
            <v>6.9422796833632612</v>
          </cell>
          <cell r="AP495">
            <v>6.9399605558705142</v>
          </cell>
          <cell r="AQ495">
            <v>6.9376505282678442</v>
          </cell>
          <cell r="AR495">
            <v>6.9353390019253052</v>
          </cell>
          <cell r="AS495">
            <v>6.9330269838064016</v>
          </cell>
          <cell r="AT495">
            <v>6.9307173328355542</v>
          </cell>
          <cell r="AU495">
            <v>6.9284078077542173</v>
          </cell>
          <cell r="AV495">
            <v>6.9260989493840199</v>
          </cell>
          <cell r="AW495">
            <v>6.9237911433728714</v>
          </cell>
          <cell r="AX495">
            <v>6.9214839520413838</v>
          </cell>
          <cell r="AY495">
            <v>6.9191775381024074</v>
          </cell>
          <cell r="AZ495">
            <v>6.916871938400412</v>
          </cell>
          <cell r="BA495">
            <v>6.9145670736669356</v>
          </cell>
          <cell r="BB495">
            <v>6.9122629839446823</v>
          </cell>
          <cell r="BC495">
            <v>6.9099596684407789</v>
          </cell>
          <cell r="BD495">
            <v>6.9076571138332774</v>
          </cell>
          <cell r="BE495">
            <v>6.9053553287531271</v>
          </cell>
          <cell r="BF495">
            <v>6.9030543113746301</v>
          </cell>
          <cell r="BG495">
            <v>6.900754059528281</v>
          </cell>
          <cell r="BH495">
            <v>6.8984545747570971</v>
          </cell>
          <cell r="BI495">
            <v>6.8961558562446035</v>
          </cell>
          <cell r="BJ495">
            <v>6.893857903510284</v>
          </cell>
          <cell r="BK495">
            <v>6.8915607166358672</v>
          </cell>
          <cell r="BL495">
            <v>6.8892642952166332</v>
          </cell>
          <cell r="BM495">
            <v>6.8869686389849356</v>
          </cell>
          <cell r="BN495">
            <v>6.8846737477439861</v>
          </cell>
          <cell r="BO495">
            <v>6.8823796212042829</v>
          </cell>
          <cell r="BP495">
            <v>6.8800862591146803</v>
          </cell>
          <cell r="BQ495">
            <v>6.8777936612295232</v>
          </cell>
          <cell r="BR495">
            <v>6.8755018272868904</v>
          </cell>
          <cell r="BS495">
            <v>6.8732107570340419</v>
          </cell>
          <cell r="BT495">
            <v>6.8709204502177066</v>
          </cell>
          <cell r="BU495">
            <v>6.8686309065820774</v>
          </cell>
          <cell r="BV495">
            <v>6.866342125873385</v>
          </cell>
          <cell r="BW495">
            <v>6.8640541078375188</v>
          </cell>
          <cell r="BX495">
            <v>6.8617668522200814</v>
          </cell>
          <cell r="BY495">
            <v>6.8594803587671525</v>
          </cell>
          <cell r="BZ495">
            <v>6.8571946272247599</v>
          </cell>
          <cell r="CA495">
            <v>6.8549096573389727</v>
          </cell>
          <cell r="CB495">
            <v>6.8526254488560205</v>
          </cell>
          <cell r="CC495">
            <v>6.8503420015221828</v>
          </cell>
          <cell r="CD495">
            <v>6.8480593150838196</v>
          </cell>
          <cell r="CE495">
            <v>6.8457773892873899</v>
          </cell>
          <cell r="CF495">
            <v>6.8434962238794297</v>
          </cell>
          <cell r="CG495">
            <v>6.8412158186065612</v>
          </cell>
          <cell r="CH495">
            <v>6.8389361732154894</v>
          </cell>
          <cell r="CI495">
            <v>6.8366572874530052</v>
          </cell>
          <cell r="CJ495">
            <v>6.834379161065983</v>
          </cell>
          <cell r="CK495">
            <v>6.8321017938013826</v>
          </cell>
          <cell r="CL495">
            <v>6.8298251854062473</v>
          </cell>
          <cell r="CM495">
            <v>6.8275493356277055</v>
          </cell>
          <cell r="CN495">
            <v>6.8252742442129675</v>
          </cell>
          <cell r="CO495">
            <v>6.8229999109093304</v>
          </cell>
          <cell r="CP495">
            <v>6.8207263354641769</v>
          </cell>
          <cell r="CQ495">
            <v>6.8184535176249685</v>
          </cell>
          <cell r="CR495">
            <v>6.8161814571392556</v>
          </cell>
          <cell r="CS495">
            <v>6.8139101537546711</v>
          </cell>
          <cell r="CT495">
            <v>6.8116396072189325</v>
          </cell>
          <cell r="CU495">
            <v>6.8093698172798387</v>
          </cell>
          <cell r="CV495">
            <v>6.8071007836852759</v>
          </cell>
          <cell r="CW495">
            <v>6.8048325061832147</v>
          </cell>
          <cell r="CX495">
            <v>6.8025649845217062</v>
          </cell>
          <cell r="CY495">
            <v>6.8002982184488898</v>
          </cell>
          <cell r="CZ495">
            <v>6.7980322077129864</v>
          </cell>
          <cell r="DA495">
            <v>6.7957669520622987</v>
          </cell>
          <cell r="DB495">
            <v>6.7935024512452182</v>
          </cell>
        </row>
        <row r="496">
          <cell r="C496" t="str">
            <v>COP</v>
          </cell>
          <cell r="D496" t="str">
            <v>COP/USD</v>
          </cell>
          <cell r="E496" t="str">
            <v>USDCOP Currncy</v>
          </cell>
          <cell r="F496">
            <v>2089.94</v>
          </cell>
          <cell r="G496">
            <v>2299.9899999999998</v>
          </cell>
          <cell r="H496">
            <v>2508.48</v>
          </cell>
          <cell r="I496">
            <v>2876.3</v>
          </cell>
          <cell r="J496">
            <v>2626.49</v>
          </cell>
          <cell r="K496">
            <v>2321.23</v>
          </cell>
          <cell r="L496">
            <v>2360.15</v>
          </cell>
          <cell r="M496">
            <v>2075.5100000000002</v>
          </cell>
          <cell r="N496">
            <v>1970.47</v>
          </cell>
          <cell r="O496">
            <v>2154.7600000000002</v>
          </cell>
          <cell r="P496">
            <v>1897.26</v>
          </cell>
          <cell r="Q496">
            <v>1846.19</v>
          </cell>
          <cell r="R496">
            <v>1796.01</v>
          </cell>
          <cell r="S496">
            <v>1868.62</v>
          </cell>
          <cell r="T496">
            <v>2001.79</v>
          </cell>
          <cell r="U496">
            <v>2752.13</v>
          </cell>
          <cell r="V496">
            <v>3053.29</v>
          </cell>
          <cell r="W496">
            <v>2950.47</v>
          </cell>
          <cell r="X496">
            <v>2957.66</v>
          </cell>
          <cell r="Y496">
            <v>3282.81</v>
          </cell>
          <cell r="Z496">
            <v>3688.71</v>
          </cell>
          <cell r="AA496">
            <v>3750.63</v>
          </cell>
          <cell r="AB496">
            <v>4261.0600000000004</v>
          </cell>
          <cell r="AC496">
            <v>4802.33</v>
          </cell>
          <cell r="AD496">
            <v>4922.2567204984744</v>
          </cell>
          <cell r="AE496">
            <v>4966.2967462306597</v>
          </cell>
          <cell r="AF496">
            <v>5013.5674555508494</v>
          </cell>
          <cell r="AG496">
            <v>5058.5227123207624</v>
          </cell>
          <cell r="AH496">
            <v>5104.7778987350484</v>
          </cell>
          <cell r="AI496">
            <v>5151.7911133781436</v>
          </cell>
          <cell r="AJ496">
            <v>5198.7073817634246</v>
          </cell>
          <cell r="AK496">
            <v>5246.2936547155259</v>
          </cell>
          <cell r="AL496">
            <v>5294.3320701897828</v>
          </cell>
          <cell r="AM496">
            <v>5342.716807477932</v>
          </cell>
          <cell r="AN496">
            <v>5391.6010446257615</v>
          </cell>
          <cell r="AO496">
            <v>5440.9257548975302</v>
          </cell>
          <cell r="AP496">
            <v>5490.6868301034101</v>
          </cell>
          <cell r="AQ496">
            <v>5540.9153244724821</v>
          </cell>
          <cell r="AR496">
            <v>5591.600069084725</v>
          </cell>
          <cell r="AS496">
            <v>5642.7464412468798</v>
          </cell>
          <cell r="AT496">
            <v>5694.3630964718805</v>
          </cell>
          <cell r="AU496">
            <v>5746.4509456237774</v>
          </cell>
          <cell r="AV496">
            <v>5799.0150753713988</v>
          </cell>
          <cell r="AW496">
            <v>5852.060471053891</v>
          </cell>
          <cell r="AX496">
            <v>5905.5908483990452</v>
          </cell>
          <cell r="AY496">
            <v>5959.6108921450405</v>
          </cell>
          <cell r="AZ496">
            <v>6014.1251472946378</v>
          </cell>
          <cell r="BA496">
            <v>6069.1380058619279</v>
          </cell>
          <cell r="BB496">
            <v>6124.6540929123848</v>
          </cell>
          <cell r="BC496">
            <v>6180.6780121040438</v>
          </cell>
          <cell r="BD496">
            <v>6237.2143865968355</v>
          </cell>
          <cell r="BE496">
            <v>6294.2679186789737</v>
          </cell>
          <cell r="BF496">
            <v>6351.8433365427027</v>
          </cell>
          <cell r="BG496">
            <v>6409.9454106354324</v>
          </cell>
          <cell r="BH496">
            <v>6468.5789615183721</v>
          </cell>
          <cell r="BI496">
            <v>6527.7488498278562</v>
          </cell>
          <cell r="BJ496">
            <v>6587.4599811675016</v>
          </cell>
          <cell r="BK496">
            <v>6647.7173070382196</v>
          </cell>
          <cell r="BL496">
            <v>6708.5258233728482</v>
          </cell>
          <cell r="BM496">
            <v>6769.8905720348148</v>
          </cell>
          <cell r="BN496">
            <v>6831.8166411434031</v>
          </cell>
          <cell r="BO496">
            <v>6894.3091651899331</v>
          </cell>
          <cell r="BP496">
            <v>6957.3733257006379</v>
          </cell>
          <cell r="BQ496">
            <v>7021.0143516105081</v>
          </cell>
          <cell r="BR496">
            <v>7085.237519653866</v>
          </cell>
          <cell r="BS496">
            <v>7150.0481548497337</v>
          </cell>
          <cell r="BT496">
            <v>7215.4516309257442</v>
          </cell>
          <cell r="BU496">
            <v>7281.4533707593109</v>
          </cell>
          <cell r="BV496">
            <v>7348.0588468361848</v>
          </cell>
          <cell r="BW496">
            <v>7415.2735816996947</v>
          </cell>
          <cell r="BX496">
            <v>7483.103148408637</v>
          </cell>
          <cell r="BY496">
            <v>7551.55317100091</v>
          </cell>
          <cell r="BZ496">
            <v>7620.6293249587798</v>
          </cell>
          <cell r="CA496">
            <v>7690.3373376796362</v>
          </cell>
          <cell r="CB496">
            <v>7760.6829889511182</v>
          </cell>
          <cell r="CC496">
            <v>7831.6721114301117</v>
          </cell>
          <cell r="CD496">
            <v>7903.3105911264329</v>
          </cell>
          <cell r="CE496">
            <v>7975.6043678908909</v>
          </cell>
          <cell r="CF496">
            <v>8048.5594359077431</v>
          </cell>
          <cell r="CG496">
            <v>8122.1818441917176</v>
          </cell>
          <cell r="CH496">
            <v>8196.4776970895655</v>
          </cell>
          <cell r="CI496">
            <v>8271.453154786188</v>
          </cell>
          <cell r="CJ496">
            <v>8347.1144338154045</v>
          </cell>
          <cell r="CK496">
            <v>8423.4678075754036</v>
          </cell>
          <cell r="CL496">
            <v>8500.5196068488858</v>
          </cell>
          <cell r="CM496">
            <v>8578.2762203279781</v>
          </cell>
          <cell r="CN496">
            <v>8656.7440951439494</v>
          </cell>
          <cell r="CO496">
            <v>8735.9297374017697</v>
          </cell>
          <cell r="CP496">
            <v>8815.8397127195567</v>
          </cell>
          <cell r="CQ496">
            <v>8896.4806467729613</v>
          </cell>
          <cell r="CR496">
            <v>8977.8592258445278</v>
          </cell>
          <cell r="CS496">
            <v>9059.9821973780836</v>
          </cell>
          <cell r="CT496">
            <v>9142.8563705382039</v>
          </cell>
          <cell r="CU496">
            <v>9226.4886167747773</v>
          </cell>
          <cell r="CV496">
            <v>9310.8858703927526</v>
          </cell>
          <cell r="CW496">
            <v>9396.0551291270949</v>
          </cell>
          <cell r="CX496">
            <v>9482.0034547229952</v>
          </cell>
          <cell r="CY496">
            <v>9568.7379735213854</v>
          </cell>
          <cell r="CZ496">
            <v>9656.2658770498183</v>
          </cell>
          <cell r="DA496">
            <v>9744.5944226187457</v>
          </cell>
          <cell r="DB496">
            <v>9833.7309339232561</v>
          </cell>
        </row>
        <row r="497">
          <cell r="C497" t="str">
            <v>CRC</v>
          </cell>
          <cell r="D497" t="str">
            <v>CRC/USD</v>
          </cell>
          <cell r="E497" t="str">
            <v>USDCRC Currncy</v>
          </cell>
          <cell r="F497">
            <v>307.07</v>
          </cell>
          <cell r="G497">
            <v>328.92</v>
          </cell>
          <cell r="H497">
            <v>359.71</v>
          </cell>
          <cell r="I497">
            <v>398.4</v>
          </cell>
          <cell r="J497">
            <v>438.43</v>
          </cell>
          <cell r="K497">
            <v>478.06</v>
          </cell>
          <cell r="L497">
            <v>511.44</v>
          </cell>
          <cell r="M497">
            <v>516.72</v>
          </cell>
          <cell r="N497">
            <v>526.02</v>
          </cell>
          <cell r="O497">
            <v>573.22</v>
          </cell>
          <cell r="P497">
            <v>525.20000000000005</v>
          </cell>
          <cell r="Q497">
            <v>505.74</v>
          </cell>
          <cell r="R497">
            <v>503.05</v>
          </cell>
          <cell r="S497">
            <v>500.18</v>
          </cell>
          <cell r="T497">
            <v>538.42999999999995</v>
          </cell>
          <cell r="U497">
            <v>535.42999999999995</v>
          </cell>
          <cell r="V497">
            <v>545.58000000000004</v>
          </cell>
          <cell r="W497">
            <v>568.41999999999996</v>
          </cell>
          <cell r="X497">
            <v>577.97</v>
          </cell>
          <cell r="Y497">
            <v>587.55999999999995</v>
          </cell>
          <cell r="Z497">
            <v>585.20000000000005</v>
          </cell>
          <cell r="AA497">
            <v>621.66999999999996</v>
          </cell>
          <cell r="AB497">
            <v>647.44000000000005</v>
          </cell>
          <cell r="AC497">
            <v>591.99</v>
          </cell>
          <cell r="AD497">
            <v>601.06974332889911</v>
          </cell>
          <cell r="AE497">
            <v>608.46795976123303</v>
          </cell>
          <cell r="AF497">
            <v>614.34900950268593</v>
          </cell>
          <cell r="AG497">
            <v>620.1045429302718</v>
          </cell>
          <cell r="AH497">
            <v>626.58308383588815</v>
          </cell>
          <cell r="AI497">
            <v>632.74058522820917</v>
          </cell>
          <cell r="AJ497">
            <v>638.99270927823147</v>
          </cell>
          <cell r="AK497">
            <v>645.41578623954297</v>
          </cell>
          <cell r="AL497">
            <v>651.81831373784905</v>
          </cell>
          <cell r="AM497">
            <v>658.30453685783402</v>
          </cell>
          <cell r="AN497">
            <v>664.87065295853984</v>
          </cell>
          <cell r="AO497">
            <v>671.48506458268082</v>
          </cell>
          <cell r="AP497">
            <v>678.17163900813341</v>
          </cell>
          <cell r="AQ497">
            <v>684.92636240861589</v>
          </cell>
          <cell r="AR497">
            <v>691.74514820583966</v>
          </cell>
          <cell r="AS497">
            <v>698.63345173059076</v>
          </cell>
          <cell r="AT497">
            <v>705.59034178242848</v>
          </cell>
          <cell r="AU497">
            <v>712.6159564165946</v>
          </cell>
          <cell r="AV497">
            <v>719.71189880479858</v>
          </cell>
          <cell r="AW497">
            <v>726.87843583358278</v>
          </cell>
          <cell r="AX497">
            <v>734.11624984373645</v>
          </cell>
          <cell r="AY497">
            <v>741.42621180322578</v>
          </cell>
          <cell r="AZ497">
            <v>748.80893857091735</v>
          </cell>
          <cell r="BA497">
            <v>756.26516825627778</v>
          </cell>
          <cell r="BB497">
            <v>763.79565816253717</v>
          </cell>
          <cell r="BC497">
            <v>771.40112602173463</v>
          </cell>
          <cell r="BD497">
            <v>779.08232440641541</v>
          </cell>
          <cell r="BE497">
            <v>786.84001075482956</v>
          </cell>
          <cell r="BF497">
            <v>794.6749424008508</v>
          </cell>
          <cell r="BG497">
            <v>802.58789026146906</v>
          </cell>
          <cell r="BH497">
            <v>810.57963146181066</v>
          </cell>
          <cell r="BI497">
            <v>818.65094979946855</v>
          </cell>
          <cell r="BJ497">
            <v>826.80263809344308</v>
          </cell>
          <cell r="BK497">
            <v>835.03549660029819</v>
          </cell>
          <cell r="BL497">
            <v>843.35033343905263</v>
          </cell>
          <cell r="BM497">
            <v>851.74796500231071</v>
          </cell>
          <cell r="BN497">
            <v>860.22921569525795</v>
          </cell>
          <cell r="BO497">
            <v>868.79491813348409</v>
          </cell>
          <cell r="BP497">
            <v>877.44591326201589</v>
          </cell>
          <cell r="BQ497">
            <v>886.18305037302434</v>
          </cell>
          <cell r="BR497">
            <v>895.00718722018792</v>
          </cell>
          <cell r="BS497">
            <v>903.91919010408867</v>
          </cell>
          <cell r="BT497">
            <v>912.91993394592521</v>
          </cell>
          <cell r="BU497">
            <v>922.01030238063493</v>
          </cell>
          <cell r="BV497">
            <v>931.19118784263117</v>
          </cell>
          <cell r="BW497">
            <v>940.4634916516402</v>
          </cell>
          <cell r="BX497">
            <v>949.82812410272766</v>
          </cell>
          <cell r="BY497">
            <v>959.28600455523213</v>
          </cell>
          <cell r="BZ497">
            <v>968.83806152278964</v>
          </cell>
          <cell r="CA497">
            <v>978.48523276479295</v>
          </cell>
          <cell r="CB497">
            <v>988.22846537832913</v>
          </cell>
          <cell r="CC497">
            <v>998.06871589114098</v>
          </cell>
          <cell r="CD497">
            <v>1008.0069503555874</v>
          </cell>
          <cell r="CE497">
            <v>1018.0441444434537</v>
          </cell>
          <cell r="CF497">
            <v>1028.1812835417395</v>
          </cell>
          <cell r="CG497">
            <v>1038.4193628494054</v>
          </cell>
          <cell r="CH497">
            <v>1048.7593874750696</v>
          </cell>
          <cell r="CI497">
            <v>1059.2023725356835</v>
          </cell>
          <cell r="CJ497">
            <v>1069.7493432561907</v>
          </cell>
          <cell r="CK497">
            <v>1080.4013350701771</v>
          </cell>
          <cell r="CL497">
            <v>1091.1593937215216</v>
          </cell>
          <cell r="CM497">
            <v>1102.024575367062</v>
          </cell>
          <cell r="CN497">
            <v>1112.9979466802804</v>
          </cell>
          <cell r="CO497">
            <v>1124.0805849560234</v>
          </cell>
          <cell r="CP497">
            <v>1135.2735782162631</v>
          </cell>
          <cell r="CQ497">
            <v>1146.5780253169132</v>
          </cell>
          <cell r="CR497">
            <v>1157.9950360557061</v>
          </cell>
          <cell r="CS497">
            <v>1169.5257312811466</v>
          </cell>
          <cell r="CT497">
            <v>1181.1712430025498</v>
          </cell>
          <cell r="CU497">
            <v>1192.9327145011737</v>
          </cell>
          <cell r="CV497">
            <v>1204.8113004424595</v>
          </cell>
          <cell r="CW497">
            <v>1216.8081669893902</v>
          </cell>
          <cell r="CX497">
            <v>1228.9244919169753</v>
          </cell>
          <cell r="CY497">
            <v>1241.161464727878</v>
          </cell>
          <cell r="CZ497">
            <v>1253.5202867691928</v>
          </cell>
          <cell r="DA497">
            <v>1266.0021713503861</v>
          </cell>
          <cell r="DB497">
            <v>1278.6083438624116</v>
          </cell>
        </row>
        <row r="498">
          <cell r="C498" t="str">
            <v>CVE</v>
          </cell>
          <cell r="D498" t="str">
            <v>CVE/USD</v>
          </cell>
          <cell r="E498" t="str">
            <v>USDCVE Currncy</v>
          </cell>
          <cell r="F498">
            <v>119.6874</v>
          </cell>
          <cell r="G498">
            <v>120.4875</v>
          </cell>
          <cell r="H498">
            <v>119.1983</v>
          </cell>
          <cell r="I498">
            <v>108.8745</v>
          </cell>
          <cell r="J498">
            <v>100.001</v>
          </cell>
          <cell r="K498">
            <v>89.159199999999998</v>
          </cell>
          <cell r="L498">
            <v>87.924899999999994</v>
          </cell>
          <cell r="M498">
            <v>80.587900000000005</v>
          </cell>
          <cell r="N498">
            <v>75.485200000000006</v>
          </cell>
          <cell r="O498">
            <v>80.378500000000003</v>
          </cell>
          <cell r="P498">
            <v>81.701899999999995</v>
          </cell>
          <cell r="Q498">
            <v>79.293899999999994</v>
          </cell>
          <cell r="R498">
            <v>86.054000000000002</v>
          </cell>
          <cell r="S498">
            <v>83.074200000000005</v>
          </cell>
          <cell r="T498">
            <v>82.752399999999994</v>
          </cell>
          <cell r="U498">
            <v>99.385099999999994</v>
          </cell>
          <cell r="V498">
            <v>99.425200000000004</v>
          </cell>
          <cell r="W498">
            <v>98.364099999999993</v>
          </cell>
          <cell r="X498">
            <v>93.956500000000005</v>
          </cell>
          <cell r="Y498">
            <v>98.972399999999993</v>
          </cell>
          <cell r="Z498">
            <v>97.649299999999997</v>
          </cell>
          <cell r="AA498">
            <v>93.904300000000006</v>
          </cell>
          <cell r="AB498">
            <v>105.28619999999999</v>
          </cell>
          <cell r="AC498">
            <v>105.2227</v>
          </cell>
          <cell r="AD498">
            <v>106.26819339128433</v>
          </cell>
          <cell r="AE498">
            <v>106.78511141206184</v>
          </cell>
          <cell r="AF498">
            <v>107.47230891901835</v>
          </cell>
          <cell r="AG498">
            <v>108.28911207946653</v>
          </cell>
          <cell r="AH498">
            <v>108.97132249138745</v>
          </cell>
          <cell r="AI498">
            <v>109.70998473302473</v>
          </cell>
          <cell r="AJ498">
            <v>110.46620100787524</v>
          </cell>
          <cell r="AK498">
            <v>111.20158435132939</v>
          </cell>
          <cell r="AL498">
            <v>111.95510332609486</v>
          </cell>
          <cell r="AM498">
            <v>112.71364064119668</v>
          </cell>
          <cell r="AN498">
            <v>113.47290276316838</v>
          </cell>
          <cell r="AO498">
            <v>114.2402719014875</v>
          </cell>
          <cell r="AP498">
            <v>115.01231341601766</v>
          </cell>
          <cell r="AQ498">
            <v>115.78890841066932</v>
          </cell>
          <cell r="AR498">
            <v>116.57136753063561</v>
          </cell>
          <cell r="AS498">
            <v>117.35892220701886</v>
          </cell>
          <cell r="AT498">
            <v>118.15171688447262</v>
          </cell>
          <cell r="AU498">
            <v>118.94998616963898</v>
          </cell>
          <cell r="AV498">
            <v>119.75359617712068</v>
          </cell>
          <cell r="AW498">
            <v>120.56263037014374</v>
          </cell>
          <cell r="AX498">
            <v>121.37715132214457</v>
          </cell>
          <cell r="AY498">
            <v>122.19716269100439</v>
          </cell>
          <cell r="AZ498">
            <v>123.02271523361389</v>
          </cell>
          <cell r="BA498">
            <v>123.85384850247945</v>
          </cell>
          <cell r="BB498">
            <v>124.69059416335651</v>
          </cell>
          <cell r="BC498">
            <v>125.53299346991524</v>
          </cell>
          <cell r="BD498">
            <v>126.38108441782717</v>
          </cell>
          <cell r="BE498">
            <v>127.2349044661683</v>
          </cell>
          <cell r="BF498">
            <v>128.09449305440339</v>
          </cell>
          <cell r="BG498">
            <v>128.95988899713711</v>
          </cell>
          <cell r="BH498">
            <v>129.8311313858446</v>
          </cell>
          <cell r="BI498">
            <v>130.70825986740368</v>
          </cell>
          <cell r="BJ498">
            <v>131.59131415608169</v>
          </cell>
          <cell r="BK498">
            <v>132.48033427057851</v>
          </cell>
          <cell r="BL498">
            <v>133.37536054343659</v>
          </cell>
          <cell r="BM498">
            <v>134.27643353829421</v>
          </cell>
          <cell r="BN498">
            <v>135.18359410592277</v>
          </cell>
          <cell r="BO498">
            <v>136.09688337827629</v>
          </cell>
          <cell r="BP498">
            <v>137.01634275728213</v>
          </cell>
          <cell r="BQ498">
            <v>137.94201392812892</v>
          </cell>
          <cell r="BR498">
            <v>138.87393885791485</v>
          </cell>
          <cell r="BS498">
            <v>139.81215979587068</v>
          </cell>
          <cell r="BT498">
            <v>140.75671927749772</v>
          </cell>
          <cell r="BU498">
            <v>141.70766012557192</v>
          </cell>
          <cell r="BV498">
            <v>142.66502545195468</v>
          </cell>
          <cell r="BW498">
            <v>143.62885865994744</v>
          </cell>
          <cell r="BX498">
            <v>144.59920344603501</v>
          </cell>
          <cell r="BY498">
            <v>145.57610380188203</v>
          </cell>
          <cell r="BZ498">
            <v>146.5596040163928</v>
          </cell>
          <cell r="CA498">
            <v>147.54974867767004</v>
          </cell>
          <cell r="CB498">
            <v>148.5465826750474</v>
          </cell>
          <cell r="CC498">
            <v>149.55015120113353</v>
          </cell>
          <cell r="CD498">
            <v>150.56049975385127</v>
          </cell>
          <cell r="CE498">
            <v>151.5776741385038</v>
          </cell>
          <cell r="CF498">
            <v>152.60172046985227</v>
          </cell>
          <cell r="CG498">
            <v>153.63268517420462</v>
          </cell>
          <cell r="CH498">
            <v>154.67061499152121</v>
          </cell>
          <cell r="CI498">
            <v>155.71555697753394</v>
          </cell>
          <cell r="CJ498">
            <v>156.76755850587921</v>
          </cell>
          <cell r="CK498">
            <v>157.82666727024582</v>
          </cell>
          <cell r="CL498">
            <v>158.89293128653736</v>
          </cell>
          <cell r="CM498">
            <v>159.96639889504877</v>
          </cell>
          <cell r="CN498">
            <v>161.04711876265813</v>
          </cell>
          <cell r="CO498">
            <v>162.13513988503294</v>
          </cell>
          <cell r="CP498">
            <v>163.23051158885141</v>
          </cell>
          <cell r="CQ498">
            <v>164.33328353403877</v>
          </cell>
          <cell r="CR498">
            <v>165.44350571601862</v>
          </cell>
          <cell r="CS498">
            <v>166.56122846797945</v>
          </cell>
          <cell r="CT498">
            <v>167.68650246315681</v>
          </cell>
          <cell r="CU498">
            <v>168.81937871713032</v>
          </cell>
          <cell r="CV498">
            <v>169.95990859013673</v>
          </cell>
          <cell r="CW498">
            <v>171.10814378939841</v>
          </cell>
          <cell r="CX498">
            <v>172.26413637146734</v>
          </cell>
          <cell r="CY498">
            <v>173.42793874458542</v>
          </cell>
          <cell r="CZ498">
            <v>174.59960367106027</v>
          </cell>
          <cell r="DA498">
            <v>175.77918426965729</v>
          </cell>
          <cell r="DB498">
            <v>176.966734018008</v>
          </cell>
        </row>
        <row r="499">
          <cell r="C499" t="str">
            <v>CZK</v>
          </cell>
          <cell r="D499" t="str">
            <v>CZK/USD</v>
          </cell>
          <cell r="E499" t="str">
            <v>USDCZK Currncy</v>
          </cell>
          <cell r="F499">
            <v>38.624099999999999</v>
          </cell>
          <cell r="G499">
            <v>38.016100000000002</v>
          </cell>
          <cell r="H499">
            <v>32.701700000000002</v>
          </cell>
          <cell r="I499">
            <v>28.1891</v>
          </cell>
          <cell r="J499">
            <v>25.6724</v>
          </cell>
          <cell r="K499">
            <v>23.957799999999999</v>
          </cell>
          <cell r="L499">
            <v>22.572600000000001</v>
          </cell>
          <cell r="M499">
            <v>20.289899999999999</v>
          </cell>
          <cell r="N499">
            <v>17.071999999999999</v>
          </cell>
          <cell r="O499">
            <v>19.033100000000001</v>
          </cell>
          <cell r="P499">
            <v>19.095800000000001</v>
          </cell>
          <cell r="Q499">
            <v>17.687999999999999</v>
          </cell>
          <cell r="R499">
            <v>19.562100000000001</v>
          </cell>
          <cell r="S499">
            <v>19.555700000000002</v>
          </cell>
          <cell r="T499">
            <v>20.758600000000001</v>
          </cell>
          <cell r="U499">
            <v>24.581</v>
          </cell>
          <cell r="V499">
            <v>24.436699999999998</v>
          </cell>
          <cell r="W499">
            <v>23.369299999999999</v>
          </cell>
          <cell r="X499">
            <v>21.746099999999998</v>
          </cell>
          <cell r="Y499">
            <v>22.930900000000001</v>
          </cell>
          <cell r="Z499">
            <v>23.207100000000001</v>
          </cell>
          <cell r="AA499">
            <v>21.6875</v>
          </cell>
          <cell r="AB499">
            <v>23.362100000000002</v>
          </cell>
          <cell r="AC499">
            <v>22.9803</v>
          </cell>
          <cell r="AD499">
            <v>23.040542589404492</v>
          </cell>
          <cell r="AE499">
            <v>23.030607817404828</v>
          </cell>
          <cell r="AF499">
            <v>23.02744718739871</v>
          </cell>
          <cell r="AG499">
            <v>23.017518061960217</v>
          </cell>
          <cell r="AH499">
            <v>23.009848112589349</v>
          </cell>
          <cell r="AI499">
            <v>23.002932198333642</v>
          </cell>
          <cell r="AJ499">
            <v>22.99476630093266</v>
          </cell>
          <cell r="AK499">
            <v>22.987187373505229</v>
          </cell>
          <cell r="AL499">
            <v>22.979638748527801</v>
          </cell>
          <cell r="AM499">
            <v>22.971879506406133</v>
          </cell>
          <cell r="AN499">
            <v>22.964255637895992</v>
          </cell>
          <cell r="AO499">
            <v>22.956616810634099</v>
          </cell>
          <cell r="AP499">
            <v>22.948947957805593</v>
          </cell>
          <cell r="AQ499">
            <v>22.941309196344633</v>
          </cell>
          <cell r="AR499">
            <v>22.933665478875209</v>
          </cell>
          <cell r="AS499">
            <v>22.92602013520775</v>
          </cell>
          <cell r="AT499">
            <v>22.918382619186737</v>
          </cell>
          <cell r="AU499">
            <v>22.910745519455094</v>
          </cell>
          <cell r="AV499">
            <v>22.903110624392934</v>
          </cell>
          <cell r="AW499">
            <v>22.895479209254454</v>
          </cell>
          <cell r="AX499">
            <v>22.887849826728612</v>
          </cell>
          <cell r="AY499">
            <v>22.880223014871596</v>
          </cell>
          <cell r="AZ499">
            <v>22.872598895520103</v>
          </cell>
          <cell r="BA499">
            <v>22.864977206550474</v>
          </cell>
          <cell r="BB499">
            <v>22.857358080375274</v>
          </cell>
          <cell r="BC499">
            <v>22.849741514372635</v>
          </cell>
          <cell r="BD499">
            <v>22.842127464489767</v>
          </cell>
          <cell r="BE499">
            <v>22.834515959267339</v>
          </cell>
          <cell r="BF499">
            <v>22.826906992668178</v>
          </cell>
          <cell r="BG499">
            <v>22.81930055751819</v>
          </cell>
          <cell r="BH499">
            <v>22.811696658919796</v>
          </cell>
          <cell r="BI499">
            <v>22.804095294173102</v>
          </cell>
          <cell r="BJ499">
            <v>22.796496461689138</v>
          </cell>
          <cell r="BK499">
            <v>22.788900161738155</v>
          </cell>
          <cell r="BL499">
            <v>22.781306392981843</v>
          </cell>
          <cell r="BM499">
            <v>22.773715154535157</v>
          </cell>
          <cell r="BN499">
            <v>22.76612644574735</v>
          </cell>
          <cell r="BO499">
            <v>22.758540265661107</v>
          </cell>
          <cell r="BP499">
            <v>22.75095661344594</v>
          </cell>
          <cell r="BQ499">
            <v>22.743375488289523</v>
          </cell>
          <cell r="BR499">
            <v>22.735796889325741</v>
          </cell>
          <cell r="BS499">
            <v>22.728220815718835</v>
          </cell>
          <cell r="BT499">
            <v>22.720647266631293</v>
          </cell>
          <cell r="BU499">
            <v>22.71307624121722</v>
          </cell>
          <cell r="BV499">
            <v>22.705507738637451</v>
          </cell>
          <cell r="BW499">
            <v>22.697941758051698</v>
          </cell>
          <cell r="BX499">
            <v>22.690378298618722</v>
          </cell>
          <cell r="BY499">
            <v>22.68281735949887</v>
          </cell>
          <cell r="BZ499">
            <v>22.675258939852302</v>
          </cell>
          <cell r="CA499">
            <v>22.667703038839331</v>
          </cell>
          <cell r="CB499">
            <v>22.660149655620788</v>
          </cell>
          <cell r="CC499">
            <v>22.652598789357679</v>
          </cell>
          <cell r="CD499">
            <v>22.645050439211271</v>
          </cell>
          <cell r="CE499">
            <v>22.637504604343157</v>
          </cell>
          <cell r="CF499">
            <v>22.629961283915183</v>
          </cell>
          <cell r="CG499">
            <v>22.622420477089488</v>
          </cell>
          <cell r="CH499">
            <v>22.614882183028477</v>
          </cell>
          <cell r="CI499">
            <v>22.607346400894844</v>
          </cell>
          <cell r="CJ499">
            <v>22.599813129851562</v>
          </cell>
          <cell r="CK499">
            <v>22.592282369061877</v>
          </cell>
          <cell r="CL499">
            <v>22.584754117689311</v>
          </cell>
          <cell r="CM499">
            <v>22.577228374897683</v>
          </cell>
          <cell r="CN499">
            <v>22.569705139851063</v>
          </cell>
          <cell r="CO499">
            <v>22.562184411713826</v>
          </cell>
          <cell r="CP499">
            <v>22.554666189650607</v>
          </cell>
          <cell r="CQ499">
            <v>22.547150472826335</v>
          </cell>
          <cell r="CR499">
            <v>22.539637260406199</v>
          </cell>
          <cell r="CS499">
            <v>22.532126551555677</v>
          </cell>
          <cell r="CT499">
            <v>22.524618345440533</v>
          </cell>
          <cell r="CU499">
            <v>22.517112641226792</v>
          </cell>
          <cell r="CV499">
            <v>22.509609438080762</v>
          </cell>
          <cell r="CW499">
            <v>22.502108735169038</v>
          </cell>
          <cell r="CX499">
            <v>22.494610531658481</v>
          </cell>
          <cell r="CY499">
            <v>22.487114826716244</v>
          </cell>
          <cell r="CZ499">
            <v>22.479621619509743</v>
          </cell>
          <cell r="DA499">
            <v>22.472130909206673</v>
          </cell>
          <cell r="DB499">
            <v>22.464642694975016</v>
          </cell>
        </row>
        <row r="500">
          <cell r="C500" t="str">
            <v>DJF</v>
          </cell>
          <cell r="D500" t="str">
            <v>DJF/USD</v>
          </cell>
          <cell r="E500" t="str">
            <v>USDDJF Currncy</v>
          </cell>
          <cell r="F500">
            <v>177.72</v>
          </cell>
          <cell r="G500">
            <v>177.72</v>
          </cell>
          <cell r="H500">
            <v>177.72</v>
          </cell>
          <cell r="I500">
            <v>177.72</v>
          </cell>
          <cell r="J500">
            <v>177.72</v>
          </cell>
          <cell r="K500">
            <v>177.72</v>
          </cell>
          <cell r="L500">
            <v>177.72</v>
          </cell>
          <cell r="M500">
            <v>177.72</v>
          </cell>
          <cell r="N500">
            <v>177.72</v>
          </cell>
          <cell r="O500">
            <v>177.72</v>
          </cell>
          <cell r="P500">
            <v>177.72</v>
          </cell>
          <cell r="Q500">
            <v>177.72</v>
          </cell>
          <cell r="R500">
            <v>177.72</v>
          </cell>
          <cell r="S500">
            <v>177.66480000000001</v>
          </cell>
          <cell r="T500">
            <v>177.61670000000001</v>
          </cell>
          <cell r="U500">
            <v>177.25030000000001</v>
          </cell>
          <cell r="V500">
            <v>177.87370000000001</v>
          </cell>
          <cell r="W500">
            <v>178.89949999999999</v>
          </cell>
          <cell r="X500">
            <v>177.81200000000001</v>
          </cell>
          <cell r="Y500">
            <v>177.98519999999999</v>
          </cell>
          <cell r="Z500">
            <v>177.98439999999999</v>
          </cell>
          <cell r="AA500">
            <v>177.9812</v>
          </cell>
          <cell r="AB500">
            <v>178.02600000000001</v>
          </cell>
          <cell r="AC500">
            <v>177.95339999999999</v>
          </cell>
          <cell r="AD500">
            <v>176.95364682726</v>
          </cell>
          <cell r="AE500">
            <v>176.17443310777026</v>
          </cell>
          <cell r="AF500">
            <v>175.32882280833104</v>
          </cell>
          <cell r="AG500">
            <v>174.55258444414326</v>
          </cell>
          <cell r="AH500">
            <v>173.75949948201679</v>
          </cell>
          <cell r="AI500">
            <v>172.96190578723701</v>
          </cell>
          <cell r="AJ500">
            <v>172.18005661891985</v>
          </cell>
          <cell r="AK500">
            <v>171.39640207950902</v>
          </cell>
          <cell r="AL500">
            <v>170.61586654074387</v>
          </cell>
          <cell r="AM500">
            <v>169.84094638187767</v>
          </cell>
          <cell r="AN500">
            <v>169.06832606297522</v>
          </cell>
          <cell r="AO500">
            <v>168.29934922559735</v>
          </cell>
          <cell r="AP500">
            <v>167.5341873863602</v>
          </cell>
          <cell r="AQ500">
            <v>166.77225110334038</v>
          </cell>
          <cell r="AR500">
            <v>166.01384324297902</v>
          </cell>
          <cell r="AS500">
            <v>165.25892599987984</v>
          </cell>
          <cell r="AT500">
            <v>164.50739305656487</v>
          </cell>
          <cell r="AU500">
            <v>163.75929623210413</v>
          </cell>
          <cell r="AV500">
            <v>163.01460517275439</v>
          </cell>
          <cell r="AW500">
            <v>162.27329196501699</v>
          </cell>
          <cell r="AX500">
            <v>161.53535435905113</v>
          </cell>
          <cell r="AY500">
            <v>160.80077240774611</v>
          </cell>
          <cell r="AZ500">
            <v>160.06952957102067</v>
          </cell>
          <cell r="BA500">
            <v>159.34161303212284</v>
          </cell>
          <cell r="BB500">
            <v>158.61700651616044</v>
          </cell>
          <cell r="BC500">
            <v>157.89569495087085</v>
          </cell>
          <cell r="BD500">
            <v>157.17766374504626</v>
          </cell>
          <cell r="BE500">
            <v>156.46289772728133</v>
          </cell>
          <cell r="BF500">
            <v>155.75138208797995</v>
          </cell>
          <cell r="BG500">
            <v>155.04310210413021</v>
          </cell>
          <cell r="BH500">
            <v>154.33804301018651</v>
          </cell>
          <cell r="BI500">
            <v>153.63619017405441</v>
          </cell>
          <cell r="BJ500">
            <v>152.93752902234124</v>
          </cell>
          <cell r="BK500">
            <v>152.24204503122726</v>
          </cell>
          <cell r="BL500">
            <v>151.54972375661109</v>
          </cell>
          <cell r="BM500">
            <v>150.86055081651938</v>
          </cell>
          <cell r="BN500">
            <v>150.17451189222527</v>
          </cell>
          <cell r="BO500">
            <v>149.49159273272178</v>
          </cell>
          <cell r="BP500">
            <v>148.81177915079141</v>
          </cell>
          <cell r="BQ500">
            <v>148.13505702354732</v>
          </cell>
          <cell r="BR500">
            <v>147.46141229278589</v>
          </cell>
          <cell r="BS500">
            <v>146.79083096398969</v>
          </cell>
          <cell r="BT500">
            <v>146.12329910629131</v>
          </cell>
          <cell r="BU500">
            <v>145.45880285224791</v>
          </cell>
          <cell r="BV500">
            <v>144.79732839742653</v>
          </cell>
          <cell r="BW500">
            <v>144.13886200018032</v>
          </cell>
          <cell r="BX500">
            <v>143.48338998136299</v>
          </cell>
          <cell r="BY500">
            <v>142.83089872402394</v>
          </cell>
          <cell r="BZ500">
            <v>142.18137467313912</v>
          </cell>
          <cell r="CA500">
            <v>141.53480433532701</v>
          </cell>
          <cell r="CB500">
            <v>140.89117427856561</v>
          </cell>
          <cell r="CC500">
            <v>140.25047113191587</v>
          </cell>
          <cell r="CD500">
            <v>139.61268158524314</v>
          </cell>
          <cell r="CE500">
            <v>138.97779238894034</v>
          </cell>
          <cell r="CF500">
            <v>138.34579035365337</v>
          </cell>
          <cell r="CG500">
            <v>137.7166623500066</v>
          </cell>
          <cell r="CH500">
            <v>137.09039530833027</v>
          </cell>
          <cell r="CI500">
            <v>136.46697621838902</v>
          </cell>
          <cell r="CJ500">
            <v>135.84639212911159</v>
          </cell>
          <cell r="CK500">
            <v>135.2286301483218</v>
          </cell>
          <cell r="CL500">
            <v>134.61367744247059</v>
          </cell>
          <cell r="CM500">
            <v>134.00152123636963</v>
          </cell>
          <cell r="CN500">
            <v>133.39214881292571</v>
          </cell>
          <cell r="CO500">
            <v>132.78554751287675</v>
          </cell>
          <cell r="CP500">
            <v>132.18170473452861</v>
          </cell>
          <cell r="CQ500">
            <v>131.58060793349344</v>
          </cell>
          <cell r="CR500">
            <v>130.98224462242911</v>
          </cell>
          <cell r="CS500">
            <v>130.3866023707796</v>
          </cell>
          <cell r="CT500">
            <v>129.79366880451695</v>
          </cell>
          <cell r="CU500">
            <v>129.20343160588419</v>
          </cell>
          <cell r="CV500">
            <v>128.61587851313931</v>
          </cell>
          <cell r="CW500">
            <v>128.03099732030066</v>
          </cell>
          <cell r="CX500">
            <v>127.44877587689336</v>
          </cell>
          <cell r="CY500">
            <v>126.86920208769685</v>
          </cell>
          <cell r="CZ500">
            <v>126.29226391249358</v>
          </cell>
          <cell r="DA500">
            <v>125.71794936581897</v>
          </cell>
          <cell r="DB500">
            <v>125.14624651671241</v>
          </cell>
        </row>
        <row r="501">
          <cell r="C501" t="str">
            <v>DKK</v>
          </cell>
          <cell r="D501" t="str">
            <v>DKK/USD</v>
          </cell>
          <cell r="E501" t="str">
            <v>USDDKK Currncy</v>
          </cell>
          <cell r="F501">
            <v>8.0893999999999995</v>
          </cell>
          <cell r="G501">
            <v>8.3234999999999992</v>
          </cell>
          <cell r="H501">
            <v>7.8815999999999997</v>
          </cell>
          <cell r="I501">
            <v>6.5761000000000003</v>
          </cell>
          <cell r="J501">
            <v>5.9858000000000002</v>
          </cell>
          <cell r="K501">
            <v>5.9962999999999997</v>
          </cell>
          <cell r="L501">
            <v>5.9414999999999996</v>
          </cell>
          <cell r="M501">
            <v>5.4428999999999998</v>
          </cell>
          <cell r="N501">
            <v>5.0940000000000003</v>
          </cell>
          <cell r="O501">
            <v>5.3526999999999996</v>
          </cell>
          <cell r="P501">
            <v>5.6234999999999999</v>
          </cell>
          <cell r="Q501">
            <v>5.3570000000000002</v>
          </cell>
          <cell r="R501">
            <v>5.7920999999999996</v>
          </cell>
          <cell r="S501">
            <v>5.6163999999999996</v>
          </cell>
          <cell r="T501">
            <v>5.6196000000000002</v>
          </cell>
          <cell r="U501">
            <v>6.7207999999999997</v>
          </cell>
          <cell r="V501">
            <v>6.7304000000000004</v>
          </cell>
          <cell r="W501">
            <v>6.5965999999999996</v>
          </cell>
          <cell r="X501">
            <v>6.3179999999999996</v>
          </cell>
          <cell r="Y501">
            <v>6.6700999999999997</v>
          </cell>
          <cell r="Z501">
            <v>6.5385999999999997</v>
          </cell>
          <cell r="AA501">
            <v>6.2906000000000004</v>
          </cell>
          <cell r="AB501">
            <v>7.0761000000000003</v>
          </cell>
          <cell r="AC501">
            <v>7.0671999999999997</v>
          </cell>
          <cell r="AD501">
            <v>7.0788136786916045</v>
          </cell>
          <cell r="AE501">
            <v>7.0896354314049024</v>
          </cell>
          <cell r="AF501">
            <v>7.0886624777314875</v>
          </cell>
          <cell r="AG501">
            <v>7.0856059418350092</v>
          </cell>
          <cell r="AH501">
            <v>7.0878744320189977</v>
          </cell>
          <cell r="AI501">
            <v>7.0872878126835985</v>
          </cell>
          <cell r="AJ501">
            <v>7.0868299007762587</v>
          </cell>
          <cell r="AK501">
            <v>7.0872380609317291</v>
          </cell>
          <cell r="AL501">
            <v>7.0870259652423035</v>
          </cell>
          <cell r="AM501">
            <v>7.0869386911923122</v>
          </cell>
          <cell r="AN501">
            <v>7.0869749598654881</v>
          </cell>
          <cell r="AO501">
            <v>7.0868872625516239</v>
          </cell>
          <cell r="AP501">
            <v>7.0868410290751473</v>
          </cell>
          <cell r="AQ501">
            <v>7.0868084754985219</v>
          </cell>
          <cell r="AR501">
            <v>7.0867529816234827</v>
          </cell>
          <cell r="AS501">
            <v>7.0867082218840176</v>
          </cell>
          <cell r="AT501">
            <v>7.0866639533782676</v>
          </cell>
          <cell r="AU501">
            <v>7.0866157799951699</v>
          </cell>
          <cell r="AV501">
            <v>7.0865700467095598</v>
          </cell>
          <cell r="AW501">
            <v>7.0865239889168965</v>
          </cell>
          <cell r="AX501">
            <v>7.0864773347108247</v>
          </cell>
          <cell r="AY501">
            <v>7.0864311868837673</v>
          </cell>
          <cell r="AZ501">
            <v>7.0863849008798265</v>
          </cell>
          <cell r="BA501">
            <v>7.0863385388074533</v>
          </cell>
          <cell r="BB501">
            <v>7.0862922741104324</v>
          </cell>
          <cell r="BC501">
            <v>7.0862459704577816</v>
          </cell>
          <cell r="BD501">
            <v>7.0861996609223832</v>
          </cell>
          <cell r="BE501">
            <v>7.0861533688988585</v>
          </cell>
          <cell r="BF501">
            <v>7.086107067766739</v>
          </cell>
          <cell r="BG501">
            <v>7.0860607674747804</v>
          </cell>
          <cell r="BH501">
            <v>7.0860144702638888</v>
          </cell>
          <cell r="BI501">
            <v>7.0859681713239278</v>
          </cell>
          <cell r="BJ501">
            <v>7.0859218731146685</v>
          </cell>
          <cell r="BK501">
            <v>7.085875575599629</v>
          </cell>
          <cell r="BL501">
            <v>7.0858292779832128</v>
          </cell>
          <cell r="BM501">
            <v>7.0857829808079718</v>
          </cell>
          <cell r="BN501">
            <v>7.0857366839773972</v>
          </cell>
          <cell r="BO501">
            <v>7.0856903873749761</v>
          </cell>
          <cell r="BP501">
            <v>7.0856440911105487</v>
          </cell>
          <cell r="BQ501">
            <v>7.0855977951497202</v>
          </cell>
          <cell r="BR501">
            <v>7.0855514994788065</v>
          </cell>
          <cell r="BS501">
            <v>7.0855052041183892</v>
          </cell>
          <cell r="BT501">
            <v>7.0854589090593061</v>
          </cell>
          <cell r="BU501">
            <v>7.0854126143008003</v>
          </cell>
          <cell r="BV501">
            <v>7.0853663198464254</v>
          </cell>
          <cell r="BW501">
            <v>7.0853200256940623</v>
          </cell>
          <cell r="BX501">
            <v>7.0852737318439329</v>
          </cell>
          <cell r="BY501">
            <v>7.0852274382965943</v>
          </cell>
          <cell r="BZ501">
            <v>7.085181145051596</v>
          </cell>
          <cell r="CA501">
            <v>7.0851348521090483</v>
          </cell>
          <cell r="CB501">
            <v>7.0850885594690238</v>
          </cell>
          <cell r="CC501">
            <v>7.0850422671314339</v>
          </cell>
          <cell r="CD501">
            <v>7.0849959750963079</v>
          </cell>
          <cell r="CE501">
            <v>7.0849496833636536</v>
          </cell>
          <cell r="CF501">
            <v>7.0849033919334525</v>
          </cell>
          <cell r="CG501">
            <v>7.0848571008057117</v>
          </cell>
          <cell r="CH501">
            <v>7.0848108099804268</v>
          </cell>
          <cell r="CI501">
            <v>7.0847645194575941</v>
          </cell>
          <cell r="CJ501">
            <v>7.0847182292372128</v>
          </cell>
          <cell r="CK501">
            <v>7.0846719393192821</v>
          </cell>
          <cell r="CL501">
            <v>7.0846256497037983</v>
          </cell>
          <cell r="CM501">
            <v>7.0845793603907605</v>
          </cell>
          <cell r="CN501">
            <v>7.0845330713801671</v>
          </cell>
          <cell r="CO501">
            <v>7.0844867826720153</v>
          </cell>
          <cell r="CP501">
            <v>7.0844404942663024</v>
          </cell>
          <cell r="CQ501">
            <v>7.0843942061630285</v>
          </cell>
          <cell r="CR501">
            <v>7.08434791836219</v>
          </cell>
          <cell r="CS501">
            <v>7.0843016308637843</v>
          </cell>
          <cell r="CT501">
            <v>7.0842553436678122</v>
          </cell>
          <cell r="CU501">
            <v>7.0842090567742684</v>
          </cell>
          <cell r="CV501">
            <v>7.084162770183152</v>
          </cell>
          <cell r="CW501">
            <v>7.084116483894463</v>
          </cell>
          <cell r="CX501">
            <v>7.084070197908197</v>
          </cell>
          <cell r="CY501">
            <v>7.0840239122243522</v>
          </cell>
          <cell r="CZ501">
            <v>7.0839776268429304</v>
          </cell>
          <cell r="DA501">
            <v>7.0839313417639245</v>
          </cell>
          <cell r="DB501">
            <v>7.0838850569873353</v>
          </cell>
        </row>
        <row r="502">
          <cell r="C502" t="str">
            <v>DOP</v>
          </cell>
          <cell r="D502" t="str">
            <v>DOP/USD</v>
          </cell>
          <cell r="E502" t="str">
            <v>USDDOP Currncy</v>
          </cell>
          <cell r="F502">
            <v>15.949</v>
          </cell>
          <cell r="G502">
            <v>16.295999999999999</v>
          </cell>
          <cell r="H502">
            <v>17.827999999999999</v>
          </cell>
          <cell r="I502">
            <v>29.443000000000001</v>
          </cell>
          <cell r="J502">
            <v>40.270000000000003</v>
          </cell>
          <cell r="K502">
            <v>29.402999999999999</v>
          </cell>
          <cell r="L502">
            <v>33.14</v>
          </cell>
          <cell r="M502">
            <v>33.033000000000001</v>
          </cell>
          <cell r="N502">
            <v>34.47</v>
          </cell>
          <cell r="O502">
            <v>35.957999999999998</v>
          </cell>
          <cell r="P502">
            <v>36.872</v>
          </cell>
          <cell r="Q502">
            <v>38.087000000000003</v>
          </cell>
          <cell r="R502">
            <v>39.277000000000001</v>
          </cell>
          <cell r="S502">
            <v>41.749000000000002</v>
          </cell>
          <cell r="T502">
            <v>43.463999999999999</v>
          </cell>
          <cell r="U502">
            <v>45.003</v>
          </cell>
          <cell r="V502">
            <v>46.021000000000001</v>
          </cell>
          <cell r="W502">
            <v>47.451000000000001</v>
          </cell>
          <cell r="X502">
            <v>49.536999999999999</v>
          </cell>
          <cell r="Y502">
            <v>51.372</v>
          </cell>
          <cell r="Z502">
            <v>56.673999999999999</v>
          </cell>
          <cell r="AA502">
            <v>57.085000000000001</v>
          </cell>
          <cell r="AB502">
            <v>54.951000000000001</v>
          </cell>
          <cell r="AC502">
            <v>55.46</v>
          </cell>
          <cell r="AD502">
            <v>56.601402300649518</v>
          </cell>
          <cell r="AE502">
            <v>57.70465373312954</v>
          </cell>
          <cell r="AF502">
            <v>58.801479971203761</v>
          </cell>
          <cell r="AG502">
            <v>59.855462676125768</v>
          </cell>
          <cell r="AH502">
            <v>60.887402438753917</v>
          </cell>
          <cell r="AI502">
            <v>61.89144026733689</v>
          </cell>
          <cell r="AJ502">
            <v>62.860108579410195</v>
          </cell>
          <cell r="AK502">
            <v>63.796298674036635</v>
          </cell>
          <cell r="AL502">
            <v>64.696515133665542</v>
          </cell>
          <cell r="AM502">
            <v>65.558125882212352</v>
          </cell>
          <cell r="AN502">
            <v>66.380219991649426</v>
          </cell>
          <cell r="AO502">
            <v>67.160552321097711</v>
          </cell>
          <cell r="AP502">
            <v>67.897330399345705</v>
          </cell>
          <cell r="AQ502">
            <v>68.589065133847001</v>
          </cell>
          <cell r="AR502">
            <v>69.234074041678483</v>
          </cell>
          <cell r="AS502">
            <v>69.830879878020113</v>
          </cell>
          <cell r="AT502">
            <v>70.378122778491601</v>
          </cell>
          <cell r="AU502">
            <v>70.874495120343425</v>
          </cell>
          <cell r="AV502">
            <v>71.318825754495521</v>
          </cell>
          <cell r="AW502">
            <v>71.710055209713616</v>
          </cell>
          <cell r="AX502">
            <v>72.047232876175798</v>
          </cell>
          <cell r="AY502">
            <v>72.329535469049119</v>
          </cell>
          <cell r="AZ502">
            <v>72.556262899184532</v>
          </cell>
          <cell r="BA502">
            <v>72.726841223584472</v>
          </cell>
          <cell r="BB502">
            <v>72.840827507005713</v>
          </cell>
          <cell r="BC502">
            <v>72.897910044156788</v>
          </cell>
          <cell r="BD502">
            <v>72.897910044156788</v>
          </cell>
          <cell r="BE502">
            <v>72.897910068058849</v>
          </cell>
          <cell r="BF502">
            <v>72.89791009930704</v>
          </cell>
          <cell r="BG502">
            <v>72.897910117690472</v>
          </cell>
          <cell r="BH502">
            <v>72.897910142201695</v>
          </cell>
          <cell r="BI502">
            <v>72.897910166915977</v>
          </cell>
          <cell r="BJ502">
            <v>72.89791018945229</v>
          </cell>
          <cell r="BK502">
            <v>72.897910213372896</v>
          </cell>
          <cell r="BL502">
            <v>72.89791023709661</v>
          </cell>
          <cell r="BM502">
            <v>72.897910260490164</v>
          </cell>
          <cell r="BN502">
            <v>72.89791028416947</v>
          </cell>
          <cell r="BO502">
            <v>72.897910307768328</v>
          </cell>
          <cell r="BP502">
            <v>72.897910331325548</v>
          </cell>
          <cell r="BQ502">
            <v>72.897910354937338</v>
          </cell>
          <cell r="BR502">
            <v>72.897910378526632</v>
          </cell>
          <cell r="BS502">
            <v>72.897910402112743</v>
          </cell>
          <cell r="BT502">
            <v>72.897910425708474</v>
          </cell>
          <cell r="BU502">
            <v>72.897910449298848</v>
          </cell>
          <cell r="BV502">
            <v>72.897910472889578</v>
          </cell>
          <cell r="BW502">
            <v>72.897910496481884</v>
          </cell>
          <cell r="BX502">
            <v>72.897910520073012</v>
          </cell>
          <cell r="BY502">
            <v>72.897910543664409</v>
          </cell>
          <cell r="BZ502">
            <v>72.897910567256019</v>
          </cell>
          <cell r="CA502">
            <v>72.897910590847374</v>
          </cell>
          <cell r="CB502">
            <v>72.897910614438828</v>
          </cell>
          <cell r="CC502">
            <v>72.897910638030311</v>
          </cell>
          <cell r="CD502">
            <v>72.897910661621751</v>
          </cell>
          <cell r="CE502">
            <v>72.897910685213191</v>
          </cell>
          <cell r="CF502">
            <v>72.897910708804645</v>
          </cell>
          <cell r="CG502">
            <v>72.897910732396085</v>
          </cell>
          <cell r="CH502">
            <v>72.897910755987539</v>
          </cell>
          <cell r="CI502">
            <v>72.897910779578993</v>
          </cell>
          <cell r="CJ502">
            <v>72.897910803170447</v>
          </cell>
          <cell r="CK502">
            <v>72.897910826761901</v>
          </cell>
          <cell r="CL502">
            <v>72.897910850353355</v>
          </cell>
          <cell r="CM502">
            <v>72.897910873944809</v>
          </cell>
          <cell r="CN502">
            <v>72.897910897536249</v>
          </cell>
          <cell r="CO502">
            <v>72.897910921127703</v>
          </cell>
          <cell r="CP502">
            <v>72.897910944719158</v>
          </cell>
          <cell r="CQ502">
            <v>72.897910968310612</v>
          </cell>
          <cell r="CR502">
            <v>72.897910991902066</v>
          </cell>
          <cell r="CS502">
            <v>72.89791101549352</v>
          </cell>
          <cell r="CT502">
            <v>72.897911039084974</v>
          </cell>
          <cell r="CU502">
            <v>72.897911062676414</v>
          </cell>
          <cell r="CV502">
            <v>72.897911086267868</v>
          </cell>
          <cell r="CW502">
            <v>72.897911109859322</v>
          </cell>
          <cell r="CX502">
            <v>72.897911133450762</v>
          </cell>
          <cell r="CY502">
            <v>72.897911157042202</v>
          </cell>
          <cell r="CZ502">
            <v>72.897911180633656</v>
          </cell>
          <cell r="DA502">
            <v>72.89791120422511</v>
          </cell>
          <cell r="DB502">
            <v>72.897911227816564</v>
          </cell>
        </row>
        <row r="503">
          <cell r="C503" t="str">
            <v>DZD</v>
          </cell>
          <cell r="D503" t="str">
            <v>DZD/USD</v>
          </cell>
          <cell r="E503" t="str">
            <v>USDDZD Currncy</v>
          </cell>
          <cell r="F503">
            <v>73.959400000000002</v>
          </cell>
          <cell r="G503">
            <v>75.077699999999993</v>
          </cell>
          <cell r="H503">
            <v>78.198499999999996</v>
          </cell>
          <cell r="I503">
            <v>76.6434</v>
          </cell>
          <cell r="J503">
            <v>72.058000000000007</v>
          </cell>
          <cell r="K503">
            <v>72.561400000000006</v>
          </cell>
          <cell r="L503">
            <v>71.660600000000002</v>
          </cell>
          <cell r="M503">
            <v>69.387100000000004</v>
          </cell>
          <cell r="N503">
            <v>64.948800000000006</v>
          </cell>
          <cell r="O503">
            <v>72.513099999999994</v>
          </cell>
          <cell r="P503">
            <v>73.821299999999994</v>
          </cell>
          <cell r="Q503">
            <v>72.985799999999998</v>
          </cell>
          <cell r="R503">
            <v>77.843299999999999</v>
          </cell>
          <cell r="S503">
            <v>79.656000000000006</v>
          </cell>
          <cell r="T503">
            <v>80.602099999999993</v>
          </cell>
          <cell r="U503">
            <v>100.35120000000001</v>
          </cell>
          <cell r="V503">
            <v>109.4198</v>
          </cell>
          <cell r="W503">
            <v>110.92189999999999</v>
          </cell>
          <cell r="X503">
            <v>116.6367</v>
          </cell>
          <cell r="Y503">
            <v>119.40949999999999</v>
          </cell>
          <cell r="Z503">
            <v>126.75069999999999</v>
          </cell>
          <cell r="AA503">
            <v>135.03579999999999</v>
          </cell>
          <cell r="AB503">
            <v>142.09229999999999</v>
          </cell>
          <cell r="AC503">
            <v>137.77699999999999</v>
          </cell>
          <cell r="AD503">
            <v>147.29977449330934</v>
          </cell>
          <cell r="AE503">
            <v>159.30674721326687</v>
          </cell>
          <cell r="AF503">
            <v>171.8229161931626</v>
          </cell>
          <cell r="AG503">
            <v>184.70704184155042</v>
          </cell>
          <cell r="AH503">
            <v>197.97371193047721</v>
          </cell>
          <cell r="AI503">
            <v>211.55383465210616</v>
          </cell>
          <cell r="AJ503">
            <v>225.36252061739174</v>
          </cell>
          <cell r="AK503">
            <v>239.34287169435885</v>
          </cell>
          <cell r="AL503">
            <v>253.40939164057352</v>
          </cell>
          <cell r="AM503">
            <v>267.47280624441976</v>
          </cell>
          <cell r="AN503">
            <v>281.44508283501762</v>
          </cell>
          <cell r="AO503">
            <v>295.22815850221002</v>
          </cell>
          <cell r="AP503">
            <v>308.7219283459761</v>
          </cell>
          <cell r="AQ503">
            <v>321.8249212179901</v>
          </cell>
          <cell r="AR503">
            <v>334.43323868671598</v>
          </cell>
          <cell r="AS503">
            <v>346.4436006044989</v>
          </cell>
          <cell r="AT503">
            <v>357.75430121229238</v>
          </cell>
          <cell r="AU503">
            <v>368.26624546957339</v>
          </cell>
          <cell r="AV503">
            <v>377.88474458266376</v>
          </cell>
          <cell r="AW503">
            <v>386.52076277241719</v>
          </cell>
          <cell r="AX503">
            <v>394.09222536682194</v>
          </cell>
          <cell r="AY503">
            <v>400.52537406698269</v>
          </cell>
          <cell r="AZ503">
            <v>405.75590709333176</v>
          </cell>
          <cell r="BA503">
            <v>409.73003513350295</v>
          </cell>
          <cell r="BB503">
            <v>412.40540352553336</v>
          </cell>
          <cell r="BC503">
            <v>413.75182263955958</v>
          </cell>
          <cell r="BD503">
            <v>413.75182263955958</v>
          </cell>
          <cell r="BE503">
            <v>413.75182277522225</v>
          </cell>
          <cell r="BF503">
            <v>413.7518229525798</v>
          </cell>
          <cell r="BG503">
            <v>413.75182305691987</v>
          </cell>
          <cell r="BH503">
            <v>413.75182319603999</v>
          </cell>
          <cell r="BI503">
            <v>413.75182333631261</v>
          </cell>
          <cell r="BJ503">
            <v>413.75182346422355</v>
          </cell>
          <cell r="BK503">
            <v>413.7518235999915</v>
          </cell>
          <cell r="BL503">
            <v>413.75182373464185</v>
          </cell>
          <cell r="BM503">
            <v>413.7518238674183</v>
          </cell>
          <cell r="BN503">
            <v>413.7518240018166</v>
          </cell>
          <cell r="BO503">
            <v>413.75182413575823</v>
          </cell>
          <cell r="BP503">
            <v>413.75182426946367</v>
          </cell>
          <cell r="BQ503">
            <v>413.75182440347874</v>
          </cell>
          <cell r="BR503">
            <v>413.75182453736613</v>
          </cell>
          <cell r="BS503">
            <v>413.75182467123551</v>
          </cell>
          <cell r="BT503">
            <v>413.75182480515946</v>
          </cell>
          <cell r="BU503">
            <v>413.75182493905305</v>
          </cell>
          <cell r="BV503">
            <v>413.75182507294863</v>
          </cell>
          <cell r="BW503">
            <v>413.75182520685314</v>
          </cell>
          <cell r="BX503">
            <v>413.75182534075094</v>
          </cell>
          <cell r="BY503">
            <v>413.75182547465022</v>
          </cell>
          <cell r="BZ503">
            <v>413.7518256085508</v>
          </cell>
          <cell r="CA503">
            <v>413.75182574245002</v>
          </cell>
          <cell r="CB503">
            <v>413.75182587634976</v>
          </cell>
          <cell r="CC503">
            <v>413.7518260102496</v>
          </cell>
          <cell r="CD503">
            <v>413.75182614414916</v>
          </cell>
          <cell r="CE503">
            <v>413.75182627804878</v>
          </cell>
          <cell r="CF503">
            <v>413.75182641194846</v>
          </cell>
          <cell r="CG503">
            <v>413.75182654584808</v>
          </cell>
          <cell r="CH503">
            <v>413.75182667974775</v>
          </cell>
          <cell r="CI503">
            <v>413.75182681364743</v>
          </cell>
          <cell r="CJ503">
            <v>413.75182694754716</v>
          </cell>
          <cell r="CK503">
            <v>413.75182708144683</v>
          </cell>
          <cell r="CL503">
            <v>413.75182721534651</v>
          </cell>
          <cell r="CM503">
            <v>413.75182734924618</v>
          </cell>
          <cell r="CN503">
            <v>413.75182748314586</v>
          </cell>
          <cell r="CO503">
            <v>413.75182761704554</v>
          </cell>
          <cell r="CP503">
            <v>413.75182775094521</v>
          </cell>
          <cell r="CQ503">
            <v>413.75182788484489</v>
          </cell>
          <cell r="CR503">
            <v>413.75182801874462</v>
          </cell>
          <cell r="CS503">
            <v>413.75182815264424</v>
          </cell>
          <cell r="CT503">
            <v>413.75182828654397</v>
          </cell>
          <cell r="CU503">
            <v>413.75182842044359</v>
          </cell>
          <cell r="CV503">
            <v>413.75182855434321</v>
          </cell>
          <cell r="CW503">
            <v>413.75182868824288</v>
          </cell>
          <cell r="CX503">
            <v>413.75182882214256</v>
          </cell>
          <cell r="CY503">
            <v>413.75182895604217</v>
          </cell>
          <cell r="CZ503">
            <v>413.75182908994191</v>
          </cell>
          <cell r="DA503">
            <v>413.75182922384158</v>
          </cell>
          <cell r="DB503">
            <v>413.75182935774126</v>
          </cell>
        </row>
        <row r="504">
          <cell r="C504" t="str">
            <v>ECS</v>
          </cell>
          <cell r="D504" t="str">
            <v>ECS/USD</v>
          </cell>
          <cell r="E504" t="str">
            <v>USDECS Currncy</v>
          </cell>
          <cell r="F504">
            <v>24955</v>
          </cell>
          <cell r="G504">
            <v>25000</v>
          </cell>
          <cell r="H504">
            <v>25000</v>
          </cell>
          <cell r="I504">
            <v>25000</v>
          </cell>
          <cell r="J504">
            <v>25000</v>
          </cell>
          <cell r="K504">
            <v>25000</v>
          </cell>
          <cell r="L504">
            <v>25000</v>
          </cell>
          <cell r="M504">
            <v>25000</v>
          </cell>
          <cell r="N504">
            <v>25000</v>
          </cell>
          <cell r="O504">
            <v>25000</v>
          </cell>
          <cell r="P504">
            <v>25000</v>
          </cell>
          <cell r="Q504">
            <v>25000</v>
          </cell>
          <cell r="R504">
            <v>25000</v>
          </cell>
          <cell r="S504">
            <v>25000</v>
          </cell>
          <cell r="T504">
            <v>25000</v>
          </cell>
          <cell r="U504">
            <v>25000</v>
          </cell>
          <cell r="V504">
            <v>25000</v>
          </cell>
          <cell r="W504">
            <v>25000</v>
          </cell>
          <cell r="X504">
            <v>25000</v>
          </cell>
          <cell r="Y504">
            <v>25000</v>
          </cell>
          <cell r="Z504">
            <v>25000</v>
          </cell>
          <cell r="AA504">
            <v>25000</v>
          </cell>
          <cell r="AB504">
            <v>25000</v>
          </cell>
          <cell r="AC504">
            <v>25000</v>
          </cell>
          <cell r="AD504">
            <v>24820.995383050315</v>
          </cell>
          <cell r="AE504">
            <v>24640.026187752308</v>
          </cell>
          <cell r="AF504">
            <v>24395.108955270676</v>
          </cell>
          <cell r="AG504">
            <v>24145.525503531204</v>
          </cell>
          <cell r="AH504">
            <v>23924.501915116572</v>
          </cell>
          <cell r="AI504">
            <v>23690.64376224087</v>
          </cell>
          <cell r="AJ504">
            <v>23460.374025544141</v>
          </cell>
          <cell r="AK504">
            <v>23236.339132232271</v>
          </cell>
          <cell r="AL504">
            <v>23011.378844516756</v>
          </cell>
          <cell r="AM504">
            <v>22789.313182241251</v>
          </cell>
          <cell r="AN504">
            <v>22569.919274908854</v>
          </cell>
          <cell r="AO504">
            <v>22352.054053608987</v>
          </cell>
          <cell r="AP504">
            <v>22136.504189669296</v>
          </cell>
          <cell r="AQ504">
            <v>21923.083516649822</v>
          </cell>
          <cell r="AR504">
            <v>21711.617661301705</v>
          </cell>
          <cell r="AS504">
            <v>21502.242906147188</v>
          </cell>
          <cell r="AT504">
            <v>21294.886954935682</v>
          </cell>
          <cell r="AU504">
            <v>21089.5140378902</v>
          </cell>
          <cell r="AV504">
            <v>20886.132836411605</v>
          </cell>
          <cell r="AW504">
            <v>20684.711113775596</v>
          </cell>
          <cell r="AX504">
            <v>20485.22948467503</v>
          </cell>
          <cell r="AY504">
            <v>20287.673821222888</v>
          </cell>
          <cell r="AZ504">
            <v>20092.022684125001</v>
          </cell>
          <cell r="BA504">
            <v>19898.25810034966</v>
          </cell>
          <cell r="BB504">
            <v>19706.362553046496</v>
          </cell>
          <cell r="BC504">
            <v>19516.317441898616</v>
          </cell>
          <cell r="BD504">
            <v>19328.105080372297</v>
          </cell>
          <cell r="BE504">
            <v>19141.707877070883</v>
          </cell>
          <cell r="BF504">
            <v>18957.108219944883</v>
          </cell>
          <cell r="BG504">
            <v>18774.288817097284</v>
          </cell>
          <cell r="BH504">
            <v>18593.23250637094</v>
          </cell>
          <cell r="BI504">
            <v>18413.922266420344</v>
          </cell>
          <cell r="BJ504">
            <v>18236.341268460714</v>
          </cell>
          <cell r="BK504">
            <v>18060.47283531892</v>
          </cell>
          <cell r="BL504">
            <v>17886.30044841882</v>
          </cell>
          <cell r="BM504">
            <v>17713.807753455025</v>
          </cell>
          <cell r="BN504">
            <v>17542.978551291053</v>
          </cell>
          <cell r="BO504">
            <v>17373.796799071359</v>
          </cell>
          <cell r="BP504">
            <v>17206.246609449758</v>
          </cell>
          <cell r="BQ504">
            <v>17040.312247751277</v>
          </cell>
          <cell r="BR504">
            <v>16875.978131143016</v>
          </cell>
          <cell r="BS504">
            <v>16713.228827182731</v>
          </cell>
          <cell r="BT504">
            <v>16552.049052149658</v>
          </cell>
          <cell r="BU504">
            <v>16392.42366975054</v>
          </cell>
          <cell r="BV504">
            <v>16234.337689676784</v>
          </cell>
          <cell r="BW504">
            <v>16077.776266164652</v>
          </cell>
          <cell r="BX504">
            <v>15922.72469662929</v>
          </cell>
          <cell r="BY504">
            <v>15769.168420275897</v>
          </cell>
          <cell r="BZ504">
            <v>15617.093016728481</v>
          </cell>
          <cell r="CA504">
            <v>15466.484204680826</v>
          </cell>
          <cell r="CB504">
            <v>15317.327840553204</v>
          </cell>
          <cell r="CC504">
            <v>15169.609917163878</v>
          </cell>
          <cell r="CD504">
            <v>15023.316562414575</v>
          </cell>
          <cell r="CE504">
            <v>14878.434037987281</v>
          </cell>
          <cell r="CF504">
            <v>14734.948738054118</v>
          </cell>
          <cell r="CG504">
            <v>14592.847187999771</v>
          </cell>
          <cell r="CH504">
            <v>14452.116043155978</v>
          </cell>
          <cell r="CI504">
            <v>14312.74208754838</v>
          </cell>
          <cell r="CJ504">
            <v>14174.712232655425</v>
          </cell>
          <cell r="CK504">
            <v>14038.01351617922</v>
          </cell>
          <cell r="CL504">
            <v>13902.633100828256</v>
          </cell>
          <cell r="CM504">
            <v>13768.558273111857</v>
          </cell>
          <cell r="CN504">
            <v>13635.776442146276</v>
          </cell>
          <cell r="CO504">
            <v>13504.275138472285</v>
          </cell>
          <cell r="CP504">
            <v>13374.04201288418</v>
          </cell>
          <cell r="CQ504">
            <v>13245.06483527007</v>
          </cell>
          <cell r="CR504">
            <v>13117.33149346336</v>
          </cell>
          <cell r="CS504">
            <v>12990.829992105302</v>
          </cell>
          <cell r="CT504">
            <v>12865.548451518524</v>
          </cell>
          <cell r="CU504">
            <v>12741.475106591397</v>
          </cell>
          <cell r="CV504">
            <v>12618.598305673213</v>
          </cell>
          <cell r="CW504">
            <v>12496.906509479959</v>
          </cell>
          <cell r="CX504">
            <v>12376.388290010678</v>
          </cell>
          <cell r="CY504">
            <v>12257.032329474283</v>
          </cell>
          <cell r="CZ504">
            <v>12138.827419226693</v>
          </cell>
          <cell r="DA504">
            <v>12021.762458718242</v>
          </cell>
          <cell r="DB504">
            <v>11905.826454451246</v>
          </cell>
        </row>
        <row r="505">
          <cell r="C505" t="str">
            <v>EEK</v>
          </cell>
          <cell r="D505" t="str">
            <v>EEK/USD</v>
          </cell>
          <cell r="E505" t="str">
            <v>USDEEK Currncy</v>
          </cell>
          <cell r="F505">
            <v>16.994</v>
          </cell>
          <cell r="G505">
            <v>17.475999999999999</v>
          </cell>
          <cell r="H505">
            <v>16.577000000000002</v>
          </cell>
          <cell r="I505">
            <v>13.8315</v>
          </cell>
          <cell r="J505">
            <v>12.585900000000001</v>
          </cell>
          <cell r="K505">
            <v>12.585000000000001</v>
          </cell>
          <cell r="L505">
            <v>12.463100000000001</v>
          </cell>
          <cell r="M505">
            <v>11.430400000000001</v>
          </cell>
          <cell r="N505">
            <v>10.690300000000001</v>
          </cell>
          <cell r="O505">
            <v>11.2471</v>
          </cell>
          <cell r="P505">
            <v>11.814299999999999</v>
          </cell>
          <cell r="Q505">
            <v>11.2508</v>
          </cell>
          <cell r="R505">
            <v>12.1752</v>
          </cell>
          <cell r="S505">
            <v>11.782999999999999</v>
          </cell>
          <cell r="T505">
            <v>11.795400000000001</v>
          </cell>
          <cell r="U505">
            <v>14.0982</v>
          </cell>
          <cell r="V505">
            <v>14.143700000000001</v>
          </cell>
          <cell r="W505">
            <v>13.875500000000001</v>
          </cell>
          <cell r="X505">
            <v>13.2628</v>
          </cell>
          <cell r="Y505">
            <v>13.978300000000001</v>
          </cell>
          <cell r="Z505">
            <v>13.7239</v>
          </cell>
          <cell r="AA505">
            <v>13.234400000000001</v>
          </cell>
          <cell r="AB505">
            <v>14.8826</v>
          </cell>
          <cell r="AC505">
            <v>14.8665</v>
          </cell>
          <cell r="AD505">
            <v>14.905472356991941</v>
          </cell>
          <cell r="AE505">
            <v>14.957472946532619</v>
          </cell>
          <cell r="AF505">
            <v>15.014068948624111</v>
          </cell>
          <cell r="AG505">
            <v>15.066448398133247</v>
          </cell>
          <cell r="AH505">
            <v>15.120492345383347</v>
          </cell>
          <cell r="AI505">
            <v>15.175225907576037</v>
          </cell>
          <cell r="AJ505">
            <v>15.229328360976467</v>
          </cell>
          <cell r="AK505">
            <v>15.284012044114627</v>
          </cell>
          <cell r="AL505">
            <v>15.338910638493282</v>
          </cell>
          <cell r="AM505">
            <v>15.393863623557635</v>
          </cell>
          <cell r="AN505">
            <v>15.449102791920259</v>
          </cell>
          <cell r="AO505">
            <v>15.504528368144568</v>
          </cell>
          <cell r="AP505">
            <v>15.560130709338232</v>
          </cell>
          <cell r="AQ505">
            <v>15.61595119076161</v>
          </cell>
          <cell r="AR505">
            <v>15.671966798550859</v>
          </cell>
          <cell r="AS505">
            <v>15.728180475766168</v>
          </cell>
          <cell r="AT505">
            <v>15.78459942122621</v>
          </cell>
          <cell r="AU505">
            <v>15.841219277078059</v>
          </cell>
          <cell r="AV505">
            <v>15.898041993960366</v>
          </cell>
          <cell r="AW505">
            <v>15.955069186882257</v>
          </cell>
          <cell r="AX505">
            <v>16.012300582691463</v>
          </cell>
          <cell r="AY505">
            <v>16.069737289451016</v>
          </cell>
          <cell r="AZ505">
            <v>16.127380130285299</v>
          </cell>
          <cell r="BA505">
            <v>16.185229660528094</v>
          </cell>
          <cell r="BB505">
            <v>16.243286715644651</v>
          </cell>
          <cell r="BC505">
            <v>16.301552038901963</v>
          </cell>
          <cell r="BD505">
            <v>16.360026346544718</v>
          </cell>
          <cell r="BE505">
            <v>16.418710409209844</v>
          </cell>
          <cell r="BF505">
            <v>16.47760497559322</v>
          </cell>
          <cell r="BG505">
            <v>16.536710796207146</v>
          </cell>
          <cell r="BH505">
            <v>16.596028633131869</v>
          </cell>
          <cell r="BI505">
            <v>16.655559245534622</v>
          </cell>
          <cell r="BJ505">
            <v>16.715303396103838</v>
          </cell>
          <cell r="BK505">
            <v>16.775261851625554</v>
          </cell>
          <cell r="BL505">
            <v>16.835435380457234</v>
          </cell>
          <cell r="BM505">
            <v>16.895824754044153</v>
          </cell>
          <cell r="BN505">
            <v>16.956430746772703</v>
          </cell>
          <cell r="BO505">
            <v>17.017254135579329</v>
          </cell>
          <cell r="BP505">
            <v>17.07829570028133</v>
          </cell>
          <cell r="BQ505">
            <v>17.13955622350683</v>
          </cell>
          <cell r="BR505">
            <v>17.20103649065064</v>
          </cell>
          <cell r="BS505">
            <v>17.262737289947431</v>
          </cell>
          <cell r="BT505">
            <v>17.324659412457819</v>
          </cell>
          <cell r="BU505">
            <v>17.386803652073375</v>
          </cell>
          <cell r="BV505">
            <v>17.449170805538312</v>
          </cell>
          <cell r="BW505">
            <v>17.51176167245373</v>
          </cell>
          <cell r="BX505">
            <v>17.574577055287982</v>
          </cell>
          <cell r="BY505">
            <v>17.63761775938891</v>
          </cell>
          <cell r="BZ505">
            <v>17.700884592992807</v>
          </cell>
          <cell r="CA505">
            <v>17.764378367235054</v>
          </cell>
          <cell r="CB505">
            <v>17.828099896160783</v>
          </cell>
          <cell r="CC505">
            <v>17.892049996735057</v>
          </cell>
          <cell r="CD505">
            <v>17.956229488853413</v>
          </cell>
          <cell r="CE505">
            <v>18.020639195352427</v>
          </cell>
          <cell r="CF505">
            <v>18.085279942020193</v>
          </cell>
          <cell r="CG505">
            <v>18.150152557606955</v>
          </cell>
          <cell r="CH505">
            <v>18.215257873835704</v>
          </cell>
          <cell r="CI505">
            <v>18.280596725412863</v>
          </cell>
          <cell r="CJ505">
            <v>18.346169950038977</v>
          </cell>
          <cell r="CK505">
            <v>18.41197838841946</v>
          </cell>
          <cell r="CL505">
            <v>18.478022884275369</v>
          </cell>
          <cell r="CM505">
            <v>18.544304284354212</v>
          </cell>
          <cell r="CN505">
            <v>18.610823438440828</v>
          </cell>
          <cell r="CO505">
            <v>18.677581199368255</v>
          </cell>
          <cell r="CP505">
            <v>18.744578423028692</v>
          </cell>
          <cell r="CQ505">
            <v>18.81181596838444</v>
          </cell>
          <cell r="CR505">
            <v>18.879294697478944</v>
          </cell>
          <cell r="CS505">
            <v>18.947015475447827</v>
          </cell>
          <cell r="CT505">
            <v>19.014979170530001</v>
          </cell>
          <cell r="CU505">
            <v>19.083186654078759</v>
          </cell>
          <cell r="CV505">
            <v>19.151638800572993</v>
          </cell>
          <cell r="CW505">
            <v>19.22033648762838</v>
          </cell>
          <cell r="CX505">
            <v>19.289280596008645</v>
          </cell>
          <cell r="CY505">
            <v>19.358472009636841</v>
          </cell>
          <cell r="CZ505">
            <v>19.427911615606686</v>
          </cell>
          <cell r="DA505">
            <v>19.497600304193941</v>
          </cell>
          <cell r="DB505">
            <v>19.567538968867826</v>
          </cell>
        </row>
        <row r="506">
          <cell r="C506" t="str">
            <v>EGP</v>
          </cell>
          <cell r="D506" t="str">
            <v>EGP/USD</v>
          </cell>
          <cell r="E506" t="str">
            <v>USDEGP Currncy</v>
          </cell>
          <cell r="F506">
            <v>3.5438000000000001</v>
          </cell>
          <cell r="G506">
            <v>4.0472999999999999</v>
          </cell>
          <cell r="H506">
            <v>4.6276999999999999</v>
          </cell>
          <cell r="I506">
            <v>5.8944000000000001</v>
          </cell>
          <cell r="J506">
            <v>6.2050999999999998</v>
          </cell>
          <cell r="K506">
            <v>5.7919</v>
          </cell>
          <cell r="L506">
            <v>5.7416</v>
          </cell>
          <cell r="M506">
            <v>5.6440000000000001</v>
          </cell>
          <cell r="N506">
            <v>5.4368999999999996</v>
          </cell>
          <cell r="O506">
            <v>5.5510000000000002</v>
          </cell>
          <cell r="P506">
            <v>5.6340000000000003</v>
          </cell>
          <cell r="Q506">
            <v>5.9463999999999997</v>
          </cell>
          <cell r="R506">
            <v>6.069</v>
          </cell>
          <cell r="S506">
            <v>6.8651999999999997</v>
          </cell>
          <cell r="T506">
            <v>7.0852000000000004</v>
          </cell>
          <cell r="U506">
            <v>7.7032999999999996</v>
          </cell>
          <cell r="V506">
            <v>10.2034</v>
          </cell>
          <cell r="W506">
            <v>17.854199999999999</v>
          </cell>
          <cell r="X506">
            <v>17.818000000000001</v>
          </cell>
          <cell r="Y506">
            <v>16.9803</v>
          </cell>
          <cell r="Z506">
            <v>15.811299999999999</v>
          </cell>
          <cell r="AA506">
            <v>15.6905</v>
          </cell>
          <cell r="AB506">
            <v>20.149000000000001</v>
          </cell>
          <cell r="AC506">
            <v>25.933800000000002</v>
          </cell>
          <cell r="AD506">
            <v>27.408925665153774</v>
          </cell>
          <cell r="AE506">
            <v>28.766962670396779</v>
          </cell>
          <cell r="AF506">
            <v>30.144023023525804</v>
          </cell>
          <cell r="AG506">
            <v>31.517855986126261</v>
          </cell>
          <cell r="AH506">
            <v>32.894937385851037</v>
          </cell>
          <cell r="AI506">
            <v>34.267976364141802</v>
          </cell>
          <cell r="AJ506">
            <v>35.628327627186572</v>
          </cell>
          <cell r="AK506">
            <v>36.972864309399256</v>
          </cell>
          <cell r="AL506">
            <v>38.29475871086953</v>
          </cell>
          <cell r="AM506">
            <v>39.587493765144352</v>
          </cell>
          <cell r="AN506">
            <v>40.845483839067974</v>
          </cell>
          <cell r="AO506">
            <v>42.06229817047231</v>
          </cell>
          <cell r="AP506">
            <v>43.231764897982799</v>
          </cell>
          <cell r="AQ506">
            <v>44.347941352505089</v>
          </cell>
          <cell r="AR506">
            <v>45.404845638872914</v>
          </cell>
          <cell r="AS506">
            <v>46.396755483987633</v>
          </cell>
          <cell r="AT506">
            <v>47.318201235449713</v>
          </cell>
          <cell r="AU506">
            <v>48.163968372977223</v>
          </cell>
          <cell r="AV506">
            <v>48.929198189707108</v>
          </cell>
          <cell r="AW506">
            <v>49.609414402984576</v>
          </cell>
          <cell r="AX506">
            <v>50.200561368197043</v>
          </cell>
          <cell r="AY506">
            <v>50.699053969591262</v>
          </cell>
          <cell r="AZ506">
            <v>51.101808393476929</v>
          </cell>
          <cell r="BA506">
            <v>51.40627363042325</v>
          </cell>
          <cell r="BB506">
            <v>51.610459828837783</v>
          </cell>
          <cell r="BC506">
            <v>51.712958491670626</v>
          </cell>
          <cell r="BD506">
            <v>51.712958491670626</v>
          </cell>
          <cell r="BE506">
            <v>51.712958508626485</v>
          </cell>
          <cell r="BF506">
            <v>51.712958530793593</v>
          </cell>
          <cell r="BG506">
            <v>51.712958543834588</v>
          </cell>
          <cell r="BH506">
            <v>51.712958561222571</v>
          </cell>
          <cell r="BI506">
            <v>51.712958578754609</v>
          </cell>
          <cell r="BJ506">
            <v>51.712958594741615</v>
          </cell>
          <cell r="BK506">
            <v>51.712958611710633</v>
          </cell>
          <cell r="BL506">
            <v>51.712958628539965</v>
          </cell>
          <cell r="BM506">
            <v>51.712958645135089</v>
          </cell>
          <cell r="BN506">
            <v>51.712958661932916</v>
          </cell>
          <cell r="BO506">
            <v>51.712958678673672</v>
          </cell>
          <cell r="BP506">
            <v>51.712958695384913</v>
          </cell>
          <cell r="BQ506">
            <v>51.712958712134849</v>
          </cell>
          <cell r="BR506">
            <v>51.712958728868827</v>
          </cell>
          <cell r="BS506">
            <v>51.712958745600545</v>
          </cell>
          <cell r="BT506">
            <v>51.712958762339092</v>
          </cell>
          <cell r="BU506">
            <v>51.712958779073837</v>
          </cell>
          <cell r="BV506">
            <v>51.712958795808852</v>
          </cell>
          <cell r="BW506">
            <v>51.712958812544962</v>
          </cell>
          <cell r="BX506">
            <v>51.712958829280247</v>
          </cell>
          <cell r="BY506">
            <v>51.712958846015709</v>
          </cell>
          <cell r="BZ506">
            <v>51.712958862751336</v>
          </cell>
          <cell r="CA506">
            <v>51.712958879486791</v>
          </cell>
          <cell r="CB506">
            <v>51.712958896222304</v>
          </cell>
          <cell r="CC506">
            <v>51.712958912957838</v>
          </cell>
          <cell r="CD506">
            <v>51.712958929693336</v>
          </cell>
          <cell r="CE506">
            <v>51.712958946428842</v>
          </cell>
          <cell r="CF506">
            <v>51.712958963164347</v>
          </cell>
          <cell r="CG506">
            <v>51.712958979899859</v>
          </cell>
          <cell r="CH506">
            <v>51.712958996635365</v>
          </cell>
          <cell r="CI506">
            <v>51.712959013370877</v>
          </cell>
          <cell r="CJ506">
            <v>51.71295903010639</v>
          </cell>
          <cell r="CK506">
            <v>51.712959046841895</v>
          </cell>
          <cell r="CL506">
            <v>51.712959063577408</v>
          </cell>
          <cell r="CM506">
            <v>51.712959080312913</v>
          </cell>
          <cell r="CN506">
            <v>51.712959097048426</v>
          </cell>
          <cell r="CO506">
            <v>51.712959113783938</v>
          </cell>
          <cell r="CP506">
            <v>51.712959130519451</v>
          </cell>
          <cell r="CQ506">
            <v>51.712959147254956</v>
          </cell>
          <cell r="CR506">
            <v>51.712959163990476</v>
          </cell>
          <cell r="CS506">
            <v>51.712959180725981</v>
          </cell>
          <cell r="CT506">
            <v>51.712959197461501</v>
          </cell>
          <cell r="CU506">
            <v>51.712959214197006</v>
          </cell>
          <cell r="CV506">
            <v>51.712959230932512</v>
          </cell>
          <cell r="CW506">
            <v>51.712959247668024</v>
          </cell>
          <cell r="CX506">
            <v>51.71295926440353</v>
          </cell>
          <cell r="CY506">
            <v>51.712959281139035</v>
          </cell>
          <cell r="CZ506">
            <v>51.712959297874555</v>
          </cell>
          <cell r="DA506">
            <v>51.712959314610067</v>
          </cell>
          <cell r="DB506">
            <v>51.71295933134558</v>
          </cell>
        </row>
        <row r="507">
          <cell r="C507" t="str">
            <v>ETB</v>
          </cell>
          <cell r="D507" t="str">
            <v>ETB/USD</v>
          </cell>
          <cell r="E507" t="str">
            <v>USDETB Currncy</v>
          </cell>
          <cell r="F507">
            <v>8.0945</v>
          </cell>
          <cell r="G507">
            <v>8.3336000000000006</v>
          </cell>
          <cell r="H507">
            <v>8.4289000000000005</v>
          </cell>
          <cell r="I507">
            <v>8.4608000000000008</v>
          </cell>
          <cell r="J507">
            <v>8.6359999999999992</v>
          </cell>
          <cell r="K507">
            <v>8.6869999999999994</v>
          </cell>
          <cell r="L507">
            <v>8.7385000000000002</v>
          </cell>
          <cell r="M507">
            <v>9.0073000000000008</v>
          </cell>
          <cell r="N507">
            <v>9.6378000000000004</v>
          </cell>
          <cell r="O507">
            <v>11.831099999999999</v>
          </cell>
          <cell r="P507">
            <v>14.471</v>
          </cell>
          <cell r="Q507">
            <v>16.976500000000001</v>
          </cell>
          <cell r="R507">
            <v>17.789400000000001</v>
          </cell>
          <cell r="S507">
            <v>18.716999999999999</v>
          </cell>
          <cell r="T507">
            <v>19.6753</v>
          </cell>
          <cell r="U507">
            <v>20.694900000000001</v>
          </cell>
          <cell r="V507">
            <v>21.890599999999999</v>
          </cell>
          <cell r="W507">
            <v>24.053799999999999</v>
          </cell>
          <cell r="X507">
            <v>27.699100000000001</v>
          </cell>
          <cell r="Y507">
            <v>29.2224</v>
          </cell>
          <cell r="Z507">
            <v>34.983499999999999</v>
          </cell>
          <cell r="AA507">
            <v>44.0687</v>
          </cell>
          <cell r="AB507">
            <v>51.952399999999997</v>
          </cell>
          <cell r="AC507">
            <v>53.4343</v>
          </cell>
          <cell r="AD507">
            <v>67.100867175023851</v>
          </cell>
          <cell r="AE507">
            <v>82.955935290485968</v>
          </cell>
          <cell r="AF507">
            <v>101.80289849486535</v>
          </cell>
          <cell r="AG507">
            <v>123.93243344157423</v>
          </cell>
          <cell r="AH507">
            <v>149.7152447960643</v>
          </cell>
          <cell r="AI507">
            <v>179.45199881756434</v>
          </cell>
          <cell r="AJ507">
            <v>213.38649731659174</v>
          </cell>
          <cell r="AK507">
            <v>251.72662007068021</v>
          </cell>
          <cell r="AL507">
            <v>294.57542493947449</v>
          </cell>
          <cell r="AM507">
            <v>341.92914855302422</v>
          </cell>
          <cell r="AN507">
            <v>393.66399488937776</v>
          </cell>
          <cell r="AO507">
            <v>449.50350562816737</v>
          </cell>
          <cell r="AP507">
            <v>509.01222778347744</v>
          </cell>
          <cell r="AQ507">
            <v>571.58647347012914</v>
          </cell>
          <cell r="AR507">
            <v>636.44781961598346</v>
          </cell>
          <cell r="AS507">
            <v>702.65078319267661</v>
          </cell>
          <cell r="AT507">
            <v>769.09582436494838</v>
          </cell>
          <cell r="AU507">
            <v>834.55123205606685</v>
          </cell>
          <cell r="AV507">
            <v>897.68554552921501</v>
          </cell>
          <cell r="AW507">
            <v>957.10723730124744</v>
          </cell>
          <cell r="AX507">
            <v>1011.4115636112942</v>
          </cell>
          <cell r="AY507">
            <v>1059.2327674209228</v>
          </cell>
          <cell r="AZ507">
            <v>1099.2985893366833</v>
          </cell>
          <cell r="BA507">
            <v>1130.4845783838305</v>
          </cell>
          <cell r="BB507">
            <v>1151.865048516991</v>
          </cell>
          <cell r="BC507">
            <v>1162.7574654605755</v>
          </cell>
          <cell r="BD507">
            <v>1162.7574654605755</v>
          </cell>
          <cell r="BE507">
            <v>1162.7574658418253</v>
          </cell>
          <cell r="BF507">
            <v>1162.7574663402493</v>
          </cell>
          <cell r="BG507">
            <v>1162.757466633474</v>
          </cell>
          <cell r="BH507">
            <v>1162.7574670244398</v>
          </cell>
          <cell r="BI507">
            <v>1162.7574674186446</v>
          </cell>
          <cell r="BJ507">
            <v>1162.7574677781099</v>
          </cell>
          <cell r="BK507">
            <v>1162.7574681596554</v>
          </cell>
          <cell r="BL507">
            <v>1162.7574685380605</v>
          </cell>
          <cell r="BM507">
            <v>1162.7574689111991</v>
          </cell>
          <cell r="BN507">
            <v>1162.7574692888957</v>
          </cell>
          <cell r="BO507">
            <v>1162.7574696653087</v>
          </cell>
          <cell r="BP507">
            <v>1162.757470041058</v>
          </cell>
          <cell r="BQ507">
            <v>1162.7574704176777</v>
          </cell>
          <cell r="BR507">
            <v>1162.7574707939384</v>
          </cell>
          <cell r="BS507">
            <v>1162.7574711701484</v>
          </cell>
          <cell r="BT507">
            <v>1162.7574715465121</v>
          </cell>
          <cell r="BU507">
            <v>1162.75747192279</v>
          </cell>
          <cell r="BV507">
            <v>1162.7574722990739</v>
          </cell>
          <cell r="BW507">
            <v>1162.7574726753826</v>
          </cell>
          <cell r="BX507">
            <v>1162.7574730516726</v>
          </cell>
          <cell r="BY507">
            <v>1162.7574734279669</v>
          </cell>
          <cell r="BZ507">
            <v>1162.7574738042647</v>
          </cell>
          <cell r="CA507">
            <v>1162.7574741805588</v>
          </cell>
          <cell r="CB507">
            <v>1162.7574745568538</v>
          </cell>
          <cell r="CC507">
            <v>1162.7574749331498</v>
          </cell>
          <cell r="CD507">
            <v>1162.7574753094445</v>
          </cell>
          <cell r="CE507">
            <v>1162.7574756857398</v>
          </cell>
          <cell r="CF507">
            <v>1162.757476062035</v>
          </cell>
          <cell r="CG507">
            <v>1162.7574764383301</v>
          </cell>
          <cell r="CH507">
            <v>1162.7574768146253</v>
          </cell>
          <cell r="CI507">
            <v>1162.7574771909208</v>
          </cell>
          <cell r="CJ507">
            <v>1162.7574775672158</v>
          </cell>
          <cell r="CK507">
            <v>1162.757477943511</v>
          </cell>
          <cell r="CL507">
            <v>1162.7574783198063</v>
          </cell>
          <cell r="CM507">
            <v>1162.7574786961018</v>
          </cell>
          <cell r="CN507">
            <v>1162.7574790723968</v>
          </cell>
          <cell r="CO507">
            <v>1162.757479448692</v>
          </cell>
          <cell r="CP507">
            <v>1162.7574798249873</v>
          </cell>
          <cell r="CQ507">
            <v>1162.7574802012825</v>
          </cell>
          <cell r="CR507">
            <v>1162.7574805775778</v>
          </cell>
          <cell r="CS507">
            <v>1162.757480953873</v>
          </cell>
          <cell r="CT507">
            <v>1162.7574813301685</v>
          </cell>
          <cell r="CU507">
            <v>1162.7574817064635</v>
          </cell>
          <cell r="CV507">
            <v>1162.7574820827588</v>
          </cell>
          <cell r="CW507">
            <v>1162.757482459054</v>
          </cell>
          <cell r="CX507">
            <v>1162.7574828353493</v>
          </cell>
          <cell r="CY507">
            <v>1162.7574832116445</v>
          </cell>
          <cell r="CZ507">
            <v>1162.7574835879398</v>
          </cell>
          <cell r="DA507">
            <v>1162.757483964235</v>
          </cell>
          <cell r="DB507">
            <v>1162.7574843405305</v>
          </cell>
        </row>
        <row r="508">
          <cell r="C508" t="str">
            <v>EUR</v>
          </cell>
          <cell r="D508" t="str">
            <v>EUR/USD</v>
          </cell>
          <cell r="E508" t="str">
            <v>USDEUR Currncy</v>
          </cell>
          <cell r="F508">
            <v>1.0852999999999999</v>
          </cell>
          <cell r="G508">
            <v>1.1169</v>
          </cell>
          <cell r="H508">
            <v>1.0606</v>
          </cell>
          <cell r="I508">
            <v>0.88500000000000001</v>
          </cell>
          <cell r="J508">
            <v>0.80459999999999998</v>
          </cell>
          <cell r="K508">
            <v>0.80459999999999998</v>
          </cell>
          <cell r="L508">
            <v>0.79649999999999999</v>
          </cell>
          <cell r="M508">
            <v>0.73050000000000004</v>
          </cell>
          <cell r="N508">
            <v>0.68320000000000003</v>
          </cell>
          <cell r="O508">
            <v>0.71889999999999998</v>
          </cell>
          <cell r="P508">
            <v>0.75509999999999999</v>
          </cell>
          <cell r="Q508">
            <v>0.71899999999999997</v>
          </cell>
          <cell r="R508">
            <v>0.77810000000000001</v>
          </cell>
          <cell r="S508">
            <v>0.75309999999999999</v>
          </cell>
          <cell r="T508">
            <v>0.75390000000000001</v>
          </cell>
          <cell r="U508">
            <v>0.90100000000000002</v>
          </cell>
          <cell r="V508">
            <v>0.90400000000000003</v>
          </cell>
          <cell r="W508">
            <v>0.88680000000000003</v>
          </cell>
          <cell r="X508">
            <v>0.84770000000000001</v>
          </cell>
          <cell r="Y508">
            <v>0.89339999999999997</v>
          </cell>
          <cell r="Z508">
            <v>0.87709999999999999</v>
          </cell>
          <cell r="AA508">
            <v>0.8458</v>
          </cell>
          <cell r="AB508">
            <v>0.95120000000000005</v>
          </cell>
          <cell r="AC508">
            <v>0.95009999999999994</v>
          </cell>
          <cell r="AD508">
            <v>0.95484901302918856</v>
          </cell>
          <cell r="AE508">
            <v>0.95617773945945528</v>
          </cell>
          <cell r="AF508">
            <v>0.95518420092177692</v>
          </cell>
          <cell r="AG508">
            <v>0.95336826137629815</v>
          </cell>
          <cell r="AH508">
            <v>0.95287616336551251</v>
          </cell>
          <cell r="AI508">
            <v>0.95177829847430262</v>
          </cell>
          <cell r="AJ508">
            <v>0.95064582871868253</v>
          </cell>
          <cell r="AK508">
            <v>0.94974012572662492</v>
          </cell>
          <cell r="AL508">
            <v>0.94869708000947373</v>
          </cell>
          <cell r="AM508">
            <v>0.94767222908541338</v>
          </cell>
          <cell r="AN508">
            <v>0.94668309953235119</v>
          </cell>
          <cell r="AO508">
            <v>0.94566627928487879</v>
          </cell>
          <cell r="AP508">
            <v>0.94465816566412675</v>
          </cell>
          <cell r="AQ508">
            <v>0.94365560970351114</v>
          </cell>
          <cell r="AR508">
            <v>0.94264859950653856</v>
          </cell>
          <cell r="AS508">
            <v>0.94164484768079171</v>
          </cell>
          <cell r="AT508">
            <v>0.94064254587881879</v>
          </cell>
          <cell r="AU508">
            <v>0.93964033070619035</v>
          </cell>
          <cell r="AV508">
            <v>0.93863970934780883</v>
          </cell>
          <cell r="AW508">
            <v>0.93764012930861629</v>
          </cell>
          <cell r="AX508">
            <v>0.93664145493080408</v>
          </cell>
          <cell r="AY508">
            <v>0.93564395806182121</v>
          </cell>
          <cell r="AZ508">
            <v>0.93464750052077483</v>
          </cell>
          <cell r="BA508">
            <v>0.9336520816443844</v>
          </cell>
          <cell r="BB508">
            <v>0.93265774557615544</v>
          </cell>
          <cell r="BC508">
            <v>0.9316644608810063</v>
          </cell>
          <cell r="BD508">
            <v>0.93067223155452494</v>
          </cell>
          <cell r="BE508">
            <v>0.92968106313864074</v>
          </cell>
          <cell r="BF508">
            <v>0.92869094836280575</v>
          </cell>
          <cell r="BG508">
            <v>0.92770188797707387</v>
          </cell>
          <cell r="BH508">
            <v>0.92671388165425417</v>
          </cell>
          <cell r="BI508">
            <v>0.92572692711910431</v>
          </cell>
          <cell r="BJ508">
            <v>0.9247410237544057</v>
          </cell>
          <cell r="BK508">
            <v>0.92375617048912317</v>
          </cell>
          <cell r="BL508">
            <v>0.92277236600532986</v>
          </cell>
          <cell r="BM508">
            <v>0.92178960930285048</v>
          </cell>
          <cell r="BN508">
            <v>0.92080789925440221</v>
          </cell>
          <cell r="BO508">
            <v>0.91982723471403527</v>
          </cell>
          <cell r="BP508">
            <v>0.91884761459288489</v>
          </cell>
          <cell r="BQ508">
            <v>0.9178690377726505</v>
          </cell>
          <cell r="BR508">
            <v>0.91689150313801615</v>
          </cell>
          <cell r="BS508">
            <v>0.91591500958383598</v>
          </cell>
          <cell r="BT508">
            <v>0.914939555999563</v>
          </cell>
          <cell r="BU508">
            <v>0.9139651412772255</v>
          </cell>
          <cell r="BV508">
            <v>0.91299176431129248</v>
          </cell>
          <cell r="BW508">
            <v>0.9120194239961078</v>
          </cell>
          <cell r="BX508">
            <v>0.91104811922764062</v>
          </cell>
          <cell r="BY508">
            <v>0.91007784890317112</v>
          </cell>
          <cell r="BZ508">
            <v>0.9091086119209153</v>
          </cell>
          <cell r="CA508">
            <v>0.90814040718037559</v>
          </cell>
          <cell r="CB508">
            <v>0.90717323358223134</v>
          </cell>
          <cell r="CC508">
            <v>0.90620709002829158</v>
          </cell>
          <cell r="CD508">
            <v>0.90524197542156049</v>
          </cell>
          <cell r="CE508">
            <v>0.90427788866620717</v>
          </cell>
          <cell r="CF508">
            <v>0.90331482866756196</v>
          </cell>
          <cell r="CG508">
            <v>0.90235279433212578</v>
          </cell>
          <cell r="CH508">
            <v>0.90139178456756286</v>
          </cell>
          <cell r="CI508">
            <v>0.90043179828270004</v>
          </cell>
          <cell r="CJ508">
            <v>0.89947283438752723</v>
          </cell>
          <cell r="CK508">
            <v>0.89851489179319488</v>
          </cell>
          <cell r="CL508">
            <v>0.89755796941201282</v>
          </cell>
          <cell r="CM508">
            <v>0.89660206615744964</v>
          </cell>
          <cell r="CN508">
            <v>0.89564718094413076</v>
          </cell>
          <cell r="CO508">
            <v>0.89469331268783781</v>
          </cell>
          <cell r="CP508">
            <v>0.89374046030550702</v>
          </cell>
          <cell r="CQ508">
            <v>0.89278862271522808</v>
          </cell>
          <cell r="CR508">
            <v>0.89183779883624281</v>
          </cell>
          <cell r="CS508">
            <v>0.89088798758894416</v>
          </cell>
          <cell r="CT508">
            <v>0.88993918789487492</v>
          </cell>
          <cell r="CU508">
            <v>0.88899139867672616</v>
          </cell>
          <cell r="CV508">
            <v>0.88804461885833674</v>
          </cell>
          <cell r="CW508">
            <v>0.88709884736469147</v>
          </cell>
          <cell r="CX508">
            <v>0.88615408312191979</v>
          </cell>
          <cell r="CY508">
            <v>0.88521032505729502</v>
          </cell>
          <cell r="CZ508">
            <v>0.88426757209923323</v>
          </cell>
          <cell r="DA508">
            <v>0.88332582317729091</v>
          </cell>
          <cell r="DB508">
            <v>0.88238507722216564</v>
          </cell>
        </row>
        <row r="509">
          <cell r="C509" t="str">
            <v>FJD</v>
          </cell>
          <cell r="D509" t="str">
            <v>FJD/USD</v>
          </cell>
          <cell r="E509" t="str">
            <v>USDFJD Currncy</v>
          </cell>
          <cell r="F509">
            <v>2.1242999999999999</v>
          </cell>
          <cell r="G509">
            <v>2.2698</v>
          </cell>
          <cell r="H509">
            <v>2.1677</v>
          </cell>
          <cell r="I509">
            <v>1.8891</v>
          </cell>
          <cell r="J509">
            <v>1.7311000000000001</v>
          </cell>
          <cell r="K509">
            <v>1.6893</v>
          </cell>
          <cell r="L509">
            <v>1.7286999999999999</v>
          </cell>
          <cell r="M509">
            <v>1.6071</v>
          </cell>
          <cell r="N509">
            <v>1.5931999999999999</v>
          </cell>
          <cell r="O509">
            <v>1.9545999999999999</v>
          </cell>
          <cell r="P509">
            <v>1.9186000000000001</v>
          </cell>
          <cell r="Q509">
            <v>1.7919</v>
          </cell>
          <cell r="R509">
            <v>1.7874000000000001</v>
          </cell>
          <cell r="S509">
            <v>1.8328</v>
          </cell>
          <cell r="T509">
            <v>1.8829</v>
          </cell>
          <cell r="U509">
            <v>2.0905999999999998</v>
          </cell>
          <cell r="V509">
            <v>2.0836000000000001</v>
          </cell>
          <cell r="W509">
            <v>2.0615999999999999</v>
          </cell>
          <cell r="X509">
            <v>2.0844</v>
          </cell>
          <cell r="Y509">
            <v>2.1560000000000001</v>
          </cell>
          <cell r="Z509">
            <v>2.1646999999999998</v>
          </cell>
          <cell r="AA509">
            <v>2.0684999999999998</v>
          </cell>
          <cell r="AB509">
            <v>2.1920999999999999</v>
          </cell>
          <cell r="AC509">
            <v>2.2176</v>
          </cell>
          <cell r="AD509">
            <v>2.1889635600073039</v>
          </cell>
          <cell r="AE509">
            <v>2.1498180812887404</v>
          </cell>
          <cell r="AF509">
            <v>2.1151719602120389</v>
          </cell>
          <cell r="AG509">
            <v>2.0831744084856938</v>
          </cell>
          <cell r="AH509">
            <v>2.0490612733415334</v>
          </cell>
          <cell r="AI509">
            <v>2.016536586551279</v>
          </cell>
          <cell r="AJ509">
            <v>1.9846913790948406</v>
          </cell>
          <cell r="AK509">
            <v>1.9529094881250801</v>
          </cell>
          <cell r="AL509">
            <v>1.9218722127797614</v>
          </cell>
          <cell r="AM509">
            <v>1.8913154795796174</v>
          </cell>
          <cell r="AN509">
            <v>1.8611768518512031</v>
          </cell>
          <cell r="AO509">
            <v>1.8315670340213606</v>
          </cell>
          <cell r="AP509">
            <v>1.8024183010652297</v>
          </cell>
          <cell r="AQ509">
            <v>1.7737243393760596</v>
          </cell>
          <cell r="AR509">
            <v>1.7454963831441939</v>
          </cell>
          <cell r="AS509">
            <v>1.7177145654025869</v>
          </cell>
          <cell r="AT509">
            <v>1.6903739900882264</v>
          </cell>
          <cell r="AU509">
            <v>1.6634702067121563</v>
          </cell>
          <cell r="AV509">
            <v>1.6369938637894093</v>
          </cell>
          <cell r="AW509">
            <v>1.6109389017966842</v>
          </cell>
          <cell r="AX509">
            <v>1.5852989005342866</v>
          </cell>
          <cell r="AY509">
            <v>1.5600668272640619</v>
          </cell>
          <cell r="AZ509">
            <v>1.5352363776436395</v>
          </cell>
          <cell r="BA509">
            <v>1.5108011739573524</v>
          </cell>
          <cell r="BB509">
            <v>1.4867548549677436</v>
          </cell>
          <cell r="BC509">
            <v>1.4630912725460603</v>
          </cell>
          <cell r="BD509">
            <v>1.4398043304800054</v>
          </cell>
          <cell r="BE509">
            <v>1.4168880236149137</v>
          </cell>
          <cell r="BF509">
            <v>1.394336461122597</v>
          </cell>
          <cell r="BG509">
            <v>1.372143835563429</v>
          </cell>
          <cell r="BH509">
            <v>1.3503044326831295</v>
          </cell>
          <cell r="BI509">
            <v>1.3288126320312041</v>
          </cell>
          <cell r="BJ509">
            <v>1.3076629004982587</v>
          </cell>
          <cell r="BK509">
            <v>1.2868497935078316</v>
          </cell>
          <cell r="BL509">
            <v>1.2663679535176064</v>
          </cell>
          <cell r="BM509">
            <v>1.2462121078595056</v>
          </cell>
          <cell r="BN509">
            <v>1.2263770679259687</v>
          </cell>
          <cell r="BO509">
            <v>1.2068577277296781</v>
          </cell>
          <cell r="BP509">
            <v>1.1876490624823002</v>
          </cell>
          <cell r="BQ509">
            <v>1.1687461274048452</v>
          </cell>
          <cell r="BR509">
            <v>1.1501440564211123</v>
          </cell>
          <cell r="BS509">
            <v>1.1318380608935865</v>
          </cell>
          <cell r="BT509">
            <v>1.1138234284091024</v>
          </cell>
          <cell r="BU509">
            <v>1.0960955215573931</v>
          </cell>
          <cell r="BV509">
            <v>1.078649776736859</v>
          </cell>
          <cell r="BW509">
            <v>1.061481702982777</v>
          </cell>
          <cell r="BX509">
            <v>1.044586880809395</v>
          </cell>
          <cell r="BY509">
            <v>1.0279609610724763</v>
          </cell>
          <cell r="BZ509">
            <v>1.0115996638501596</v>
          </cell>
          <cell r="CA509">
            <v>0.99549877734084102</v>
          </cell>
          <cell r="CB509">
            <v>0.97965415677904755</v>
          </cell>
          <cell r="CC509">
            <v>0.96406172336852625</v>
          </cell>
          <cell r="CD509">
            <v>0.94871746323219563</v>
          </cell>
          <cell r="CE509">
            <v>0.93361742637889955</v>
          </cell>
          <cell r="CF509">
            <v>0.91875772568658798</v>
          </cell>
          <cell r="CG509">
            <v>0.90413453590166337</v>
          </cell>
          <cell r="CH509">
            <v>0.88974409265427201</v>
          </cell>
          <cell r="CI509">
            <v>0.87558269148926293</v>
          </cell>
          <cell r="CJ509">
            <v>0.86164668691256718</v>
          </cell>
          <cell r="CK509">
            <v>0.84793249145275951</v>
          </cell>
          <cell r="CL509">
            <v>0.83443657473755395</v>
          </cell>
          <cell r="CM509">
            <v>0.82115546258499905</v>
          </cell>
          <cell r="CN509">
            <v>0.8080857361091377</v>
          </cell>
          <cell r="CO509">
            <v>0.79522403083990156</v>
          </cell>
          <cell r="CP509">
            <v>0.78256703585701348</v>
          </cell>
          <cell r="CQ509">
            <v>0.770111492937675</v>
          </cell>
          <cell r="CR509">
            <v>0.75785419571781909</v>
          </cell>
          <cell r="CS509">
            <v>0.74579198886671316</v>
          </cell>
          <cell r="CT509">
            <v>0.73392176727469927</v>
          </cell>
          <cell r="CU509">
            <v>0.72224047525386204</v>
          </cell>
          <cell r="CV509">
            <v>0.7107451057514188</v>
          </cell>
          <cell r="CW509">
            <v>0.69943269957563126</v>
          </cell>
          <cell r="CX509">
            <v>0.688300344634035</v>
          </cell>
          <cell r="CY509">
            <v>0.67734517518379611</v>
          </cell>
          <cell r="CZ509">
            <v>0.6665643710939978</v>
          </cell>
          <cell r="DA509">
            <v>0.65595515711966901</v>
          </cell>
          <cell r="DB509">
            <v>0.64551480218736867</v>
          </cell>
        </row>
        <row r="510">
          <cell r="C510" t="str">
            <v>GBP</v>
          </cell>
          <cell r="D510" t="str">
            <v>GBP/USD</v>
          </cell>
          <cell r="E510" t="str">
            <v>USDGBP Currncy</v>
          </cell>
          <cell r="F510">
            <v>0.66080000000000005</v>
          </cell>
          <cell r="G510">
            <v>0.69430000000000003</v>
          </cell>
          <cell r="H510">
            <v>0.66620000000000001</v>
          </cell>
          <cell r="I510">
            <v>0.61199999999999999</v>
          </cell>
          <cell r="J510">
            <v>0.54579999999999995</v>
          </cell>
          <cell r="K510">
            <v>0.55010000000000003</v>
          </cell>
          <cell r="L510">
            <v>0.54320000000000002</v>
          </cell>
          <cell r="M510">
            <v>0.49969999999999998</v>
          </cell>
          <cell r="N510">
            <v>0.54549999999999998</v>
          </cell>
          <cell r="O510">
            <v>0.64070000000000005</v>
          </cell>
          <cell r="P510">
            <v>0.64739999999999998</v>
          </cell>
          <cell r="Q510">
            <v>0.62370000000000003</v>
          </cell>
          <cell r="R510">
            <v>0.63100000000000001</v>
          </cell>
          <cell r="S510">
            <v>0.63939999999999997</v>
          </cell>
          <cell r="T510">
            <v>0.60740000000000005</v>
          </cell>
          <cell r="U510">
            <v>0.65439999999999998</v>
          </cell>
          <cell r="V510">
            <v>0.74050000000000005</v>
          </cell>
          <cell r="W510">
            <v>0.77649999999999997</v>
          </cell>
          <cell r="X510">
            <v>0.75</v>
          </cell>
          <cell r="Y510">
            <v>0.78369999999999995</v>
          </cell>
          <cell r="Z510">
            <v>0.77949999999999997</v>
          </cell>
          <cell r="AA510">
            <v>0.72709999999999997</v>
          </cell>
          <cell r="AB510">
            <v>0.81140000000000001</v>
          </cell>
          <cell r="AC510">
            <v>0.82989999999999997</v>
          </cell>
          <cell r="AD510">
            <v>0.84210106913686522</v>
          </cell>
          <cell r="AE510">
            <v>0.84029380820882471</v>
          </cell>
          <cell r="AF510">
            <v>0.84017848959260599</v>
          </cell>
          <cell r="AG510">
            <v>0.83981621593083178</v>
          </cell>
          <cell r="AH510">
            <v>0.83905624346474894</v>
          </cell>
          <cell r="AI510">
            <v>0.83864415127699443</v>
          </cell>
          <cell r="AJ510">
            <v>0.83813335050622872</v>
          </cell>
          <cell r="AK510">
            <v>0.83757315652658748</v>
          </cell>
          <cell r="AL510">
            <v>0.83707937832571455</v>
          </cell>
          <cell r="AM510">
            <v>0.83655843696716647</v>
          </cell>
          <cell r="AN510">
            <v>0.83603412413681533</v>
          </cell>
          <cell r="AO510">
            <v>0.8355217421091653</v>
          </cell>
          <cell r="AP510">
            <v>0.83500317441591532</v>
          </cell>
          <cell r="AQ510">
            <v>0.8344853963835529</v>
          </cell>
          <cell r="AR510">
            <v>0.83396979161490514</v>
          </cell>
          <cell r="AS510">
            <v>0.83345311564631253</v>
          </cell>
          <cell r="AT510">
            <v>0.83293706908814635</v>
          </cell>
          <cell r="AU510">
            <v>0.83242159865535625</v>
          </cell>
          <cell r="AV510">
            <v>0.83190617328513106</v>
          </cell>
          <cell r="AW510">
            <v>0.83139116414458736</v>
          </cell>
          <cell r="AX510">
            <v>0.8308765003489873</v>
          </cell>
          <cell r="AY510">
            <v>0.83036210516156683</v>
          </cell>
          <cell r="AZ510">
            <v>0.82984805291298025</v>
          </cell>
          <cell r="BA510">
            <v>0.8293343192331244</v>
          </cell>
          <cell r="BB510">
            <v>0.82882089521843194</v>
          </cell>
          <cell r="BC510">
            <v>0.82830779452046921</v>
          </cell>
          <cell r="BD510">
            <v>0.82779501061446836</v>
          </cell>
          <cell r="BE510">
            <v>0.82728254290939607</v>
          </cell>
          <cell r="BF510">
            <v>0.82677039357820836</v>
          </cell>
          <cell r="BG510">
            <v>0.82625856097712258</v>
          </cell>
          <cell r="BH510">
            <v>0.82574704508532659</v>
          </cell>
          <cell r="BI510">
            <v>0.82523584607161304</v>
          </cell>
          <cell r="BJ510">
            <v>0.82472496343837154</v>
          </cell>
          <cell r="BK510">
            <v>0.82421439706910471</v>
          </cell>
          <cell r="BL510">
            <v>0.82370414681549875</v>
          </cell>
          <cell r="BM510">
            <v>0.82319421242380053</v>
          </cell>
          <cell r="BN510">
            <v>0.82268459372134028</v>
          </cell>
          <cell r="BO510">
            <v>0.82217529051677141</v>
          </cell>
          <cell r="BP510">
            <v>0.82166630260443829</v>
          </cell>
          <cell r="BQ510">
            <v>0.82115762979467877</v>
          </cell>
          <cell r="BR510">
            <v>0.82064927189218007</v>
          </cell>
          <cell r="BS510">
            <v>0.82014122870031159</v>
          </cell>
          <cell r="BT510">
            <v>0.81963350002544288</v>
          </cell>
          <cell r="BU510">
            <v>0.81912608567262479</v>
          </cell>
          <cell r="BV510">
            <v>0.81861898544702905</v>
          </cell>
          <cell r="BW510">
            <v>0.8181121991544269</v>
          </cell>
          <cell r="BX510">
            <v>0.81760572660039033</v>
          </cell>
          <cell r="BY510">
            <v>0.81709956759066527</v>
          </cell>
          <cell r="BZ510">
            <v>0.81659372193118873</v>
          </cell>
          <cell r="CA510">
            <v>0.81608818942795291</v>
          </cell>
          <cell r="CB510">
            <v>0.81558296988708967</v>
          </cell>
          <cell r="CC510">
            <v>0.81507806311485931</v>
          </cell>
          <cell r="CD510">
            <v>0.81457346891763005</v>
          </cell>
          <cell r="CE510">
            <v>0.81406918710189524</v>
          </cell>
          <cell r="CF510">
            <v>0.81356521747426869</v>
          </cell>
          <cell r="CG510">
            <v>0.81306155984148176</v>
          </cell>
          <cell r="CH510">
            <v>0.81255821401038619</v>
          </cell>
          <cell r="CI510">
            <v>0.81205517978795405</v>
          </cell>
          <cell r="CJ510">
            <v>0.81155245698127587</v>
          </cell>
          <cell r="CK510">
            <v>0.81105004539756198</v>
          </cell>
          <cell r="CL510">
            <v>0.81054794484414239</v>
          </cell>
          <cell r="CM510">
            <v>0.81004615512846623</v>
          </cell>
          <cell r="CN510">
            <v>0.80954467605810143</v>
          </cell>
          <cell r="CO510">
            <v>0.80904350744073528</v>
          </cell>
          <cell r="CP510">
            <v>0.8085426490841745</v>
          </cell>
          <cell r="CQ510">
            <v>0.8080421007963442</v>
          </cell>
          <cell r="CR510">
            <v>0.80754186238528869</v>
          </cell>
          <cell r="CS510">
            <v>0.80704193365917132</v>
          </cell>
          <cell r="CT510">
            <v>0.80654231442627389</v>
          </cell>
          <cell r="CU510">
            <v>0.80604300449499688</v>
          </cell>
          <cell r="CV510">
            <v>0.80554400367385948</v>
          </cell>
          <cell r="CW510">
            <v>0.80504531177149952</v>
          </cell>
          <cell r="CX510">
            <v>0.80454692859667321</v>
          </cell>
          <cell r="CY510">
            <v>0.80404885395825509</v>
          </cell>
          <cell r="CZ510">
            <v>0.8035510876652382</v>
          </cell>
          <cell r="DA510">
            <v>0.80305362952673354</v>
          </cell>
          <cell r="DB510">
            <v>0.80255647935197061</v>
          </cell>
        </row>
        <row r="511">
          <cell r="C511" t="str">
            <v>GHS</v>
          </cell>
          <cell r="D511" t="str">
            <v>GHS/USD</v>
          </cell>
          <cell r="E511" t="str">
            <v>USDGHS Currncy</v>
          </cell>
          <cell r="F511">
            <v>0.5595</v>
          </cell>
          <cell r="G511">
            <v>0.73080000000000001</v>
          </cell>
          <cell r="H511">
            <v>0.79520000000000002</v>
          </cell>
          <cell r="I511">
            <v>0.86229999999999996</v>
          </cell>
          <cell r="J511">
            <v>0.89700000000000002</v>
          </cell>
          <cell r="K511">
            <v>0.9052</v>
          </cell>
          <cell r="L511">
            <v>0.91769999999999996</v>
          </cell>
          <cell r="M511">
            <v>0.93659999999999999</v>
          </cell>
          <cell r="N511">
            <v>1.0827</v>
          </cell>
          <cell r="O511">
            <v>1.4319999999999999</v>
          </cell>
          <cell r="P511">
            <v>1.4331</v>
          </cell>
          <cell r="Q511">
            <v>1.5463</v>
          </cell>
          <cell r="R511">
            <v>1.8527</v>
          </cell>
          <cell r="S511">
            <v>2.0667</v>
          </cell>
          <cell r="T511">
            <v>3.0419999999999998</v>
          </cell>
          <cell r="U511">
            <v>3.7738999999999998</v>
          </cell>
          <cell r="V511">
            <v>3.8862999999999999</v>
          </cell>
          <cell r="W511">
            <v>4.3914</v>
          </cell>
          <cell r="X511">
            <v>4.6769999999999996</v>
          </cell>
          <cell r="Y511">
            <v>5.3502000000000001</v>
          </cell>
          <cell r="Z511">
            <v>5.7220000000000004</v>
          </cell>
          <cell r="AA511">
            <v>5.9104000000000001</v>
          </cell>
          <cell r="AB511">
            <v>9.0548000000000002</v>
          </cell>
          <cell r="AC511">
            <v>12.314399999999999</v>
          </cell>
          <cell r="AD511">
            <v>13.819008834807105</v>
          </cell>
          <cell r="AE511">
            <v>14.89642675540729</v>
          </cell>
          <cell r="AF511">
            <v>16.016040403210681</v>
          </cell>
          <cell r="AG511">
            <v>17.164730333653377</v>
          </cell>
          <cell r="AH511">
            <v>18.344005211491659</v>
          </cell>
          <cell r="AI511">
            <v>19.547652713027198</v>
          </cell>
          <cell r="AJ511">
            <v>20.768100112963403</v>
          </cell>
          <cell r="AK511">
            <v>22.00044961861013</v>
          </cell>
          <cell r="AL511">
            <v>23.23724807975228</v>
          </cell>
          <cell r="AM511">
            <v>24.470781091449101</v>
          </cell>
          <cell r="AN511">
            <v>25.693524880495627</v>
          </cell>
          <cell r="AO511">
            <v>26.897107712495892</v>
          </cell>
          <cell r="AP511">
            <v>28.073034618219683</v>
          </cell>
          <cell r="AQ511">
            <v>29.212738801552174</v>
          </cell>
          <cell r="AR511">
            <v>30.307474659398242</v>
          </cell>
          <cell r="AS511">
            <v>31.348582977470254</v>
          </cell>
          <cell r="AT511">
            <v>32.327564544776976</v>
          </cell>
          <cell r="AU511">
            <v>33.236160403736847</v>
          </cell>
          <cell r="AV511">
            <v>34.066500117220272</v>
          </cell>
          <cell r="AW511">
            <v>34.811200038543539</v>
          </cell>
          <cell r="AX511">
            <v>35.463467222712033</v>
          </cell>
          <cell r="AY511">
            <v>36.017207990884479</v>
          </cell>
          <cell r="AZ511">
            <v>36.467117890245824</v>
          </cell>
          <cell r="BA511">
            <v>36.808765218425805</v>
          </cell>
          <cell r="BB511">
            <v>37.038663976586705</v>
          </cell>
          <cell r="BC511">
            <v>37.154331337161302</v>
          </cell>
          <cell r="BD511">
            <v>37.154331337161295</v>
          </cell>
          <cell r="BE511">
            <v>37.154331349343614</v>
          </cell>
          <cell r="BF511">
            <v>37.154331365270068</v>
          </cell>
          <cell r="BG511">
            <v>37.154331374639661</v>
          </cell>
          <cell r="BH511">
            <v>37.154331387132444</v>
          </cell>
          <cell r="BI511">
            <v>37.154331399728733</v>
          </cell>
          <cell r="BJ511">
            <v>37.154331411214955</v>
          </cell>
          <cell r="BK511">
            <v>37.154331423406717</v>
          </cell>
          <cell r="BL511">
            <v>37.154331435498129</v>
          </cell>
          <cell r="BM511">
            <v>37.154331447421271</v>
          </cell>
          <cell r="BN511">
            <v>37.154331459490038</v>
          </cell>
          <cell r="BO511">
            <v>37.154331471517814</v>
          </cell>
          <cell r="BP511">
            <v>37.154331483524373</v>
          </cell>
          <cell r="BQ511">
            <v>37.154331495558743</v>
          </cell>
          <cell r="BR511">
            <v>37.154331507581638</v>
          </cell>
          <cell r="BS511">
            <v>37.15433151960292</v>
          </cell>
          <cell r="BT511">
            <v>37.154331531629097</v>
          </cell>
          <cell r="BU511">
            <v>37.15433154365256</v>
          </cell>
          <cell r="BV511">
            <v>37.154331555676194</v>
          </cell>
          <cell r="BW511">
            <v>37.154331567700631</v>
          </cell>
          <cell r="BX511">
            <v>37.15433157972447</v>
          </cell>
          <cell r="BY511">
            <v>37.154331591748438</v>
          </cell>
          <cell r="BZ511">
            <v>37.154331603772526</v>
          </cell>
          <cell r="CA511">
            <v>37.154331615796487</v>
          </cell>
          <cell r="CB511">
            <v>37.15433162782049</v>
          </cell>
          <cell r="CC511">
            <v>37.154331639844507</v>
          </cell>
          <cell r="CD511">
            <v>37.154331651868496</v>
          </cell>
          <cell r="CE511">
            <v>37.154331663892499</v>
          </cell>
          <cell r="CF511">
            <v>37.154331675916495</v>
          </cell>
          <cell r="CG511">
            <v>37.154331687940498</v>
          </cell>
          <cell r="CH511">
            <v>37.154331699964501</v>
          </cell>
          <cell r="CI511">
            <v>37.154331711988505</v>
          </cell>
          <cell r="CJ511">
            <v>37.154331724012508</v>
          </cell>
          <cell r="CK511">
            <v>37.154331736036511</v>
          </cell>
          <cell r="CL511">
            <v>37.154331748060514</v>
          </cell>
          <cell r="CM511">
            <v>37.154331760084517</v>
          </cell>
          <cell r="CN511">
            <v>37.15433177210852</v>
          </cell>
          <cell r="CO511">
            <v>37.154331784132523</v>
          </cell>
          <cell r="CP511">
            <v>37.154331796156519</v>
          </cell>
          <cell r="CQ511">
            <v>37.15433180818053</v>
          </cell>
          <cell r="CR511">
            <v>37.154331820204526</v>
          </cell>
          <cell r="CS511">
            <v>37.154331832228529</v>
          </cell>
          <cell r="CT511">
            <v>37.154331844252532</v>
          </cell>
          <cell r="CU511">
            <v>37.154331856276535</v>
          </cell>
          <cell r="CV511">
            <v>37.154331868300531</v>
          </cell>
          <cell r="CW511">
            <v>37.154331880324534</v>
          </cell>
          <cell r="CX511">
            <v>37.15433189234853</v>
          </cell>
          <cell r="CY511">
            <v>37.154331904372533</v>
          </cell>
          <cell r="CZ511">
            <v>37.154331916396536</v>
          </cell>
          <cell r="DA511">
            <v>37.15433192842054</v>
          </cell>
          <cell r="DB511">
            <v>37.15433194044455</v>
          </cell>
        </row>
        <row r="512">
          <cell r="C512" t="str">
            <v>GMD</v>
          </cell>
          <cell r="D512" t="str">
            <v>GMD/USD</v>
          </cell>
          <cell r="E512" t="str">
            <v>USDGMD Currncy</v>
          </cell>
          <cell r="F512">
            <v>13.0307</v>
          </cell>
          <cell r="G512">
            <v>15.877000000000001</v>
          </cell>
          <cell r="H512">
            <v>19.595099999999999</v>
          </cell>
          <cell r="I512">
            <v>27.103200000000001</v>
          </cell>
          <cell r="J512">
            <v>29.511299999999999</v>
          </cell>
          <cell r="K512">
            <v>28.4894</v>
          </cell>
          <cell r="L512">
            <v>28.131699999999999</v>
          </cell>
          <cell r="M512">
            <v>24.920200000000001</v>
          </cell>
          <cell r="N512">
            <v>22.3247</v>
          </cell>
          <cell r="O512">
            <v>26.561</v>
          </cell>
          <cell r="P512">
            <v>27.802199999999999</v>
          </cell>
          <cell r="Q512">
            <v>28.394100000000002</v>
          </cell>
          <cell r="R512">
            <v>31.085100000000001</v>
          </cell>
          <cell r="S512">
            <v>33.936599999999999</v>
          </cell>
          <cell r="T512">
            <v>39.9529</v>
          </cell>
          <cell r="U512">
            <v>41.108400000000003</v>
          </cell>
          <cell r="V512">
            <v>41.866900000000001</v>
          </cell>
          <cell r="W512">
            <v>46.310200000000002</v>
          </cell>
          <cell r="X512">
            <v>47.719799999999999</v>
          </cell>
          <cell r="Y512">
            <v>50.013199999999998</v>
          </cell>
          <cell r="Z512">
            <v>51.927500000000002</v>
          </cell>
          <cell r="AA512">
            <v>51.921399999999998</v>
          </cell>
          <cell r="AB512">
            <v>55.7727</v>
          </cell>
          <cell r="AC512">
            <v>62.248600000000003</v>
          </cell>
          <cell r="AD512">
            <v>67.050890786533486</v>
          </cell>
          <cell r="AE512">
            <v>72.906236565123365</v>
          </cell>
          <cell r="AF512">
            <v>79.041196089089553</v>
          </cell>
          <cell r="AG512">
            <v>85.39080453262045</v>
          </cell>
          <cell r="AH512">
            <v>91.960896061366938</v>
          </cell>
          <cell r="AI512">
            <v>98.718106550327505</v>
          </cell>
          <cell r="AJ512">
            <v>105.62081834693781</v>
          </cell>
          <cell r="AK512">
            <v>112.63966998408861</v>
          </cell>
          <cell r="AL512">
            <v>119.73115187470407</v>
          </cell>
          <cell r="AM512">
            <v>126.84917477960484</v>
          </cell>
          <cell r="AN512">
            <v>133.9475063365503</v>
          </cell>
          <cell r="AO512">
            <v>140.97448447197667</v>
          </cell>
          <cell r="AP512">
            <v>147.87685711697748</v>
          </cell>
          <cell r="AQ512">
            <v>154.60019332002898</v>
          </cell>
          <cell r="AR512">
            <v>161.08846919744482</v>
          </cell>
          <cell r="AS512">
            <v>167.28563433793244</v>
          </cell>
          <cell r="AT512">
            <v>173.13619347538872</v>
          </cell>
          <cell r="AU512">
            <v>178.58583450535752</v>
          </cell>
          <cell r="AV512">
            <v>183.58243084811315</v>
          </cell>
          <cell r="AW512">
            <v>188.07678322490841</v>
          </cell>
          <cell r="AX512">
            <v>192.0233911664771</v>
          </cell>
          <cell r="AY512">
            <v>195.38124433166178</v>
          </cell>
          <cell r="AZ512">
            <v>198.11450224891732</v>
          </cell>
          <cell r="BA512">
            <v>200.19312230248548</v>
          </cell>
          <cell r="BB512">
            <v>201.59340841593456</v>
          </cell>
          <cell r="BC512">
            <v>202.298448938018</v>
          </cell>
          <cell r="BD512">
            <v>202.298448938018</v>
          </cell>
          <cell r="BE512">
            <v>202.29844900434844</v>
          </cell>
          <cell r="BF512">
            <v>202.29844909106507</v>
          </cell>
          <cell r="BG512">
            <v>202.29844914208078</v>
          </cell>
          <cell r="BH512">
            <v>202.29844921010167</v>
          </cell>
          <cell r="BI512">
            <v>202.29844927868609</v>
          </cell>
          <cell r="BJ512">
            <v>202.29844934122644</v>
          </cell>
          <cell r="BK512">
            <v>202.29844940760836</v>
          </cell>
          <cell r="BL512">
            <v>202.29844947344387</v>
          </cell>
          <cell r="BM512">
            <v>202.29844953836317</v>
          </cell>
          <cell r="BN512">
            <v>202.29844960407542</v>
          </cell>
          <cell r="BO512">
            <v>202.29844966956443</v>
          </cell>
          <cell r="BP512">
            <v>202.29844973493792</v>
          </cell>
          <cell r="BQ512">
            <v>202.29844980046281</v>
          </cell>
          <cell r="BR512">
            <v>202.29844986592525</v>
          </cell>
          <cell r="BS512">
            <v>202.29844993137888</v>
          </cell>
          <cell r="BT512">
            <v>202.29844999685926</v>
          </cell>
          <cell r="BU512">
            <v>202.29845006232475</v>
          </cell>
          <cell r="BV512">
            <v>202.29845012779123</v>
          </cell>
          <cell r="BW512">
            <v>202.298450193262</v>
          </cell>
          <cell r="BX512">
            <v>202.29845025872959</v>
          </cell>
          <cell r="BY512">
            <v>202.29845032419786</v>
          </cell>
          <cell r="BZ512">
            <v>202.29845038966678</v>
          </cell>
          <cell r="CA512">
            <v>202.298450455135</v>
          </cell>
          <cell r="CB512">
            <v>202.29845052060347</v>
          </cell>
          <cell r="CC512">
            <v>202.29845058607202</v>
          </cell>
          <cell r="CD512">
            <v>202.29845065154041</v>
          </cell>
          <cell r="CE512">
            <v>202.29845071700888</v>
          </cell>
          <cell r="CF512">
            <v>202.29845078247732</v>
          </cell>
          <cell r="CG512">
            <v>202.29845084794579</v>
          </cell>
          <cell r="CH512">
            <v>202.29845091341423</v>
          </cell>
          <cell r="CI512">
            <v>202.2984509788827</v>
          </cell>
          <cell r="CJ512">
            <v>202.29845104435114</v>
          </cell>
          <cell r="CK512">
            <v>202.29845110981961</v>
          </cell>
          <cell r="CL512">
            <v>202.29845117528808</v>
          </cell>
          <cell r="CM512">
            <v>202.29845124075655</v>
          </cell>
          <cell r="CN512">
            <v>202.29845130622499</v>
          </cell>
          <cell r="CO512">
            <v>202.29845137169346</v>
          </cell>
          <cell r="CP512">
            <v>202.29845143716193</v>
          </cell>
          <cell r="CQ512">
            <v>202.2984515026304</v>
          </cell>
          <cell r="CR512">
            <v>202.29845156809887</v>
          </cell>
          <cell r="CS512">
            <v>202.29845163356734</v>
          </cell>
          <cell r="CT512">
            <v>202.29845169903581</v>
          </cell>
          <cell r="CU512">
            <v>202.29845176450428</v>
          </cell>
          <cell r="CV512">
            <v>202.29845182997269</v>
          </cell>
          <cell r="CW512">
            <v>202.29845189544116</v>
          </cell>
          <cell r="CX512">
            <v>202.2984519609096</v>
          </cell>
          <cell r="CY512">
            <v>202.29845202637807</v>
          </cell>
          <cell r="CZ512">
            <v>202.29845209184654</v>
          </cell>
          <cell r="DA512">
            <v>202.29845215731501</v>
          </cell>
          <cell r="DB512">
            <v>202.29845222278348</v>
          </cell>
        </row>
        <row r="513">
          <cell r="C513" t="str">
            <v>GTQ</v>
          </cell>
          <cell r="D513" t="str">
            <v>GTQ/USD</v>
          </cell>
          <cell r="E513" t="str">
            <v>USDGTQ Currncy</v>
          </cell>
          <cell r="F513">
            <v>7.75617</v>
          </cell>
          <cell r="G513">
            <v>7.83725</v>
          </cell>
          <cell r="H513">
            <v>7.8242399999999996</v>
          </cell>
          <cell r="I513">
            <v>7.9244899999999996</v>
          </cell>
          <cell r="J513">
            <v>7.95282</v>
          </cell>
          <cell r="K513">
            <v>7.6412599999999999</v>
          </cell>
          <cell r="L513">
            <v>7.6049100000000003</v>
          </cell>
          <cell r="M513">
            <v>7.67713</v>
          </cell>
          <cell r="N513">
            <v>7.58725</v>
          </cell>
          <cell r="O513">
            <v>8.1455800000000007</v>
          </cell>
          <cell r="P513">
            <v>8.0589300000000001</v>
          </cell>
          <cell r="Q513">
            <v>7.7874800000000004</v>
          </cell>
          <cell r="R513">
            <v>7.8335800000000004</v>
          </cell>
          <cell r="S513">
            <v>7.8605200000000002</v>
          </cell>
          <cell r="T513">
            <v>7.7350399999999997</v>
          </cell>
          <cell r="U513">
            <v>7.6574299999999997</v>
          </cell>
          <cell r="V513">
            <v>7.6032200000000003</v>
          </cell>
          <cell r="W513">
            <v>7.3510900000000001</v>
          </cell>
          <cell r="X513">
            <v>7.5220500000000001</v>
          </cell>
          <cell r="Y513">
            <v>7.6998600000000001</v>
          </cell>
          <cell r="Z513">
            <v>7.7225299999999999</v>
          </cell>
          <cell r="AA513">
            <v>7.7372899999999998</v>
          </cell>
          <cell r="AB513">
            <v>7.7528100000000002</v>
          </cell>
          <cell r="AC513">
            <v>7.8455700000000004</v>
          </cell>
          <cell r="AD513">
            <v>8.0040438834220229</v>
          </cell>
          <cell r="AE513">
            <v>8.1588788823036342</v>
          </cell>
          <cell r="AF513">
            <v>8.3153159114740003</v>
          </cell>
          <cell r="AG513">
            <v>8.4722609395550137</v>
          </cell>
          <cell r="AH513">
            <v>8.6343427294878925</v>
          </cell>
          <cell r="AI513">
            <v>8.7989100997028356</v>
          </cell>
          <cell r="AJ513">
            <v>8.9662791621290427</v>
          </cell>
          <cell r="AK513">
            <v>9.1372723040488228</v>
          </cell>
          <cell r="AL513">
            <v>9.3113430885584734</v>
          </cell>
          <cell r="AM513">
            <v>9.4887020975225163</v>
          </cell>
          <cell r="AN513">
            <v>9.6695218070333322</v>
          </cell>
          <cell r="AO513">
            <v>9.8537409415520543</v>
          </cell>
          <cell r="AP513">
            <v>10.041472673875376</v>
          </cell>
          <cell r="AQ513">
            <v>10.232795077306085</v>
          </cell>
          <cell r="AR513">
            <v>10.427752232486817</v>
          </cell>
          <cell r="AS513">
            <v>10.626426060296009</v>
          </cell>
          <cell r="AT513">
            <v>10.8288871871859</v>
          </cell>
          <cell r="AU513">
            <v>11.035203510739256</v>
          </cell>
          <cell r="AV513">
            <v>11.245451440138837</v>
          </cell>
          <cell r="AW513">
            <v>11.459705347087445</v>
          </cell>
          <cell r="AX513">
            <v>11.678040894917409</v>
          </cell>
          <cell r="AY513">
            <v>11.900536482897623</v>
          </cell>
          <cell r="AZ513">
            <v>12.127271168033294</v>
          </cell>
          <cell r="BA513">
            <v>12.35832563343676</v>
          </cell>
          <cell r="BB513">
            <v>12.593782307367206</v>
          </cell>
          <cell r="BC513">
            <v>12.833725005786485</v>
          </cell>
          <cell r="BD513">
            <v>13.078239193741167</v>
          </cell>
          <cell r="BE513">
            <v>13.327411992409834</v>
          </cell>
          <cell r="BF513">
            <v>13.581332145887071</v>
          </cell>
          <cell r="BG513">
            <v>13.840090104542782</v>
          </cell>
          <cell r="BH513">
            <v>14.103778044326038</v>
          </cell>
          <cell r="BI513">
            <v>14.372489890460656</v>
          </cell>
          <cell r="BJ513">
            <v>14.646321361581416</v>
          </cell>
          <cell r="BK513">
            <v>14.925369999738276</v>
          </cell>
          <cell r="BL513">
            <v>15.209735204224968</v>
          </cell>
          <cell r="BM513">
            <v>15.499518269025307</v>
          </cell>
          <cell r="BN513">
            <v>15.794822417827053</v>
          </cell>
          <cell r="BO513">
            <v>16.095752840810942</v>
          </cell>
          <cell r="BP513">
            <v>16.402416732476794</v>
          </cell>
          <cell r="BQ513">
            <v>16.714923329578401</v>
          </cell>
          <cell r="BR513">
            <v>17.033383950080474</v>
          </cell>
          <cell r="BS513">
            <v>17.357912032866309</v>
          </cell>
          <cell r="BT513">
            <v>17.688623178092595</v>
          </cell>
          <cell r="BU513">
            <v>18.025635188384474</v>
          </cell>
          <cell r="BV513">
            <v>18.369068110804815</v>
          </cell>
          <cell r="BW513">
            <v>18.719044279605644</v>
          </cell>
          <cell r="BX513">
            <v>19.075688359809632</v>
          </cell>
          <cell r="BY513">
            <v>19.439127391617426</v>
          </cell>
          <cell r="BZ513">
            <v>19.809490835658696</v>
          </cell>
          <cell r="CA513">
            <v>20.186910619108492</v>
          </cell>
          <cell r="CB513">
            <v>20.571521182680915</v>
          </cell>
          <cell r="CC513">
            <v>20.963459528517909</v>
          </cell>
          <cell r="CD513">
            <v>21.362865268991065</v>
          </cell>
          <cell r="CE513">
            <v>21.769880676432887</v>
          </cell>
          <cell r="CF513">
            <v>22.184650733815573</v>
          </cell>
          <cell r="CG513">
            <v>22.607323186395472</v>
          </cell>
          <cell r="CH513">
            <v>23.03804859434138</v>
          </cell>
          <cell r="CI513">
            <v>23.476980386365604</v>
          </cell>
          <cell r="CJ513">
            <v>23.924274914376799</v>
          </cell>
          <cell r="CK513">
            <v>24.380091509174104</v>
          </cell>
          <cell r="CL513">
            <v>24.844592537202352</v>
          </cell>
          <cell r="CM513">
            <v>25.317943458388637</v>
          </cell>
          <cell r="CN513">
            <v>25.800312885080793</v>
          </cell>
          <cell r="CO513">
            <v>26.29187264210881</v>
          </cell>
          <cell r="CP513">
            <v>26.792797827990569</v>
          </cell>
          <cell r="CQ513">
            <v>27.303266877303678</v>
          </cell>
          <cell r="CR513">
            <v>27.823461624245656</v>
          </cell>
          <cell r="CS513">
            <v>28.353567367405127</v>
          </cell>
          <cell r="CT513">
            <v>28.893772935767</v>
          </cell>
          <cell r="CU513">
            <v>29.444270755975275</v>
          </cell>
          <cell r="CV513">
            <v>30.005256920877319</v>
          </cell>
          <cell r="CW513">
            <v>30.576931259374142</v>
          </cell>
          <cell r="CX513">
            <v>31.159497407601428</v>
          </cell>
          <cell r="CY513">
            <v>31.753162881466771</v>
          </cell>
          <cell r="CZ513">
            <v>32.358139150568952</v>
          </cell>
          <cell r="DA513">
            <v>32.974641713525472</v>
          </cell>
          <cell r="DB513">
            <v>33.602890174735393</v>
          </cell>
        </row>
        <row r="514">
          <cell r="C514" t="str">
            <v>GYD</v>
          </cell>
          <cell r="D514" t="str">
            <v>GYD/USD</v>
          </cell>
          <cell r="E514" t="str">
            <v>USDGYD Currncy</v>
          </cell>
          <cell r="F514">
            <v>180.3</v>
          </cell>
          <cell r="G514">
            <v>180.5</v>
          </cell>
          <cell r="H514">
            <v>179.4</v>
          </cell>
          <cell r="I514">
            <v>178.7</v>
          </cell>
          <cell r="J514">
            <v>179</v>
          </cell>
          <cell r="K514">
            <v>185.1</v>
          </cell>
          <cell r="L514">
            <v>200.3</v>
          </cell>
          <cell r="M514">
            <v>203.1</v>
          </cell>
          <cell r="N514">
            <v>204.3</v>
          </cell>
          <cell r="O514">
            <v>204.8</v>
          </cell>
          <cell r="P514">
            <v>204.3</v>
          </cell>
          <cell r="Q514">
            <v>204</v>
          </cell>
          <cell r="R514">
            <v>202.7</v>
          </cell>
          <cell r="S514">
            <v>208.6</v>
          </cell>
          <cell r="T514">
            <v>207.8</v>
          </cell>
          <cell r="U514">
            <v>207</v>
          </cell>
          <cell r="V514">
            <v>207.2</v>
          </cell>
          <cell r="W514">
            <v>207.2</v>
          </cell>
          <cell r="X514" t="str">
            <v/>
          </cell>
          <cell r="Y514" t="str">
            <v/>
          </cell>
          <cell r="Z514">
            <v>209.1</v>
          </cell>
          <cell r="AA514" t="str">
            <v/>
          </cell>
          <cell r="AB514">
            <v>209.2</v>
          </cell>
          <cell r="AC514">
            <v>209.3</v>
          </cell>
          <cell r="AD514">
            <v>212.73840944199546</v>
          </cell>
          <cell r="AE514">
            <v>215.40964501192715</v>
          </cell>
          <cell r="AF514">
            <v>218.4826128891969</v>
          </cell>
          <cell r="AG514">
            <v>221.74708459314829</v>
          </cell>
          <cell r="AH514">
            <v>224.83406919158273</v>
          </cell>
          <cell r="AI514">
            <v>228.06632340852232</v>
          </cell>
          <cell r="AJ514">
            <v>231.35344242169998</v>
          </cell>
          <cell r="AK514">
            <v>234.64717260304892</v>
          </cell>
          <cell r="AL514">
            <v>238.01247940371709</v>
          </cell>
          <cell r="AM514">
            <v>241.42333903387802</v>
          </cell>
          <cell r="AN514">
            <v>244.87644669364551</v>
          </cell>
          <cell r="AO514">
            <v>248.38435907327295</v>
          </cell>
          <cell r="AP514">
            <v>251.94113602238434</v>
          </cell>
          <cell r="AQ514">
            <v>255.5479258424545</v>
          </cell>
          <cell r="AR514">
            <v>259.20744756203476</v>
          </cell>
          <cell r="AS514">
            <v>262.91894799011925</v>
          </cell>
          <cell r="AT514">
            <v>266.68350440033521</v>
          </cell>
          <cell r="AU514">
            <v>270.50216855634994</v>
          </cell>
          <cell r="AV514">
            <v>274.37540351104496</v>
          </cell>
          <cell r="AW514">
            <v>278.30410126371191</v>
          </cell>
          <cell r="AX514">
            <v>282.289088072217</v>
          </cell>
          <cell r="AY514">
            <v>286.3311102851477</v>
          </cell>
          <cell r="AZ514">
            <v>290.43101389988897</v>
          </cell>
          <cell r="BA514">
            <v>294.58962833232556</v>
          </cell>
          <cell r="BB514">
            <v>298.80778376925093</v>
          </cell>
          <cell r="BC514">
            <v>303.08633963516473</v>
          </cell>
          <cell r="BD514">
            <v>307.42615973638988</v>
          </cell>
          <cell r="BE514">
            <v>311.82811965593629</v>
          </cell>
          <cell r="BF514">
            <v>316.29311063189368</v>
          </cell>
          <cell r="BG514">
            <v>320.82203475847047</v>
          </cell>
          <cell r="BH514">
            <v>325.41580726588296</v>
          </cell>
          <cell r="BI514">
            <v>330.07535699453945</v>
          </cell>
          <cell r="BJ514">
            <v>334.8016256678888</v>
          </cell>
          <cell r="BK514">
            <v>339.59556860226502</v>
          </cell>
          <cell r="BL514">
            <v>344.45815486246323</v>
          </cell>
          <cell r="BM514">
            <v>349.39036730483605</v>
          </cell>
          <cell r="BN514">
            <v>354.39320289214299</v>
          </cell>
          <cell r="BO514">
            <v>359.46767286890207</v>
          </cell>
          <cell r="BP514">
            <v>364.61480294364492</v>
          </cell>
          <cell r="BQ514">
            <v>369.83563352019848</v>
          </cell>
          <cell r="BR514">
            <v>375.1312198993835</v>
          </cell>
          <cell r="BS514">
            <v>380.50263248992661</v>
          </cell>
          <cell r="BT514">
            <v>385.95095702939625</v>
          </cell>
          <cell r="BU514">
            <v>391.47729480139679</v>
          </cell>
          <cell r="BV514">
            <v>397.08276285814031</v>
          </cell>
          <cell r="BW514">
            <v>402.76849424703971</v>
          </cell>
          <cell r="BX514">
            <v>408.53563823920416</v>
          </cell>
          <cell r="BY514">
            <v>414.3853605618288</v>
          </cell>
          <cell r="BZ514">
            <v>420.31884363395022</v>
          </cell>
          <cell r="CA514">
            <v>426.33728680533881</v>
          </cell>
          <cell r="CB514">
            <v>432.44190659896071</v>
          </cell>
          <cell r="CC514">
            <v>438.63393695689143</v>
          </cell>
          <cell r="CD514">
            <v>444.9146294897144</v>
          </cell>
          <cell r="CE514">
            <v>451.285253729521</v>
          </cell>
          <cell r="CF514">
            <v>457.74709738652592</v>
          </cell>
          <cell r="CG514">
            <v>464.30146660935094</v>
          </cell>
          <cell r="CH514">
            <v>470.94968624904214</v>
          </cell>
          <cell r="CI514">
            <v>477.69310012686572</v>
          </cell>
          <cell r="CJ514">
            <v>484.53307130593691</v>
          </cell>
          <cell r="CK514">
            <v>491.47098236673992</v>
          </cell>
          <cell r="CL514">
            <v>498.50823568659217</v>
          </cell>
          <cell r="CM514">
            <v>505.64625372311053</v>
          </cell>
          <cell r="CN514">
            <v>512.88647930173602</v>
          </cell>
          <cell r="CO514">
            <v>520.23037590737567</v>
          </cell>
          <cell r="CP514">
            <v>527.67942798022068</v>
          </cell>
          <cell r="CQ514">
            <v>535.23514121580013</v>
          </cell>
          <cell r="CR514">
            <v>542.89904286933017</v>
          </cell>
          <cell r="CS514">
            <v>550.67268206442293</v>
          </cell>
          <cell r="CT514">
            <v>558.55763010621411</v>
          </cell>
          <cell r="CU514">
            <v>566.55548079897517</v>
          </cell>
          <cell r="CV514">
            <v>574.66785076827273</v>
          </cell>
          <cell r="CW514">
            <v>582.89637978774124</v>
          </cell>
          <cell r="CX514">
            <v>591.24273111053446</v>
          </cell>
          <cell r="CY514">
            <v>599.70859180552327</v>
          </cell>
          <cell r="CZ514">
            <v>608.29567309830691</v>
          </cell>
          <cell r="DA514">
            <v>617.00571071710681</v>
          </cell>
          <cell r="DB514">
            <v>625.84046524361463</v>
          </cell>
        </row>
        <row r="515">
          <cell r="C515" t="str">
            <v>HKD</v>
          </cell>
          <cell r="D515" t="str">
            <v>HKD/USD</v>
          </cell>
          <cell r="E515" t="str">
            <v>USDHKD Currncy</v>
          </cell>
          <cell r="F515">
            <v>7.7920999999999996</v>
          </cell>
          <cell r="G515">
            <v>7.7994000000000003</v>
          </cell>
          <cell r="H515">
            <v>7.7995000000000001</v>
          </cell>
          <cell r="I515">
            <v>7.7869999999999999</v>
          </cell>
          <cell r="J515">
            <v>7.7885</v>
          </cell>
          <cell r="K515">
            <v>7.7774000000000001</v>
          </cell>
          <cell r="L515">
            <v>7.7683999999999997</v>
          </cell>
          <cell r="M515">
            <v>7.8019999999999996</v>
          </cell>
          <cell r="N515">
            <v>7.7862999999999998</v>
          </cell>
          <cell r="O515">
            <v>7.7516999999999996</v>
          </cell>
          <cell r="P515">
            <v>7.7687999999999997</v>
          </cell>
          <cell r="Q515">
            <v>7.7843</v>
          </cell>
          <cell r="R515">
            <v>7.7569999999999997</v>
          </cell>
          <cell r="S515">
            <v>7.7565999999999997</v>
          </cell>
          <cell r="T515">
            <v>7.7546999999999997</v>
          </cell>
          <cell r="U515">
            <v>7.7526000000000002</v>
          </cell>
          <cell r="V515">
            <v>7.7624000000000004</v>
          </cell>
          <cell r="W515">
            <v>7.7926000000000002</v>
          </cell>
          <cell r="X515">
            <v>7.8375000000000004</v>
          </cell>
          <cell r="Y515">
            <v>7.8350999999999997</v>
          </cell>
          <cell r="Z515">
            <v>7.7561999999999998</v>
          </cell>
          <cell r="AA515">
            <v>7.7728000000000002</v>
          </cell>
          <cell r="AB515">
            <v>7.8304999999999998</v>
          </cell>
          <cell r="AC515">
            <v>7.8128000000000002</v>
          </cell>
          <cell r="AD515">
            <v>7.765661620772506</v>
          </cell>
          <cell r="AE515">
            <v>7.7131199115219236</v>
          </cell>
          <cell r="AF515">
            <v>7.6605885329553054</v>
          </cell>
          <cell r="AG515">
            <v>7.6144442182316165</v>
          </cell>
          <cell r="AH515">
            <v>7.5646963319338658</v>
          </cell>
          <cell r="AI515">
            <v>7.5158599203675633</v>
          </cell>
          <cell r="AJ515">
            <v>7.4682275207107418</v>
          </cell>
          <cell r="AK515">
            <v>7.4201152772517363</v>
          </cell>
          <cell r="AL515">
            <v>7.3725383109515716</v>
          </cell>
          <cell r="AM515">
            <v>7.3253743868028245</v>
          </cell>
          <cell r="AN515">
            <v>7.2783665038681642</v>
          </cell>
          <cell r="AO515">
            <v>7.231721237368717</v>
          </cell>
          <cell r="AP515">
            <v>7.1853824675474929</v>
          </cell>
          <cell r="AQ515">
            <v>7.139315555711601</v>
          </cell>
          <cell r="AR515">
            <v>7.0935581051031074</v>
          </cell>
          <cell r="AS515">
            <v>7.0480928220324195</v>
          </cell>
          <cell r="AT515">
            <v>7.0029150274957432</v>
          </cell>
          <cell r="AU515">
            <v>6.958029775855179</v>
          </cell>
          <cell r="AV515">
            <v>6.9134315469394574</v>
          </cell>
          <cell r="AW515">
            <v>6.8691186458755107</v>
          </cell>
          <cell r="AX515">
            <v>6.8250903473802449</v>
          </cell>
          <cell r="AY515">
            <v>6.7813440486026755</v>
          </cell>
          <cell r="AZ515">
            <v>6.7378780946514976</v>
          </cell>
          <cell r="BA515">
            <v>6.6946908437596164</v>
          </cell>
          <cell r="BB515">
            <v>6.6517803565570404</v>
          </cell>
          <cell r="BC515">
            <v>6.6091449093768455</v>
          </cell>
          <cell r="BD515">
            <v>6.5667827563500616</v>
          </cell>
          <cell r="BE515">
            <v>6.5246921179310924</v>
          </cell>
          <cell r="BF515">
            <v>6.482871266641923</v>
          </cell>
          <cell r="BG515">
            <v>6.4413184739077662</v>
          </cell>
          <cell r="BH515">
            <v>6.4000320169136087</v>
          </cell>
          <cell r="BI515">
            <v>6.3590101914153951</v>
          </cell>
          <cell r="BJ515">
            <v>6.3182513008564944</v>
          </cell>
          <cell r="BK515">
            <v>6.2777536592207932</v>
          </cell>
          <cell r="BL515">
            <v>6.2375155925849359</v>
          </cell>
          <cell r="BM515">
            <v>6.1975354370127835</v>
          </cell>
          <cell r="BN515">
            <v>6.1578115393017141</v>
          </cell>
          <cell r="BO515">
            <v>6.1183422570444481</v>
          </cell>
          <cell r="BP515">
            <v>6.0791259582066823</v>
          </cell>
          <cell r="BQ515">
            <v>6.0401610212515529</v>
          </cell>
          <cell r="BR515">
            <v>6.0014458350620901</v>
          </cell>
          <cell r="BS515">
            <v>5.9629787988183871</v>
          </cell>
          <cell r="BT515">
            <v>5.9247583219721003</v>
          </cell>
          <cell r="BU515">
            <v>5.8867828241722258</v>
          </cell>
          <cell r="BV515">
            <v>5.8490507351919687</v>
          </cell>
          <cell r="BW515">
            <v>5.811560494871757</v>
          </cell>
          <cell r="BX515">
            <v>5.7743105530520307</v>
          </cell>
          <cell r="BY515">
            <v>5.7372993695083245</v>
          </cell>
          <cell r="BZ515">
            <v>5.7005254138890145</v>
          </cell>
          <cell r="CA515">
            <v>5.6639871656513581</v>
          </cell>
          <cell r="CB515">
            <v>5.6276831139986063</v>
          </cell>
          <cell r="CC515">
            <v>5.5916117578177706</v>
          </cell>
          <cell r="CD515">
            <v>5.5557716056174007</v>
          </cell>
          <cell r="CE515">
            <v>5.5201611754659412</v>
          </cell>
          <cell r="CF515">
            <v>5.484778994930485</v>
          </cell>
          <cell r="CG515">
            <v>5.4496236010158645</v>
          </cell>
          <cell r="CH515">
            <v>5.4146935401041629</v>
          </cell>
          <cell r="CI515">
            <v>5.379987367894624</v>
          </cell>
          <cell r="CJ515">
            <v>5.3455036493439136</v>
          </cell>
          <cell r="CK515">
            <v>5.3112409586067981</v>
          </cell>
          <cell r="CL515">
            <v>5.2771978789771765</v>
          </cell>
          <cell r="CM515">
            <v>5.24337300282951</v>
          </cell>
          <cell r="CN515">
            <v>5.2097649315606143</v>
          </cell>
          <cell r="CO515">
            <v>5.1763722755318335</v>
          </cell>
          <cell r="CP515">
            <v>5.1431936540115775</v>
          </cell>
          <cell r="CQ515">
            <v>5.1102276951182324</v>
          </cell>
          <cell r="CR515">
            <v>5.0774730357634361</v>
          </cell>
          <cell r="CS515">
            <v>5.044928321595715</v>
          </cell>
          <cell r="CT515">
            <v>5.0125922069444853</v>
          </cell>
          <cell r="CU515">
            <v>4.980463354764411</v>
          </cell>
          <cell r="CV515">
            <v>4.9485404365801191</v>
          </cell>
          <cell r="CW515">
            <v>4.9168221324312738</v>
          </cell>
          <cell r="CX515">
            <v>4.8853071308179867</v>
          </cell>
          <cell r="CY515">
            <v>4.8539941286466028</v>
          </cell>
          <cell r="CZ515">
            <v>4.8228818311758106</v>
          </cell>
          <cell r="DA515">
            <v>4.7919689519631072</v>
          </cell>
          <cell r="DB515">
            <v>4.7612542128116102</v>
          </cell>
        </row>
        <row r="516">
          <cell r="C516" t="str">
            <v>HNL</v>
          </cell>
          <cell r="D516" t="str">
            <v>HNL/USD</v>
          </cell>
          <cell r="E516" t="str">
            <v>USDHNL Currncy</v>
          </cell>
          <cell r="F516">
            <v>14.8233</v>
          </cell>
          <cell r="G516">
            <v>15.4566</v>
          </cell>
          <cell r="H516">
            <v>16.425799999999999</v>
          </cell>
          <cell r="I516">
            <v>17.3249</v>
          </cell>
          <cell r="J516">
            <v>18.2058</v>
          </cell>
          <cell r="K516">
            <v>18.823399999999999</v>
          </cell>
          <cell r="L516">
            <v>18.8948</v>
          </cell>
          <cell r="M516">
            <v>18.895099999999999</v>
          </cell>
          <cell r="N516">
            <v>18.896899999999999</v>
          </cell>
          <cell r="O516">
            <v>18.892499999999998</v>
          </cell>
          <cell r="P516">
            <v>18.895</v>
          </cell>
          <cell r="Q516">
            <v>18.894400000000001</v>
          </cell>
          <cell r="R516">
            <v>19.319800000000001</v>
          </cell>
          <cell r="S516">
            <v>20.102799999999998</v>
          </cell>
          <cell r="T516">
            <v>20.506399999999999</v>
          </cell>
          <cell r="U516">
            <v>21.842700000000001</v>
          </cell>
          <cell r="V516">
            <v>22.833600000000001</v>
          </cell>
          <cell r="W516">
            <v>23.485399999999998</v>
          </cell>
          <cell r="X516">
            <v>23.906300000000002</v>
          </cell>
          <cell r="Y516">
            <v>24.570900000000002</v>
          </cell>
          <cell r="Z516">
            <v>24.645199999999999</v>
          </cell>
          <cell r="AA516">
            <v>24.076899999999998</v>
          </cell>
          <cell r="AB516">
            <v>24.610900000000001</v>
          </cell>
          <cell r="AC516">
            <v>24.690799999999999</v>
          </cell>
          <cell r="AD516">
            <v>25.375501639408405</v>
          </cell>
          <cell r="AE516">
            <v>25.861904379468406</v>
          </cell>
          <cell r="AF516">
            <v>26.365381765882272</v>
          </cell>
          <cell r="AG516">
            <v>26.870758728114893</v>
          </cell>
          <cell r="AH516">
            <v>27.38850684795214</v>
          </cell>
          <cell r="AI516">
            <v>27.917143004590343</v>
          </cell>
          <cell r="AJ516">
            <v>28.454433232094665</v>
          </cell>
          <cell r="AK516">
            <v>29.002801006684003</v>
          </cell>
          <cell r="AL516">
            <v>29.561772576801335</v>
          </cell>
          <cell r="AM516">
            <v>30.131237708336521</v>
          </cell>
          <cell r="AN516">
            <v>30.711850310100957</v>
          </cell>
          <cell r="AO516">
            <v>31.303627153749311</v>
          </cell>
          <cell r="AP516">
            <v>31.906761478106706</v>
          </cell>
          <cell r="AQ516">
            <v>32.521555558710055</v>
          </cell>
          <cell r="AR516">
            <v>33.148184934499078</v>
          </cell>
          <cell r="AS516">
            <v>33.786882133146065</v>
          </cell>
          <cell r="AT516">
            <v>34.437893642625639</v>
          </cell>
          <cell r="AU516">
            <v>35.101445694488355</v>
          </cell>
          <cell r="AV516">
            <v>35.777782588133796</v>
          </cell>
          <cell r="AW516">
            <v>36.467152674411082</v>
          </cell>
          <cell r="AX516">
            <v>37.169804787601905</v>
          </cell>
          <cell r="AY516">
            <v>37.885995706764305</v>
          </cell>
          <cell r="AZ516">
            <v>38.615986507716613</v>
          </cell>
          <cell r="BA516">
            <v>39.360042648062702</v>
          </cell>
          <cell r="BB516">
            <v>40.118435366431186</v>
          </cell>
          <cell r="BC516">
            <v>40.891440899661141</v>
          </cell>
          <cell r="BD516">
            <v>41.679340731407997</v>
          </cell>
          <cell r="BE516">
            <v>42.482421899414916</v>
          </cell>
          <cell r="BF516">
            <v>43.300976909689012</v>
          </cell>
          <cell r="BG516">
            <v>44.135303901502724</v>
          </cell>
          <cell r="BH516">
            <v>44.985706782192182</v>
          </cell>
          <cell r="BI516">
            <v>45.852495299802513</v>
          </cell>
          <cell r="BJ516">
            <v>46.735985172691841</v>
          </cell>
          <cell r="BK516">
            <v>47.636498206302782</v>
          </cell>
          <cell r="BL516">
            <v>48.554362403360436</v>
          </cell>
          <cell r="BM516">
            <v>49.489912087498055</v>
          </cell>
          <cell r="BN516">
            <v>50.443488024638853</v>
          </cell>
          <cell r="BO516">
            <v>51.415437545945203</v>
          </cell>
          <cell r="BP516">
            <v>52.406114675263062</v>
          </cell>
          <cell r="BQ516">
            <v>53.415880257844236</v>
          </cell>
          <cell r="BR516">
            <v>54.445102091612959</v>
          </cell>
          <cell r="BS516">
            <v>55.494155061325955</v>
          </cell>
          <cell r="BT516">
            <v>56.563421275047908</v>
          </cell>
          <cell r="BU516">
            <v>57.65329020331356</v>
          </cell>
          <cell r="BV516">
            <v>58.764158821025845</v>
          </cell>
          <cell r="BW516">
            <v>59.896431752031276</v>
          </cell>
          <cell r="BX516">
            <v>61.050521416500629</v>
          </cell>
          <cell r="BY516">
            <v>62.226848181155887</v>
          </cell>
          <cell r="BZ516">
            <v>63.425840512380447</v>
          </cell>
          <cell r="CA516">
            <v>64.647935132284914</v>
          </cell>
          <cell r="CB516">
            <v>65.893577177780259</v>
          </cell>
          <cell r="CC516">
            <v>67.163220362713901</v>
          </cell>
          <cell r="CD516">
            <v>68.457327143131153</v>
          </cell>
          <cell r="CE516">
            <v>69.776368885720828</v>
          </cell>
          <cell r="CF516">
            <v>71.120826039506113</v>
          </cell>
          <cell r="CG516">
            <v>72.491188310843796</v>
          </cell>
          <cell r="CH516">
            <v>73.887954841795434</v>
          </cell>
          <cell r="CI516">
            <v>75.311634391935286</v>
          </cell>
          <cell r="CJ516">
            <v>76.762745523661422</v>
          </cell>
          <cell r="CK516">
            <v>78.241816791077369</v>
          </cell>
          <cell r="CL516">
            <v>79.749386932513147</v>
          </cell>
          <cell r="CM516">
            <v>81.286005066755862</v>
          </cell>
          <cell r="CN516">
            <v>82.852230893061247</v>
          </cell>
          <cell r="CO516">
            <v>84.448634895019012</v>
          </cell>
          <cell r="CP516">
            <v>86.075798548346413</v>
          </cell>
          <cell r="CQ516">
            <v>87.734314532685445</v>
          </cell>
          <cell r="CR516">
            <v>89.42478694748111</v>
          </cell>
          <cell r="CS516">
            <v>91.147831532019083</v>
          </cell>
          <cell r="CT516">
            <v>92.904075889703293</v>
          </cell>
          <cell r="CU516">
            <v>94.694159716654667</v>
          </cell>
          <cell r="CV516">
            <v>96.518735034714751</v>
          </cell>
          <cell r="CW516">
            <v>98.378466428938722</v>
          </cell>
          <cell r="CX516">
            <v>100.27403128966449</v>
          </cell>
          <cell r="CY516">
            <v>102.20612005924602</v>
          </cell>
          <cell r="CZ516">
            <v>104.17543648354064</v>
          </cell>
          <cell r="DA516">
            <v>106.18269786824223</v>
          </cell>
          <cell r="DB516">
            <v>108.22863534015322</v>
          </cell>
        </row>
        <row r="517">
          <cell r="C517" t="str">
            <v>HRK</v>
          </cell>
          <cell r="D517" t="str">
            <v>HRK/USD</v>
          </cell>
          <cell r="E517" t="str">
            <v>USDHRK Currncy</v>
          </cell>
          <cell r="F517">
            <v>8.2904999999999998</v>
          </cell>
          <cell r="G517">
            <v>8.3493999999999993</v>
          </cell>
          <cell r="H517">
            <v>7.8616999999999999</v>
          </cell>
          <cell r="I517">
            <v>6.6624999999999996</v>
          </cell>
          <cell r="J517">
            <v>6.0297000000000001</v>
          </cell>
          <cell r="K517">
            <v>5.9537000000000004</v>
          </cell>
          <cell r="L517">
            <v>5.8348000000000004</v>
          </cell>
          <cell r="M517">
            <v>5.3605</v>
          </cell>
          <cell r="N517">
            <v>4.9344000000000001</v>
          </cell>
          <cell r="O517">
            <v>5.2781000000000002</v>
          </cell>
          <cell r="P517">
            <v>5.5037000000000003</v>
          </cell>
          <cell r="Q517">
            <v>5.3491</v>
          </cell>
          <cell r="R517">
            <v>5.8525</v>
          </cell>
          <cell r="S517">
            <v>5.7070999999999996</v>
          </cell>
          <cell r="T517">
            <v>5.7553999999999998</v>
          </cell>
          <cell r="U517">
            <v>6.8573000000000004</v>
          </cell>
          <cell r="V517">
            <v>6.8083</v>
          </cell>
          <cell r="W517">
            <v>6.6192000000000002</v>
          </cell>
          <cell r="X517">
            <v>6.2889999999999997</v>
          </cell>
          <cell r="Y517">
            <v>6.6273999999999997</v>
          </cell>
          <cell r="Z517">
            <v>6.6117999999999997</v>
          </cell>
          <cell r="AA517">
            <v>6.3676000000000004</v>
          </cell>
          <cell r="AB517">
            <v>7.1665999999999999</v>
          </cell>
          <cell r="AC517">
            <v>7.1651999999999996</v>
          </cell>
          <cell r="AD517">
            <v>7.2823865404178729</v>
          </cell>
          <cell r="AE517">
            <v>7.3744475987568148</v>
          </cell>
          <cell r="AF517">
            <v>7.3925920333176389</v>
          </cell>
          <cell r="AG517">
            <v>7.3796243529644201</v>
          </cell>
          <cell r="AH517">
            <v>7.4124599710549166</v>
          </cell>
          <cell r="AI517">
            <v>7.4251978209326488</v>
          </cell>
          <cell r="AJ517">
            <v>7.4361214387503738</v>
          </cell>
          <cell r="AK517">
            <v>7.455056514583335</v>
          </cell>
          <cell r="AL517">
            <v>7.4693104625170985</v>
          </cell>
          <cell r="AM517">
            <v>7.4840735316735216</v>
          </cell>
          <cell r="AN517">
            <v>7.500126480874064</v>
          </cell>
          <cell r="AO517">
            <v>7.5152103078559485</v>
          </cell>
          <cell r="AP517">
            <v>7.5305728697270649</v>
          </cell>
          <cell r="AQ517">
            <v>7.5461367737796676</v>
          </cell>
          <cell r="AR517">
            <v>7.561536178082747</v>
          </cell>
          <cell r="AS517">
            <v>7.5770415076380706</v>
          </cell>
          <cell r="AT517">
            <v>7.5925946874054544</v>
          </cell>
          <cell r="AU517">
            <v>7.6081441317385741</v>
          </cell>
          <cell r="AV517">
            <v>7.623743869765593</v>
          </cell>
          <cell r="AW517">
            <v>7.6393752048318539</v>
          </cell>
          <cell r="AX517">
            <v>7.6550326743779902</v>
          </cell>
          <cell r="AY517">
            <v>7.6707263167186968</v>
          </cell>
          <cell r="AZ517">
            <v>7.6864513858736725</v>
          </cell>
          <cell r="BA517">
            <v>7.7022078243703573</v>
          </cell>
          <cell r="BB517">
            <v>7.7179973912510427</v>
          </cell>
          <cell r="BC517">
            <v>7.7338190630866972</v>
          </cell>
          <cell r="BD517">
            <v>7.7496730675133199</v>
          </cell>
          <cell r="BE517">
            <v>7.7655597279828239</v>
          </cell>
          <cell r="BF517">
            <v>7.7814788854783083</v>
          </cell>
          <cell r="BG517">
            <v>7.7974306714915542</v>
          </cell>
          <cell r="BH517">
            <v>7.8134151852015608</v>
          </cell>
          <cell r="BI517">
            <v>7.8294324504139654</v>
          </cell>
          <cell r="BJ517">
            <v>7.8454825523762963</v>
          </cell>
          <cell r="BK517">
            <v>7.8615655607938244</v>
          </cell>
          <cell r="BL517">
            <v>7.8776815354658494</v>
          </cell>
          <cell r="BM517">
            <v>7.8938305482877436</v>
          </cell>
          <cell r="BN517">
            <v>7.9100126666669421</v>
          </cell>
          <cell r="BO517">
            <v>7.9262279572380701</v>
          </cell>
          <cell r="BP517">
            <v>7.942476488932372</v>
          </cell>
          <cell r="BQ517">
            <v>7.9587583296843443</v>
          </cell>
          <cell r="BR517">
            <v>7.9750735476050458</v>
          </cell>
          <cell r="BS517">
            <v>7.9914222113011535</v>
          </cell>
          <cell r="BT517">
            <v>8.0078043892696851</v>
          </cell>
          <cell r="BU517">
            <v>8.0242201501961361</v>
          </cell>
          <cell r="BV517">
            <v>8.0406695629584704</v>
          </cell>
          <cell r="BW517">
            <v>8.0571526965252556</v>
          </cell>
          <cell r="BX517">
            <v>8.0736696200229421</v>
          </cell>
          <cell r="BY517">
            <v>8.0902204027256044</v>
          </cell>
          <cell r="BZ517">
            <v>8.1068051140398527</v>
          </cell>
          <cell r="CA517">
            <v>8.1234238235189213</v>
          </cell>
          <cell r="CB517">
            <v>8.1400766008589009</v>
          </cell>
          <cell r="CC517">
            <v>8.1567635158971186</v>
          </cell>
          <cell r="CD517">
            <v>8.1734846386150704</v>
          </cell>
          <cell r="CE517">
            <v>8.1902400391375885</v>
          </cell>
          <cell r="CF517">
            <v>8.2070297877330063</v>
          </cell>
          <cell r="CG517">
            <v>8.2238539548139169</v>
          </cell>
          <cell r="CH517">
            <v>8.2407126109371962</v>
          </cell>
          <cell r="CI517">
            <v>8.2576058268043315</v>
          </cell>
          <cell r="CJ517">
            <v>8.274533673261784</v>
          </cell>
          <cell r="CK517">
            <v>8.2914962213012355</v>
          </cell>
          <cell r="CL517">
            <v>8.3084935420598924</v>
          </cell>
          <cell r="CM517">
            <v>8.3255257068207964</v>
          </cell>
          <cell r="CN517">
            <v>8.3425927870131176</v>
          </cell>
          <cell r="CO517">
            <v>8.359694854212453</v>
          </cell>
          <cell r="CP517">
            <v>8.3768319801411248</v>
          </cell>
          <cell r="CQ517">
            <v>8.3940042366684864</v>
          </cell>
          <cell r="CR517">
            <v>8.4112116958112217</v>
          </cell>
          <cell r="CS517">
            <v>8.4284544297336428</v>
          </cell>
          <cell r="CT517">
            <v>8.4457325107480035</v>
          </cell>
          <cell r="CU517">
            <v>8.4630460113147876</v>
          </cell>
          <cell r="CV517">
            <v>8.4803950040430287</v>
          </cell>
          <cell r="CW517">
            <v>8.4977795616905993</v>
          </cell>
          <cell r="CX517">
            <v>8.5151997571645275</v>
          </cell>
          <cell r="CY517">
            <v>8.5326556635213002</v>
          </cell>
          <cell r="CZ517">
            <v>8.5501473539671622</v>
          </cell>
          <cell r="DA517">
            <v>8.5676749018584353</v>
          </cell>
          <cell r="DB517">
            <v>8.5852383807018153</v>
          </cell>
        </row>
        <row r="518">
          <cell r="C518" t="str">
            <v>HTG</v>
          </cell>
          <cell r="D518" t="str">
            <v>HTG/USD</v>
          </cell>
          <cell r="E518" t="str">
            <v>USDHTG Currncy</v>
          </cell>
          <cell r="F518">
            <v>21.063700000000001</v>
          </cell>
          <cell r="G518">
            <v>24.297699999999999</v>
          </cell>
          <cell r="H518">
            <v>28.6357</v>
          </cell>
          <cell r="I518">
            <v>39.567799999999998</v>
          </cell>
          <cell r="J518">
            <v>36.190899999999999</v>
          </cell>
          <cell r="K518">
            <v>39.540700000000001</v>
          </cell>
          <cell r="L518">
            <v>39.614600000000003</v>
          </cell>
          <cell r="M518">
            <v>36.750100000000003</v>
          </cell>
          <cell r="N518">
            <v>39.062199999999997</v>
          </cell>
          <cell r="O518">
            <v>39.8825</v>
          </cell>
          <cell r="P518">
            <v>39.794699999999999</v>
          </cell>
          <cell r="Q518">
            <v>40.305799999999998</v>
          </cell>
          <cell r="R518">
            <v>41.6417</v>
          </cell>
          <cell r="S518">
            <v>42.918199999999999</v>
          </cell>
          <cell r="T518">
            <v>45.068600000000004</v>
          </cell>
          <cell r="U518">
            <v>51.148899999999998</v>
          </cell>
          <cell r="V518">
            <v>63.317300000000003</v>
          </cell>
          <cell r="W518">
            <v>65.203100000000006</v>
          </cell>
          <cell r="X518">
            <v>67.364500000000007</v>
          </cell>
          <cell r="Y518">
            <v>91.023700000000005</v>
          </cell>
          <cell r="Z518">
            <v>104.1508</v>
          </cell>
          <cell r="AA518">
            <v>96.084800000000001</v>
          </cell>
          <cell r="AB518">
            <v>115.6935</v>
          </cell>
          <cell r="AC518">
            <v>140.7698</v>
          </cell>
          <cell r="AD518">
            <v>168.87241453643566</v>
          </cell>
          <cell r="AE518">
            <v>201.87242968285983</v>
          </cell>
          <cell r="AF518">
            <v>239.81287051693135</v>
          </cell>
          <cell r="AG518">
            <v>282.92473469541699</v>
          </cell>
          <cell r="AH518">
            <v>331.60683586705869</v>
          </cell>
          <cell r="AI518">
            <v>386.08457144774923</v>
          </cell>
          <cell r="AJ518">
            <v>446.46806402419736</v>
          </cell>
          <cell r="AK518">
            <v>512.81668509032534</v>
          </cell>
          <cell r="AL518">
            <v>585.01505639947936</v>
          </cell>
          <cell r="AM518">
            <v>662.79636823371914</v>
          </cell>
          <cell r="AN518">
            <v>745.73962214676317</v>
          </cell>
          <cell r="AO518">
            <v>833.22925697150026</v>
          </cell>
          <cell r="AP518">
            <v>924.46490944722098</v>
          </cell>
          <cell r="AQ518">
            <v>1018.4613072851628</v>
          </cell>
          <cell r="AR518">
            <v>1114.0489347252078</v>
          </cell>
          <cell r="AS518">
            <v>1209.8944667457315</v>
          </cell>
          <cell r="AT518">
            <v>1304.523350217456</v>
          </cell>
          <cell r="AU518">
            <v>1396.350273024369</v>
          </cell>
          <cell r="AV518">
            <v>1483.7197850655482</v>
          </cell>
          <cell r="AW518">
            <v>1564.9515326190055</v>
          </cell>
          <cell r="AX518">
            <v>1638.3907125761066</v>
          </cell>
          <cell r="AY518">
            <v>1702.4619579034215</v>
          </cell>
          <cell r="AZ518">
            <v>1755.723431490756</v>
          </cell>
          <cell r="BA518">
            <v>1796.9192424660935</v>
          </cell>
          <cell r="BB518">
            <v>1825.027522476435</v>
          </cell>
          <cell r="BC518">
            <v>1839.3015058764597</v>
          </cell>
          <cell r="BD518">
            <v>1839.3015058764595</v>
          </cell>
          <cell r="BE518">
            <v>1839.3015064795372</v>
          </cell>
          <cell r="BF518">
            <v>1839.3015072679664</v>
          </cell>
          <cell r="BG518">
            <v>1839.3015077318021</v>
          </cell>
          <cell r="BH518">
            <v>1839.3015083502496</v>
          </cell>
          <cell r="BI518">
            <v>1839.3015089738205</v>
          </cell>
          <cell r="BJ518">
            <v>1839.3015095424387</v>
          </cell>
          <cell r="BK518">
            <v>1839.3015101459844</v>
          </cell>
          <cell r="BL518">
            <v>1839.3015107445622</v>
          </cell>
          <cell r="BM518">
            <v>1839.3015113348097</v>
          </cell>
          <cell r="BN518">
            <v>1839.3015119322667</v>
          </cell>
          <cell r="BO518">
            <v>1839.3015125276938</v>
          </cell>
          <cell r="BP518">
            <v>1839.3015131220711</v>
          </cell>
          <cell r="BQ518">
            <v>1839.3015137178245</v>
          </cell>
          <cell r="BR518">
            <v>1839.3015143130106</v>
          </cell>
          <cell r="BS518">
            <v>1839.3015149081161</v>
          </cell>
          <cell r="BT518">
            <v>1839.3015155034648</v>
          </cell>
          <cell r="BU518">
            <v>1839.3015160986783</v>
          </cell>
          <cell r="BV518">
            <v>1839.301516693901</v>
          </cell>
          <cell r="BW518">
            <v>1839.3015172891628</v>
          </cell>
          <cell r="BX518">
            <v>1839.3015178843953</v>
          </cell>
          <cell r="BY518">
            <v>1839.3015184796343</v>
          </cell>
          <cell r="BZ518">
            <v>1839.3015190748788</v>
          </cell>
          <cell r="CA518">
            <v>1839.3015196701172</v>
          </cell>
          <cell r="CB518">
            <v>1839.3015202653578</v>
          </cell>
          <cell r="CC518">
            <v>1839.3015208605991</v>
          </cell>
          <cell r="CD518">
            <v>1839.3015214558393</v>
          </cell>
          <cell r="CE518">
            <v>1839.3015220510797</v>
          </cell>
          <cell r="CF518">
            <v>1839.3015226463201</v>
          </cell>
          <cell r="CG518">
            <v>1839.3015232415605</v>
          </cell>
          <cell r="CH518">
            <v>1839.3015238368009</v>
          </cell>
          <cell r="CI518">
            <v>1839.3015244320416</v>
          </cell>
          <cell r="CJ518">
            <v>1839.3015250272822</v>
          </cell>
          <cell r="CK518">
            <v>1839.3015256225228</v>
          </cell>
          <cell r="CL518">
            <v>1839.3015262177632</v>
          </cell>
          <cell r="CM518">
            <v>1839.3015268130041</v>
          </cell>
          <cell r="CN518">
            <v>1839.3015274082445</v>
          </cell>
          <cell r="CO518">
            <v>1839.3015280034851</v>
          </cell>
          <cell r="CP518">
            <v>1839.3015285987258</v>
          </cell>
          <cell r="CQ518">
            <v>1839.3015291939664</v>
          </cell>
          <cell r="CR518">
            <v>1839.3015297892071</v>
          </cell>
          <cell r="CS518">
            <v>1839.3015303844477</v>
          </cell>
          <cell r="CT518">
            <v>1839.3015309796883</v>
          </cell>
          <cell r="CU518">
            <v>1839.301531574929</v>
          </cell>
          <cell r="CV518">
            <v>1839.3015321701691</v>
          </cell>
          <cell r="CW518">
            <v>1839.3015327654098</v>
          </cell>
          <cell r="CX518">
            <v>1839.3015333606502</v>
          </cell>
          <cell r="CY518">
            <v>1839.3015339558906</v>
          </cell>
          <cell r="CZ518">
            <v>1839.3015345511315</v>
          </cell>
          <cell r="DA518">
            <v>1839.3015351463719</v>
          </cell>
          <cell r="DB518">
            <v>1839.3015357416125</v>
          </cell>
        </row>
        <row r="519">
          <cell r="C519" t="str">
            <v>HUF</v>
          </cell>
          <cell r="D519" t="str">
            <v>HUF/USD</v>
          </cell>
          <cell r="E519" t="str">
            <v>USDHUF Currncy</v>
          </cell>
          <cell r="F519">
            <v>282.45999999999998</v>
          </cell>
          <cell r="G519">
            <v>286.52999999999997</v>
          </cell>
          <cell r="H519">
            <v>257.66000000000003</v>
          </cell>
          <cell r="I519">
            <v>224.24</v>
          </cell>
          <cell r="J519">
            <v>202.4</v>
          </cell>
          <cell r="K519">
            <v>199.64</v>
          </cell>
          <cell r="L519">
            <v>210.36</v>
          </cell>
          <cell r="M519">
            <v>183.61</v>
          </cell>
          <cell r="N519">
            <v>172.3</v>
          </cell>
          <cell r="O519">
            <v>201.8</v>
          </cell>
          <cell r="P519">
            <v>208.04</v>
          </cell>
          <cell r="Q519">
            <v>201.16</v>
          </cell>
          <cell r="R519">
            <v>225</v>
          </cell>
          <cell r="S519">
            <v>223.54</v>
          </cell>
          <cell r="T519">
            <v>232.71</v>
          </cell>
          <cell r="U519">
            <v>279.22000000000003</v>
          </cell>
          <cell r="V519">
            <v>281.54000000000002</v>
          </cell>
          <cell r="W519">
            <v>274.25</v>
          </cell>
          <cell r="X519">
            <v>270.39</v>
          </cell>
          <cell r="Y519">
            <v>290.64999999999998</v>
          </cell>
          <cell r="Z519">
            <v>307.83</v>
          </cell>
          <cell r="AA519">
            <v>303.32</v>
          </cell>
          <cell r="AB519">
            <v>372.66</v>
          </cell>
          <cell r="AC519">
            <v>382.51</v>
          </cell>
          <cell r="AD519">
            <v>395.25384791454735</v>
          </cell>
          <cell r="AE519">
            <v>402.71782585476262</v>
          </cell>
          <cell r="AF519">
            <v>408.93146180566532</v>
          </cell>
          <cell r="AG519">
            <v>413.51192377152194</v>
          </cell>
          <cell r="AH519">
            <v>419.78548413373755</v>
          </cell>
          <cell r="AI519">
            <v>425.63465722493362</v>
          </cell>
          <cell r="AJ519">
            <v>431.35319334483142</v>
          </cell>
          <cell r="AK519">
            <v>437.46984497095315</v>
          </cell>
          <cell r="AL519">
            <v>443.52868116719117</v>
          </cell>
          <cell r="AM519">
            <v>449.65901278295769</v>
          </cell>
          <cell r="AN519">
            <v>455.93199498027434</v>
          </cell>
          <cell r="AO519">
            <v>462.25759238265721</v>
          </cell>
          <cell r="AP519">
            <v>468.67469074749579</v>
          </cell>
          <cell r="AQ519">
            <v>475.19030125261105</v>
          </cell>
          <cell r="AR519">
            <v>481.78883797255179</v>
          </cell>
          <cell r="AS519">
            <v>488.48094576838281</v>
          </cell>
          <cell r="AT519">
            <v>495.26731741419292</v>
          </cell>
          <cell r="AU519">
            <v>502.14641975092349</v>
          </cell>
          <cell r="AV519">
            <v>509.12167023615149</v>
          </cell>
          <cell r="AW519">
            <v>516.1939391814816</v>
          </cell>
          <cell r="AX519">
            <v>523.36415909293589</v>
          </cell>
          <cell r="AY519">
            <v>530.63413062937934</v>
          </cell>
          <cell r="AZ519">
            <v>538.00508424081431</v>
          </cell>
          <cell r="BA519">
            <v>545.47837675438973</v>
          </cell>
          <cell r="BB519">
            <v>553.05551393330938</v>
          </cell>
          <cell r="BC519">
            <v>560.73789707910123</v>
          </cell>
          <cell r="BD519">
            <v>568.52698712889378</v>
          </cell>
          <cell r="BE519">
            <v>576.42428112289224</v>
          </cell>
          <cell r="BF519">
            <v>584.43127244559037</v>
          </cell>
          <cell r="BG519">
            <v>592.54948633547849</v>
          </cell>
          <cell r="BH519">
            <v>600.78047008673639</v>
          </cell>
          <cell r="BI519">
            <v>609.12578809253728</v>
          </cell>
          <cell r="BJ519">
            <v>617.5870291491043</v>
          </cell>
          <cell r="BK519">
            <v>626.16580382165637</v>
          </cell>
          <cell r="BL519">
            <v>634.86374433494348</v>
          </cell>
          <cell r="BM519">
            <v>643.68250617123101</v>
          </cell>
          <cell r="BN519">
            <v>652.62376765773377</v>
          </cell>
          <cell r="BO519">
            <v>661.68923033671615</v>
          </cell>
          <cell r="BP519">
            <v>670.88061950437248</v>
          </cell>
          <cell r="BQ519">
            <v>680.19968437643274</v>
          </cell>
          <cell r="BR519">
            <v>689.64819845736417</v>
          </cell>
          <cell r="BS519">
            <v>699.22795990910902</v>
          </cell>
          <cell r="BT519">
            <v>708.94079185974977</v>
          </cell>
          <cell r="BU519">
            <v>718.78854276244533</v>
          </cell>
          <cell r="BV519">
            <v>728.77308675061067</v>
          </cell>
          <cell r="BW519">
            <v>738.89632398818333</v>
          </cell>
          <cell r="BX519">
            <v>749.16018103440535</v>
          </cell>
          <cell r="BY519">
            <v>759.56661121052673</v>
          </cell>
          <cell r="BZ519">
            <v>770.11759497041908</v>
          </cell>
          <cell r="CA519">
            <v>780.81514027821697</v>
          </cell>
          <cell r="CB519">
            <v>791.66128299034006</v>
          </cell>
          <cell r="CC519">
            <v>802.65808724276246</v>
          </cell>
          <cell r="CD519">
            <v>813.80764584399685</v>
          </cell>
          <cell r="CE519">
            <v>825.11208067333291</v>
          </cell>
          <cell r="CF519">
            <v>836.57354308462993</v>
          </cell>
          <cell r="CG519">
            <v>848.19421431577416</v>
          </cell>
          <cell r="CH519">
            <v>859.97630590377696</v>
          </cell>
          <cell r="CI519">
            <v>871.9220601056536</v>
          </cell>
          <cell r="CJ519">
            <v>884.03375032515305</v>
          </cell>
          <cell r="CK519">
            <v>896.31368154540837</v>
          </cell>
          <cell r="CL519">
            <v>908.7641907675993</v>
          </cell>
          <cell r="CM519">
            <v>921.38764745570927</v>
          </cell>
          <cell r="CN519">
            <v>934.18645398745912</v>
          </cell>
          <cell r="CO519">
            <v>947.16304611150508</v>
          </cell>
          <cell r="CP519">
            <v>960.31989341098745</v>
          </cell>
          <cell r="CQ519">
            <v>973.65949977351863</v>
          </cell>
          <cell r="CR519">
            <v>987.18440386769987</v>
          </cell>
          <cell r="CS519">
            <v>1000.8971796262557</v>
          </cell>
          <cell r="CT519">
            <v>1014.800436735882</v>
          </cell>
          <cell r="CU519">
            <v>1028.8968211338965</v>
          </cell>
          <cell r="CV519">
            <v>1043.1890155117878</v>
          </cell>
          <cell r="CW519">
            <v>1057.679739825762</v>
          </cell>
          <cell r="CX519">
            <v>1072.3717518143776</v>
          </cell>
          <cell r="CY519">
            <v>1087.2678475233722</v>
          </cell>
          <cell r="CZ519">
            <v>1102.3708618377821</v>
          </cell>
          <cell r="DA519">
            <v>1117.683669021447</v>
          </cell>
          <cell r="DB519">
            <v>1133.2091832640172</v>
          </cell>
        </row>
        <row r="520">
          <cell r="C520" t="str">
            <v>IDR</v>
          </cell>
          <cell r="D520" t="str">
            <v>IDR/USD</v>
          </cell>
          <cell r="E520" t="str">
            <v>USDIDR Currncy</v>
          </cell>
          <cell r="F520">
            <v>8400</v>
          </cell>
          <cell r="G520">
            <v>10256</v>
          </cell>
          <cell r="H520">
            <v>9322</v>
          </cell>
          <cell r="I520">
            <v>8573</v>
          </cell>
          <cell r="J520">
            <v>8934</v>
          </cell>
          <cell r="K520">
            <v>9710</v>
          </cell>
          <cell r="L520">
            <v>9166</v>
          </cell>
          <cell r="M520">
            <v>9142</v>
          </cell>
          <cell r="N520">
            <v>9693</v>
          </cell>
          <cell r="O520">
            <v>10399</v>
          </cell>
          <cell r="P520">
            <v>9086</v>
          </cell>
          <cell r="Q520">
            <v>8773</v>
          </cell>
          <cell r="R520">
            <v>9376</v>
          </cell>
          <cell r="S520">
            <v>10439</v>
          </cell>
          <cell r="T520">
            <v>11876</v>
          </cell>
          <cell r="U520">
            <v>13389</v>
          </cell>
          <cell r="V520">
            <v>13307</v>
          </cell>
          <cell r="W520">
            <v>13384</v>
          </cell>
          <cell r="X520">
            <v>14247</v>
          </cell>
          <cell r="Y520">
            <v>14142</v>
          </cell>
          <cell r="Z520">
            <v>14526</v>
          </cell>
          <cell r="AA520">
            <v>14297</v>
          </cell>
          <cell r="AB520">
            <v>14871</v>
          </cell>
          <cell r="AC520">
            <v>15502</v>
          </cell>
          <cell r="AD520">
            <v>15644.385730495344</v>
          </cell>
          <cell r="AE520">
            <v>15796.469445801007</v>
          </cell>
          <cell r="AF520">
            <v>15954.722153994082</v>
          </cell>
          <cell r="AG520">
            <v>16109.822741748008</v>
          </cell>
          <cell r="AH520">
            <v>16268.025325075441</v>
          </cell>
          <cell r="AI520">
            <v>16428.318192515384</v>
          </cell>
          <cell r="AJ520">
            <v>16589.287180757306</v>
          </cell>
          <cell r="AK520">
            <v>16752.259036173175</v>
          </cell>
          <cell r="AL520">
            <v>16916.852383051882</v>
          </cell>
          <cell r="AM520">
            <v>17082.904415568679</v>
          </cell>
          <cell r="AN520">
            <v>17250.686101807183</v>
          </cell>
          <cell r="AO520">
            <v>17420.102403848599</v>
          </cell>
          <cell r="AP520">
            <v>17591.157553635483</v>
          </cell>
          <cell r="AQ520">
            <v>17763.913680945712</v>
          </cell>
          <cell r="AR520">
            <v>17938.360515741992</v>
          </cell>
          <cell r="AS520">
            <v>18114.517172355638</v>
          </cell>
          <cell r="AT520">
            <v>18292.407919954545</v>
          </cell>
          <cell r="AU520">
            <v>18472.043899705957</v>
          </cell>
          <cell r="AV520">
            <v>18653.443672191814</v>
          </cell>
          <cell r="AW520">
            <v>18836.625602449501</v>
          </cell>
          <cell r="AX520">
            <v>19021.60600545444</v>
          </cell>
          <cell r="AY520">
            <v>19208.402986366003</v>
          </cell>
          <cell r="AZ520">
            <v>19397.034488969555</v>
          </cell>
          <cell r="BA520">
            <v>19587.518307551956</v>
          </cell>
          <cell r="BB520">
            <v>19779.872745706118</v>
          </cell>
          <cell r="BC520">
            <v>19974.116172252739</v>
          </cell>
          <cell r="BD520">
            <v>20170.267099772624</v>
          </cell>
          <cell r="BE520">
            <v>20368.344286228388</v>
          </cell>
          <cell r="BF520">
            <v>20568.366643435122</v>
          </cell>
          <cell r="BG520">
            <v>20770.35326774971</v>
          </cell>
          <cell r="BH520">
            <v>20974.323454170779</v>
          </cell>
          <cell r="BI520">
            <v>21180.296680099058</v>
          </cell>
          <cell r="BJ520">
            <v>21388.292615197865</v>
          </cell>
          <cell r="BK520">
            <v>21598.331124031967</v>
          </cell>
          <cell r="BL520">
            <v>21810.432264733277</v>
          </cell>
          <cell r="BM520">
            <v>22024.616292833343</v>
          </cell>
          <cell r="BN520">
            <v>22240.903663005571</v>
          </cell>
          <cell r="BO520">
            <v>22459.315030496447</v>
          </cell>
          <cell r="BP520">
            <v>22679.871253514961</v>
          </cell>
          <cell r="BQ520">
            <v>22902.593395121421</v>
          </cell>
          <cell r="BR520">
            <v>23127.502725166716</v>
          </cell>
          <cell r="BS520">
            <v>23354.620722407264</v>
          </cell>
          <cell r="BT520">
            <v>23583.969076524452</v>
          </cell>
          <cell r="BU520">
            <v>23815.569690188931</v>
          </cell>
          <cell r="BV520">
            <v>24049.444681167872</v>
          </cell>
          <cell r="BW520">
            <v>24285.616384429126</v>
          </cell>
          <cell r="BX520">
            <v>24524.107354274343</v>
          </cell>
          <cell r="BY520">
            <v>24764.940366495568</v>
          </cell>
          <cell r="BZ520">
            <v>25008.138420548472</v>
          </cell>
          <cell r="CA520">
            <v>25253.72474174912</v>
          </cell>
          <cell r="CB520">
            <v>25501.722783492383</v>
          </cell>
          <cell r="CC520">
            <v>25752.156229491364</v>
          </cell>
          <cell r="CD520">
            <v>26005.048996039273</v>
          </cell>
          <cell r="CE520">
            <v>26260.425234293492</v>
          </cell>
          <cell r="CF520">
            <v>26518.309332581925</v>
          </cell>
          <cell r="CG520">
            <v>26778.7259187321</v>
          </cell>
          <cell r="CH520">
            <v>27041.699862423116</v>
          </cell>
          <cell r="CI520">
            <v>27307.256277560693</v>
          </cell>
          <cell r="CJ520">
            <v>27575.42052467553</v>
          </cell>
          <cell r="CK520">
            <v>27846.218213345237</v>
          </cell>
          <cell r="CL520">
            <v>28119.675204640018</v>
          </cell>
          <cell r="CM520">
            <v>28395.817613592419</v>
          </cell>
          <cell r="CN520">
            <v>28674.671811691282</v>
          </cell>
          <cell r="CO520">
            <v>28956.264429400224</v>
          </cell>
          <cell r="CP520">
            <v>29240.622358700835</v>
          </cell>
          <cell r="CQ520">
            <v>29527.772755660852</v>
          </cell>
          <cell r="CR520">
            <v>29817.743043027534</v>
          </cell>
          <cell r="CS520">
            <v>30110.560912846548</v>
          </cell>
          <cell r="CT520">
            <v>30406.254329106538</v>
          </cell>
          <cell r="CU520">
            <v>30704.85153040968</v>
          </cell>
          <cell r="CV520">
            <v>31006.381032668436</v>
          </cell>
          <cell r="CW520">
            <v>31310.871631828846</v>
          </cell>
          <cell r="CX520">
            <v>31618.352406620506</v>
          </cell>
          <cell r="CY520">
            <v>31928.852721333573</v>
          </cell>
          <cell r="CZ520">
            <v>32242.402228623068</v>
          </cell>
          <cell r="DA520">
            <v>32559.030872340652</v>
          </cell>
          <cell r="DB520">
            <v>32878.768890394291</v>
          </cell>
        </row>
        <row r="521">
          <cell r="C521" t="str">
            <v>ILS</v>
          </cell>
          <cell r="D521" t="str">
            <v>ILS/USD</v>
          </cell>
          <cell r="E521" t="str">
            <v>USDILS Currncy</v>
          </cell>
          <cell r="F521">
            <v>4.0787000000000004</v>
          </cell>
          <cell r="G521">
            <v>4.2065999999999999</v>
          </cell>
          <cell r="H521">
            <v>4.7355999999999998</v>
          </cell>
          <cell r="I521">
            <v>4.5465</v>
          </cell>
          <cell r="J521">
            <v>4.4793000000000003</v>
          </cell>
          <cell r="K521">
            <v>4.4866999999999999</v>
          </cell>
          <cell r="L521">
            <v>4.4569000000000001</v>
          </cell>
          <cell r="M521">
            <v>4.1082000000000001</v>
          </cell>
          <cell r="N521">
            <v>3.5865999999999998</v>
          </cell>
          <cell r="O521">
            <v>3.9262000000000001</v>
          </cell>
          <cell r="P521">
            <v>3.7328999999999999</v>
          </cell>
          <cell r="Q521">
            <v>3.58</v>
          </cell>
          <cell r="R521">
            <v>3.8548</v>
          </cell>
          <cell r="S521">
            <v>3.6095000000000002</v>
          </cell>
          <cell r="T521">
            <v>3.5781999999999998</v>
          </cell>
          <cell r="U521">
            <v>3.8841000000000001</v>
          </cell>
          <cell r="V521">
            <v>3.8391999999999999</v>
          </cell>
          <cell r="W521">
            <v>3.5979999999999999</v>
          </cell>
          <cell r="X521">
            <v>3.5950000000000002</v>
          </cell>
          <cell r="Y521">
            <v>3.5642</v>
          </cell>
          <cell r="Z521">
            <v>3.4394999999999998</v>
          </cell>
          <cell r="AA521">
            <v>3.2298</v>
          </cell>
          <cell r="AB521">
            <v>3.3578000000000001</v>
          </cell>
          <cell r="AC521">
            <v>3.4569000000000001</v>
          </cell>
          <cell r="AD521">
            <v>3.4651506808044452</v>
          </cell>
          <cell r="AE521">
            <v>3.4693953579545029</v>
          </cell>
          <cell r="AF521">
            <v>3.4680690064835256</v>
          </cell>
          <cell r="AG521">
            <v>3.4636848104324458</v>
          </cell>
          <cell r="AH521">
            <v>3.4631982456702133</v>
          </cell>
          <cell r="AI521">
            <v>3.4611352826390753</v>
          </cell>
          <cell r="AJ521">
            <v>3.4588274219177886</v>
          </cell>
          <cell r="AK521">
            <v>3.4572099005116637</v>
          </cell>
          <cell r="AL521">
            <v>3.4552160971218382</v>
          </cell>
          <cell r="AM521">
            <v>3.4532452943209364</v>
          </cell>
          <cell r="AN521">
            <v>3.4513865918846567</v>
          </cell>
          <cell r="AO521">
            <v>3.449447670041097</v>
          </cell>
          <cell r="AP521">
            <v>3.4475270020980697</v>
          </cell>
          <cell r="AQ521">
            <v>3.445623009850264</v>
          </cell>
          <cell r="AR521">
            <v>3.443703955503107</v>
          </cell>
          <cell r="AS521">
            <v>3.4417915100994398</v>
          </cell>
          <cell r="AT521">
            <v>3.4398818006395611</v>
          </cell>
          <cell r="AU521">
            <v>3.43797019084501</v>
          </cell>
          <cell r="AV521">
            <v>3.4360610582366591</v>
          </cell>
          <cell r="AW521">
            <v>3.4341530286196251</v>
          </cell>
          <cell r="AX521">
            <v>3.4322455588837988</v>
          </cell>
          <cell r="AY521">
            <v>3.4303394672805543</v>
          </cell>
          <cell r="AZ521">
            <v>3.4284343882710826</v>
          </cell>
          <cell r="BA521">
            <v>3.4265302917891329</v>
          </cell>
          <cell r="BB521">
            <v>3.4246273184034943</v>
          </cell>
          <cell r="BC521">
            <v>3.4227253832900839</v>
          </cell>
          <cell r="BD521">
            <v>3.420824494988747</v>
          </cell>
          <cell r="BE521">
            <v>3.4189246748794599</v>
          </cell>
          <cell r="BF521">
            <v>3.4170259047007656</v>
          </cell>
          <cell r="BG521">
            <v>3.415128188329513</v>
          </cell>
          <cell r="BH521">
            <v>3.4132315280916656</v>
          </cell>
          <cell r="BI521">
            <v>3.4113359199759459</v>
          </cell>
          <cell r="BJ521">
            <v>3.4094413647105948</v>
          </cell>
          <cell r="BK521">
            <v>3.4075478619766466</v>
          </cell>
          <cell r="BL521">
            <v>3.4056554105754495</v>
          </cell>
          <cell r="BM521">
            <v>3.4037640102438163</v>
          </cell>
          <cell r="BN521">
            <v>3.4018736603888118</v>
          </cell>
          <cell r="BO521">
            <v>3.399984360326386</v>
          </cell>
          <cell r="BP521">
            <v>3.3980961095436393</v>
          </cell>
          <cell r="BQ521">
            <v>3.3962089074446205</v>
          </cell>
          <cell r="BR521">
            <v>3.3943227534323763</v>
          </cell>
          <cell r="BS521">
            <v>3.3924376469389212</v>
          </cell>
          <cell r="BT521">
            <v>3.3905535873779491</v>
          </cell>
          <cell r="BU521">
            <v>3.388670574166361</v>
          </cell>
          <cell r="BV521">
            <v>3.3867886067256672</v>
          </cell>
          <cell r="BW521">
            <v>3.3849076844738848</v>
          </cell>
          <cell r="BX521">
            <v>3.383027806830468</v>
          </cell>
          <cell r="BY521">
            <v>3.3811489732157227</v>
          </cell>
          <cell r="BZ521">
            <v>3.3792711830495517</v>
          </cell>
          <cell r="CA521">
            <v>3.3773944357524872</v>
          </cell>
          <cell r="CB521">
            <v>3.3755187307454197</v>
          </cell>
          <cell r="CC521">
            <v>3.3736440674494363</v>
          </cell>
          <cell r="CD521">
            <v>3.3717704452860149</v>
          </cell>
          <cell r="CE521">
            <v>3.3698978636769508</v>
          </cell>
          <cell r="CF521">
            <v>3.3680263220443396</v>
          </cell>
          <cell r="CG521">
            <v>3.3661558198106145</v>
          </cell>
          <cell r="CH521">
            <v>3.3642863563985239</v>
          </cell>
          <cell r="CI521">
            <v>3.3624179312311355</v>
          </cell>
          <cell r="CJ521">
            <v>3.3605505437318408</v>
          </cell>
          <cell r="CK521">
            <v>3.3586841933243479</v>
          </cell>
          <cell r="CL521">
            <v>3.3568188794326872</v>
          </cell>
          <cell r="CM521">
            <v>3.3549546014812091</v>
          </cell>
          <cell r="CN521">
            <v>3.3530913588945821</v>
          </cell>
          <cell r="CO521">
            <v>3.3512291510977952</v>
          </cell>
          <cell r="CP521">
            <v>3.3493679775161573</v>
          </cell>
          <cell r="CQ521">
            <v>3.3475078375752956</v>
          </cell>
          <cell r="CR521">
            <v>3.3456487307011571</v>
          </cell>
          <cell r="CS521">
            <v>3.3437906563200057</v>
          </cell>
          <cell r="CT521">
            <v>3.3419336138584264</v>
          </cell>
          <cell r="CU521">
            <v>3.3400776027433214</v>
          </cell>
          <cell r="CV521">
            <v>3.3382226224019109</v>
          </cell>
          <cell r="CW521">
            <v>3.3363686722617345</v>
          </cell>
          <cell r="CX521">
            <v>3.3345157517506481</v>
          </cell>
          <cell r="CY521">
            <v>3.3326638602968273</v>
          </cell>
          <cell r="CZ521">
            <v>3.3308129973287635</v>
          </cell>
          <cell r="DA521">
            <v>3.3289631622752656</v>
          </cell>
          <cell r="DB521">
            <v>3.3271143545654605</v>
          </cell>
        </row>
        <row r="522">
          <cell r="C522" t="str">
            <v>INR</v>
          </cell>
          <cell r="D522" t="str">
            <v>INR/USD</v>
          </cell>
          <cell r="E522" t="str">
            <v>USDINR Currncy</v>
          </cell>
          <cell r="F522">
            <v>44.939799999999998</v>
          </cell>
          <cell r="G522">
            <v>47.180500000000002</v>
          </cell>
          <cell r="H522">
            <v>48.590800000000002</v>
          </cell>
          <cell r="I522">
            <v>46.572200000000002</v>
          </cell>
          <cell r="J522">
            <v>45.294600000000003</v>
          </cell>
          <cell r="K522">
            <v>44.095599999999997</v>
          </cell>
          <cell r="L522">
            <v>45.302399999999999</v>
          </cell>
          <cell r="M522">
            <v>41.326099999999997</v>
          </cell>
          <cell r="N522">
            <v>43.3491</v>
          </cell>
          <cell r="O522">
            <v>48.367699999999999</v>
          </cell>
          <cell r="P522">
            <v>45.735799999999998</v>
          </cell>
          <cell r="Q522">
            <v>46.710599999999999</v>
          </cell>
          <cell r="R522">
            <v>53.483899999999998</v>
          </cell>
          <cell r="S522">
            <v>58.585900000000002</v>
          </cell>
          <cell r="T522">
            <v>61.034799999999997</v>
          </cell>
          <cell r="U522">
            <v>64.148799999999994</v>
          </cell>
          <cell r="V522">
            <v>67.202500000000001</v>
          </cell>
          <cell r="W522">
            <v>65.113399999999999</v>
          </cell>
          <cell r="X522">
            <v>68.378900000000002</v>
          </cell>
          <cell r="Y522">
            <v>70.405500000000004</v>
          </cell>
          <cell r="Z522">
            <v>74.065200000000004</v>
          </cell>
          <cell r="AA522">
            <v>73.924800000000005</v>
          </cell>
          <cell r="AB522">
            <v>78.643199999999993</v>
          </cell>
          <cell r="AC522">
            <v>82.057000000000002</v>
          </cell>
          <cell r="AD522">
            <v>83.762641335394036</v>
          </cell>
          <cell r="AE522">
            <v>85.476572532802024</v>
          </cell>
          <cell r="AF522">
            <v>87.13224437514539</v>
          </cell>
          <cell r="AG522">
            <v>88.802412831867812</v>
          </cell>
          <cell r="AH522">
            <v>90.548858543584302</v>
          </cell>
          <cell r="AI522">
            <v>92.305648946265521</v>
          </cell>
          <cell r="AJ522">
            <v>94.097498502104557</v>
          </cell>
          <cell r="AK522">
            <v>95.931783565789331</v>
          </cell>
          <cell r="AL522">
            <v>97.796286844268792</v>
          </cell>
          <cell r="AM522">
            <v>99.698141151993156</v>
          </cell>
          <cell r="AN522">
            <v>101.63814312745257</v>
          </cell>
          <cell r="AO522">
            <v>103.61471971717799</v>
          </cell>
          <cell r="AP522">
            <v>105.63013143195857</v>
          </cell>
          <cell r="AQ522">
            <v>107.6848828374541</v>
          </cell>
          <cell r="AR522">
            <v>109.77937294600673</v>
          </cell>
          <cell r="AS522">
            <v>111.91471047791345</v>
          </cell>
          <cell r="AT522">
            <v>114.09158861921182</v>
          </cell>
          <cell r="AU522">
            <v>116.31076793397096</v>
          </cell>
          <cell r="AV522">
            <v>118.57313857440073</v>
          </cell>
          <cell r="AW522">
            <v>120.8795113183197</v>
          </cell>
          <cell r="AX522">
            <v>123.23073865914029</v>
          </cell>
          <cell r="AY522">
            <v>125.62770553454149</v>
          </cell>
          <cell r="AZ522">
            <v>128.07129432644737</v>
          </cell>
          <cell r="BA522">
            <v>130.56241252035048</v>
          </cell>
          <cell r="BB522">
            <v>133.1019867051655</v>
          </cell>
          <cell r="BC522">
            <v>135.69095775542033</v>
          </cell>
          <cell r="BD522">
            <v>138.33028688378047</v>
          </cell>
          <cell r="BE522">
            <v>141.02095390973912</v>
          </cell>
          <cell r="BF522">
            <v>143.7639570665628</v>
          </cell>
          <cell r="BG522">
            <v>146.56031447345697</v>
          </cell>
          <cell r="BH522">
            <v>149.41106395751538</v>
          </cell>
          <cell r="BI522">
            <v>152.31726343503294</v>
          </cell>
          <cell r="BJ522">
            <v>155.27999149931847</v>
          </cell>
          <cell r="BK522">
            <v>158.30034768965893</v>
          </cell>
          <cell r="BL522">
            <v>161.37945292101895</v>
          </cell>
          <cell r="BM522">
            <v>164.51844993083128</v>
          </cell>
          <cell r="BN522">
            <v>167.71850367467184</v>
          </cell>
          <cell r="BO522">
            <v>170.98080176725207</v>
          </cell>
          <cell r="BP522">
            <v>174.30655492713899</v>
          </cell>
          <cell r="BQ522">
            <v>177.69699742038875</v>
          </cell>
          <cell r="BR522">
            <v>181.15338752110691</v>
          </cell>
          <cell r="BS522">
            <v>184.67700797870091</v>
          </cell>
          <cell r="BT522">
            <v>188.26916649288663</v>
          </cell>
          <cell r="BU522">
            <v>191.9311961996265</v>
          </cell>
          <cell r="BV522">
            <v>195.66445616583169</v>
          </cell>
          <cell r="BW522">
            <v>199.47033189356827</v>
          </cell>
          <cell r="BX522">
            <v>203.35023583438917</v>
          </cell>
          <cell r="BY522">
            <v>207.30560791349563</v>
          </cell>
          <cell r="BZ522">
            <v>211.3379160641019</v>
          </cell>
          <cell r="CA522">
            <v>215.44865677224973</v>
          </cell>
          <cell r="CB522">
            <v>219.63935563217922</v>
          </cell>
          <cell r="CC522">
            <v>223.91156791251044</v>
          </cell>
          <cell r="CD522">
            <v>228.26687913344676</v>
          </cell>
          <cell r="CE522">
            <v>232.70690565519624</v>
          </cell>
          <cell r="CF522">
            <v>237.23329527784168</v>
          </cell>
          <cell r="CG522">
            <v>241.84772785287961</v>
          </cell>
          <cell r="CH522">
            <v>246.55191590665265</v>
          </cell>
          <cell r="CI522">
            <v>251.3476052759093</v>
          </cell>
          <cell r="CJ522">
            <v>256.23657575572571</v>
          </cell>
          <cell r="CK522">
            <v>261.22064176003011</v>
          </cell>
          <cell r="CL522">
            <v>266.30165299497537</v>
          </cell>
          <cell r="CM522">
            <v>271.48149514540916</v>
          </cell>
          <cell r="CN522">
            <v>276.76209057469663</v>
          </cell>
          <cell r="CO522">
            <v>282.14539903815569</v>
          </cell>
          <cell r="CP522">
            <v>287.63341841036879</v>
          </cell>
          <cell r="CQ522">
            <v>293.2281854266422</v>
          </cell>
          <cell r="CR522">
            <v>298.9317764388872</v>
          </cell>
          <cell r="CS522">
            <v>304.74630818620386</v>
          </cell>
          <cell r="CT522">
            <v>310.67393858045364</v>
          </cell>
          <cell r="CU522">
            <v>316.71686750711217</v>
          </cell>
          <cell r="CV522">
            <v>322.87733764169906</v>
          </cell>
          <cell r="CW522">
            <v>329.15763528208907</v>
          </cell>
          <cell r="CX522">
            <v>335.56009119701139</v>
          </cell>
          <cell r="CY522">
            <v>342.08708149105388</v>
          </cell>
          <cell r="CZ522">
            <v>348.74102848649244</v>
          </cell>
          <cell r="DA522">
            <v>355.52440162227253</v>
          </cell>
          <cell r="DB522">
            <v>362.43971837047741</v>
          </cell>
        </row>
        <row r="523">
          <cell r="C523" t="str">
            <v>IRR</v>
          </cell>
          <cell r="D523" t="str">
            <v>IRR/USD</v>
          </cell>
          <cell r="E523" t="str">
            <v>USDIRR Currncy</v>
          </cell>
          <cell r="F523">
            <v>1751.37</v>
          </cell>
          <cell r="G523">
            <v>1752.57</v>
          </cell>
          <cell r="H523">
            <v>6181.19</v>
          </cell>
          <cell r="I523">
            <v>7975.81</v>
          </cell>
          <cell r="J523">
            <v>8622.25</v>
          </cell>
          <cell r="K523">
            <v>8960.39</v>
          </cell>
          <cell r="L523">
            <v>9168.94</v>
          </cell>
          <cell r="M523">
            <v>9276.84</v>
          </cell>
          <cell r="N523">
            <v>9471.23</v>
          </cell>
          <cell r="O523">
            <v>9875.77</v>
          </cell>
          <cell r="P523">
            <v>10073.299999999999</v>
          </cell>
          <cell r="Q523">
            <v>10619.94</v>
          </cell>
          <cell r="R523">
            <v>12197.53</v>
          </cell>
          <cell r="S523">
            <v>17959.52</v>
          </cell>
          <cell r="T523">
            <v>25663.09</v>
          </cell>
          <cell r="U523">
            <v>28815.87</v>
          </cell>
          <cell r="V523">
            <v>31365.55</v>
          </cell>
          <cell r="W523" t="str">
            <v/>
          </cell>
          <cell r="X523" t="str">
            <v/>
          </cell>
          <cell r="Y523" t="str">
            <v/>
          </cell>
          <cell r="Z523" t="str">
            <v/>
          </cell>
          <cell r="AA523">
            <v>42000</v>
          </cell>
          <cell r="AB523">
            <v>42000</v>
          </cell>
          <cell r="AC523">
            <v>42000</v>
          </cell>
          <cell r="AD523">
            <v>56099.481788698475</v>
          </cell>
          <cell r="AE523">
            <v>75328.895461552383</v>
          </cell>
          <cell r="AF523">
            <v>100145.95871823627</v>
          </cell>
          <cell r="AG523">
            <v>131726.36055567683</v>
          </cell>
          <cell r="AH523">
            <v>171475.6403356221</v>
          </cell>
          <cell r="AI523">
            <v>220874.74303599956</v>
          </cell>
          <cell r="AJ523">
            <v>281459.86740242288</v>
          </cell>
          <cell r="AK523">
            <v>354811.80588575406</v>
          </cell>
          <cell r="AL523">
            <v>442414.01795125636</v>
          </cell>
          <cell r="AM523">
            <v>545571.68244286708</v>
          </cell>
          <cell r="AN523">
            <v>665303.32428542525</v>
          </cell>
          <cell r="AO523">
            <v>802185.31913153199</v>
          </cell>
          <cell r="AP523">
            <v>956225.62797728763</v>
          </cell>
          <cell r="AQ523">
            <v>1126731.2350003349</v>
          </cell>
          <cell r="AR523">
            <v>1312184.9693479051</v>
          </cell>
          <cell r="AS523">
            <v>1510164.8930909159</v>
          </cell>
          <cell r="AT523">
            <v>1717302.3148421997</v>
          </cell>
          <cell r="AU523">
            <v>1929296.0973770251</v>
          </cell>
          <cell r="AV523">
            <v>2140996.9773642132</v>
          </cell>
          <cell r="AW523">
            <v>2346561.4576024823</v>
          </cell>
          <cell r="AX523">
            <v>2539676.9208488245</v>
          </cell>
          <cell r="AY523">
            <v>2713850.5285640387</v>
          </cell>
          <cell r="AZ523">
            <v>2862745.4336517761</v>
          </cell>
          <cell r="BA523">
            <v>2980543.4193362142</v>
          </cell>
          <cell r="BB523">
            <v>3062306.8938876428</v>
          </cell>
          <cell r="BC523">
            <v>3104310.1184762153</v>
          </cell>
          <cell r="BD523">
            <v>3104310.1184762153</v>
          </cell>
          <cell r="BE523">
            <v>3104310.1194940689</v>
          </cell>
          <cell r="BF523">
            <v>3104310.1208247524</v>
          </cell>
          <cell r="BG523">
            <v>3104310.1216075988</v>
          </cell>
          <cell r="BH523">
            <v>3104310.1226513935</v>
          </cell>
          <cell r="BI523">
            <v>3104310.1237038355</v>
          </cell>
          <cell r="BJ523">
            <v>3104310.1246635295</v>
          </cell>
          <cell r="BK523">
            <v>3104310.1256821733</v>
          </cell>
          <cell r="BL523">
            <v>3104310.1266924324</v>
          </cell>
          <cell r="BM523">
            <v>3104310.1276886314</v>
          </cell>
          <cell r="BN523">
            <v>3104310.1286969986</v>
          </cell>
          <cell r="BO523">
            <v>3104310.1297019403</v>
          </cell>
          <cell r="BP523">
            <v>3104310.1307051098</v>
          </cell>
          <cell r="BQ523">
            <v>3104310.1317106024</v>
          </cell>
          <cell r="BR523">
            <v>3104310.1327151367</v>
          </cell>
          <cell r="BS523">
            <v>3104310.133719536</v>
          </cell>
          <cell r="BT523">
            <v>3104310.1347243451</v>
          </cell>
          <cell r="BU523">
            <v>3104310.1357289259</v>
          </cell>
          <cell r="BV523">
            <v>3104310.1367335222</v>
          </cell>
          <cell r="BW523">
            <v>3104310.1377381845</v>
          </cell>
          <cell r="BX523">
            <v>3104310.1387427975</v>
          </cell>
          <cell r="BY523">
            <v>3104310.1397474217</v>
          </cell>
          <cell r="BZ523">
            <v>3104310.1407520552</v>
          </cell>
          <cell r="CA523">
            <v>3104310.141756678</v>
          </cell>
          <cell r="CB523">
            <v>3104310.1427613045</v>
          </cell>
          <cell r="CC523">
            <v>3104310.1437659319</v>
          </cell>
          <cell r="CD523">
            <v>3104310.144770558</v>
          </cell>
          <cell r="CE523">
            <v>3104310.1457751845</v>
          </cell>
          <cell r="CF523">
            <v>3104310.146779811</v>
          </cell>
          <cell r="CG523">
            <v>3104310.147784438</v>
          </cell>
          <cell r="CH523">
            <v>3104310.1487890645</v>
          </cell>
          <cell r="CI523">
            <v>3104310.1497936915</v>
          </cell>
          <cell r="CJ523">
            <v>3104310.150798318</v>
          </cell>
          <cell r="CK523">
            <v>3104310.151802945</v>
          </cell>
          <cell r="CL523">
            <v>3104310.1528075715</v>
          </cell>
          <cell r="CM523">
            <v>3104310.153812198</v>
          </cell>
          <cell r="CN523">
            <v>3104310.1548168245</v>
          </cell>
          <cell r="CO523">
            <v>3104310.155821451</v>
          </cell>
          <cell r="CP523">
            <v>3104310.156826078</v>
          </cell>
          <cell r="CQ523">
            <v>3104310.1578307045</v>
          </cell>
          <cell r="CR523">
            <v>3104310.158835331</v>
          </cell>
          <cell r="CS523">
            <v>3104310.1598399575</v>
          </cell>
          <cell r="CT523">
            <v>3104310.1608445845</v>
          </cell>
          <cell r="CU523">
            <v>3104310.161849211</v>
          </cell>
          <cell r="CV523">
            <v>3104310.1628538375</v>
          </cell>
          <cell r="CW523">
            <v>3104310.163858464</v>
          </cell>
          <cell r="CX523">
            <v>3104310.1648630905</v>
          </cell>
          <cell r="CY523">
            <v>3104310.1658677175</v>
          </cell>
          <cell r="CZ523">
            <v>3104310.1668723444</v>
          </cell>
          <cell r="DA523">
            <v>3104310.167876971</v>
          </cell>
          <cell r="DB523">
            <v>3104310.1688815979</v>
          </cell>
        </row>
        <row r="524">
          <cell r="C524" t="str">
            <v>JMD</v>
          </cell>
          <cell r="D524" t="str">
            <v>JMD/USD</v>
          </cell>
          <cell r="E524" t="str">
            <v>USDJMD Currncy</v>
          </cell>
          <cell r="F524">
            <v>42.397300000000001</v>
          </cell>
          <cell r="G524">
            <v>45.763100000000001</v>
          </cell>
          <cell r="H524">
            <v>48.375700000000002</v>
          </cell>
          <cell r="I524">
            <v>57.177399999999999</v>
          </cell>
          <cell r="J524">
            <v>60.695900000000002</v>
          </cell>
          <cell r="K524">
            <v>62.028700000000001</v>
          </cell>
          <cell r="L524">
            <v>65.778700000000001</v>
          </cell>
          <cell r="M524">
            <v>68.965800000000002</v>
          </cell>
          <cell r="N524">
            <v>72.776300000000006</v>
          </cell>
          <cell r="O524">
            <v>88.328599999999994</v>
          </cell>
          <cell r="P524">
            <v>87.423000000000002</v>
          </cell>
          <cell r="Q524">
            <v>86.0107</v>
          </cell>
          <cell r="R524">
            <v>88.530600000000007</v>
          </cell>
          <cell r="S524">
            <v>99.808400000000006</v>
          </cell>
          <cell r="T524">
            <v>110.895</v>
          </cell>
          <cell r="U524">
            <v>116.90779999999999</v>
          </cell>
          <cell r="V524">
            <v>125.16</v>
          </cell>
          <cell r="W524">
            <v>128.1593</v>
          </cell>
          <cell r="X524">
            <v>129.245</v>
          </cell>
          <cell r="Y524">
            <v>133.26669999999999</v>
          </cell>
          <cell r="Z524">
            <v>142.0814</v>
          </cell>
          <cell r="AA524">
            <v>150.6343</v>
          </cell>
          <cell r="AB524">
            <v>153.43950000000001</v>
          </cell>
          <cell r="AC524">
            <v>153.25839999999999</v>
          </cell>
          <cell r="AD524">
            <v>157.40797401987638</v>
          </cell>
          <cell r="AE524">
            <v>161.96775187259436</v>
          </cell>
          <cell r="AF524">
            <v>166.52026283406366</v>
          </cell>
          <cell r="AG524">
            <v>170.95679971435169</v>
          </cell>
          <cell r="AH524">
            <v>175.32995890124863</v>
          </cell>
          <cell r="AI524">
            <v>179.6169886857015</v>
          </cell>
          <cell r="AJ524">
            <v>183.78997778508787</v>
          </cell>
          <cell r="AK524">
            <v>187.85099266466023</v>
          </cell>
          <cell r="AL524">
            <v>191.78354712216031</v>
          </cell>
          <cell r="AM524">
            <v>195.57361583729261</v>
          </cell>
          <cell r="AN524">
            <v>199.21233420221662</v>
          </cell>
          <cell r="AO524">
            <v>202.68696345058538</v>
          </cell>
          <cell r="AP524">
            <v>205.98622997201429</v>
          </cell>
          <cell r="AQ524">
            <v>209.09994148524464</v>
          </cell>
          <cell r="AR524">
            <v>212.01751992186257</v>
          </cell>
          <cell r="AS524">
            <v>214.72924503464156</v>
          </cell>
          <cell r="AT524">
            <v>217.22602709561357</v>
          </cell>
          <cell r="AU524">
            <v>219.49924079817703</v>
          </cell>
          <cell r="AV524">
            <v>221.54101713265055</v>
          </cell>
          <cell r="AW524">
            <v>223.34419840933879</v>
          </cell>
          <cell r="AX524">
            <v>224.90235784956533</v>
          </cell>
          <cell r="AY524">
            <v>226.20988292127871</v>
          </cell>
          <cell r="AZ524">
            <v>227.26198564855974</v>
          </cell>
          <cell r="BA524">
            <v>228.05473181274431</v>
          </cell>
          <cell r="BB524">
            <v>228.5850729415921</v>
          </cell>
          <cell r="BC524">
            <v>228.85086037631925</v>
          </cell>
          <cell r="BD524">
            <v>228.85086037631922</v>
          </cell>
          <cell r="BE524">
            <v>228.85086045135577</v>
          </cell>
          <cell r="BF524">
            <v>228.85086054945424</v>
          </cell>
          <cell r="BG524">
            <v>228.85086060716594</v>
          </cell>
          <cell r="BH524">
            <v>228.85086068411485</v>
          </cell>
          <cell r="BI524">
            <v>228.85086076170123</v>
          </cell>
          <cell r="BJ524">
            <v>228.85086083245022</v>
          </cell>
          <cell r="BK524">
            <v>228.85086090754501</v>
          </cell>
          <cell r="BL524">
            <v>228.85086098202169</v>
          </cell>
          <cell r="BM524">
            <v>228.85086105546185</v>
          </cell>
          <cell r="BN524">
            <v>228.85086112979906</v>
          </cell>
          <cell r="BO524">
            <v>228.85086120388374</v>
          </cell>
          <cell r="BP524">
            <v>228.85086127783774</v>
          </cell>
          <cell r="BQ524">
            <v>228.85086135196303</v>
          </cell>
          <cell r="BR524">
            <v>228.8508614260177</v>
          </cell>
          <cell r="BS524">
            <v>228.85086150006236</v>
          </cell>
          <cell r="BT524">
            <v>228.85086157413727</v>
          </cell>
          <cell r="BU524">
            <v>228.85086164819532</v>
          </cell>
          <cell r="BV524">
            <v>228.85086172225454</v>
          </cell>
          <cell r="BW524">
            <v>228.85086179631861</v>
          </cell>
          <cell r="BX524">
            <v>228.85086187037905</v>
          </cell>
          <cell r="BY524">
            <v>228.85086194444028</v>
          </cell>
          <cell r="BZ524">
            <v>228.85086201850226</v>
          </cell>
          <cell r="CA524">
            <v>228.8508620925634</v>
          </cell>
          <cell r="CB524">
            <v>228.85086216662484</v>
          </cell>
          <cell r="CC524">
            <v>228.85086224068635</v>
          </cell>
          <cell r="CD524">
            <v>228.8508623147477</v>
          </cell>
          <cell r="CE524">
            <v>228.85086238880913</v>
          </cell>
          <cell r="CF524">
            <v>228.85086246287057</v>
          </cell>
          <cell r="CG524">
            <v>228.850862536932</v>
          </cell>
          <cell r="CH524">
            <v>228.85086261099343</v>
          </cell>
          <cell r="CI524">
            <v>228.85086268505489</v>
          </cell>
          <cell r="CJ524">
            <v>228.85086275911632</v>
          </cell>
          <cell r="CK524">
            <v>228.85086283317776</v>
          </cell>
          <cell r="CL524">
            <v>228.85086290723922</v>
          </cell>
          <cell r="CM524">
            <v>228.85086298130068</v>
          </cell>
          <cell r="CN524">
            <v>228.85086305536211</v>
          </cell>
          <cell r="CO524">
            <v>228.85086312942357</v>
          </cell>
          <cell r="CP524">
            <v>228.85086320348503</v>
          </cell>
          <cell r="CQ524">
            <v>228.85086327754647</v>
          </cell>
          <cell r="CR524">
            <v>228.8508633516079</v>
          </cell>
          <cell r="CS524">
            <v>228.85086342566933</v>
          </cell>
          <cell r="CT524">
            <v>228.85086349973079</v>
          </cell>
          <cell r="CU524">
            <v>228.85086357379222</v>
          </cell>
          <cell r="CV524">
            <v>228.85086364785363</v>
          </cell>
          <cell r="CW524">
            <v>228.85086372191506</v>
          </cell>
          <cell r="CX524">
            <v>228.85086379597649</v>
          </cell>
          <cell r="CY524">
            <v>228.85086387003795</v>
          </cell>
          <cell r="CZ524">
            <v>228.85086394409942</v>
          </cell>
          <cell r="DA524">
            <v>228.85086401816088</v>
          </cell>
          <cell r="DB524">
            <v>228.85086409222231</v>
          </cell>
        </row>
        <row r="525">
          <cell r="C525" t="str">
            <v>JOD</v>
          </cell>
          <cell r="D525" t="str">
            <v>JOD/USD</v>
          </cell>
          <cell r="E525" t="str">
            <v>USDJOD Currncy</v>
          </cell>
          <cell r="F525">
            <v>0.71040000000000003</v>
          </cell>
          <cell r="G525">
            <v>0.71030000000000004</v>
          </cell>
          <cell r="H525">
            <v>0.70809999999999995</v>
          </cell>
          <cell r="I525">
            <v>0.70889999999999997</v>
          </cell>
          <cell r="J525">
            <v>0.70909999999999995</v>
          </cell>
          <cell r="K525">
            <v>0.7087</v>
          </cell>
          <cell r="L525">
            <v>0.70850000000000002</v>
          </cell>
          <cell r="M525">
            <v>0.70840000000000003</v>
          </cell>
          <cell r="N525">
            <v>0.70820000000000005</v>
          </cell>
          <cell r="O525">
            <v>0.70809999999999995</v>
          </cell>
          <cell r="P525">
            <v>0.70820000000000005</v>
          </cell>
          <cell r="Q525">
            <v>0.70820000000000005</v>
          </cell>
          <cell r="R525">
            <v>0.70820000000000005</v>
          </cell>
          <cell r="S525">
            <v>0.70850000000000002</v>
          </cell>
          <cell r="T525">
            <v>0.70899999999999996</v>
          </cell>
          <cell r="U525">
            <v>0.70899999999999996</v>
          </cell>
          <cell r="V525">
            <v>0.70899999999999996</v>
          </cell>
          <cell r="W525">
            <v>0.70899999999999996</v>
          </cell>
          <cell r="X525">
            <v>0.70899999999999996</v>
          </cell>
          <cell r="Y525">
            <v>0.70899999999999996</v>
          </cell>
          <cell r="Z525">
            <v>0.70899999999999996</v>
          </cell>
          <cell r="AA525">
            <v>0.70899999999999996</v>
          </cell>
          <cell r="AB525">
            <v>0.70899999999999996</v>
          </cell>
          <cell r="AC525">
            <v>0.70899999999999996</v>
          </cell>
          <cell r="AD525">
            <v>0.71080315361139379</v>
          </cell>
          <cell r="AE525">
            <v>0.71392376641388988</v>
          </cell>
          <cell r="AF525">
            <v>0.71727594831159247</v>
          </cell>
          <cell r="AG525">
            <v>0.72043903655529329</v>
          </cell>
          <cell r="AH525">
            <v>0.72367993192133662</v>
          </cell>
          <cell r="AI525">
            <v>0.72696151963191635</v>
          </cell>
          <cell r="AJ525">
            <v>0.73021901931425715</v>
          </cell>
          <cell r="AK525">
            <v>0.73350842790056558</v>
          </cell>
          <cell r="AL525">
            <v>0.73681416702402613</v>
          </cell>
          <cell r="AM525">
            <v>0.74012796829284555</v>
          </cell>
          <cell r="AN525">
            <v>0.74346074229463288</v>
          </cell>
          <cell r="AO525">
            <v>0.74680809800253878</v>
          </cell>
          <cell r="AP525">
            <v>0.75016944131605312</v>
          </cell>
          <cell r="AQ525">
            <v>0.7535467826254757</v>
          </cell>
          <cell r="AR525">
            <v>0.75693911172371209</v>
          </cell>
          <cell r="AS525">
            <v>0.76034656581640092</v>
          </cell>
          <cell r="AT525">
            <v>0.76376953029150474</v>
          </cell>
          <cell r="AU525">
            <v>0.76720783903393153</v>
          </cell>
          <cell r="AV525">
            <v>0.77066161240025122</v>
          </cell>
          <cell r="AW525">
            <v>0.77413096502397083</v>
          </cell>
          <cell r="AX525">
            <v>0.77761591964627574</v>
          </cell>
          <cell r="AY525">
            <v>0.78111656310078204</v>
          </cell>
          <cell r="AZ525">
            <v>0.78463297084067762</v>
          </cell>
          <cell r="BA525">
            <v>0.78816520501921028</v>
          </cell>
          <cell r="BB525">
            <v>0.79171334116262237</v>
          </cell>
          <cell r="BC525">
            <v>0.79527745095663072</v>
          </cell>
          <cell r="BD525">
            <v>0.7988576048054471</v>
          </cell>
          <cell r="BE525">
            <v>0.8024538759106038</v>
          </cell>
          <cell r="BF525">
            <v>0.8060663366817048</v>
          </cell>
          <cell r="BG525">
            <v>0.80969505977108103</v>
          </cell>
          <cell r="BH525">
            <v>0.81334011859106758</v>
          </cell>
          <cell r="BI525">
            <v>0.81700158662255784</v>
          </cell>
          <cell r="BJ525">
            <v>0.82067953770702695</v>
          </cell>
          <cell r="BK525">
            <v>0.82437404608651643</v>
          </cell>
          <cell r="BL525">
            <v>0.82808518628163152</v>
          </cell>
          <cell r="BM525">
            <v>0.83181303316280242</v>
          </cell>
          <cell r="BN525">
            <v>0.83555766194661807</v>
          </cell>
          <cell r="BO525">
            <v>0.83931914817734765</v>
          </cell>
          <cell r="BP525">
            <v>0.84309756774359712</v>
          </cell>
          <cell r="BQ525">
            <v>0.8468929968764316</v>
          </cell>
          <cell r="BR525">
            <v>0.85070551214810708</v>
          </cell>
          <cell r="BS525">
            <v>0.85453519047664017</v>
          </cell>
          <cell r="BT525">
            <v>0.85838210912627866</v>
          </cell>
          <cell r="BU525">
            <v>0.86224634570876624</v>
          </cell>
          <cell r="BV525">
            <v>0.86612797818546994</v>
          </cell>
          <cell r="BW525">
            <v>0.87002708486867542</v>
          </cell>
          <cell r="BX525">
            <v>0.87394374442316369</v>
          </cell>
          <cell r="BY525">
            <v>0.87787803586789404</v>
          </cell>
          <cell r="BZ525">
            <v>0.88183003857753506</v>
          </cell>
          <cell r="CA525">
            <v>0.88579983228407577</v>
          </cell>
          <cell r="CB525">
            <v>0.88978749707844962</v>
          </cell>
          <cell r="CC525">
            <v>0.89379311341213641</v>
          </cell>
          <cell r="CD525">
            <v>0.89781676209878924</v>
          </cell>
          <cell r="CE525">
            <v>0.90185852431586744</v>
          </cell>
          <cell r="CF525">
            <v>0.90591848160627131</v>
          </cell>
          <cell r="CG525">
            <v>0.90999671587998865</v>
          </cell>
          <cell r="CH525">
            <v>0.91409330941574674</v>
          </cell>
          <cell r="CI525">
            <v>0.91820834486267244</v>
          </cell>
          <cell r="CJ525">
            <v>0.92234190524196003</v>
          </cell>
          <cell r="CK525">
            <v>0.9264940739485461</v>
          </cell>
          <cell r="CL525">
            <v>0.93066493475279133</v>
          </cell>
          <cell r="CM525">
            <v>0.93485457180217135</v>
          </cell>
          <cell r="CN525">
            <v>0.93906306962297403</v>
          </cell>
          <cell r="CO525">
            <v>0.94329051312200518</v>
          </cell>
          <cell r="CP525">
            <v>0.94753698758830107</v>
          </cell>
          <cell r="CQ525">
            <v>0.95180257869484941</v>
          </cell>
          <cell r="CR525">
            <v>0.95608737250031772</v>
          </cell>
          <cell r="CS525">
            <v>0.96039145545078985</v>
          </cell>
          <cell r="CT525">
            <v>0.96471491438150958</v>
          </cell>
          <cell r="CU525">
            <v>0.96905783651863275</v>
          </cell>
          <cell r="CV525">
            <v>0.97342030948098723</v>
          </cell>
          <cell r="CW525">
            <v>0.97780242128184036</v>
          </cell>
          <cell r="CX525">
            <v>0.98220426033067487</v>
          </cell>
          <cell r="CY525">
            <v>0.98662591543497224</v>
          </cell>
          <cell r="CZ525">
            <v>0.99106747580200472</v>
          </cell>
          <cell r="DA525">
            <v>0.99552903104063484</v>
          </cell>
          <cell r="DB525">
            <v>1.0000106711631234</v>
          </cell>
        </row>
        <row r="526">
          <cell r="C526" t="str">
            <v>JPY</v>
          </cell>
          <cell r="D526" t="str">
            <v>JPY/USD</v>
          </cell>
          <cell r="E526" t="str">
            <v>USDJPY Currncy</v>
          </cell>
          <cell r="F526">
            <v>107.78</v>
          </cell>
          <cell r="G526">
            <v>121.52</v>
          </cell>
          <cell r="H526">
            <v>125.22</v>
          </cell>
          <cell r="I526">
            <v>115.9</v>
          </cell>
          <cell r="J526">
            <v>108.13</v>
          </cell>
          <cell r="K526">
            <v>110.15</v>
          </cell>
          <cell r="L526">
            <v>116.35</v>
          </cell>
          <cell r="M526">
            <v>117.79</v>
          </cell>
          <cell r="N526">
            <v>103.4</v>
          </cell>
          <cell r="O526">
            <v>93.59</v>
          </cell>
          <cell r="P526">
            <v>87.75</v>
          </cell>
          <cell r="Q526">
            <v>79.709999999999994</v>
          </cell>
          <cell r="R526">
            <v>79.84</v>
          </cell>
          <cell r="S526">
            <v>97.59</v>
          </cell>
          <cell r="T526">
            <v>105.92</v>
          </cell>
          <cell r="U526">
            <v>121.04</v>
          </cell>
          <cell r="V526">
            <v>108.82</v>
          </cell>
          <cell r="W526">
            <v>112.15</v>
          </cell>
          <cell r="X526">
            <v>110.46</v>
          </cell>
          <cell r="Y526">
            <v>109.04</v>
          </cell>
          <cell r="Z526">
            <v>106.77</v>
          </cell>
          <cell r="AA526">
            <v>109.83</v>
          </cell>
          <cell r="AB526">
            <v>131.47999999999999</v>
          </cell>
          <cell r="AC526">
            <v>135.69</v>
          </cell>
          <cell r="AD526">
            <v>134.10921521637061</v>
          </cell>
          <cell r="AE526">
            <v>132.73190290455651</v>
          </cell>
          <cell r="AF526">
            <v>131.36833482327378</v>
          </cell>
          <cell r="AG526">
            <v>129.97797574670744</v>
          </cell>
          <cell r="AH526">
            <v>128.62937282685866</v>
          </cell>
          <cell r="AI526">
            <v>127.29023644060358</v>
          </cell>
          <cell r="AJ526">
            <v>125.95919962964506</v>
          </cell>
          <cell r="AK526">
            <v>124.6474122994786</v>
          </cell>
          <cell r="AL526">
            <v>123.34767612041428</v>
          </cell>
          <cell r="AM526">
            <v>122.06081477121145</v>
          </cell>
          <cell r="AN526">
            <v>120.78835183906274</v>
          </cell>
          <cell r="AO526">
            <v>119.52873358666292</v>
          </cell>
          <cell r="AP526">
            <v>118.28221089198342</v>
          </cell>
          <cell r="AQ526">
            <v>117.04885148137102</v>
          </cell>
          <cell r="AR526">
            <v>115.82825770685012</v>
          </cell>
          <cell r="AS526">
            <v>114.62040154553729</v>
          </cell>
          <cell r="AT526">
            <v>113.42516583113193</v>
          </cell>
          <cell r="AU526">
            <v>112.24237432250321</v>
          </cell>
          <cell r="AV526">
            <v>111.07192158829029</v>
          </cell>
          <cell r="AW526">
            <v>109.91367747663615</v>
          </cell>
          <cell r="AX526">
            <v>108.76750771301703</v>
          </cell>
          <cell r="AY526">
            <v>107.63329146634416</v>
          </cell>
          <cell r="AZ526">
            <v>106.51090300917254</v>
          </cell>
          <cell r="BA526">
            <v>105.40021805545389</v>
          </cell>
          <cell r="BB526">
            <v>104.30111553875332</v>
          </cell>
          <cell r="BC526">
            <v>103.21347434355586</v>
          </cell>
          <cell r="BD526">
            <v>102.13717485468673</v>
          </cell>
          <cell r="BE526">
            <v>101.07209897582838</v>
          </cell>
          <cell r="BF526">
            <v>100.01812958555347</v>
          </cell>
          <cell r="BG526">
            <v>98.975150864421764</v>
          </cell>
          <cell r="BH526">
            <v>97.943048231296302</v>
          </cell>
          <cell r="BI526">
            <v>96.92170825339818</v>
          </cell>
          <cell r="BJ526">
            <v>95.91101870150662</v>
          </cell>
          <cell r="BK526">
            <v>94.910868518236811</v>
          </cell>
          <cell r="BL526">
            <v>93.921147796540737</v>
          </cell>
          <cell r="BM526">
            <v>92.941747780091333</v>
          </cell>
          <cell r="BN526">
            <v>91.972560846144688</v>
          </cell>
          <cell r="BO526">
            <v>91.013480493067959</v>
          </cell>
          <cell r="BP526">
            <v>90.064401330755317</v>
          </cell>
          <cell r="BQ526">
            <v>89.125219067859788</v>
          </cell>
          <cell r="BR526">
            <v>88.195830500424435</v>
          </cell>
          <cell r="BS526">
            <v>87.276133500868838</v>
          </cell>
          <cell r="BT526">
            <v>86.366027006520866</v>
          </cell>
          <cell r="BU526">
            <v>85.46541100856642</v>
          </cell>
          <cell r="BV526">
            <v>84.5741865411037</v>
          </cell>
          <cell r="BW526">
            <v>83.692255670221087</v>
          </cell>
          <cell r="BX526">
            <v>82.819521483252146</v>
          </cell>
          <cell r="BY526">
            <v>81.95588807813067</v>
          </cell>
          <cell r="BZ526">
            <v>81.10126055284384</v>
          </cell>
          <cell r="CA526">
            <v>80.255544995007824</v>
          </cell>
          <cell r="CB526">
            <v>79.418648471548138</v>
          </cell>
          <cell r="CC526">
            <v>78.590479018486164</v>
          </cell>
          <cell r="CD526">
            <v>77.770945630834277</v>
          </cell>
          <cell r="CE526">
            <v>76.95995825259557</v>
          </cell>
          <cell r="CF526">
            <v>76.157427766867656</v>
          </cell>
          <cell r="CG526">
            <v>75.363265986050024</v>
          </cell>
          <cell r="CH526">
            <v>74.577385642153303</v>
          </cell>
          <cell r="CI526">
            <v>73.799700377209746</v>
          </cell>
          <cell r="CJ526">
            <v>73.030124733783524</v>
          </cell>
          <cell r="CK526">
            <v>72.268574145580132</v>
          </cell>
          <cell r="CL526">
            <v>71.514964928153617</v>
          </cell>
          <cell r="CM526">
            <v>70.769214269710787</v>
          </cell>
          <cell r="CN526">
            <v>70.031240222011277</v>
          </cell>
          <cell r="CO526">
            <v>69.300961691362474</v>
          </cell>
          <cell r="CP526">
            <v>68.578298429708425</v>
          </cell>
          <cell r="CQ526">
            <v>67.863171025811596</v>
          </cell>
          <cell r="CR526">
            <v>67.155500896526618</v>
          </cell>
          <cell r="CS526">
            <v>66.455210278165055</v>
          </cell>
          <cell r="CT526">
            <v>65.762222217950168</v>
          </cell>
          <cell r="CU526">
            <v>65.07646056556078</v>
          </cell>
          <cell r="CV526">
            <v>64.397849964763424</v>
          </cell>
          <cell r="CW526">
            <v>63.726315845131658</v>
          </cell>
          <cell r="CX526">
            <v>63.061784413851683</v>
          </cell>
          <cell r="CY526">
            <v>62.404182647613581</v>
          </cell>
          <cell r="CZ526">
            <v>61.753438284586949</v>
          </cell>
          <cell r="DA526">
            <v>61.109479816480224</v>
          </cell>
          <cell r="DB526">
            <v>60.472236480683002</v>
          </cell>
        </row>
        <row r="527">
          <cell r="C527" t="str">
            <v>KES</v>
          </cell>
          <cell r="D527" t="str">
            <v>KES/USD</v>
          </cell>
          <cell r="E527" t="str">
            <v>USDKES Currncy</v>
          </cell>
          <cell r="F527">
            <v>76.2</v>
          </cell>
          <cell r="G527">
            <v>78.55</v>
          </cell>
          <cell r="H527">
            <v>78.73</v>
          </cell>
          <cell r="I527">
            <v>75.959999999999994</v>
          </cell>
          <cell r="J527">
            <v>79.19</v>
          </cell>
          <cell r="K527">
            <v>75.489999999999995</v>
          </cell>
          <cell r="L527">
            <v>72.08</v>
          </cell>
          <cell r="M527">
            <v>67.31</v>
          </cell>
          <cell r="N527">
            <v>69.180000000000007</v>
          </cell>
          <cell r="O527">
            <v>77.23</v>
          </cell>
          <cell r="P527">
            <v>79.19</v>
          </cell>
          <cell r="Q527">
            <v>88.84</v>
          </cell>
          <cell r="R527">
            <v>84.46</v>
          </cell>
          <cell r="S527">
            <v>86.09</v>
          </cell>
          <cell r="T527">
            <v>87.94</v>
          </cell>
          <cell r="U527">
            <v>98.27</v>
          </cell>
          <cell r="V527">
            <v>101.52</v>
          </cell>
          <cell r="W527">
            <v>103.42</v>
          </cell>
          <cell r="X527">
            <v>101.32</v>
          </cell>
          <cell r="Y527">
            <v>102.14</v>
          </cell>
          <cell r="Z527">
            <v>103.79</v>
          </cell>
          <cell r="AA527">
            <v>109.65</v>
          </cell>
          <cell r="AB527">
            <v>118.59</v>
          </cell>
          <cell r="AC527">
            <v>122.95</v>
          </cell>
          <cell r="AD527">
            <v>128.92479849753505</v>
          </cell>
          <cell r="AE527">
            <v>136.07072241566894</v>
          </cell>
          <cell r="AF527">
            <v>143.35265488873077</v>
          </cell>
          <cell r="AG527">
            <v>150.66149935799288</v>
          </cell>
          <cell r="AH527">
            <v>158.02385199844497</v>
          </cell>
          <cell r="AI527">
            <v>165.40037725062754</v>
          </cell>
          <cell r="AJ527">
            <v>172.74442878820861</v>
          </cell>
          <cell r="AK527">
            <v>180.03544776850038</v>
          </cell>
          <cell r="AL527">
            <v>187.23452526265993</v>
          </cell>
          <cell r="AM527">
            <v>194.30377868043635</v>
          </cell>
          <cell r="AN527">
            <v>201.2095134107048</v>
          </cell>
          <cell r="AO527">
            <v>207.91359463148845</v>
          </cell>
          <cell r="AP527">
            <v>214.37892211440914</v>
          </cell>
          <cell r="AQ527">
            <v>220.56937911545148</v>
          </cell>
          <cell r="AR527">
            <v>226.44858581580539</v>
          </cell>
          <cell r="AS527">
            <v>231.98146644847401</v>
          </cell>
          <cell r="AT527">
            <v>237.13430621483687</v>
          </cell>
          <cell r="AU527">
            <v>241.87485229473168</v>
          </cell>
          <cell r="AV527">
            <v>246.1729055142888</v>
          </cell>
          <cell r="AW527">
            <v>250.00053997969084</v>
          </cell>
          <cell r="AX527">
            <v>253.33237670576679</v>
          </cell>
          <cell r="AY527">
            <v>256.14591116554766</v>
          </cell>
          <cell r="AZ527">
            <v>258.42173821190795</v>
          </cell>
          <cell r="BA527">
            <v>260.14377283815617</v>
          </cell>
          <cell r="BB527">
            <v>261.29944613635405</v>
          </cell>
          <cell r="BC527">
            <v>261.87985003808029</v>
          </cell>
          <cell r="BD527">
            <v>261.87985003808029</v>
          </cell>
          <cell r="BE527">
            <v>261.87985012394648</v>
          </cell>
          <cell r="BF527">
            <v>261.87985023620308</v>
          </cell>
          <cell r="BG527">
            <v>261.87985030224405</v>
          </cell>
          <cell r="BH527">
            <v>261.87985039029866</v>
          </cell>
          <cell r="BI527">
            <v>261.87985047908273</v>
          </cell>
          <cell r="BJ527">
            <v>261.8798505600426</v>
          </cell>
          <cell r="BK527">
            <v>261.87985064597552</v>
          </cell>
          <cell r="BL527">
            <v>261.87985073120109</v>
          </cell>
          <cell r="BM527">
            <v>261.8798508152405</v>
          </cell>
          <cell r="BN527">
            <v>261.87985090030645</v>
          </cell>
          <cell r="BO527">
            <v>261.87985098508346</v>
          </cell>
          <cell r="BP527">
            <v>261.87985106971087</v>
          </cell>
          <cell r="BQ527">
            <v>261.87985115453432</v>
          </cell>
          <cell r="BR527">
            <v>261.87985123927689</v>
          </cell>
          <cell r="BS527">
            <v>261.87985132400809</v>
          </cell>
          <cell r="BT527">
            <v>261.87985140877385</v>
          </cell>
          <cell r="BU527">
            <v>261.87985149352039</v>
          </cell>
          <cell r="BV527">
            <v>261.87985157826824</v>
          </cell>
          <cell r="BW527">
            <v>261.87985166302167</v>
          </cell>
          <cell r="BX527">
            <v>261.87985174777089</v>
          </cell>
          <cell r="BY527">
            <v>261.87985183252101</v>
          </cell>
          <cell r="BZ527">
            <v>261.87985191727199</v>
          </cell>
          <cell r="CA527">
            <v>261.87985200202206</v>
          </cell>
          <cell r="CB527">
            <v>261.87985208677247</v>
          </cell>
          <cell r="CC527">
            <v>261.87985217152294</v>
          </cell>
          <cell r="CD527">
            <v>261.87985225627324</v>
          </cell>
          <cell r="CE527">
            <v>261.87985234102359</v>
          </cell>
          <cell r="CF527">
            <v>261.87985242577395</v>
          </cell>
          <cell r="CG527">
            <v>261.87985251052436</v>
          </cell>
          <cell r="CH527">
            <v>261.87985259527471</v>
          </cell>
          <cell r="CI527">
            <v>261.87985268002512</v>
          </cell>
          <cell r="CJ527">
            <v>261.87985276477548</v>
          </cell>
          <cell r="CK527">
            <v>261.87985284952589</v>
          </cell>
          <cell r="CL527">
            <v>261.87985293427624</v>
          </cell>
          <cell r="CM527">
            <v>261.87985301902665</v>
          </cell>
          <cell r="CN527">
            <v>261.87985310377707</v>
          </cell>
          <cell r="CO527">
            <v>261.87985318852742</v>
          </cell>
          <cell r="CP527">
            <v>261.87985327327783</v>
          </cell>
          <cell r="CQ527">
            <v>261.87985335802824</v>
          </cell>
          <cell r="CR527">
            <v>261.87985344277865</v>
          </cell>
          <cell r="CS527">
            <v>261.87985352752901</v>
          </cell>
          <cell r="CT527">
            <v>261.87985361227948</v>
          </cell>
          <cell r="CU527">
            <v>261.87985369702983</v>
          </cell>
          <cell r="CV527">
            <v>261.87985378178018</v>
          </cell>
          <cell r="CW527">
            <v>261.87985386653054</v>
          </cell>
          <cell r="CX527">
            <v>261.87985395128089</v>
          </cell>
          <cell r="CY527">
            <v>261.87985403603125</v>
          </cell>
          <cell r="CZ527">
            <v>261.87985412078166</v>
          </cell>
          <cell r="DA527">
            <v>261.87985420553207</v>
          </cell>
          <cell r="DB527">
            <v>261.87985429028248</v>
          </cell>
        </row>
        <row r="528">
          <cell r="C528" t="str">
            <v>KHR</v>
          </cell>
          <cell r="D528" t="str">
            <v>KHR/USD</v>
          </cell>
          <cell r="E528" t="str">
            <v>USDKHR Currncy</v>
          </cell>
          <cell r="F528">
            <v>3828.1464999999998</v>
          </cell>
          <cell r="G528">
            <v>3836.6113999999998</v>
          </cell>
          <cell r="H528">
            <v>3835.7458999999999</v>
          </cell>
          <cell r="I528">
            <v>3835.4829</v>
          </cell>
          <cell r="J528">
            <v>3853.4706000000001</v>
          </cell>
          <cell r="K528">
            <v>4098.0972000000002</v>
          </cell>
          <cell r="L528">
            <v>4121.7003000000004</v>
          </cell>
          <cell r="M528">
            <v>4058.7889</v>
          </cell>
          <cell r="N528">
            <v>4059.6594</v>
          </cell>
          <cell r="O528">
            <v>4145.1435000000001</v>
          </cell>
          <cell r="P528">
            <v>4188.0378000000001</v>
          </cell>
          <cell r="Q528">
            <v>4063.8692000000001</v>
          </cell>
          <cell r="R528">
            <v>4038.3593000000001</v>
          </cell>
          <cell r="S528">
            <v>4027.3184999999999</v>
          </cell>
          <cell r="T528">
            <v>4040.0072</v>
          </cell>
          <cell r="U528">
            <v>4066.1657</v>
          </cell>
          <cell r="V528">
            <v>4077.6716999999999</v>
          </cell>
          <cell r="W528">
            <v>4054.2525000000001</v>
          </cell>
          <cell r="X528">
            <v>4049.4818</v>
          </cell>
          <cell r="Y528">
            <v>4058.4780000000001</v>
          </cell>
          <cell r="Z528">
            <v>4080.5180999999998</v>
          </cell>
          <cell r="AA528">
            <v>4070.9638</v>
          </cell>
          <cell r="AB528">
            <v>4087.9607000000001</v>
          </cell>
          <cell r="AC528">
            <v>4123.2623000000003</v>
          </cell>
          <cell r="AD528">
            <v>4170.131540741032</v>
          </cell>
          <cell r="AE528">
            <v>4221.1363624619398</v>
          </cell>
          <cell r="AF528">
            <v>4275.0619566475243</v>
          </cell>
          <cell r="AG528">
            <v>4329.1253727941075</v>
          </cell>
          <cell r="AH528">
            <v>4383.4591963364146</v>
          </cell>
          <cell r="AI528">
            <v>4438.9422535401045</v>
          </cell>
          <cell r="AJ528">
            <v>4494.9533623355474</v>
          </cell>
          <cell r="AK528">
            <v>4551.6291052162624</v>
          </cell>
          <cell r="AL528">
            <v>4609.1074381749613</v>
          </cell>
          <cell r="AM528">
            <v>4667.2666150153091</v>
          </cell>
          <cell r="AN528">
            <v>4726.1599676406722</v>
          </cell>
          <cell r="AO528">
            <v>4785.8116331326046</v>
          </cell>
          <cell r="AP528">
            <v>4846.2058497121488</v>
          </cell>
          <cell r="AQ528">
            <v>4907.3640060866855</v>
          </cell>
          <cell r="AR528">
            <v>4969.2962885827137</v>
          </cell>
          <cell r="AS528">
            <v>5032.0079907905019</v>
          </cell>
          <cell r="AT528">
            <v>5095.5117841082938</v>
          </cell>
          <cell r="AU528">
            <v>5159.8172806096745</v>
          </cell>
          <cell r="AV528">
            <v>5224.9338880162431</v>
          </cell>
          <cell r="AW528">
            <v>5290.8724529533265</v>
          </cell>
          <cell r="AX528">
            <v>5357.6431790134948</v>
          </cell>
          <cell r="AY528">
            <v>5425.2564738280416</v>
          </cell>
          <cell r="AZ528">
            <v>5493.7230921347027</v>
          </cell>
          <cell r="BA528">
            <v>5563.0537530117454</v>
          </cell>
          <cell r="BB528">
            <v>5633.2593527623367</v>
          </cell>
          <cell r="BC528">
            <v>5704.3509554598731</v>
          </cell>
          <cell r="BD528">
            <v>5776.3397300401248</v>
          </cell>
          <cell r="BE528">
            <v>5849.236999517816</v>
          </cell>
          <cell r="BF528">
            <v>5923.0542328249003</v>
          </cell>
          <cell r="BG528">
            <v>5997.8030371046425</v>
          </cell>
          <cell r="BH528">
            <v>6073.4951693553858</v>
          </cell>
          <cell r="BI528">
            <v>6150.1425349020337</v>
          </cell>
          <cell r="BJ528">
            <v>6227.7571881928234</v>
          </cell>
          <cell r="BK528">
            <v>6306.3513365758918</v>
          </cell>
          <cell r="BL528">
            <v>6385.9373413173089</v>
          </cell>
          <cell r="BM528">
            <v>6466.5277195113104</v>
          </cell>
          <cell r="BN528">
            <v>6548.1351463801548</v>
          </cell>
          <cell r="BO528">
            <v>6630.7724570556975</v>
          </cell>
          <cell r="BP528">
            <v>6714.4526486279874</v>
          </cell>
          <cell r="BQ528">
            <v>6799.1888822417004</v>
          </cell>
          <cell r="BR528">
            <v>6884.9944851206083</v>
          </cell>
          <cell r="BS528">
            <v>6971.8829526765212</v>
          </cell>
          <cell r="BT528">
            <v>7059.8679506387125</v>
          </cell>
          <cell r="BU528">
            <v>7148.9633171942096</v>
          </cell>
          <cell r="BV528">
            <v>7239.183065168002</v>
          </cell>
          <cell r="BW528">
            <v>7330.5413842275229</v>
          </cell>
          <cell r="BX528">
            <v>7423.0526431127228</v>
          </cell>
          <cell r="BY528">
            <v>7516.7313918969021</v>
          </cell>
          <cell r="BZ528">
            <v>7611.5923642750695</v>
          </cell>
          <cell r="CA528">
            <v>7707.650479880961</v>
          </cell>
          <cell r="CB528">
            <v>7804.9208466338032</v>
          </cell>
          <cell r="CC528">
            <v>7903.4187631144123</v>
          </cell>
          <cell r="CD528">
            <v>8003.1597209713054</v>
          </cell>
          <cell r="CE528">
            <v>8104.1594073572542</v>
          </cell>
          <cell r="CF528">
            <v>8206.4337073965253</v>
          </cell>
          <cell r="CG528">
            <v>8309.9987066832746</v>
          </cell>
          <cell r="CH528">
            <v>8414.8706938114792</v>
          </cell>
          <cell r="CI528">
            <v>8521.0661629367823</v>
          </cell>
          <cell r="CJ528">
            <v>8628.6018163706867</v>
          </cell>
          <cell r="CK528">
            <v>8737.4945672074664</v>
          </cell>
          <cell r="CL528">
            <v>8847.7615419842477</v>
          </cell>
          <cell r="CM528">
            <v>8959.4200833746509</v>
          </cell>
          <cell r="CN528">
            <v>9072.487752916426</v>
          </cell>
          <cell r="CO528">
            <v>9186.9823337735124</v>
          </cell>
          <cell r="CP528">
            <v>9302.9218335329624</v>
          </cell>
          <cell r="CQ528">
            <v>9420.3244870371454</v>
          </cell>
          <cell r="CR528">
            <v>9539.2087592517164</v>
          </cell>
          <cell r="CS528">
            <v>9659.5933481697557</v>
          </cell>
          <cell r="CT528">
            <v>9781.4971877525732</v>
          </cell>
          <cell r="CU528">
            <v>9904.9394509076265</v>
          </cell>
          <cell r="CV528">
            <v>10029.939552504009</v>
          </cell>
          <cell r="CW528">
            <v>10156.517152426006</v>
          </cell>
          <cell r="CX528">
            <v>10284.692158665173</v>
          </cell>
          <cell r="CY528">
            <v>10414.484730451451</v>
          </cell>
          <cell r="CZ528">
            <v>10545.915281423788</v>
          </cell>
          <cell r="DA528">
            <v>10679.004482840766</v>
          </cell>
          <cell r="DB528">
            <v>10813.773266831769</v>
          </cell>
        </row>
        <row r="529">
          <cell r="C529" t="str">
            <v>KRW</v>
          </cell>
          <cell r="D529" t="str">
            <v>KRW/USD</v>
          </cell>
          <cell r="E529" t="str">
            <v>USDKRW Currncy</v>
          </cell>
          <cell r="F529">
            <v>1131.3399999999999</v>
          </cell>
          <cell r="G529">
            <v>1289.71</v>
          </cell>
          <cell r="H529">
            <v>1249.93</v>
          </cell>
          <cell r="I529">
            <v>1191.58</v>
          </cell>
          <cell r="J529">
            <v>1145.08</v>
          </cell>
          <cell r="K529">
            <v>1023.94</v>
          </cell>
          <cell r="L529">
            <v>954.86</v>
          </cell>
          <cell r="M529">
            <v>929.15</v>
          </cell>
          <cell r="N529">
            <v>1100.81</v>
          </cell>
          <cell r="O529">
            <v>1275.8699999999999</v>
          </cell>
          <cell r="P529">
            <v>1156.4100000000001</v>
          </cell>
          <cell r="Q529">
            <v>1107.6300000000001</v>
          </cell>
          <cell r="R529">
            <v>1126.78</v>
          </cell>
          <cell r="S529">
            <v>1095.06</v>
          </cell>
          <cell r="T529">
            <v>1053.24</v>
          </cell>
          <cell r="U529">
            <v>1131.3800000000001</v>
          </cell>
          <cell r="V529">
            <v>1160.8800000000001</v>
          </cell>
          <cell r="W529">
            <v>1130.5</v>
          </cell>
          <cell r="X529">
            <v>1100.5899999999999</v>
          </cell>
          <cell r="Y529">
            <v>1166.1199999999999</v>
          </cell>
          <cell r="Z529">
            <v>1180.04</v>
          </cell>
          <cell r="AA529">
            <v>1144.6099999999999</v>
          </cell>
          <cell r="AB529">
            <v>1292.29</v>
          </cell>
          <cell r="AC529">
            <v>1300</v>
          </cell>
          <cell r="AD529">
            <v>1300.8646998982706</v>
          </cell>
          <cell r="AE529">
            <v>1300.3037845402334</v>
          </cell>
          <cell r="AF529">
            <v>1300.1253359647087</v>
          </cell>
          <cell r="AG529">
            <v>1299.5647394104531</v>
          </cell>
          <cell r="AH529">
            <v>1299.1316955119491</v>
          </cell>
          <cell r="AI529">
            <v>1298.7412242941875</v>
          </cell>
          <cell r="AJ529">
            <v>1298.2801792632074</v>
          </cell>
          <cell r="AK529">
            <v>1297.8522744465054</v>
          </cell>
          <cell r="AL529">
            <v>1297.4260805004296</v>
          </cell>
          <cell r="AM529">
            <v>1296.9879951500141</v>
          </cell>
          <cell r="AN529">
            <v>1296.5575529682371</v>
          </cell>
          <cell r="AO529">
            <v>1296.1262662181505</v>
          </cell>
          <cell r="AP529">
            <v>1295.6932842302219</v>
          </cell>
          <cell r="AQ529">
            <v>1295.2620011952436</v>
          </cell>
          <cell r="AR529">
            <v>1294.8304383449597</v>
          </cell>
          <cell r="AS529">
            <v>1294.3987836798408</v>
          </cell>
          <cell r="AT529">
            <v>1293.9675709621677</v>
          </cell>
          <cell r="AU529">
            <v>1293.5363817481141</v>
          </cell>
          <cell r="AV529">
            <v>1293.1053170092844</v>
          </cell>
          <cell r="AW529">
            <v>1292.6744487462911</v>
          </cell>
          <cell r="AX529">
            <v>1292.2436952442249</v>
          </cell>
          <cell r="AY529">
            <v>1291.8130868816372</v>
          </cell>
          <cell r="AZ529">
            <v>1291.3826305374046</v>
          </cell>
          <cell r="BA529">
            <v>1290.952311412075</v>
          </cell>
          <cell r="BB529">
            <v>1290.5221369816363</v>
          </cell>
          <cell r="BC529">
            <v>1290.0921070980592</v>
          </cell>
          <cell r="BD529">
            <v>1289.6622192741308</v>
          </cell>
          <cell r="BE529">
            <v>1289.2324751212523</v>
          </cell>
          <cell r="BF529">
            <v>1288.8028742985655</v>
          </cell>
          <cell r="BG529">
            <v>1288.373416401023</v>
          </cell>
          <cell r="BH529">
            <v>1287.9441017167064</v>
          </cell>
          <cell r="BI529">
            <v>1287.5149300931798</v>
          </cell>
          <cell r="BJ529">
            <v>1287.0859014407306</v>
          </cell>
          <cell r="BK529">
            <v>1286.6570157746173</v>
          </cell>
          <cell r="BL529">
            <v>1286.2282730192787</v>
          </cell>
          <cell r="BM529">
            <v>1285.7996731247456</v>
          </cell>
          <cell r="BN529">
            <v>1285.3712160542768</v>
          </cell>
          <cell r="BO529">
            <v>1284.9429017538228</v>
          </cell>
          <cell r="BP529">
            <v>1284.5147301764939</v>
          </cell>
          <cell r="BQ529">
            <v>1284.0867012764265</v>
          </cell>
          <cell r="BR529">
            <v>1283.6588150047203</v>
          </cell>
          <cell r="BS529">
            <v>1283.2310713141883</v>
          </cell>
          <cell r="BT529">
            <v>1282.8034701575443</v>
          </cell>
          <cell r="BU529">
            <v>1282.3760114870299</v>
          </cell>
          <cell r="BV529">
            <v>1281.9486952552656</v>
          </cell>
          <cell r="BW529">
            <v>1281.5215214148088</v>
          </cell>
          <cell r="BX529">
            <v>1281.0944899181638</v>
          </cell>
          <cell r="BY529">
            <v>1280.6676007179235</v>
          </cell>
          <cell r="BZ529">
            <v>1280.2408537666706</v>
          </cell>
          <cell r="CA529">
            <v>1279.8142490169969</v>
          </cell>
          <cell r="CB529">
            <v>1279.3877864215231</v>
          </cell>
          <cell r="CC529">
            <v>1278.9614659328793</v>
          </cell>
          <cell r="CD529">
            <v>1278.5352875037111</v>
          </cell>
          <cell r="CE529">
            <v>1278.109251086682</v>
          </cell>
          <cell r="CF529">
            <v>1277.6833566344706</v>
          </cell>
          <cell r="CG529">
            <v>1277.2576040997706</v>
          </cell>
          <cell r="CH529">
            <v>1276.8319934352921</v>
          </cell>
          <cell r="CI529">
            <v>1276.4065245937609</v>
          </cell>
          <cell r="CJ529">
            <v>1275.9811975279181</v>
          </cell>
          <cell r="CK529">
            <v>1275.5560121905212</v>
          </cell>
          <cell r="CL529">
            <v>1275.1309685343433</v>
          </cell>
          <cell r="CM529">
            <v>1274.7060665121726</v>
          </cell>
          <cell r="CN529">
            <v>1274.2813060768135</v>
          </cell>
          <cell r="CO529">
            <v>1273.8566871810865</v>
          </cell>
          <cell r="CP529">
            <v>1273.4322097778274</v>
          </cell>
          <cell r="CQ529">
            <v>1273.0078738198874</v>
          </cell>
          <cell r="CR529">
            <v>1272.5836792601342</v>
          </cell>
          <cell r="CS529">
            <v>1272.1596260514502</v>
          </cell>
          <cell r="CT529">
            <v>1271.7357141467346</v>
          </cell>
          <cell r="CU529">
            <v>1271.3119434989017</v>
          </cell>
          <cell r="CV529">
            <v>1270.8883140608812</v>
          </cell>
          <cell r="CW529">
            <v>1270.4648257856195</v>
          </cell>
          <cell r="CX529">
            <v>1270.0414786260774</v>
          </cell>
          <cell r="CY529">
            <v>1269.6182725352321</v>
          </cell>
          <cell r="CZ529">
            <v>1269.1952074660769</v>
          </cell>
          <cell r="DA529">
            <v>1268.7722833716198</v>
          </cell>
          <cell r="DB529">
            <v>1268.3495002048851</v>
          </cell>
        </row>
        <row r="530">
          <cell r="C530" t="str">
            <v>KWD</v>
          </cell>
          <cell r="D530" t="str">
            <v>KWD/USD</v>
          </cell>
          <cell r="E530" t="str">
            <v>USDKWD Currncy</v>
          </cell>
          <cell r="F530">
            <v>0.30689</v>
          </cell>
          <cell r="G530">
            <v>0.30658999999999997</v>
          </cell>
          <cell r="H530">
            <v>0.30393999999999999</v>
          </cell>
          <cell r="I530">
            <v>0.29804000000000003</v>
          </cell>
          <cell r="J530">
            <v>0.29476999999999998</v>
          </cell>
          <cell r="K530">
            <v>0.29208000000000001</v>
          </cell>
          <cell r="L530">
            <v>0.29021000000000002</v>
          </cell>
          <cell r="M530">
            <v>0.28449999999999998</v>
          </cell>
          <cell r="N530">
            <v>0.26902999999999999</v>
          </cell>
          <cell r="O530">
            <v>0.28821000000000002</v>
          </cell>
          <cell r="P530">
            <v>0.28677000000000002</v>
          </cell>
          <cell r="Q530">
            <v>0.27639000000000002</v>
          </cell>
          <cell r="R530">
            <v>0.28012999999999999</v>
          </cell>
          <cell r="S530">
            <v>0.28384999999999999</v>
          </cell>
          <cell r="T530">
            <v>0.28438999999999998</v>
          </cell>
          <cell r="U530">
            <v>0.30092000000000002</v>
          </cell>
          <cell r="V530">
            <v>0.30234</v>
          </cell>
          <cell r="W530">
            <v>0.30345</v>
          </cell>
          <cell r="X530">
            <v>0.3019</v>
          </cell>
          <cell r="Y530">
            <v>0.30364999999999998</v>
          </cell>
          <cell r="Z530">
            <v>0.30614000000000002</v>
          </cell>
          <cell r="AA530">
            <v>0.30176999999999998</v>
          </cell>
          <cell r="AB530">
            <v>0.30586000000000002</v>
          </cell>
          <cell r="AC530">
            <v>0.30706</v>
          </cell>
          <cell r="AD530">
            <v>0.31097419558419054</v>
          </cell>
          <cell r="AE530">
            <v>0.31474159875825319</v>
          </cell>
          <cell r="AF530">
            <v>0.31902223854690748</v>
          </cell>
          <cell r="AG530">
            <v>0.32327911187656216</v>
          </cell>
          <cell r="AH530">
            <v>0.3274880615901965</v>
          </cell>
          <cell r="AI530">
            <v>0.33185058362682179</v>
          </cell>
          <cell r="AJ530">
            <v>0.33624032811220878</v>
          </cell>
          <cell r="AK530">
            <v>0.3406752023007214</v>
          </cell>
          <cell r="AL530">
            <v>0.34518788056421496</v>
          </cell>
          <cell r="AM530">
            <v>0.34975171874646271</v>
          </cell>
          <cell r="AN530">
            <v>0.35437510888682228</v>
          </cell>
          <cell r="AO530">
            <v>0.3590630967044855</v>
          </cell>
          <cell r="AP530">
            <v>0.36381101980824598</v>
          </cell>
          <cell r="AQ530">
            <v>0.36862194002468557</v>
          </cell>
          <cell r="AR530">
            <v>0.37349704546948337</v>
          </cell>
          <cell r="AS530">
            <v>0.37843616859416729</v>
          </cell>
          <cell r="AT530">
            <v>0.38344072103169419</v>
          </cell>
          <cell r="AU530">
            <v>0.38851153417194434</v>
          </cell>
          <cell r="AV530">
            <v>0.39364931378698925</v>
          </cell>
          <cell r="AW530">
            <v>0.39885507221371463</v>
          </cell>
          <cell r="AX530">
            <v>0.4041296811515927</v>
          </cell>
          <cell r="AY530">
            <v>0.4094740261540124</v>
          </cell>
          <cell r="AZ530">
            <v>0.41488905562242007</v>
          </cell>
          <cell r="BA530">
            <v>0.42037569516189432</v>
          </cell>
          <cell r="BB530">
            <v>0.42593488898894927</v>
          </cell>
          <cell r="BC530">
            <v>0.43156760159637286</v>
          </cell>
          <cell r="BD530">
            <v>0.43727480278980996</v>
          </cell>
          <cell r="BE530">
            <v>0.44305747756118297</v>
          </cell>
          <cell r="BF530">
            <v>0.44891662488001099</v>
          </cell>
          <cell r="BG530">
            <v>0.45485325547563515</v>
          </cell>
          <cell r="BH530">
            <v>0.46086839409800801</v>
          </cell>
          <cell r="BI530">
            <v>0.46696307910322638</v>
          </cell>
          <cell r="BJ530">
            <v>0.47313836231823125</v>
          </cell>
          <cell r="BK530">
            <v>0.47939530963716953</v>
          </cell>
          <cell r="BL530">
            <v>0.48573500103279865</v>
          </cell>
          <cell r="BM530">
            <v>0.49215853071750626</v>
          </cell>
          <cell r="BN530">
            <v>0.49866700740837333</v>
          </cell>
          <cell r="BO530">
            <v>0.50526155447575416</v>
          </cell>
          <cell r="BP530">
            <v>0.51194331013999528</v>
          </cell>
          <cell r="BQ530">
            <v>0.51871342768062734</v>
          </cell>
          <cell r="BR530">
            <v>0.5255730756258542</v>
          </cell>
          <cell r="BS530">
            <v>0.53252343795634716</v>
          </cell>
          <cell r="BT530">
            <v>0.53956571431145328</v>
          </cell>
          <cell r="BU530">
            <v>0.54670112019428263</v>
          </cell>
          <cell r="BV530">
            <v>0.55393088718220318</v>
          </cell>
          <cell r="BW530">
            <v>0.56125626313961563</v>
          </cell>
          <cell r="BX530">
            <v>0.56867851243295908</v>
          </cell>
          <cell r="BY530">
            <v>0.57619891614912744</v>
          </cell>
          <cell r="BZ530">
            <v>0.5838187723165893</v>
          </cell>
          <cell r="CA530">
            <v>0.59153939612936324</v>
          </cell>
          <cell r="CB530">
            <v>0.59936212017406498</v>
          </cell>
          <cell r="CC530">
            <v>0.60728829465990564</v>
          </cell>
          <cell r="CD530">
            <v>0.61531928765172961</v>
          </cell>
          <cell r="CE530">
            <v>0.62345648530615239</v>
          </cell>
          <cell r="CF530">
            <v>0.63170129211081005</v>
          </cell>
          <cell r="CG530">
            <v>0.64005513112677381</v>
          </cell>
          <cell r="CH530">
            <v>0.64851944423417307</v>
          </cell>
          <cell r="CI530">
            <v>0.65709569238106513</v>
          </cell>
          <cell r="CJ530">
            <v>0.66578535583559517</v>
          </cell>
          <cell r="CK530">
            <v>0.67458993444149296</v>
          </cell>
          <cell r="CL530">
            <v>0.68351094787694644</v>
          </cell>
          <cell r="CM530">
            <v>0.69254993591690006</v>
          </cell>
          <cell r="CN530">
            <v>0.70170845869882115</v>
          </cell>
          <cell r="CO530">
            <v>0.71098809699198096</v>
          </cell>
          <cell r="CP530">
            <v>0.72039045247029732</v>
          </cell>
          <cell r="CQ530">
            <v>0.72991714798878393</v>
          </cell>
          <cell r="CR530">
            <v>0.73956982786365766</v>
          </cell>
          <cell r="CS530">
            <v>0.74935015815614869</v>
          </cell>
          <cell r="CT530">
            <v>0.75925982696006411</v>
          </cell>
          <cell r="CU530">
            <v>0.76930054469315423</v>
          </cell>
          <cell r="CV530">
            <v>0.77947404439233259</v>
          </cell>
          <cell r="CW530">
            <v>0.78978208201279954</v>
          </cell>
          <cell r="CX530">
            <v>0.80022643673112159</v>
          </cell>
          <cell r="CY530">
            <v>0.81080891125231891</v>
          </cell>
          <cell r="CZ530">
            <v>0.82153133212101448</v>
          </cell>
          <cell r="DA530">
            <v>0.83239555003669574</v>
          </cell>
          <cell r="DB530">
            <v>0.84340344017314894</v>
          </cell>
        </row>
        <row r="531">
          <cell r="C531" t="str">
            <v>KZT</v>
          </cell>
          <cell r="D531" t="str">
            <v>KZT/USD</v>
          </cell>
          <cell r="E531" t="str">
            <v>USDKZT Currncy</v>
          </cell>
          <cell r="F531">
            <v>142.19999999999999</v>
          </cell>
          <cell r="G531">
            <v>146.63999999999999</v>
          </cell>
          <cell r="H531">
            <v>153.29</v>
          </cell>
          <cell r="I531">
            <v>148.78</v>
          </cell>
          <cell r="J531">
            <v>135.94</v>
          </cell>
          <cell r="K531">
            <v>132.9</v>
          </cell>
          <cell r="L531">
            <v>125.97</v>
          </cell>
          <cell r="M531">
            <v>122.53</v>
          </cell>
          <cell r="N531">
            <v>120.32</v>
          </cell>
          <cell r="O531">
            <v>147.65</v>
          </cell>
          <cell r="P531">
            <v>147.36000000000001</v>
          </cell>
          <cell r="Q531">
            <v>146.66</v>
          </cell>
          <cell r="R531">
            <v>149.15</v>
          </cell>
          <cell r="S531">
            <v>152.21</v>
          </cell>
          <cell r="T531">
            <v>179.31</v>
          </cell>
          <cell r="U531">
            <v>223.07</v>
          </cell>
          <cell r="V531">
            <v>341.9</v>
          </cell>
          <cell r="W531">
            <v>326.22000000000003</v>
          </cell>
          <cell r="X531">
            <v>344.84</v>
          </cell>
          <cell r="Y531">
            <v>383.04</v>
          </cell>
          <cell r="Z531">
            <v>414.26</v>
          </cell>
          <cell r="AA531">
            <v>426.48</v>
          </cell>
          <cell r="AB531">
            <v>460.74</v>
          </cell>
          <cell r="AC531">
            <v>464.61</v>
          </cell>
          <cell r="AD531">
            <v>489.56121044943541</v>
          </cell>
          <cell r="AE531">
            <v>515.71887552081421</v>
          </cell>
          <cell r="AF531">
            <v>542.32937319497182</v>
          </cell>
          <cell r="AG531">
            <v>568.98406466287031</v>
          </cell>
          <cell r="AH531">
            <v>595.78889839894873</v>
          </cell>
          <cell r="AI531">
            <v>622.60104684136707</v>
          </cell>
          <cell r="AJ531">
            <v>649.25120597890395</v>
          </cell>
          <cell r="AK531">
            <v>675.66902867378872</v>
          </cell>
          <cell r="AL531">
            <v>701.71577509366409</v>
          </cell>
          <cell r="AM531">
            <v>727.25723031720383</v>
          </cell>
          <cell r="AN531">
            <v>752.17539144100283</v>
          </cell>
          <cell r="AO531">
            <v>776.33605425854898</v>
          </cell>
          <cell r="AP531">
            <v>799.60922979336146</v>
          </cell>
          <cell r="AQ531">
            <v>821.86882769107365</v>
          </cell>
          <cell r="AR531">
            <v>842.98789447809315</v>
          </cell>
          <cell r="AS531">
            <v>862.84434480953053</v>
          </cell>
          <cell r="AT531">
            <v>881.32105093816483</v>
          </cell>
          <cell r="AU531">
            <v>898.30610000982324</v>
          </cell>
          <cell r="AV531">
            <v>913.69487621199858</v>
          </cell>
          <cell r="AW531">
            <v>927.3907611092061</v>
          </cell>
          <cell r="AX531">
            <v>939.30603990371765</v>
          </cell>
          <cell r="AY531">
            <v>949.36301410368856</v>
          </cell>
          <cell r="AZ531">
            <v>957.4947417753383</v>
          </cell>
          <cell r="BA531">
            <v>963.64577277571414</v>
          </cell>
          <cell r="BB531">
            <v>967.77280394854427</v>
          </cell>
          <cell r="BC531">
            <v>969.84515792437014</v>
          </cell>
          <cell r="BD531">
            <v>969.84515792437003</v>
          </cell>
          <cell r="BE531">
            <v>969.84515824236689</v>
          </cell>
          <cell r="BF531">
            <v>969.84515865809772</v>
          </cell>
          <cell r="BG531">
            <v>969.84515890267369</v>
          </cell>
          <cell r="BH531">
            <v>969.84515922877483</v>
          </cell>
          <cell r="BI531">
            <v>969.84515955757752</v>
          </cell>
          <cell r="BJ531">
            <v>969.84515985740416</v>
          </cell>
          <cell r="BK531">
            <v>969.84516017564772</v>
          </cell>
          <cell r="BL531">
            <v>969.84516049127171</v>
          </cell>
          <cell r="BM531">
            <v>969.84516080250319</v>
          </cell>
          <cell r="BN531">
            <v>969.84516111753624</v>
          </cell>
          <cell r="BO531">
            <v>969.84516143149904</v>
          </cell>
          <cell r="BP531">
            <v>969.84516174490807</v>
          </cell>
          <cell r="BQ531">
            <v>969.8451620590431</v>
          </cell>
          <cell r="BR531">
            <v>969.84516237287869</v>
          </cell>
          <cell r="BS531">
            <v>969.84516268667187</v>
          </cell>
          <cell r="BT531">
            <v>969.84516300059317</v>
          </cell>
          <cell r="BU531">
            <v>969.8451633144432</v>
          </cell>
          <cell r="BV531">
            <v>969.845163628298</v>
          </cell>
          <cell r="BW531">
            <v>969.84516394217371</v>
          </cell>
          <cell r="BX531">
            <v>969.84516425603385</v>
          </cell>
          <cell r="BY531">
            <v>969.84516456989729</v>
          </cell>
          <cell r="BZ531">
            <v>969.84516488376369</v>
          </cell>
          <cell r="CA531">
            <v>969.8451651976269</v>
          </cell>
          <cell r="CB531">
            <v>969.84516551149125</v>
          </cell>
          <cell r="CC531">
            <v>969.84516582535593</v>
          </cell>
          <cell r="CD531">
            <v>969.84516613922005</v>
          </cell>
          <cell r="CE531">
            <v>969.84516645308429</v>
          </cell>
          <cell r="CF531">
            <v>969.84516676694852</v>
          </cell>
          <cell r="CG531">
            <v>969.84516708081276</v>
          </cell>
          <cell r="CH531">
            <v>969.84516739467722</v>
          </cell>
          <cell r="CI531">
            <v>969.84516770854157</v>
          </cell>
          <cell r="CJ531">
            <v>969.84516802240591</v>
          </cell>
          <cell r="CK531">
            <v>969.84516833627026</v>
          </cell>
          <cell r="CL531">
            <v>969.84516865013461</v>
          </cell>
          <cell r="CM531">
            <v>969.84516896399907</v>
          </cell>
          <cell r="CN531">
            <v>969.84516927786353</v>
          </cell>
          <cell r="CO531">
            <v>969.84516959172777</v>
          </cell>
          <cell r="CP531">
            <v>969.84516990559212</v>
          </cell>
          <cell r="CQ531">
            <v>969.84517021945658</v>
          </cell>
          <cell r="CR531">
            <v>969.84517053332104</v>
          </cell>
          <cell r="CS531">
            <v>969.84517084718539</v>
          </cell>
          <cell r="CT531">
            <v>969.84517116104973</v>
          </cell>
          <cell r="CU531">
            <v>969.84517147491408</v>
          </cell>
          <cell r="CV531">
            <v>969.84517178877832</v>
          </cell>
          <cell r="CW531">
            <v>969.84517210264266</v>
          </cell>
          <cell r="CX531">
            <v>969.8451724165069</v>
          </cell>
          <cell r="CY531">
            <v>969.84517273037113</v>
          </cell>
          <cell r="CZ531">
            <v>969.84517304423559</v>
          </cell>
          <cell r="DA531">
            <v>969.84517335809994</v>
          </cell>
          <cell r="DB531">
            <v>969.8451736719644</v>
          </cell>
        </row>
        <row r="532">
          <cell r="C532" t="str">
            <v>LBP</v>
          </cell>
          <cell r="D532" t="str">
            <v>LBP/USD</v>
          </cell>
          <cell r="E532" t="str">
            <v>USDLBP Currncy</v>
          </cell>
          <cell r="F532">
            <v>1510.78</v>
          </cell>
          <cell r="G532">
            <v>1511.76</v>
          </cell>
          <cell r="H532">
            <v>1513.16</v>
          </cell>
          <cell r="I532">
            <v>1510.72</v>
          </cell>
          <cell r="J532">
            <v>1514.27</v>
          </cell>
          <cell r="K532">
            <v>1508.37</v>
          </cell>
          <cell r="L532">
            <v>1507.49</v>
          </cell>
          <cell r="M532">
            <v>1512.2</v>
          </cell>
          <cell r="N532">
            <v>1507.48</v>
          </cell>
          <cell r="O532">
            <v>1502.16</v>
          </cell>
          <cell r="P532">
            <v>1501.15</v>
          </cell>
          <cell r="Q532">
            <v>1505.87</v>
          </cell>
          <cell r="R532">
            <v>1504.13</v>
          </cell>
          <cell r="S532">
            <v>1507.3</v>
          </cell>
          <cell r="T532">
            <v>1509.89</v>
          </cell>
          <cell r="U532">
            <v>1507.87</v>
          </cell>
          <cell r="V532">
            <v>1512.14</v>
          </cell>
          <cell r="W532">
            <v>1511.13</v>
          </cell>
          <cell r="X532">
            <v>1512.27</v>
          </cell>
          <cell r="Y532">
            <v>1510.97</v>
          </cell>
          <cell r="Z532">
            <v>1513.24</v>
          </cell>
          <cell r="AA532">
            <v>1513.57</v>
          </cell>
          <cell r="AB532">
            <v>1512.34</v>
          </cell>
          <cell r="AC532">
            <v>1517.54</v>
          </cell>
          <cell r="AD532">
            <v>4034.8189008007935</v>
          </cell>
          <cell r="AE532">
            <v>10054.536592258337</v>
          </cell>
          <cell r="AF532">
            <v>24462.447501764011</v>
          </cell>
          <cell r="AG532">
            <v>58039.095004380579</v>
          </cell>
          <cell r="AH532">
            <v>134251.64078974462</v>
          </cell>
          <cell r="AI532">
            <v>302537.4751661981</v>
          </cell>
          <cell r="AJ532">
            <v>663676.93823812401</v>
          </cell>
          <cell r="AK532">
            <v>1416332.8037998937</v>
          </cell>
          <cell r="AL532">
            <v>2938018.7640124648</v>
          </cell>
          <cell r="AM532">
            <v>5919161.8208077019</v>
          </cell>
          <cell r="AN532">
            <v>11571973.888198672</v>
          </cell>
          <cell r="AO532">
            <v>21932513.986236975</v>
          </cell>
          <cell r="AP532">
            <v>40259827.489052869</v>
          </cell>
          <cell r="AQ532">
            <v>71498946.634460583</v>
          </cell>
          <cell r="AR532">
            <v>122710044.20860723</v>
          </cell>
          <cell r="AS532">
            <v>203276784.87575862</v>
          </cell>
          <cell r="AT532">
            <v>324607578.40025944</v>
          </cell>
          <cell r="AU532">
            <v>498982614.51849544</v>
          </cell>
          <cell r="AV532">
            <v>737246668.47892904</v>
          </cell>
          <cell r="AW532">
            <v>1045277396.0117086</v>
          </cell>
          <cell r="AX532">
            <v>1419617156.9419975</v>
          </cell>
          <cell r="AY532">
            <v>1843283919.822979</v>
          </cell>
          <cell r="AZ532">
            <v>2283367728.3398108</v>
          </cell>
          <cell r="BA532">
            <v>2692233040.2036467</v>
          </cell>
          <cell r="BB532">
            <v>3013618187.0416565</v>
          </cell>
          <cell r="BC532">
            <v>3193493429.1427598</v>
          </cell>
          <cell r="BD532">
            <v>3193493429.1427593</v>
          </cell>
          <cell r="BE532">
            <v>3193493430.1898551</v>
          </cell>
          <cell r="BF532">
            <v>3193493431.5587678</v>
          </cell>
          <cell r="BG532">
            <v>3193493432.3641043</v>
          </cell>
          <cell r="BH532">
            <v>3193493433.4378858</v>
          </cell>
          <cell r="BI532">
            <v>3193493434.5205631</v>
          </cell>
          <cell r="BJ532">
            <v>3193493435.5078282</v>
          </cell>
          <cell r="BK532">
            <v>3193493436.5557361</v>
          </cell>
          <cell r="BL532">
            <v>3193493437.5950189</v>
          </cell>
          <cell r="BM532">
            <v>3193493438.6198378</v>
          </cell>
          <cell r="BN532">
            <v>3193493439.6571746</v>
          </cell>
          <cell r="BO532">
            <v>3193493440.6909871</v>
          </cell>
          <cell r="BP532">
            <v>3193493441.7229762</v>
          </cell>
          <cell r="BQ532">
            <v>3193493442.7573552</v>
          </cell>
          <cell r="BR532">
            <v>3193493443.7907491</v>
          </cell>
          <cell r="BS532">
            <v>3193493444.8240032</v>
          </cell>
          <cell r="BT532">
            <v>3193493445.8576794</v>
          </cell>
          <cell r="BU532">
            <v>3193493446.8911209</v>
          </cell>
          <cell r="BV532">
            <v>3193493447.9245782</v>
          </cell>
          <cell r="BW532">
            <v>3193493448.9581032</v>
          </cell>
          <cell r="BX532">
            <v>3193493449.9915776</v>
          </cell>
          <cell r="BY532">
            <v>3193493451.0250635</v>
          </cell>
          <cell r="BZ532">
            <v>3193493452.0585589</v>
          </cell>
          <cell r="CA532">
            <v>3193493453.0920439</v>
          </cell>
          <cell r="CB532">
            <v>3193493454.1255322</v>
          </cell>
          <cell r="CC532">
            <v>3193493455.1590219</v>
          </cell>
          <cell r="CD532">
            <v>3193493456.1925092</v>
          </cell>
          <cell r="CE532">
            <v>3193493457.2259974</v>
          </cell>
          <cell r="CF532">
            <v>3193493458.2594852</v>
          </cell>
          <cell r="CG532">
            <v>3193493459.2929735</v>
          </cell>
          <cell r="CH532">
            <v>3193493460.3264618</v>
          </cell>
          <cell r="CI532">
            <v>3193493461.3599505</v>
          </cell>
          <cell r="CJ532">
            <v>3193493462.3934383</v>
          </cell>
          <cell r="CK532">
            <v>3193493463.4269271</v>
          </cell>
          <cell r="CL532">
            <v>3193493464.4604149</v>
          </cell>
          <cell r="CM532">
            <v>3193493465.4939036</v>
          </cell>
          <cell r="CN532">
            <v>3193493466.5273924</v>
          </cell>
          <cell r="CO532">
            <v>3193493467.5608807</v>
          </cell>
          <cell r="CP532">
            <v>3193493468.5943689</v>
          </cell>
          <cell r="CQ532">
            <v>3193493469.6278577</v>
          </cell>
          <cell r="CR532">
            <v>3193493470.6613464</v>
          </cell>
          <cell r="CS532">
            <v>3193493471.6948347</v>
          </cell>
          <cell r="CT532">
            <v>3193493472.7283235</v>
          </cell>
          <cell r="CU532">
            <v>3193493473.7618117</v>
          </cell>
          <cell r="CV532">
            <v>3193493474.7953</v>
          </cell>
          <cell r="CW532">
            <v>3193493475.8287883</v>
          </cell>
          <cell r="CX532">
            <v>3193493476.8622766</v>
          </cell>
          <cell r="CY532">
            <v>3193493477.8957644</v>
          </cell>
          <cell r="CZ532">
            <v>3193493478.9292531</v>
          </cell>
          <cell r="DA532">
            <v>3193493479.9627414</v>
          </cell>
          <cell r="DB532">
            <v>3193493480.9962301</v>
          </cell>
        </row>
        <row r="533">
          <cell r="C533" t="str">
            <v>LKR</v>
          </cell>
          <cell r="D533" t="str">
            <v>LKR/USD</v>
          </cell>
          <cell r="E533" t="str">
            <v>USDLKR Currncy</v>
          </cell>
          <cell r="F533">
            <v>76.78</v>
          </cell>
          <cell r="G533">
            <v>89.44</v>
          </cell>
          <cell r="H533">
            <v>95.6</v>
          </cell>
          <cell r="I533">
            <v>96.5</v>
          </cell>
          <cell r="J533">
            <v>101.2</v>
          </cell>
          <cell r="K533">
            <v>100.48</v>
          </cell>
          <cell r="L533">
            <v>103.95</v>
          </cell>
          <cell r="M533">
            <v>110.61</v>
          </cell>
          <cell r="N533">
            <v>108.34</v>
          </cell>
          <cell r="O533">
            <v>114.95</v>
          </cell>
          <cell r="P533">
            <v>113.03</v>
          </cell>
          <cell r="Q533">
            <v>110.54</v>
          </cell>
          <cell r="R533">
            <v>127.66</v>
          </cell>
          <cell r="S533">
            <v>129.13999999999999</v>
          </cell>
          <cell r="T533">
            <v>130.59</v>
          </cell>
          <cell r="U533">
            <v>136.03</v>
          </cell>
          <cell r="V533">
            <v>146.09</v>
          </cell>
          <cell r="W533">
            <v>152.54</v>
          </cell>
          <cell r="X533">
            <v>162.66</v>
          </cell>
          <cell r="Y533">
            <v>178.77</v>
          </cell>
          <cell r="Z533">
            <v>185.32</v>
          </cell>
          <cell r="AA533">
            <v>198.47</v>
          </cell>
          <cell r="AB533">
            <v>324.88</v>
          </cell>
          <cell r="AC533">
            <v>366.6</v>
          </cell>
          <cell r="AD533">
            <v>395.96052334124568</v>
          </cell>
          <cell r="AE533">
            <v>423.80358299625595</v>
          </cell>
          <cell r="AF533">
            <v>452.54385005218103</v>
          </cell>
          <cell r="AG533">
            <v>481.81642522056916</v>
          </cell>
          <cell r="AH533">
            <v>511.67552622411006</v>
          </cell>
          <cell r="AI533">
            <v>541.96141689374974</v>
          </cell>
          <cell r="AJ533">
            <v>572.48204243511202</v>
          </cell>
          <cell r="AK533">
            <v>603.12417205538941</v>
          </cell>
          <cell r="AL533">
            <v>633.70823932754877</v>
          </cell>
          <cell r="AM533">
            <v>664.05194087379709</v>
          </cell>
          <cell r="AN533">
            <v>693.98203054274802</v>
          </cell>
          <cell r="AO533">
            <v>723.30569032870483</v>
          </cell>
          <cell r="AP533">
            <v>751.82984542612678</v>
          </cell>
          <cell r="AQ533">
            <v>779.36197662055577</v>
          </cell>
          <cell r="AR533">
            <v>805.70668481863856</v>
          </cell>
          <cell r="AS533">
            <v>830.67216926088815</v>
          </cell>
          <cell r="AT533">
            <v>854.07150094430892</v>
          </cell>
          <cell r="AU533">
            <v>875.72405081637612</v>
          </cell>
          <cell r="AV533">
            <v>895.45869328726621</v>
          </cell>
          <cell r="AW533">
            <v>913.11567434626966</v>
          </cell>
          <cell r="AX533">
            <v>928.54863990379306</v>
          </cell>
          <cell r="AY533">
            <v>941.62681113956091</v>
          </cell>
          <cell r="AZ533">
            <v>952.23671381180895</v>
          </cell>
          <cell r="BA533">
            <v>960.28379844823587</v>
          </cell>
          <cell r="BB533">
            <v>965.69385796484698</v>
          </cell>
          <cell r="BC533">
            <v>968.41412827085742</v>
          </cell>
          <cell r="BD533">
            <v>968.4141282708573</v>
          </cell>
          <cell r="BE533">
            <v>968.41412858838487</v>
          </cell>
          <cell r="BF533">
            <v>968.41412900350213</v>
          </cell>
          <cell r="BG533">
            <v>968.41412924771714</v>
          </cell>
          <cell r="BH533">
            <v>968.41412957333716</v>
          </cell>
          <cell r="BI533">
            <v>968.41412990165463</v>
          </cell>
          <cell r="BJ533">
            <v>968.41413020103892</v>
          </cell>
          <cell r="BK533">
            <v>968.41413051881284</v>
          </cell>
          <cell r="BL533">
            <v>968.41413083397117</v>
          </cell>
          <cell r="BM533">
            <v>968.41413114474346</v>
          </cell>
          <cell r="BN533">
            <v>968.41413145931165</v>
          </cell>
          <cell r="BO533">
            <v>968.41413177281106</v>
          </cell>
          <cell r="BP533">
            <v>968.41413208575761</v>
          </cell>
          <cell r="BQ533">
            <v>968.41413239942904</v>
          </cell>
          <cell r="BR533">
            <v>968.41413271280146</v>
          </cell>
          <cell r="BS533">
            <v>968.41413302613182</v>
          </cell>
          <cell r="BT533">
            <v>968.41413333958997</v>
          </cell>
          <cell r="BU533">
            <v>968.41413365297706</v>
          </cell>
          <cell r="BV533">
            <v>968.41413396636869</v>
          </cell>
          <cell r="BW533">
            <v>968.41413427978114</v>
          </cell>
          <cell r="BX533">
            <v>968.41413459317812</v>
          </cell>
          <cell r="BY533">
            <v>968.41413490657862</v>
          </cell>
          <cell r="BZ533">
            <v>968.41413521998197</v>
          </cell>
          <cell r="CA533">
            <v>968.41413553338202</v>
          </cell>
          <cell r="CB533">
            <v>968.41413584678332</v>
          </cell>
          <cell r="CC533">
            <v>968.41413616018497</v>
          </cell>
          <cell r="CD533">
            <v>968.41413647358593</v>
          </cell>
          <cell r="CE533">
            <v>968.41413678698711</v>
          </cell>
          <cell r="CF533">
            <v>968.4141371003883</v>
          </cell>
          <cell r="CG533">
            <v>968.41413741378949</v>
          </cell>
          <cell r="CH533">
            <v>968.41413772719068</v>
          </cell>
          <cell r="CI533">
            <v>968.41413804059198</v>
          </cell>
          <cell r="CJ533">
            <v>968.41413835399305</v>
          </cell>
          <cell r="CK533">
            <v>968.41413866739435</v>
          </cell>
          <cell r="CL533">
            <v>968.41413898079554</v>
          </cell>
          <cell r="CM533">
            <v>968.41413929419684</v>
          </cell>
          <cell r="CN533">
            <v>968.41413960759814</v>
          </cell>
          <cell r="CO533">
            <v>968.41413992099933</v>
          </cell>
          <cell r="CP533">
            <v>968.41414023440052</v>
          </cell>
          <cell r="CQ533">
            <v>968.41414054780182</v>
          </cell>
          <cell r="CR533">
            <v>968.41414086120312</v>
          </cell>
          <cell r="CS533">
            <v>968.41414117460431</v>
          </cell>
          <cell r="CT533">
            <v>968.4141414880055</v>
          </cell>
          <cell r="CU533">
            <v>968.41414180140669</v>
          </cell>
          <cell r="CV533">
            <v>968.41414211480787</v>
          </cell>
          <cell r="CW533">
            <v>968.41414242820917</v>
          </cell>
          <cell r="CX533">
            <v>968.41414274161025</v>
          </cell>
          <cell r="CY533">
            <v>968.41414305501144</v>
          </cell>
          <cell r="CZ533">
            <v>968.41414336841285</v>
          </cell>
          <cell r="DA533">
            <v>968.41414368181415</v>
          </cell>
          <cell r="DB533">
            <v>968.41414399521557</v>
          </cell>
        </row>
        <row r="534">
          <cell r="C534" t="str">
            <v>LRD</v>
          </cell>
          <cell r="D534" t="str">
            <v>LRD/USD</v>
          </cell>
          <cell r="E534" t="str">
            <v>USDLRD Currncy</v>
          </cell>
          <cell r="F534" t="str">
            <v/>
          </cell>
          <cell r="G534">
            <v>45.074100000000001</v>
          </cell>
          <cell r="H534">
            <v>45</v>
          </cell>
          <cell r="I534">
            <v>54.685899999999997</v>
          </cell>
          <cell r="J534">
            <v>52.5548</v>
          </cell>
          <cell r="K534">
            <v>56.272399999999998</v>
          </cell>
          <cell r="L534">
            <v>57.918700000000001</v>
          </cell>
          <cell r="M534">
            <v>61.37</v>
          </cell>
          <cell r="N534">
            <v>63.160899999999998</v>
          </cell>
          <cell r="O534">
            <v>68.366200000000006</v>
          </cell>
          <cell r="P534">
            <v>71.350399999999993</v>
          </cell>
          <cell r="Q534">
            <v>72.276700000000005</v>
          </cell>
          <cell r="R534">
            <v>72.968100000000007</v>
          </cell>
          <cell r="S534">
            <v>75.264899999999997</v>
          </cell>
          <cell r="T534">
            <v>83.331400000000002</v>
          </cell>
          <cell r="U534">
            <v>84.541300000000007</v>
          </cell>
          <cell r="V534">
            <v>84.936800000000005</v>
          </cell>
          <cell r="W534">
            <v>84.5</v>
          </cell>
          <cell r="X534" t="str">
            <v/>
          </cell>
          <cell r="Y534" t="str">
            <v/>
          </cell>
          <cell r="Z534" t="str">
            <v/>
          </cell>
          <cell r="AA534">
            <v>162.44810000000001</v>
          </cell>
          <cell r="AB534">
            <v>152.44309999999999</v>
          </cell>
          <cell r="AC534">
            <v>153.63319999999999</v>
          </cell>
          <cell r="AD534">
            <v>182.13502349855747</v>
          </cell>
          <cell r="AE534">
            <v>215.64015547085069</v>
          </cell>
          <cell r="AF534">
            <v>253.795835046902</v>
          </cell>
          <cell r="AG534">
            <v>296.746517287232</v>
          </cell>
          <cell r="AH534">
            <v>344.81495693957214</v>
          </cell>
          <cell r="AI534">
            <v>398.14390793559721</v>
          </cell>
          <cell r="AJ534">
            <v>456.76421507965722</v>
          </cell>
          <cell r="AK534">
            <v>520.66559421355919</v>
          </cell>
          <cell r="AL534">
            <v>589.67385150016025</v>
          </cell>
          <cell r="AM534">
            <v>663.48044899289994</v>
          </cell>
          <cell r="AN534">
            <v>741.64419522682272</v>
          </cell>
          <cell r="AO534">
            <v>823.5549859615337</v>
          </cell>
          <cell r="AP534">
            <v>908.44731772581565</v>
          </cell>
          <cell r="AQ534">
            <v>995.40273034117683</v>
          </cell>
          <cell r="AR534">
            <v>1083.3519484964584</v>
          </cell>
          <cell r="AS534">
            <v>1171.0950789087701</v>
          </cell>
          <cell r="AT534">
            <v>1257.3223034864054</v>
          </cell>
          <cell r="AU534">
            <v>1340.6406777430111</v>
          </cell>
          <cell r="AV534">
            <v>1419.6091826276977</v>
          </cell>
          <cell r="AW534">
            <v>1492.7767665128154</v>
          </cell>
          <cell r="AX534">
            <v>1558.7241833075898</v>
          </cell>
          <cell r="AY534">
            <v>1616.108201585751</v>
          </cell>
          <cell r="AZ534">
            <v>1663.7054882565619</v>
          </cell>
          <cell r="BA534">
            <v>1700.4548157942149</v>
          </cell>
          <cell r="BB534">
            <v>1725.4955353943526</v>
          </cell>
          <cell r="BC534">
            <v>1738.2002703450698</v>
          </cell>
          <cell r="BD534">
            <v>1738.2002703450696</v>
          </cell>
          <cell r="BE534">
            <v>1738.2002709149979</v>
          </cell>
          <cell r="BF534">
            <v>1738.2002716600891</v>
          </cell>
          <cell r="BG534">
            <v>1738.2002720984292</v>
          </cell>
          <cell r="BH534">
            <v>1738.2002726828823</v>
          </cell>
          <cell r="BI534">
            <v>1738.2002732721774</v>
          </cell>
          <cell r="BJ534">
            <v>1738.20027380954</v>
          </cell>
          <cell r="BK534">
            <v>1738.2002743799105</v>
          </cell>
          <cell r="BL534">
            <v>1738.2002749455862</v>
          </cell>
          <cell r="BM534">
            <v>1738.2002755033893</v>
          </cell>
          <cell r="BN534">
            <v>1738.2002760680055</v>
          </cell>
          <cell r="BO534">
            <v>1738.2002766307039</v>
          </cell>
          <cell r="BP534">
            <v>1738.2002771924097</v>
          </cell>
          <cell r="BQ534">
            <v>1738.2002777554164</v>
          </cell>
          <cell r="BR534">
            <v>1738.2002783178866</v>
          </cell>
          <cell r="BS534">
            <v>1738.2002788802811</v>
          </cell>
          <cell r="BT534">
            <v>1738.200279442905</v>
          </cell>
          <cell r="BU534">
            <v>1738.2002800054013</v>
          </cell>
          <cell r="BV534">
            <v>1738.200280567906</v>
          </cell>
          <cell r="BW534">
            <v>1738.200281130448</v>
          </cell>
          <cell r="BX534">
            <v>1738.2002816929621</v>
          </cell>
          <cell r="BY534">
            <v>1738.2002822554828</v>
          </cell>
          <cell r="BZ534">
            <v>1738.2002828180084</v>
          </cell>
          <cell r="CA534">
            <v>1738.2002833805282</v>
          </cell>
          <cell r="CB534">
            <v>1738.20028394305</v>
          </cell>
          <cell r="CC534">
            <v>1738.2002845055727</v>
          </cell>
          <cell r="CD534">
            <v>1738.2002850680942</v>
          </cell>
          <cell r="CE534">
            <v>1738.2002856306158</v>
          </cell>
          <cell r="CF534">
            <v>1738.2002861931376</v>
          </cell>
          <cell r="CG534">
            <v>1738.2002867556594</v>
          </cell>
          <cell r="CH534">
            <v>1738.2002873181812</v>
          </cell>
          <cell r="CI534">
            <v>1738.2002878807032</v>
          </cell>
          <cell r="CJ534">
            <v>1738.200288443225</v>
          </cell>
          <cell r="CK534">
            <v>1738.200289005747</v>
          </cell>
          <cell r="CL534">
            <v>1738.200289568269</v>
          </cell>
          <cell r="CM534">
            <v>1738.200290130791</v>
          </cell>
          <cell r="CN534">
            <v>1738.200290693313</v>
          </cell>
          <cell r="CO534">
            <v>1738.2002912558348</v>
          </cell>
          <cell r="CP534">
            <v>1738.2002918183566</v>
          </cell>
          <cell r="CQ534">
            <v>1738.2002923808786</v>
          </cell>
          <cell r="CR534">
            <v>1738.2002929434007</v>
          </cell>
          <cell r="CS534">
            <v>1738.2002935059224</v>
          </cell>
          <cell r="CT534">
            <v>1738.2002940684445</v>
          </cell>
          <cell r="CU534">
            <v>1738.2002946309663</v>
          </cell>
          <cell r="CV534">
            <v>1738.200295193488</v>
          </cell>
          <cell r="CW534">
            <v>1738.2002957560098</v>
          </cell>
          <cell r="CX534">
            <v>1738.2002963185316</v>
          </cell>
          <cell r="CY534">
            <v>1738.2002968810534</v>
          </cell>
          <cell r="CZ534">
            <v>1738.2002974435757</v>
          </cell>
          <cell r="DA534">
            <v>1738.2002980060975</v>
          </cell>
          <cell r="DB534">
            <v>1738.2002985686195</v>
          </cell>
        </row>
        <row r="535">
          <cell r="C535" t="str">
            <v>LSL</v>
          </cell>
          <cell r="D535" t="str">
            <v>LSL/USD</v>
          </cell>
          <cell r="E535" t="str">
            <v>USDLSL Currncy</v>
          </cell>
          <cell r="F535">
            <v>6.9427000000000003</v>
          </cell>
          <cell r="G535">
            <v>8.6095000000000006</v>
          </cell>
          <cell r="H535">
            <v>10.502800000000001</v>
          </cell>
          <cell r="I535">
            <v>7.5469999999999997</v>
          </cell>
          <cell r="J535">
            <v>6.4351000000000003</v>
          </cell>
          <cell r="K535">
            <v>6.3634000000000004</v>
          </cell>
          <cell r="L535">
            <v>6.7705000000000002</v>
          </cell>
          <cell r="M535">
            <v>7.0507999999999997</v>
          </cell>
          <cell r="N535">
            <v>8.2647999999999993</v>
          </cell>
          <cell r="O535">
            <v>8.4113000000000007</v>
          </cell>
          <cell r="P535">
            <v>7.3160999999999996</v>
          </cell>
          <cell r="Q535">
            <v>7.2618999999999998</v>
          </cell>
          <cell r="R535">
            <v>8.2097999999999995</v>
          </cell>
          <cell r="S535">
            <v>9.6460000000000008</v>
          </cell>
          <cell r="T535">
            <v>10.848599999999999</v>
          </cell>
          <cell r="U535">
            <v>12.7752</v>
          </cell>
          <cell r="V535">
            <v>14.696999999999999</v>
          </cell>
          <cell r="W535">
            <v>13.3085</v>
          </cell>
          <cell r="X535">
            <v>13.253399999999999</v>
          </cell>
          <cell r="Y535">
            <v>14.449199999999999</v>
          </cell>
          <cell r="Z535">
            <v>16.4495</v>
          </cell>
          <cell r="AA535">
            <v>14.7927</v>
          </cell>
          <cell r="AB535">
            <v>16.369800000000001</v>
          </cell>
          <cell r="AC535">
            <v>17.275500000000001</v>
          </cell>
          <cell r="AD535">
            <v>17.948967267261395</v>
          </cell>
          <cell r="AE535">
            <v>18.647129022494084</v>
          </cell>
          <cell r="AF535">
            <v>19.349049827300721</v>
          </cell>
          <cell r="AG535">
            <v>20.041309296876591</v>
          </cell>
          <cell r="AH535">
            <v>20.729106961039935</v>
          </cell>
          <cell r="AI535">
            <v>21.408872092501777</v>
          </cell>
          <cell r="AJ535">
            <v>22.076328605568804</v>
          </cell>
          <cell r="AK535">
            <v>22.730734401994933</v>
          </cell>
          <cell r="AL535">
            <v>23.369107902499476</v>
          </cell>
          <cell r="AM535">
            <v>23.988732134919925</v>
          </cell>
          <cell r="AN535">
            <v>24.587506474381922</v>
          </cell>
          <cell r="AO535">
            <v>25.162851998623303</v>
          </cell>
          <cell r="AP535">
            <v>25.712371144111863</v>
          </cell>
          <cell r="AQ535">
            <v>26.233812353808144</v>
          </cell>
          <cell r="AR535">
            <v>26.724895970292728</v>
          </cell>
          <cell r="AS535">
            <v>27.183477851962358</v>
          </cell>
          <cell r="AT535">
            <v>27.607530078870195</v>
          </cell>
          <cell r="AU535">
            <v>27.995128270348101</v>
          </cell>
          <cell r="AV535">
            <v>28.344496632513415</v>
          </cell>
          <cell r="AW535">
            <v>28.654010024504665</v>
          </cell>
          <cell r="AX535">
            <v>28.92220361343194</v>
          </cell>
          <cell r="AY535">
            <v>29.147790135683749</v>
          </cell>
          <cell r="AZ535">
            <v>29.329667149333464</v>
          </cell>
          <cell r="BA535">
            <v>29.466925955862035</v>
          </cell>
          <cell r="BB535">
            <v>29.558860081935936</v>
          </cell>
          <cell r="BC535">
            <v>29.604970586009436</v>
          </cell>
          <cell r="BD535">
            <v>29.604970586009436</v>
          </cell>
          <cell r="BE535">
            <v>29.604970595716438</v>
          </cell>
          <cell r="BF535">
            <v>29.604970608406809</v>
          </cell>
          <cell r="BG535">
            <v>29.604970615872602</v>
          </cell>
          <cell r="BH535">
            <v>29.60497062582699</v>
          </cell>
          <cell r="BI535">
            <v>29.604970635863843</v>
          </cell>
          <cell r="BJ535">
            <v>29.604970645016188</v>
          </cell>
          <cell r="BK535">
            <v>29.604970654730717</v>
          </cell>
          <cell r="BL535">
            <v>29.604970664365286</v>
          </cell>
          <cell r="BM535">
            <v>29.604970673865772</v>
          </cell>
          <cell r="BN535">
            <v>29.6049706834823</v>
          </cell>
          <cell r="BO535">
            <v>29.604970693066164</v>
          </cell>
          <cell r="BP535">
            <v>29.604970702633118</v>
          </cell>
          <cell r="BQ535">
            <v>29.604970712222233</v>
          </cell>
          <cell r="BR535">
            <v>29.604970721802211</v>
          </cell>
          <cell r="BS535">
            <v>29.604970731380895</v>
          </cell>
          <cell r="BT535">
            <v>29.604970740963488</v>
          </cell>
          <cell r="BU535">
            <v>29.604970750543906</v>
          </cell>
          <cell r="BV535">
            <v>29.60497076012447</v>
          </cell>
          <cell r="BW535">
            <v>29.604970769705666</v>
          </cell>
          <cell r="BX535">
            <v>29.60497077928639</v>
          </cell>
          <cell r="BY535">
            <v>29.60497078886722</v>
          </cell>
          <cell r="BZ535">
            <v>29.604970798448139</v>
          </cell>
          <cell r="CA535">
            <v>29.604970808028963</v>
          </cell>
          <cell r="CB535">
            <v>29.604970817609814</v>
          </cell>
          <cell r="CC535">
            <v>29.60497082719068</v>
          </cell>
          <cell r="CD535">
            <v>29.604970836771525</v>
          </cell>
          <cell r="CE535">
            <v>29.60497084635238</v>
          </cell>
          <cell r="CF535">
            <v>29.604970855933232</v>
          </cell>
          <cell r="CG535">
            <v>29.604970865514083</v>
          </cell>
          <cell r="CH535">
            <v>29.604970875094939</v>
          </cell>
          <cell r="CI535">
            <v>29.604970884675794</v>
          </cell>
          <cell r="CJ535">
            <v>29.604970894256645</v>
          </cell>
          <cell r="CK535">
            <v>29.604970903837497</v>
          </cell>
          <cell r="CL535">
            <v>29.604970913418352</v>
          </cell>
          <cell r="CM535">
            <v>29.604970922999208</v>
          </cell>
          <cell r="CN535">
            <v>29.604970932580063</v>
          </cell>
          <cell r="CO535">
            <v>29.604970942160914</v>
          </cell>
          <cell r="CP535">
            <v>29.60497095174177</v>
          </cell>
          <cell r="CQ535">
            <v>29.604970961322625</v>
          </cell>
          <cell r="CR535">
            <v>29.60497097090348</v>
          </cell>
          <cell r="CS535">
            <v>29.604970980484332</v>
          </cell>
          <cell r="CT535">
            <v>29.604970990065187</v>
          </cell>
          <cell r="CU535">
            <v>29.604970999646042</v>
          </cell>
          <cell r="CV535">
            <v>29.60497100922689</v>
          </cell>
          <cell r="CW535">
            <v>29.604971018807746</v>
          </cell>
          <cell r="CX535">
            <v>29.604971028388594</v>
          </cell>
          <cell r="CY535">
            <v>29.604971037969445</v>
          </cell>
          <cell r="CZ535">
            <v>29.604971047550304</v>
          </cell>
          <cell r="DA535">
            <v>29.604971057131159</v>
          </cell>
          <cell r="DB535">
            <v>29.604971066712015</v>
          </cell>
        </row>
        <row r="536">
          <cell r="C536" t="str">
            <v>LTL</v>
          </cell>
          <cell r="D536" t="str">
            <v>LTL/USD</v>
          </cell>
          <cell r="E536" t="str">
            <v>USDLTL Currncy</v>
          </cell>
          <cell r="F536">
            <v>4.0003000000000002</v>
          </cell>
          <cell r="G536">
            <v>4.0000999999999998</v>
          </cell>
          <cell r="H536">
            <v>3.6617000000000002</v>
          </cell>
          <cell r="I536">
            <v>3.0562</v>
          </cell>
          <cell r="J536">
            <v>2.7783000000000002</v>
          </cell>
          <cell r="K536">
            <v>2.7789000000000001</v>
          </cell>
          <cell r="L536">
            <v>2.7507999999999999</v>
          </cell>
          <cell r="M536">
            <v>2.5224000000000002</v>
          </cell>
          <cell r="N536">
            <v>2.3591000000000002</v>
          </cell>
          <cell r="O536">
            <v>2.4821</v>
          </cell>
          <cell r="P536">
            <v>2.6073</v>
          </cell>
          <cell r="Q536">
            <v>2.4820000000000002</v>
          </cell>
          <cell r="R536">
            <v>2.6869999999999998</v>
          </cell>
          <cell r="S536">
            <v>2.6002000000000001</v>
          </cell>
          <cell r="T536">
            <v>2.6029</v>
          </cell>
          <cell r="U536">
            <v>3.1111</v>
          </cell>
          <cell r="V536">
            <v>3.1211000000000002</v>
          </cell>
          <cell r="W536">
            <v>3.0619000000000001</v>
          </cell>
          <cell r="X536">
            <v>2.9268000000000001</v>
          </cell>
          <cell r="Y536">
            <v>3.0847000000000002</v>
          </cell>
          <cell r="Z536">
            <v>3.0285000000000002</v>
          </cell>
          <cell r="AA536">
            <v>2.9205000000000001</v>
          </cell>
          <cell r="AB536">
            <v>3.2841999999999998</v>
          </cell>
          <cell r="AC536">
            <v>3.2806999999999999</v>
          </cell>
          <cell r="AD536">
            <v>3.313079551412474</v>
          </cell>
          <cell r="AE536">
            <v>3.329248200393339</v>
          </cell>
          <cell r="AF536">
            <v>3.3426286360410074</v>
          </cell>
          <cell r="AG536">
            <v>3.3516694959009437</v>
          </cell>
          <cell r="AH536">
            <v>3.3646337257431091</v>
          </cell>
          <cell r="AI536">
            <v>3.3765126625103332</v>
          </cell>
          <cell r="AJ536">
            <v>3.3878838184624938</v>
          </cell>
          <cell r="AK536">
            <v>3.4000420749336842</v>
          </cell>
          <cell r="AL536">
            <v>3.4119274810396369</v>
          </cell>
          <cell r="AM536">
            <v>3.4238147842607245</v>
          </cell>
          <cell r="AN536">
            <v>3.4358762606821558</v>
          </cell>
          <cell r="AO536">
            <v>3.4479047202614388</v>
          </cell>
          <cell r="AP536">
            <v>3.4599812400296868</v>
          </cell>
          <cell r="AQ536">
            <v>3.4721214233942446</v>
          </cell>
          <cell r="AR536">
            <v>3.484287912965284</v>
          </cell>
          <cell r="AS536">
            <v>3.4965007613459735</v>
          </cell>
          <cell r="AT536">
            <v>3.5087593922960827</v>
          </cell>
          <cell r="AU536">
            <v>3.521057760325943</v>
          </cell>
          <cell r="AV536">
            <v>3.5334004045238578</v>
          </cell>
          <cell r="AW536">
            <v>3.5457866198017425</v>
          </cell>
          <cell r="AX536">
            <v>3.5582156575323434</v>
          </cell>
          <cell r="AY536">
            <v>3.5706885596150708</v>
          </cell>
          <cell r="AZ536">
            <v>3.5832051857626355</v>
          </cell>
          <cell r="BA536">
            <v>3.5957655866117411</v>
          </cell>
          <cell r="BB536">
            <v>3.6083700829744725</v>
          </cell>
          <cell r="BC536">
            <v>3.6210187519045784</v>
          </cell>
          <cell r="BD536">
            <v>3.6337117439220838</v>
          </cell>
          <cell r="BE536">
            <v>3.6464492433070483</v>
          </cell>
          <cell r="BF536">
            <v>3.6592313881828211</v>
          </cell>
          <cell r="BG536">
            <v>3.6720583373128202</v>
          </cell>
          <cell r="BH536">
            <v>3.6849302522430785</v>
          </cell>
          <cell r="BI536">
            <v>3.6978472868308296</v>
          </cell>
          <cell r="BJ536">
            <v>3.7108096002480666</v>
          </cell>
          <cell r="BK536">
            <v>3.723817351800975</v>
          </cell>
          <cell r="BL536">
            <v>3.7368707000346753</v>
          </cell>
          <cell r="BM536">
            <v>3.7499698050750401</v>
          </cell>
          <cell r="BN536">
            <v>3.7631148273664361</v>
          </cell>
          <cell r="BO536">
            <v>3.7763059277340219</v>
          </cell>
          <cell r="BP536">
            <v>3.7895432677697158</v>
          </cell>
          <cell r="BQ536">
            <v>3.8028270095570309</v>
          </cell>
          <cell r="BR536">
            <v>3.8161573157295683</v>
          </cell>
          <cell r="BS536">
            <v>3.8295343495282359</v>
          </cell>
          <cell r="BT536">
            <v>3.8429582747473288</v>
          </cell>
          <cell r="BU536">
            <v>3.8564292557554078</v>
          </cell>
          <cell r="BV536">
            <v>3.8699474575034554</v>
          </cell>
          <cell r="BW536">
            <v>3.8835130455164526</v>
          </cell>
          <cell r="BX536">
            <v>3.8971261859003277</v>
          </cell>
          <cell r="BY536">
            <v>3.9107870453442035</v>
          </cell>
          <cell r="BZ536">
            <v>3.9244957911206448</v>
          </cell>
          <cell r="CA536">
            <v>3.9382525910888333</v>
          </cell>
          <cell r="CB536">
            <v>3.95205761369647</v>
          </cell>
          <cell r="CC536">
            <v>3.9659110279815666</v>
          </cell>
          <cell r="CD536">
            <v>3.9798130035747432</v>
          </cell>
          <cell r="CE536">
            <v>3.9937637107012454</v>
          </cell>
          <cell r="CF536">
            <v>4.0077633201829936</v>
          </cell>
          <cell r="CG536">
            <v>4.0218120034407194</v>
          </cell>
          <cell r="CH536">
            <v>4.0359099324960406</v>
          </cell>
          <cell r="CI536">
            <v>4.0500572799735748</v>
          </cell>
          <cell r="CJ536">
            <v>4.0642542191030531</v>
          </cell>
          <cell r="CK536">
            <v>4.0785009237214398</v>
          </cell>
          <cell r="CL536">
            <v>4.0927975682750626</v>
          </cell>
          <cell r="CM536">
            <v>4.1071443278217465</v>
          </cell>
          <cell r="CN536">
            <v>4.1215413780329593</v>
          </cell>
          <cell r="CO536">
            <v>4.1359888951959611</v>
          </cell>
          <cell r="CP536">
            <v>4.1504870562159644</v>
          </cell>
          <cell r="CQ536">
            <v>4.1650360386183003</v>
          </cell>
          <cell r="CR536">
            <v>4.1796360205505891</v>
          </cell>
          <cell r="CS536">
            <v>4.1942871807849249</v>
          </cell>
          <cell r="CT536">
            <v>4.2089896987200648</v>
          </cell>
          <cell r="CU536">
            <v>4.2237437543836229</v>
          </cell>
          <cell r="CV536">
            <v>4.2385495284342776</v>
          </cell>
          <cell r="CW536">
            <v>4.2534072021639808</v>
          </cell>
          <cell r="CX536">
            <v>4.2683169575001818</v>
          </cell>
          <cell r="CY536">
            <v>4.2832789770080506</v>
          </cell>
          <cell r="CZ536">
            <v>4.2982934438927147</v>
          </cell>
          <cell r="DA536">
            <v>4.3133605420015044</v>
          </cell>
          <cell r="DB536">
            <v>4.3284804558262016</v>
          </cell>
        </row>
        <row r="537">
          <cell r="C537" t="str">
            <v>LYD</v>
          </cell>
          <cell r="D537" t="str">
            <v>LYD/USD</v>
          </cell>
          <cell r="E537" t="str">
            <v>USDLYD Currncy</v>
          </cell>
          <cell r="F537">
            <v>0.50519999999999998</v>
          </cell>
          <cell r="G537">
            <v>0.58679999999999999</v>
          </cell>
          <cell r="H537">
            <v>1.2723</v>
          </cell>
          <cell r="I537">
            <v>1.2682</v>
          </cell>
          <cell r="J537">
            <v>1.3091999999999999</v>
          </cell>
          <cell r="K537">
            <v>1.3139000000000001</v>
          </cell>
          <cell r="L537">
            <v>1.3129999999999999</v>
          </cell>
          <cell r="M537">
            <v>1.2619</v>
          </cell>
          <cell r="N537">
            <v>1.2219</v>
          </cell>
          <cell r="O537">
            <v>1.2533000000000001</v>
          </cell>
          <cell r="P537">
            <v>1.2659</v>
          </cell>
          <cell r="Q537">
            <v>1.2236</v>
          </cell>
          <cell r="R537">
            <v>1.2563</v>
          </cell>
          <cell r="S537">
            <v>1.2645</v>
          </cell>
          <cell r="T537">
            <v>1.2682</v>
          </cell>
          <cell r="U537">
            <v>1.3707</v>
          </cell>
          <cell r="V537">
            <v>1.3686</v>
          </cell>
          <cell r="W537">
            <v>1.3938999999999999</v>
          </cell>
          <cell r="X537">
            <v>1.3621000000000001</v>
          </cell>
          <cell r="Y537">
            <v>1.3976</v>
          </cell>
          <cell r="Z537">
            <v>1.3862000000000001</v>
          </cell>
          <cell r="AA537">
            <v>4.4755000000000003</v>
          </cell>
          <cell r="AB537">
            <v>4.8048999999999999</v>
          </cell>
          <cell r="AC537">
            <v>4.8525</v>
          </cell>
          <cell r="AD537">
            <v>4.9352012074104366</v>
          </cell>
          <cell r="AE537">
            <v>5.0297451650776113</v>
          </cell>
          <cell r="AF537">
            <v>5.127301145496225</v>
          </cell>
          <cell r="AG537">
            <v>5.2250102964947649</v>
          </cell>
          <cell r="AH537">
            <v>5.325346969087084</v>
          </cell>
          <cell r="AI537">
            <v>5.4276922490859629</v>
          </cell>
          <cell r="AJ537">
            <v>5.5316837630512063</v>
          </cell>
          <cell r="AK537">
            <v>5.637857250246876</v>
          </cell>
          <cell r="AL537">
            <v>5.7460508374403512</v>
          </cell>
          <cell r="AM537">
            <v>5.8562671533806272</v>
          </cell>
          <cell r="AN537">
            <v>5.968640099199785</v>
          </cell>
          <cell r="AO537">
            <v>6.083158951518584</v>
          </cell>
          <cell r="AP537">
            <v>6.1998673579032548</v>
          </cell>
          <cell r="AQ537">
            <v>6.3188236861300648</v>
          </cell>
          <cell r="AR537">
            <v>6.4400590940641269</v>
          </cell>
          <cell r="AS537">
            <v>6.5636197793982003</v>
          </cell>
          <cell r="AT537">
            <v>6.6895528225534315</v>
          </cell>
          <cell r="AU537">
            <v>6.8179012092220876</v>
          </cell>
          <cell r="AV537">
            <v>6.948712147049859</v>
          </cell>
          <cell r="AW537">
            <v>7.0820331717203118</v>
          </cell>
          <cell r="AX537">
            <v>7.2179119472097319</v>
          </cell>
          <cell r="AY537">
            <v>7.3563977845473643</v>
          </cell>
          <cell r="AZ537">
            <v>7.4975407144961093</v>
          </cell>
          <cell r="BA537">
            <v>7.6413916278934906</v>
          </cell>
          <cell r="BB537">
            <v>7.788002538203636</v>
          </cell>
          <cell r="BC537">
            <v>7.937426392064495</v>
          </cell>
          <cell r="BD537">
            <v>8.0897171453580281</v>
          </cell>
          <cell r="BE537">
            <v>8.2449298161080424</v>
          </cell>
          <cell r="BF537">
            <v>8.4031204619341189</v>
          </cell>
          <cell r="BG537">
            <v>8.5643462175522398</v>
          </cell>
          <cell r="BH537">
            <v>8.7286653183754108</v>
          </cell>
          <cell r="BI537">
            <v>8.8961371135597034</v>
          </cell>
          <cell r="BJ537">
            <v>9.0668220918415852</v>
          </cell>
          <cell r="BK537">
            <v>9.2407819031612135</v>
          </cell>
          <cell r="BL537">
            <v>9.418079379558387</v>
          </cell>
          <cell r="BM537">
            <v>9.5987785588762708</v>
          </cell>
          <cell r="BN537">
            <v>9.7829447076800093</v>
          </cell>
          <cell r="BO537">
            <v>9.9706443446241906</v>
          </cell>
          <cell r="BP537">
            <v>10.161945264691738</v>
          </cell>
          <cell r="BQ537">
            <v>10.356916563607252</v>
          </cell>
          <cell r="BR537">
            <v>10.555628662769692</v>
          </cell>
          <cell r="BS537">
            <v>10.758153334729466</v>
          </cell>
          <cell r="BT537">
            <v>10.964563729091793</v>
          </cell>
          <cell r="BU537">
            <v>11.174934398936728</v>
          </cell>
          <cell r="BV537">
            <v>11.389341327754348</v>
          </cell>
          <cell r="BW537">
            <v>11.607861956884333</v>
          </cell>
          <cell r="BX537">
            <v>11.830575213487554</v>
          </cell>
          <cell r="BY537">
            <v>12.057561539054889</v>
          </cell>
          <cell r="BZ537">
            <v>12.288902918460701</v>
          </cell>
          <cell r="CA537">
            <v>12.52468290957515</v>
          </cell>
          <cell r="CB537">
            <v>12.764986673444497</v>
          </cell>
          <cell r="CC537">
            <v>13.009901005050107</v>
          </cell>
          <cell r="CD537">
            <v>13.259514364657877</v>
          </cell>
          <cell r="CE537">
            <v>13.513916909769097</v>
          </cell>
          <cell r="CF537">
            <v>13.773200527684281</v>
          </cell>
          <cell r="CG537">
            <v>14.037458868691818</v>
          </cell>
          <cell r="CH537">
            <v>14.3067873798934</v>
          </cell>
          <cell r="CI537">
            <v>14.581283339678418</v>
          </cell>
          <cell r="CJ537">
            <v>14.861045892859812</v>
          </cell>
          <cell r="CK537">
            <v>15.146176086484045</v>
          </cell>
          <cell r="CL537">
            <v>15.43677690632815</v>
          </cell>
          <cell r="CM537">
            <v>15.732953314097017</v>
          </cell>
          <cell r="CN537">
            <v>16.034812285334354</v>
          </cell>
          <cell r="CO537">
            <v>16.342462848061054</v>
          </cell>
          <cell r="CP537">
            <v>16.65601612215486</v>
          </cell>
          <cell r="CQ537">
            <v>16.975585359485606</v>
          </cell>
          <cell r="CR537">
            <v>17.301285984820488</v>
          </cell>
          <cell r="CS537">
            <v>17.633235637514201</v>
          </cell>
          <cell r="CT537">
            <v>17.971554213998903</v>
          </cell>
          <cell r="CU537">
            <v>18.316363911089464</v>
          </cell>
          <cell r="CV537">
            <v>18.667789270119549</v>
          </cell>
          <cell r="CW537">
            <v>19.025957221924539</v>
          </cell>
          <cell r="CX537">
            <v>19.390997132687495</v>
          </cell>
          <cell r="CY537">
            <v>19.763040850664748</v>
          </cell>
          <cell r="CZ537">
            <v>20.142222753807996</v>
          </cell>
          <cell r="DA537">
            <v>20.528679798300072</v>
          </cell>
          <cell r="DB537">
            <v>20.922551568021984</v>
          </cell>
        </row>
        <row r="538">
          <cell r="C538" t="str">
            <v>MAD</v>
          </cell>
          <cell r="D538" t="str">
            <v>MAD/USD</v>
          </cell>
          <cell r="E538" t="str">
            <v>USDMAD Currncy</v>
          </cell>
          <cell r="F538">
            <v>10.6297</v>
          </cell>
          <cell r="G538">
            <v>11.3004</v>
          </cell>
          <cell r="H538">
            <v>11.0305</v>
          </cell>
          <cell r="I538">
            <v>9.5744000000000007</v>
          </cell>
          <cell r="J538">
            <v>8.8683999999999994</v>
          </cell>
          <cell r="K538">
            <v>8.8688000000000002</v>
          </cell>
          <cell r="L538">
            <v>8.7979000000000003</v>
          </cell>
          <cell r="M538">
            <v>8.1951000000000001</v>
          </cell>
          <cell r="N538">
            <v>7.7491000000000003</v>
          </cell>
          <cell r="O538">
            <v>8.0892999999999997</v>
          </cell>
          <cell r="P538">
            <v>8.4253</v>
          </cell>
          <cell r="Q538">
            <v>8.0946999999999996</v>
          </cell>
          <cell r="R538">
            <v>8.6394000000000002</v>
          </cell>
          <cell r="S538">
            <v>8.4131999999999998</v>
          </cell>
          <cell r="T538">
            <v>8.4176000000000002</v>
          </cell>
          <cell r="U538">
            <v>9.7499000000000002</v>
          </cell>
          <cell r="V538">
            <v>9.8087999999999997</v>
          </cell>
          <cell r="W538">
            <v>9.7035999999999998</v>
          </cell>
          <cell r="X538">
            <v>9.3889999999999993</v>
          </cell>
          <cell r="Y538">
            <v>9.6174999999999997</v>
          </cell>
          <cell r="Z538">
            <v>9.4905000000000008</v>
          </cell>
          <cell r="AA538">
            <v>8.9854000000000003</v>
          </cell>
          <cell r="AB538">
            <v>10.1591</v>
          </cell>
          <cell r="AC538">
            <v>10.5039</v>
          </cell>
          <cell r="AD538">
            <v>10.499892917090541</v>
          </cell>
          <cell r="AE538">
            <v>10.495365504519963</v>
          </cell>
          <cell r="AF538">
            <v>10.493925161850688</v>
          </cell>
          <cell r="AG538">
            <v>10.489400322495884</v>
          </cell>
          <cell r="AH538">
            <v>10.485905020822276</v>
          </cell>
          <cell r="AI538">
            <v>10.482753343346499</v>
          </cell>
          <cell r="AJ538">
            <v>10.479032031317949</v>
          </cell>
          <cell r="AK538">
            <v>10.475578209598879</v>
          </cell>
          <cell r="AL538">
            <v>10.472138197124055</v>
          </cell>
          <cell r="AM538">
            <v>10.46860220351283</v>
          </cell>
          <cell r="AN538">
            <v>10.465127901522768</v>
          </cell>
          <cell r="AO538">
            <v>10.461646782623298</v>
          </cell>
          <cell r="AP538">
            <v>10.458151980659164</v>
          </cell>
          <cell r="AQ538">
            <v>10.454670891746083</v>
          </cell>
          <cell r="AR538">
            <v>10.451187544311621</v>
          </cell>
          <cell r="AS538">
            <v>10.447703455796292</v>
          </cell>
          <cell r="AT538">
            <v>10.444222934447369</v>
          </cell>
          <cell r="AU538">
            <v>10.440742602807251</v>
          </cell>
          <cell r="AV538">
            <v>10.437263275865412</v>
          </cell>
          <cell r="AW538">
            <v>10.43378553477277</v>
          </cell>
          <cell r="AX538">
            <v>10.430308719969732</v>
          </cell>
          <cell r="AY538">
            <v>10.426833076655921</v>
          </cell>
          <cell r="AZ538">
            <v>10.423358660353996</v>
          </cell>
          <cell r="BA538">
            <v>10.419885351610597</v>
          </cell>
          <cell r="BB538">
            <v>10.416413210767951</v>
          </cell>
          <cell r="BC538">
            <v>10.412942236631238</v>
          </cell>
          <cell r="BD538">
            <v>10.409472409124993</v>
          </cell>
          <cell r="BE538">
            <v>10.406003741255596</v>
          </cell>
          <cell r="BF538">
            <v>10.402536230271819</v>
          </cell>
          <cell r="BG538">
            <v>10.399069872904333</v>
          </cell>
          <cell r="BH538">
            <v>10.395604671478381</v>
          </cell>
          <cell r="BI538">
            <v>10.392140624763583</v>
          </cell>
          <cell r="BJ538">
            <v>10.38867773203582</v>
          </cell>
          <cell r="BK538">
            <v>10.385215993418255</v>
          </cell>
          <cell r="BL538">
            <v>10.381755408300998</v>
          </cell>
          <cell r="BM538">
            <v>10.378295976280722</v>
          </cell>
          <cell r="BN538">
            <v>10.374837697060872</v>
          </cell>
          <cell r="BO538">
            <v>10.37138057020519</v>
          </cell>
          <cell r="BP538">
            <v>10.367924595335209</v>
          </cell>
          <cell r="BQ538">
            <v>10.364469772080742</v>
          </cell>
          <cell r="BR538">
            <v>10.361016100047085</v>
          </cell>
          <cell r="BS538">
            <v>10.357563578853375</v>
          </cell>
          <cell r="BT538">
            <v>10.354112208117945</v>
          </cell>
          <cell r="BU538">
            <v>10.350661987455307</v>
          </cell>
          <cell r="BV538">
            <v>10.347212916483045</v>
          </cell>
          <cell r="BW538">
            <v>10.343764994818226</v>
          </cell>
          <cell r="BX538">
            <v>10.340318222077487</v>
          </cell>
          <cell r="BY538">
            <v>10.336872597878186</v>
          </cell>
          <cell r="BZ538">
            <v>10.333428121837596</v>
          </cell>
          <cell r="CA538">
            <v>10.329984793573059</v>
          </cell>
          <cell r="CB538">
            <v>10.326542612702159</v>
          </cell>
          <cell r="CC538">
            <v>10.323101578842548</v>
          </cell>
          <cell r="CD538">
            <v>10.319661691612009</v>
          </cell>
          <cell r="CE538">
            <v>10.316222950628465</v>
          </cell>
          <cell r="CF538">
            <v>10.312785355509961</v>
          </cell>
          <cell r="CG538">
            <v>10.309348905874669</v>
          </cell>
          <cell r="CH538">
            <v>10.30591360134089</v>
          </cell>
          <cell r="CI538">
            <v>10.302479441527046</v>
          </cell>
          <cell r="CJ538">
            <v>10.299046426051696</v>
          </cell>
          <cell r="CK538">
            <v>10.295614554533518</v>
          </cell>
          <cell r="CL538">
            <v>10.292183826591321</v>
          </cell>
          <cell r="CM538">
            <v>10.288754241844039</v>
          </cell>
          <cell r="CN538">
            <v>10.285325799910735</v>
          </cell>
          <cell r="CO538">
            <v>10.281898500410598</v>
          </cell>
          <cell r="CP538">
            <v>10.278472342962944</v>
          </cell>
          <cell r="CQ538">
            <v>10.275047327187215</v>
          </cell>
          <cell r="CR538">
            <v>10.271623452702981</v>
          </cell>
          <cell r="CS538">
            <v>10.268200719129938</v>
          </cell>
          <cell r="CT538">
            <v>10.264779126087911</v>
          </cell>
          <cell r="CU538">
            <v>10.261358673196844</v>
          </cell>
          <cell r="CV538">
            <v>10.257939360076817</v>
          </cell>
          <cell r="CW538">
            <v>10.254521186348033</v>
          </cell>
          <cell r="CX538">
            <v>10.251104151630821</v>
          </cell>
          <cell r="CY538">
            <v>10.247688255545638</v>
          </cell>
          <cell r="CZ538">
            <v>10.244273497713069</v>
          </cell>
          <cell r="DA538">
            <v>10.240859877753818</v>
          </cell>
          <cell r="DB538">
            <v>10.237447395288722</v>
          </cell>
        </row>
        <row r="539">
          <cell r="C539" t="str">
            <v>MDL</v>
          </cell>
          <cell r="D539" t="str">
            <v>MDL/USD</v>
          </cell>
          <cell r="E539" t="str">
            <v>USDMDL Currncy</v>
          </cell>
          <cell r="F539">
            <v>12.4115</v>
          </cell>
          <cell r="G539">
            <v>12.8728</v>
          </cell>
          <cell r="H539">
            <v>13.5885</v>
          </cell>
          <cell r="I539">
            <v>13.8912</v>
          </cell>
          <cell r="J539">
            <v>12.185600000000001</v>
          </cell>
          <cell r="K539">
            <v>12.576700000000001</v>
          </cell>
          <cell r="L539">
            <v>13.1455</v>
          </cell>
          <cell r="M539">
            <v>12.0932</v>
          </cell>
          <cell r="N539">
            <v>10.3575</v>
          </cell>
          <cell r="O539">
            <v>11.132</v>
          </cell>
          <cell r="P539">
            <v>12.3748</v>
          </cell>
          <cell r="Q539">
            <v>11.7264</v>
          </cell>
          <cell r="R539">
            <v>12.1043</v>
          </cell>
          <cell r="S539">
            <v>12.514799999999999</v>
          </cell>
          <cell r="T539">
            <v>14.0586</v>
          </cell>
          <cell r="U539">
            <v>18.817299999999999</v>
          </cell>
          <cell r="V539">
            <v>19.889099999999999</v>
          </cell>
          <cell r="W539">
            <v>18.450700000000001</v>
          </cell>
          <cell r="X539">
            <v>16.802299999999999</v>
          </cell>
          <cell r="Y539">
            <v>17.569099999999999</v>
          </cell>
          <cell r="Z539">
            <v>17.308700000000002</v>
          </cell>
          <cell r="AA539">
            <v>17.6876</v>
          </cell>
          <cell r="AB539">
            <v>18.8873</v>
          </cell>
          <cell r="AC539">
            <v>19.177199999999999</v>
          </cell>
          <cell r="AD539">
            <v>20.536608380937473</v>
          </cell>
          <cell r="AE539">
            <v>21.733628334970195</v>
          </cell>
          <cell r="AF539">
            <v>22.956411295205545</v>
          </cell>
          <cell r="AG539">
            <v>24.187249577622367</v>
          </cell>
          <cell r="AH539">
            <v>25.430085924532342</v>
          </cell>
          <cell r="AI539">
            <v>26.678260284686278</v>
          </cell>
          <cell r="AJ539">
            <v>27.923865133027036</v>
          </cell>
          <cell r="AK539">
            <v>29.163149612700526</v>
          </cell>
          <cell r="AL539">
            <v>30.389356654529333</v>
          </cell>
          <cell r="AM539">
            <v>31.595849503494527</v>
          </cell>
          <cell r="AN539">
            <v>32.776634990575211</v>
          </cell>
          <cell r="AO539">
            <v>33.924968078485932</v>
          </cell>
          <cell r="AP539">
            <v>35.034247075672745</v>
          </cell>
          <cell r="AQ539">
            <v>36.098013499983239</v>
          </cell>
          <cell r="AR539">
            <v>37.109755809784922</v>
          </cell>
          <cell r="AS539">
            <v>38.063173137619344</v>
          </cell>
          <cell r="AT539">
            <v>38.952192842219716</v>
          </cell>
          <cell r="AU539">
            <v>39.770995104973984</v>
          </cell>
          <cell r="AV539">
            <v>40.514118075556802</v>
          </cell>
          <cell r="AW539">
            <v>41.176501870755821</v>
          </cell>
          <cell r="AX539">
            <v>41.75354111323351</v>
          </cell>
          <cell r="AY539">
            <v>42.24114593328693</v>
          </cell>
          <cell r="AZ539">
            <v>42.635785511852148</v>
          </cell>
          <cell r="BA539">
            <v>42.934530231769635</v>
          </cell>
          <cell r="BB539">
            <v>43.135088924249189</v>
          </cell>
          <cell r="BC539">
            <v>43.235836743048864</v>
          </cell>
          <cell r="BD539">
            <v>43.235836743048864</v>
          </cell>
          <cell r="BE539">
            <v>43.235836757225208</v>
          </cell>
          <cell r="BF539">
            <v>43.23583677575855</v>
          </cell>
          <cell r="BG539">
            <v>43.235836786661778</v>
          </cell>
          <cell r="BH539">
            <v>43.235836801199412</v>
          </cell>
          <cell r="BI539">
            <v>43.235836815857482</v>
          </cell>
          <cell r="BJ539">
            <v>43.235836829223793</v>
          </cell>
          <cell r="BK539">
            <v>43.235836843411136</v>
          </cell>
          <cell r="BL539">
            <v>43.235836857481708</v>
          </cell>
          <cell r="BM539">
            <v>43.235836871356454</v>
          </cell>
          <cell r="BN539">
            <v>43.235836885400666</v>
          </cell>
          <cell r="BO539">
            <v>43.235836899397178</v>
          </cell>
          <cell r="BP539">
            <v>43.235836913368999</v>
          </cell>
          <cell r="BQ539">
            <v>43.235836927373171</v>
          </cell>
          <cell r="BR539">
            <v>43.235836941364013</v>
          </cell>
          <cell r="BS539">
            <v>43.235836955352958</v>
          </cell>
          <cell r="BT539">
            <v>43.235836969347616</v>
          </cell>
          <cell r="BU539">
            <v>43.235836983339098</v>
          </cell>
          <cell r="BV539">
            <v>43.235836997330793</v>
          </cell>
          <cell r="BW539">
            <v>43.235837011323412</v>
          </cell>
          <cell r="BX539">
            <v>43.235837025315341</v>
          </cell>
          <cell r="BY539">
            <v>43.23583703930742</v>
          </cell>
          <cell r="BZ539">
            <v>43.235837053299633</v>
          </cell>
          <cell r="CA539">
            <v>43.235837067291705</v>
          </cell>
          <cell r="CB539">
            <v>43.235837081283819</v>
          </cell>
          <cell r="CC539">
            <v>43.235837095275961</v>
          </cell>
          <cell r="CD539">
            <v>43.235837109268068</v>
          </cell>
          <cell r="CE539">
            <v>43.235837123260175</v>
          </cell>
          <cell r="CF539">
            <v>43.23583713725229</v>
          </cell>
          <cell r="CG539">
            <v>43.235837151244411</v>
          </cell>
          <cell r="CH539">
            <v>43.235837165236532</v>
          </cell>
          <cell r="CI539">
            <v>43.235837179228653</v>
          </cell>
          <cell r="CJ539">
            <v>43.235837193220767</v>
          </cell>
          <cell r="CK539">
            <v>43.235837207212889</v>
          </cell>
          <cell r="CL539">
            <v>43.23583722120501</v>
          </cell>
          <cell r="CM539">
            <v>43.235837235197131</v>
          </cell>
          <cell r="CN539">
            <v>43.235837249189252</v>
          </cell>
          <cell r="CO539">
            <v>43.235837263181367</v>
          </cell>
          <cell r="CP539">
            <v>43.235837277173488</v>
          </cell>
          <cell r="CQ539">
            <v>43.235837291165609</v>
          </cell>
          <cell r="CR539">
            <v>43.23583730515773</v>
          </cell>
          <cell r="CS539">
            <v>43.235837319149852</v>
          </cell>
          <cell r="CT539">
            <v>43.235837333141966</v>
          </cell>
          <cell r="CU539">
            <v>43.235837347134087</v>
          </cell>
          <cell r="CV539">
            <v>43.235837361126201</v>
          </cell>
          <cell r="CW539">
            <v>43.235837375118315</v>
          </cell>
          <cell r="CX539">
            <v>43.235837389110436</v>
          </cell>
          <cell r="CY539">
            <v>43.235837403102551</v>
          </cell>
          <cell r="CZ539">
            <v>43.235837417094672</v>
          </cell>
          <cell r="DA539">
            <v>43.235837431086793</v>
          </cell>
          <cell r="DB539">
            <v>43.235837445078914</v>
          </cell>
        </row>
        <row r="540">
          <cell r="C540" t="str">
            <v>MGA</v>
          </cell>
          <cell r="D540" t="str">
            <v>MGA/USD</v>
          </cell>
          <cell r="E540" t="str">
            <v>USDMGA Currncy</v>
          </cell>
          <cell r="F540">
            <v>1319.09</v>
          </cell>
          <cell r="G540">
            <v>1294.54</v>
          </cell>
          <cell r="H540">
            <v>1299.8599999999999</v>
          </cell>
          <cell r="I540">
            <v>1200.24</v>
          </cell>
          <cell r="J540">
            <v>1714.18</v>
          </cell>
          <cell r="K540">
            <v>2014.06</v>
          </cell>
          <cell r="L540">
            <v>2183.17</v>
          </cell>
          <cell r="M540">
            <v>1858.61</v>
          </cell>
          <cell r="N540">
            <v>1715.31</v>
          </cell>
          <cell r="O540">
            <v>1977.51</v>
          </cell>
          <cell r="P540">
            <v>2111.9299999999998</v>
          </cell>
          <cell r="Q540">
            <v>2027.38</v>
          </cell>
          <cell r="R540">
            <v>2199.06</v>
          </cell>
          <cell r="S540">
            <v>2219.5500000000002</v>
          </cell>
          <cell r="T540">
            <v>2474.5300000000002</v>
          </cell>
          <cell r="U540">
            <v>3091.75</v>
          </cell>
          <cell r="V540">
            <v>3181.17</v>
          </cell>
          <cell r="W540">
            <v>3136.49</v>
          </cell>
          <cell r="X540">
            <v>3349.83</v>
          </cell>
          <cell r="Y540">
            <v>3643.45</v>
          </cell>
          <cell r="Z540">
            <v>3802.84</v>
          </cell>
          <cell r="AA540">
            <v>3848.34</v>
          </cell>
          <cell r="AB540">
            <v>4125.0600000000004</v>
          </cell>
          <cell r="AC540">
            <v>4380.46</v>
          </cell>
          <cell r="AD540">
            <v>4515.8540512066966</v>
          </cell>
          <cell r="AE540">
            <v>4653.4162100789918</v>
          </cell>
          <cell r="AF540">
            <v>4790.8889272005154</v>
          </cell>
          <cell r="AG540">
            <v>4925.1164294124419</v>
          </cell>
          <cell r="AH540">
            <v>5057.579772668897</v>
          </cell>
          <cell r="AI540">
            <v>5187.5922527848898</v>
          </cell>
          <cell r="AJ540">
            <v>5314.3153794689115</v>
          </cell>
          <cell r="AK540">
            <v>5437.775556317275</v>
          </cell>
          <cell r="AL540">
            <v>5557.4628159465346</v>
          </cell>
          <cell r="AM540">
            <v>5672.9376569052783</v>
          </cell>
          <cell r="AN540">
            <v>5783.9100514587199</v>
          </cell>
          <cell r="AO540">
            <v>5889.9778051214862</v>
          </cell>
          <cell r="AP540">
            <v>5990.781543022661</v>
          </cell>
          <cell r="AQ540">
            <v>6085.9939313323121</v>
          </cell>
          <cell r="AR540">
            <v>6175.2772637990411</v>
          </cell>
          <cell r="AS540">
            <v>6258.3198602223956</v>
          </cell>
          <cell r="AT540">
            <v>6334.829708771741</v>
          </cell>
          <cell r="AU540">
            <v>6404.5298519137086</v>
          </cell>
          <cell r="AV540">
            <v>6467.1671120649034</v>
          </cell>
          <cell r="AW540">
            <v>6522.5109895379419</v>
          </cell>
          <cell r="AX540">
            <v>6570.3544247425398</v>
          </cell>
          <cell r="AY540">
            <v>6610.5164058718401</v>
          </cell>
          <cell r="AZ540">
            <v>6642.8424264424648</v>
          </cell>
          <cell r="BA540">
            <v>6667.205473989522</v>
          </cell>
          <cell r="BB540">
            <v>6683.5070789319816</v>
          </cell>
          <cell r="BC540">
            <v>6691.6778167923621</v>
          </cell>
          <cell r="BD540">
            <v>6691.6778167923612</v>
          </cell>
          <cell r="BE540">
            <v>6691.6778189864572</v>
          </cell>
          <cell r="BF540">
            <v>6691.6778218548898</v>
          </cell>
          <cell r="BG540">
            <v>6691.6778235423999</v>
          </cell>
          <cell r="BH540">
            <v>6691.6778257924125</v>
          </cell>
          <cell r="BI540">
            <v>6691.6778280610642</v>
          </cell>
          <cell r="BJ540">
            <v>6691.6778301297891</v>
          </cell>
          <cell r="BK540">
            <v>6691.6778323255867</v>
          </cell>
          <cell r="BL540">
            <v>6691.6778345033099</v>
          </cell>
          <cell r="BM540">
            <v>6691.677836650726</v>
          </cell>
          <cell r="BN540">
            <v>6691.6778388243711</v>
          </cell>
          <cell r="BO540">
            <v>6691.6778409906328</v>
          </cell>
          <cell r="BP540">
            <v>6691.6778431530729</v>
          </cell>
          <cell r="BQ540">
            <v>6691.6778453205206</v>
          </cell>
          <cell r="BR540">
            <v>6691.6778474859047</v>
          </cell>
          <cell r="BS540">
            <v>6691.677849650996</v>
          </cell>
          <cell r="BT540">
            <v>6691.6778518169713</v>
          </cell>
          <cell r="BU540">
            <v>6691.6778539824545</v>
          </cell>
          <cell r="BV540">
            <v>6691.6778561479705</v>
          </cell>
          <cell r="BW540">
            <v>6691.6778583136311</v>
          </cell>
          <cell r="BX540">
            <v>6691.6778604791834</v>
          </cell>
          <cell r="BY540">
            <v>6691.6778626447594</v>
          </cell>
          <cell r="BZ540">
            <v>6691.6778648103555</v>
          </cell>
          <cell r="CA540">
            <v>6691.6778669759306</v>
          </cell>
          <cell r="CB540">
            <v>6691.677869141512</v>
          </cell>
          <cell r="CC540">
            <v>6691.6778713070962</v>
          </cell>
          <cell r="CD540">
            <v>6691.6778734726759</v>
          </cell>
          <cell r="CE540">
            <v>6691.6778756382573</v>
          </cell>
          <cell r="CF540">
            <v>6691.6778778038397</v>
          </cell>
          <cell r="CG540">
            <v>6691.6778799694212</v>
          </cell>
          <cell r="CH540">
            <v>6691.6778821350035</v>
          </cell>
          <cell r="CI540">
            <v>6691.677884300585</v>
          </cell>
          <cell r="CJ540">
            <v>6691.6778864661665</v>
          </cell>
          <cell r="CK540">
            <v>6691.6778886317488</v>
          </cell>
          <cell r="CL540">
            <v>6691.6778907973312</v>
          </cell>
          <cell r="CM540">
            <v>6691.6778929629136</v>
          </cell>
          <cell r="CN540">
            <v>6691.677895128495</v>
          </cell>
          <cell r="CO540">
            <v>6691.6778972940765</v>
          </cell>
          <cell r="CP540">
            <v>6691.6778994596589</v>
          </cell>
          <cell r="CQ540">
            <v>6691.6779016252403</v>
          </cell>
          <cell r="CR540">
            <v>6691.6779037908227</v>
          </cell>
          <cell r="CS540">
            <v>6691.6779059564051</v>
          </cell>
          <cell r="CT540">
            <v>6691.6779081219875</v>
          </cell>
          <cell r="CU540">
            <v>6691.6779102875698</v>
          </cell>
          <cell r="CV540">
            <v>6691.6779124531513</v>
          </cell>
          <cell r="CW540">
            <v>6691.6779146187328</v>
          </cell>
          <cell r="CX540">
            <v>6691.6779167843142</v>
          </cell>
          <cell r="CY540">
            <v>6691.6779189498966</v>
          </cell>
          <cell r="CZ540">
            <v>6691.677921115479</v>
          </cell>
          <cell r="DA540">
            <v>6691.6779232810604</v>
          </cell>
          <cell r="DB540">
            <v>6691.6779254466428</v>
          </cell>
        </row>
        <row r="541">
          <cell r="C541" t="str">
            <v>MKD</v>
          </cell>
          <cell r="D541" t="str">
            <v>MKD/USD</v>
          </cell>
          <cell r="E541" t="str">
            <v>USDMKD Currncy</v>
          </cell>
          <cell r="F541">
            <v>64.793000000000006</v>
          </cell>
          <cell r="G541">
            <v>67.360600000000005</v>
          </cell>
          <cell r="H541">
            <v>64.477599999999995</v>
          </cell>
          <cell r="I541">
            <v>53.456600000000002</v>
          </cell>
          <cell r="J541">
            <v>49.894100000000002</v>
          </cell>
          <cell r="K541">
            <v>49.2699</v>
          </cell>
          <cell r="L541">
            <v>48.799900000000001</v>
          </cell>
          <cell r="M541">
            <v>44.795200000000001</v>
          </cell>
          <cell r="N541">
            <v>42.003</v>
          </cell>
          <cell r="O541">
            <v>44.272500000000001</v>
          </cell>
          <cell r="P541">
            <v>46.467799999999997</v>
          </cell>
          <cell r="Q541">
            <v>44.267400000000002</v>
          </cell>
          <cell r="R541">
            <v>47.935200000000002</v>
          </cell>
          <cell r="S541">
            <v>46.530299999999997</v>
          </cell>
          <cell r="T541">
            <v>46.415700000000001</v>
          </cell>
          <cell r="U541">
            <v>55.372399999999999</v>
          </cell>
          <cell r="V541">
            <v>55.668100000000003</v>
          </cell>
          <cell r="W541">
            <v>54.585900000000002</v>
          </cell>
          <cell r="X541">
            <v>52.189399999999999</v>
          </cell>
          <cell r="Y541">
            <v>54.981400000000001</v>
          </cell>
          <cell r="Z541">
            <v>54.049300000000002</v>
          </cell>
          <cell r="AA541">
            <v>52.105499999999999</v>
          </cell>
          <cell r="AB541">
            <v>58.595599999999997</v>
          </cell>
          <cell r="AC541">
            <v>58.543300000000002</v>
          </cell>
          <cell r="AD541">
            <v>59.288298288497053</v>
          </cell>
          <cell r="AE541">
            <v>59.894453771071227</v>
          </cell>
          <cell r="AF541">
            <v>60.636273777557228</v>
          </cell>
          <cell r="AG541">
            <v>61.38216194670931</v>
          </cell>
          <cell r="AH541">
            <v>62.096448163921629</v>
          </cell>
          <cell r="AI541">
            <v>62.848294319388842</v>
          </cell>
          <cell r="AJ541">
            <v>63.603426425797366</v>
          </cell>
          <cell r="AK541">
            <v>64.361570265602623</v>
          </cell>
          <cell r="AL541">
            <v>65.134825798396179</v>
          </cell>
          <cell r="AM541">
            <v>65.915342034126013</v>
          </cell>
          <cell r="AN541">
            <v>66.704506601507475</v>
          </cell>
          <cell r="AO541">
            <v>67.504287516399117</v>
          </cell>
          <cell r="AP541">
            <v>68.313110172120631</v>
          </cell>
          <cell r="AQ541">
            <v>69.131594614038207</v>
          </cell>
          <cell r="AR541">
            <v>69.960092347463132</v>
          </cell>
          <cell r="AS541">
            <v>70.798389646206118</v>
          </cell>
          <cell r="AT541">
            <v>71.646748609565918</v>
          </cell>
          <cell r="AU541">
            <v>72.505306122363038</v>
          </cell>
          <cell r="AV541">
            <v>73.374123998488386</v>
          </cell>
          <cell r="AW541">
            <v>74.253360362784548</v>
          </cell>
          <cell r="AX541">
            <v>75.14313694481973</v>
          </cell>
          <cell r="AY541">
            <v>76.043570140644363</v>
          </cell>
          <cell r="AZ541">
            <v>76.954795394541918</v>
          </cell>
          <cell r="BA541">
            <v>77.87694018246151</v>
          </cell>
          <cell r="BB541">
            <v>78.810133952385115</v>
          </cell>
          <cell r="BC541">
            <v>79.754510677778001</v>
          </cell>
          <cell r="BD541">
            <v>80.710203779124228</v>
          </cell>
          <cell r="BE541">
            <v>81.677348716494791</v>
          </cell>
          <cell r="BF541">
            <v>82.65608301257403</v>
          </cell>
          <cell r="BG541">
            <v>83.646545391043048</v>
          </cell>
          <cell r="BH541">
            <v>84.648876389422966</v>
          </cell>
          <cell r="BI541">
            <v>85.663218279628552</v>
          </cell>
          <cell r="BJ541">
            <v>86.689714952720664</v>
          </cell>
          <cell r="BK541">
            <v>87.728512064622436</v>
          </cell>
          <cell r="BL541">
            <v>88.779757018485839</v>
          </cell>
          <cell r="BM541">
            <v>89.843598968673106</v>
          </cell>
          <cell r="BN541">
            <v>90.920188866419323</v>
          </cell>
          <cell r="BO541">
            <v>92.009679470503229</v>
          </cell>
          <cell r="BP541">
            <v>93.112225367810069</v>
          </cell>
          <cell r="BQ541">
            <v>94.227982999685182</v>
          </cell>
          <cell r="BR541">
            <v>95.357110681529875</v>
          </cell>
          <cell r="BS541">
            <v>96.499768625511365</v>
          </cell>
          <cell r="BT541">
            <v>97.656118964017338</v>
          </cell>
          <cell r="BU541">
            <v>98.826325772089604</v>
          </cell>
          <cell r="BV541">
            <v>100.01055509084387</v>
          </cell>
          <cell r="BW541">
            <v>101.20897495113063</v>
          </cell>
          <cell r="BX541">
            <v>102.42175539726125</v>
          </cell>
          <cell r="BY541">
            <v>103.64906851117937</v>
          </cell>
          <cell r="BZ541">
            <v>104.89108843688766</v>
          </cell>
          <cell r="CA541">
            <v>106.1479914051355</v>
          </cell>
          <cell r="CB541">
            <v>107.41995575843576</v>
          </cell>
          <cell r="CC541">
            <v>108.70716197636962</v>
          </cell>
          <cell r="CD541">
            <v>110.0097927011912</v>
          </cell>
          <cell r="CE541">
            <v>111.32803276374533</v>
          </cell>
          <cell r="CF541">
            <v>112.66206920969283</v>
          </cell>
          <cell r="CG541">
            <v>114.01209132604997</v>
          </cell>
          <cell r="CH541">
            <v>115.37829066804692</v>
          </cell>
          <cell r="CI541">
            <v>116.76086108630749</v>
          </cell>
          <cell r="CJ541">
            <v>118.15999875435465</v>
          </cell>
          <cell r="CK541">
            <v>119.57590219644574</v>
          </cell>
          <cell r="CL541">
            <v>121.00877231574115</v>
          </cell>
          <cell r="CM541">
            <v>122.45881242281048</v>
          </cell>
          <cell r="CN541">
            <v>123.92622826448049</v>
          </cell>
          <cell r="CO541">
            <v>125.41122805302847</v>
          </cell>
          <cell r="CP541">
            <v>126.91402249572569</v>
          </cell>
          <cell r="CQ541">
            <v>128.43482482473473</v>
          </cell>
          <cell r="CR541">
            <v>129.973850827365</v>
          </cell>
          <cell r="CS541">
            <v>131.53131887669093</v>
          </cell>
          <cell r="CT541">
            <v>133.10744996253715</v>
          </cell>
          <cell r="CU541">
            <v>134.70246772283463</v>
          </cell>
          <cell r="CV541">
            <v>136.31659847535292</v>
          </cell>
          <cell r="CW541">
            <v>137.9500712498124</v>
          </cell>
          <cell r="CX541">
            <v>139.60311782038139</v>
          </cell>
          <cell r="CY541">
            <v>141.27597273856276</v>
          </cell>
          <cell r="CZ541">
            <v>142.96887336647453</v>
          </cell>
          <cell r="DA541">
            <v>144.68205991052923</v>
          </cell>
          <cell r="DB541">
            <v>146.41577545551692</v>
          </cell>
        </row>
        <row r="542">
          <cell r="C542" t="str">
            <v>MNT</v>
          </cell>
          <cell r="D542" t="str">
            <v>MNT/USD</v>
          </cell>
          <cell r="E542" t="str">
            <v>USDMNT Currncy</v>
          </cell>
          <cell r="F542">
            <v>1074.3599999999999</v>
          </cell>
          <cell r="G542">
            <v>1097.3800000000001</v>
          </cell>
          <cell r="H542">
            <v>1103.78</v>
          </cell>
          <cell r="I542">
            <v>1121.44</v>
          </cell>
          <cell r="J542">
            <v>1187.5999999999999</v>
          </cell>
          <cell r="K542">
            <v>1201.71</v>
          </cell>
          <cell r="L542">
            <v>1180.1400000000001</v>
          </cell>
          <cell r="M542">
            <v>1170.33</v>
          </cell>
          <cell r="N542">
            <v>1167.77</v>
          </cell>
          <cell r="O542">
            <v>1451.03</v>
          </cell>
          <cell r="P542">
            <v>1356.33</v>
          </cell>
          <cell r="Q542">
            <v>1263.9100000000001</v>
          </cell>
          <cell r="R542">
            <v>1358.42</v>
          </cell>
          <cell r="S542">
            <v>1521.11</v>
          </cell>
          <cell r="T542">
            <v>1812.91</v>
          </cell>
          <cell r="U542">
            <v>1967.53</v>
          </cell>
          <cell r="V542">
            <v>2139.0300000000002</v>
          </cell>
          <cell r="W542">
            <v>2439.66</v>
          </cell>
          <cell r="X542">
            <v>2473.1999999999998</v>
          </cell>
          <cell r="Y542">
            <v>2655.17</v>
          </cell>
          <cell r="Z542">
            <v>2807.72</v>
          </cell>
          <cell r="AA542">
            <v>2849.43</v>
          </cell>
          <cell r="AB542">
            <v>3142.01</v>
          </cell>
          <cell r="AC542">
            <v>3430.97</v>
          </cell>
          <cell r="AD542">
            <v>3680.5515563812014</v>
          </cell>
          <cell r="AE542">
            <v>3905.5448631335294</v>
          </cell>
          <cell r="AF542">
            <v>4135.9428147085127</v>
          </cell>
          <cell r="AG542">
            <v>4368.5153899307361</v>
          </cell>
          <cell r="AH542">
            <v>4603.9180952080269</v>
          </cell>
          <cell r="AI542">
            <v>4840.8871926690508</v>
          </cell>
          <cell r="AJ542">
            <v>5077.9193522908945</v>
          </cell>
          <cell r="AK542">
            <v>5314.2552801811989</v>
          </cell>
          <cell r="AL542">
            <v>5548.5808009810626</v>
          </cell>
          <cell r="AM542">
            <v>5779.5943935351379</v>
          </cell>
          <cell r="AN542">
            <v>6006.1045735964453</v>
          </cell>
          <cell r="AO542">
            <v>6226.7760434232287</v>
          </cell>
          <cell r="AP542">
            <v>6440.2944028603324</v>
          </cell>
          <cell r="AQ542">
            <v>6645.3676880829435</v>
          </cell>
          <cell r="AR542">
            <v>6840.691736732726</v>
          </cell>
          <cell r="AS542">
            <v>7025.0001660267944</v>
          </cell>
          <cell r="AT542">
            <v>7197.0692242031737</v>
          </cell>
          <cell r="AU542">
            <v>7355.7239196086748</v>
          </cell>
          <cell r="AV542">
            <v>7499.8590326782542</v>
          </cell>
          <cell r="AW542">
            <v>7628.4488286838041</v>
          </cell>
          <cell r="AX542">
            <v>7740.5582893671608</v>
          </cell>
          <cell r="AY542">
            <v>7835.3558334262298</v>
          </cell>
          <cell r="AZ542">
            <v>7912.122694485849</v>
          </cell>
          <cell r="BA542">
            <v>7970.2619016900644</v>
          </cell>
          <cell r="BB542">
            <v>8009.3061877798054</v>
          </cell>
          <cell r="BC542">
            <v>8028.9239724281751</v>
          </cell>
          <cell r="BD542">
            <v>8028.9239724281742</v>
          </cell>
          <cell r="BE542">
            <v>8028.9239750607312</v>
          </cell>
          <cell r="BF542">
            <v>8028.9239785023847</v>
          </cell>
          <cell r="BG542">
            <v>8028.9239805271218</v>
          </cell>
          <cell r="BH542">
            <v>8028.9239832267704</v>
          </cell>
          <cell r="BI542">
            <v>8028.9239859487843</v>
          </cell>
          <cell r="BJ542">
            <v>8028.9239884309181</v>
          </cell>
          <cell r="BK542">
            <v>8028.9239910655169</v>
          </cell>
          <cell r="BL542">
            <v>8028.9239936784306</v>
          </cell>
          <cell r="BM542">
            <v>8028.9239962549809</v>
          </cell>
          <cell r="BN542">
            <v>8028.9239988630015</v>
          </cell>
          <cell r="BO542">
            <v>8028.9240014621619</v>
          </cell>
          <cell r="BP542">
            <v>8028.9240040567374</v>
          </cell>
          <cell r="BQ542">
            <v>8028.9240066573229</v>
          </cell>
          <cell r="BR542">
            <v>8028.9240092554301</v>
          </cell>
          <cell r="BS542">
            <v>8028.9240118531879</v>
          </cell>
          <cell r="BT542">
            <v>8028.9240144520045</v>
          </cell>
          <cell r="BU542">
            <v>8028.9240170502317</v>
          </cell>
          <cell r="BV542">
            <v>8028.9240196484989</v>
          </cell>
          <cell r="BW542">
            <v>8028.9240222469371</v>
          </cell>
          <cell r="BX542">
            <v>8028.9240248452461</v>
          </cell>
          <cell r="BY542">
            <v>8028.9240274435851</v>
          </cell>
          <cell r="BZ542">
            <v>8028.9240300419478</v>
          </cell>
          <cell r="CA542">
            <v>8028.9240326402842</v>
          </cell>
          <cell r="CB542">
            <v>8028.9240352386296</v>
          </cell>
          <cell r="CC542">
            <v>8028.9240378369777</v>
          </cell>
          <cell r="CD542">
            <v>8028.9240404353222</v>
          </cell>
          <cell r="CE542">
            <v>8028.9240430336667</v>
          </cell>
          <cell r="CF542">
            <v>8028.9240456320113</v>
          </cell>
          <cell r="CG542">
            <v>8028.9240482303567</v>
          </cell>
          <cell r="CH542">
            <v>8028.9240508287021</v>
          </cell>
          <cell r="CI542">
            <v>8028.9240534270484</v>
          </cell>
          <cell r="CJ542">
            <v>8028.9240560253938</v>
          </cell>
          <cell r="CK542">
            <v>8028.9240586237402</v>
          </cell>
          <cell r="CL542">
            <v>8028.9240612220865</v>
          </cell>
          <cell r="CM542">
            <v>8028.9240638204328</v>
          </cell>
          <cell r="CN542">
            <v>8028.9240664187782</v>
          </cell>
          <cell r="CO542">
            <v>8028.9240690171246</v>
          </cell>
          <cell r="CP542">
            <v>8028.92407161547</v>
          </cell>
          <cell r="CQ542">
            <v>8028.9240742138163</v>
          </cell>
          <cell r="CR542">
            <v>8028.9240768121617</v>
          </cell>
          <cell r="CS542">
            <v>8028.9240794105081</v>
          </cell>
          <cell r="CT542">
            <v>8028.9240820088544</v>
          </cell>
          <cell r="CU542">
            <v>8028.9240846071998</v>
          </cell>
          <cell r="CV542">
            <v>8028.9240872055452</v>
          </cell>
          <cell r="CW542">
            <v>8028.9240898038897</v>
          </cell>
          <cell r="CX542">
            <v>8028.9240924022361</v>
          </cell>
          <cell r="CY542">
            <v>8028.9240950005815</v>
          </cell>
          <cell r="CZ542">
            <v>8028.9240975989278</v>
          </cell>
          <cell r="DA542">
            <v>8028.9241001972741</v>
          </cell>
          <cell r="DB542">
            <v>8028.9241027956214</v>
          </cell>
        </row>
        <row r="543">
          <cell r="C543" t="str">
            <v>MRU</v>
          </cell>
          <cell r="D543" t="str">
            <v>MRU/USD</v>
          </cell>
          <cell r="E543" t="str">
            <v>USDMRU Currncy</v>
          </cell>
          <cell r="F543">
            <v>23.921900000000001</v>
          </cell>
          <cell r="G543">
            <v>25.4071</v>
          </cell>
          <cell r="H543">
            <v>27.336200000000002</v>
          </cell>
          <cell r="I543">
            <v>26.4114</v>
          </cell>
          <cell r="J543">
            <v>25.872900000000001</v>
          </cell>
          <cell r="K543">
            <v>26.434999999999999</v>
          </cell>
          <cell r="L543">
            <v>27.135400000000001</v>
          </cell>
          <cell r="M543">
            <v>26.249400000000001</v>
          </cell>
          <cell r="N543">
            <v>24.319600000000001</v>
          </cell>
          <cell r="O543">
            <v>26.319700000000001</v>
          </cell>
          <cell r="P543">
            <v>27.605</v>
          </cell>
          <cell r="Q543">
            <v>28.136399999999998</v>
          </cell>
          <cell r="R543">
            <v>29.639199999999999</v>
          </cell>
          <cell r="S543">
            <v>29.662500000000001</v>
          </cell>
          <cell r="T543">
            <v>29.491800000000001</v>
          </cell>
          <cell r="U543">
            <v>31.1372</v>
          </cell>
          <cell r="V543">
            <v>35.314100000000003</v>
          </cell>
          <cell r="W543">
            <v>35.770499999999998</v>
          </cell>
          <cell r="X543">
            <v>35.787700000000001</v>
          </cell>
          <cell r="Y543">
            <v>37.050800000000002</v>
          </cell>
          <cell r="Z543">
            <v>39.2729</v>
          </cell>
          <cell r="AA543" t="str">
            <v/>
          </cell>
          <cell r="AB543">
            <v>37.537199999999999</v>
          </cell>
          <cell r="AC543">
            <v>37.244399999999999</v>
          </cell>
          <cell r="AD543">
            <v>37.977828616393218</v>
          </cell>
          <cell r="AE543">
            <v>38.617806703389206</v>
          </cell>
          <cell r="AF543">
            <v>39.325154306051317</v>
          </cell>
          <cell r="AG543">
            <v>40.064985570687739</v>
          </cell>
          <cell r="AH543">
            <v>40.785902433058418</v>
          </cell>
          <cell r="AI543">
            <v>41.535323566256558</v>
          </cell>
          <cell r="AJ543">
            <v>42.299316353455389</v>
          </cell>
          <cell r="AK543">
            <v>43.071448213094747</v>
          </cell>
          <cell r="AL543">
            <v>43.861411969349987</v>
          </cell>
          <cell r="AM543">
            <v>44.665371017700188</v>
          </cell>
          <cell r="AN543">
            <v>45.483109221393192</v>
          </cell>
          <cell r="AO543">
            <v>46.316638862232132</v>
          </cell>
          <cell r="AP543">
            <v>47.165217864947977</v>
          </cell>
          <cell r="AQ543">
            <v>48.029213826842359</v>
          </cell>
          <cell r="AR543">
            <v>48.90920332599287</v>
          </cell>
          <cell r="AS543">
            <v>49.805247936464539</v>
          </cell>
          <cell r="AT543">
            <v>50.717697249861473</v>
          </cell>
          <cell r="AU543">
            <v>51.646894165929631</v>
          </cell>
          <cell r="AV543">
            <v>52.593097591721261</v>
          </cell>
          <cell r="AW543">
            <v>53.556636990459403</v>
          </cell>
          <cell r="AX543">
            <v>54.537834386642004</v>
          </cell>
          <cell r="AY543">
            <v>55.537004103409657</v>
          </cell>
          <cell r="AZ543">
            <v>56.554480113678331</v>
          </cell>
          <cell r="BA543">
            <v>57.59059777987428</v>
          </cell>
          <cell r="BB543">
            <v>58.645697017387285</v>
          </cell>
          <cell r="BC543">
            <v>59.720126683921201</v>
          </cell>
          <cell r="BD543">
            <v>60.814240735429955</v>
          </cell>
          <cell r="BE543">
            <v>61.928399552015563</v>
          </cell>
          <cell r="BF543">
            <v>63.062970604270902</v>
          </cell>
          <cell r="BG543">
            <v>64.218327784693216</v>
          </cell>
          <cell r="BH543">
            <v>65.394851877771416</v>
          </cell>
          <cell r="BI543">
            <v>66.592930722996869</v>
          </cell>
          <cell r="BJ543">
            <v>67.812959197348746</v>
          </cell>
          <cell r="BK543">
            <v>69.055339431161912</v>
          </cell>
          <cell r="BL543">
            <v>70.320480932725445</v>
          </cell>
          <cell r="BM543">
            <v>71.608800699028109</v>
          </cell>
          <cell r="BN543">
            <v>72.920723372402065</v>
          </cell>
          <cell r="BO543">
            <v>74.256681375832002</v>
          </cell>
          <cell r="BP543">
            <v>75.617115052011158</v>
          </cell>
          <cell r="BQ543">
            <v>77.002472812450691</v>
          </cell>
          <cell r="BR543">
            <v>78.41321128378712</v>
          </cell>
          <cell r="BS543">
            <v>79.849795457932373</v>
          </cell>
          <cell r="BT543">
            <v>81.312698846098641</v>
          </cell>
          <cell r="BU543">
            <v>82.802403634480271</v>
          </cell>
          <cell r="BV543">
            <v>84.319400843190138</v>
          </cell>
          <cell r="BW543">
            <v>85.864190488237412</v>
          </cell>
          <cell r="BX543">
            <v>87.437281746245674</v>
          </cell>
          <cell r="BY543">
            <v>89.039193122298499</v>
          </cell>
          <cell r="BZ543">
            <v>90.670452620863884</v>
          </cell>
          <cell r="CA543">
            <v>92.331597919809795</v>
          </cell>
          <cell r="CB543">
            <v>94.023176547633824</v>
          </cell>
          <cell r="CC543">
            <v>95.745746063936068</v>
          </cell>
          <cell r="CD543">
            <v>97.499874243191911</v>
          </cell>
          <cell r="CE543">
            <v>99.286139261897432</v>
          </cell>
          <cell r="CF543">
            <v>101.10512988914169</v>
          </cell>
          <cell r="CG543">
            <v>102.95744568066972</v>
          </cell>
          <cell r="CH543">
            <v>104.84369717650181</v>
          </cell>
          <cell r="CI543">
            <v>106.76450610217307</v>
          </cell>
          <cell r="CJ543">
            <v>108.72050557365964</v>
          </cell>
          <cell r="CK543">
            <v>110.71234030605956</v>
          </cell>
          <cell r="CL543">
            <v>112.7406668260966</v>
          </cell>
          <cell r="CM543">
            <v>114.80615368851745</v>
          </cell>
          <cell r="CN543">
            <v>116.90948169645338</v>
          </cell>
          <cell r="CO543">
            <v>119.0513441258191</v>
          </cell>
          <cell r="CP543">
            <v>121.2324469538228</v>
          </cell>
          <cell r="CQ543">
            <v>123.4535090916626</v>
          </cell>
          <cell r="CR543">
            <v>125.71526262148613</v>
          </cell>
          <cell r="CS543">
            <v>128.01845303769147</v>
          </cell>
          <cell r="CT543">
            <v>130.36383949264891</v>
          </cell>
          <cell r="CU543">
            <v>132.75219504692419</v>
          </cell>
          <cell r="CV543">
            <v>135.18430692408648</v>
          </cell>
          <cell r="CW543">
            <v>137.66097677018445</v>
          </cell>
          <cell r="CX543">
            <v>140.18302091797565</v>
          </cell>
          <cell r="CY543">
            <v>142.75127065599762</v>
          </cell>
          <cell r="CZ543">
            <v>145.36657250256781</v>
          </cell>
          <cell r="DA543">
            <v>148.02978848480379</v>
          </cell>
          <cell r="DB543">
            <v>150.74179642275513</v>
          </cell>
        </row>
        <row r="544">
          <cell r="C544" t="str">
            <v>MUR</v>
          </cell>
          <cell r="D544" t="str">
            <v>MUR/USD</v>
          </cell>
          <cell r="E544" t="str">
            <v>USDMUR Currncy</v>
          </cell>
          <cell r="F544">
            <v>26.190100000000001</v>
          </cell>
          <cell r="G544">
            <v>29.099299999999999</v>
          </cell>
          <cell r="H544">
            <v>29.9602</v>
          </cell>
          <cell r="I544">
            <v>28.021699999999999</v>
          </cell>
          <cell r="J544">
            <v>27.5319</v>
          </cell>
          <cell r="K544">
            <v>29.389199999999999</v>
          </cell>
          <cell r="L544">
            <v>31.4206</v>
          </cell>
          <cell r="M544">
            <v>31.082000000000001</v>
          </cell>
          <cell r="N544">
            <v>28.453099999999999</v>
          </cell>
          <cell r="O544">
            <v>31.886399999999998</v>
          </cell>
          <cell r="P544">
            <v>30.814399999999999</v>
          </cell>
          <cell r="Q544">
            <v>28.7075</v>
          </cell>
          <cell r="R544">
            <v>30.104700000000001</v>
          </cell>
          <cell r="S544">
            <v>30.750299999999999</v>
          </cell>
          <cell r="T544">
            <v>30.6462</v>
          </cell>
          <cell r="U544">
            <v>35.117199999999997</v>
          </cell>
          <cell r="V544">
            <v>35.545200000000001</v>
          </cell>
          <cell r="W544">
            <v>34.591299999999997</v>
          </cell>
          <cell r="X544">
            <v>34.059399999999997</v>
          </cell>
          <cell r="Y544">
            <v>35.666800000000002</v>
          </cell>
          <cell r="Z544">
            <v>39.259399999999999</v>
          </cell>
          <cell r="AA544">
            <v>41.651299999999999</v>
          </cell>
          <cell r="AB544">
            <v>44.4086</v>
          </cell>
          <cell r="AC544">
            <v>44.359400000000001</v>
          </cell>
          <cell r="AD544">
            <v>47.179905885089262</v>
          </cell>
          <cell r="AE544">
            <v>50.571524358824107</v>
          </cell>
          <cell r="AF544">
            <v>54.07723858226263</v>
          </cell>
          <cell r="AG544">
            <v>57.65326543826567</v>
          </cell>
          <cell r="AH544">
            <v>61.305769416301295</v>
          </cell>
          <cell r="AI544">
            <v>65.015253293438718</v>
          </cell>
          <cell r="AJ544">
            <v>68.758217218867799</v>
          </cell>
          <cell r="AK544">
            <v>72.52051098597309</v>
          </cell>
          <cell r="AL544">
            <v>76.279924671923951</v>
          </cell>
          <cell r="AM544">
            <v>80.013818780100777</v>
          </cell>
          <cell r="AN544">
            <v>83.700557361711645</v>
          </cell>
          <cell r="AO544">
            <v>87.316069522998831</v>
          </cell>
          <cell r="AP544">
            <v>90.836185291304716</v>
          </cell>
          <cell r="AQ544">
            <v>94.236747486444628</v>
          </cell>
          <cell r="AR544">
            <v>97.493210255991016</v>
          </cell>
          <cell r="AS544">
            <v>100.58143648120279</v>
          </cell>
          <cell r="AT544">
            <v>103.47786796159308</v>
          </cell>
          <cell r="AU544">
            <v>106.15971468333784</v>
          </cell>
          <cell r="AV544">
            <v>108.60535957750349</v>
          </cell>
          <cell r="AW544">
            <v>110.79460174000975</v>
          </cell>
          <cell r="AX544">
            <v>112.70891872425841</v>
          </cell>
          <cell r="AY544">
            <v>114.33174603128957</v>
          </cell>
          <cell r="AZ544">
            <v>115.64870146159004</v>
          </cell>
          <cell r="BA544">
            <v>116.64779481450596</v>
          </cell>
          <cell r="BB544">
            <v>117.31961126589806</v>
          </cell>
          <cell r="BC544">
            <v>117.65745421865721</v>
          </cell>
          <cell r="BD544">
            <v>117.65745421865721</v>
          </cell>
          <cell r="BE544">
            <v>117.65745425723522</v>
          </cell>
          <cell r="BF544">
            <v>117.65745430766989</v>
          </cell>
          <cell r="BG544">
            <v>117.65745433734079</v>
          </cell>
          <cell r="BH544">
            <v>117.65745437690198</v>
          </cell>
          <cell r="BI544">
            <v>117.65745441679091</v>
          </cell>
          <cell r="BJ544">
            <v>117.65745445316459</v>
          </cell>
          <cell r="BK544">
            <v>117.65745449177253</v>
          </cell>
          <cell r="BL544">
            <v>117.65745453006268</v>
          </cell>
          <cell r="BM544">
            <v>117.65745456781995</v>
          </cell>
          <cell r="BN544">
            <v>117.6574546060384</v>
          </cell>
          <cell r="BO544">
            <v>117.65745464412703</v>
          </cell>
          <cell r="BP544">
            <v>117.65745468214847</v>
          </cell>
          <cell r="BQ544">
            <v>117.65745472025796</v>
          </cell>
          <cell r="BR544">
            <v>117.65745475833114</v>
          </cell>
          <cell r="BS544">
            <v>117.65745479639919</v>
          </cell>
          <cell r="BT544">
            <v>117.65745483448278</v>
          </cell>
          <cell r="BU544">
            <v>117.65745487255771</v>
          </cell>
          <cell r="BV544">
            <v>117.65745491063323</v>
          </cell>
          <cell r="BW544">
            <v>117.65745494871128</v>
          </cell>
          <cell r="BX544">
            <v>117.65745498678744</v>
          </cell>
          <cell r="BY544">
            <v>117.65745502486402</v>
          </cell>
          <cell r="BZ544">
            <v>117.65745506294095</v>
          </cell>
          <cell r="CA544">
            <v>117.6574551010175</v>
          </cell>
          <cell r="CB544">
            <v>117.65745513909418</v>
          </cell>
          <cell r="CC544">
            <v>117.6574551771709</v>
          </cell>
          <cell r="CD544">
            <v>117.65745521524755</v>
          </cell>
          <cell r="CE544">
            <v>117.65745525332422</v>
          </cell>
          <cell r="CF544">
            <v>117.65745529140089</v>
          </cell>
          <cell r="CG544">
            <v>117.65745532947756</v>
          </cell>
          <cell r="CH544">
            <v>117.65745536755423</v>
          </cell>
          <cell r="CI544">
            <v>117.65745540563091</v>
          </cell>
          <cell r="CJ544">
            <v>117.65745544370758</v>
          </cell>
          <cell r="CK544">
            <v>117.65745548178425</v>
          </cell>
          <cell r="CL544">
            <v>117.65745551986093</v>
          </cell>
          <cell r="CM544">
            <v>117.65745555793761</v>
          </cell>
          <cell r="CN544">
            <v>117.6574555960143</v>
          </cell>
          <cell r="CO544">
            <v>117.65745563409098</v>
          </cell>
          <cell r="CP544">
            <v>117.65745567216766</v>
          </cell>
          <cell r="CQ544">
            <v>117.65745571024434</v>
          </cell>
          <cell r="CR544">
            <v>117.65745574832101</v>
          </cell>
          <cell r="CS544">
            <v>117.6574557863977</v>
          </cell>
          <cell r="CT544">
            <v>117.65745582447438</v>
          </cell>
          <cell r="CU544">
            <v>117.65745586255106</v>
          </cell>
          <cell r="CV544">
            <v>117.65745590062772</v>
          </cell>
          <cell r="CW544">
            <v>117.6574559387044</v>
          </cell>
          <cell r="CX544">
            <v>117.65745597678105</v>
          </cell>
          <cell r="CY544">
            <v>117.65745601485771</v>
          </cell>
          <cell r="CZ544">
            <v>117.65745605293442</v>
          </cell>
          <cell r="DA544">
            <v>117.6574560910111</v>
          </cell>
          <cell r="DB544">
            <v>117.65745612908779</v>
          </cell>
        </row>
        <row r="545">
          <cell r="C545" t="str">
            <v>MVR</v>
          </cell>
          <cell r="D545" t="str">
            <v>MVR/USD</v>
          </cell>
          <cell r="E545" t="str">
            <v>USDMVR Currncy</v>
          </cell>
          <cell r="F545">
            <v>11.6915</v>
          </cell>
          <cell r="G545">
            <v>11.733700000000001</v>
          </cell>
          <cell r="H545">
            <v>11.9375</v>
          </cell>
          <cell r="I545">
            <v>12.686199999999999</v>
          </cell>
          <cell r="J545">
            <v>12.8</v>
          </cell>
          <cell r="K545">
            <v>12.815200000000001</v>
          </cell>
          <cell r="L545">
            <v>12.8</v>
          </cell>
          <cell r="M545">
            <v>12.8</v>
          </cell>
          <cell r="N545">
            <v>12.8</v>
          </cell>
          <cell r="O545">
            <v>12.8</v>
          </cell>
          <cell r="P545">
            <v>12.8</v>
          </cell>
          <cell r="Q545">
            <v>14.466100000000001</v>
          </cell>
          <cell r="R545">
            <v>15.368399999999999</v>
          </cell>
          <cell r="S545">
            <v>15.366199999999999</v>
          </cell>
          <cell r="T545">
            <v>15.3682</v>
          </cell>
          <cell r="U545">
            <v>15.25</v>
          </cell>
          <cell r="V545">
            <v>15.3286</v>
          </cell>
          <cell r="W545">
            <v>15.461</v>
          </cell>
          <cell r="X545">
            <v>15.493499999999999</v>
          </cell>
          <cell r="Y545">
            <v>15.432</v>
          </cell>
          <cell r="Z545">
            <v>15.3826</v>
          </cell>
          <cell r="AA545">
            <v>15.3691</v>
          </cell>
          <cell r="AB545">
            <v>15.3673</v>
          </cell>
          <cell r="AC545">
            <v>15.383900000000001</v>
          </cell>
          <cell r="AD545">
            <v>15.027066669021515</v>
          </cell>
          <cell r="AE545">
            <v>14.697488224409602</v>
          </cell>
          <cell r="AF545">
            <v>14.370318038759075</v>
          </cell>
          <cell r="AG545">
            <v>14.054766537696016</v>
          </cell>
          <cell r="AH545">
            <v>13.744853789366347</v>
          </cell>
          <cell r="AI545">
            <v>13.441233820548959</v>
          </cell>
          <cell r="AJ545">
            <v>13.145084739867123</v>
          </cell>
          <cell r="AK545">
            <v>12.855135002171588</v>
          </cell>
          <cell r="AL545">
            <v>12.571549644520326</v>
          </cell>
          <cell r="AM545">
            <v>12.294344388457041</v>
          </cell>
          <cell r="AN545">
            <v>12.023180557433809</v>
          </cell>
          <cell r="AO545">
            <v>11.758004216211733</v>
          </cell>
          <cell r="AP545">
            <v>11.49869471668141</v>
          </cell>
          <cell r="AQ545">
            <v>11.245089949381246</v>
          </cell>
          <cell r="AR545">
            <v>10.997081793081595</v>
          </cell>
          <cell r="AS545">
            <v>10.754545709565008</v>
          </cell>
          <cell r="AT545">
            <v>10.517356093949296</v>
          </cell>
          <cell r="AU545">
            <v>10.285398591483057</v>
          </cell>
          <cell r="AV545">
            <v>10.05855705652136</v>
          </cell>
          <cell r="AW545">
            <v>9.8367180135301329</v>
          </cell>
          <cell r="AX545">
            <v>9.6197717938166658</v>
          </cell>
          <cell r="AY545">
            <v>9.4076102625283156</v>
          </cell>
          <cell r="AZ545">
            <v>9.200127830845604</v>
          </cell>
          <cell r="BA545">
            <v>8.9972214157121329</v>
          </cell>
          <cell r="BB545">
            <v>8.798790040752511</v>
          </cell>
          <cell r="BC545">
            <v>8.6047350089038623</v>
          </cell>
          <cell r="BD545">
            <v>8.4149598189115729</v>
          </cell>
          <cell r="BE545">
            <v>8.2293700687236537</v>
          </cell>
          <cell r="BF545">
            <v>8.0478734511983756</v>
          </cell>
          <cell r="BG545">
            <v>7.8703796958745089</v>
          </cell>
          <cell r="BH545">
            <v>7.6968005185031947</v>
          </cell>
          <cell r="BI545">
            <v>7.5270495846948675</v>
          </cell>
          <cell r="BJ545">
            <v>7.3610424638261662</v>
          </cell>
          <cell r="BK545">
            <v>7.1986965866913284</v>
          </cell>
          <cell r="BL545">
            <v>7.0399312056697125</v>
          </cell>
          <cell r="BM545">
            <v>6.8846673538706833</v>
          </cell>
          <cell r="BN545">
            <v>6.7328278059146269</v>
          </cell>
          <cell r="BO545">
            <v>6.5843370397057654</v>
          </cell>
          <cell r="BP545">
            <v>6.4391211987310255</v>
          </cell>
          <cell r="BQ545">
            <v>6.2971080553566567</v>
          </cell>
          <cell r="BR545">
            <v>6.1582269749270093</v>
          </cell>
          <cell r="BS545">
            <v>6.022408880606875</v>
          </cell>
          <cell r="BT545">
            <v>5.8895862190329984</v>
          </cell>
          <cell r="BU545">
            <v>5.7596929267164896</v>
          </cell>
          <cell r="BV545">
            <v>5.6326643971797878</v>
          </cell>
          <cell r="BW545">
            <v>5.5084374488247265</v>
          </cell>
          <cell r="BX545">
            <v>5.3869502935071889</v>
          </cell>
          <cell r="BY545">
            <v>5.2681425058041844</v>
          </cell>
          <cell r="BZ545">
            <v>5.1519549929598139</v>
          </cell>
          <cell r="CA545">
            <v>5.0383299654935767</v>
          </cell>
          <cell r="CB545">
            <v>4.9272109084568791</v>
          </cell>
          <cell r="CC545">
            <v>4.8185425533236454</v>
          </cell>
          <cell r="CD545">
            <v>4.7122708505007704</v>
          </cell>
          <cell r="CE545">
            <v>4.6083429424448585</v>
          </cell>
          <cell r="CF545">
            <v>4.5067071373718912</v>
          </cell>
          <cell r="CG545">
            <v>4.4073128835467035</v>
          </cell>
          <cell r="CH545">
            <v>4.3101107441395001</v>
          </cell>
          <cell r="CI545">
            <v>4.2150523726369107</v>
          </cell>
          <cell r="CJ545">
            <v>4.122090488795342</v>
          </cell>
          <cell r="CK545">
            <v>4.0311788551246792</v>
          </cell>
          <cell r="CL545">
            <v>3.9422722538906245</v>
          </cell>
          <cell r="CM545">
            <v>3.8553264646242504</v>
          </cell>
          <cell r="CN545">
            <v>3.7702982421275721</v>
          </cell>
          <cell r="CO545">
            <v>3.6871452949641976</v>
          </cell>
          <cell r="CP545">
            <v>3.6058262644243673</v>
          </cell>
          <cell r="CQ545">
            <v>3.5263007039539072</v>
          </cell>
          <cell r="CR545">
            <v>3.4485290590368769</v>
          </cell>
          <cell r="CS545">
            <v>3.3724726475218985</v>
          </cell>
          <cell r="CT545">
            <v>3.298093640382382</v>
          </cell>
          <cell r="CU545">
            <v>3.2253550429010804</v>
          </cell>
          <cell r="CV545">
            <v>3.1542206762696137</v>
          </cell>
          <cell r="CW545">
            <v>3.0846551595938125</v>
          </cell>
          <cell r="CX545">
            <v>3.0166238922959252</v>
          </cell>
          <cell r="CY545">
            <v>2.9500930369049452</v>
          </cell>
          <cell r="CZ545">
            <v>2.8850295022264878</v>
          </cell>
          <cell r="DA545">
            <v>2.8214009268838534</v>
          </cell>
          <cell r="DB545">
            <v>2.7591756632220914</v>
          </cell>
        </row>
        <row r="546">
          <cell r="C546" t="str">
            <v>MWK</v>
          </cell>
          <cell r="D546" t="str">
            <v>MWK/USD</v>
          </cell>
          <cell r="E546" t="str">
            <v>USDMWK Currncy</v>
          </cell>
          <cell r="F546">
            <v>59.3018</v>
          </cell>
          <cell r="G546">
            <v>72.292000000000002</v>
          </cell>
          <cell r="H546">
            <v>76.063299999999998</v>
          </cell>
          <cell r="I546">
            <v>96.850899999999996</v>
          </cell>
          <cell r="J546">
            <v>108.38500000000001</v>
          </cell>
          <cell r="K546">
            <v>118.10599999999999</v>
          </cell>
          <cell r="L546">
            <v>136.0924</v>
          </cell>
          <cell r="M546">
            <v>140.00399999999999</v>
          </cell>
          <cell r="N546">
            <v>140.52170000000001</v>
          </cell>
          <cell r="O546">
            <v>141.15469999999999</v>
          </cell>
          <cell r="P546">
            <v>150.71420000000001</v>
          </cell>
          <cell r="Q546">
            <v>156.9495</v>
          </cell>
          <cell r="R546">
            <v>246.2122</v>
          </cell>
          <cell r="S546">
            <v>364.31709999999998</v>
          </cell>
          <cell r="T546">
            <v>421.80099999999999</v>
          </cell>
          <cell r="U546">
            <v>499.15570000000002</v>
          </cell>
          <cell r="V546">
            <v>712.93349999999998</v>
          </cell>
          <cell r="W546">
            <v>725.47379999999998</v>
          </cell>
          <cell r="X546">
            <v>725.48149999999998</v>
          </cell>
          <cell r="Y546">
            <v>735.71960000000001</v>
          </cell>
          <cell r="Z546">
            <v>742.62490000000003</v>
          </cell>
          <cell r="AA546">
            <v>799.43460000000005</v>
          </cell>
          <cell r="AB546">
            <v>939.25869999999998</v>
          </cell>
          <cell r="AC546">
            <v>1024.9668999999999</v>
          </cell>
          <cell r="AD546">
            <v>1097.1109844547477</v>
          </cell>
          <cell r="AE546">
            <v>1175.5568321281382</v>
          </cell>
          <cell r="AF546">
            <v>1256.614359534816</v>
          </cell>
          <cell r="AG546">
            <v>1339.267142543443</v>
          </cell>
          <cell r="AH546">
            <v>1423.6601876205937</v>
          </cell>
          <cell r="AI546">
            <v>1509.3427403415233</v>
          </cell>
          <cell r="AJ546">
            <v>1595.7718474207209</v>
          </cell>
          <cell r="AK546">
            <v>1682.6222239167987</v>
          </cell>
          <cell r="AL546">
            <v>1769.3820669167083</v>
          </cell>
          <cell r="AM546">
            <v>1855.5301876207604</v>
          </cell>
          <cell r="AN546">
            <v>1940.5691777609707</v>
          </cell>
          <cell r="AO546">
            <v>2023.9456073683025</v>
          </cell>
          <cell r="AP546">
            <v>2105.1041450543376</v>
          </cell>
          <cell r="AQ546">
            <v>2183.4900723072619</v>
          </cell>
          <cell r="AR546">
            <v>2258.5399017069085</v>
          </cell>
          <cell r="AS546">
            <v>2329.6997721620869</v>
          </cell>
          <cell r="AT546">
            <v>2396.4292990240251</v>
          </cell>
          <cell r="AU546">
            <v>2458.2058640890928</v>
          </cell>
          <cell r="AV546">
            <v>2514.5338937092374</v>
          </cell>
          <cell r="AW546">
            <v>2564.9503943015261</v>
          </cell>
          <cell r="AX546">
            <v>2609.030931429767</v>
          </cell>
          <cell r="AY546">
            <v>2646.3960106346458</v>
          </cell>
          <cell r="AZ546">
            <v>2676.7161875928259</v>
          </cell>
          <cell r="BA546">
            <v>2699.7168471653677</v>
          </cell>
          <cell r="BB546">
            <v>2715.1823831032102</v>
          </cell>
          <cell r="BC546">
            <v>2722.9594514030764</v>
          </cell>
          <cell r="BD546">
            <v>2722.9594514030764</v>
          </cell>
          <cell r="BE546">
            <v>2722.9594522958914</v>
          </cell>
          <cell r="BF546">
            <v>2722.9594534631069</v>
          </cell>
          <cell r="BG546">
            <v>2722.9594541497836</v>
          </cell>
          <cell r="BH546">
            <v>2722.9594550653524</v>
          </cell>
          <cell r="BI546">
            <v>2722.9594559885068</v>
          </cell>
          <cell r="BJ546">
            <v>2722.9594568303064</v>
          </cell>
          <cell r="BK546">
            <v>2722.959457723814</v>
          </cell>
          <cell r="BL546">
            <v>2722.9594586099674</v>
          </cell>
          <cell r="BM546">
            <v>2722.9594594837881</v>
          </cell>
          <cell r="BN546">
            <v>2722.9594603682822</v>
          </cell>
          <cell r="BO546">
            <v>2722.9594612497713</v>
          </cell>
          <cell r="BP546">
            <v>2722.9594621297056</v>
          </cell>
          <cell r="BQ546">
            <v>2722.9594630116776</v>
          </cell>
          <cell r="BR546">
            <v>2722.9594638928097</v>
          </cell>
          <cell r="BS546">
            <v>2722.9594647738231</v>
          </cell>
          <cell r="BT546">
            <v>2722.9594656551958</v>
          </cell>
          <cell r="BU546">
            <v>2722.9594665363684</v>
          </cell>
          <cell r="BV546">
            <v>2722.9594674175542</v>
          </cell>
          <cell r="BW546">
            <v>2722.9594682987986</v>
          </cell>
          <cell r="BX546">
            <v>2722.9594691799994</v>
          </cell>
          <cell r="BY546">
            <v>2722.9594700612097</v>
          </cell>
          <cell r="BZ546">
            <v>2722.9594709424287</v>
          </cell>
          <cell r="CA546">
            <v>2722.9594718236381</v>
          </cell>
          <cell r="CB546">
            <v>2722.9594727048507</v>
          </cell>
          <cell r="CC546">
            <v>2722.9594735860646</v>
          </cell>
          <cell r="CD546">
            <v>2722.9594744672763</v>
          </cell>
          <cell r="CE546">
            <v>2722.9594753484889</v>
          </cell>
          <cell r="CF546">
            <v>2722.9594762297015</v>
          </cell>
          <cell r="CG546">
            <v>2722.9594771109141</v>
          </cell>
          <cell r="CH546">
            <v>2722.9594779921267</v>
          </cell>
          <cell r="CI546">
            <v>2722.9594788733393</v>
          </cell>
          <cell r="CJ546">
            <v>2722.9594797545524</v>
          </cell>
          <cell r="CK546">
            <v>2722.959480635765</v>
          </cell>
          <cell r="CL546">
            <v>2722.9594815169776</v>
          </cell>
          <cell r="CM546">
            <v>2722.9594823981906</v>
          </cell>
          <cell r="CN546">
            <v>2722.9594832794032</v>
          </cell>
          <cell r="CO546">
            <v>2722.9594841606158</v>
          </cell>
          <cell r="CP546">
            <v>2722.9594850418289</v>
          </cell>
          <cell r="CQ546">
            <v>2722.9594859230415</v>
          </cell>
          <cell r="CR546">
            <v>2722.9594868042545</v>
          </cell>
          <cell r="CS546">
            <v>2722.9594876854667</v>
          </cell>
          <cell r="CT546">
            <v>2722.9594885666797</v>
          </cell>
          <cell r="CU546">
            <v>2722.9594894478923</v>
          </cell>
          <cell r="CV546">
            <v>2722.9594903291049</v>
          </cell>
          <cell r="CW546">
            <v>2722.9594912103175</v>
          </cell>
          <cell r="CX546">
            <v>2722.9594920915301</v>
          </cell>
          <cell r="CY546">
            <v>2722.9594929727427</v>
          </cell>
          <cell r="CZ546">
            <v>2722.9594938539562</v>
          </cell>
          <cell r="DA546">
            <v>2722.9594947351688</v>
          </cell>
          <cell r="DB546">
            <v>2722.9594956163814</v>
          </cell>
        </row>
        <row r="547">
          <cell r="C547" t="str">
            <v>MXN</v>
          </cell>
          <cell r="D547" t="str">
            <v>MXN/USD</v>
          </cell>
          <cell r="E547" t="str">
            <v>USDMXN Currncy</v>
          </cell>
          <cell r="F547">
            <v>9.4602000000000004</v>
          </cell>
          <cell r="G547">
            <v>9.3346</v>
          </cell>
          <cell r="H547">
            <v>9.6661000000000001</v>
          </cell>
          <cell r="I547">
            <v>10.793799999999999</v>
          </cell>
          <cell r="J547">
            <v>11.288399999999999</v>
          </cell>
          <cell r="K547">
            <v>10.8925</v>
          </cell>
          <cell r="L547">
            <v>10.9068</v>
          </cell>
          <cell r="M547">
            <v>10.9285</v>
          </cell>
          <cell r="N547">
            <v>11.1614</v>
          </cell>
          <cell r="O547">
            <v>13.501099999999999</v>
          </cell>
          <cell r="P547">
            <v>12.632</v>
          </cell>
          <cell r="Q547">
            <v>12.4428</v>
          </cell>
          <cell r="R547">
            <v>13.155900000000001</v>
          </cell>
          <cell r="S547">
            <v>12.761900000000001</v>
          </cell>
          <cell r="T547">
            <v>13.312900000000001</v>
          </cell>
          <cell r="U547">
            <v>15.8767</v>
          </cell>
          <cell r="V547">
            <v>18.6831</v>
          </cell>
          <cell r="W547">
            <v>18.913399999999999</v>
          </cell>
          <cell r="X547">
            <v>19.232600000000001</v>
          </cell>
          <cell r="Y547">
            <v>19.25</v>
          </cell>
          <cell r="Z547">
            <v>21.4725</v>
          </cell>
          <cell r="AA547">
            <v>20.284700000000001</v>
          </cell>
          <cell r="AB547">
            <v>20.109500000000001</v>
          </cell>
          <cell r="AC547">
            <v>19.3279</v>
          </cell>
          <cell r="AD547">
            <v>19.640603914625558</v>
          </cell>
          <cell r="AE547">
            <v>19.878114255563268</v>
          </cell>
          <cell r="AF547">
            <v>20.087390381491819</v>
          </cell>
          <cell r="AG547">
            <v>20.281091060957422</v>
          </cell>
          <cell r="AH547">
            <v>20.49920578014472</v>
          </cell>
          <cell r="AI547">
            <v>20.710520768138366</v>
          </cell>
          <cell r="AJ547">
            <v>20.922498963470584</v>
          </cell>
          <cell r="AK547">
            <v>21.140778672584442</v>
          </cell>
          <cell r="AL547">
            <v>21.359067856760511</v>
          </cell>
          <cell r="AM547">
            <v>21.57973241509406</v>
          </cell>
          <cell r="AN547">
            <v>21.803366535383329</v>
          </cell>
          <cell r="AO547">
            <v>22.02881223694143</v>
          </cell>
          <cell r="AP547">
            <v>22.256695108589977</v>
          </cell>
          <cell r="AQ547">
            <v>22.487036092494289</v>
          </cell>
          <cell r="AR547">
            <v>22.719657008816359</v>
          </cell>
          <cell r="AS547">
            <v>22.954720045840357</v>
          </cell>
          <cell r="AT547">
            <v>23.192226396939667</v>
          </cell>
          <cell r="AU547">
            <v>23.432170395310298</v>
          </cell>
          <cell r="AV547">
            <v>23.674606296776535</v>
          </cell>
          <cell r="AW547">
            <v>23.919550855783452</v>
          </cell>
          <cell r="AX547">
            <v>24.167026228192917</v>
          </cell>
          <cell r="AY547">
            <v>24.417064229124009</v>
          </cell>
          <cell r="AZ547">
            <v>24.669688872196545</v>
          </cell>
          <cell r="BA547">
            <v>24.924926687283044</v>
          </cell>
          <cell r="BB547">
            <v>25.182805717822745</v>
          </cell>
          <cell r="BC547">
            <v>25.443352691139776</v>
          </cell>
          <cell r="BD547">
            <v>25.706595271385176</v>
          </cell>
          <cell r="BE547">
            <v>25.972561510731154</v>
          </cell>
          <cell r="BF547">
            <v>26.241279458336063</v>
          </cell>
          <cell r="BG547">
            <v>26.512777616442744</v>
          </cell>
          <cell r="BH547">
            <v>26.787084772255877</v>
          </cell>
          <cell r="BI547">
            <v>27.064229962083537</v>
          </cell>
          <cell r="BJ547">
            <v>27.344242558854866</v>
          </cell>
          <cell r="BK547">
            <v>27.627152231594639</v>
          </cell>
          <cell r="BL547">
            <v>27.912988949226715</v>
          </cell>
          <cell r="BM547">
            <v>28.201782998152964</v>
          </cell>
          <cell r="BN547">
            <v>28.49356497553557</v>
          </cell>
          <cell r="BO547">
            <v>28.788365794323763</v>
          </cell>
          <cell r="BP547">
            <v>29.086216688704319</v>
          </cell>
          <cell r="BQ547">
            <v>29.387149215338134</v>
          </cell>
          <cell r="BR547">
            <v>29.691195257359499</v>
          </cell>
          <cell r="BS547">
            <v>29.998387028017476</v>
          </cell>
          <cell r="BT547">
            <v>30.308757073688238</v>
          </cell>
          <cell r="BU547">
            <v>30.622338277503491</v>
          </cell>
          <cell r="BV547">
            <v>30.939163862849334</v>
          </cell>
          <cell r="BW547">
            <v>31.259267396814828</v>
          </cell>
          <cell r="BX547">
            <v>31.582682793791339</v>
          </cell>
          <cell r="BY547">
            <v>31.909444319061098</v>
          </cell>
          <cell r="BZ547">
            <v>32.239586592415996</v>
          </cell>
          <cell r="CA547">
            <v>32.573144591834847</v>
          </cell>
          <cell r="CB547">
            <v>32.910153657186875</v>
          </cell>
          <cell r="CC547">
            <v>33.250649493974301</v>
          </cell>
          <cell r="CD547">
            <v>33.594668177117185</v>
          </cell>
          <cell r="CE547">
            <v>33.942246154774757</v>
          </cell>
          <cell r="CF547">
            <v>34.293420252206879</v>
          </cell>
          <cell r="CG547">
            <v>34.648227675675976</v>
          </cell>
          <cell r="CH547">
            <v>35.006706016388769</v>
          </cell>
          <cell r="CI547">
            <v>35.368893254479019</v>
          </cell>
          <cell r="CJ547">
            <v>35.734827763031504</v>
          </cell>
          <cell r="CK547">
            <v>36.104548312147557</v>
          </cell>
          <cell r="CL547">
            <v>36.478094073052645</v>
          </cell>
          <cell r="CM547">
            <v>36.855504622246563</v>
          </cell>
          <cell r="CN547">
            <v>37.236819945696439</v>
          </cell>
          <cell r="CO547">
            <v>37.622080443073202</v>
          </cell>
          <cell r="CP547">
            <v>38.011326932031821</v>
          </cell>
          <cell r="CQ547">
            <v>38.404600652535919</v>
          </cell>
          <cell r="CR547">
            <v>38.801943271227003</v>
          </cell>
          <cell r="CS547">
            <v>39.203396885839041</v>
          </cell>
          <cell r="CT547">
            <v>39.609004029658593</v>
          </cell>
          <cell r="CU547">
            <v>40.01880767603113</v>
          </cell>
          <cell r="CV547">
            <v>40.432851242914019</v>
          </cell>
          <cell r="CW547">
            <v>40.851178597476576</v>
          </cell>
          <cell r="CX547">
            <v>41.27383406074766</v>
          </cell>
          <cell r="CY547">
            <v>41.700862412311473</v>
          </cell>
          <cell r="CZ547">
            <v>42.132308895051835</v>
          </cell>
          <cell r="DA547">
            <v>42.568219219945583</v>
          </cell>
          <cell r="DB547">
            <v>43.008639570905615</v>
          </cell>
        </row>
        <row r="548">
          <cell r="C548" t="str">
            <v>MYR</v>
          </cell>
          <cell r="D548" t="str">
            <v>MYR/USD</v>
          </cell>
          <cell r="E548" t="str">
            <v>USDMYR Currncy</v>
          </cell>
          <cell r="F548">
            <v>3.7997999999999998</v>
          </cell>
          <cell r="G548">
            <v>3.7999000000000001</v>
          </cell>
          <cell r="H548">
            <v>3.8</v>
          </cell>
          <cell r="I548">
            <v>3.8</v>
          </cell>
          <cell r="J548">
            <v>3.8</v>
          </cell>
          <cell r="K548">
            <v>3.7867999999999999</v>
          </cell>
          <cell r="L548">
            <v>3.6667000000000001</v>
          </cell>
          <cell r="M548">
            <v>3.4361000000000002</v>
          </cell>
          <cell r="N548">
            <v>3.3336000000000001</v>
          </cell>
          <cell r="O548">
            <v>3.5236999999999998</v>
          </cell>
          <cell r="P548">
            <v>3.2204000000000002</v>
          </cell>
          <cell r="Q548">
            <v>3.0581999999999998</v>
          </cell>
          <cell r="R548">
            <v>3.0891000000000002</v>
          </cell>
          <cell r="S548">
            <v>3.1501000000000001</v>
          </cell>
          <cell r="T548">
            <v>3.2725</v>
          </cell>
          <cell r="U548">
            <v>3.8997000000000002</v>
          </cell>
          <cell r="V548">
            <v>4.1440999999999999</v>
          </cell>
          <cell r="W548">
            <v>4.2998000000000003</v>
          </cell>
          <cell r="X548">
            <v>4.0350999999999999</v>
          </cell>
          <cell r="Y548">
            <v>4.1421000000000001</v>
          </cell>
          <cell r="Z548">
            <v>4.2001999999999997</v>
          </cell>
          <cell r="AA548">
            <v>4.1452</v>
          </cell>
          <cell r="AB548">
            <v>4.3993000000000002</v>
          </cell>
          <cell r="AC548">
            <v>4.4539</v>
          </cell>
          <cell r="AD548">
            <v>4.4599993231082244</v>
          </cell>
          <cell r="AE548">
            <v>4.475690003177565</v>
          </cell>
          <cell r="AF548">
            <v>4.4941606590810466</v>
          </cell>
          <cell r="AG548">
            <v>4.5127461300360467</v>
          </cell>
          <cell r="AH548">
            <v>4.5304667618787118</v>
          </cell>
          <cell r="AI548">
            <v>4.5488742684329173</v>
          </cell>
          <cell r="AJ548">
            <v>4.567259792738013</v>
          </cell>
          <cell r="AK548">
            <v>4.5855769674059257</v>
          </cell>
          <cell r="AL548">
            <v>4.6040956086941121</v>
          </cell>
          <cell r="AM548">
            <v>4.6226512926730026</v>
          </cell>
          <cell r="AN548">
            <v>4.6412640116418578</v>
          </cell>
          <cell r="AO548">
            <v>4.6599762364371262</v>
          </cell>
          <cell r="AP548">
            <v>4.6787534261085817</v>
          </cell>
          <cell r="AQ548">
            <v>4.6976050368886604</v>
          </cell>
          <cell r="AR548">
            <v>4.7165369556977117</v>
          </cell>
          <cell r="AS548">
            <v>4.7355426768931101</v>
          </cell>
          <cell r="AT548">
            <v>4.7546251916818605</v>
          </cell>
          <cell r="AU548">
            <v>4.773785301215395</v>
          </cell>
          <cell r="AV548">
            <v>4.7930220838724704</v>
          </cell>
          <cell r="AW548">
            <v>4.8123365095865944</v>
          </cell>
          <cell r="AX548">
            <v>4.8317288635756972</v>
          </cell>
          <cell r="AY548">
            <v>4.8511992562817294</v>
          </cell>
          <cell r="AZ548">
            <v>4.8707481477429324</v>
          </cell>
          <cell r="BA548">
            <v>4.8903758252612297</v>
          </cell>
          <cell r="BB548">
            <v>4.9100825768351175</v>
          </cell>
          <cell r="BC548">
            <v>4.9298687505990157</v>
          </cell>
          <cell r="BD548">
            <v>4.9497346567698317</v>
          </cell>
          <cell r="BE548">
            <v>4.9696806133165703</v>
          </cell>
          <cell r="BF548">
            <v>4.9897069483500536</v>
          </cell>
          <cell r="BG548">
            <v>5.0098139831876507</v>
          </cell>
          <cell r="BH548">
            <v>5.0300020428964229</v>
          </cell>
          <cell r="BI548">
            <v>5.0502714549372367</v>
          </cell>
          <cell r="BJ548">
            <v>5.0706225465401271</v>
          </cell>
          <cell r="BK548">
            <v>5.091055646927324</v>
          </cell>
          <cell r="BL548">
            <v>5.1115710867178477</v>
          </cell>
          <cell r="BM548">
            <v>5.1321691975897537</v>
          </cell>
          <cell r="BN548">
            <v>5.1528503127170024</v>
          </cell>
          <cell r="BO548">
            <v>5.1736147666013146</v>
          </cell>
          <cell r="BP548">
            <v>5.194462895048737</v>
          </cell>
          <cell r="BQ548">
            <v>5.2153950352526941</v>
          </cell>
          <cell r="BR548">
            <v>5.2364115257571786</v>
          </cell>
          <cell r="BS548">
            <v>5.257512706464432</v>
          </cell>
          <cell r="BT548">
            <v>5.2786989186531672</v>
          </cell>
          <cell r="BU548">
            <v>5.2999705049748318</v>
          </cell>
          <cell r="BV548">
            <v>5.3213278094610663</v>
          </cell>
          <cell r="BW548">
            <v>5.3427711775310964</v>
          </cell>
          <cell r="BX548">
            <v>5.3643009559954544</v>
          </cell>
          <cell r="BY548">
            <v>5.3859174930622205</v>
          </cell>
          <cell r="BZ548">
            <v>5.4076211383428596</v>
          </cell>
          <cell r="CA548">
            <v>5.4294122428575227</v>
          </cell>
          <cell r="CB548">
            <v>5.4512911590408955</v>
          </cell>
          <cell r="CC548">
            <v>5.4732582407479002</v>
          </cell>
          <cell r="CD548">
            <v>5.4953138432593596</v>
          </cell>
          <cell r="CE548">
            <v>5.5174583232877801</v>
          </cell>
          <cell r="CF548">
            <v>5.5396920389831221</v>
          </cell>
          <cell r="CG548">
            <v>5.5620153499385738</v>
          </cell>
          <cell r="CH548">
            <v>5.5844286171963793</v>
          </cell>
          <cell r="CI548">
            <v>5.606932203253681</v>
          </cell>
          <cell r="CJ548">
            <v>5.6295264720683678</v>
          </cell>
          <cell r="CK548">
            <v>5.652211789064979</v>
          </cell>
          <cell r="CL548">
            <v>5.6749885211406008</v>
          </cell>
          <cell r="CM548">
            <v>5.6978570366708068</v>
          </cell>
          <cell r="CN548">
            <v>5.720817705515616</v>
          </cell>
          <cell r="CO548">
            <v>5.7438708990254703</v>
          </cell>
          <cell r="CP548">
            <v>5.7670169900472485</v>
          </cell>
          <cell r="CQ548">
            <v>5.7902563529302853</v>
          </cell>
          <cell r="CR548">
            <v>5.8135893635324374</v>
          </cell>
          <cell r="CS548">
            <v>5.8370163992261519</v>
          </cell>
          <cell r="CT548">
            <v>5.8605378389045777</v>
          </cell>
          <cell r="CU548">
            <v>5.8841540629876903</v>
          </cell>
          <cell r="CV548">
            <v>5.9078654534284425</v>
          </cell>
          <cell r="CW548">
            <v>5.9316723937189471</v>
          </cell>
          <cell r="CX548">
            <v>5.9555752688966725</v>
          </cell>
          <cell r="CY548">
            <v>5.9795744655506775</v>
          </cell>
          <cell r="CZ548">
            <v>6.0036703718278561</v>
          </cell>
          <cell r="DA548">
            <v>6.0278633774392203</v>
          </cell>
          <cell r="DB548">
            <v>6.0521538736662022</v>
          </cell>
        </row>
        <row r="549">
          <cell r="C549" t="str">
            <v>MZN</v>
          </cell>
          <cell r="D549" t="str">
            <v>MZN/USD</v>
          </cell>
          <cell r="E549" t="str">
            <v>USDMZN Currncy</v>
          </cell>
          <cell r="F549">
            <v>15.5649</v>
          </cell>
          <cell r="G549">
            <v>20.519300000000001</v>
          </cell>
          <cell r="H549">
            <v>23.265699999999999</v>
          </cell>
          <cell r="I549">
            <v>23.366099999999999</v>
          </cell>
          <cell r="J549">
            <v>22.128900000000002</v>
          </cell>
          <cell r="K549">
            <v>22.858899999999998</v>
          </cell>
          <cell r="L549">
            <v>25.819700000000001</v>
          </cell>
          <cell r="M549">
            <v>25.81</v>
          </cell>
          <cell r="N549">
            <v>24.221299999999999</v>
          </cell>
          <cell r="O549">
            <v>27.6555</v>
          </cell>
          <cell r="P549">
            <v>34.328699999999998</v>
          </cell>
          <cell r="Q549">
            <v>29.059000000000001</v>
          </cell>
          <cell r="R549">
            <v>28.273599999999998</v>
          </cell>
          <cell r="S549">
            <v>30.151599999999998</v>
          </cell>
          <cell r="T549">
            <v>31.345600000000001</v>
          </cell>
          <cell r="U549">
            <v>39.512900000000002</v>
          </cell>
          <cell r="V549">
            <v>62.837299999999999</v>
          </cell>
          <cell r="W549">
            <v>63.549300000000002</v>
          </cell>
          <cell r="X549">
            <v>60.194800000000001</v>
          </cell>
          <cell r="Y549">
            <v>62.578099999999999</v>
          </cell>
          <cell r="Z549">
            <v>69.781199999999998</v>
          </cell>
          <cell r="AA549">
            <v>65.509100000000004</v>
          </cell>
          <cell r="AB549">
            <v>63.874000000000002</v>
          </cell>
          <cell r="AC549">
            <v>63.787799999999997</v>
          </cell>
          <cell r="AD549">
            <v>65.780192381598283</v>
          </cell>
          <cell r="AE549">
            <v>67.677270323182896</v>
          </cell>
          <cell r="AF549">
            <v>69.571175776187047</v>
          </cell>
          <cell r="AG549">
            <v>71.416526258232125</v>
          </cell>
          <cell r="AH549">
            <v>73.235335781488487</v>
          </cell>
          <cell r="AI549">
            <v>75.018138176938209</v>
          </cell>
          <cell r="AJ549">
            <v>76.753315674259923</v>
          </cell>
          <cell r="AK549">
            <v>78.441771907827558</v>
          </cell>
          <cell r="AL549">
            <v>80.076662451119759</v>
          </cell>
          <cell r="AM549">
            <v>81.652171345082053</v>
          </cell>
          <cell r="AN549">
            <v>83.164637431013816</v>
          </cell>
          <cell r="AO549">
            <v>84.608781763166419</v>
          </cell>
          <cell r="AP549">
            <v>85.979936654439783</v>
          </cell>
          <cell r="AQ549">
            <v>87.273885004031101</v>
          </cell>
          <cell r="AR549">
            <v>88.486247613392138</v>
          </cell>
          <cell r="AS549">
            <v>89.613002006928909</v>
          </cell>
          <cell r="AT549">
            <v>90.650387257494685</v>
          </cell>
          <cell r="AU549">
            <v>91.594834403611202</v>
          </cell>
          <cell r="AV549">
            <v>92.443088002408743</v>
          </cell>
          <cell r="AW549">
            <v>93.192187115778196</v>
          </cell>
          <cell r="AX549">
            <v>93.839473263633536</v>
          </cell>
          <cell r="AY549">
            <v>94.382624994037542</v>
          </cell>
          <cell r="AZ549">
            <v>94.819662003051036</v>
          </cell>
          <cell r="BA549">
            <v>95.148957161293197</v>
          </cell>
          <cell r="BB549">
            <v>95.369249728574545</v>
          </cell>
          <cell r="BC549">
            <v>95.479651117432056</v>
          </cell>
          <cell r="BD549">
            <v>95.479651117432041</v>
          </cell>
          <cell r="BE549">
            <v>95.479651148738313</v>
          </cell>
          <cell r="BF549">
            <v>95.479651189666328</v>
          </cell>
          <cell r="BG549">
            <v>95.479651213744418</v>
          </cell>
          <cell r="BH549">
            <v>95.479651245848544</v>
          </cell>
          <cell r="BI549">
            <v>95.479651278218626</v>
          </cell>
          <cell r="BJ549">
            <v>95.479651307736063</v>
          </cell>
          <cell r="BK549">
            <v>95.479651339066606</v>
          </cell>
          <cell r="BL549">
            <v>95.479651370139266</v>
          </cell>
          <cell r="BM549">
            <v>95.479651400779488</v>
          </cell>
          <cell r="BN549">
            <v>95.479651431793968</v>
          </cell>
          <cell r="BO549">
            <v>95.479651462703089</v>
          </cell>
          <cell r="BP549">
            <v>95.479651493557697</v>
          </cell>
          <cell r="BQ549">
            <v>95.479651524483742</v>
          </cell>
          <cell r="BR549">
            <v>95.479651555380343</v>
          </cell>
          <cell r="BS549">
            <v>95.47965158627278</v>
          </cell>
          <cell r="BT549">
            <v>95.479651617177808</v>
          </cell>
          <cell r="BU549">
            <v>95.479651648075844</v>
          </cell>
          <cell r="BV549">
            <v>95.479651678974335</v>
          </cell>
          <cell r="BW549">
            <v>95.479651709874858</v>
          </cell>
          <cell r="BX549">
            <v>95.479651740773861</v>
          </cell>
          <cell r="BY549">
            <v>95.479651771673204</v>
          </cell>
          <cell r="BZ549">
            <v>95.479651802572846</v>
          </cell>
          <cell r="CA549">
            <v>95.479651833472161</v>
          </cell>
          <cell r="CB549">
            <v>95.47965186437159</v>
          </cell>
          <cell r="CC549">
            <v>95.479651895271061</v>
          </cell>
          <cell r="CD549">
            <v>95.479651926170462</v>
          </cell>
          <cell r="CE549">
            <v>95.479651957069876</v>
          </cell>
          <cell r="CF549">
            <v>95.479651987969305</v>
          </cell>
          <cell r="CG549">
            <v>95.47965201886872</v>
          </cell>
          <cell r="CH549">
            <v>95.479652049768148</v>
          </cell>
          <cell r="CI549">
            <v>95.479652080667577</v>
          </cell>
          <cell r="CJ549">
            <v>95.479652111566992</v>
          </cell>
          <cell r="CK549">
            <v>95.479652142466421</v>
          </cell>
          <cell r="CL549">
            <v>95.479652173365849</v>
          </cell>
          <cell r="CM549">
            <v>95.479652204265278</v>
          </cell>
          <cell r="CN549">
            <v>95.479652235164707</v>
          </cell>
          <cell r="CO549">
            <v>95.479652266064136</v>
          </cell>
          <cell r="CP549">
            <v>95.47965229696355</v>
          </cell>
          <cell r="CQ549">
            <v>95.479652327862979</v>
          </cell>
          <cell r="CR549">
            <v>95.479652358762408</v>
          </cell>
          <cell r="CS549">
            <v>95.479652389661823</v>
          </cell>
          <cell r="CT549">
            <v>95.479652420561251</v>
          </cell>
          <cell r="CU549">
            <v>95.47965245146068</v>
          </cell>
          <cell r="CV549">
            <v>95.479652482360095</v>
          </cell>
          <cell r="CW549">
            <v>95.479652513259524</v>
          </cell>
          <cell r="CX549">
            <v>95.479652544158938</v>
          </cell>
          <cell r="CY549">
            <v>95.479652575058353</v>
          </cell>
          <cell r="CZ549">
            <v>95.479652605957796</v>
          </cell>
          <cell r="DA549">
            <v>95.479652636857224</v>
          </cell>
          <cell r="DB549">
            <v>95.479652667756653</v>
          </cell>
        </row>
        <row r="550">
          <cell r="C550" t="str">
            <v>NAD</v>
          </cell>
          <cell r="D550" t="str">
            <v>NAD/USD</v>
          </cell>
          <cell r="E550" t="str">
            <v>USDNAD Currncy</v>
          </cell>
          <cell r="F550">
            <v>6.9427000000000003</v>
          </cell>
          <cell r="G550">
            <v>8.6095000000000006</v>
          </cell>
          <cell r="H550">
            <v>10.502800000000001</v>
          </cell>
          <cell r="I550">
            <v>7.5469999999999997</v>
          </cell>
          <cell r="J550">
            <v>6.4351000000000003</v>
          </cell>
          <cell r="K550">
            <v>6.3634000000000004</v>
          </cell>
          <cell r="L550">
            <v>6.7705000000000002</v>
          </cell>
          <cell r="M550">
            <v>7.0507999999999997</v>
          </cell>
          <cell r="N550">
            <v>8.2647999999999993</v>
          </cell>
          <cell r="O550">
            <v>8.4113000000000007</v>
          </cell>
          <cell r="P550">
            <v>7.3160999999999996</v>
          </cell>
          <cell r="Q550">
            <v>7.2618999999999998</v>
          </cell>
          <cell r="R550">
            <v>8.2097999999999995</v>
          </cell>
          <cell r="S550">
            <v>9.6460000000000008</v>
          </cell>
          <cell r="T550">
            <v>10.848599999999999</v>
          </cell>
          <cell r="U550">
            <v>12.7752</v>
          </cell>
          <cell r="V550">
            <v>14.696999999999999</v>
          </cell>
          <cell r="W550">
            <v>13.3085</v>
          </cell>
          <cell r="X550">
            <v>13.253399999999999</v>
          </cell>
          <cell r="Y550">
            <v>14.449199999999999</v>
          </cell>
          <cell r="Z550">
            <v>16.4495</v>
          </cell>
          <cell r="AA550">
            <v>14.7927</v>
          </cell>
          <cell r="AB550">
            <v>16.369800000000001</v>
          </cell>
          <cell r="AC550">
            <v>17.275500000000001</v>
          </cell>
          <cell r="AD550">
            <v>17.798634722983021</v>
          </cell>
          <cell r="AE550">
            <v>18.420103841468009</v>
          </cell>
          <cell r="AF550">
            <v>19.043072128396538</v>
          </cell>
          <cell r="AG550">
            <v>19.654649910349921</v>
          </cell>
          <cell r="AH550">
            <v>20.260326225186116</v>
          </cell>
          <cell r="AI550">
            <v>20.856969265401748</v>
          </cell>
          <cell r="AJ550">
            <v>21.440799487182311</v>
          </cell>
          <cell r="AK550">
            <v>22.011499629168721</v>
          </cell>
          <cell r="AL550">
            <v>22.566585528532702</v>
          </cell>
          <cell r="AM550">
            <v>23.103845548866357</v>
          </cell>
          <cell r="AN550">
            <v>23.621671115824054</v>
          </cell>
          <cell r="AO550">
            <v>24.117996824920152</v>
          </cell>
          <cell r="AP550">
            <v>24.590933484822763</v>
          </cell>
          <cell r="AQ550">
            <v>25.03872905691464</v>
          </cell>
          <cell r="AR550">
            <v>25.459598201513312</v>
          </cell>
          <cell r="AS550">
            <v>25.851875041434617</v>
          </cell>
          <cell r="AT550">
            <v>26.213990710847639</v>
          </cell>
          <cell r="AU550">
            <v>26.544457616337457</v>
          </cell>
          <cell r="AV550">
            <v>26.84190869651983</v>
          </cell>
          <cell r="AW550">
            <v>27.105095945837427</v>
          </cell>
          <cell r="AX550">
            <v>27.332896398630258</v>
          </cell>
          <cell r="AY550">
            <v>27.5243255522517</v>
          </cell>
          <cell r="AZ550">
            <v>27.678541599955807</v>
          </cell>
          <cell r="BA550">
            <v>27.794851571229742</v>
          </cell>
          <cell r="BB550">
            <v>27.872717407372093</v>
          </cell>
          <cell r="BC550">
            <v>27.911759420380033</v>
          </cell>
          <cell r="BD550">
            <v>27.911759420380033</v>
          </cell>
          <cell r="BE550">
            <v>27.911759429531855</v>
          </cell>
          <cell r="BF550">
            <v>27.911759441496422</v>
          </cell>
          <cell r="BG550">
            <v>27.911759448535221</v>
          </cell>
          <cell r="BH550">
            <v>27.911759457920283</v>
          </cell>
          <cell r="BI550">
            <v>27.911759467383092</v>
          </cell>
          <cell r="BJ550">
            <v>27.911759476011984</v>
          </cell>
          <cell r="BK550">
            <v>27.911759485170904</v>
          </cell>
          <cell r="BL550">
            <v>27.91175949425444</v>
          </cell>
          <cell r="BM550">
            <v>27.91175950321156</v>
          </cell>
          <cell r="BN550">
            <v>27.911759512278085</v>
          </cell>
          <cell r="BO550">
            <v>27.911759521313808</v>
          </cell>
          <cell r="BP550">
            <v>27.911759530333597</v>
          </cell>
          <cell r="BQ550">
            <v>27.911759539374277</v>
          </cell>
          <cell r="BR550">
            <v>27.911759548406341</v>
          </cell>
          <cell r="BS550">
            <v>27.911759557437186</v>
          </cell>
          <cell r="BT550">
            <v>27.911759566471716</v>
          </cell>
          <cell r="BU550">
            <v>27.911759575504195</v>
          </cell>
          <cell r="BV550">
            <v>27.911759584536814</v>
          </cell>
          <cell r="BW550">
            <v>27.911759593570029</v>
          </cell>
          <cell r="BX550">
            <v>27.9117596026028</v>
          </cell>
          <cell r="BY550">
            <v>27.911759611635667</v>
          </cell>
          <cell r="BZ550">
            <v>27.911759620668622</v>
          </cell>
          <cell r="CA550">
            <v>27.911759629701479</v>
          </cell>
          <cell r="CB550">
            <v>27.91175963873437</v>
          </cell>
          <cell r="CC550">
            <v>27.911759647767276</v>
          </cell>
          <cell r="CD550">
            <v>27.911759656800161</v>
          </cell>
          <cell r="CE550">
            <v>27.911759665833049</v>
          </cell>
          <cell r="CF550">
            <v>27.911759674865941</v>
          </cell>
          <cell r="CG550">
            <v>27.911759683898833</v>
          </cell>
          <cell r="CH550">
            <v>27.911759692931724</v>
          </cell>
          <cell r="CI550">
            <v>27.911759701964616</v>
          </cell>
          <cell r="CJ550">
            <v>27.911759710997508</v>
          </cell>
          <cell r="CK550">
            <v>27.9117597200304</v>
          </cell>
          <cell r="CL550">
            <v>27.911759729063292</v>
          </cell>
          <cell r="CM550">
            <v>27.911759738096187</v>
          </cell>
          <cell r="CN550">
            <v>27.911759747129079</v>
          </cell>
          <cell r="CO550">
            <v>27.91175975616197</v>
          </cell>
          <cell r="CP550">
            <v>27.911759765194862</v>
          </cell>
          <cell r="CQ550">
            <v>27.911759774227754</v>
          </cell>
          <cell r="CR550">
            <v>27.911759783260646</v>
          </cell>
          <cell r="CS550">
            <v>27.911759792293537</v>
          </cell>
          <cell r="CT550">
            <v>27.911759801326433</v>
          </cell>
          <cell r="CU550">
            <v>27.911759810359325</v>
          </cell>
          <cell r="CV550">
            <v>27.911759819392213</v>
          </cell>
          <cell r="CW550">
            <v>27.911759828425101</v>
          </cell>
          <cell r="CX550">
            <v>27.911759837457989</v>
          </cell>
          <cell r="CY550">
            <v>27.911759846490881</v>
          </cell>
          <cell r="CZ550">
            <v>27.911759855523776</v>
          </cell>
          <cell r="DA550">
            <v>27.911759864556672</v>
          </cell>
          <cell r="DB550">
            <v>27.911759873589563</v>
          </cell>
        </row>
        <row r="551">
          <cell r="C551" t="str">
            <v>NGN</v>
          </cell>
          <cell r="D551" t="str">
            <v>NGN/USD</v>
          </cell>
          <cell r="E551" t="str">
            <v>USDNGN Currncy</v>
          </cell>
          <cell r="F551">
            <v>104.95</v>
          </cell>
          <cell r="G551">
            <v>115.57</v>
          </cell>
          <cell r="H551">
            <v>122.41</v>
          </cell>
          <cell r="I551">
            <v>133.11000000000001</v>
          </cell>
          <cell r="J551">
            <v>133.9</v>
          </cell>
          <cell r="K551">
            <v>132.22999999999999</v>
          </cell>
          <cell r="L551">
            <v>128.49</v>
          </cell>
          <cell r="M551">
            <v>125.71</v>
          </cell>
          <cell r="N551">
            <v>119.01</v>
          </cell>
          <cell r="O551">
            <v>149.81</v>
          </cell>
          <cell r="P551">
            <v>151.03</v>
          </cell>
          <cell r="Q551">
            <v>155.88999999999999</v>
          </cell>
          <cell r="R551">
            <v>158.83000000000001</v>
          </cell>
          <cell r="S551">
            <v>159.22999999999999</v>
          </cell>
          <cell r="T551">
            <v>165.16</v>
          </cell>
          <cell r="U551">
            <v>197.72</v>
          </cell>
          <cell r="V551">
            <v>257.52999999999997</v>
          </cell>
          <cell r="W551">
            <v>334.28</v>
          </cell>
          <cell r="X551">
            <v>361.66</v>
          </cell>
          <cell r="Y551">
            <v>360.76</v>
          </cell>
          <cell r="Z551">
            <v>381.06</v>
          </cell>
          <cell r="AA551">
            <v>407.56</v>
          </cell>
          <cell r="AB551">
            <v>426.39</v>
          </cell>
          <cell r="AC551">
            <v>451.75</v>
          </cell>
          <cell r="AD551">
            <v>497.75928280773149</v>
          </cell>
          <cell r="AE551">
            <v>543.88459912451549</v>
          </cell>
          <cell r="AF551">
            <v>592.44021740632991</v>
          </cell>
          <cell r="AG551">
            <v>642.94266311133754</v>
          </cell>
          <cell r="AH551">
            <v>695.43265489523435</v>
          </cell>
          <cell r="AI551">
            <v>749.65173747789572</v>
          </cell>
          <cell r="AJ551">
            <v>805.27215017225592</v>
          </cell>
          <cell r="AK551">
            <v>862.05298770826641</v>
          </cell>
          <cell r="AL551">
            <v>919.63961108648925</v>
          </cell>
          <cell r="AM551">
            <v>977.65132552789726</v>
          </cell>
          <cell r="AN551">
            <v>1035.7004900160646</v>
          </cell>
          <cell r="AO551">
            <v>1093.3521503252409</v>
          </cell>
          <cell r="AP551">
            <v>1150.1539797327121</v>
          </cell>
          <cell r="AQ551">
            <v>1205.6400987747722</v>
          </cell>
          <cell r="AR551">
            <v>1259.3285508261213</v>
          </cell>
          <cell r="AS551">
            <v>1310.734301369064</v>
          </cell>
          <cell r="AT551">
            <v>1359.374716828891</v>
          </cell>
          <cell r="AU551">
            <v>1404.7754818630301</v>
          </cell>
          <cell r="AV551">
            <v>1446.4795232421322</v>
          </cell>
          <cell r="AW551">
            <v>1484.0539376552613</v>
          </cell>
          <cell r="AX551">
            <v>1517.0971630893184</v>
          </cell>
          <cell r="AY551">
            <v>1545.2462888822702</v>
          </cell>
          <cell r="AZ551">
            <v>1568.1834355546946</v>
          </cell>
          <cell r="BA551">
            <v>1585.6416432323365</v>
          </cell>
          <cell r="BB551">
            <v>1597.4100214511327</v>
          </cell>
          <cell r="BC551">
            <v>1603.3378835848798</v>
          </cell>
          <cell r="BD551">
            <v>1603.3378835848796</v>
          </cell>
          <cell r="BE551">
            <v>1603.3378841105884</v>
          </cell>
          <cell r="BF551">
            <v>1603.3378847978702</v>
          </cell>
          <cell r="BG551">
            <v>1603.3378852022006</v>
          </cell>
          <cell r="BH551">
            <v>1603.3378857413077</v>
          </cell>
          <cell r="BI551">
            <v>1603.3378862848808</v>
          </cell>
          <cell r="BJ551">
            <v>1603.3378867805511</v>
          </cell>
          <cell r="BK551">
            <v>1603.3378873066679</v>
          </cell>
          <cell r="BL551">
            <v>1603.3378878284543</v>
          </cell>
          <cell r="BM551">
            <v>1603.3378883429791</v>
          </cell>
          <cell r="BN551">
            <v>1603.3378888637883</v>
          </cell>
          <cell r="BO551">
            <v>1603.3378893828285</v>
          </cell>
          <cell r="BP551">
            <v>1603.3378899009529</v>
          </cell>
          <cell r="BQ551">
            <v>1603.3378904202773</v>
          </cell>
          <cell r="BR551">
            <v>1603.3378909391072</v>
          </cell>
          <cell r="BS551">
            <v>1603.337891457867</v>
          </cell>
          <cell r="BT551">
            <v>1603.3378919768384</v>
          </cell>
          <cell r="BU551">
            <v>1603.3378924956919</v>
          </cell>
          <cell r="BV551">
            <v>1603.3378930145536</v>
          </cell>
          <cell r="BW551">
            <v>1603.3378935334492</v>
          </cell>
          <cell r="BX551">
            <v>1603.3378940523196</v>
          </cell>
          <cell r="BY551">
            <v>1603.3378945711954</v>
          </cell>
          <cell r="BZ551">
            <v>1603.3378950900762</v>
          </cell>
          <cell r="CA551">
            <v>1603.3378956089514</v>
          </cell>
          <cell r="CB551">
            <v>1603.3378961278288</v>
          </cell>
          <cell r="CC551">
            <v>1603.3378966467067</v>
          </cell>
          <cell r="CD551">
            <v>1603.3378971655834</v>
          </cell>
          <cell r="CE551">
            <v>1603.3378976844604</v>
          </cell>
          <cell r="CF551">
            <v>1603.3378982033378</v>
          </cell>
          <cell r="CG551">
            <v>1603.337898722215</v>
          </cell>
          <cell r="CH551">
            <v>1603.3378992410921</v>
          </cell>
          <cell r="CI551">
            <v>1603.3378997599696</v>
          </cell>
          <cell r="CJ551">
            <v>1603.3379002788465</v>
          </cell>
          <cell r="CK551">
            <v>1603.3379007977239</v>
          </cell>
          <cell r="CL551">
            <v>1603.3379013166011</v>
          </cell>
          <cell r="CM551">
            <v>1603.3379018354785</v>
          </cell>
          <cell r="CN551">
            <v>1603.3379023543557</v>
          </cell>
          <cell r="CO551">
            <v>1603.3379028732329</v>
          </cell>
          <cell r="CP551">
            <v>1603.3379033921101</v>
          </cell>
          <cell r="CQ551">
            <v>1603.3379039109875</v>
          </cell>
          <cell r="CR551">
            <v>1603.3379044298649</v>
          </cell>
          <cell r="CS551">
            <v>1603.3379049487421</v>
          </cell>
          <cell r="CT551">
            <v>1603.3379054676193</v>
          </cell>
          <cell r="CU551">
            <v>1603.3379059864965</v>
          </cell>
          <cell r="CV551">
            <v>1603.3379065053737</v>
          </cell>
          <cell r="CW551">
            <v>1603.3379070242509</v>
          </cell>
          <cell r="CX551">
            <v>1603.3379075431283</v>
          </cell>
          <cell r="CY551">
            <v>1603.3379080620055</v>
          </cell>
          <cell r="CZ551">
            <v>1603.3379085808829</v>
          </cell>
          <cell r="DA551">
            <v>1603.3379090997601</v>
          </cell>
          <cell r="DB551">
            <v>1603.3379096186375</v>
          </cell>
        </row>
        <row r="552">
          <cell r="C552" t="str">
            <v>NIO</v>
          </cell>
          <cell r="D552" t="str">
            <v>NIO/USD</v>
          </cell>
          <cell r="E552" t="str">
            <v>USDNIO Currncy</v>
          </cell>
          <cell r="F552">
            <v>12.2746</v>
          </cell>
          <cell r="G552">
            <v>13.353</v>
          </cell>
          <cell r="H552">
            <v>14.2178</v>
          </cell>
          <cell r="I552">
            <v>14.9839</v>
          </cell>
          <cell r="J552">
            <v>15.831300000000001</v>
          </cell>
          <cell r="K552">
            <v>16.3582</v>
          </cell>
          <cell r="L552">
            <v>17.3565</v>
          </cell>
          <cell r="M552">
            <v>18.448899999999998</v>
          </cell>
          <cell r="N552">
            <v>19.371200000000002</v>
          </cell>
          <cell r="O552">
            <v>20.342199999999998</v>
          </cell>
          <cell r="P552">
            <v>21.358799999999999</v>
          </cell>
          <cell r="Q552">
            <v>22.421700000000001</v>
          </cell>
          <cell r="R552">
            <v>23.546500000000002</v>
          </cell>
          <cell r="S552">
            <v>24.7135</v>
          </cell>
          <cell r="T552">
            <v>25.957799999999999</v>
          </cell>
          <cell r="U552">
            <v>27.251799999999999</v>
          </cell>
          <cell r="V552">
            <v>28.5503</v>
          </cell>
          <cell r="W552">
            <v>30.029699999999998</v>
          </cell>
          <cell r="X552">
            <v>31.639099999999999</v>
          </cell>
          <cell r="Y552">
            <v>33.263199999999998</v>
          </cell>
          <cell r="Z552">
            <v>34.441600000000001</v>
          </cell>
          <cell r="AA552">
            <v>35.124200000000002</v>
          </cell>
          <cell r="AB552">
            <v>35.907800000000002</v>
          </cell>
          <cell r="AC552">
            <v>36.356000000000002</v>
          </cell>
          <cell r="AD552">
            <v>36.984740590030526</v>
          </cell>
          <cell r="AE552">
            <v>37.693671566806216</v>
          </cell>
          <cell r="AF552">
            <v>38.242741262615354</v>
          </cell>
          <cell r="AG552">
            <v>38.788402264520094</v>
          </cell>
          <cell r="AH552">
            <v>39.409063332698729</v>
          </cell>
          <cell r="AI552">
            <v>39.998047456402233</v>
          </cell>
          <cell r="AJ552">
            <v>40.600883096645006</v>
          </cell>
          <cell r="AK552">
            <v>41.223676738085452</v>
          </cell>
          <cell r="AL552">
            <v>41.846929803857414</v>
          </cell>
          <cell r="AM552">
            <v>42.482024594786814</v>
          </cell>
          <cell r="AN552">
            <v>43.128244731417254</v>
          </cell>
          <cell r="AO552">
            <v>43.782457693470604</v>
          </cell>
          <cell r="AP552">
            <v>44.447327060799651</v>
          </cell>
          <cell r="AQ552">
            <v>45.122428262083545</v>
          </cell>
          <cell r="AR552">
            <v>45.807440180934137</v>
          </cell>
          <cell r="AS552">
            <v>46.503037223841126</v>
          </cell>
          <cell r="AT552">
            <v>47.209189225724622</v>
          </cell>
          <cell r="AU552">
            <v>47.926005670600993</v>
          </cell>
          <cell r="AV552">
            <v>48.653748443549794</v>
          </cell>
          <cell r="AW552">
            <v>49.39253325655914</v>
          </cell>
          <cell r="AX552">
            <v>50.14252741468971</v>
          </cell>
          <cell r="AY552">
            <v>50.903918616316219</v>
          </cell>
          <cell r="AZ552">
            <v>51.676868206943638</v>
          </cell>
          <cell r="BA552">
            <v>52.461553613240518</v>
          </cell>
          <cell r="BB552">
            <v>53.258155762731064</v>
          </cell>
          <cell r="BC552">
            <v>54.066853101472972</v>
          </cell>
          <cell r="BD552">
            <v>54.887830046767021</v>
          </cell>
          <cell r="BE552">
            <v>55.721273405007523</v>
          </cell>
          <cell r="BF552">
            <v>56.567371976955428</v>
          </cell>
          <cell r="BG552">
            <v>57.426318141456314</v>
          </cell>
          <cell r="BH552">
            <v>58.298307006487427</v>
          </cell>
          <cell r="BI552">
            <v>59.183536528275354</v>
          </cell>
          <cell r="BJ552">
            <v>60.082207812282164</v>
          </cell>
          <cell r="BK552">
            <v>60.994524959906528</v>
          </cell>
          <cell r="BL552">
            <v>61.920695161549084</v>
          </cell>
          <cell r="BM552">
            <v>62.860928780410887</v>
          </cell>
          <cell r="BN552">
            <v>63.815439359358372</v>
          </cell>
          <cell r="BO552">
            <v>64.784443684490569</v>
          </cell>
          <cell r="BP552">
            <v>65.768161838232928</v>
          </cell>
          <cell r="BQ552">
            <v>66.766817241535534</v>
          </cell>
          <cell r="BR552">
            <v>67.780636708561403</v>
          </cell>
          <cell r="BS552">
            <v>68.809850498205492</v>
          </cell>
          <cell r="BT552">
            <v>69.854692365032477</v>
          </cell>
          <cell r="BU552">
            <v>70.91539961328472</v>
          </cell>
          <cell r="BV552">
            <v>71.992213150624423</v>
          </cell>
          <cell r="BW552">
            <v>73.085377542637744</v>
          </cell>
          <cell r="BX552">
            <v>74.195141068576035</v>
          </cell>
          <cell r="BY552">
            <v>75.321755777685141</v>
          </cell>
          <cell r="BZ552">
            <v>76.46547754642404</v>
          </cell>
          <cell r="CA552">
            <v>77.626566136618024</v>
          </cell>
          <cell r="CB552">
            <v>78.8052852544389</v>
          </cell>
          <cell r="CC552">
            <v>80.001902610296</v>
          </cell>
          <cell r="CD552">
            <v>81.216689979645537</v>
          </cell>
          <cell r="CE552">
            <v>82.449923264712041</v>
          </cell>
          <cell r="CF552">
            <v>83.701882557151677</v>
          </cell>
          <cell r="CG552">
            <v>84.972852201667692</v>
          </cell>
          <cell r="CH552">
            <v>86.263120860589737</v>
          </cell>
          <cell r="CI552">
            <v>87.572981579435151</v>
          </cell>
          <cell r="CJ552">
            <v>88.902731853465411</v>
          </cell>
          <cell r="CK552">
            <v>90.252673695253137</v>
          </cell>
          <cell r="CL552">
            <v>91.623113703275095</v>
          </cell>
          <cell r="CM552">
            <v>93.014363131546801</v>
          </cell>
          <cell r="CN552">
            <v>94.426737960314426</v>
          </cell>
          <cell r="CO552">
            <v>95.860558967820239</v>
          </cell>
          <cell r="CP552">
            <v>97.316151803157567</v>
          </cell>
          <cell r="CQ552">
            <v>98.793847060232267</v>
          </cell>
          <cell r="CR552">
            <v>100.29398035284702</v>
          </cell>
          <cell r="CS552">
            <v>101.81689239092594</v>
          </cell>
          <cell r="CT552">
            <v>103.36292905789652</v>
          </cell>
          <cell r="CU552">
            <v>104.93244148924654</v>
          </cell>
          <cell r="CV552">
            <v>106.52578615227395</v>
          </cell>
          <cell r="CW552">
            <v>108.14332492704763</v>
          </cell>
          <cell r="CX552">
            <v>109.78542518859743</v>
          </cell>
          <cell r="CY552">
            <v>111.4524598903524</v>
          </cell>
          <cell r="CZ552">
            <v>113.14480764884584</v>
          </cell>
          <cell r="DA552">
            <v>114.8628528297066</v>
          </cell>
          <cell r="DB552">
            <v>116.60698563495609</v>
          </cell>
        </row>
        <row r="553">
          <cell r="C553" t="str">
            <v>NOK</v>
          </cell>
          <cell r="D553" t="str">
            <v>NOK/USD</v>
          </cell>
          <cell r="E553" t="str">
            <v>USDNOK Currncy</v>
          </cell>
          <cell r="F553">
            <v>8.8036999999999992</v>
          </cell>
          <cell r="G553">
            <v>8.9860000000000007</v>
          </cell>
          <cell r="H553">
            <v>7.9809999999999999</v>
          </cell>
          <cell r="I553">
            <v>7.0763999999999996</v>
          </cell>
          <cell r="J553">
            <v>6.7366000000000001</v>
          </cell>
          <cell r="K553">
            <v>6.4439000000000002</v>
          </cell>
          <cell r="L553">
            <v>6.4107000000000003</v>
          </cell>
          <cell r="M553">
            <v>5.8586999999999998</v>
          </cell>
          <cell r="N553">
            <v>5.6479999999999997</v>
          </cell>
          <cell r="O553">
            <v>6.2887000000000004</v>
          </cell>
          <cell r="P553">
            <v>6.0438000000000001</v>
          </cell>
          <cell r="Q553">
            <v>5.6067</v>
          </cell>
          <cell r="R553">
            <v>5.8183999999999996</v>
          </cell>
          <cell r="S553">
            <v>5.8769999999999998</v>
          </cell>
          <cell r="T553">
            <v>6.3074000000000003</v>
          </cell>
          <cell r="U553">
            <v>8.0670999999999999</v>
          </cell>
          <cell r="V553">
            <v>8.3994</v>
          </cell>
          <cell r="W553">
            <v>8.2693999999999992</v>
          </cell>
          <cell r="X553">
            <v>8.1426999999999996</v>
          </cell>
          <cell r="Y553">
            <v>8.8001000000000005</v>
          </cell>
          <cell r="Z553">
            <v>9.4120000000000008</v>
          </cell>
          <cell r="AA553">
            <v>8.5973000000000006</v>
          </cell>
          <cell r="AB553">
            <v>9.6165000000000003</v>
          </cell>
          <cell r="AC553">
            <v>9.9832000000000001</v>
          </cell>
          <cell r="AD553">
            <v>10.028901322482199</v>
          </cell>
          <cell r="AE553">
            <v>10.073717078460518</v>
          </cell>
          <cell r="AF553">
            <v>10.07233460116232</v>
          </cell>
          <cell r="AG553">
            <v>10.067991545985619</v>
          </cell>
          <cell r="AH553">
            <v>10.081082151846743</v>
          </cell>
          <cell r="AI553">
            <v>10.083541284397322</v>
          </cell>
          <cell r="AJ553">
            <v>10.087281923775441</v>
          </cell>
          <cell r="AK553">
            <v>10.093721400693225</v>
          </cell>
          <cell r="AL553">
            <v>10.097938153435399</v>
          </cell>
          <cell r="AM553">
            <v>10.102741736060535</v>
          </cell>
          <cell r="AN553">
            <v>10.107900313774397</v>
          </cell>
          <cell r="AO553">
            <v>10.112631051011396</v>
          </cell>
          <cell r="AP553">
            <v>10.117533434349671</v>
          </cell>
          <cell r="AQ553">
            <v>10.122468813010082</v>
          </cell>
          <cell r="AR553">
            <v>10.1273296444616</v>
          </cell>
          <cell r="AS553">
            <v>10.132233921734457</v>
          </cell>
          <cell r="AT553">
            <v>10.137138829240087</v>
          </cell>
          <cell r="AU553">
            <v>10.142033557717236</v>
          </cell>
          <cell r="AV553">
            <v>10.146939604758073</v>
          </cell>
          <cell r="AW553">
            <v>10.15184624056681</v>
          </cell>
          <cell r="AX553">
            <v>10.156753451296506</v>
          </cell>
          <cell r="AY553">
            <v>10.161664828533857</v>
          </cell>
          <cell r="AZ553">
            <v>10.16657798364489</v>
          </cell>
          <cell r="BA553">
            <v>10.171493313764664</v>
          </cell>
          <cell r="BB553">
            <v>10.176411353286985</v>
          </cell>
          <cell r="BC553">
            <v>10.181331615568883</v>
          </cell>
          <cell r="BD553">
            <v>10.186254249191633</v>
          </cell>
          <cell r="BE553">
            <v>10.191179319724828</v>
          </cell>
          <cell r="BF553">
            <v>10.196106736160823</v>
          </cell>
          <cell r="BG553">
            <v>10.201036539625713</v>
          </cell>
          <cell r="BH553">
            <v>10.20596873535785</v>
          </cell>
          <cell r="BI553">
            <v>10.210903308446248</v>
          </cell>
          <cell r="BJ553">
            <v>10.215840269394574</v>
          </cell>
          <cell r="BK553">
            <v>10.220779618479256</v>
          </cell>
          <cell r="BL553">
            <v>10.225721354319548</v>
          </cell>
          <cell r="BM553">
            <v>10.230665480053519</v>
          </cell>
          <cell r="BN553">
            <v>10.235611996359273</v>
          </cell>
          <cell r="BO553">
            <v>10.240560904049078</v>
          </cell>
          <cell r="BP553">
            <v>10.245512204667614</v>
          </cell>
          <cell r="BQ553">
            <v>10.250465899227402</v>
          </cell>
          <cell r="BR553">
            <v>10.255421988852655</v>
          </cell>
          <cell r="BS553">
            <v>10.260380474771765</v>
          </cell>
          <cell r="BT553">
            <v>10.26534135810749</v>
          </cell>
          <cell r="BU553">
            <v>10.270304640019406</v>
          </cell>
          <cell r="BV553">
            <v>10.275270321678896</v>
          </cell>
          <cell r="BW553">
            <v>10.280238404238309</v>
          </cell>
          <cell r="BX553">
            <v>10.285208888859868</v>
          </cell>
          <cell r="BY553">
            <v>10.290181776706685</v>
          </cell>
          <cell r="BZ553">
            <v>10.295157068939108</v>
          </cell>
          <cell r="CA553">
            <v>10.300134766720154</v>
          </cell>
          <cell r="CB553">
            <v>10.305114871213107</v>
          </cell>
          <cell r="CC553">
            <v>10.310097383581308</v>
          </cell>
          <cell r="CD553">
            <v>10.315082304989094</v>
          </cell>
          <cell r="CE553">
            <v>10.320069636601248</v>
          </cell>
          <cell r="CF553">
            <v>10.325059379583047</v>
          </cell>
          <cell r="CG553">
            <v>10.330051535100417</v>
          </cell>
          <cell r="CH553">
            <v>10.33504610431981</v>
          </cell>
          <cell r="CI553">
            <v>10.340043088408247</v>
          </cell>
          <cell r="CJ553">
            <v>10.345042488533316</v>
          </cell>
          <cell r="CK553">
            <v>10.35004430586317</v>
          </cell>
          <cell r="CL553">
            <v>10.355048541566521</v>
          </cell>
          <cell r="CM553">
            <v>10.360055196812654</v>
          </cell>
          <cell r="CN553">
            <v>10.365064272771413</v>
          </cell>
          <cell r="CO553">
            <v>10.370075770613211</v>
          </cell>
          <cell r="CP553">
            <v>10.375089691509025</v>
          </cell>
          <cell r="CQ553">
            <v>10.3801060366304</v>
          </cell>
          <cell r="CR553">
            <v>10.385124807149447</v>
          </cell>
          <cell r="CS553">
            <v>10.390146004238842</v>
          </cell>
          <cell r="CT553">
            <v>10.395169629071829</v>
          </cell>
          <cell r="CU553">
            <v>10.40019568282222</v>
          </cell>
          <cell r="CV553">
            <v>10.405224166664395</v>
          </cell>
          <cell r="CW553">
            <v>10.410255081773299</v>
          </cell>
          <cell r="CX553">
            <v>10.415288429324448</v>
          </cell>
          <cell r="CY553">
            <v>10.420324210493927</v>
          </cell>
          <cell r="CZ553">
            <v>10.425362426458387</v>
          </cell>
          <cell r="DA553">
            <v>10.430403078395047</v>
          </cell>
          <cell r="DB553">
            <v>10.4354461674817</v>
          </cell>
        </row>
        <row r="554">
          <cell r="C554" t="str">
            <v>NPR</v>
          </cell>
          <cell r="D554" t="str">
            <v>NPR/USD</v>
          </cell>
          <cell r="E554" t="str">
            <v>USDNPR Currncy</v>
          </cell>
          <cell r="F554">
            <v>71.094099999999997</v>
          </cell>
          <cell r="G554">
            <v>75.127600000000001</v>
          </cell>
          <cell r="H554">
            <v>77.243099999999998</v>
          </cell>
          <cell r="I554">
            <v>75.256100000000004</v>
          </cell>
          <cell r="J554">
            <v>72.428700000000006</v>
          </cell>
          <cell r="K554">
            <v>70.923299999999998</v>
          </cell>
          <cell r="L554">
            <v>72.457400000000007</v>
          </cell>
          <cell r="M554">
            <v>66.137299999999996</v>
          </cell>
          <cell r="N554">
            <v>69.648200000000003</v>
          </cell>
          <cell r="O554">
            <v>77.444900000000004</v>
          </cell>
          <cell r="P554">
            <v>73.159099999999995</v>
          </cell>
          <cell r="Q554">
            <v>74.674499999999995</v>
          </cell>
          <cell r="R554">
            <v>85.352099999999993</v>
          </cell>
          <cell r="S554">
            <v>93.624799999999993</v>
          </cell>
          <cell r="T554">
            <v>97.6995</v>
          </cell>
          <cell r="U554">
            <v>102.68470000000001</v>
          </cell>
          <cell r="V554">
            <v>107.4962</v>
          </cell>
          <cell r="W554">
            <v>104.1908</v>
          </cell>
          <cell r="X554">
            <v>109.55800000000001</v>
          </cell>
          <cell r="Y554">
            <v>112.75060000000001</v>
          </cell>
          <cell r="Z554">
            <v>118.46259999999999</v>
          </cell>
          <cell r="AA554">
            <v>118.30629999999999</v>
          </cell>
          <cell r="AB554">
            <v>125.8014</v>
          </cell>
          <cell r="AC554">
            <v>131.27850000000001</v>
          </cell>
          <cell r="AD554">
            <v>136.04240744907011</v>
          </cell>
          <cell r="AE554">
            <v>140.7198072736098</v>
          </cell>
          <cell r="AF554">
            <v>145.40669302529167</v>
          </cell>
          <cell r="AG554">
            <v>150.00496610434152</v>
          </cell>
          <cell r="AH554">
            <v>154.55691254214642</v>
          </cell>
          <cell r="AI554">
            <v>159.03899950412642</v>
          </cell>
          <cell r="AJ554">
            <v>163.42279204588255</v>
          </cell>
          <cell r="AK554">
            <v>167.70627238237245</v>
          </cell>
          <cell r="AL554">
            <v>171.87091165183659</v>
          </cell>
          <cell r="AM554">
            <v>175.90027122620958</v>
          </cell>
          <cell r="AN554">
            <v>179.78251102666738</v>
          </cell>
          <cell r="AO554">
            <v>183.50231462028188</v>
          </cell>
          <cell r="AP554">
            <v>187.04570688926691</v>
          </cell>
          <cell r="AQ554">
            <v>190.3997519012357</v>
          </cell>
          <cell r="AR554">
            <v>193.5512527405719</v>
          </cell>
          <cell r="AS554">
            <v>196.48791007420218</v>
          </cell>
          <cell r="AT554">
            <v>199.19814771024852</v>
          </cell>
          <cell r="AU554">
            <v>201.67098961558918</v>
          </cell>
          <cell r="AV554">
            <v>203.89635505009559</v>
          </cell>
          <cell r="AW554">
            <v>205.86504422266114</v>
          </cell>
          <cell r="AX554">
            <v>207.568780882732</v>
          </cell>
          <cell r="AY554">
            <v>209.00031164000055</v>
          </cell>
          <cell r="AZ554">
            <v>210.15343573956011</v>
          </cell>
          <cell r="BA554">
            <v>211.02304962562678</v>
          </cell>
          <cell r="BB554">
            <v>211.60519133269864</v>
          </cell>
          <cell r="BC554">
            <v>211.89706535324629</v>
          </cell>
          <cell r="BD554">
            <v>211.89706535324626</v>
          </cell>
          <cell r="BE554">
            <v>211.89706542272395</v>
          </cell>
          <cell r="BF554">
            <v>211.89706551355508</v>
          </cell>
          <cell r="BG554">
            <v>211.89706556699139</v>
          </cell>
          <cell r="BH554">
            <v>211.8970656382397</v>
          </cell>
          <cell r="BI554">
            <v>211.89706571007832</v>
          </cell>
          <cell r="BJ554">
            <v>211.89706577558607</v>
          </cell>
          <cell r="BK554">
            <v>211.89706584511765</v>
          </cell>
          <cell r="BL554">
            <v>211.89706591407693</v>
          </cell>
          <cell r="BM554">
            <v>211.89706598207647</v>
          </cell>
          <cell r="BN554">
            <v>211.8970660509066</v>
          </cell>
          <cell r="BO554">
            <v>211.89706611950291</v>
          </cell>
          <cell r="BP554">
            <v>211.89706618797823</v>
          </cell>
          <cell r="BQ554">
            <v>211.89706625661211</v>
          </cell>
          <cell r="BR554">
            <v>211.89706632518065</v>
          </cell>
          <cell r="BS554">
            <v>211.89706639373992</v>
          </cell>
          <cell r="BT554">
            <v>211.89706646232716</v>
          </cell>
          <cell r="BU554">
            <v>211.89706653089885</v>
          </cell>
          <cell r="BV554">
            <v>211.89706659947154</v>
          </cell>
          <cell r="BW554">
            <v>211.89706666804881</v>
          </cell>
          <cell r="BX554">
            <v>211.89706673662269</v>
          </cell>
          <cell r="BY554">
            <v>211.89706680519734</v>
          </cell>
          <cell r="BZ554">
            <v>211.89706687377256</v>
          </cell>
          <cell r="CA554">
            <v>211.89706694234712</v>
          </cell>
          <cell r="CB554">
            <v>211.89706701092194</v>
          </cell>
          <cell r="CC554">
            <v>211.89706707949682</v>
          </cell>
          <cell r="CD554">
            <v>211.89706714807159</v>
          </cell>
          <cell r="CE554">
            <v>211.89706721664635</v>
          </cell>
          <cell r="CF554">
            <v>211.89706728522114</v>
          </cell>
          <cell r="CG554">
            <v>211.8970673537959</v>
          </cell>
          <cell r="CH554">
            <v>211.8970674223707</v>
          </cell>
          <cell r="CI554">
            <v>211.89706749094549</v>
          </cell>
          <cell r="CJ554">
            <v>211.89706755952028</v>
          </cell>
          <cell r="CK554">
            <v>211.89706762809507</v>
          </cell>
          <cell r="CL554">
            <v>211.89706769666986</v>
          </cell>
          <cell r="CM554">
            <v>211.89706776524469</v>
          </cell>
          <cell r="CN554">
            <v>211.89706783381951</v>
          </cell>
          <cell r="CO554">
            <v>211.8970679023943</v>
          </cell>
          <cell r="CP554">
            <v>211.89706797096912</v>
          </cell>
          <cell r="CQ554">
            <v>211.89706803954391</v>
          </cell>
          <cell r="CR554">
            <v>211.8970681081187</v>
          </cell>
          <cell r="CS554">
            <v>211.89706817669349</v>
          </cell>
          <cell r="CT554">
            <v>211.89706824526831</v>
          </cell>
          <cell r="CU554">
            <v>211.89706831384311</v>
          </cell>
          <cell r="CV554">
            <v>211.8970683824179</v>
          </cell>
          <cell r="CW554">
            <v>211.89706845099269</v>
          </cell>
          <cell r="CX554">
            <v>211.89706851956748</v>
          </cell>
          <cell r="CY554">
            <v>211.89706858814225</v>
          </cell>
          <cell r="CZ554">
            <v>211.89706865671707</v>
          </cell>
          <cell r="DA554">
            <v>211.89706872529189</v>
          </cell>
          <cell r="DB554">
            <v>211.89706879386671</v>
          </cell>
        </row>
        <row r="555">
          <cell r="C555" t="str">
            <v>PAB</v>
          </cell>
          <cell r="D555" t="str">
            <v>PAB/USD</v>
          </cell>
          <cell r="E555" t="str">
            <v>USDPAB Currncy</v>
          </cell>
          <cell r="F555">
            <v>1</v>
          </cell>
          <cell r="G555">
            <v>1</v>
          </cell>
          <cell r="H555">
            <v>1</v>
          </cell>
          <cell r="I555">
            <v>1</v>
          </cell>
          <cell r="J555">
            <v>1</v>
          </cell>
          <cell r="K555">
            <v>1</v>
          </cell>
          <cell r="L555">
            <v>1</v>
          </cell>
          <cell r="M555">
            <v>1</v>
          </cell>
          <cell r="N555">
            <v>1</v>
          </cell>
          <cell r="O555">
            <v>1</v>
          </cell>
          <cell r="P555">
            <v>1</v>
          </cell>
          <cell r="Q555">
            <v>1</v>
          </cell>
          <cell r="R555">
            <v>1</v>
          </cell>
          <cell r="S555">
            <v>1</v>
          </cell>
          <cell r="T555">
            <v>1</v>
          </cell>
          <cell r="U555">
            <v>1</v>
          </cell>
          <cell r="V555">
            <v>1</v>
          </cell>
          <cell r="W555">
            <v>1</v>
          </cell>
          <cell r="X555">
            <v>1</v>
          </cell>
          <cell r="Y555">
            <v>1</v>
          </cell>
          <cell r="Z555">
            <v>1</v>
          </cell>
          <cell r="AA555">
            <v>1</v>
          </cell>
          <cell r="AB555">
            <v>1</v>
          </cell>
          <cell r="AC555">
            <v>1</v>
          </cell>
          <cell r="AD555">
            <v>1.0023476015337665</v>
          </cell>
          <cell r="AE555">
            <v>1.0019154027325876</v>
          </cell>
          <cell r="AF555">
            <v>1.0017779038046144</v>
          </cell>
          <cell r="AG555">
            <v>1.0013459506494324</v>
          </cell>
          <cell r="AH555">
            <v>1.0010122798894689</v>
          </cell>
          <cell r="AI555">
            <v>1.0007114124060006</v>
          </cell>
          <cell r="AJ555">
            <v>1.0003561660986495</v>
          </cell>
          <cell r="AK555">
            <v>1.0000264551250644</v>
          </cell>
          <cell r="AL555">
            <v>0.99969806241852788</v>
          </cell>
          <cell r="AM555">
            <v>0.99936050709837021</v>
          </cell>
          <cell r="AN555">
            <v>0.99902884102384548</v>
          </cell>
          <cell r="AO555">
            <v>0.99869652418908428</v>
          </cell>
          <cell r="AP555">
            <v>0.99836290113271153</v>
          </cell>
          <cell r="AQ555">
            <v>0.99803058716053084</v>
          </cell>
          <cell r="AR555">
            <v>0.99769805758391394</v>
          </cell>
          <cell r="AS555">
            <v>0.99736545726175385</v>
          </cell>
          <cell r="AT555">
            <v>0.99703319747075148</v>
          </cell>
          <cell r="AU555">
            <v>0.9967009557898544</v>
          </cell>
          <cell r="AV555">
            <v>0.99636881002011723</v>
          </cell>
          <cell r="AW555">
            <v>0.99603681563974689</v>
          </cell>
          <cell r="AX555">
            <v>0.99570490968543657</v>
          </cell>
          <cell r="AY555">
            <v>0.99537311556459218</v>
          </cell>
          <cell r="AZ555">
            <v>0.995041438577554</v>
          </cell>
          <cell r="BA555">
            <v>0.99470986732098754</v>
          </cell>
          <cell r="BB555">
            <v>0.9943784075553217</v>
          </cell>
          <cell r="BC555">
            <v>0.99404705916649616</v>
          </cell>
          <cell r="BD555">
            <v>0.99371582023805338</v>
          </cell>
          <cell r="BE555">
            <v>0.99338469201161717</v>
          </cell>
          <cell r="BF555">
            <v>0.99305367422454782</v>
          </cell>
          <cell r="BG555">
            <v>0.99272276656474645</v>
          </cell>
          <cell r="BH555">
            <v>0.99239196925418705</v>
          </cell>
          <cell r="BI555">
            <v>0.99206128217541423</v>
          </cell>
          <cell r="BJ555">
            <v>0.99173070525930185</v>
          </cell>
          <cell r="BK555">
            <v>0.99140023851760717</v>
          </cell>
          <cell r="BL555">
            <v>0.99106988189210854</v>
          </cell>
          <cell r="BM555">
            <v>0.99073963534430332</v>
          </cell>
          <cell r="BN555">
            <v>0.99040949884588181</v>
          </cell>
          <cell r="BO555">
            <v>0.99007947235519733</v>
          </cell>
          <cell r="BP555">
            <v>0.98974955583612056</v>
          </cell>
          <cell r="BQ555">
            <v>0.98941974925331233</v>
          </cell>
          <cell r="BR555">
            <v>0.98909005256909333</v>
          </cell>
          <cell r="BS555">
            <v>0.98876046574710519</v>
          </cell>
          <cell r="BT555">
            <v>0.98843098875091295</v>
          </cell>
          <cell r="BU555">
            <v>0.98810162154371717</v>
          </cell>
          <cell r="BV555">
            <v>0.98777236408901115</v>
          </cell>
          <cell r="BW555">
            <v>0.98744321635023924</v>
          </cell>
          <cell r="BX555">
            <v>0.98711417829080461</v>
          </cell>
          <cell r="BY555">
            <v>0.98678524987417915</v>
          </cell>
          <cell r="BZ555">
            <v>0.98645643106382663</v>
          </cell>
          <cell r="CA555">
            <v>0.98612772182321784</v>
          </cell>
          <cell r="CB555">
            <v>0.98579912211584586</v>
          </cell>
          <cell r="CC555">
            <v>0.98547063190521111</v>
          </cell>
          <cell r="CD555">
            <v>0.98514225115482601</v>
          </cell>
          <cell r="CE555">
            <v>0.9848139798282165</v>
          </cell>
          <cell r="CF555">
            <v>0.98448581788892009</v>
          </cell>
          <cell r="CG555">
            <v>0.9841577653004866</v>
          </cell>
          <cell r="CH555">
            <v>0.98382982202647773</v>
          </cell>
          <cell r="CI555">
            <v>0.98350198803046762</v>
          </cell>
          <cell r="CJ555">
            <v>0.98317426327604218</v>
          </cell>
          <cell r="CK555">
            <v>0.98284664772679997</v>
          </cell>
          <cell r="CL555">
            <v>0.98251914134635121</v>
          </cell>
          <cell r="CM555">
            <v>0.98219174409831844</v>
          </cell>
          <cell r="CN555">
            <v>0.98186445594633631</v>
          </cell>
          <cell r="CO555">
            <v>0.98153727685405157</v>
          </cell>
          <cell r="CP555">
            <v>0.98121020678512316</v>
          </cell>
          <cell r="CQ555">
            <v>0.98088324570322216</v>
          </cell>
          <cell r="CR555">
            <v>0.9805563935720315</v>
          </cell>
          <cell r="CS555">
            <v>0.98022965035524645</v>
          </cell>
          <cell r="CT555">
            <v>0.97990301601657437</v>
          </cell>
          <cell r="CU555">
            <v>0.97957649051973439</v>
          </cell>
          <cell r="CV555">
            <v>0.97925007382845808</v>
          </cell>
          <cell r="CW555">
            <v>0.97892376590648933</v>
          </cell>
          <cell r="CX555">
            <v>0.97859756671758336</v>
          </cell>
          <cell r="CY555">
            <v>0.97827147622550814</v>
          </cell>
          <cell r="CZ555">
            <v>0.97794549439404355</v>
          </cell>
          <cell r="DA555">
            <v>0.9776196211869812</v>
          </cell>
          <cell r="DB555">
            <v>0.97729385656812517</v>
          </cell>
        </row>
        <row r="556">
          <cell r="C556" t="str">
            <v>PEN</v>
          </cell>
          <cell r="D556" t="str">
            <v>PEN/USD</v>
          </cell>
          <cell r="E556" t="str">
            <v>USDPEN Currncy</v>
          </cell>
          <cell r="F556">
            <v>3.4882</v>
          </cell>
          <cell r="G556">
            <v>3.5070999999999999</v>
          </cell>
          <cell r="H556">
            <v>3.5165999999999999</v>
          </cell>
          <cell r="I556">
            <v>3.4786000000000001</v>
          </cell>
          <cell r="J556">
            <v>3.4114</v>
          </cell>
          <cell r="K556">
            <v>3.2957000000000001</v>
          </cell>
          <cell r="L556">
            <v>3.2736999999999998</v>
          </cell>
          <cell r="M556">
            <v>3.1286</v>
          </cell>
          <cell r="N556">
            <v>2.9228999999999998</v>
          </cell>
          <cell r="O556">
            <v>3.0097</v>
          </cell>
          <cell r="P556">
            <v>2.8248000000000002</v>
          </cell>
          <cell r="Q556">
            <v>2.7563</v>
          </cell>
          <cell r="R556">
            <v>2.6356000000000002</v>
          </cell>
          <cell r="S556">
            <v>2.694</v>
          </cell>
          <cell r="T556">
            <v>2.839</v>
          </cell>
          <cell r="U556">
            <v>3.1850000000000001</v>
          </cell>
          <cell r="V556">
            <v>3.3751000000000002</v>
          </cell>
          <cell r="W556">
            <v>3.2612999999999999</v>
          </cell>
          <cell r="X556">
            <v>3.2873999999999999</v>
          </cell>
          <cell r="Y556">
            <v>3.3363999999999998</v>
          </cell>
          <cell r="Z556">
            <v>3.4961000000000002</v>
          </cell>
          <cell r="AA556">
            <v>3.8816000000000002</v>
          </cell>
          <cell r="AB556">
            <v>3.835</v>
          </cell>
          <cell r="AC556">
            <v>3.8452000000000002</v>
          </cell>
          <cell r="AD556">
            <v>3.8555058220518048</v>
          </cell>
          <cell r="AE556">
            <v>3.8590951859839797</v>
          </cell>
          <cell r="AF556">
            <v>3.8594356476527092</v>
          </cell>
          <cell r="AG556">
            <v>3.8586414005769303</v>
          </cell>
          <cell r="AH556">
            <v>3.8596876767732566</v>
          </cell>
          <cell r="AI556">
            <v>3.8598852266610981</v>
          </cell>
          <cell r="AJ556">
            <v>3.8600351399160329</v>
          </cell>
          <cell r="AK556">
            <v>3.8604998541598738</v>
          </cell>
          <cell r="AL556">
            <v>3.8607706201031515</v>
          </cell>
          <cell r="AM556">
            <v>3.8610657973382181</v>
          </cell>
          <cell r="AN556">
            <v>3.8614094118260907</v>
          </cell>
          <cell r="AO556">
            <v>3.8617126454748756</v>
          </cell>
          <cell r="AP556">
            <v>3.8620267050270707</v>
          </cell>
          <cell r="AQ556">
            <v>3.8623470607586805</v>
          </cell>
          <cell r="AR556">
            <v>3.8626596610045647</v>
          </cell>
          <cell r="AS556">
            <v>3.862975384454038</v>
          </cell>
          <cell r="AT556">
            <v>3.8632916627135647</v>
          </cell>
          <cell r="AU556">
            <v>3.8636065813668314</v>
          </cell>
          <cell r="AV556">
            <v>3.8639222730703411</v>
          </cell>
          <cell r="AW556">
            <v>3.8642379541841816</v>
          </cell>
          <cell r="AX556">
            <v>3.8645534361802101</v>
          </cell>
          <cell r="AY556">
            <v>3.864869106014285</v>
          </cell>
          <cell r="AZ556">
            <v>3.865184768551952</v>
          </cell>
          <cell r="BA556">
            <v>3.8655004248913265</v>
          </cell>
          <cell r="BB556">
            <v>3.8658161393599251</v>
          </cell>
          <cell r="BC556">
            <v>3.8661318687073476</v>
          </cell>
          <cell r="BD556">
            <v>3.8664476203277514</v>
          </cell>
          <cell r="BE556">
            <v>3.8667634037146645</v>
          </cell>
          <cell r="BF556">
            <v>3.8670792100776419</v>
          </cell>
          <cell r="BG556">
            <v>3.8673950421166454</v>
          </cell>
          <cell r="BH556">
            <v>3.8677109009663933</v>
          </cell>
          <cell r="BI556">
            <v>3.8680267849744241</v>
          </cell>
          <cell r="BJ556">
            <v>3.8683426948683812</v>
          </cell>
          <cell r="BK556">
            <v>3.868658630718254</v>
          </cell>
          <cell r="BL556">
            <v>3.8689745922390051</v>
          </cell>
          <cell r="BM556">
            <v>3.8692905796015573</v>
          </cell>
          <cell r="BN556">
            <v>3.8696065927911958</v>
          </cell>
          <cell r="BO556">
            <v>3.869922631764962</v>
          </cell>
          <cell r="BP556">
            <v>3.8702386965606195</v>
          </cell>
          <cell r="BQ556">
            <v>3.8705547871715282</v>
          </cell>
          <cell r="BR556">
            <v>3.870870903593743</v>
          </cell>
          <cell r="BS556">
            <v>3.8711870458363236</v>
          </cell>
          <cell r="BT556">
            <v>3.8715032138987633</v>
          </cell>
          <cell r="BU556">
            <v>3.871819407782596</v>
          </cell>
          <cell r="BV556">
            <v>3.8721356274911867</v>
          </cell>
          <cell r="BW556">
            <v>3.8724518730259994</v>
          </cell>
          <cell r="BX556">
            <v>3.8727681443891542</v>
          </cell>
          <cell r="BY556">
            <v>3.8730844415829679</v>
          </cell>
          <cell r="BZ556">
            <v>3.8734007646094084</v>
          </cell>
          <cell r="CA556">
            <v>3.8737171134706103</v>
          </cell>
          <cell r="CB556">
            <v>3.8740334881687146</v>
          </cell>
          <cell r="CC556">
            <v>3.8743498887058028</v>
          </cell>
          <cell r="CD556">
            <v>3.8746663150839935</v>
          </cell>
          <cell r="CE556">
            <v>3.8749827673054011</v>
          </cell>
          <cell r="CF556">
            <v>3.875299245372132</v>
          </cell>
          <cell r="CG556">
            <v>3.8756157492862982</v>
          </cell>
          <cell r="CH556">
            <v>3.8759322790500121</v>
          </cell>
          <cell r="CI556">
            <v>3.8762488346653825</v>
          </cell>
          <cell r="CJ556">
            <v>3.8765654161345218</v>
          </cell>
          <cell r="CK556">
            <v>3.876882023459542</v>
          </cell>
          <cell r="CL556">
            <v>3.877198656642554</v>
          </cell>
          <cell r="CM556">
            <v>3.8775153156856703</v>
          </cell>
          <cell r="CN556">
            <v>3.877832000591003</v>
          </cell>
          <cell r="CO556">
            <v>3.8781487113606632</v>
          </cell>
          <cell r="CP556">
            <v>3.8784654479967644</v>
          </cell>
          <cell r="CQ556">
            <v>3.8787822105014191</v>
          </cell>
          <cell r="CR556">
            <v>3.8790989988767404</v>
          </cell>
          <cell r="CS556">
            <v>3.8794158131248393</v>
          </cell>
          <cell r="CT556">
            <v>3.8797326532478316</v>
          </cell>
          <cell r="CU556">
            <v>3.8800495192478284</v>
          </cell>
          <cell r="CV556">
            <v>3.8803664111269436</v>
          </cell>
          <cell r="CW556">
            <v>3.8806833288872915</v>
          </cell>
          <cell r="CX556">
            <v>3.8810002725309856</v>
          </cell>
          <cell r="CY556">
            <v>3.8813172420601401</v>
          </cell>
          <cell r="CZ556">
            <v>3.8816342374768684</v>
          </cell>
          <cell r="DA556">
            <v>3.8819512587832854</v>
          </cell>
          <cell r="DB556">
            <v>3.8822683059815053</v>
          </cell>
        </row>
        <row r="557">
          <cell r="C557" t="str">
            <v>PHP</v>
          </cell>
          <cell r="D557" t="str">
            <v>PHP/USD</v>
          </cell>
          <cell r="E557" t="str">
            <v>USDPHP Currncy</v>
          </cell>
          <cell r="F557">
            <v>44.247999999999998</v>
          </cell>
          <cell r="G557">
            <v>50.982999999999997</v>
          </cell>
          <cell r="H557">
            <v>51.606999999999999</v>
          </cell>
          <cell r="I557">
            <v>54.210999999999999</v>
          </cell>
          <cell r="J557">
            <v>56.048000000000002</v>
          </cell>
          <cell r="K557">
            <v>55.046999999999997</v>
          </cell>
          <cell r="L557">
            <v>51.27</v>
          </cell>
          <cell r="M557">
            <v>46.14</v>
          </cell>
          <cell r="N557">
            <v>44.47</v>
          </cell>
          <cell r="O557">
            <v>47.63</v>
          </cell>
          <cell r="P557">
            <v>45.101999999999997</v>
          </cell>
          <cell r="Q557">
            <v>43.302</v>
          </cell>
          <cell r="R557">
            <v>42.216999999999999</v>
          </cell>
          <cell r="S557">
            <v>42.451999999999998</v>
          </cell>
          <cell r="T557">
            <v>44.393000000000001</v>
          </cell>
          <cell r="U557">
            <v>45.515999999999998</v>
          </cell>
          <cell r="V557">
            <v>47.472999999999999</v>
          </cell>
          <cell r="W557">
            <v>50.402000000000001</v>
          </cell>
          <cell r="X557">
            <v>52.688000000000002</v>
          </cell>
          <cell r="Y557">
            <v>51.78</v>
          </cell>
          <cell r="Z557">
            <v>49.621000000000002</v>
          </cell>
          <cell r="AA557">
            <v>49.289000000000001</v>
          </cell>
          <cell r="AB557">
            <v>54.493000000000002</v>
          </cell>
          <cell r="AC557">
            <v>56.002000000000002</v>
          </cell>
          <cell r="AD557">
            <v>56.48953599655686</v>
          </cell>
          <cell r="AE557">
            <v>57.018758649654622</v>
          </cell>
          <cell r="AF557">
            <v>57.569864341310264</v>
          </cell>
          <cell r="AG557">
            <v>58.109208058827136</v>
          </cell>
          <cell r="AH557">
            <v>58.65935305936447</v>
          </cell>
          <cell r="AI557">
            <v>59.216641060019938</v>
          </cell>
          <cell r="AJ557">
            <v>59.775968732931972</v>
          </cell>
          <cell r="AK557">
            <v>60.342112711670886</v>
          </cell>
          <cell r="AL557">
            <v>60.91369239800315</v>
          </cell>
          <cell r="AM557">
            <v>61.49011586297167</v>
          </cell>
          <cell r="AN557">
            <v>62.072352829567812</v>
          </cell>
          <cell r="AO557">
            <v>62.660055139408392</v>
          </cell>
          <cell r="AP557">
            <v>63.253232064957828</v>
          </cell>
          <cell r="AQ557">
            <v>63.852100974452711</v>
          </cell>
          <cell r="AR557">
            <v>64.456618779190265</v>
          </cell>
          <cell r="AS557">
            <v>65.066847994260641</v>
          </cell>
          <cell r="AT557">
            <v>65.682869552706137</v>
          </cell>
          <cell r="AU557">
            <v>66.304717147700202</v>
          </cell>
          <cell r="AV557">
            <v>66.932451043389221</v>
          </cell>
          <cell r="AW557">
            <v>67.566130713913381</v>
          </cell>
          <cell r="AX557">
            <v>68.205808194964035</v>
          </cell>
          <cell r="AY557">
            <v>68.85154186186918</v>
          </cell>
          <cell r="AZ557">
            <v>69.503389425636172</v>
          </cell>
          <cell r="BA557">
            <v>70.161407976575859</v>
          </cell>
          <cell r="BB557">
            <v>70.825656344290778</v>
          </cell>
          <cell r="BC557">
            <v>71.496193505011917</v>
          </cell>
          <cell r="BD557">
            <v>72.173078862271709</v>
          </cell>
          <cell r="BE557">
            <v>72.856372609577804</v>
          </cell>
          <cell r="BF557">
            <v>73.546135401676963</v>
          </cell>
          <cell r="BG557">
            <v>74.242428463370345</v>
          </cell>
          <cell r="BH557">
            <v>74.94531363882264</v>
          </cell>
          <cell r="BI557">
            <v>75.65485333239539</v>
          </cell>
          <cell r="BJ557">
            <v>76.371110542798831</v>
          </cell>
          <cell r="BK557">
            <v>77.094148871393827</v>
          </cell>
          <cell r="BL557">
            <v>77.824032516298217</v>
          </cell>
          <cell r="BM557">
            <v>78.560826284933995</v>
          </cell>
          <cell r="BN557">
            <v>79.304595599093958</v>
          </cell>
          <cell r="BO557">
            <v>80.055406498887692</v>
          </cell>
          <cell r="BP557">
            <v>80.813325650092722</v>
          </cell>
          <cell r="BQ557">
            <v>81.578420349705709</v>
          </cell>
          <cell r="BR557">
            <v>82.350758531660418</v>
          </cell>
          <cell r="BS557">
            <v>83.130408773157967</v>
          </cell>
          <cell r="BT557">
            <v>83.917440300642681</v>
          </cell>
          <cell r="BU557">
            <v>84.711922995923601</v>
          </cell>
          <cell r="BV557">
            <v>85.513927402434916</v>
          </cell>
          <cell r="BW557">
            <v>86.323524731470869</v>
          </cell>
          <cell r="BX557">
            <v>87.140786868509124</v>
          </cell>
          <cell r="BY557">
            <v>87.965786379603202</v>
          </cell>
          <cell r="BZ557">
            <v>88.798596517819064</v>
          </cell>
          <cell r="CA557">
            <v>89.639291229740593</v>
          </cell>
          <cell r="CB557">
            <v>90.487945162036993</v>
          </cell>
          <cell r="CC557">
            <v>91.344633668089187</v>
          </cell>
          <cell r="CD557">
            <v>92.209432814681236</v>
          </cell>
          <cell r="CE557">
            <v>93.082419388754417</v>
          </cell>
          <cell r="CF557">
            <v>93.963670904225097</v>
          </cell>
          <cell r="CG557">
            <v>94.853265608867488</v>
          </cell>
          <cell r="CH557">
            <v>95.751282491261264</v>
          </cell>
          <cell r="CI557">
            <v>96.657801287805142</v>
          </cell>
          <cell r="CJ557">
            <v>97.572902489796832</v>
          </cell>
          <cell r="CK557">
            <v>98.496667350579926</v>
          </cell>
          <cell r="CL557">
            <v>99.429177892758631</v>
          </cell>
          <cell r="CM557">
            <v>100.37051691548052</v>
          </cell>
          <cell r="CN557">
            <v>101.32076800178857</v>
          </cell>
          <cell r="CO557">
            <v>102.28001552604252</v>
          </cell>
          <cell r="CP557">
            <v>103.2483446614107</v>
          </cell>
          <cell r="CQ557">
            <v>104.22584138743264</v>
          </cell>
          <cell r="CR557">
            <v>105.21259249765335</v>
          </cell>
          <cell r="CS557">
            <v>106.20868560732985</v>
          </cell>
          <cell r="CT557">
            <v>107.21420916121075</v>
          </cell>
          <cell r="CU557">
            <v>108.22925244138921</v>
          </cell>
          <cell r="CV557">
            <v>109.25390557523068</v>
          </cell>
          <cell r="CW557">
            <v>110.28825954337535</v>
          </cell>
          <cell r="CX557">
            <v>111.33240618781642</v>
          </cell>
          <cell r="CY557">
            <v>112.38643822005498</v>
          </cell>
          <cell r="CZ557">
            <v>113.45044922933202</v>
          </cell>
          <cell r="DA557">
            <v>114.5245336909383</v>
          </cell>
          <cell r="DB557">
            <v>115.60878697460303</v>
          </cell>
        </row>
        <row r="558">
          <cell r="C558" t="str">
            <v>PKR</v>
          </cell>
          <cell r="D558" t="str">
            <v>PKR/USD</v>
          </cell>
          <cell r="E558" t="str">
            <v>USDPKR Currncy</v>
          </cell>
          <cell r="F558">
            <v>53.8934</v>
          </cell>
          <cell r="G558">
            <v>61.729100000000003</v>
          </cell>
          <cell r="H558">
            <v>59.544800000000002</v>
          </cell>
          <cell r="I558">
            <v>57.713299999999997</v>
          </cell>
          <cell r="J558">
            <v>58.362900000000003</v>
          </cell>
          <cell r="K558">
            <v>59.598100000000002</v>
          </cell>
          <cell r="L558">
            <v>60.283299999999997</v>
          </cell>
          <cell r="M558">
            <v>60.728099999999998</v>
          </cell>
          <cell r="N558">
            <v>70.521299999999997</v>
          </cell>
          <cell r="O558">
            <v>81.739800000000002</v>
          </cell>
          <cell r="P558">
            <v>85.17</v>
          </cell>
          <cell r="Q558">
            <v>86.333200000000005</v>
          </cell>
          <cell r="R558">
            <v>93.3476</v>
          </cell>
          <cell r="S558">
            <v>101.5305</v>
          </cell>
          <cell r="T558">
            <v>101.0446</v>
          </cell>
          <cell r="U558">
            <v>102.8027</v>
          </cell>
          <cell r="V558">
            <v>104.74639999999999</v>
          </cell>
          <cell r="W558">
            <v>105.2762</v>
          </cell>
          <cell r="X558">
            <v>122.8913</v>
          </cell>
          <cell r="Y558">
            <v>150.77709999999999</v>
          </cell>
          <cell r="Z558">
            <v>161.5891</v>
          </cell>
          <cell r="AA558">
            <v>162.5804</v>
          </cell>
          <cell r="AB558">
            <v>202.1506</v>
          </cell>
          <cell r="AC558">
            <v>228.9898</v>
          </cell>
          <cell r="AD558">
            <v>262.55898273426027</v>
          </cell>
          <cell r="AE558">
            <v>305.83985442301048</v>
          </cell>
          <cell r="AF558">
            <v>354.34161040967928</v>
          </cell>
          <cell r="AG558">
            <v>408.07653561218245</v>
          </cell>
          <cell r="AH558">
            <v>467.31367552005975</v>
          </cell>
          <cell r="AI558">
            <v>532.08371046062064</v>
          </cell>
          <cell r="AJ558">
            <v>602.28718341451179</v>
          </cell>
          <cell r="AK558">
            <v>677.79660626155544</v>
          </cell>
          <cell r="AL558">
            <v>758.30134996014169</v>
          </cell>
          <cell r="AM558">
            <v>843.35665844383811</v>
          </cell>
          <cell r="AN558">
            <v>932.39296841275768</v>
          </cell>
          <cell r="AO558">
            <v>1024.6762088160776</v>
          </cell>
          <cell r="AP558">
            <v>1119.3304700534577</v>
          </cell>
          <cell r="AQ558">
            <v>1215.3442250094436</v>
          </cell>
          <cell r="AR558">
            <v>1311.5742374618401</v>
          </cell>
          <cell r="AS558">
            <v>1406.7692963998823</v>
          </cell>
          <cell r="AT558">
            <v>1499.5917950191761</v>
          </cell>
          <cell r="AU558">
            <v>1588.6441238492912</v>
          </cell>
          <cell r="AV558">
            <v>1672.5024497765285</v>
          </cell>
          <cell r="AW558">
            <v>1749.7517863997375</v>
          </cell>
          <cell r="AX558">
            <v>1819.0237385151022</v>
          </cell>
          <cell r="AY558">
            <v>1879.0357397537293</v>
          </cell>
          <cell r="AZ558">
            <v>1928.6292527341677</v>
          </cell>
          <cell r="BA558">
            <v>1966.806073465071</v>
          </cell>
          <cell r="BB558">
            <v>1992.761090212553</v>
          </cell>
          <cell r="BC558">
            <v>2005.909858570102</v>
          </cell>
          <cell r="BD558">
            <v>2005.909858570102</v>
          </cell>
          <cell r="BE558">
            <v>2005.9098592278081</v>
          </cell>
          <cell r="BF558">
            <v>2005.909860087655</v>
          </cell>
          <cell r="BG558">
            <v>2005.909860593506</v>
          </cell>
          <cell r="BH558">
            <v>2005.9098612679738</v>
          </cell>
          <cell r="BI558">
            <v>2005.9098619480294</v>
          </cell>
          <cell r="BJ558">
            <v>2005.9098625681543</v>
          </cell>
          <cell r="BK558">
            <v>2005.9098632263704</v>
          </cell>
          <cell r="BL558">
            <v>2005.9098638791688</v>
          </cell>
          <cell r="BM558">
            <v>2005.9098645228821</v>
          </cell>
          <cell r="BN558">
            <v>2005.9098651744582</v>
          </cell>
          <cell r="BO558">
            <v>2005.9098658238208</v>
          </cell>
          <cell r="BP558">
            <v>2005.9098664720382</v>
          </cell>
          <cell r="BQ558">
            <v>2005.9098671217566</v>
          </cell>
          <cell r="BR558">
            <v>2005.9098677708562</v>
          </cell>
          <cell r="BS558">
            <v>2005.909868419868</v>
          </cell>
          <cell r="BT558">
            <v>2005.9098690691449</v>
          </cell>
          <cell r="BU558">
            <v>2005.9098697182744</v>
          </cell>
          <cell r="BV558">
            <v>2005.9098703674138</v>
          </cell>
          <cell r="BW558">
            <v>2005.9098710165958</v>
          </cell>
          <cell r="BX558">
            <v>2005.9098716657456</v>
          </cell>
          <cell r="BY558">
            <v>2005.9098723149029</v>
          </cell>
          <cell r="BZ558">
            <v>2005.9098729640659</v>
          </cell>
          <cell r="CA558">
            <v>2005.9098736132225</v>
          </cell>
          <cell r="CB558">
            <v>2005.9098742623814</v>
          </cell>
          <cell r="CC558">
            <v>2005.9098749115412</v>
          </cell>
          <cell r="CD558">
            <v>2005.9098755606994</v>
          </cell>
          <cell r="CE558">
            <v>2005.9098762098581</v>
          </cell>
          <cell r="CF558">
            <v>2005.909876859017</v>
          </cell>
          <cell r="CG558">
            <v>2005.9098775081759</v>
          </cell>
          <cell r="CH558">
            <v>2005.9098781573348</v>
          </cell>
          <cell r="CI558">
            <v>2005.9098788064937</v>
          </cell>
          <cell r="CJ558">
            <v>2005.9098794556526</v>
          </cell>
          <cell r="CK558">
            <v>2005.9098801048115</v>
          </cell>
          <cell r="CL558">
            <v>2005.9098807539704</v>
          </cell>
          <cell r="CM558">
            <v>2005.9098814031292</v>
          </cell>
          <cell r="CN558">
            <v>2005.9098820522881</v>
          </cell>
          <cell r="CO558">
            <v>2005.9098827014468</v>
          </cell>
          <cell r="CP558">
            <v>2005.9098833506059</v>
          </cell>
          <cell r="CQ558">
            <v>2005.909883999765</v>
          </cell>
          <cell r="CR558">
            <v>2005.9098846489237</v>
          </cell>
          <cell r="CS558">
            <v>2005.9098852980826</v>
          </cell>
          <cell r="CT558">
            <v>2005.9098859472417</v>
          </cell>
          <cell r="CU558">
            <v>2005.9098865964006</v>
          </cell>
          <cell r="CV558">
            <v>2005.9098872455593</v>
          </cell>
          <cell r="CW558">
            <v>2005.9098878947182</v>
          </cell>
          <cell r="CX558">
            <v>2005.9098885438766</v>
          </cell>
          <cell r="CY558">
            <v>2005.9098891930357</v>
          </cell>
          <cell r="CZ558">
            <v>2005.9098898421946</v>
          </cell>
          <cell r="DA558">
            <v>2005.9098904913537</v>
          </cell>
          <cell r="DB558">
            <v>2005.9098911405126</v>
          </cell>
        </row>
        <row r="559">
          <cell r="C559" t="str">
            <v>PLN</v>
          </cell>
          <cell r="D559" t="str">
            <v>PLN/USD</v>
          </cell>
          <cell r="E559" t="str">
            <v>USDPLN Currncy</v>
          </cell>
          <cell r="F559">
            <v>4.3455000000000004</v>
          </cell>
          <cell r="G559">
            <v>4.0945</v>
          </cell>
          <cell r="H559">
            <v>4.0780000000000003</v>
          </cell>
          <cell r="I559">
            <v>3.8862000000000001</v>
          </cell>
          <cell r="J559">
            <v>3.6446999999999998</v>
          </cell>
          <cell r="K559">
            <v>3.2351999999999999</v>
          </cell>
          <cell r="L559">
            <v>3.1040999999999999</v>
          </cell>
          <cell r="M559">
            <v>2.7639</v>
          </cell>
          <cell r="N559">
            <v>2.4116</v>
          </cell>
          <cell r="O559">
            <v>3.1135999999999999</v>
          </cell>
          <cell r="P559">
            <v>3.0167999999999999</v>
          </cell>
          <cell r="Q559">
            <v>2.9651999999999998</v>
          </cell>
          <cell r="R559">
            <v>3.2545000000000002</v>
          </cell>
          <cell r="S559">
            <v>3.1589999999999998</v>
          </cell>
          <cell r="T559">
            <v>3.1556000000000002</v>
          </cell>
          <cell r="U559">
            <v>3.7696999999999998</v>
          </cell>
          <cell r="V559">
            <v>3.9436</v>
          </cell>
          <cell r="W559">
            <v>3.7755000000000001</v>
          </cell>
          <cell r="X559">
            <v>3.6133000000000002</v>
          </cell>
          <cell r="Y559">
            <v>3.8384999999999998</v>
          </cell>
          <cell r="Z559">
            <v>3.8963999999999999</v>
          </cell>
          <cell r="AA559">
            <v>3.8624999999999998</v>
          </cell>
          <cell r="AB559">
            <v>4.4580000000000002</v>
          </cell>
          <cell r="AC559">
            <v>4.4572000000000003</v>
          </cell>
          <cell r="AD559">
            <v>4.5456185147507639</v>
          </cell>
          <cell r="AE559">
            <v>4.5975142221876002</v>
          </cell>
          <cell r="AF559">
            <v>4.6239237672912319</v>
          </cell>
          <cell r="AG559">
            <v>4.6445865131448318</v>
          </cell>
          <cell r="AH559">
            <v>4.6780740513984549</v>
          </cell>
          <cell r="AI559">
            <v>4.7052425376880977</v>
          </cell>
          <cell r="AJ559">
            <v>4.732668086883117</v>
          </cell>
          <cell r="AK559">
            <v>4.7623992826339947</v>
          </cell>
          <cell r="AL559">
            <v>4.7908442464550678</v>
          </cell>
          <cell r="AM559">
            <v>4.8197229130508017</v>
          </cell>
          <cell r="AN559">
            <v>4.8490956378730523</v>
          </cell>
          <cell r="AO559">
            <v>4.8783437433202899</v>
          </cell>
          <cell r="AP559">
            <v>4.9078639431309821</v>
          </cell>
          <cell r="AQ559">
            <v>4.9376010401686576</v>
          </cell>
          <cell r="AR559">
            <v>4.967460372965304</v>
          </cell>
          <cell r="AS559">
            <v>4.9975262287312976</v>
          </cell>
          <cell r="AT559">
            <v>5.0277762017093748</v>
          </cell>
          <cell r="AU559">
            <v>5.0581990847193623</v>
          </cell>
          <cell r="AV559">
            <v>5.0888121691133019</v>
          </cell>
          <cell r="AW559">
            <v>5.1196098674936534</v>
          </cell>
          <cell r="AX559">
            <v>5.1505923359192218</v>
          </cell>
          <cell r="AY559">
            <v>5.1817636107114362</v>
          </cell>
          <cell r="AZ559">
            <v>5.2131232016199087</v>
          </cell>
          <cell r="BA559">
            <v>5.2446723589834505</v>
          </cell>
          <cell r="BB559">
            <v>5.2764127067192357</v>
          </cell>
          <cell r="BC559">
            <v>5.3083450448467007</v>
          </cell>
          <cell r="BD559">
            <v>5.3404706139227089</v>
          </cell>
          <cell r="BE559">
            <v>5.37279065107258</v>
          </cell>
          <cell r="BF559">
            <v>5.4053062612504723</v>
          </cell>
          <cell r="BG559">
            <v>5.4380186534572008</v>
          </cell>
          <cell r="BH559">
            <v>5.4709290258290206</v>
          </cell>
          <cell r="BI559">
            <v>5.504038563100238</v>
          </cell>
          <cell r="BJ559">
            <v>5.5373484771610322</v>
          </cell>
          <cell r="BK559">
            <v>5.5708599807991082</v>
          </cell>
          <cell r="BL559">
            <v>5.6045742917160855</v>
          </cell>
          <cell r="BM559">
            <v>5.6384926387815844</v>
          </cell>
          <cell r="BN559">
            <v>5.6726162565729092</v>
          </cell>
          <cell r="BO559">
            <v>5.7069463870171964</v>
          </cell>
          <cell r="BP559">
            <v>5.7414842802226751</v>
          </cell>
          <cell r="BQ559">
            <v>5.7762311934581101</v>
          </cell>
          <cell r="BR559">
            <v>5.8111883916483915</v>
          </cell>
          <cell r="BS559">
            <v>5.8463571474785567</v>
          </cell>
          <cell r="BT559">
            <v>5.8817387412494835</v>
          </cell>
          <cell r="BU559">
            <v>5.9173344610328025</v>
          </cell>
          <cell r="BV559">
            <v>5.9531456027094682</v>
          </cell>
          <cell r="BW559">
            <v>5.9891734699859773</v>
          </cell>
          <cell r="BX559">
            <v>6.0254193744654048</v>
          </cell>
          <cell r="BY559">
            <v>6.0618846356897826</v>
          </cell>
          <cell r="BZ559">
            <v>6.0985705811837905</v>
          </cell>
          <cell r="CA559">
            <v>6.1354785465078079</v>
          </cell>
          <cell r="CB559">
            <v>6.1726098753048388</v>
          </cell>
          <cell r="CC559">
            <v>6.2099659193489716</v>
          </cell>
          <cell r="CD559">
            <v>6.2475480385954638</v>
          </cell>
          <cell r="CE559">
            <v>6.2853576012298218</v>
          </cell>
          <cell r="CF559">
            <v>6.3233959837176075</v>
          </cell>
          <cell r="CG559">
            <v>6.3616645708546944</v>
          </cell>
          <cell r="CH559">
            <v>6.4001647558175794</v>
          </cell>
          <cell r="CI559">
            <v>6.438897940214126</v>
          </cell>
          <cell r="CJ559">
            <v>6.4778655341346054</v>
          </cell>
          <cell r="CK559">
            <v>6.5170689562030155</v>
          </cell>
          <cell r="CL559">
            <v>6.5565096336287292</v>
          </cell>
          <cell r="CM559">
            <v>6.5961890022584582</v>
          </cell>
          <cell r="CN559">
            <v>6.6361085066285179</v>
          </cell>
          <cell r="CO559">
            <v>6.6762696000174193</v>
          </cell>
          <cell r="CP559">
            <v>6.7166737444987765</v>
          </cell>
          <cell r="CQ559">
            <v>6.7573224109945338</v>
          </cell>
          <cell r="CR559">
            <v>6.7982170793285119</v>
          </cell>
          <cell r="CS559">
            <v>6.839359238280287</v>
          </cell>
          <cell r="CT559">
            <v>6.8807503856393843</v>
          </cell>
          <cell r="CU559">
            <v>6.9223920282598081</v>
          </cell>
          <cell r="CV559">
            <v>6.9642856821148991</v>
          </cell>
          <cell r="CW559">
            <v>7.0064328723525255</v>
          </cell>
          <cell r="CX559">
            <v>7.0488351333506021</v>
          </cell>
          <cell r="CY559">
            <v>7.0914940087729512</v>
          </cell>
          <cell r="CZ559">
            <v>7.1344110516255039</v>
          </cell>
          <cell r="DA559">
            <v>7.1775878243128322</v>
          </cell>
          <cell r="DB559">
            <v>7.2210258986950295</v>
          </cell>
        </row>
        <row r="560">
          <cell r="C560" t="str">
            <v>PYG</v>
          </cell>
          <cell r="D560" t="str">
            <v>PYG/USD</v>
          </cell>
          <cell r="E560" t="str">
            <v>USDPYG Currncy</v>
          </cell>
          <cell r="F560">
            <v>3490.7</v>
          </cell>
          <cell r="G560">
            <v>4059.1</v>
          </cell>
          <cell r="H560">
            <v>5703.5</v>
          </cell>
          <cell r="I560">
            <v>6461.4</v>
          </cell>
          <cell r="J560">
            <v>5977.5</v>
          </cell>
          <cell r="K560">
            <v>6173.6</v>
          </cell>
          <cell r="L560">
            <v>5633.8</v>
          </cell>
          <cell r="M560">
            <v>5027.1000000000004</v>
          </cell>
          <cell r="N560">
            <v>4348</v>
          </cell>
          <cell r="O560">
            <v>4967.8</v>
          </cell>
          <cell r="P560">
            <v>4752.3999999999996</v>
          </cell>
          <cell r="Q560">
            <v>4196.8</v>
          </cell>
          <cell r="R560">
            <v>4425.7</v>
          </cell>
          <cell r="S560">
            <v>4310.2</v>
          </cell>
          <cell r="T560">
            <v>4464.3</v>
          </cell>
          <cell r="U560">
            <v>5206.7</v>
          </cell>
          <cell r="V560">
            <v>5673</v>
          </cell>
          <cell r="W560">
            <v>5622</v>
          </cell>
          <cell r="X560">
            <v>5730.7</v>
          </cell>
          <cell r="Y560">
            <v>6239.6</v>
          </cell>
          <cell r="Z560">
            <v>6779.7</v>
          </cell>
          <cell r="AA560">
            <v>6779.2</v>
          </cell>
          <cell r="AB560">
            <v>6986.5</v>
          </cell>
          <cell r="AC560">
            <v>7269.1</v>
          </cell>
          <cell r="AD560">
            <v>7467.7855310216719</v>
          </cell>
          <cell r="AE560">
            <v>7642.0364259667731</v>
          </cell>
          <cell r="AF560">
            <v>7815.4882887575459</v>
          </cell>
          <cell r="AG560">
            <v>7983.2019699034117</v>
          </cell>
          <cell r="AH560">
            <v>8147.8307141247797</v>
          </cell>
          <cell r="AI560">
            <v>8308.4884027773642</v>
          </cell>
          <cell r="AJ560">
            <v>8464.064759037321</v>
          </cell>
          <cell r="AK560">
            <v>8614.8394786942881</v>
          </cell>
          <cell r="AL560">
            <v>8760.2354002786633</v>
          </cell>
          <cell r="AM560">
            <v>8899.7911427440704</v>
          </cell>
          <cell r="AN560">
            <v>9033.2800506945696</v>
          </cell>
          <cell r="AO560">
            <v>9160.2967583976551</v>
          </cell>
          <cell r="AP560">
            <v>9280.4997849957617</v>
          </cell>
          <cell r="AQ560">
            <v>9393.5922582931889</v>
          </cell>
          <cell r="AR560">
            <v>9499.2546046141051</v>
          </cell>
          <cell r="AS560">
            <v>9597.1995201345981</v>
          </cell>
          <cell r="AT560">
            <v>9687.1605392885685</v>
          </cell>
          <cell r="AU560">
            <v>9768.8835703762379</v>
          </cell>
          <cell r="AV560">
            <v>9842.1389399266754</v>
          </cell>
          <cell r="AW560">
            <v>9906.7184298377178</v>
          </cell>
          <cell r="AX560">
            <v>9962.4352880624901</v>
          </cell>
          <cell r="AY560">
            <v>10009.127142243306</v>
          </cell>
          <cell r="AZ560">
            <v>10046.655754368006</v>
          </cell>
          <cell r="BA560">
            <v>10074.907707999106</v>
          </cell>
          <cell r="BB560">
            <v>10093.795315052725</v>
          </cell>
          <cell r="BC560">
            <v>10103.25683259498</v>
          </cell>
          <cell r="BD560">
            <v>10103.25683259498</v>
          </cell>
          <cell r="BE560">
            <v>10103.256835907676</v>
          </cell>
          <cell r="BF560">
            <v>10103.256840238506</v>
          </cell>
          <cell r="BG560">
            <v>10103.256842786348</v>
          </cell>
          <cell r="BH560">
            <v>10103.256846183471</v>
          </cell>
          <cell r="BI560">
            <v>10103.256849608735</v>
          </cell>
          <cell r="BJ560">
            <v>10103.256852732147</v>
          </cell>
          <cell r="BK560">
            <v>10103.256856047416</v>
          </cell>
          <cell r="BL560">
            <v>10103.256859335395</v>
          </cell>
          <cell r="BM560">
            <v>10103.256862577615</v>
          </cell>
          <cell r="BN560">
            <v>10103.256865859437</v>
          </cell>
          <cell r="BO560">
            <v>10103.256869130111</v>
          </cell>
          <cell r="BP560">
            <v>10103.256872395017</v>
          </cell>
          <cell r="BQ560">
            <v>10103.256875667483</v>
          </cell>
          <cell r="BR560">
            <v>10103.256878936832</v>
          </cell>
          <cell r="BS560">
            <v>10103.256882205738</v>
          </cell>
          <cell r="BT560">
            <v>10103.256885475981</v>
          </cell>
          <cell r="BU560">
            <v>10103.256888745478</v>
          </cell>
          <cell r="BV560">
            <v>10103.256892015028</v>
          </cell>
          <cell r="BW560">
            <v>10103.256895284794</v>
          </cell>
          <cell r="BX560">
            <v>10103.256898554397</v>
          </cell>
          <cell r="BY560">
            <v>10103.256901824036</v>
          </cell>
          <cell r="BZ560">
            <v>10103.256905093705</v>
          </cell>
          <cell r="CA560">
            <v>10103.256908363343</v>
          </cell>
          <cell r="CB560">
            <v>10103.256911632991</v>
          </cell>
          <cell r="CC560">
            <v>10103.256914902642</v>
          </cell>
          <cell r="CD560">
            <v>10103.256918172288</v>
          </cell>
          <cell r="CE560">
            <v>10103.256921441935</v>
          </cell>
          <cell r="CF560">
            <v>10103.256924711581</v>
          </cell>
          <cell r="CG560">
            <v>10103.256927981229</v>
          </cell>
          <cell r="CH560">
            <v>10103.256931250877</v>
          </cell>
          <cell r="CI560">
            <v>10103.256934520525</v>
          </cell>
          <cell r="CJ560">
            <v>10103.256937790173</v>
          </cell>
          <cell r="CK560">
            <v>10103.256941059821</v>
          </cell>
          <cell r="CL560">
            <v>10103.256944329469</v>
          </cell>
          <cell r="CM560">
            <v>10103.256947599117</v>
          </cell>
          <cell r="CN560">
            <v>10103.256950868765</v>
          </cell>
          <cell r="CO560">
            <v>10103.256954138413</v>
          </cell>
          <cell r="CP560">
            <v>10103.256957408061</v>
          </cell>
          <cell r="CQ560">
            <v>10103.256960677709</v>
          </cell>
          <cell r="CR560">
            <v>10103.256963947359</v>
          </cell>
          <cell r="CS560">
            <v>10103.256967217007</v>
          </cell>
          <cell r="CT560">
            <v>10103.256970486656</v>
          </cell>
          <cell r="CU560">
            <v>10103.256973756303</v>
          </cell>
          <cell r="CV560">
            <v>10103.256977025949</v>
          </cell>
          <cell r="CW560">
            <v>10103.256980295597</v>
          </cell>
          <cell r="CX560">
            <v>10103.256983565245</v>
          </cell>
          <cell r="CY560">
            <v>10103.256986834893</v>
          </cell>
          <cell r="CZ560">
            <v>10103.256990104541</v>
          </cell>
          <cell r="DA560">
            <v>10103.256993374191</v>
          </cell>
          <cell r="DB560">
            <v>10103.256996643839</v>
          </cell>
        </row>
        <row r="561">
          <cell r="C561" t="str">
            <v>QAR</v>
          </cell>
          <cell r="D561" t="str">
            <v>QAR/USD</v>
          </cell>
          <cell r="E561" t="str">
            <v>USDQAR Currncy</v>
          </cell>
          <cell r="F561">
            <v>3.6402000000000001</v>
          </cell>
          <cell r="G561">
            <v>3.6404999999999998</v>
          </cell>
          <cell r="H561">
            <v>3.6408999999999998</v>
          </cell>
          <cell r="I561">
            <v>3.6404000000000001</v>
          </cell>
          <cell r="J561">
            <v>3.6404000000000001</v>
          </cell>
          <cell r="K561">
            <v>3.6395</v>
          </cell>
          <cell r="L561">
            <v>3.6402000000000001</v>
          </cell>
          <cell r="M561">
            <v>3.6393</v>
          </cell>
          <cell r="N561">
            <v>3.6398000000000001</v>
          </cell>
          <cell r="O561">
            <v>3.6404000000000001</v>
          </cell>
          <cell r="P561">
            <v>3.6402999999999999</v>
          </cell>
          <cell r="Q561">
            <v>3.6414</v>
          </cell>
          <cell r="R561">
            <v>3.641</v>
          </cell>
          <cell r="S561">
            <v>3.641</v>
          </cell>
          <cell r="T561">
            <v>3.6412</v>
          </cell>
          <cell r="U561">
            <v>3.6413000000000002</v>
          </cell>
          <cell r="V561">
            <v>3.6412</v>
          </cell>
          <cell r="W561">
            <v>3.6459000000000001</v>
          </cell>
          <cell r="X561">
            <v>3.6412</v>
          </cell>
          <cell r="Y561">
            <v>3.6413000000000002</v>
          </cell>
          <cell r="Z561">
            <v>3.6414</v>
          </cell>
          <cell r="AA561">
            <v>3.6414</v>
          </cell>
          <cell r="AB561">
            <v>3.6412</v>
          </cell>
          <cell r="AC561">
            <v>3.6412</v>
          </cell>
          <cell r="AD561">
            <v>3.7446555938127659</v>
          </cell>
          <cell r="AE561">
            <v>3.8418360273326564</v>
          </cell>
          <cell r="AF561">
            <v>3.9386932476311549</v>
          </cell>
          <cell r="AG561">
            <v>4.0327011387556544</v>
          </cell>
          <cell r="AH561">
            <v>4.1251550061399191</v>
          </cell>
          <cell r="AI561">
            <v>4.2155673983558994</v>
          </cell>
          <cell r="AJ561">
            <v>4.3033339174931191</v>
          </cell>
          <cell r="AK561">
            <v>4.3885548339534779</v>
          </cell>
          <cell r="AL561">
            <v>4.4708955317406964</v>
          </cell>
          <cell r="AM561">
            <v>4.5500798366018298</v>
          </cell>
          <cell r="AN561">
            <v>4.6259517376296762</v>
          </cell>
          <cell r="AO561">
            <v>4.6982645349405852</v>
          </cell>
          <cell r="AP561">
            <v>4.7668049300618067</v>
          </cell>
          <cell r="AQ561">
            <v>4.8313835724170167</v>
          </cell>
          <cell r="AR561">
            <v>4.8918007478002048</v>
          </cell>
          <cell r="AS561">
            <v>4.9478748383206987</v>
          </cell>
          <cell r="AT561">
            <v>4.9994367070204486</v>
          </cell>
          <cell r="AU561">
            <v>5.0463255569176715</v>
          </cell>
          <cell r="AV561">
            <v>5.0883953545821505</v>
          </cell>
          <cell r="AW561">
            <v>5.1255135061970831</v>
          </cell>
          <cell r="AX561">
            <v>5.1575610470558182</v>
          </cell>
          <cell r="AY561">
            <v>5.1844343165174465</v>
          </cell>
          <cell r="AZ561">
            <v>5.2060449812878531</v>
          </cell>
          <cell r="BA561">
            <v>5.2223205207138124</v>
          </cell>
          <cell r="BB561">
            <v>5.2332048051315025</v>
          </cell>
          <cell r="BC561">
            <v>5.2386582947259788</v>
          </cell>
          <cell r="BD561">
            <v>5.2386582947259788</v>
          </cell>
          <cell r="BE561">
            <v>5.238658296443651</v>
          </cell>
          <cell r="BF561">
            <v>5.2386582986892378</v>
          </cell>
          <cell r="BG561">
            <v>5.238658300010326</v>
          </cell>
          <cell r="BH561">
            <v>5.2386583017717747</v>
          </cell>
          <cell r="BI561">
            <v>5.2386583035478163</v>
          </cell>
          <cell r="BJ561">
            <v>5.2386583051673412</v>
          </cell>
          <cell r="BK561">
            <v>5.2386583068863466</v>
          </cell>
          <cell r="BL561">
            <v>5.2386583085912033</v>
          </cell>
          <cell r="BM561">
            <v>5.2386583102723332</v>
          </cell>
          <cell r="BN561">
            <v>5.2386583119739969</v>
          </cell>
          <cell r="BO561">
            <v>5.2386583136698803</v>
          </cell>
          <cell r="BP561">
            <v>5.2386583153627715</v>
          </cell>
          <cell r="BQ561">
            <v>5.238658317059584</v>
          </cell>
          <cell r="BR561">
            <v>5.2386583187547799</v>
          </cell>
          <cell r="BS561">
            <v>5.2386583204497468</v>
          </cell>
          <cell r="BT561">
            <v>5.2386583221454064</v>
          </cell>
          <cell r="BU561">
            <v>5.2386583238406805</v>
          </cell>
          <cell r="BV561">
            <v>5.2386583255359804</v>
          </cell>
          <cell r="BW561">
            <v>5.2386583272313922</v>
          </cell>
          <cell r="BX561">
            <v>5.2386583289267197</v>
          </cell>
          <cell r="BY561">
            <v>5.2386583306220667</v>
          </cell>
          <cell r="BZ561">
            <v>5.2386583323174287</v>
          </cell>
          <cell r="CA561">
            <v>5.2386583340127739</v>
          </cell>
          <cell r="CB561">
            <v>5.2386583357081253</v>
          </cell>
          <cell r="CC561">
            <v>5.2386583374034785</v>
          </cell>
          <cell r="CD561">
            <v>5.2386583390988282</v>
          </cell>
          <cell r="CE561">
            <v>5.2386583407941787</v>
          </cell>
          <cell r="CF561">
            <v>5.2386583424895292</v>
          </cell>
          <cell r="CG561">
            <v>5.2386583441848806</v>
          </cell>
          <cell r="CH561">
            <v>5.238658345880232</v>
          </cell>
          <cell r="CI561">
            <v>5.2386583475755826</v>
          </cell>
          <cell r="CJ561">
            <v>5.2386583492709331</v>
          </cell>
          <cell r="CK561">
            <v>5.2386583509662836</v>
          </cell>
          <cell r="CL561">
            <v>5.238658352661635</v>
          </cell>
          <cell r="CM561">
            <v>5.2386583543569865</v>
          </cell>
          <cell r="CN561">
            <v>5.238658356052337</v>
          </cell>
          <cell r="CO561">
            <v>5.2386583577476884</v>
          </cell>
          <cell r="CP561">
            <v>5.2386583594430398</v>
          </cell>
          <cell r="CQ561">
            <v>5.2386583611383912</v>
          </cell>
          <cell r="CR561">
            <v>5.2386583628337426</v>
          </cell>
          <cell r="CS561">
            <v>5.2386583645290941</v>
          </cell>
          <cell r="CT561">
            <v>5.2386583662244455</v>
          </cell>
          <cell r="CU561">
            <v>5.2386583679197969</v>
          </cell>
          <cell r="CV561">
            <v>5.2386583696151474</v>
          </cell>
          <cell r="CW561">
            <v>5.2386583713104979</v>
          </cell>
          <cell r="CX561">
            <v>5.2386583730058494</v>
          </cell>
          <cell r="CY561">
            <v>5.2386583747011999</v>
          </cell>
          <cell r="CZ561">
            <v>5.2386583763965513</v>
          </cell>
          <cell r="DA561">
            <v>5.2386583780919027</v>
          </cell>
          <cell r="DB561">
            <v>5.2386583797872541</v>
          </cell>
        </row>
        <row r="562">
          <cell r="C562" t="str">
            <v>RON</v>
          </cell>
          <cell r="D562" t="str">
            <v>RON/USD</v>
          </cell>
          <cell r="E562" t="str">
            <v>USDRON Currncy</v>
          </cell>
          <cell r="F562">
            <v>2.1703999999999999</v>
          </cell>
          <cell r="G562">
            <v>2.9003999999999999</v>
          </cell>
          <cell r="H562">
            <v>3.3054000000000001</v>
          </cell>
          <cell r="I562">
            <v>3.3220000000000001</v>
          </cell>
          <cell r="J562">
            <v>3.2621000000000002</v>
          </cell>
          <cell r="K562">
            <v>2.9136000000000002</v>
          </cell>
          <cell r="L562">
            <v>2.8073999999999999</v>
          </cell>
          <cell r="M562">
            <v>2.4350999999999998</v>
          </cell>
          <cell r="N562">
            <v>2.5198</v>
          </cell>
          <cell r="O562">
            <v>3.0453999999999999</v>
          </cell>
          <cell r="P562">
            <v>3.1812</v>
          </cell>
          <cell r="Q562">
            <v>3.0491999999999999</v>
          </cell>
          <cell r="R562">
            <v>3.4695999999999998</v>
          </cell>
          <cell r="S562">
            <v>3.3269000000000002</v>
          </cell>
          <cell r="T562">
            <v>3.3496999999999999</v>
          </cell>
          <cell r="U562">
            <v>4.0053000000000001</v>
          </cell>
          <cell r="V562">
            <v>4.0594999999999999</v>
          </cell>
          <cell r="W562">
            <v>4.0503999999999998</v>
          </cell>
          <cell r="X562">
            <v>3.9443000000000001</v>
          </cell>
          <cell r="Y562">
            <v>4.2390999999999996</v>
          </cell>
          <cell r="Z562">
            <v>4.2423000000000002</v>
          </cell>
          <cell r="AA562">
            <v>4.1627999999999998</v>
          </cell>
          <cell r="AB562">
            <v>4.6890000000000001</v>
          </cell>
          <cell r="AC562">
            <v>4.6736000000000004</v>
          </cell>
          <cell r="AD562">
            <v>4.7378304562172326</v>
          </cell>
          <cell r="AE562">
            <v>4.7800346807155023</v>
          </cell>
          <cell r="AF562">
            <v>4.8077269631110831</v>
          </cell>
          <cell r="AG562">
            <v>4.8315196615193292</v>
          </cell>
          <cell r="AH562">
            <v>4.8631666188124738</v>
          </cell>
          <cell r="AI562">
            <v>4.8911982137941292</v>
          </cell>
          <cell r="AJ562">
            <v>4.9193436891058298</v>
          </cell>
          <cell r="AK562">
            <v>4.9489720433996478</v>
          </cell>
          <cell r="AL562">
            <v>4.9779090126259993</v>
          </cell>
          <cell r="AM562">
            <v>5.0071529025733676</v>
          </cell>
          <cell r="AN562">
            <v>5.0367695890248187</v>
          </cell>
          <cell r="AO562">
            <v>5.0663802134885705</v>
          </cell>
          <cell r="AP562">
            <v>5.0962186618135839</v>
          </cell>
          <cell r="AQ562">
            <v>5.126257928560972</v>
          </cell>
          <cell r="AR562">
            <v>5.1564393104953474</v>
          </cell>
          <cell r="AS562">
            <v>5.1868133645273407</v>
          </cell>
          <cell r="AT562">
            <v>5.2173680816321228</v>
          </cell>
          <cell r="AU562">
            <v>5.2480965710610175</v>
          </cell>
          <cell r="AV562">
            <v>5.2790096239211399</v>
          </cell>
          <cell r="AW562">
            <v>5.3101044602273264</v>
          </cell>
          <cell r="AX562">
            <v>5.3413814496509779</v>
          </cell>
          <cell r="AY562">
            <v>5.3728434395038702</v>
          </cell>
          <cell r="AZ562">
            <v>5.4044905660273015</v>
          </cell>
          <cell r="BA562">
            <v>5.4363239606343212</v>
          </cell>
          <cell r="BB562">
            <v>5.4683450146084684</v>
          </cell>
          <cell r="BC562">
            <v>5.5005546222571633</v>
          </cell>
          <cell r="BD562">
            <v>5.5329539365205722</v>
          </cell>
          <cell r="BE562">
            <v>5.5655441176048175</v>
          </cell>
          <cell r="BF562">
            <v>5.5983262467785053</v>
          </cell>
          <cell r="BG562">
            <v>5.631301469036659</v>
          </cell>
          <cell r="BH562">
            <v>5.6644709265832036</v>
          </cell>
          <cell r="BI562">
            <v>5.6978357553991339</v>
          </cell>
          <cell r="BJ562">
            <v>5.7313971100572658</v>
          </cell>
          <cell r="BK562">
            <v>5.7651561483184768</v>
          </cell>
          <cell r="BL562">
            <v>5.7991140331718993</v>
          </cell>
          <cell r="BM562">
            <v>5.8332719367423627</v>
          </cell>
          <cell r="BN562">
            <v>5.8676310370627771</v>
          </cell>
          <cell r="BO562">
            <v>5.9021925190019555</v>
          </cell>
          <cell r="BP562">
            <v>5.9369575748127597</v>
          </cell>
          <cell r="BQ562">
            <v>5.9719274035338152</v>
          </cell>
          <cell r="BR562">
            <v>6.0071032112885669</v>
          </cell>
          <cell r="BS562">
            <v>6.0424862113697158</v>
          </cell>
          <cell r="BT562">
            <v>6.0780776241654273</v>
          </cell>
          <cell r="BU562">
            <v>6.1138786772645268</v>
          </cell>
          <cell r="BV562">
            <v>6.1498906054955205</v>
          </cell>
          <cell r="BW562">
            <v>6.1861146509501381</v>
          </cell>
          <cell r="BX562">
            <v>6.2225520630400606</v>
          </cell>
          <cell r="BY562">
            <v>6.25920409853713</v>
          </cell>
          <cell r="BZ562">
            <v>6.296072021613945</v>
          </cell>
          <cell r="CA562">
            <v>6.3331571038902812</v>
          </cell>
          <cell r="CB562">
            <v>6.3704606244759949</v>
          </cell>
          <cell r="CC562">
            <v>6.4079838700148262</v>
          </cell>
          <cell r="CD562">
            <v>6.4457281347293129</v>
          </cell>
          <cell r="CE562">
            <v>6.4836947204651771</v>
          </cell>
          <cell r="CF562">
            <v>6.5218849367362148</v>
          </cell>
          <cell r="CG562">
            <v>6.5603001007695605</v>
          </cell>
          <cell r="CH562">
            <v>6.5989415375510516</v>
          </cell>
          <cell r="CI562">
            <v>6.6378105798709459</v>
          </cell>
          <cell r="CJ562">
            <v>6.6769085683699023</v>
          </cell>
          <cell r="CK562">
            <v>6.7162368515852071</v>
          </cell>
          <cell r="CL562">
            <v>6.7557967859972914</v>
          </cell>
          <cell r="CM562">
            <v>6.7955897360765238</v>
          </cell>
          <cell r="CN562">
            <v>6.8356170743302629</v>
          </cell>
          <cell r="CO562">
            <v>6.8758801813502028</v>
          </cell>
          <cell r="CP562">
            <v>6.9163804458599891</v>
          </cell>
          <cell r="CQ562">
            <v>6.9571192647631186</v>
          </cell>
          <cell r="CR562">
            <v>6.9980980431911206</v>
          </cell>
          <cell r="CS562">
            <v>7.0393181945520187</v>
          </cell>
          <cell r="CT562">
            <v>7.080781140579087</v>
          </cell>
          <cell r="CU562">
            <v>7.1224883113798798</v>
          </cell>
          <cell r="CV562">
            <v>7.1644411454855632</v>
          </cell>
          <cell r="CW562">
            <v>7.2066410899005309</v>
          </cell>
          <cell r="CX562">
            <v>7.2490896001523115</v>
          </cell>
          <cell r="CY562">
            <v>7.2917881403417741</v>
          </cell>
          <cell r="CZ562">
            <v>7.3347381831936236</v>
          </cell>
          <cell r="DA562">
            <v>7.3779412101071946</v>
          </cell>
          <cell r="DB562">
            <v>7.4213987112075586</v>
          </cell>
        </row>
        <row r="563">
          <cell r="C563" t="str">
            <v>RUB</v>
          </cell>
          <cell r="D563" t="str">
            <v>RUB/USD</v>
          </cell>
          <cell r="E563" t="str">
            <v>USDRUB Currncy</v>
          </cell>
          <cell r="F563">
            <v>28.149000000000001</v>
          </cell>
          <cell r="G563">
            <v>29.198699999999999</v>
          </cell>
          <cell r="H563">
            <v>31.380700000000001</v>
          </cell>
          <cell r="I563">
            <v>30.682400000000001</v>
          </cell>
          <cell r="J563">
            <v>28.802900000000001</v>
          </cell>
          <cell r="K563">
            <v>28.291799999999999</v>
          </cell>
          <cell r="L563">
            <v>27.174399999999999</v>
          </cell>
          <cell r="M563">
            <v>25.571100000000001</v>
          </cell>
          <cell r="N563">
            <v>24.878</v>
          </cell>
          <cell r="O563">
            <v>31.7333</v>
          </cell>
          <cell r="P563">
            <v>30.3736</v>
          </cell>
          <cell r="Q563">
            <v>29.404599999999999</v>
          </cell>
          <cell r="R563">
            <v>31.090299999999999</v>
          </cell>
          <cell r="S563">
            <v>31.909800000000001</v>
          </cell>
          <cell r="T563">
            <v>38.677100000000003</v>
          </cell>
          <cell r="U563">
            <v>61.347000000000001</v>
          </cell>
          <cell r="V563">
            <v>66.840299999999999</v>
          </cell>
          <cell r="W563">
            <v>58.328699999999998</v>
          </cell>
          <cell r="X563">
            <v>62.8932</v>
          </cell>
          <cell r="Y563">
            <v>64.680800000000005</v>
          </cell>
          <cell r="Z563">
            <v>72.440200000000004</v>
          </cell>
          <cell r="AA563">
            <v>73.699799999999996</v>
          </cell>
          <cell r="AB563">
            <v>81.864400000000003</v>
          </cell>
          <cell r="AC563" t="str">
            <v/>
          </cell>
          <cell r="AD563" t="e">
            <v>#VALUE!</v>
          </cell>
          <cell r="AE563" t="e">
            <v>#VALUE!</v>
          </cell>
          <cell r="AF563" t="e">
            <v>#VALUE!</v>
          </cell>
          <cell r="AG563" t="e">
            <v>#VALUE!</v>
          </cell>
          <cell r="AH563" t="e">
            <v>#VALUE!</v>
          </cell>
          <cell r="AI563" t="e">
            <v>#VALUE!</v>
          </cell>
          <cell r="AJ563" t="e">
            <v>#VALUE!</v>
          </cell>
          <cell r="AK563" t="e">
            <v>#VALUE!</v>
          </cell>
          <cell r="AL563" t="e">
            <v>#VALUE!</v>
          </cell>
          <cell r="AM563" t="e">
            <v>#VALUE!</v>
          </cell>
          <cell r="AN563" t="e">
            <v>#VALUE!</v>
          </cell>
          <cell r="AO563" t="e">
            <v>#VALUE!</v>
          </cell>
          <cell r="AP563" t="e">
            <v>#VALUE!</v>
          </cell>
          <cell r="AQ563" t="e">
            <v>#VALUE!</v>
          </cell>
          <cell r="AR563" t="e">
            <v>#VALUE!</v>
          </cell>
          <cell r="AS563" t="e">
            <v>#VALUE!</v>
          </cell>
          <cell r="AT563" t="e">
            <v>#VALUE!</v>
          </cell>
          <cell r="AU563" t="e">
            <v>#VALUE!</v>
          </cell>
          <cell r="AV563" t="e">
            <v>#VALUE!</v>
          </cell>
          <cell r="AW563" t="e">
            <v>#VALUE!</v>
          </cell>
          <cell r="AX563" t="e">
            <v>#VALUE!</v>
          </cell>
          <cell r="AY563" t="e">
            <v>#VALUE!</v>
          </cell>
          <cell r="AZ563" t="e">
            <v>#VALUE!</v>
          </cell>
          <cell r="BA563" t="e">
            <v>#VALUE!</v>
          </cell>
          <cell r="BB563" t="e">
            <v>#VALUE!</v>
          </cell>
          <cell r="BC563" t="e">
            <v>#VALUE!</v>
          </cell>
          <cell r="BD563" t="e">
            <v>#VALUE!</v>
          </cell>
          <cell r="BE563" t="e">
            <v>#VALUE!</v>
          </cell>
          <cell r="BF563" t="e">
            <v>#VALUE!</v>
          </cell>
          <cell r="BG563" t="e">
            <v>#VALUE!</v>
          </cell>
          <cell r="BH563" t="e">
            <v>#VALUE!</v>
          </cell>
          <cell r="BI563" t="e">
            <v>#VALUE!</v>
          </cell>
          <cell r="BJ563" t="e">
            <v>#VALUE!</v>
          </cell>
          <cell r="BK563" t="e">
            <v>#VALUE!</v>
          </cell>
          <cell r="BL563" t="e">
            <v>#VALUE!</v>
          </cell>
          <cell r="BM563" t="e">
            <v>#VALUE!</v>
          </cell>
          <cell r="BN563" t="e">
            <v>#VALUE!</v>
          </cell>
          <cell r="BO563" t="e">
            <v>#VALUE!</v>
          </cell>
          <cell r="BP563" t="e">
            <v>#VALUE!</v>
          </cell>
          <cell r="BQ563" t="e">
            <v>#VALUE!</v>
          </cell>
          <cell r="BR563" t="e">
            <v>#VALUE!</v>
          </cell>
          <cell r="BS563" t="e">
            <v>#VALUE!</v>
          </cell>
          <cell r="BT563" t="e">
            <v>#VALUE!</v>
          </cell>
          <cell r="BU563" t="e">
            <v>#VALUE!</v>
          </cell>
          <cell r="BV563" t="e">
            <v>#VALUE!</v>
          </cell>
          <cell r="BW563" t="e">
            <v>#VALUE!</v>
          </cell>
          <cell r="BX563" t="e">
            <v>#VALUE!</v>
          </cell>
          <cell r="BY563" t="e">
            <v>#VALUE!</v>
          </cell>
          <cell r="BZ563" t="e">
            <v>#VALUE!</v>
          </cell>
          <cell r="CA563" t="e">
            <v>#VALUE!</v>
          </cell>
          <cell r="CB563" t="e">
            <v>#VALUE!</v>
          </cell>
          <cell r="CC563" t="e">
            <v>#VALUE!</v>
          </cell>
          <cell r="CD563" t="e">
            <v>#VALUE!</v>
          </cell>
          <cell r="CE563" t="e">
            <v>#VALUE!</v>
          </cell>
          <cell r="CF563" t="e">
            <v>#VALUE!</v>
          </cell>
          <cell r="CG563" t="e">
            <v>#VALUE!</v>
          </cell>
          <cell r="CH563" t="e">
            <v>#VALUE!</v>
          </cell>
          <cell r="CI563" t="e">
            <v>#VALUE!</v>
          </cell>
          <cell r="CJ563" t="e">
            <v>#VALUE!</v>
          </cell>
          <cell r="CK563" t="e">
            <v>#VALUE!</v>
          </cell>
          <cell r="CL563" t="e">
            <v>#VALUE!</v>
          </cell>
          <cell r="CM563" t="e">
            <v>#VALUE!</v>
          </cell>
          <cell r="CN563" t="e">
            <v>#VALUE!</v>
          </cell>
          <cell r="CO563" t="e">
            <v>#VALUE!</v>
          </cell>
          <cell r="CP563" t="e">
            <v>#VALUE!</v>
          </cell>
          <cell r="CQ563" t="e">
            <v>#VALUE!</v>
          </cell>
          <cell r="CR563" t="e">
            <v>#VALUE!</v>
          </cell>
          <cell r="CS563" t="e">
            <v>#VALUE!</v>
          </cell>
          <cell r="CT563" t="e">
            <v>#VALUE!</v>
          </cell>
          <cell r="CU563" t="e">
            <v>#VALUE!</v>
          </cell>
          <cell r="CV563" t="e">
            <v>#VALUE!</v>
          </cell>
          <cell r="CW563" t="e">
            <v>#VALUE!</v>
          </cell>
          <cell r="CX563" t="e">
            <v>#VALUE!</v>
          </cell>
          <cell r="CY563" t="e">
            <v>#VALUE!</v>
          </cell>
          <cell r="CZ563" t="e">
            <v>#VALUE!</v>
          </cell>
          <cell r="DA563" t="e">
            <v>#VALUE!</v>
          </cell>
          <cell r="DB563" t="e">
            <v>#VALUE!</v>
          </cell>
        </row>
        <row r="564">
          <cell r="C564" t="str">
            <v>RWF</v>
          </cell>
          <cell r="D564" t="str">
            <v>RWF/USD</v>
          </cell>
          <cell r="E564" t="str">
            <v>USDRWF Currncy</v>
          </cell>
          <cell r="F564">
            <v>353.26560000000001</v>
          </cell>
          <cell r="G564">
            <v>419.3134</v>
          </cell>
          <cell r="H564">
            <v>466.27010000000001</v>
          </cell>
          <cell r="I564">
            <v>522.62239999999997</v>
          </cell>
          <cell r="J564">
            <v>560.40170000000001</v>
          </cell>
          <cell r="K564">
            <v>545.89800000000002</v>
          </cell>
          <cell r="L564">
            <v>545.68960000000004</v>
          </cell>
          <cell r="M564">
            <v>547.05539999999996</v>
          </cell>
          <cell r="N564">
            <v>546.7242</v>
          </cell>
          <cell r="O564">
            <v>568.27</v>
          </cell>
          <cell r="P564">
            <v>583.14819999999997</v>
          </cell>
          <cell r="Q564">
            <v>600.28800000000001</v>
          </cell>
          <cell r="R564">
            <v>614.22969999999998</v>
          </cell>
          <cell r="S564">
            <v>649.81629999999996</v>
          </cell>
          <cell r="T564">
            <v>685.67870000000005</v>
          </cell>
          <cell r="U564">
            <v>718.42079999999999</v>
          </cell>
          <cell r="V564">
            <v>785.44709999999998</v>
          </cell>
          <cell r="W564">
            <v>837.8202</v>
          </cell>
          <cell r="X564">
            <v>869.54340000000002</v>
          </cell>
          <cell r="Y564">
            <v>911.86940000000004</v>
          </cell>
          <cell r="Z564">
            <v>956.71849999999995</v>
          </cell>
          <cell r="AA564">
            <v>1000.1098</v>
          </cell>
          <cell r="AB564">
            <v>1033.7606000000001</v>
          </cell>
          <cell r="AC564">
            <v>1065.1708000000001</v>
          </cell>
          <cell r="AD564">
            <v>1058.5048577570842</v>
          </cell>
          <cell r="AE564">
            <v>1066.2738685227973</v>
          </cell>
          <cell r="AF564">
            <v>1068.0850723612666</v>
          </cell>
          <cell r="AG564">
            <v>1069.6218555423341</v>
          </cell>
          <cell r="AH564">
            <v>1073.3575403568314</v>
          </cell>
          <cell r="AI564">
            <v>1075.7296616741257</v>
          </cell>
          <cell r="AJ564">
            <v>1078.2903514418849</v>
          </cell>
          <cell r="AK564">
            <v>1081.1956106405105</v>
          </cell>
          <cell r="AL564">
            <v>1083.821022948772</v>
          </cell>
          <cell r="AM564">
            <v>1086.5316547660173</v>
          </cell>
          <cell r="AN564">
            <v>1089.2927362165376</v>
          </cell>
          <cell r="AO564">
            <v>1092.0052325091224</v>
          </cell>
          <cell r="AP564">
            <v>1094.7470131938242</v>
          </cell>
          <cell r="AQ564">
            <v>1097.4992468963085</v>
          </cell>
          <cell r="AR564">
            <v>1100.2484667442527</v>
          </cell>
          <cell r="AS564">
            <v>1103.0100163310292</v>
          </cell>
          <cell r="AT564">
            <v>1105.7781871067425</v>
          </cell>
          <cell r="AU564">
            <v>1108.5516888423761</v>
          </cell>
          <cell r="AV564">
            <v>1111.3333310966389</v>
          </cell>
          <cell r="AW564">
            <v>1114.1217032965546</v>
          </cell>
          <cell r="AX564">
            <v>1116.9168419749758</v>
          </cell>
          <cell r="AY564">
            <v>1119.719230373003</v>
          </cell>
          <cell r="AZ564">
            <v>1122.5285684750943</v>
          </cell>
          <cell r="BA564">
            <v>1125.3449301843639</v>
          </cell>
          <cell r="BB564">
            <v>1128.1684019852032</v>
          </cell>
          <cell r="BC564">
            <v>1130.9989367764153</v>
          </cell>
          <cell r="BD564">
            <v>1133.8365726114368</v>
          </cell>
          <cell r="BE564">
            <v>1136.6813354729527</v>
          </cell>
          <cell r="BF564">
            <v>1139.5332309729247</v>
          </cell>
          <cell r="BG564">
            <v>1142.3922824713036</v>
          </cell>
          <cell r="BH564">
            <v>1145.258508380577</v>
          </cell>
          <cell r="BI564">
            <v>1148.1319245641807</v>
          </cell>
          <cell r="BJ564">
            <v>1151.0125503369329</v>
          </cell>
          <cell r="BK564">
            <v>1153.9004036514468</v>
          </cell>
          <cell r="BL564">
            <v>1156.7955023052739</v>
          </cell>
          <cell r="BM564">
            <v>1159.6978647469411</v>
          </cell>
          <cell r="BN564">
            <v>1162.6075091330697</v>
          </cell>
          <cell r="BO564">
            <v>1165.5244536887396</v>
          </cell>
          <cell r="BP564">
            <v>1168.4487167827465</v>
          </cell>
          <cell r="BQ564">
            <v>1171.3803167568092</v>
          </cell>
          <cell r="BR564">
            <v>1174.3192720147365</v>
          </cell>
          <cell r="BS564">
            <v>1177.2656010202809</v>
          </cell>
          <cell r="BT564">
            <v>1180.2193222689336</v>
          </cell>
          <cell r="BU564">
            <v>1183.1804543077255</v>
          </cell>
          <cell r="BV564">
            <v>1186.1490157316764</v>
          </cell>
          <cell r="BW564">
            <v>1189.1250251797676</v>
          </cell>
          <cell r="BX564">
            <v>1192.1085013390568</v>
          </cell>
          <cell r="BY564">
            <v>1195.0994629435133</v>
          </cell>
          <cell r="BZ564">
            <v>1198.097928773652</v>
          </cell>
          <cell r="CA564">
            <v>1201.1039176574041</v>
          </cell>
          <cell r="CB564">
            <v>1204.1174484698936</v>
          </cell>
          <cell r="CC564">
            <v>1207.138540133534</v>
          </cell>
          <cell r="CD564">
            <v>1210.1672116182747</v>
          </cell>
          <cell r="CE564">
            <v>1213.2034819416424</v>
          </cell>
          <cell r="CF564">
            <v>1216.2473701688698</v>
          </cell>
          <cell r="CG564">
            <v>1219.2988954130358</v>
          </cell>
          <cell r="CH564">
            <v>1222.3580768351674</v>
          </cell>
          <cell r="CI564">
            <v>1225.4249336443659</v>
          </cell>
          <cell r="CJ564">
            <v>1228.4994850979301</v>
          </cell>
          <cell r="CK564">
            <v>1231.5817505014732</v>
          </cell>
          <cell r="CL564">
            <v>1234.6717492090447</v>
          </cell>
          <cell r="CM564">
            <v>1237.7695006232548</v>
          </cell>
          <cell r="CN564">
            <v>1240.8750241953928</v>
          </cell>
          <cell r="CO564">
            <v>1243.9883394255514</v>
          </cell>
          <cell r="CP564">
            <v>1247.1094658627483</v>
          </cell>
          <cell r="CQ564">
            <v>1250.2384231050485</v>
          </cell>
          <cell r="CR564">
            <v>1253.3752307996886</v>
          </cell>
          <cell r="CS564">
            <v>1256.5199086431985</v>
          </cell>
          <cell r="CT564">
            <v>1259.6724763815275</v>
          </cell>
          <cell r="CU564">
            <v>1262.8329538101655</v>
          </cell>
          <cell r="CV564">
            <v>1266.0013607742694</v>
          </cell>
          <cell r="CW564">
            <v>1269.177717168787</v>
          </cell>
          <cell r="CX564">
            <v>1272.3620429385812</v>
          </cell>
          <cell r="CY564">
            <v>1275.5543580785566</v>
          </cell>
          <cell r="CZ564">
            <v>1278.7546826337843</v>
          </cell>
          <cell r="DA564">
            <v>1281.9630366996275</v>
          </cell>
          <cell r="DB564">
            <v>1285.1794404218681</v>
          </cell>
        </row>
        <row r="565">
          <cell r="C565" t="str">
            <v>SAR</v>
          </cell>
          <cell r="D565" t="str">
            <v>SAR/USD</v>
          </cell>
          <cell r="E565" t="str">
            <v>USDSAR Currncy</v>
          </cell>
          <cell r="F565">
            <v>3.7505999999999999</v>
          </cell>
          <cell r="G565">
            <v>3.7505000000000002</v>
          </cell>
          <cell r="H565">
            <v>3.7503000000000002</v>
          </cell>
          <cell r="I565">
            <v>3.7503000000000002</v>
          </cell>
          <cell r="J565">
            <v>3.7503000000000002</v>
          </cell>
          <cell r="K565">
            <v>3.7505000000000002</v>
          </cell>
          <cell r="L565">
            <v>3.7505000000000002</v>
          </cell>
          <cell r="M565">
            <v>3.7471000000000001</v>
          </cell>
          <cell r="N565">
            <v>3.7509000000000001</v>
          </cell>
          <cell r="O565">
            <v>3.7503000000000002</v>
          </cell>
          <cell r="P565">
            <v>3.7502</v>
          </cell>
          <cell r="Q565">
            <v>3.7503000000000002</v>
          </cell>
          <cell r="R565">
            <v>3.7503000000000002</v>
          </cell>
          <cell r="S565">
            <v>3.7503000000000002</v>
          </cell>
          <cell r="T565">
            <v>3.7509000000000001</v>
          </cell>
          <cell r="U565">
            <v>3.7511999999999999</v>
          </cell>
          <cell r="V565">
            <v>3.7507000000000001</v>
          </cell>
          <cell r="W565">
            <v>3.7503000000000002</v>
          </cell>
          <cell r="X565">
            <v>3.7505999999999999</v>
          </cell>
          <cell r="Y565">
            <v>3.7505999999999999</v>
          </cell>
          <cell r="Z565">
            <v>3.7530000000000001</v>
          </cell>
          <cell r="AA565">
            <v>3.7509000000000001</v>
          </cell>
          <cell r="AB565">
            <v>3.7547000000000001</v>
          </cell>
          <cell r="AC565">
            <v>3.7578999999999998</v>
          </cell>
          <cell r="AD565">
            <v>3.7717947315908913</v>
          </cell>
          <cell r="AE565">
            <v>3.809594981929048</v>
          </cell>
          <cell r="AF565">
            <v>3.8460010812786418</v>
          </cell>
          <cell r="AG565">
            <v>3.8778306757220387</v>
          </cell>
          <cell r="AH565">
            <v>3.9138352821183329</v>
          </cell>
          <cell r="AI565">
            <v>3.9492124372399746</v>
          </cell>
          <cell r="AJ565">
            <v>3.9842283769462439</v>
          </cell>
          <cell r="AK565">
            <v>4.0203391487135542</v>
          </cell>
          <cell r="AL565">
            <v>4.0564806398889486</v>
          </cell>
          <cell r="AM565">
            <v>4.0928803215185487</v>
          </cell>
          <cell r="AN565">
            <v>4.1297521367155019</v>
          </cell>
          <cell r="AO565">
            <v>4.1668808780973086</v>
          </cell>
          <cell r="AP565">
            <v>4.2043446597096708</v>
          </cell>
          <cell r="AQ565">
            <v>4.242169977538385</v>
          </cell>
          <cell r="AR565">
            <v>4.2803185627008213</v>
          </cell>
          <cell r="AS565">
            <v>4.318813282802024</v>
          </cell>
          <cell r="AT565">
            <v>4.3576579146087013</v>
          </cell>
          <cell r="AU565">
            <v>4.3968483850428042</v>
          </cell>
          <cell r="AV565">
            <v>4.4363924359302791</v>
          </cell>
          <cell r="AW565">
            <v>4.476292582062281</v>
          </cell>
          <cell r="AX565">
            <v>4.5165509018220913</v>
          </cell>
          <cell r="AY565">
            <v>4.5571715985094912</v>
          </cell>
          <cell r="AZ565">
            <v>4.5981576522227909</v>
          </cell>
          <cell r="BA565">
            <v>4.639512203333128</v>
          </cell>
          <cell r="BB565">
            <v>4.6812387586043309</v>
          </cell>
          <cell r="BC565">
            <v>4.7233405835848989</v>
          </cell>
          <cell r="BD565">
            <v>4.7658210419114022</v>
          </cell>
          <cell r="BE565">
            <v>4.8086835738084623</v>
          </cell>
          <cell r="BF565">
            <v>4.8519315959523306</v>
          </cell>
          <cell r="BG565">
            <v>4.8955685766759913</v>
          </cell>
          <cell r="BH565">
            <v>4.9395980199192957</v>
          </cell>
          <cell r="BI565">
            <v>4.9840234510646724</v>
          </cell>
          <cell r="BJ565">
            <v>5.0288484324774512</v>
          </cell>
          <cell r="BK565">
            <v>5.0740765584302236</v>
          </cell>
          <cell r="BL565">
            <v>5.119711453819475</v>
          </cell>
          <cell r="BM565">
            <v>5.16575677733264</v>
          </cell>
          <cell r="BN565">
            <v>5.2122162203398164</v>
          </cell>
          <cell r="BO565">
            <v>5.2590935071563409</v>
          </cell>
          <cell r="BP565">
            <v>5.3063923958394223</v>
          </cell>
          <cell r="BQ565">
            <v>5.3541166781656973</v>
          </cell>
          <cell r="BR565">
            <v>5.4022701799839297</v>
          </cell>
          <cell r="BS565">
            <v>5.4508567615987937</v>
          </cell>
          <cell r="BT565">
            <v>5.499880318011952</v>
          </cell>
          <cell r="BU565">
            <v>5.5493447792541479</v>
          </cell>
          <cell r="BV565">
            <v>5.5992541107101257</v>
          </cell>
          <cell r="BW565">
            <v>5.64961231342315</v>
          </cell>
          <cell r="BX565">
            <v>5.7004234244213947</v>
          </cell>
          <cell r="BY565">
            <v>5.7516915170423273</v>
          </cell>
          <cell r="BZ565">
            <v>5.8034207012568286</v>
          </cell>
          <cell r="CA565">
            <v>5.8556151240000531</v>
          </cell>
          <cell r="CB565">
            <v>5.9082789695037672</v>
          </cell>
          <cell r="CC565">
            <v>5.9614164596313861</v>
          </cell>
          <cell r="CD565">
            <v>6.0150318542167298</v>
          </cell>
          <cell r="CE565">
            <v>6.069129451405443</v>
          </cell>
          <cell r="CF565">
            <v>6.123713587999517</v>
          </cell>
          <cell r="CG565">
            <v>6.1787886398050009</v>
          </cell>
          <cell r="CH565">
            <v>6.2343590219827831</v>
          </cell>
          <cell r="CI565">
            <v>6.2904291894025279</v>
          </cell>
          <cell r="CJ565">
            <v>6.3470036369998164</v>
          </cell>
          <cell r="CK565">
            <v>6.4040869001364849</v>
          </cell>
          <cell r="CL565">
            <v>6.4616835549642078</v>
          </cell>
          <cell r="CM565">
            <v>6.5197982187913519</v>
          </cell>
          <cell r="CN565">
            <v>6.5784355504531264</v>
          </cell>
          <cell r="CO565">
            <v>6.6376002506850673</v>
          </cell>
          <cell r="CP565">
            <v>6.6972970624998736</v>
          </cell>
          <cell r="CQ565">
            <v>6.7575307715676427</v>
          </cell>
          <cell r="CR565">
            <v>6.8183062065995141</v>
          </cell>
          <cell r="CS565">
            <v>6.8796282397347701</v>
          </cell>
          <cell r="CT565">
            <v>6.9415017869314228</v>
          </cell>
          <cell r="CU565">
            <v>7.0039318083603002</v>
          </cell>
          <cell r="CV565">
            <v>7.0669233088026875</v>
          </cell>
          <cell r="CW565">
            <v>7.1304813380515455</v>
          </cell>
          <cell r="CX565">
            <v>7.194610991316325</v>
          </cell>
          <cell r="CY565">
            <v>7.259317409631441</v>
          </cell>
          <cell r="CZ565">
            <v>7.3246057802684046</v>
          </cell>
          <cell r="DA565">
            <v>7.3904813371516624</v>
          </cell>
          <cell r="DB565">
            <v>7.4569493612781912</v>
          </cell>
        </row>
        <row r="566">
          <cell r="C566" t="str">
            <v>SCR</v>
          </cell>
          <cell r="D566" t="str">
            <v>SCR/USD</v>
          </cell>
          <cell r="E566" t="str">
            <v>USDSCR Currncy</v>
          </cell>
          <cell r="F566">
            <v>5.6623999999999999</v>
          </cell>
          <cell r="G566">
            <v>5.8655999999999997</v>
          </cell>
          <cell r="H566">
            <v>5.6215000000000002</v>
          </cell>
          <cell r="I566">
            <v>5.4263000000000003</v>
          </cell>
          <cell r="J566">
            <v>5.2698</v>
          </cell>
          <cell r="K566">
            <v>5.2930000000000001</v>
          </cell>
          <cell r="L566">
            <v>5.5121000000000002</v>
          </cell>
          <cell r="M566">
            <v>6.7263999999999999</v>
          </cell>
          <cell r="N566">
            <v>9.3062000000000005</v>
          </cell>
          <cell r="O566">
            <v>13.6942</v>
          </cell>
          <cell r="P566">
            <v>12.112299999999999</v>
          </cell>
          <cell r="Q566">
            <v>12.3969</v>
          </cell>
          <cell r="R566">
            <v>13.7567</v>
          </cell>
          <cell r="S566">
            <v>12.0822</v>
          </cell>
          <cell r="T566">
            <v>12.7629</v>
          </cell>
          <cell r="U566">
            <v>13.3561</v>
          </cell>
          <cell r="V566">
            <v>13.3217</v>
          </cell>
          <cell r="W566">
            <v>13.437799999999999</v>
          </cell>
          <cell r="X566">
            <v>13.496600000000001</v>
          </cell>
          <cell r="Y566">
            <v>13.6197</v>
          </cell>
          <cell r="Z566">
            <v>17.118600000000001</v>
          </cell>
          <cell r="AA566">
            <v>16.291</v>
          </cell>
          <cell r="AB566">
            <v>13.820600000000001</v>
          </cell>
          <cell r="AC566">
            <v>13.767200000000001</v>
          </cell>
          <cell r="AD566">
            <v>14.328605305386253</v>
          </cell>
          <cell r="AE566">
            <v>14.980983592236665</v>
          </cell>
          <cell r="AF566">
            <v>15.640320671012073</v>
          </cell>
          <cell r="AG566">
            <v>16.295330425423185</v>
          </cell>
          <cell r="AH566">
            <v>16.949691928735898</v>
          </cell>
          <cell r="AI566">
            <v>17.599967088807563</v>
          </cell>
          <cell r="AJ566">
            <v>18.242070691690301</v>
          </cell>
          <cell r="AK566">
            <v>18.874783542365805</v>
          </cell>
          <cell r="AL566">
            <v>19.495013083097874</v>
          </cell>
          <cell r="AM566">
            <v>20.099852823466588</v>
          </cell>
          <cell r="AN566">
            <v>20.686889622602372</v>
          </cell>
          <cell r="AO566">
            <v>21.25329561719337</v>
          </cell>
          <cell r="AP566">
            <v>21.796385396812585</v>
          </cell>
          <cell r="AQ566">
            <v>22.313594944073294</v>
          </cell>
          <cell r="AR566">
            <v>22.802341177380256</v>
          </cell>
          <cell r="AS566">
            <v>23.26016755096942</v>
          </cell>
          <cell r="AT566">
            <v>23.684735091195375</v>
          </cell>
          <cell r="AU566">
            <v>24.073818506285765</v>
          </cell>
          <cell r="AV566">
            <v>24.425351565242856</v>
          </cell>
          <cell r="AW566">
            <v>24.73743547528732</v>
          </cell>
          <cell r="AX566">
            <v>25.008353343617578</v>
          </cell>
          <cell r="AY566">
            <v>25.236590765977667</v>
          </cell>
          <cell r="AZ566">
            <v>25.420847255233795</v>
          </cell>
          <cell r="BA566">
            <v>25.560048488575706</v>
          </cell>
          <cell r="BB566">
            <v>25.653357493472591</v>
          </cell>
          <cell r="BC566">
            <v>25.700182336214088</v>
          </cell>
          <cell r="BD566">
            <v>25.700182336214084</v>
          </cell>
          <cell r="BE566">
            <v>25.700182344640766</v>
          </cell>
          <cell r="BF566">
            <v>25.700182355657326</v>
          </cell>
          <cell r="BG566">
            <v>25.700182362138406</v>
          </cell>
          <cell r="BH566">
            <v>25.700182370779846</v>
          </cell>
          <cell r="BI566">
            <v>25.700182379492876</v>
          </cell>
          <cell r="BJ566">
            <v>25.700182387438058</v>
          </cell>
          <cell r="BK566">
            <v>25.700182395871277</v>
          </cell>
          <cell r="BL566">
            <v>25.700182404235086</v>
          </cell>
          <cell r="BM566">
            <v>25.700182412482491</v>
          </cell>
          <cell r="BN566">
            <v>25.700182420830632</v>
          </cell>
          <cell r="BO566">
            <v>25.70018242915042</v>
          </cell>
          <cell r="BP566">
            <v>25.700182437455528</v>
          </cell>
          <cell r="BQ566">
            <v>25.70018244577987</v>
          </cell>
          <cell r="BR566">
            <v>25.700182454096282</v>
          </cell>
          <cell r="BS566">
            <v>25.700182462411572</v>
          </cell>
          <cell r="BT566">
            <v>25.700182470730255</v>
          </cell>
          <cell r="BU566">
            <v>25.700182479047051</v>
          </cell>
          <cell r="BV566">
            <v>25.700182487363975</v>
          </cell>
          <cell r="BW566">
            <v>25.700182495681446</v>
          </cell>
          <cell r="BX566">
            <v>25.700182503998505</v>
          </cell>
          <cell r="BY566">
            <v>25.700182512315653</v>
          </cell>
          <cell r="BZ566">
            <v>25.700182520632886</v>
          </cell>
          <cell r="CA566">
            <v>25.70018252895003</v>
          </cell>
          <cell r="CB566">
            <v>25.700182537267203</v>
          </cell>
          <cell r="CC566">
            <v>25.70018254558439</v>
          </cell>
          <cell r="CD566">
            <v>25.700182553901559</v>
          </cell>
          <cell r="CE566">
            <v>25.700182562218732</v>
          </cell>
          <cell r="CF566">
            <v>25.700182570535905</v>
          </cell>
          <cell r="CG566">
            <v>25.700182578853077</v>
          </cell>
          <cell r="CH566">
            <v>25.700182587170254</v>
          </cell>
          <cell r="CI566">
            <v>25.700182595487426</v>
          </cell>
          <cell r="CJ566">
            <v>25.700182603804599</v>
          </cell>
          <cell r="CK566">
            <v>25.700182612121775</v>
          </cell>
          <cell r="CL566">
            <v>25.700182620438952</v>
          </cell>
          <cell r="CM566">
            <v>25.700182628756128</v>
          </cell>
          <cell r="CN566">
            <v>25.700182637073304</v>
          </cell>
          <cell r="CO566">
            <v>25.700182645390477</v>
          </cell>
          <cell r="CP566">
            <v>25.70018265370765</v>
          </cell>
          <cell r="CQ566">
            <v>25.700182662024826</v>
          </cell>
          <cell r="CR566">
            <v>25.700182670342002</v>
          </cell>
          <cell r="CS566">
            <v>25.700182678659175</v>
          </cell>
          <cell r="CT566">
            <v>25.700182686976351</v>
          </cell>
          <cell r="CU566">
            <v>25.700182695293528</v>
          </cell>
          <cell r="CV566">
            <v>25.7001827036107</v>
          </cell>
          <cell r="CW566">
            <v>25.700182711927873</v>
          </cell>
          <cell r="CX566">
            <v>25.700182720245046</v>
          </cell>
          <cell r="CY566">
            <v>25.700182728562218</v>
          </cell>
          <cell r="CZ566">
            <v>25.700182736879395</v>
          </cell>
          <cell r="DA566">
            <v>25.700182745196571</v>
          </cell>
          <cell r="DB566">
            <v>25.700182753513747</v>
          </cell>
        </row>
        <row r="567">
          <cell r="C567" t="str">
            <v>SDG</v>
          </cell>
          <cell r="D567" t="str">
            <v>SDG/USD</v>
          </cell>
          <cell r="E567" t="str">
            <v>USDSDG Currncy</v>
          </cell>
          <cell r="F567">
            <v>2.5659000000000001</v>
          </cell>
          <cell r="G567">
            <v>2.5726</v>
          </cell>
          <cell r="H567">
            <v>2.585</v>
          </cell>
          <cell r="I567">
            <v>2.5916999999999999</v>
          </cell>
          <cell r="J567">
            <v>2.5811999999999999</v>
          </cell>
          <cell r="K567">
            <v>2.4390999999999998</v>
          </cell>
          <cell r="L567">
            <v>2.1720999999999999</v>
          </cell>
          <cell r="M567">
            <v>2.0164</v>
          </cell>
          <cell r="N567">
            <v>2.0912999999999999</v>
          </cell>
          <cell r="O567">
            <v>2.3121999999999998</v>
          </cell>
          <cell r="P567">
            <v>2.3424</v>
          </cell>
          <cell r="Q567">
            <v>2.6701000000000001</v>
          </cell>
          <cell r="R567">
            <v>3.5415000000000001</v>
          </cell>
          <cell r="S567">
            <v>4.6741000000000001</v>
          </cell>
          <cell r="T567">
            <v>5.8456000000000001</v>
          </cell>
          <cell r="U567">
            <v>5.8044000000000002</v>
          </cell>
          <cell r="V567" t="str">
            <v/>
          </cell>
          <cell r="W567" t="str">
            <v/>
          </cell>
          <cell r="X567" t="str">
            <v/>
          </cell>
          <cell r="Y567" t="str">
            <v/>
          </cell>
          <cell r="Z567" t="str">
            <v/>
          </cell>
          <cell r="AA567">
            <v>434.6585</v>
          </cell>
          <cell r="AB567">
            <v>530.33100000000002</v>
          </cell>
          <cell r="AC567">
            <v>573.52710000000002</v>
          </cell>
          <cell r="AD567">
            <v>2057.9986561578894</v>
          </cell>
          <cell r="AE567">
            <v>7053.0308388823878</v>
          </cell>
          <cell r="AF567">
            <v>23493.794247920829</v>
          </cell>
          <cell r="AG567">
            <v>75954.32347039922</v>
          </cell>
          <cell r="AH567">
            <v>238205.73063275218</v>
          </cell>
          <cell r="AI567">
            <v>723948.04477375746</v>
          </cell>
          <cell r="AJ567">
            <v>2129789.5383718195</v>
          </cell>
          <cell r="AK567">
            <v>6059006.5231874632</v>
          </cell>
          <cell r="AL567">
            <v>16648873.897125259</v>
          </cell>
          <cell r="AM567">
            <v>44130598.465111218</v>
          </cell>
          <cell r="AN567">
            <v>112691110.24767537</v>
          </cell>
          <cell r="AO567">
            <v>276823629.24939167</v>
          </cell>
          <cell r="AP567">
            <v>653131978.86013973</v>
          </cell>
          <cell r="AQ567">
            <v>1477569739.5341828</v>
          </cell>
          <cell r="AR567">
            <v>3199210575.259666</v>
          </cell>
          <cell r="AS567">
            <v>6616239703.8513403</v>
          </cell>
          <cell r="AT567">
            <v>13040521717.719538</v>
          </cell>
          <cell r="AU567">
            <v>24436477623.582924</v>
          </cell>
          <cell r="AV567">
            <v>43418472891.043137</v>
          </cell>
          <cell r="AW567">
            <v>72929606697.311279</v>
          </cell>
          <cell r="AX567">
            <v>115417814089.79294</v>
          </cell>
          <cell r="AY567">
            <v>171452396108.3808</v>
          </cell>
          <cell r="AZ567">
            <v>238043597065.58591</v>
          </cell>
          <cell r="BA567">
            <v>307384748380.573</v>
          </cell>
          <cell r="BB567">
            <v>367078050247.44531</v>
          </cell>
          <cell r="BC567">
            <v>402720841913.79193</v>
          </cell>
          <cell r="BD567">
            <v>402720841913.79193</v>
          </cell>
          <cell r="BE567">
            <v>402720842045.83771</v>
          </cell>
          <cell r="BF567">
            <v>402720842218.46674</v>
          </cell>
          <cell r="BG567">
            <v>402720842320.02509</v>
          </cell>
          <cell r="BH567">
            <v>402720842455.43604</v>
          </cell>
          <cell r="BI567">
            <v>402720842591.96887</v>
          </cell>
          <cell r="BJ567">
            <v>402720842716.4696</v>
          </cell>
          <cell r="BK567">
            <v>402720842848.6178</v>
          </cell>
          <cell r="BL567">
            <v>402720842979.67828</v>
          </cell>
          <cell r="BM567">
            <v>402720843108.91486</v>
          </cell>
          <cell r="BN567">
            <v>402720843239.72992</v>
          </cell>
          <cell r="BO567">
            <v>402720843370.10059</v>
          </cell>
          <cell r="BP567">
            <v>402720843500.24133</v>
          </cell>
          <cell r="BQ567">
            <v>402720843630.68347</v>
          </cell>
          <cell r="BR567">
            <v>402720843761.00134</v>
          </cell>
          <cell r="BS567">
            <v>402720843891.30157</v>
          </cell>
          <cell r="BT567">
            <v>402720844021.65503</v>
          </cell>
          <cell r="BU567">
            <v>402720844151.97888</v>
          </cell>
          <cell r="BV567">
            <v>402720844282.30475</v>
          </cell>
          <cell r="BW567">
            <v>402720844412.63916</v>
          </cell>
          <cell r="BX567">
            <v>402720844542.96716</v>
          </cell>
          <cell r="BY567">
            <v>402720844673.29663</v>
          </cell>
          <cell r="BZ567">
            <v>402720844803.62732</v>
          </cell>
          <cell r="CA567">
            <v>402720844933.95667</v>
          </cell>
          <cell r="CB567">
            <v>402720845064.2865</v>
          </cell>
          <cell r="CC567">
            <v>402720845194.61639</v>
          </cell>
          <cell r="CD567">
            <v>402720845324.94604</v>
          </cell>
          <cell r="CE567">
            <v>402720845455.27582</v>
          </cell>
          <cell r="CF567">
            <v>402720845585.60553</v>
          </cell>
          <cell r="CG567">
            <v>402720845715.93536</v>
          </cell>
          <cell r="CH567">
            <v>402720845846.26514</v>
          </cell>
          <cell r="CI567">
            <v>402720845976.59491</v>
          </cell>
          <cell r="CJ567">
            <v>402720846106.92468</v>
          </cell>
          <cell r="CK567">
            <v>402720846237.25446</v>
          </cell>
          <cell r="CL567">
            <v>402720846367.58423</v>
          </cell>
          <cell r="CM567">
            <v>402720846497.914</v>
          </cell>
          <cell r="CN567">
            <v>402720846628.24384</v>
          </cell>
          <cell r="CO567">
            <v>402720846758.57361</v>
          </cell>
          <cell r="CP567">
            <v>402720846888.90344</v>
          </cell>
          <cell r="CQ567">
            <v>402720847019.23328</v>
          </cell>
          <cell r="CR567">
            <v>402720847149.56305</v>
          </cell>
          <cell r="CS567">
            <v>402720847279.89282</v>
          </cell>
          <cell r="CT567">
            <v>402720847410.22266</v>
          </cell>
          <cell r="CU567">
            <v>402720847540.55243</v>
          </cell>
          <cell r="CV567">
            <v>402720847670.8822</v>
          </cell>
          <cell r="CW567">
            <v>402720847801.21204</v>
          </cell>
          <cell r="CX567">
            <v>402720847931.54175</v>
          </cell>
          <cell r="CY567">
            <v>402720848061.87152</v>
          </cell>
          <cell r="CZ567">
            <v>402720848192.20135</v>
          </cell>
          <cell r="DA567">
            <v>402720848322.53113</v>
          </cell>
          <cell r="DB567">
            <v>402720848452.86096</v>
          </cell>
        </row>
        <row r="568">
          <cell r="C568" t="str">
            <v>SEK</v>
          </cell>
          <cell r="D568" t="str">
            <v>SEK/USD</v>
          </cell>
          <cell r="E568" t="str">
            <v>USDSEK Currncy</v>
          </cell>
          <cell r="F568">
            <v>9.1686999999999994</v>
          </cell>
          <cell r="G568">
            <v>10.3345</v>
          </cell>
          <cell r="H568">
            <v>9.7174999999999994</v>
          </cell>
          <cell r="I568">
            <v>8.0759000000000007</v>
          </cell>
          <cell r="J568">
            <v>7.3426999999999998</v>
          </cell>
          <cell r="K568">
            <v>7.4756</v>
          </cell>
          <cell r="L568">
            <v>7.3719999999999999</v>
          </cell>
          <cell r="M568">
            <v>6.7568999999999999</v>
          </cell>
          <cell r="N568">
            <v>6.5964</v>
          </cell>
          <cell r="O568">
            <v>7.6444000000000001</v>
          </cell>
          <cell r="P568">
            <v>7.2035</v>
          </cell>
          <cell r="Q568">
            <v>6.4941000000000004</v>
          </cell>
          <cell r="R568">
            <v>6.7723000000000004</v>
          </cell>
          <cell r="S568">
            <v>6.5137</v>
          </cell>
          <cell r="T568">
            <v>6.8644999999999996</v>
          </cell>
          <cell r="U568">
            <v>8.4306000000000001</v>
          </cell>
          <cell r="V568">
            <v>8.5601000000000003</v>
          </cell>
          <cell r="W568">
            <v>8.5436999999999994</v>
          </cell>
          <cell r="X568">
            <v>8.6995000000000005</v>
          </cell>
          <cell r="Y568">
            <v>9.4558999999999997</v>
          </cell>
          <cell r="Z568">
            <v>9.2041000000000004</v>
          </cell>
          <cell r="AA568">
            <v>8.5823</v>
          </cell>
          <cell r="AB568">
            <v>10.120100000000001</v>
          </cell>
          <cell r="AC568">
            <v>10.4825</v>
          </cell>
          <cell r="AD568">
            <v>10.612516139760544</v>
          </cell>
          <cell r="AE568">
            <v>10.639139989587859</v>
          </cell>
          <cell r="AF568">
            <v>10.637679915873916</v>
          </cell>
          <cell r="AG568">
            <v>10.633093091403113</v>
          </cell>
          <cell r="AH568">
            <v>10.639971035461292</v>
          </cell>
          <cell r="AI568">
            <v>10.640249121031264</v>
          </cell>
          <cell r="AJ568">
            <v>10.641106527262775</v>
          </cell>
          <cell r="AK568">
            <v>10.643779446183066</v>
          </cell>
          <cell r="AL568">
            <v>10.645049274338515</v>
          </cell>
          <cell r="AM568">
            <v>10.646649828839136</v>
          </cell>
          <cell r="AN568">
            <v>10.648498254101563</v>
          </cell>
          <cell r="AO568">
            <v>10.650071657966702</v>
          </cell>
          <cell r="AP568">
            <v>10.651746312914332</v>
          </cell>
          <cell r="AQ568">
            <v>10.653445683585018</v>
          </cell>
          <cell r="AR568">
            <v>10.655095337656428</v>
          </cell>
          <cell r="AS568">
            <v>10.656770424112318</v>
          </cell>
          <cell r="AT568">
            <v>10.658445654411853</v>
          </cell>
          <cell r="AU568">
            <v>10.660112832780319</v>
          </cell>
          <cell r="AV568">
            <v>10.661785856154905</v>
          </cell>
          <cell r="AW568">
            <v>10.663458191321329</v>
          </cell>
          <cell r="AX568">
            <v>10.665129560755572</v>
          </cell>
          <cell r="AY568">
            <v>10.666802328005687</v>
          </cell>
          <cell r="AZ568">
            <v>10.668475009745086</v>
          </cell>
          <cell r="BA568">
            <v>10.670147806999022</v>
          </cell>
          <cell r="BB568">
            <v>10.671821080409169</v>
          </cell>
          <cell r="BC568">
            <v>10.673494522562878</v>
          </cell>
          <cell r="BD568">
            <v>10.675168218264741</v>
          </cell>
          <cell r="BE568">
            <v>10.676842213554821</v>
          </cell>
          <cell r="BF568">
            <v>10.678516449540178</v>
          </cell>
          <cell r="BG568">
            <v>10.680190950219755</v>
          </cell>
          <cell r="BH568">
            <v>10.681865719311219</v>
          </cell>
          <cell r="BI568">
            <v>10.683540746415934</v>
          </cell>
          <cell r="BJ568">
            <v>10.685216037310159</v>
          </cell>
          <cell r="BK568">
            <v>10.686891591692127</v>
          </cell>
          <cell r="BL568">
            <v>10.688567407919413</v>
          </cell>
          <cell r="BM568">
            <v>10.690243487270163</v>
          </cell>
          <cell r="BN568">
            <v>10.691919829522208</v>
          </cell>
          <cell r="BO568">
            <v>10.693596434479929</v>
          </cell>
          <cell r="BP568">
            <v>10.695273302430278</v>
          </cell>
          <cell r="BQ568">
            <v>10.696950433329603</v>
          </cell>
          <cell r="BR568">
            <v>10.6986278271938</v>
          </cell>
          <cell r="BS568">
            <v>10.700305484109306</v>
          </cell>
          <cell r="BT568">
            <v>10.701983404095676</v>
          </cell>
          <cell r="BU568">
            <v>10.703661587193558</v>
          </cell>
          <cell r="BV568">
            <v>10.705340033451845</v>
          </cell>
          <cell r="BW568">
            <v>10.707018742906918</v>
          </cell>
          <cell r="BX568">
            <v>10.708697715600756</v>
          </cell>
          <cell r="BY568">
            <v>10.7103769515758</v>
          </cell>
          <cell r="BZ568">
            <v>10.712056450872321</v>
          </cell>
          <cell r="CA568">
            <v>10.713736213531901</v>
          </cell>
          <cell r="CB568">
            <v>10.715416239595978</v>
          </cell>
          <cell r="CC568">
            <v>10.717096529105671</v>
          </cell>
          <cell r="CD568">
            <v>10.718777082102367</v>
          </cell>
          <cell r="CE568">
            <v>10.720457898627394</v>
          </cell>
          <cell r="CF568">
            <v>10.722138978722045</v>
          </cell>
          <cell r="CG568">
            <v>10.723820322427667</v>
          </cell>
          <cell r="CH568">
            <v>10.725501929785597</v>
          </cell>
          <cell r="CI568">
            <v>10.727183800837174</v>
          </cell>
          <cell r="CJ568">
            <v>10.728865935623748</v>
          </cell>
          <cell r="CK568">
            <v>10.730548334186677</v>
          </cell>
          <cell r="CL568">
            <v>10.732230996567324</v>
          </cell>
          <cell r="CM568">
            <v>10.733913922807059</v>
          </cell>
          <cell r="CN568">
            <v>10.735597112947255</v>
          </cell>
          <cell r="CO568">
            <v>10.737280567029298</v>
          </cell>
          <cell r="CP568">
            <v>10.738964285094577</v>
          </cell>
          <cell r="CQ568">
            <v>10.740648267184483</v>
          </cell>
          <cell r="CR568">
            <v>10.74233251334042</v>
          </cell>
          <cell r="CS568">
            <v>10.744017023603798</v>
          </cell>
          <cell r="CT568">
            <v>10.745701798016029</v>
          </cell>
          <cell r="CU568">
            <v>10.747386836618537</v>
          </cell>
          <cell r="CV568">
            <v>10.749072139452744</v>
          </cell>
          <cell r="CW568">
            <v>10.750757706560092</v>
          </cell>
          <cell r="CX568">
            <v>10.752443537982019</v>
          </cell>
          <cell r="CY568">
            <v>10.754129633759971</v>
          </cell>
          <cell r="CZ568">
            <v>10.755815993935405</v>
          </cell>
          <cell r="DA568">
            <v>10.757502618549779</v>
          </cell>
          <cell r="DB568">
            <v>10.759189507644559</v>
          </cell>
        </row>
        <row r="569">
          <cell r="C569" t="str">
            <v>SGD</v>
          </cell>
          <cell r="D569" t="str">
            <v>SGD/USD</v>
          </cell>
          <cell r="E569" t="str">
            <v>USDSGD Currncy</v>
          </cell>
          <cell r="F569">
            <v>1.7243999999999999</v>
          </cell>
          <cell r="G569">
            <v>1.7922</v>
          </cell>
          <cell r="H569">
            <v>1.7907</v>
          </cell>
          <cell r="I569">
            <v>1.7423</v>
          </cell>
          <cell r="J569">
            <v>1.6900999999999999</v>
          </cell>
          <cell r="K569">
            <v>1.6642999999999999</v>
          </cell>
          <cell r="L569">
            <v>1.5887</v>
          </cell>
          <cell r="M569">
            <v>1.5067999999999999</v>
          </cell>
          <cell r="N569">
            <v>1.4148000000000001</v>
          </cell>
          <cell r="O569">
            <v>1.4537</v>
          </cell>
          <cell r="P569">
            <v>1.3628</v>
          </cell>
          <cell r="Q569">
            <v>1.2573000000000001</v>
          </cell>
          <cell r="R569">
            <v>1.2494000000000001</v>
          </cell>
          <cell r="S569">
            <v>1.2509999999999999</v>
          </cell>
          <cell r="T569">
            <v>1.2673000000000001</v>
          </cell>
          <cell r="U569">
            <v>1.3746</v>
          </cell>
          <cell r="V569">
            <v>1.3809</v>
          </cell>
          <cell r="W569">
            <v>1.3806</v>
          </cell>
          <cell r="X569">
            <v>1.3492999999999999</v>
          </cell>
          <cell r="Y569">
            <v>1.3642000000000001</v>
          </cell>
          <cell r="Z569">
            <v>1.3792</v>
          </cell>
          <cell r="AA569">
            <v>1.3438000000000001</v>
          </cell>
          <cell r="AB569">
            <v>1.3787</v>
          </cell>
          <cell r="AC569">
            <v>1.3536999999999999</v>
          </cell>
          <cell r="AD569">
            <v>1.3506941906643712</v>
          </cell>
          <cell r="AE569">
            <v>1.3432818122122128</v>
          </cell>
          <cell r="AF569">
            <v>1.3361844638405931</v>
          </cell>
          <cell r="AG569">
            <v>1.3288124296872645</v>
          </cell>
          <cell r="AH569">
            <v>1.3215975592906635</v>
          </cell>
          <cell r="AI569">
            <v>1.314447533944737</v>
          </cell>
          <cell r="AJ569">
            <v>1.3072807556955519</v>
          </cell>
          <cell r="AK569">
            <v>1.3001813435242702</v>
          </cell>
          <cell r="AL569">
            <v>1.2931200054325431</v>
          </cell>
          <cell r="AM569">
            <v>1.2860880081481398</v>
          </cell>
          <cell r="AN569">
            <v>1.2791003830773675</v>
          </cell>
          <cell r="AO569">
            <v>1.2721496281897997</v>
          </cell>
          <cell r="AP569">
            <v>1.2652353486767554</v>
          </cell>
          <cell r="AQ569">
            <v>1.2583598693009643</v>
          </cell>
          <cell r="AR569">
            <v>1.2515213704645316</v>
          </cell>
          <cell r="AS569">
            <v>1.2447198859833668</v>
          </cell>
          <cell r="AT569">
            <v>1.237955589465606</v>
          </cell>
          <cell r="AU569">
            <v>1.2312279529180918</v>
          </cell>
          <cell r="AV569">
            <v>1.2245368696308554</v>
          </cell>
          <cell r="AW569">
            <v>1.2178821870682326</v>
          </cell>
          <cell r="AX569">
            <v>1.2112636463329582</v>
          </cell>
          <cell r="AY569">
            <v>1.2046810763076179</v>
          </cell>
          <cell r="AZ569">
            <v>1.1981342848786236</v>
          </cell>
          <cell r="BA569">
            <v>1.1916230670355026</v>
          </cell>
          <cell r="BB569">
            <v>1.1851472353548214</v>
          </cell>
          <cell r="BC569">
            <v>1.1787065971060309</v>
          </cell>
          <cell r="BD569">
            <v>1.1723009593687057</v>
          </cell>
          <cell r="BE569">
            <v>1.1659301331768974</v>
          </cell>
          <cell r="BF569">
            <v>1.1595939290726931</v>
          </cell>
          <cell r="BG569">
            <v>1.1532921586766882</v>
          </cell>
          <cell r="BH569">
            <v>1.1470246351016014</v>
          </cell>
          <cell r="BI569">
            <v>1.1407911721491004</v>
          </cell>
          <cell r="BJ569">
            <v>1.1345915846949113</v>
          </cell>
          <cell r="BK569">
            <v>1.1284256886873028</v>
          </cell>
          <cell r="BL569">
            <v>1.1222933010101797</v>
          </cell>
          <cell r="BM569">
            <v>1.1161942395634854</v>
          </cell>
          <cell r="BN569">
            <v>1.1101283232442163</v>
          </cell>
          <cell r="BO569">
            <v>1.1040953719217437</v>
          </cell>
          <cell r="BP569">
            <v>1.0980952064497385</v>
          </cell>
          <cell r="BQ569">
            <v>1.092127648655763</v>
          </cell>
          <cell r="BR569">
            <v>1.0861925213336583</v>
          </cell>
          <cell r="BS569">
            <v>1.0802896482414988</v>
          </cell>
          <cell r="BT569">
            <v>1.0744188540949919</v>
          </cell>
          <cell r="BU569">
            <v>1.0685799645621188</v>
          </cell>
          <cell r="BV569">
            <v>1.06277280625851</v>
          </cell>
          <cell r="BW569">
            <v>1.0569972067419828</v>
          </cell>
          <cell r="BX569">
            <v>1.0512529945074447</v>
          </cell>
          <cell r="BY569">
            <v>1.0455399989818905</v>
          </cell>
          <cell r="BZ569">
            <v>1.0398580505192674</v>
          </cell>
          <cell r="CA569">
            <v>1.0342069803954552</v>
          </cell>
          <cell r="CB569">
            <v>1.0285866208032677</v>
          </cell>
          <cell r="CC569">
            <v>1.0229968048474549</v>
          </cell>
          <cell r="CD569">
            <v>1.0174373665397543</v>
          </cell>
          <cell r="CE569">
            <v>1.0119081407939607</v>
          </cell>
          <cell r="CF569">
            <v>1.0064089634210236</v>
          </cell>
          <cell r="CG569">
            <v>1.0009396711241723</v>
          </cell>
          <cell r="CH569">
            <v>0.9955001014940652</v>
          </cell>
          <cell r="CI569">
            <v>0.99009009300396933</v>
          </cell>
          <cell r="CJ569">
            <v>0.98470948500496214</v>
          </cell>
          <cell r="CK569">
            <v>0.97935811772116221</v>
          </cell>
          <cell r="CL569">
            <v>0.97403583224498391</v>
          </cell>
          <cell r="CM569">
            <v>0.96874247053241913</v>
          </cell>
          <cell r="CN569">
            <v>0.96347787539834417</v>
          </cell>
          <cell r="CO569">
            <v>0.9582418905118516</v>
          </cell>
          <cell r="CP569">
            <v>0.95303436039160927</v>
          </cell>
          <cell r="CQ569">
            <v>0.94785513040124203</v>
          </cell>
          <cell r="CR569">
            <v>0.94270404674474051</v>
          </cell>
          <cell r="CS569">
            <v>0.9375809564618941</v>
          </cell>
          <cell r="CT569">
            <v>0.93248570742374892</v>
          </cell>
          <cell r="CU569">
            <v>0.92741814832809011</v>
          </cell>
          <cell r="CV569">
            <v>0.92237812869494895</v>
          </cell>
          <cell r="CW569">
            <v>0.91736549886213492</v>
          </cell>
          <cell r="CX569">
            <v>0.912380109980791</v>
          </cell>
          <cell r="CY569">
            <v>0.90742181401097366</v>
          </cell>
          <cell r="CZ569">
            <v>0.90249046371725716</v>
          </cell>
          <cell r="DA569">
            <v>0.89758591266436083</v>
          </cell>
          <cell r="DB569">
            <v>0.89270801521280185</v>
          </cell>
        </row>
        <row r="570">
          <cell r="C570" t="str">
            <v>SIT</v>
          </cell>
          <cell r="D570" t="str">
            <v>SIT/USD</v>
          </cell>
          <cell r="E570" t="str">
            <v>USDSIT Currncy</v>
          </cell>
          <cell r="F570">
            <v>224.624</v>
          </cell>
          <cell r="G570">
            <v>243.68799999999999</v>
          </cell>
          <cell r="H570">
            <v>240.02709999999999</v>
          </cell>
          <cell r="I570">
            <v>206.5778</v>
          </cell>
          <cell r="J570">
            <v>192.334</v>
          </cell>
          <cell r="K570">
            <v>192.75540000000001</v>
          </cell>
          <cell r="L570">
            <v>190.84129999999999</v>
          </cell>
          <cell r="M570">
            <v>175.09639999999999</v>
          </cell>
          <cell r="N570">
            <v>163.72370000000001</v>
          </cell>
          <cell r="O570">
            <v>172.21639999999999</v>
          </cell>
          <cell r="P570">
            <v>180.95150000000001</v>
          </cell>
          <cell r="Q570">
            <v>172.31370000000001</v>
          </cell>
          <cell r="R570">
            <v>186.4726</v>
          </cell>
          <cell r="S570">
            <v>180.46530000000001</v>
          </cell>
          <cell r="T570">
            <v>180.65549999999999</v>
          </cell>
          <cell r="U570">
            <v>215.92500000000001</v>
          </cell>
          <cell r="V570">
            <v>216.62180000000001</v>
          </cell>
          <cell r="W570">
            <v>212.51830000000001</v>
          </cell>
          <cell r="X570">
            <v>203.13050000000001</v>
          </cell>
          <cell r="Y570">
            <v>214.08920000000001</v>
          </cell>
          <cell r="Z570">
            <v>210.19290000000001</v>
          </cell>
          <cell r="AA570">
            <v>202.6953</v>
          </cell>
          <cell r="AB570">
            <v>227.93889999999999</v>
          </cell>
          <cell r="AC570">
            <v>227.6926</v>
          </cell>
          <cell r="AD570">
            <v>230.14253602785823</v>
          </cell>
          <cell r="AE570">
            <v>232.38433055582354</v>
          </cell>
          <cell r="AF570">
            <v>233.85134007292854</v>
          </cell>
          <cell r="AG570">
            <v>234.65800848758954</v>
          </cell>
          <cell r="AH570">
            <v>236.18354388719584</v>
          </cell>
          <cell r="AI570">
            <v>237.46390151548022</v>
          </cell>
          <cell r="AJ570">
            <v>238.68062282279826</v>
          </cell>
          <cell r="AK570">
            <v>240.03680144990776</v>
          </cell>
          <cell r="AL570">
            <v>241.3351458508734</v>
          </cell>
          <cell r="AM570">
            <v>242.63954043992246</v>
          </cell>
          <cell r="AN570">
            <v>243.97372048767329</v>
          </cell>
          <cell r="AO570">
            <v>245.30032414183313</v>
          </cell>
          <cell r="AP570">
            <v>246.63647536100822</v>
          </cell>
          <cell r="AQ570">
            <v>247.98336509515889</v>
          </cell>
          <cell r="AR570">
            <v>249.33450407170039</v>
          </cell>
          <cell r="AS570">
            <v>250.69392067939313</v>
          </cell>
          <cell r="AT570">
            <v>252.06118181975449</v>
          </cell>
          <cell r="AU570">
            <v>253.43530114895754</v>
          </cell>
          <cell r="AV570">
            <v>254.81716703139227</v>
          </cell>
          <cell r="AW570">
            <v>256.20659808717812</v>
          </cell>
          <cell r="AX570">
            <v>257.60349869740304</v>
          </cell>
          <cell r="AY570">
            <v>259.00807668595377</v>
          </cell>
          <cell r="AZ570">
            <v>260.42030802940604</v>
          </cell>
          <cell r="BA570">
            <v>261.84022231123384</v>
          </cell>
          <cell r="BB570">
            <v>263.26789176495589</v>
          </cell>
          <cell r="BC570">
            <v>264.70334242917227</v>
          </cell>
          <cell r="BD570">
            <v>266.1466173952029</v>
          </cell>
          <cell r="BE570">
            <v>267.59776435341831</v>
          </cell>
          <cell r="BF570">
            <v>269.05682263040256</v>
          </cell>
          <cell r="BG570">
            <v>270.52383607711647</v>
          </cell>
          <cell r="BH570">
            <v>271.99884880068544</v>
          </cell>
          <cell r="BI570">
            <v>273.48190368492413</v>
          </cell>
          <cell r="BJ570">
            <v>274.97304482290457</v>
          </cell>
          <cell r="BK570">
            <v>276.47231638754607</v>
          </cell>
          <cell r="BL570">
            <v>277.97976257154522</v>
          </cell>
          <cell r="BM570">
            <v>279.49542801084931</v>
          </cell>
          <cell r="BN570">
            <v>281.0193575236791</v>
          </cell>
          <cell r="BO570">
            <v>282.55159614541145</v>
          </cell>
          <cell r="BP570">
            <v>284.09218919580542</v>
          </cell>
          <cell r="BQ570">
            <v>285.64118222486513</v>
          </cell>
          <cell r="BR570">
            <v>287.19862102916795</v>
          </cell>
          <cell r="BS570">
            <v>288.76455166187117</v>
          </cell>
          <cell r="BT570">
            <v>290.33902042322518</v>
          </cell>
          <cell r="BU570">
            <v>291.922073866299</v>
          </cell>
          <cell r="BV570">
            <v>293.51375879909187</v>
          </cell>
          <cell r="BW570">
            <v>295.1141222839567</v>
          </cell>
          <cell r="BX570">
            <v>296.72321164005785</v>
          </cell>
          <cell r="BY570">
            <v>298.34107444471636</v>
          </cell>
          <cell r="BZ570">
            <v>299.9677585344935</v>
          </cell>
          <cell r="CA570">
            <v>301.6033120068397</v>
          </cell>
          <cell r="CB570">
            <v>303.24778322146904</v>
          </cell>
          <cell r="CC570">
            <v>304.90122080174154</v>
          </cell>
          <cell r="CD570">
            <v>306.56367363614896</v>
          </cell>
          <cell r="CE570">
            <v>308.2351908797441</v>
          </cell>
          <cell r="CF570">
            <v>309.91582195558885</v>
          </cell>
          <cell r="CG570">
            <v>311.60561655622467</v>
          </cell>
          <cell r="CH570">
            <v>313.30462464513749</v>
          </cell>
          <cell r="CI570">
            <v>315.01289645823476</v>
          </cell>
          <cell r="CJ570">
            <v>316.73048250533276</v>
          </cell>
          <cell r="CK570">
            <v>318.45743357164855</v>
          </cell>
          <cell r="CL570">
            <v>320.19380071930226</v>
          </cell>
          <cell r="CM570">
            <v>321.93963528882654</v>
          </cell>
          <cell r="CN570">
            <v>323.69498890068485</v>
          </cell>
          <cell r="CO570">
            <v>325.45991345679766</v>
          </cell>
          <cell r="CP570">
            <v>327.23446114207707</v>
          </cell>
          <cell r="CQ570">
            <v>329.01868442596981</v>
          </cell>
          <cell r="CR570">
            <v>330.81263606400864</v>
          </cell>
          <cell r="CS570">
            <v>332.61636909937209</v>
          </cell>
          <cell r="CT570">
            <v>334.42993686445323</v>
          </cell>
          <cell r="CU570">
            <v>336.25339298243608</v>
          </cell>
          <cell r="CV570">
            <v>338.08679136888134</v>
          </cell>
          <cell r="CW570">
            <v>339.93018623332091</v>
          </cell>
          <cell r="CX570">
            <v>341.78363208085995</v>
          </cell>
          <cell r="CY570">
            <v>343.64718371378933</v>
          </cell>
          <cell r="CZ570">
            <v>345.52089623320546</v>
          </cell>
          <cell r="DA570">
            <v>347.40482504063965</v>
          </cell>
          <cell r="DB570">
            <v>349.2990258396963</v>
          </cell>
        </row>
        <row r="571">
          <cell r="C571" t="str">
            <v>SKK</v>
          </cell>
          <cell r="D571" t="str">
            <v>SKK/USD</v>
          </cell>
          <cell r="E571" t="str">
            <v>USDSKK Currncy</v>
          </cell>
          <cell r="F571">
            <v>46.281199999999998</v>
          </cell>
          <cell r="G571">
            <v>48.363199999999999</v>
          </cell>
          <cell r="H571">
            <v>45.255699999999997</v>
          </cell>
          <cell r="I571">
            <v>36.735700000000001</v>
          </cell>
          <cell r="J571">
            <v>32.214500000000001</v>
          </cell>
          <cell r="K571">
            <v>31.05</v>
          </cell>
          <cell r="L571">
            <v>29.642600000000002</v>
          </cell>
          <cell r="M571">
            <v>24.679300000000001</v>
          </cell>
          <cell r="N571">
            <v>21.359300000000001</v>
          </cell>
          <cell r="O571">
            <v>21.6571</v>
          </cell>
          <cell r="P571">
            <v>22.747900000000001</v>
          </cell>
          <cell r="Q571">
            <v>21.662299999999998</v>
          </cell>
          <cell r="R571">
            <v>23.4422</v>
          </cell>
          <cell r="S571">
            <v>22.686900000000001</v>
          </cell>
          <cell r="T571">
            <v>22.710899999999999</v>
          </cell>
          <cell r="U571">
            <v>27.1447</v>
          </cell>
          <cell r="V571">
            <v>27.232299999999999</v>
          </cell>
          <cell r="W571">
            <v>26.716000000000001</v>
          </cell>
          <cell r="X571">
            <v>25.536300000000001</v>
          </cell>
          <cell r="Y571">
            <v>26.913900000000002</v>
          </cell>
          <cell r="Z571">
            <v>26.424099999999999</v>
          </cell>
          <cell r="AA571">
            <v>25.4816</v>
          </cell>
          <cell r="AB571">
            <v>28.655000000000001</v>
          </cell>
          <cell r="AC571">
            <v>28.624099999999999</v>
          </cell>
          <cell r="AD571">
            <v>29.234201669731593</v>
          </cell>
          <cell r="AE571">
            <v>29.450212293178119</v>
          </cell>
          <cell r="AF571">
            <v>29.555872082023797</v>
          </cell>
          <cell r="AG571">
            <v>29.55442388947538</v>
          </cell>
          <cell r="AH571">
            <v>29.662078144059677</v>
          </cell>
          <cell r="AI571">
            <v>29.733077764827989</v>
          </cell>
          <cell r="AJ571">
            <v>29.792414885324423</v>
          </cell>
          <cell r="AK571">
            <v>29.872177592968086</v>
          </cell>
          <cell r="AL571">
            <v>29.942541987427155</v>
          </cell>
          <cell r="AM571">
            <v>30.01269187227442</v>
          </cell>
          <cell r="AN571">
            <v>30.086479218385154</v>
          </cell>
          <cell r="AO571">
            <v>30.158254231584557</v>
          </cell>
          <cell r="AP571">
            <v>30.230503134154461</v>
          </cell>
          <cell r="AQ571">
            <v>30.303457610143141</v>
          </cell>
          <cell r="AR571">
            <v>30.376130922625965</v>
          </cell>
          <cell r="AS571">
            <v>30.449105713580668</v>
          </cell>
          <cell r="AT571">
            <v>30.522323957244037</v>
          </cell>
          <cell r="AU571">
            <v>30.595630124156799</v>
          </cell>
          <cell r="AV571">
            <v>30.669148429390095</v>
          </cell>
          <cell r="AW571">
            <v>30.74284880334465</v>
          </cell>
          <cell r="AX571">
            <v>30.816710585198635</v>
          </cell>
          <cell r="AY571">
            <v>30.890758504251767</v>
          </cell>
          <cell r="AZ571">
            <v>30.964983807717324</v>
          </cell>
          <cell r="BA571">
            <v>31.03938491704589</v>
          </cell>
          <cell r="BB571">
            <v>31.113966675819043</v>
          </cell>
          <cell r="BC571">
            <v>31.188727235051584</v>
          </cell>
          <cell r="BD571">
            <v>31.263667069244285</v>
          </cell>
          <cell r="BE571">
            <v>31.338787343843649</v>
          </cell>
          <cell r="BF571">
            <v>31.414087986411388</v>
          </cell>
          <cell r="BG571">
            <v>31.489569522404498</v>
          </cell>
          <cell r="BH571">
            <v>31.5652324944231</v>
          </cell>
          <cell r="BI571">
            <v>31.641077235442992</v>
          </cell>
          <cell r="BJ571">
            <v>31.717104214877637</v>
          </cell>
          <cell r="BK571">
            <v>31.793313883273722</v>
          </cell>
          <cell r="BL571">
            <v>31.869706660192243</v>
          </cell>
          <cell r="BM571">
            <v>31.946282994329504</v>
          </cell>
          <cell r="BN571">
            <v>32.023043327404253</v>
          </cell>
          <cell r="BO571">
            <v>32.099988098159116</v>
          </cell>
          <cell r="BP571">
            <v>32.177117751787193</v>
          </cell>
          <cell r="BQ571">
            <v>32.25443273229746</v>
          </cell>
          <cell r="BR571">
            <v>32.331933484464486</v>
          </cell>
          <cell r="BS571">
            <v>32.409620455087769</v>
          </cell>
          <cell r="BT571">
            <v>32.487494091502271</v>
          </cell>
          <cell r="BU571">
            <v>32.565554842157134</v>
          </cell>
          <cell r="BV571">
            <v>32.643803156732965</v>
          </cell>
          <cell r="BW571">
            <v>32.722239485874823</v>
          </cell>
          <cell r="BX571">
            <v>32.800864281336558</v>
          </cell>
          <cell r="BY571">
            <v>32.879677995978994</v>
          </cell>
          <cell r="BZ571">
            <v>32.958681083728024</v>
          </cell>
          <cell r="CA571">
            <v>33.037873999608422</v>
          </cell>
          <cell r="CB571">
            <v>33.117257199740564</v>
          </cell>
          <cell r="CC571">
            <v>33.196831141336517</v>
          </cell>
          <cell r="CD571">
            <v>33.276596282709036</v>
          </cell>
          <cell r="CE571">
            <v>33.356553083272125</v>
          </cell>
          <cell r="CF571">
            <v>33.436702003542948</v>
          </cell>
          <cell r="CG571">
            <v>33.517043505145679</v>
          </cell>
          <cell r="CH571">
            <v>33.597578050813595</v>
          </cell>
          <cell r="CI571">
            <v>33.678306104391723</v>
          </cell>
          <cell r="CJ571">
            <v>33.759228130839702</v>
          </cell>
          <cell r="CK571">
            <v>33.840344596234353</v>
          </cell>
          <cell r="CL571">
            <v>33.921655967772367</v>
          </cell>
          <cell r="CM571">
            <v>34.003162713773037</v>
          </cell>
          <cell r="CN571">
            <v>34.084865303680914</v>
          </cell>
          <cell r="CO571">
            <v>34.166764208068521</v>
          </cell>
          <cell r="CP571">
            <v>34.248859898639104</v>
          </cell>
          <cell r="CQ571">
            <v>34.331152848229273</v>
          </cell>
          <cell r="CR571">
            <v>34.413643530811797</v>
          </cell>
          <cell r="CS571">
            <v>34.49633242149828</v>
          </cell>
          <cell r="CT571">
            <v>34.579219996541937</v>
          </cell>
          <cell r="CU571">
            <v>34.662306733340316</v>
          </cell>
          <cell r="CV571">
            <v>34.745593110438051</v>
          </cell>
          <cell r="CW571">
            <v>34.829079607529636</v>
          </cell>
          <cell r="CX571">
            <v>34.912766705462154</v>
          </cell>
          <cell r="CY571">
            <v>34.996654886238062</v>
          </cell>
          <cell r="CZ571">
            <v>35.080744633017993</v>
          </cell>
          <cell r="DA571">
            <v>35.165036430123493</v>
          </cell>
          <cell r="DB571">
            <v>35.249530763039829</v>
          </cell>
        </row>
        <row r="572">
          <cell r="C572" t="str">
            <v>SLL</v>
          </cell>
          <cell r="D572" t="str">
            <v>SLL/USD</v>
          </cell>
          <cell r="E572" t="str">
            <v>USDSLL Currncy</v>
          </cell>
          <cell r="F572" t="str">
            <v/>
          </cell>
          <cell r="G572" t="str">
            <v/>
          </cell>
          <cell r="H572" t="str">
            <v/>
          </cell>
          <cell r="I572" t="str">
            <v/>
          </cell>
          <cell r="J572" t="str">
            <v/>
          </cell>
          <cell r="K572" t="str">
            <v/>
          </cell>
          <cell r="L572" t="str">
            <v/>
          </cell>
          <cell r="M572" t="str">
            <v/>
          </cell>
          <cell r="N572" t="str">
            <v/>
          </cell>
          <cell r="O572" t="str">
            <v/>
          </cell>
          <cell r="P572" t="str">
            <v/>
          </cell>
          <cell r="Q572" t="str">
            <v/>
          </cell>
          <cell r="R572" t="str">
            <v/>
          </cell>
          <cell r="S572">
            <v>4309.8294999999998</v>
          </cell>
          <cell r="T572">
            <v>4318.2159000000001</v>
          </cell>
          <cell r="U572">
            <v>4306.2846</v>
          </cell>
          <cell r="V572">
            <v>4608.3428000000004</v>
          </cell>
          <cell r="W572">
            <v>7473.7101000000002</v>
          </cell>
          <cell r="X572">
            <v>8142.1611999999996</v>
          </cell>
          <cell r="Y572">
            <v>9080.2001</v>
          </cell>
          <cell r="Z572">
            <v>9809.6859000000004</v>
          </cell>
          <cell r="AA572">
            <v>10413.216899999999</v>
          </cell>
          <cell r="AB572">
            <v>13979.298699999999</v>
          </cell>
          <cell r="AC572">
            <v>18551.466499999999</v>
          </cell>
          <cell r="AD572">
            <v>20940.922247304967</v>
          </cell>
          <cell r="AE572">
            <v>23507.919184927774</v>
          </cell>
          <cell r="AF572">
            <v>26281.953642148666</v>
          </cell>
          <cell r="AG572">
            <v>29245.725890623457</v>
          </cell>
          <cell r="AH572">
            <v>32403.377682596474</v>
          </cell>
          <cell r="AI572">
            <v>35744.101385436021</v>
          </cell>
          <cell r="AJ572">
            <v>39251.682281066387</v>
          </cell>
          <cell r="AK572">
            <v>42911.92182711629</v>
          </cell>
          <cell r="AL572">
            <v>46702.936943637898</v>
          </cell>
          <cell r="AM572">
            <v>50599.19078562918</v>
          </cell>
          <cell r="AN572">
            <v>54572.484997706393</v>
          </cell>
          <cell r="AO572">
            <v>58589.910484457097</v>
          </cell>
          <cell r="AP572">
            <v>62615.4525647884</v>
          </cell>
          <cell r="AQ572">
            <v>66610.359439798063</v>
          </cell>
          <cell r="AR572">
            <v>70533.216287347546</v>
          </cell>
          <cell r="AS572">
            <v>74340.930029938128</v>
          </cell>
          <cell r="AT572">
            <v>77989.376089488651</v>
          </cell>
          <cell r="AU572">
            <v>81434.120668931544</v>
          </cell>
          <cell r="AV572">
            <v>84631.36103821914</v>
          </cell>
          <cell r="AW572">
            <v>87538.787598852374</v>
          </cell>
          <cell r="AX572">
            <v>90116.478663997405</v>
          </cell>
          <cell r="AY572">
            <v>92327.807435478011</v>
          </cell>
          <cell r="AZ572">
            <v>94140.281285201025</v>
          </cell>
          <cell r="BA572">
            <v>95526.321611863343</v>
          </cell>
          <cell r="BB572">
            <v>96463.953137416029</v>
          </cell>
          <cell r="BC572">
            <v>96937.370618173722</v>
          </cell>
          <cell r="BD572">
            <v>96937.370618173707</v>
          </cell>
          <cell r="BE572">
            <v>96937.370649957942</v>
          </cell>
          <cell r="BF572">
            <v>96937.37069151082</v>
          </cell>
          <cell r="BG572">
            <v>96937.370715956524</v>
          </cell>
          <cell r="BH572">
            <v>96937.370748550791</v>
          </cell>
          <cell r="BI572">
            <v>96937.370781415069</v>
          </cell>
          <cell r="BJ572">
            <v>96937.370811383167</v>
          </cell>
          <cell r="BK572">
            <v>96937.370843192053</v>
          </cell>
          <cell r="BL572">
            <v>96937.370874739121</v>
          </cell>
          <cell r="BM572">
            <v>96937.370905847143</v>
          </cell>
          <cell r="BN572">
            <v>96937.37093733513</v>
          </cell>
          <cell r="BO572">
            <v>96937.370968716146</v>
          </cell>
          <cell r="BP572">
            <v>96937.371000041821</v>
          </cell>
          <cell r="BQ572">
            <v>96937.371031440038</v>
          </cell>
          <cell r="BR572">
            <v>96937.37106280835</v>
          </cell>
          <cell r="BS572">
            <v>96937.371094172428</v>
          </cell>
          <cell r="BT572">
            <v>96937.371125549296</v>
          </cell>
          <cell r="BU572">
            <v>96937.371156919035</v>
          </cell>
          <cell r="BV572">
            <v>96937.371188289268</v>
          </cell>
          <cell r="BW572">
            <v>96937.371219661567</v>
          </cell>
          <cell r="BX572">
            <v>96937.371251032309</v>
          </cell>
          <cell r="BY572">
            <v>96937.371282403416</v>
          </cell>
          <cell r="BZ572">
            <v>96937.371313774798</v>
          </cell>
          <cell r="CA572">
            <v>96937.371345145861</v>
          </cell>
          <cell r="CB572">
            <v>96937.37137651704</v>
          </cell>
          <cell r="CC572">
            <v>96937.371407888248</v>
          </cell>
          <cell r="CD572">
            <v>96937.371439259412</v>
          </cell>
          <cell r="CE572">
            <v>96937.371470630591</v>
          </cell>
          <cell r="CF572">
            <v>96937.371502001755</v>
          </cell>
          <cell r="CG572">
            <v>96937.371533372934</v>
          </cell>
          <cell r="CH572">
            <v>96937.371564744113</v>
          </cell>
          <cell r="CI572">
            <v>96937.371596115277</v>
          </cell>
          <cell r="CJ572">
            <v>96937.371627486456</v>
          </cell>
          <cell r="CK572">
            <v>96937.37165885765</v>
          </cell>
          <cell r="CL572">
            <v>96937.371690228829</v>
          </cell>
          <cell r="CM572">
            <v>96937.371721600008</v>
          </cell>
          <cell r="CN572">
            <v>96937.371752971187</v>
          </cell>
          <cell r="CO572">
            <v>96937.371784342351</v>
          </cell>
          <cell r="CP572">
            <v>96937.37181571353</v>
          </cell>
          <cell r="CQ572">
            <v>96937.371847084709</v>
          </cell>
          <cell r="CR572">
            <v>96937.371878455888</v>
          </cell>
          <cell r="CS572">
            <v>96937.371909827052</v>
          </cell>
          <cell r="CT572">
            <v>96937.371941198246</v>
          </cell>
          <cell r="CU572">
            <v>96937.371972569425</v>
          </cell>
          <cell r="CV572">
            <v>96937.372003940603</v>
          </cell>
          <cell r="CW572">
            <v>96937.372035311768</v>
          </cell>
          <cell r="CX572">
            <v>96937.372066682932</v>
          </cell>
          <cell r="CY572">
            <v>96937.372098054097</v>
          </cell>
          <cell r="CZ572">
            <v>96937.37212942529</v>
          </cell>
          <cell r="DA572">
            <v>96937.372160796469</v>
          </cell>
          <cell r="DB572">
            <v>96937.372192167662</v>
          </cell>
        </row>
        <row r="573">
          <cell r="C573" t="str">
            <v>SRD</v>
          </cell>
          <cell r="D573" t="str">
            <v>SRD/USD</v>
          </cell>
          <cell r="E573" t="str">
            <v>USDSRD Currncy</v>
          </cell>
          <cell r="F573" t="str">
            <v/>
          </cell>
          <cell r="G573" t="str">
            <v/>
          </cell>
          <cell r="H573" t="str">
            <v/>
          </cell>
          <cell r="I573" t="str">
            <v/>
          </cell>
          <cell r="J573">
            <v>2.7349999999999999</v>
          </cell>
          <cell r="K573">
            <v>2.73</v>
          </cell>
          <cell r="L573">
            <v>2.7435</v>
          </cell>
          <cell r="M573">
            <v>2.7450000000000001</v>
          </cell>
          <cell r="N573">
            <v>2.7444000000000002</v>
          </cell>
          <cell r="O573">
            <v>2.7448999999999999</v>
          </cell>
          <cell r="P573">
            <v>2.7450000000000001</v>
          </cell>
          <cell r="Q573">
            <v>3.2639</v>
          </cell>
          <cell r="R573">
            <v>3.3</v>
          </cell>
          <cell r="S573">
            <v>3.3</v>
          </cell>
          <cell r="T573">
            <v>3.3603000000000001</v>
          </cell>
          <cell r="U573">
            <v>3.4474999999999998</v>
          </cell>
          <cell r="V573">
            <v>6.2698999999999998</v>
          </cell>
          <cell r="W573">
            <v>7.4855</v>
          </cell>
          <cell r="X573">
            <v>7.5050999999999997</v>
          </cell>
          <cell r="Y573">
            <v>7.5183</v>
          </cell>
          <cell r="Z573">
            <v>9.8442000000000007</v>
          </cell>
          <cell r="AA573">
            <v>18.879200000000001</v>
          </cell>
          <cell r="AB573">
            <v>24.290700000000001</v>
          </cell>
          <cell r="AC573">
            <v>31.307099999999998</v>
          </cell>
          <cell r="AD573">
            <v>46.651056931510901</v>
          </cell>
          <cell r="AE573">
            <v>68.370431095231822</v>
          </cell>
          <cell r="AF573">
            <v>98.95728688017202</v>
          </cell>
          <cell r="AG573">
            <v>141.34241277063799</v>
          </cell>
          <cell r="AH573">
            <v>199.26860189740694</v>
          </cell>
          <cell r="AI573">
            <v>277.23157619663948</v>
          </cell>
          <cell r="AJ573">
            <v>380.51190686273463</v>
          </cell>
          <cell r="AK573">
            <v>515.19331825135419</v>
          </cell>
          <cell r="AL573">
            <v>687.94841687294013</v>
          </cell>
          <cell r="AM573">
            <v>905.80794698834484</v>
          </cell>
          <cell r="AN573">
            <v>1175.7921963678796</v>
          </cell>
          <cell r="AO573">
            <v>1504.34317686758</v>
          </cell>
          <cell r="AP573">
            <v>1896.6744942935304</v>
          </cell>
          <cell r="AQ573">
            <v>2355.9959607629221</v>
          </cell>
          <cell r="AR573">
            <v>2882.6624077852707</v>
          </cell>
          <cell r="AS573">
            <v>3473.3609172222036</v>
          </cell>
          <cell r="AT573">
            <v>4120.3991221225688</v>
          </cell>
          <cell r="AU573">
            <v>4811.21378640904</v>
          </cell>
          <cell r="AV573">
            <v>5528.2223497525301</v>
          </cell>
          <cell r="AW573">
            <v>6249.1030311706591</v>
          </cell>
          <cell r="AX573">
            <v>6947.5745375725564</v>
          </cell>
          <cell r="AY573">
            <v>7594.6917937935195</v>
          </cell>
          <cell r="AZ573">
            <v>8160.6051519419971</v>
          </cell>
          <cell r="BA573">
            <v>8616.6666272201965</v>
          </cell>
          <cell r="BB573">
            <v>8937.6991729406163</v>
          </cell>
          <cell r="BC573">
            <v>9104.1958352105466</v>
          </cell>
          <cell r="BD573">
            <v>9104.1958352105466</v>
          </cell>
          <cell r="BE573">
            <v>9104.1958381956665</v>
          </cell>
          <cell r="BF573">
            <v>9104.1958420982428</v>
          </cell>
          <cell r="BG573">
            <v>9104.1958443941421</v>
          </cell>
          <cell r="BH573">
            <v>9104.1958474553412</v>
          </cell>
          <cell r="BI573">
            <v>9104.1958505418988</v>
          </cell>
          <cell r="BJ573">
            <v>9104.1958533564521</v>
          </cell>
          <cell r="BK573">
            <v>9104.1958563438875</v>
          </cell>
          <cell r="BL573">
            <v>9104.1958593067357</v>
          </cell>
          <cell r="BM573">
            <v>9104.1958622283491</v>
          </cell>
          <cell r="BN573">
            <v>9104.1958651856476</v>
          </cell>
          <cell r="BO573">
            <v>9104.1958681329015</v>
          </cell>
          <cell r="BP573">
            <v>9104.195871074955</v>
          </cell>
          <cell r="BQ573">
            <v>9104.1958740238242</v>
          </cell>
          <cell r="BR573">
            <v>9104.1958769698831</v>
          </cell>
          <cell r="BS573">
            <v>9104.1958799155436</v>
          </cell>
          <cell r="BT573">
            <v>9104.1958828624083</v>
          </cell>
          <cell r="BU573">
            <v>9104.1958858086036</v>
          </cell>
          <cell r="BV573">
            <v>9104.1958887548426</v>
          </cell>
          <cell r="BW573">
            <v>9104.1958917012762</v>
          </cell>
          <cell r="BX573">
            <v>9104.1958946475643</v>
          </cell>
          <cell r="BY573">
            <v>9104.1958975938851</v>
          </cell>
          <cell r="BZ573">
            <v>9104.195900540235</v>
          </cell>
          <cell r="CA573">
            <v>9104.1959034865522</v>
          </cell>
          <cell r="CB573">
            <v>9104.1959064328803</v>
          </cell>
          <cell r="CC573">
            <v>9104.195909379212</v>
          </cell>
          <cell r="CD573">
            <v>9104.1959123255365</v>
          </cell>
          <cell r="CE573">
            <v>9104.1959152718646</v>
          </cell>
          <cell r="CF573">
            <v>9104.1959182181927</v>
          </cell>
          <cell r="CG573">
            <v>9104.1959211645208</v>
          </cell>
          <cell r="CH573">
            <v>9104.1959241108507</v>
          </cell>
          <cell r="CI573">
            <v>9104.1959270571788</v>
          </cell>
          <cell r="CJ573">
            <v>9104.1959300035069</v>
          </cell>
          <cell r="CK573">
            <v>9104.1959329498368</v>
          </cell>
          <cell r="CL573">
            <v>9104.1959358961649</v>
          </cell>
          <cell r="CM573">
            <v>9104.195938842493</v>
          </cell>
          <cell r="CN573">
            <v>9104.1959417888211</v>
          </cell>
          <cell r="CO573">
            <v>9104.1959447351492</v>
          </cell>
          <cell r="CP573">
            <v>9104.1959476814791</v>
          </cell>
          <cell r="CQ573">
            <v>9104.195950627809</v>
          </cell>
          <cell r="CR573">
            <v>9104.1959535741389</v>
          </cell>
          <cell r="CS573">
            <v>9104.195956520467</v>
          </cell>
          <cell r="CT573">
            <v>9104.1959594667969</v>
          </cell>
          <cell r="CU573">
            <v>9104.195962413125</v>
          </cell>
          <cell r="CV573">
            <v>9104.1959653594513</v>
          </cell>
          <cell r="CW573">
            <v>9104.1959683057794</v>
          </cell>
          <cell r="CX573">
            <v>9104.1959712521075</v>
          </cell>
          <cell r="CY573">
            <v>9104.1959741984356</v>
          </cell>
          <cell r="CZ573">
            <v>9104.1959771447655</v>
          </cell>
          <cell r="DA573">
            <v>9104.1959800910936</v>
          </cell>
          <cell r="DB573">
            <v>9104.1959830374235</v>
          </cell>
        </row>
        <row r="574">
          <cell r="C574" t="str">
            <v>SVC</v>
          </cell>
          <cell r="D574" t="str">
            <v>SVC/USD</v>
          </cell>
          <cell r="E574" t="str">
            <v>USDSVC Currncy</v>
          </cell>
          <cell r="F574">
            <v>8.7377000000000002</v>
          </cell>
          <cell r="G574">
            <v>8.7513000000000005</v>
          </cell>
          <cell r="H574">
            <v>8.7455999999999996</v>
          </cell>
          <cell r="I574">
            <v>8.7447999999999997</v>
          </cell>
          <cell r="J574">
            <v>8.7523</v>
          </cell>
          <cell r="K574">
            <v>8.7507000000000001</v>
          </cell>
          <cell r="L574">
            <v>8.7518999999999991</v>
          </cell>
          <cell r="M574">
            <v>8.7520000000000007</v>
          </cell>
          <cell r="N574">
            <v>8.7520000000000007</v>
          </cell>
          <cell r="O574">
            <v>8.7486999999999995</v>
          </cell>
          <cell r="P574">
            <v>8.7475000000000005</v>
          </cell>
          <cell r="Q574">
            <v>8.7485999999999997</v>
          </cell>
          <cell r="R574">
            <v>8.7477999999999998</v>
          </cell>
          <cell r="S574">
            <v>8.7467000000000006</v>
          </cell>
          <cell r="T574">
            <v>8.7484999999999999</v>
          </cell>
          <cell r="U574">
            <v>8.7452000000000005</v>
          </cell>
          <cell r="V574">
            <v>8.7421000000000006</v>
          </cell>
          <cell r="W574">
            <v>8.7446000000000002</v>
          </cell>
          <cell r="X574">
            <v>8.75</v>
          </cell>
          <cell r="Y574">
            <v>8.75</v>
          </cell>
          <cell r="Z574">
            <v>8.75</v>
          </cell>
          <cell r="AA574">
            <v>8.75</v>
          </cell>
          <cell r="AB574">
            <v>8.75</v>
          </cell>
          <cell r="AC574">
            <v>8.75</v>
          </cell>
          <cell r="AD574">
            <v>8.6809291611237196</v>
          </cell>
          <cell r="AE574">
            <v>8.6158502656643137</v>
          </cell>
          <cell r="AF574">
            <v>8.5437235367165485</v>
          </cell>
          <cell r="AG574">
            <v>8.4752357681751906</v>
          </cell>
          <cell r="AH574">
            <v>8.4077610389442725</v>
          </cell>
          <cell r="AI574">
            <v>8.3395211600590002</v>
          </cell>
          <cell r="AJ574">
            <v>8.2725441296843591</v>
          </cell>
          <cell r="AK574">
            <v>8.2060632845883372</v>
          </cell>
          <cell r="AL574">
            <v>8.1399117522271656</v>
          </cell>
          <cell r="AM574">
            <v>8.0744427048589529</v>
          </cell>
          <cell r="AN574">
            <v>8.0094687652361465</v>
          </cell>
          <cell r="AO574">
            <v>7.9449895231453249</v>
          </cell>
          <cell r="AP574">
            <v>7.8810582893342405</v>
          </cell>
          <cell r="AQ574">
            <v>7.8176315936675378</v>
          </cell>
          <cell r="AR574">
            <v>7.7547124147264608</v>
          </cell>
          <cell r="AS574">
            <v>7.6923048242615062</v>
          </cell>
          <cell r="AT574">
            <v>7.6303970025440089</v>
          </cell>
          <cell r="AU574">
            <v>7.5689873459509389</v>
          </cell>
          <cell r="AV574">
            <v>7.5080727722386271</v>
          </cell>
          <cell r="AW574">
            <v>7.4476478907412496</v>
          </cell>
          <cell r="AX574">
            <v>7.3877093863491199</v>
          </cell>
          <cell r="AY574">
            <v>7.3282533920287598</v>
          </cell>
          <cell r="AZ574">
            <v>7.2692757879684979</v>
          </cell>
          <cell r="BA574">
            <v>7.2107728650322276</v>
          </cell>
          <cell r="BB574">
            <v>7.1527407873969837</v>
          </cell>
          <cell r="BC574">
            <v>7.09517572980665</v>
          </cell>
          <cell r="BD574">
            <v>7.0380739625603512</v>
          </cell>
          <cell r="BE574">
            <v>6.98143174980087</v>
          </cell>
          <cell r="BF574">
            <v>6.9252453884144369</v>
          </cell>
          <cell r="BG574">
            <v>6.869511215183608</v>
          </cell>
          <cell r="BH574">
            <v>6.814225588819224</v>
          </cell>
          <cell r="BI574">
            <v>6.7593848990213958</v>
          </cell>
          <cell r="BJ574">
            <v>6.7049855659093698</v>
          </cell>
          <cell r="BK574">
            <v>6.6510240369590274</v>
          </cell>
          <cell r="BL574">
            <v>6.5974967887512559</v>
          </cell>
          <cell r="BM574">
            <v>6.5444003263600932</v>
          </cell>
          <cell r="BN574">
            <v>6.4917311827274728</v>
          </cell>
          <cell r="BO574">
            <v>6.4394859188246336</v>
          </cell>
          <cell r="BP574">
            <v>6.3876611233013554</v>
          </cell>
          <cell r="BQ574">
            <v>6.3362534122194827</v>
          </cell>
          <cell r="BR574">
            <v>6.2852594289022852</v>
          </cell>
          <cell r="BS574">
            <v>6.2346758436831244</v>
          </cell>
          <cell r="BT574">
            <v>6.184499353686248</v>
          </cell>
          <cell r="BU574">
            <v>6.1347266826228566</v>
          </cell>
          <cell r="BV574">
            <v>6.0853545805700158</v>
          </cell>
          <cell r="BW574">
            <v>6.0363798237593373</v>
          </cell>
          <cell r="BX574">
            <v>5.9877992143682421</v>
          </cell>
          <cell r="BY574">
            <v>5.9396095803097078</v>
          </cell>
          <cell r="BZ574">
            <v>5.8918077750255247</v>
          </cell>
          <cell r="CA574">
            <v>5.844390677281063</v>
          </cell>
          <cell r="CB574">
            <v>5.7973551909612082</v>
          </cell>
          <cell r="CC574">
            <v>5.75069824486829</v>
          </cell>
          <cell r="CD574">
            <v>5.7044167925215801</v>
          </cell>
          <cell r="CE574">
            <v>5.658507811958315</v>
          </cell>
          <cell r="CF574">
            <v>5.6129683055364028</v>
          </cell>
          <cell r="CG574">
            <v>5.5677952997386999</v>
          </cell>
          <cell r="CH574">
            <v>5.5229858449788276</v>
          </cell>
          <cell r="CI574">
            <v>5.4785370154086017</v>
          </cell>
          <cell r="CJ574">
            <v>5.4344459087269756</v>
          </cell>
          <cell r="CK574">
            <v>5.3907096459905377</v>
          </cell>
          <cell r="CL574">
            <v>5.34732537142553</v>
          </cell>
          <cell r="CM574">
            <v>5.3042902522413797</v>
          </cell>
          <cell r="CN574">
            <v>5.2616014784457281</v>
          </cell>
          <cell r="CO574">
            <v>5.2192562626609531</v>
          </cell>
          <cell r="CP574">
            <v>5.1772518399421692</v>
          </cell>
          <cell r="CQ574">
            <v>5.1355854675966848</v>
          </cell>
          <cell r="CR574">
            <v>5.0942544250049195</v>
          </cell>
          <cell r="CS574">
            <v>5.0532560134427618</v>
          </cell>
          <cell r="CT574">
            <v>5.0125875559053528</v>
          </cell>
          <cell r="CU574">
            <v>4.9722463969322881</v>
          </cell>
          <cell r="CV574">
            <v>4.9322299024342353</v>
          </cell>
          <cell r="CW574">
            <v>4.8925354595209356</v>
          </cell>
          <cell r="CX574">
            <v>4.8531604763305936</v>
          </cell>
          <cell r="CY574">
            <v>4.8141023818606437</v>
          </cell>
          <cell r="CZ574">
            <v>4.7753586257998748</v>
          </cell>
          <cell r="DA574">
            <v>4.7369266783619022</v>
          </cell>
          <cell r="DB574">
            <v>4.6988040301199945</v>
          </cell>
        </row>
        <row r="575">
          <cell r="C575" t="str">
            <v>SZL</v>
          </cell>
          <cell r="D575" t="str">
            <v>SZL/USD</v>
          </cell>
          <cell r="E575" t="str">
            <v>USDSZL Currncy</v>
          </cell>
          <cell r="F575">
            <v>6.9427000000000003</v>
          </cell>
          <cell r="G575">
            <v>8.6095000000000006</v>
          </cell>
          <cell r="H575">
            <v>10.502800000000001</v>
          </cell>
          <cell r="I575">
            <v>7.5469999999999997</v>
          </cell>
          <cell r="J575">
            <v>6.4351000000000003</v>
          </cell>
          <cell r="K575">
            <v>6.3634000000000004</v>
          </cell>
          <cell r="L575">
            <v>6.7705000000000002</v>
          </cell>
          <cell r="M575">
            <v>7.0507999999999997</v>
          </cell>
          <cell r="N575">
            <v>8.2647999999999993</v>
          </cell>
          <cell r="O575">
            <v>8.4113000000000007</v>
          </cell>
          <cell r="P575">
            <v>7.3160999999999996</v>
          </cell>
          <cell r="Q575">
            <v>7.2618999999999998</v>
          </cell>
          <cell r="R575">
            <v>8.2097999999999995</v>
          </cell>
          <cell r="S575">
            <v>9.6460000000000008</v>
          </cell>
          <cell r="T575">
            <v>10.848599999999999</v>
          </cell>
          <cell r="U575">
            <v>12.7752</v>
          </cell>
          <cell r="V575">
            <v>14.696999999999999</v>
          </cell>
          <cell r="W575">
            <v>13.3085</v>
          </cell>
          <cell r="X575">
            <v>13.253399999999999</v>
          </cell>
          <cell r="Y575">
            <v>14.449199999999999</v>
          </cell>
          <cell r="Z575">
            <v>16.4495</v>
          </cell>
          <cell r="AA575">
            <v>14.7927</v>
          </cell>
          <cell r="AB575">
            <v>16.369800000000001</v>
          </cell>
          <cell r="AC575">
            <v>17.275500000000001</v>
          </cell>
          <cell r="AD575">
            <v>17.49635629599198</v>
          </cell>
          <cell r="AE575">
            <v>17.741637603082271</v>
          </cell>
          <cell r="AF575">
            <v>18.009460170517642</v>
          </cell>
          <cell r="AG575">
            <v>18.270396433304231</v>
          </cell>
          <cell r="AH575">
            <v>18.535946779896271</v>
          </cell>
          <cell r="AI575">
            <v>18.808542059601592</v>
          </cell>
          <cell r="AJ575">
            <v>19.082705374942535</v>
          </cell>
          <cell r="AK575">
            <v>19.361422870756861</v>
          </cell>
          <cell r="AL575">
            <v>19.644671434537692</v>
          </cell>
          <cell r="AM575">
            <v>19.931561089561004</v>
          </cell>
          <cell r="AN575">
            <v>20.222822581169982</v>
          </cell>
          <cell r="AO575">
            <v>20.518389613389957</v>
          </cell>
          <cell r="AP575">
            <v>20.818180661938939</v>
          </cell>
          <cell r="AQ575">
            <v>21.122399822876371</v>
          </cell>
          <cell r="AR575">
            <v>21.431065066076851</v>
          </cell>
          <cell r="AS575">
            <v>21.744224120285114</v>
          </cell>
          <cell r="AT575">
            <v>22.061970352093134</v>
          </cell>
          <cell r="AU575">
            <v>22.384357972835204</v>
          </cell>
          <cell r="AV575">
            <v>22.711453972694077</v>
          </cell>
          <cell r="AW575">
            <v>23.043332117033412</v>
          </cell>
          <cell r="AX575">
            <v>23.38005921530624</v>
          </cell>
          <cell r="AY575">
            <v>23.721706498418058</v>
          </cell>
          <cell r="AZ575">
            <v>24.068346664584581</v>
          </cell>
          <cell r="BA575">
            <v>24.420052003702825</v>
          </cell>
          <cell r="BB575">
            <v>24.776896710452746</v>
          </cell>
          <cell r="BC575">
            <v>25.13895599446667</v>
          </cell>
          <cell r="BD575">
            <v>25.506305920096938</v>
          </cell>
          <cell r="BE575">
            <v>25.879023852213596</v>
          </cell>
          <cell r="BF575">
            <v>26.257188242187873</v>
          </cell>
          <cell r="BG575">
            <v>26.640878652698159</v>
          </cell>
          <cell r="BH575">
            <v>27.030175847889723</v>
          </cell>
          <cell r="BI575">
            <v>27.425161757867041</v>
          </cell>
          <cell r="BJ575">
            <v>27.825919506259421</v>
          </cell>
          <cell r="BK575">
            <v>28.232533438749524</v>
          </cell>
          <cell r="BL575">
            <v>28.645089129818516</v>
          </cell>
          <cell r="BM575">
            <v>29.063673404414061</v>
          </cell>
          <cell r="BN575">
            <v>29.488374357525551</v>
          </cell>
          <cell r="BO575">
            <v>29.919281370588283</v>
          </cell>
          <cell r="BP575">
            <v>30.35648513129248</v>
          </cell>
          <cell r="BQ575">
            <v>30.800077652727186</v>
          </cell>
          <cell r="BR575">
            <v>31.250152292363492</v>
          </cell>
          <cell r="BS575">
            <v>31.706803771940585</v>
          </cell>
          <cell r="BT575">
            <v>32.170128197370524</v>
          </cell>
          <cell r="BU575">
            <v>32.640223078903105</v>
          </cell>
          <cell r="BV575">
            <v>33.117187351699542</v>
          </cell>
          <cell r="BW575">
            <v>33.601121396640131</v>
          </cell>
          <cell r="BX575">
            <v>34.09212706144185</v>
          </cell>
          <cell r="BY575">
            <v>34.590307682103479</v>
          </cell>
          <cell r="BZ575">
            <v>35.095768104649245</v>
          </cell>
          <cell r="CA575">
            <v>35.608614707193745</v>
          </cell>
          <cell r="CB575">
            <v>36.128955422332062</v>
          </cell>
          <cell r="CC575">
            <v>36.656899759853879</v>
          </cell>
          <cell r="CD575">
            <v>37.192558829790762</v>
          </cell>
          <cell r="CE575">
            <v>37.736045365800493</v>
          </cell>
          <cell r="CF575">
            <v>38.287473748892481</v>
          </cell>
          <cell r="CG575">
            <v>38.846960031500231</v>
          </cell>
          <cell r="CH575">
            <v>39.414621961905453</v>
          </cell>
          <cell r="CI575">
            <v>39.990579009019172</v>
          </cell>
          <cell r="CJ575">
            <v>40.574952387524839</v>
          </cell>
          <cell r="CK575">
            <v>41.167865083388961</v>
          </cell>
          <cell r="CL575">
            <v>41.76944187974442</v>
          </cell>
          <cell r="CM575">
            <v>42.3798093831521</v>
          </cell>
          <cell r="CN575">
            <v>42.999096050246202</v>
          </cell>
          <cell r="CO575">
            <v>43.627432214768973</v>
          </cell>
          <cell r="CP575">
            <v>44.264950115000474</v>
          </cell>
          <cell r="CQ575">
            <v>44.911783921589112</v>
          </cell>
          <cell r="CR575">
            <v>45.568069765788991</v>
          </cell>
          <cell r="CS575">
            <v>46.233945768109699</v>
          </cell>
          <cell r="CT575">
            <v>46.909552067384958</v>
          </cell>
          <cell r="CU575">
            <v>47.595030850265864</v>
          </cell>
          <cell r="CV575">
            <v>48.290526381145234</v>
          </cell>
          <cell r="CW575">
            <v>48.996185032519165</v>
          </cell>
          <cell r="CX575">
            <v>49.712155315792252</v>
          </cell>
          <cell r="CY575">
            <v>50.438587912533002</v>
          </cell>
          <cell r="CZ575">
            <v>51.175635706185972</v>
          </cell>
          <cell r="DA575">
            <v>51.923453814247239</v>
          </cell>
          <cell r="DB575">
            <v>52.682199620910147</v>
          </cell>
        </row>
        <row r="576">
          <cell r="C576" t="str">
            <v>THB</v>
          </cell>
          <cell r="D576" t="str">
            <v>THB/USD</v>
          </cell>
          <cell r="E576" t="str">
            <v>USDTHB Currncy</v>
          </cell>
          <cell r="F576">
            <v>40.183999999999997</v>
          </cell>
          <cell r="G576">
            <v>44.503</v>
          </cell>
          <cell r="H576">
            <v>43.003999999999998</v>
          </cell>
          <cell r="I576">
            <v>41.527999999999999</v>
          </cell>
          <cell r="J576">
            <v>40.253999999999998</v>
          </cell>
          <cell r="K576">
            <v>40.265000000000001</v>
          </cell>
          <cell r="L576">
            <v>37.912999999999997</v>
          </cell>
          <cell r="M576">
            <v>34.51</v>
          </cell>
          <cell r="N576">
            <v>33.362000000000002</v>
          </cell>
          <cell r="O576">
            <v>34.325000000000003</v>
          </cell>
          <cell r="P576">
            <v>31.709</v>
          </cell>
          <cell r="Q576">
            <v>30.484000000000002</v>
          </cell>
          <cell r="R576">
            <v>31.081</v>
          </cell>
          <cell r="S576">
            <v>30.704999999999998</v>
          </cell>
          <cell r="T576">
            <v>32.484999999999999</v>
          </cell>
          <cell r="U576">
            <v>34.292000000000002</v>
          </cell>
          <cell r="V576">
            <v>35.284999999999997</v>
          </cell>
          <cell r="W576">
            <v>33.927999999999997</v>
          </cell>
          <cell r="X576">
            <v>32.32</v>
          </cell>
          <cell r="Y576">
            <v>31.04</v>
          </cell>
          <cell r="Z576">
            <v>31.291</v>
          </cell>
          <cell r="AA576">
            <v>32.003</v>
          </cell>
          <cell r="AB576">
            <v>35.069000000000003</v>
          </cell>
          <cell r="AC576">
            <v>34.795999999999999</v>
          </cell>
          <cell r="AD576">
            <v>34.530516785350976</v>
          </cell>
          <cell r="AE576">
            <v>34.617144243085377</v>
          </cell>
          <cell r="AF576">
            <v>34.612393522405831</v>
          </cell>
          <cell r="AG576">
            <v>34.597469123960195</v>
          </cell>
          <cell r="AH576">
            <v>34.619848261915983</v>
          </cell>
          <cell r="AI576">
            <v>34.620753083950191</v>
          </cell>
          <cell r="AJ576">
            <v>34.62354287290119</v>
          </cell>
          <cell r="AK576">
            <v>34.632239893516051</v>
          </cell>
          <cell r="AL576">
            <v>34.636371601949641</v>
          </cell>
          <cell r="AM576">
            <v>34.641579412550044</v>
          </cell>
          <cell r="AN576">
            <v>34.647593733631879</v>
          </cell>
          <cell r="AO576">
            <v>34.65271320274362</v>
          </cell>
          <cell r="AP576">
            <v>34.658162117969496</v>
          </cell>
          <cell r="AQ576">
            <v>34.663691452077998</v>
          </cell>
          <cell r="AR576">
            <v>34.669059020603008</v>
          </cell>
          <cell r="AS576">
            <v>34.674509339850616</v>
          </cell>
          <cell r="AT576">
            <v>34.679960127130045</v>
          </cell>
          <cell r="AU576">
            <v>34.685384715406599</v>
          </cell>
          <cell r="AV576">
            <v>34.690828321895168</v>
          </cell>
          <cell r="AW576">
            <v>34.696269689123682</v>
          </cell>
          <cell r="AX576">
            <v>34.701707914097248</v>
          </cell>
          <cell r="AY576">
            <v>34.707150687219787</v>
          </cell>
          <cell r="AZ576">
            <v>34.712593182111497</v>
          </cell>
          <cell r="BA576">
            <v>34.718036052859098</v>
          </cell>
          <cell r="BB576">
            <v>34.723480472901869</v>
          </cell>
          <cell r="BC576">
            <v>34.728925441994683</v>
          </cell>
          <cell r="BD576">
            <v>34.734371236070821</v>
          </cell>
          <cell r="BE576">
            <v>34.739818004933312</v>
          </cell>
          <cell r="BF576">
            <v>34.745265556959019</v>
          </cell>
          <cell r="BG576">
            <v>34.7507139702346</v>
          </cell>
          <cell r="BH576">
            <v>34.756163256856439</v>
          </cell>
          <cell r="BI576">
            <v>34.761613382989914</v>
          </cell>
          <cell r="BJ576">
            <v>34.767064367429569</v>
          </cell>
          <cell r="BK576">
            <v>34.772516209193519</v>
          </cell>
          <cell r="BL576">
            <v>34.777968902937708</v>
          </cell>
          <cell r="BM576">
            <v>34.783422452820929</v>
          </cell>
          <cell r="BN576">
            <v>34.78887685812029</v>
          </cell>
          <cell r="BO576">
            <v>34.794332118199293</v>
          </cell>
          <cell r="BP576">
            <v>34.799788233991606</v>
          </cell>
          <cell r="BQ576">
            <v>34.805245205355206</v>
          </cell>
          <cell r="BR576">
            <v>34.810703032341799</v>
          </cell>
          <cell r="BS576">
            <v>34.816161715232639</v>
          </cell>
          <cell r="BT576">
            <v>34.821621254091369</v>
          </cell>
          <cell r="BU576">
            <v>34.827081649050214</v>
          </cell>
          <cell r="BV576">
            <v>34.832542900268294</v>
          </cell>
          <cell r="BW576">
            <v>34.838005007863956</v>
          </cell>
          <cell r="BX576">
            <v>34.843467971973809</v>
          </cell>
          <cell r="BY576">
            <v>34.848931792735925</v>
          </cell>
          <cell r="BZ576">
            <v>34.854396470281358</v>
          </cell>
          <cell r="CA576">
            <v>34.859862004745395</v>
          </cell>
          <cell r="CB576">
            <v>34.865328396262875</v>
          </cell>
          <cell r="CC576">
            <v>34.870795644967572</v>
          </cell>
          <cell r="CD576">
            <v>34.876263750994156</v>
          </cell>
          <cell r="CE576">
            <v>34.88173271447711</v>
          </cell>
          <cell r="CF576">
            <v>34.887202535550763</v>
          </cell>
          <cell r="CG576">
            <v>34.892673214349685</v>
          </cell>
          <cell r="CH576">
            <v>34.898144751008346</v>
          </cell>
          <cell r="CI576">
            <v>34.903617145661265</v>
          </cell>
          <cell r="CJ576">
            <v>34.909090398442984</v>
          </cell>
          <cell r="CK576">
            <v>34.914564509488081</v>
          </cell>
          <cell r="CL576">
            <v>34.92003947893113</v>
          </cell>
          <cell r="CM576">
            <v>34.925515306906732</v>
          </cell>
          <cell r="CN576">
            <v>34.930991993549526</v>
          </cell>
          <cell r="CO576">
            <v>34.936469538994146</v>
          </cell>
          <cell r="CP576">
            <v>34.941947943375268</v>
          </cell>
          <cell r="CQ576">
            <v>34.947427206827591</v>
          </cell>
          <cell r="CR576">
            <v>34.952907329485818</v>
          </cell>
          <cell r="CS576">
            <v>34.958388311484676</v>
          </cell>
          <cell r="CT576">
            <v>34.963870152958926</v>
          </cell>
          <cell r="CU576">
            <v>34.969352854043343</v>
          </cell>
          <cell r="CV576">
            <v>34.974836414872712</v>
          </cell>
          <cell r="CW576">
            <v>34.980320835581864</v>
          </cell>
          <cell r="CX576">
            <v>34.985806116305632</v>
          </cell>
          <cell r="CY576">
            <v>34.991292257178877</v>
          </cell>
          <cell r="CZ576">
            <v>34.996779258336481</v>
          </cell>
          <cell r="DA576">
            <v>35.002267119913341</v>
          </cell>
          <cell r="DB576">
            <v>35.007755842044382</v>
          </cell>
        </row>
        <row r="577">
          <cell r="C577" t="str">
            <v>TND</v>
          </cell>
          <cell r="D577" t="str">
            <v>TND/USD</v>
          </cell>
          <cell r="E577" t="str">
            <v>USDTND Currncy</v>
          </cell>
          <cell r="F577">
            <v>1.3705000000000001</v>
          </cell>
          <cell r="G577">
            <v>1.4382999999999999</v>
          </cell>
          <cell r="H577">
            <v>1.4220999999999999</v>
          </cell>
          <cell r="I577">
            <v>1.2871999999999999</v>
          </cell>
          <cell r="J577">
            <v>1.2445999999999999</v>
          </cell>
          <cell r="K577">
            <v>1.2968</v>
          </cell>
          <cell r="L577">
            <v>1.329</v>
          </cell>
          <cell r="M577">
            <v>1.2786</v>
          </cell>
          <cell r="N577">
            <v>1.2325999999999999</v>
          </cell>
          <cell r="O577">
            <v>1.3491</v>
          </cell>
          <cell r="P577">
            <v>1.4318</v>
          </cell>
          <cell r="Q577">
            <v>1.4064000000000001</v>
          </cell>
          <cell r="R577">
            <v>1.5621</v>
          </cell>
          <cell r="S577">
            <v>1.6252</v>
          </cell>
          <cell r="T577">
            <v>1.6986000000000001</v>
          </cell>
          <cell r="U577">
            <v>1.9607000000000001</v>
          </cell>
          <cell r="V577">
            <v>2.1480000000000001</v>
          </cell>
          <cell r="W577">
            <v>2.4192999999999998</v>
          </cell>
          <cell r="X577">
            <v>2.6398000000000001</v>
          </cell>
          <cell r="Y577">
            <v>2.9304000000000001</v>
          </cell>
          <cell r="Z577">
            <v>2.8041</v>
          </cell>
          <cell r="AA577">
            <v>2.7816000000000001</v>
          </cell>
          <cell r="AB577">
            <v>3.0935000000000001</v>
          </cell>
          <cell r="AC577">
            <v>3.1562999999999999</v>
          </cell>
          <cell r="AD577">
            <v>3.2752513987792478</v>
          </cell>
          <cell r="AE577">
            <v>3.3993283969724919</v>
          </cell>
          <cell r="AF577">
            <v>3.5239774235541081</v>
          </cell>
          <cell r="AG577">
            <v>3.6467693691934575</v>
          </cell>
          <cell r="AH577">
            <v>3.768668935377173</v>
          </cell>
          <cell r="AI577">
            <v>3.8890441526295088</v>
          </cell>
          <cell r="AJ577">
            <v>4.0071368979814768</v>
          </cell>
          <cell r="AK577">
            <v>4.1228320450758975</v>
          </cell>
          <cell r="AL577">
            <v>4.2356084587569445</v>
          </cell>
          <cell r="AM577">
            <v>4.3449938647372282</v>
          </cell>
          <cell r="AN577">
            <v>4.4506281584762286</v>
          </cell>
          <cell r="AO577">
            <v>4.5520648573842095</v>
          </cell>
          <cell r="AP577">
            <v>4.6488904620419875</v>
          </cell>
          <cell r="AQ577">
            <v>4.7407178010285564</v>
          </cell>
          <cell r="AR577">
            <v>4.8271543501948209</v>
          </cell>
          <cell r="AS577">
            <v>4.9078316235440003</v>
          </cell>
          <cell r="AT577">
            <v>4.9824014791656284</v>
          </cell>
          <cell r="AU577">
            <v>5.050533639066078</v>
          </cell>
          <cell r="AV577">
            <v>5.1119236364510954</v>
          </cell>
          <cell r="AW577">
            <v>5.1662930099385367</v>
          </cell>
          <cell r="AX577">
            <v>5.213390880085587</v>
          </cell>
          <cell r="AY577">
            <v>5.2529969098144722</v>
          </cell>
          <cell r="AZ577">
            <v>5.2849224745824905</v>
          </cell>
          <cell r="BA577">
            <v>5.3090121505385586</v>
          </cell>
          <cell r="BB577">
            <v>5.3251451416748159</v>
          </cell>
          <cell r="BC577">
            <v>5.3332361546979419</v>
          </cell>
          <cell r="BD577">
            <v>5.333236154697941</v>
          </cell>
          <cell r="BE577">
            <v>5.333236156446624</v>
          </cell>
          <cell r="BF577">
            <v>5.3332361587327526</v>
          </cell>
          <cell r="BG577">
            <v>5.3332361600776901</v>
          </cell>
          <cell r="BH577">
            <v>5.3332361618709392</v>
          </cell>
          <cell r="BI577">
            <v>5.3332361636790449</v>
          </cell>
          <cell r="BJ577">
            <v>5.3332361653278095</v>
          </cell>
          <cell r="BK577">
            <v>5.3332361670778488</v>
          </cell>
          <cell r="BL577">
            <v>5.3332361688134844</v>
          </cell>
          <cell r="BM577">
            <v>5.3332361705249651</v>
          </cell>
          <cell r="BN577">
            <v>5.3332361722573509</v>
          </cell>
          <cell r="BO577">
            <v>5.3332361739838507</v>
          </cell>
          <cell r="BP577">
            <v>5.333236175707305</v>
          </cell>
          <cell r="BQ577">
            <v>5.3332361774347516</v>
          </cell>
          <cell r="BR577">
            <v>5.3332361791605525</v>
          </cell>
          <cell r="BS577">
            <v>5.3332361808861206</v>
          </cell>
          <cell r="BT577">
            <v>5.3332361826123922</v>
          </cell>
          <cell r="BU577">
            <v>5.3332361843382721</v>
          </cell>
          <cell r="BV577">
            <v>5.3332361860641795</v>
          </cell>
          <cell r="BW577">
            <v>5.3332361877901997</v>
          </cell>
          <cell r="BX577">
            <v>5.3332361895161347</v>
          </cell>
          <cell r="BY577">
            <v>5.3332361912420891</v>
          </cell>
          <cell r="BZ577">
            <v>5.3332361929680596</v>
          </cell>
          <cell r="CA577">
            <v>5.3332361946940114</v>
          </cell>
          <cell r="CB577">
            <v>5.3332361964199704</v>
          </cell>
          <cell r="CC577">
            <v>5.3332361981459311</v>
          </cell>
          <cell r="CD577">
            <v>5.3332361998718891</v>
          </cell>
          <cell r="CE577">
            <v>5.3332362015978472</v>
          </cell>
          <cell r="CF577">
            <v>5.3332362033238052</v>
          </cell>
          <cell r="CG577">
            <v>5.3332362050497633</v>
          </cell>
          <cell r="CH577">
            <v>5.3332362067757222</v>
          </cell>
          <cell r="CI577">
            <v>5.3332362085016811</v>
          </cell>
          <cell r="CJ577">
            <v>5.3332362102276392</v>
          </cell>
          <cell r="CK577">
            <v>5.3332362119535981</v>
          </cell>
          <cell r="CL577">
            <v>5.333236213679557</v>
          </cell>
          <cell r="CM577">
            <v>5.333236215405516</v>
          </cell>
          <cell r="CN577">
            <v>5.3332362171314749</v>
          </cell>
          <cell r="CO577">
            <v>5.3332362188574338</v>
          </cell>
          <cell r="CP577">
            <v>5.3332362205833919</v>
          </cell>
          <cell r="CQ577">
            <v>5.3332362223093517</v>
          </cell>
          <cell r="CR577">
            <v>5.3332362240353106</v>
          </cell>
          <cell r="CS577">
            <v>5.3332362257612695</v>
          </cell>
          <cell r="CT577">
            <v>5.3332362274872285</v>
          </cell>
          <cell r="CU577">
            <v>5.3332362292131865</v>
          </cell>
          <cell r="CV577">
            <v>5.3332362309391446</v>
          </cell>
          <cell r="CW577">
            <v>5.3332362326651026</v>
          </cell>
          <cell r="CX577">
            <v>5.3332362343910615</v>
          </cell>
          <cell r="CY577">
            <v>5.3332362361170196</v>
          </cell>
          <cell r="CZ577">
            <v>5.3332362378429785</v>
          </cell>
          <cell r="DA577">
            <v>5.3332362395689374</v>
          </cell>
          <cell r="DB577">
            <v>5.3332362412948973</v>
          </cell>
        </row>
        <row r="578">
          <cell r="C578" t="str">
            <v>TOP</v>
          </cell>
          <cell r="D578" t="str">
            <v>TOP/USD</v>
          </cell>
          <cell r="E578" t="str">
            <v>USDTOP Currncy</v>
          </cell>
          <cell r="F578">
            <v>1.7454000000000001</v>
          </cell>
          <cell r="G578">
            <v>2.1648999999999998</v>
          </cell>
          <cell r="H578">
            <v>2.2402000000000002</v>
          </cell>
          <cell r="I578">
            <v>2.1938</v>
          </cell>
          <cell r="J578">
            <v>2.0154999999999998</v>
          </cell>
          <cell r="K578">
            <v>1.9522999999999999</v>
          </cell>
          <cell r="L578">
            <v>2.0276000000000001</v>
          </cell>
          <cell r="M578">
            <v>1.9521999999999999</v>
          </cell>
          <cell r="N578">
            <v>1.9232</v>
          </cell>
          <cell r="O578">
            <v>2.0261999999999998</v>
          </cell>
          <cell r="P578">
            <v>1.9096</v>
          </cell>
          <cell r="Q578">
            <v>1.7210000000000001</v>
          </cell>
          <cell r="R578">
            <v>1.7023999999999999</v>
          </cell>
          <cell r="S578">
            <v>1.7617</v>
          </cell>
          <cell r="T578">
            <v>1.8380000000000001</v>
          </cell>
          <cell r="U578">
            <v>2.0516999999999999</v>
          </cell>
          <cell r="V578">
            <v>2.1983999999999999</v>
          </cell>
          <cell r="W578">
            <v>2.1907999999999999</v>
          </cell>
          <cell r="X578">
            <v>2.2212999999999998</v>
          </cell>
          <cell r="Y578">
            <v>2.2747999999999999</v>
          </cell>
          <cell r="Z578">
            <v>2.2932999999999999</v>
          </cell>
          <cell r="AA578">
            <v>2.2481</v>
          </cell>
          <cell r="AB578">
            <v>2.3092999999999999</v>
          </cell>
          <cell r="AC578">
            <v>2.3483000000000001</v>
          </cell>
          <cell r="AD578">
            <v>2.4284374313471466</v>
          </cell>
          <cell r="AE578">
            <v>2.4881779104651356</v>
          </cell>
          <cell r="AF578">
            <v>2.5476788641568673</v>
          </cell>
          <cell r="AG578">
            <v>2.6053188454231377</v>
          </cell>
          <cell r="AH578">
            <v>2.6619498802164081</v>
          </cell>
          <cell r="AI578">
            <v>2.7172705657684677</v>
          </cell>
          <cell r="AJ578">
            <v>2.7709052138233967</v>
          </cell>
          <cell r="AK578">
            <v>2.8229325692352436</v>
          </cell>
          <cell r="AL578">
            <v>2.8731511251172539</v>
          </cell>
          <cell r="AM578">
            <v>2.9213971654813116</v>
          </cell>
          <cell r="AN578">
            <v>2.9675840895259822</v>
          </cell>
          <cell r="AO578">
            <v>3.0115668573416805</v>
          </cell>
          <cell r="AP578">
            <v>3.0532216383963044</v>
          </cell>
          <cell r="AQ578">
            <v>3.0924396049507372</v>
          </cell>
          <cell r="AR578">
            <v>3.1291048647874868</v>
          </cell>
          <cell r="AS578">
            <v>3.1631126122911746</v>
          </cell>
          <cell r="AT578">
            <v>3.1943654432436324</v>
          </cell>
          <cell r="AU578">
            <v>3.2227706304974117</v>
          </cell>
          <cell r="AV578">
            <v>3.2482441564438873</v>
          </cell>
          <cell r="AW578">
            <v>3.270709796206599</v>
          </cell>
          <cell r="AX578">
            <v>3.2900991750153672</v>
          </cell>
          <cell r="AY578">
            <v>3.3063527791377636</v>
          </cell>
          <cell r="AZ578">
            <v>3.3194199188008882</v>
          </cell>
          <cell r="BA578">
            <v>3.3292589929816594</v>
          </cell>
          <cell r="BB578">
            <v>3.3358378206739747</v>
          </cell>
          <cell r="BC578">
            <v>3.3391337377677308</v>
          </cell>
          <cell r="BD578">
            <v>3.3391337377677308</v>
          </cell>
          <cell r="BE578">
            <v>3.3391337388625795</v>
          </cell>
          <cell r="BF578">
            <v>3.3391337402939216</v>
          </cell>
          <cell r="BG578">
            <v>3.3391337411359858</v>
          </cell>
          <cell r="BH578">
            <v>3.3391337422587375</v>
          </cell>
          <cell r="BI578">
            <v>3.3391337433907906</v>
          </cell>
          <cell r="BJ578">
            <v>3.33913374442308</v>
          </cell>
          <cell r="BK578">
            <v>3.3391337455187782</v>
          </cell>
          <cell r="BL578">
            <v>3.3391337466054578</v>
          </cell>
          <cell r="BM578">
            <v>3.339133747677014</v>
          </cell>
          <cell r="BN578">
            <v>3.3391337487616588</v>
          </cell>
          <cell r="BO578">
            <v>3.339133749842619</v>
          </cell>
          <cell r="BP578">
            <v>3.3391337509216723</v>
          </cell>
          <cell r="BQ578">
            <v>3.3391337520032249</v>
          </cell>
          <cell r="BR578">
            <v>3.3391337530837468</v>
          </cell>
          <cell r="BS578">
            <v>3.3391337541641231</v>
          </cell>
          <cell r="BT578">
            <v>3.3391337552449403</v>
          </cell>
          <cell r="BU578">
            <v>3.3391337563255119</v>
          </cell>
          <cell r="BV578">
            <v>3.3391337574061</v>
          </cell>
          <cell r="BW578">
            <v>3.33913375848676</v>
          </cell>
          <cell r="BX578">
            <v>3.3391337595673662</v>
          </cell>
          <cell r="BY578">
            <v>3.3391337606479849</v>
          </cell>
          <cell r="BZ578">
            <v>3.3391337617286134</v>
          </cell>
          <cell r="CA578">
            <v>3.3391337628092304</v>
          </cell>
          <cell r="CB578">
            <v>3.3391337638898517</v>
          </cell>
          <cell r="CC578">
            <v>3.339133764970474</v>
          </cell>
          <cell r="CD578">
            <v>3.3391337660510945</v>
          </cell>
          <cell r="CE578">
            <v>3.3391337671317149</v>
          </cell>
          <cell r="CF578">
            <v>3.3391337682123359</v>
          </cell>
          <cell r="CG578">
            <v>3.3391337692929564</v>
          </cell>
          <cell r="CH578">
            <v>3.3391337703735777</v>
          </cell>
          <cell r="CI578">
            <v>3.3391337714541991</v>
          </cell>
          <cell r="CJ578">
            <v>3.33913377253482</v>
          </cell>
          <cell r="CK578">
            <v>3.3391337736154414</v>
          </cell>
          <cell r="CL578">
            <v>3.3391337746960628</v>
          </cell>
          <cell r="CM578">
            <v>3.3391337757766837</v>
          </cell>
          <cell r="CN578">
            <v>3.3391337768573051</v>
          </cell>
          <cell r="CO578">
            <v>3.339133777937926</v>
          </cell>
          <cell r="CP578">
            <v>3.3391337790185469</v>
          </cell>
          <cell r="CQ578">
            <v>3.3391337800991683</v>
          </cell>
          <cell r="CR578">
            <v>3.3391337811797892</v>
          </cell>
          <cell r="CS578">
            <v>3.3391337822604101</v>
          </cell>
          <cell r="CT578">
            <v>3.3391337833410311</v>
          </cell>
          <cell r="CU578">
            <v>3.339133784421652</v>
          </cell>
          <cell r="CV578">
            <v>3.3391337855022729</v>
          </cell>
          <cell r="CW578">
            <v>3.3391337865828934</v>
          </cell>
          <cell r="CX578">
            <v>3.3391337876635143</v>
          </cell>
          <cell r="CY578">
            <v>3.3391337887441352</v>
          </cell>
          <cell r="CZ578">
            <v>3.3391337898247566</v>
          </cell>
          <cell r="DA578">
            <v>3.3391337909053775</v>
          </cell>
          <cell r="DB578">
            <v>3.3391337919859989</v>
          </cell>
        </row>
        <row r="579">
          <cell r="C579" t="str">
            <v>TRY</v>
          </cell>
          <cell r="D579" t="str">
            <v>TRY/USD</v>
          </cell>
          <cell r="E579" t="str">
            <v>USDTRY Currncy</v>
          </cell>
          <cell r="F579">
            <v>0.625</v>
          </cell>
          <cell r="G579">
            <v>1.2323</v>
          </cell>
          <cell r="H579">
            <v>1.5154000000000001</v>
          </cell>
          <cell r="I579">
            <v>1.5039</v>
          </cell>
          <cell r="J579">
            <v>1.4291</v>
          </cell>
          <cell r="K579">
            <v>1.3471</v>
          </cell>
          <cell r="L579">
            <v>1.4376</v>
          </cell>
          <cell r="M579">
            <v>1.3051999999999999</v>
          </cell>
          <cell r="N579">
            <v>1.3051999999999999</v>
          </cell>
          <cell r="O579">
            <v>1.5533999999999999</v>
          </cell>
          <cell r="P579">
            <v>1.5075000000000001</v>
          </cell>
          <cell r="Q579">
            <v>1.6808000000000001</v>
          </cell>
          <cell r="R579">
            <v>1.8002</v>
          </cell>
          <cell r="S579">
            <v>1.9053</v>
          </cell>
          <cell r="T579">
            <v>2.1879</v>
          </cell>
          <cell r="U579">
            <v>2.7238000000000002</v>
          </cell>
          <cell r="V579">
            <v>3.0242</v>
          </cell>
          <cell r="W579">
            <v>3.6467000000000001</v>
          </cell>
          <cell r="X579">
            <v>4.8399000000000001</v>
          </cell>
          <cell r="Y579">
            <v>5.6779999999999999</v>
          </cell>
          <cell r="Z579">
            <v>7.0182000000000002</v>
          </cell>
          <cell r="AA579">
            <v>8.8899000000000008</v>
          </cell>
          <cell r="AB579">
            <v>16.572399999999998</v>
          </cell>
          <cell r="AC579">
            <v>18.676200000000001</v>
          </cell>
          <cell r="AD579">
            <v>22.694527873855552</v>
          </cell>
          <cell r="AE579">
            <v>26.067437694471099</v>
          </cell>
          <cell r="AF579">
            <v>29.795326080982374</v>
          </cell>
          <cell r="AG579">
            <v>33.869078638060579</v>
          </cell>
          <cell r="AH579">
            <v>38.302086077306974</v>
          </cell>
          <cell r="AI579">
            <v>43.08884828085057</v>
          </cell>
          <cell r="AJ579">
            <v>48.214844962278313</v>
          </cell>
          <cell r="AK579">
            <v>53.665168644605899</v>
          </cell>
          <cell r="AL579">
            <v>59.412405952643354</v>
          </cell>
          <cell r="AM579">
            <v>65.421063886428129</v>
          </cell>
          <cell r="AN579">
            <v>71.648606382700265</v>
          </cell>
          <cell r="AO579">
            <v>78.042633768152655</v>
          </cell>
          <cell r="AP579">
            <v>84.542847332241294</v>
          </cell>
          <cell r="AQ579">
            <v>91.081598630233032</v>
          </cell>
          <cell r="AR579">
            <v>97.584160998905105</v>
          </cell>
          <cell r="AS579">
            <v>103.97037381263823</v>
          </cell>
          <cell r="AT579">
            <v>110.15598559626498</v>
          </cell>
          <cell r="AU579">
            <v>116.05423238103683</v>
          </cell>
          <cell r="AV579">
            <v>121.57784419885418</v>
          </cell>
          <cell r="AW579">
            <v>126.64104408045171</v>
          </cell>
          <cell r="AX579">
            <v>131.16166486916515</v>
          </cell>
          <cell r="AY579">
            <v>135.06332359091314</v>
          </cell>
          <cell r="AZ579">
            <v>138.27750134598872</v>
          </cell>
          <cell r="BA579">
            <v>140.74550131164466</v>
          </cell>
          <cell r="BB579">
            <v>142.42020090371059</v>
          </cell>
          <cell r="BC579">
            <v>143.26751427519417</v>
          </cell>
          <cell r="BD579">
            <v>143.26751427519415</v>
          </cell>
          <cell r="BE579">
            <v>143.26751432216929</v>
          </cell>
          <cell r="BF579">
            <v>143.2675143835819</v>
          </cell>
          <cell r="BG579">
            <v>143.26751441971115</v>
          </cell>
          <cell r="BH579">
            <v>143.2675144678835</v>
          </cell>
          <cell r="BI579">
            <v>143.2675145164549</v>
          </cell>
          <cell r="BJ579">
            <v>143.26751456074592</v>
          </cell>
          <cell r="BK579">
            <v>143.26751460775751</v>
          </cell>
          <cell r="BL579">
            <v>143.26751465438213</v>
          </cell>
          <cell r="BM579">
            <v>143.26751470035791</v>
          </cell>
          <cell r="BN579">
            <v>143.26751474689522</v>
          </cell>
          <cell r="BO579">
            <v>143.26751479327444</v>
          </cell>
          <cell r="BP579">
            <v>143.26751483957187</v>
          </cell>
          <cell r="BQ579">
            <v>143.26751488597651</v>
          </cell>
          <cell r="BR579">
            <v>143.26751493233695</v>
          </cell>
          <cell r="BS579">
            <v>143.26751497869114</v>
          </cell>
          <cell r="BT579">
            <v>143.26751502506423</v>
          </cell>
          <cell r="BU579">
            <v>143.2675150714268</v>
          </cell>
          <cell r="BV579">
            <v>143.26751511779008</v>
          </cell>
          <cell r="BW579">
            <v>143.26751516415644</v>
          </cell>
          <cell r="BX579">
            <v>143.26751521052049</v>
          </cell>
          <cell r="BY579">
            <v>143.26751525688505</v>
          </cell>
          <cell r="BZ579">
            <v>143.26751530325006</v>
          </cell>
          <cell r="CA579">
            <v>143.26751534961457</v>
          </cell>
          <cell r="CB579">
            <v>143.26751539597925</v>
          </cell>
          <cell r="CC579">
            <v>143.26751544234398</v>
          </cell>
          <cell r="CD579">
            <v>143.26751548870863</v>
          </cell>
          <cell r="CE579">
            <v>143.2675155350733</v>
          </cell>
          <cell r="CF579">
            <v>143.267515581438</v>
          </cell>
          <cell r="CG579">
            <v>143.26751562780268</v>
          </cell>
          <cell r="CH579">
            <v>143.26751567416736</v>
          </cell>
          <cell r="CI579">
            <v>143.26751572053206</v>
          </cell>
          <cell r="CJ579">
            <v>143.26751576689674</v>
          </cell>
          <cell r="CK579">
            <v>143.26751581326144</v>
          </cell>
          <cell r="CL579">
            <v>143.26751585962612</v>
          </cell>
          <cell r="CM579">
            <v>143.26751590599082</v>
          </cell>
          <cell r="CN579">
            <v>143.2675159523555</v>
          </cell>
          <cell r="CO579">
            <v>143.2675159987202</v>
          </cell>
          <cell r="CP579">
            <v>143.26751604508488</v>
          </cell>
          <cell r="CQ579">
            <v>143.26751609144958</v>
          </cell>
          <cell r="CR579">
            <v>143.26751613781425</v>
          </cell>
          <cell r="CS579">
            <v>143.26751618417896</v>
          </cell>
          <cell r="CT579">
            <v>143.26751623054366</v>
          </cell>
          <cell r="CU579">
            <v>143.26751627690834</v>
          </cell>
          <cell r="CV579">
            <v>143.26751632327301</v>
          </cell>
          <cell r="CW579">
            <v>143.26751636963772</v>
          </cell>
          <cell r="CX579">
            <v>143.26751641600237</v>
          </cell>
          <cell r="CY579">
            <v>143.26751646236704</v>
          </cell>
          <cell r="CZ579">
            <v>143.26751650873177</v>
          </cell>
          <cell r="DA579">
            <v>143.26751655509645</v>
          </cell>
          <cell r="DB579">
            <v>143.26751660146112</v>
          </cell>
        </row>
        <row r="580">
          <cell r="C580" t="str">
            <v>TWD</v>
          </cell>
          <cell r="D580" t="str">
            <v>TWD/USD</v>
          </cell>
          <cell r="E580" t="str">
            <v>USDTWD Currncy</v>
          </cell>
          <cell r="F580">
            <v>31.236999999999998</v>
          </cell>
          <cell r="G580">
            <v>33.808</v>
          </cell>
          <cell r="H580">
            <v>34.533000000000001</v>
          </cell>
          <cell r="I580">
            <v>34.402000000000001</v>
          </cell>
          <cell r="J580">
            <v>33.412999999999997</v>
          </cell>
          <cell r="K580">
            <v>32.164999999999999</v>
          </cell>
          <cell r="L580">
            <v>32.529000000000003</v>
          </cell>
          <cell r="M580">
            <v>32.850999999999999</v>
          </cell>
          <cell r="N580">
            <v>31.539000000000001</v>
          </cell>
          <cell r="O580">
            <v>33.024000000000001</v>
          </cell>
          <cell r="P580">
            <v>31.504000000000001</v>
          </cell>
          <cell r="Q580">
            <v>29.416</v>
          </cell>
          <cell r="R580">
            <v>29.574999999999999</v>
          </cell>
          <cell r="S580">
            <v>29.702000000000002</v>
          </cell>
          <cell r="T580">
            <v>30.337</v>
          </cell>
          <cell r="U580">
            <v>31.831</v>
          </cell>
          <cell r="V580">
            <v>32.264000000000003</v>
          </cell>
          <cell r="W580">
            <v>30.414999999999999</v>
          </cell>
          <cell r="X580">
            <v>30.184000000000001</v>
          </cell>
          <cell r="Y580">
            <v>30.916</v>
          </cell>
          <cell r="Z580">
            <v>29.5</v>
          </cell>
          <cell r="AA580">
            <v>27.97</v>
          </cell>
          <cell r="AB580">
            <v>29.861000000000001</v>
          </cell>
          <cell r="AC580">
            <v>30.888000000000002</v>
          </cell>
          <cell r="AD580">
            <v>30.647801627670404</v>
          </cell>
          <cell r="AE580">
            <v>30.465495802849773</v>
          </cell>
          <cell r="AF580">
            <v>30.293180325775602</v>
          </cell>
          <cell r="AG580">
            <v>30.11298393541707</v>
          </cell>
          <cell r="AH580">
            <v>29.936793142059518</v>
          </cell>
          <cell r="AI580">
            <v>29.762605549486018</v>
          </cell>
          <cell r="AJ580">
            <v>29.58782041683337</v>
          </cell>
          <cell r="AK580">
            <v>29.414809122410919</v>
          </cell>
          <cell r="AL580">
            <v>29.242844873875821</v>
          </cell>
          <cell r="AM580">
            <v>29.071616279675727</v>
          </cell>
          <cell r="AN580">
            <v>28.901557374108666</v>
          </cell>
          <cell r="AO580">
            <v>28.732471365207378</v>
          </cell>
          <cell r="AP580">
            <v>28.564334043803381</v>
          </cell>
          <cell r="AQ580">
            <v>28.397214708751047</v>
          </cell>
          <cell r="AR580">
            <v>28.231063896275753</v>
          </cell>
          <cell r="AS580">
            <v>28.065880116122898</v>
          </cell>
          <cell r="AT580">
            <v>27.901669275417603</v>
          </cell>
          <cell r="AU580">
            <v>27.73841664052021</v>
          </cell>
          <cell r="AV580">
            <v>27.576118786937357</v>
          </cell>
          <cell r="AW580">
            <v>27.414771660620779</v>
          </cell>
          <cell r="AX580">
            <v>27.254367964438398</v>
          </cell>
          <cell r="AY580">
            <v>27.094902823084322</v>
          </cell>
          <cell r="AZ580">
            <v>26.93637088920033</v>
          </cell>
          <cell r="BA580">
            <v>26.778766394690866</v>
          </cell>
          <cell r="BB580">
            <v>26.6220840697084</v>
          </cell>
          <cell r="BC580">
            <v>26.466318516301978</v>
          </cell>
          <cell r="BD580">
            <v>26.311464320415787</v>
          </cell>
          <cell r="BE580">
            <v>26.157516183638673</v>
          </cell>
          <cell r="BF580">
            <v>26.004468798620522</v>
          </cell>
          <cell r="BG580">
            <v>25.852316887872835</v>
          </cell>
          <cell r="BH580">
            <v>25.701055218733401</v>
          </cell>
          <cell r="BI580">
            <v>25.550678580304758</v>
          </cell>
          <cell r="BJ580">
            <v>25.40118179344983</v>
          </cell>
          <cell r="BK580">
            <v>25.252559711408008</v>
          </cell>
          <cell r="BL580">
            <v>25.104807215739278</v>
          </cell>
          <cell r="BM580">
            <v>24.957919218456905</v>
          </cell>
          <cell r="BN580">
            <v>24.811890661599698</v>
          </cell>
          <cell r="BO580">
            <v>24.666716516464554</v>
          </cell>
          <cell r="BP580">
            <v>24.522391783909679</v>
          </cell>
          <cell r="BQ580">
            <v>24.378911494062173</v>
          </cell>
          <cell r="BR580">
            <v>24.236270706069657</v>
          </cell>
          <cell r="BS580">
            <v>24.094464508020934</v>
          </cell>
          <cell r="BT580">
            <v>23.953488016742096</v>
          </cell>
          <cell r="BU580">
            <v>23.8133363776215</v>
          </cell>
          <cell r="BV580">
            <v>23.674004764458594</v>
          </cell>
          <cell r="BW580">
            <v>23.535488379289394</v>
          </cell>
          <cell r="BX580">
            <v>23.397782452221492</v>
          </cell>
          <cell r="BY580">
            <v>23.260882241272416</v>
          </cell>
          <cell r="BZ580">
            <v>23.124783032204508</v>
          </cell>
          <cell r="CA580">
            <v>22.989480138362957</v>
          </cell>
          <cell r="CB580">
            <v>22.854968900514763</v>
          </cell>
          <cell r="CC580">
            <v>22.721244686687935</v>
          </cell>
          <cell r="CD580">
            <v>22.588302892012109</v>
          </cell>
          <cell r="CE580">
            <v>22.456138938560009</v>
          </cell>
          <cell r="CF580">
            <v>22.324748275189755</v>
          </cell>
          <cell r="CG580">
            <v>22.194126377388155</v>
          </cell>
          <cell r="CH580">
            <v>22.064268747114905</v>
          </cell>
          <cell r="CI580">
            <v>21.935170912647695</v>
          </cell>
          <cell r="CJ580">
            <v>21.806828428428211</v>
          </cell>
          <cell r="CK580">
            <v>21.679236874909073</v>
          </cell>
          <cell r="CL580">
            <v>21.552391858401627</v>
          </cell>
          <cell r="CM580">
            <v>21.426289010924652</v>
          </cell>
          <cell r="CN580">
            <v>21.300923990053942</v>
          </cell>
          <cell r="CO580">
            <v>21.176292478772776</v>
          </cell>
          <cell r="CP580">
            <v>21.052390185323269</v>
          </cell>
          <cell r="CQ580">
            <v>20.929212843058551</v>
          </cell>
          <cell r="CR580">
            <v>20.806756210295887</v>
          </cell>
          <cell r="CS580">
            <v>20.685016070170569</v>
          </cell>
          <cell r="CT580">
            <v>20.56398823049074</v>
          </cell>
          <cell r="CU580">
            <v>20.443668523593008</v>
          </cell>
          <cell r="CV580">
            <v>20.324052806198953</v>
          </cell>
          <cell r="CW580">
            <v>20.20513695927243</v>
          </cell>
          <cell r="CX580">
            <v>20.086916887877738</v>
          </cell>
          <cell r="CY580">
            <v>19.969388521038614</v>
          </cell>
          <cell r="CZ580">
            <v>19.852547811598036</v>
          </cell>
          <cell r="DA580">
            <v>19.736390736078857</v>
          </cell>
          <cell r="DB580">
            <v>19.620913294545261</v>
          </cell>
        </row>
        <row r="581">
          <cell r="C581" t="str">
            <v>TZS</v>
          </cell>
          <cell r="D581" t="str">
            <v>TZS/USD</v>
          </cell>
          <cell r="E581" t="str">
            <v>USDTZS Currncy</v>
          </cell>
          <cell r="F581">
            <v>800.03</v>
          </cell>
          <cell r="G581">
            <v>875.37</v>
          </cell>
          <cell r="H581">
            <v>965.79</v>
          </cell>
          <cell r="I581">
            <v>1039.18</v>
          </cell>
          <cell r="J581">
            <v>1088.8499999999999</v>
          </cell>
          <cell r="K581">
            <v>1125.81</v>
          </cell>
          <cell r="L581">
            <v>1251.76</v>
          </cell>
          <cell r="M581">
            <v>1241.04</v>
          </cell>
          <cell r="N581">
            <v>1198.5999999999999</v>
          </cell>
          <cell r="O581">
            <v>1325.6</v>
          </cell>
          <cell r="P581">
            <v>1441.88</v>
          </cell>
          <cell r="Q581">
            <v>1585.94</v>
          </cell>
          <cell r="R581">
            <v>1586.83</v>
          </cell>
          <cell r="S581">
            <v>1616.86</v>
          </cell>
          <cell r="T581">
            <v>1663.3</v>
          </cell>
          <cell r="U581">
            <v>2037.49</v>
          </cell>
          <cell r="V581">
            <v>2186.02</v>
          </cell>
          <cell r="W581">
            <v>2233.4299999999998</v>
          </cell>
          <cell r="X581">
            <v>2277.41</v>
          </cell>
          <cell r="Y581">
            <v>2304.94</v>
          </cell>
          <cell r="Z581">
            <v>2311.35</v>
          </cell>
          <cell r="AA581">
            <v>2313.0700000000002</v>
          </cell>
          <cell r="AB581">
            <v>2323.8200000000002</v>
          </cell>
          <cell r="AC581">
            <v>2331.4899999999998</v>
          </cell>
          <cell r="AD581">
            <v>2382.4155142225527</v>
          </cell>
          <cell r="AE581">
            <v>2427.0081765267064</v>
          </cell>
          <cell r="AF581">
            <v>2471.3354417815749</v>
          </cell>
          <cell r="AG581">
            <v>2513.8725196741852</v>
          </cell>
          <cell r="AH581">
            <v>2555.5002027916025</v>
          </cell>
          <cell r="AI581">
            <v>2595.978513965103</v>
          </cell>
          <cell r="AJ581">
            <v>2635.00048172064</v>
          </cell>
          <cell r="AK581">
            <v>2672.6936292042074</v>
          </cell>
          <cell r="AL581">
            <v>2708.9175294215315</v>
          </cell>
          <cell r="AM581">
            <v>2743.5679480143349</v>
          </cell>
          <cell r="AN581">
            <v>2776.6125920229606</v>
          </cell>
          <cell r="AO581">
            <v>2807.9631678513651</v>
          </cell>
          <cell r="AP581">
            <v>2837.5501667526933</v>
          </cell>
          <cell r="AQ581">
            <v>2865.3165622666347</v>
          </cell>
          <cell r="AR581">
            <v>2891.1970194159471</v>
          </cell>
          <cell r="AS581">
            <v>2915.1345305997997</v>
          </cell>
          <cell r="AT581">
            <v>2937.0767145751911</v>
          </cell>
          <cell r="AU581">
            <v>2956.9730732158569</v>
          </cell>
          <cell r="AV581">
            <v>2974.7784848350534</v>
          </cell>
          <cell r="AW581">
            <v>2990.4521471756889</v>
          </cell>
          <cell r="AX581">
            <v>3003.9574404679738</v>
          </cell>
          <cell r="AY581">
            <v>3015.2626797421135</v>
          </cell>
          <cell r="AZ581">
            <v>3024.3409268126297</v>
          </cell>
          <cell r="BA581">
            <v>3031.1700997657822</v>
          </cell>
          <cell r="BB581">
            <v>3035.7331643039261</v>
          </cell>
          <cell r="BC581">
            <v>3038.0181340191402</v>
          </cell>
          <cell r="BD581">
            <v>3038.0181340191398</v>
          </cell>
          <cell r="BE581">
            <v>3038.0181350152575</v>
          </cell>
          <cell r="BF581">
            <v>3038.0181363175247</v>
          </cell>
          <cell r="BG581">
            <v>3038.0181370836535</v>
          </cell>
          <cell r="BH581">
            <v>3038.0181381051575</v>
          </cell>
          <cell r="BI581">
            <v>3038.0181391351248</v>
          </cell>
          <cell r="BJ581">
            <v>3038.0181400743245</v>
          </cell>
          <cell r="BK581">
            <v>3038.0181410712153</v>
          </cell>
          <cell r="BL581">
            <v>3038.0181420599001</v>
          </cell>
          <cell r="BM581">
            <v>3038.0181430348262</v>
          </cell>
          <cell r="BN581">
            <v>3038.0181440216597</v>
          </cell>
          <cell r="BO581">
            <v>3038.0181450051414</v>
          </cell>
          <cell r="BP581">
            <v>3038.0181459868877</v>
          </cell>
          <cell r="BQ581">
            <v>3038.0181469709082</v>
          </cell>
          <cell r="BR581">
            <v>3038.018147953991</v>
          </cell>
          <cell r="BS581">
            <v>3038.0181489369411</v>
          </cell>
          <cell r="BT581">
            <v>3038.0181499202931</v>
          </cell>
          <cell r="BU581">
            <v>3038.018150903421</v>
          </cell>
          <cell r="BV581">
            <v>3038.0181518865643</v>
          </cell>
          <cell r="BW581">
            <v>3038.0181528697726</v>
          </cell>
          <cell r="BX581">
            <v>3038.0181538529323</v>
          </cell>
          <cell r="BY581">
            <v>3038.0181548361024</v>
          </cell>
          <cell r="BZ581">
            <v>3038.0181558192821</v>
          </cell>
          <cell r="CA581">
            <v>3038.0181568024518</v>
          </cell>
          <cell r="CB581">
            <v>3038.0181577856247</v>
          </cell>
          <cell r="CC581">
            <v>3038.0181587687989</v>
          </cell>
          <cell r="CD581">
            <v>3038.0181597519713</v>
          </cell>
          <cell r="CE581">
            <v>3038.0181607351437</v>
          </cell>
          <cell r="CF581">
            <v>3038.0181617183166</v>
          </cell>
          <cell r="CG581">
            <v>3038.0181627014895</v>
          </cell>
          <cell r="CH581">
            <v>3038.0181636846623</v>
          </cell>
          <cell r="CI581">
            <v>3038.0181646678357</v>
          </cell>
          <cell r="CJ581">
            <v>3038.0181656510085</v>
          </cell>
          <cell r="CK581">
            <v>3038.0181666341819</v>
          </cell>
          <cell r="CL581">
            <v>3038.0181676173547</v>
          </cell>
          <cell r="CM581">
            <v>3038.018168600528</v>
          </cell>
          <cell r="CN581">
            <v>3038.0181695837014</v>
          </cell>
          <cell r="CO581">
            <v>3038.0181705668742</v>
          </cell>
          <cell r="CP581">
            <v>3038.0181715500476</v>
          </cell>
          <cell r="CQ581">
            <v>3038.0181725332204</v>
          </cell>
          <cell r="CR581">
            <v>3038.0181735163937</v>
          </cell>
          <cell r="CS581">
            <v>3038.0181744995666</v>
          </cell>
          <cell r="CT581">
            <v>3038.0181754827399</v>
          </cell>
          <cell r="CU581">
            <v>3038.0181764659128</v>
          </cell>
          <cell r="CV581">
            <v>3038.0181774490857</v>
          </cell>
          <cell r="CW581">
            <v>3038.0181784322585</v>
          </cell>
          <cell r="CX581">
            <v>3038.0181794154314</v>
          </cell>
          <cell r="CY581">
            <v>3038.0181803986043</v>
          </cell>
          <cell r="CZ581">
            <v>3038.018181381778</v>
          </cell>
          <cell r="DA581">
            <v>3038.0181823649509</v>
          </cell>
          <cell r="DB581">
            <v>3038.0181833481242</v>
          </cell>
        </row>
        <row r="582">
          <cell r="C582" t="str">
            <v>UAH</v>
          </cell>
          <cell r="D582" t="str">
            <v>UAH/USD</v>
          </cell>
          <cell r="E582" t="str">
            <v>USDUAH Currncy</v>
          </cell>
          <cell r="F582">
            <v>5.4702999999999999</v>
          </cell>
          <cell r="G582">
            <v>5.3773999999999997</v>
          </cell>
          <cell r="H582">
            <v>5.3270999999999997</v>
          </cell>
          <cell r="I582">
            <v>5.3324999999999996</v>
          </cell>
          <cell r="J582">
            <v>5.3232999999999997</v>
          </cell>
          <cell r="K582">
            <v>5.1036000000000001</v>
          </cell>
          <cell r="L582">
            <v>5.0377000000000001</v>
          </cell>
          <cell r="M582">
            <v>5.0321999999999996</v>
          </cell>
          <cell r="N582">
            <v>5.2598000000000003</v>
          </cell>
          <cell r="O582">
            <v>8.0629000000000008</v>
          </cell>
          <cell r="P582">
            <v>7.9513999999999996</v>
          </cell>
          <cell r="Q582">
            <v>7.9848999999999997</v>
          </cell>
          <cell r="R582">
            <v>8.0835000000000008</v>
          </cell>
          <cell r="S582">
            <v>8.1544000000000008</v>
          </cell>
          <cell r="T582">
            <v>12.0039</v>
          </cell>
          <cell r="U582">
            <v>21.9026</v>
          </cell>
          <cell r="V582">
            <v>25.5428</v>
          </cell>
          <cell r="W582">
            <v>26.586500000000001</v>
          </cell>
          <cell r="X582">
            <v>27.2196</v>
          </cell>
          <cell r="Y582">
            <v>25.796500000000002</v>
          </cell>
          <cell r="Z582">
            <v>26.979500000000002</v>
          </cell>
          <cell r="AA582">
            <v>27.2804</v>
          </cell>
          <cell r="AB582">
            <v>32.983600000000003</v>
          </cell>
          <cell r="AC582">
            <v>36.883400000000002</v>
          </cell>
          <cell r="AD582">
            <v>40.984602153707044</v>
          </cell>
          <cell r="AE582">
            <v>46.193188823768779</v>
          </cell>
          <cell r="AF582">
            <v>51.843955648710164</v>
          </cell>
          <cell r="AG582">
            <v>57.905119267926828</v>
          </cell>
          <cell r="AH582">
            <v>64.38662819243315</v>
          </cell>
          <cell r="AI582">
            <v>71.268370661444138</v>
          </cell>
          <cell r="AJ582">
            <v>78.518752633323857</v>
          </cell>
          <cell r="AK582">
            <v>86.109444434239151</v>
          </cell>
          <cell r="AL582">
            <v>93.995953868605667</v>
          </cell>
          <cell r="AM582">
            <v>102.12557599846197</v>
          </cell>
          <cell r="AN582">
            <v>110.43936006202503</v>
          </cell>
          <cell r="AO582">
            <v>118.86795516214359</v>
          </cell>
          <cell r="AP582">
            <v>127.33484377978886</v>
          </cell>
          <cell r="AQ582">
            <v>135.75712308294274</v>
          </cell>
          <cell r="AR582">
            <v>144.0457125715678</v>
          </cell>
          <cell r="AS582">
            <v>152.10744375285026</v>
          </cell>
          <cell r="AT582">
            <v>159.84649481904657</v>
          </cell>
          <cell r="AU582">
            <v>167.16600519490453</v>
          </cell>
          <cell r="AV582">
            <v>173.97015992306814</v>
          </cell>
          <cell r="AW582">
            <v>180.16613288948523</v>
          </cell>
          <cell r="AX582">
            <v>185.66610932946628</v>
          </cell>
          <cell r="AY582">
            <v>190.38933910085413</v>
          </cell>
          <cell r="AZ582">
            <v>194.26404890591533</v>
          </cell>
          <cell r="BA582">
            <v>197.22922263128967</v>
          </cell>
          <cell r="BB582">
            <v>199.236178119155</v>
          </cell>
          <cell r="BC582">
            <v>200.24986719217262</v>
          </cell>
          <cell r="BD582">
            <v>200.24986719217259</v>
          </cell>
          <cell r="BE582">
            <v>200.24986725783137</v>
          </cell>
          <cell r="BF582">
            <v>200.24986734366982</v>
          </cell>
          <cell r="BG582">
            <v>200.24986739416892</v>
          </cell>
          <cell r="BH582">
            <v>200.249867461501</v>
          </cell>
          <cell r="BI582">
            <v>200.24986752939091</v>
          </cell>
          <cell r="BJ582">
            <v>200.24986759129794</v>
          </cell>
          <cell r="BK582">
            <v>200.24986765700763</v>
          </cell>
          <cell r="BL582">
            <v>200.24986772217645</v>
          </cell>
          <cell r="BM582">
            <v>200.24986778643833</v>
          </cell>
          <cell r="BN582">
            <v>200.24986785148513</v>
          </cell>
          <cell r="BO582">
            <v>200.24986791631096</v>
          </cell>
          <cell r="BP582">
            <v>200.24986798102245</v>
          </cell>
          <cell r="BQ582">
            <v>200.2498680458838</v>
          </cell>
          <cell r="BR582">
            <v>200.24986811068337</v>
          </cell>
          <cell r="BS582">
            <v>200.24986817547418</v>
          </cell>
          <cell r="BT582">
            <v>200.24986824029142</v>
          </cell>
          <cell r="BU582">
            <v>200.24986830509397</v>
          </cell>
          <cell r="BV582">
            <v>200.24986836989751</v>
          </cell>
          <cell r="BW582">
            <v>200.24986843470532</v>
          </cell>
          <cell r="BX582">
            <v>200.24986849950992</v>
          </cell>
          <cell r="BY582">
            <v>200.24986856431528</v>
          </cell>
          <cell r="BZ582">
            <v>200.24986862912121</v>
          </cell>
          <cell r="CA582">
            <v>200.24986869392646</v>
          </cell>
          <cell r="CB582">
            <v>200.24986875873196</v>
          </cell>
          <cell r="CC582">
            <v>200.2498688235375</v>
          </cell>
          <cell r="CD582">
            <v>200.24986888834295</v>
          </cell>
          <cell r="CE582">
            <v>200.24986895314842</v>
          </cell>
          <cell r="CF582">
            <v>200.2498690179539</v>
          </cell>
          <cell r="CG582">
            <v>200.2498690827594</v>
          </cell>
          <cell r="CH582">
            <v>200.24986914756491</v>
          </cell>
          <cell r="CI582">
            <v>200.24986921237038</v>
          </cell>
          <cell r="CJ582">
            <v>200.24986927717586</v>
          </cell>
          <cell r="CK582">
            <v>200.24986934198137</v>
          </cell>
          <cell r="CL582">
            <v>200.24986940678687</v>
          </cell>
          <cell r="CM582">
            <v>200.24986947159238</v>
          </cell>
          <cell r="CN582">
            <v>200.24986953639788</v>
          </cell>
          <cell r="CO582">
            <v>200.24986960120339</v>
          </cell>
          <cell r="CP582">
            <v>200.24986966600889</v>
          </cell>
          <cell r="CQ582">
            <v>200.24986973081437</v>
          </cell>
          <cell r="CR582">
            <v>200.2498697956199</v>
          </cell>
          <cell r="CS582">
            <v>200.24986986042538</v>
          </cell>
          <cell r="CT582">
            <v>200.24986992523088</v>
          </cell>
          <cell r="CU582">
            <v>200.24986999003639</v>
          </cell>
          <cell r="CV582">
            <v>200.24987005484186</v>
          </cell>
          <cell r="CW582">
            <v>200.24987011964734</v>
          </cell>
          <cell r="CX582">
            <v>200.24987018445282</v>
          </cell>
          <cell r="CY582">
            <v>200.24987024925829</v>
          </cell>
          <cell r="CZ582">
            <v>200.24987031406383</v>
          </cell>
          <cell r="DA582">
            <v>200.2498703788693</v>
          </cell>
          <cell r="DB582">
            <v>200.24987044367481</v>
          </cell>
        </row>
        <row r="583">
          <cell r="C583" t="str">
            <v>UGX</v>
          </cell>
          <cell r="D583" t="str">
            <v>UGX/USD</v>
          </cell>
          <cell r="E583" t="str">
            <v>USDUGX Currncy</v>
          </cell>
          <cell r="F583">
            <v>1648.62</v>
          </cell>
          <cell r="G583">
            <v>1757.98</v>
          </cell>
          <cell r="H583">
            <v>1803.04</v>
          </cell>
          <cell r="I583">
            <v>1966.36</v>
          </cell>
          <cell r="J583">
            <v>1810.9</v>
          </cell>
          <cell r="K583">
            <v>1780.98</v>
          </cell>
          <cell r="L583">
            <v>1831.27</v>
          </cell>
          <cell r="M583">
            <v>1723.91</v>
          </cell>
          <cell r="N583">
            <v>1715.36</v>
          </cell>
          <cell r="O583">
            <v>2030.3</v>
          </cell>
          <cell r="P583">
            <v>2178.48</v>
          </cell>
          <cell r="Q583">
            <v>2523.6799999999998</v>
          </cell>
          <cell r="R583">
            <v>2503.1999999999998</v>
          </cell>
          <cell r="S583">
            <v>2585.63</v>
          </cell>
          <cell r="T583">
            <v>2597.6999999999998</v>
          </cell>
          <cell r="U583">
            <v>3239.68</v>
          </cell>
          <cell r="V583">
            <v>3416.55</v>
          </cell>
          <cell r="W583">
            <v>3610.87</v>
          </cell>
          <cell r="X583">
            <v>3727.04</v>
          </cell>
          <cell r="Y583">
            <v>3704.72</v>
          </cell>
          <cell r="Z583">
            <v>3717.97</v>
          </cell>
          <cell r="AA583">
            <v>3587.85</v>
          </cell>
          <cell r="AB583">
            <v>3690.94</v>
          </cell>
          <cell r="AC583">
            <v>3711.78</v>
          </cell>
          <cell r="AD583">
            <v>3837.948279012443</v>
          </cell>
          <cell r="AE583">
            <v>3948.6366270302938</v>
          </cell>
          <cell r="AF583">
            <v>4059.1399279398911</v>
          </cell>
          <cell r="AG583">
            <v>4166.8103211239431</v>
          </cell>
          <cell r="AH583">
            <v>4272.9322019616666</v>
          </cell>
          <cell r="AI583">
            <v>4376.9532503607597</v>
          </cell>
          <cell r="AJ583">
            <v>4478.1956091995771</v>
          </cell>
          <cell r="AK583">
            <v>4576.7119856605323</v>
          </cell>
          <cell r="AL583">
            <v>4672.1030240312421</v>
          </cell>
          <cell r="AM583">
            <v>4764.0293745539775</v>
          </cell>
          <cell r="AN583">
            <v>4852.277410106004</v>
          </cell>
          <cell r="AO583">
            <v>4936.5391132427503</v>
          </cell>
          <cell r="AP583">
            <v>5016.5421308288469</v>
          </cell>
          <cell r="AQ583">
            <v>5092.0403997070489</v>
          </cell>
          <cell r="AR583">
            <v>5162.778399458678</v>
          </cell>
          <cell r="AS583">
            <v>5228.5214233584638</v>
          </cell>
          <cell r="AT583">
            <v>5289.0500254847311</v>
          </cell>
          <cell r="AU583">
            <v>5344.1559609744581</v>
          </cell>
          <cell r="AV583">
            <v>5393.6492781965517</v>
          </cell>
          <cell r="AW583">
            <v>5437.3572094715901</v>
          </cell>
          <cell r="AX583">
            <v>5475.1246351948548</v>
          </cell>
          <cell r="AY583">
            <v>5506.8161009298601</v>
          </cell>
          <cell r="AZ583">
            <v>5532.3160578533361</v>
          </cell>
          <cell r="BA583">
            <v>5551.5295645130809</v>
          </cell>
          <cell r="BB583">
            <v>5564.3830578951492</v>
          </cell>
          <cell r="BC583">
            <v>5570.8246897416466</v>
          </cell>
          <cell r="BD583">
            <v>5570.8246897416466</v>
          </cell>
          <cell r="BE583">
            <v>5570.8246915682312</v>
          </cell>
          <cell r="BF583">
            <v>5570.8246939562032</v>
          </cell>
          <cell r="BG583">
            <v>5570.824695361056</v>
          </cell>
          <cell r="BH583">
            <v>5570.8246972341922</v>
          </cell>
          <cell r="BI583">
            <v>5570.8246991228461</v>
          </cell>
          <cell r="BJ583">
            <v>5570.8247008450608</v>
          </cell>
          <cell r="BK583">
            <v>5570.8247026730633</v>
          </cell>
          <cell r="BL583">
            <v>5570.82470448602</v>
          </cell>
          <cell r="BM583">
            <v>5570.8247062737446</v>
          </cell>
          <cell r="BN583">
            <v>5570.8247080833053</v>
          </cell>
          <cell r="BO583">
            <v>5570.8247098867187</v>
          </cell>
          <cell r="BP583">
            <v>5570.8247116869516</v>
          </cell>
          <cell r="BQ583">
            <v>5570.8247134913527</v>
          </cell>
          <cell r="BR583">
            <v>5570.8247152940357</v>
          </cell>
          <cell r="BS583">
            <v>5570.8247170964751</v>
          </cell>
          <cell r="BT583">
            <v>5570.8247188996502</v>
          </cell>
          <cell r="BU583">
            <v>5570.8247207024151</v>
          </cell>
          <cell r="BV583">
            <v>5570.8247225052091</v>
          </cell>
          <cell r="BW583">
            <v>5570.8247243081214</v>
          </cell>
          <cell r="BX583">
            <v>5570.8247261109445</v>
          </cell>
          <cell r="BY583">
            <v>5570.8247279137877</v>
          </cell>
          <cell r="BZ583">
            <v>5570.8247297166472</v>
          </cell>
          <cell r="CA583">
            <v>5570.8247315194894</v>
          </cell>
          <cell r="CB583">
            <v>5570.8247333223371</v>
          </cell>
          <cell r="CC583">
            <v>5570.8247351251866</v>
          </cell>
          <cell r="CD583">
            <v>5570.8247369280334</v>
          </cell>
          <cell r="CE583">
            <v>5570.8247387308811</v>
          </cell>
          <cell r="CF583">
            <v>5570.8247405337279</v>
          </cell>
          <cell r="CG583">
            <v>5570.8247423365756</v>
          </cell>
          <cell r="CH583">
            <v>5570.8247441394233</v>
          </cell>
          <cell r="CI583">
            <v>5570.8247459422719</v>
          </cell>
          <cell r="CJ583">
            <v>5570.8247477451196</v>
          </cell>
          <cell r="CK583">
            <v>5570.8247495479682</v>
          </cell>
          <cell r="CL583">
            <v>5570.8247513508159</v>
          </cell>
          <cell r="CM583">
            <v>5570.8247531536636</v>
          </cell>
          <cell r="CN583">
            <v>5570.8247549565122</v>
          </cell>
          <cell r="CO583">
            <v>5570.8247567593598</v>
          </cell>
          <cell r="CP583">
            <v>5570.8247585622084</v>
          </cell>
          <cell r="CQ583">
            <v>5570.8247603650561</v>
          </cell>
          <cell r="CR583">
            <v>5570.8247621679047</v>
          </cell>
          <cell r="CS583">
            <v>5570.8247639707524</v>
          </cell>
          <cell r="CT583">
            <v>5570.824765773601</v>
          </cell>
          <cell r="CU583">
            <v>5570.8247675764478</v>
          </cell>
          <cell r="CV583">
            <v>5570.8247693792955</v>
          </cell>
          <cell r="CW583">
            <v>5570.8247711821432</v>
          </cell>
          <cell r="CX583">
            <v>5570.82477298499</v>
          </cell>
          <cell r="CY583">
            <v>5570.8247747878386</v>
          </cell>
          <cell r="CZ583">
            <v>5570.8247765906872</v>
          </cell>
          <cell r="DA583">
            <v>5570.8247783935349</v>
          </cell>
          <cell r="DB583">
            <v>5570.8247801963826</v>
          </cell>
        </row>
        <row r="584">
          <cell r="C584" t="str">
            <v>USD</v>
          </cell>
          <cell r="D584" t="str">
            <v>USD/USD</v>
          </cell>
          <cell r="E584" t="str">
            <v>USDUSD Currncy</v>
          </cell>
          <cell r="F584">
            <v>1</v>
          </cell>
          <cell r="G584">
            <v>1</v>
          </cell>
          <cell r="H584">
            <v>1</v>
          </cell>
          <cell r="I584">
            <v>1</v>
          </cell>
          <cell r="J584">
            <v>1</v>
          </cell>
          <cell r="K584">
            <v>1</v>
          </cell>
          <cell r="L584">
            <v>1</v>
          </cell>
          <cell r="M584">
            <v>1</v>
          </cell>
          <cell r="N584">
            <v>1</v>
          </cell>
          <cell r="O584">
            <v>1</v>
          </cell>
          <cell r="P584">
            <v>1</v>
          </cell>
          <cell r="Q584">
            <v>1</v>
          </cell>
          <cell r="R584">
            <v>1</v>
          </cell>
          <cell r="S584">
            <v>1</v>
          </cell>
          <cell r="T584">
            <v>1</v>
          </cell>
          <cell r="U584">
            <v>1</v>
          </cell>
          <cell r="V584">
            <v>1</v>
          </cell>
          <cell r="W584">
            <v>1</v>
          </cell>
          <cell r="X584">
            <v>1</v>
          </cell>
          <cell r="Y584">
            <v>1</v>
          </cell>
          <cell r="Z584">
            <v>1</v>
          </cell>
          <cell r="AA584">
            <v>1</v>
          </cell>
          <cell r="AB584">
            <v>1</v>
          </cell>
          <cell r="AC584">
            <v>1</v>
          </cell>
          <cell r="AD584">
            <v>1</v>
          </cell>
          <cell r="AE584">
            <v>1</v>
          </cell>
          <cell r="AF584">
            <v>1</v>
          </cell>
          <cell r="AG584">
            <v>1</v>
          </cell>
          <cell r="AH584">
            <v>1</v>
          </cell>
          <cell r="AI584">
            <v>1</v>
          </cell>
          <cell r="AJ584">
            <v>1</v>
          </cell>
          <cell r="AK584">
            <v>1</v>
          </cell>
          <cell r="AL584">
            <v>1</v>
          </cell>
          <cell r="AM584">
            <v>1</v>
          </cell>
          <cell r="AN584">
            <v>1</v>
          </cell>
          <cell r="AO584">
            <v>1</v>
          </cell>
          <cell r="AP584">
            <v>1</v>
          </cell>
          <cell r="AQ584">
            <v>1</v>
          </cell>
          <cell r="AR584">
            <v>1</v>
          </cell>
          <cell r="AS584">
            <v>1</v>
          </cell>
          <cell r="AT584">
            <v>1</v>
          </cell>
          <cell r="AU584">
            <v>1</v>
          </cell>
          <cell r="AV584">
            <v>1</v>
          </cell>
          <cell r="AW584">
            <v>1</v>
          </cell>
          <cell r="AX584">
            <v>1</v>
          </cell>
          <cell r="AY584">
            <v>1</v>
          </cell>
          <cell r="AZ584">
            <v>1</v>
          </cell>
          <cell r="BA584">
            <v>1</v>
          </cell>
          <cell r="BB584">
            <v>1</v>
          </cell>
          <cell r="BC584">
            <v>1</v>
          </cell>
          <cell r="BD584">
            <v>1</v>
          </cell>
          <cell r="BE584">
            <v>1</v>
          </cell>
          <cell r="BF584">
            <v>1</v>
          </cell>
          <cell r="BG584">
            <v>1</v>
          </cell>
          <cell r="BH584">
            <v>1</v>
          </cell>
          <cell r="BI584">
            <v>1</v>
          </cell>
          <cell r="BJ584">
            <v>1</v>
          </cell>
          <cell r="BK584">
            <v>1</v>
          </cell>
          <cell r="BL584">
            <v>1</v>
          </cell>
          <cell r="BM584">
            <v>1</v>
          </cell>
          <cell r="BN584">
            <v>1</v>
          </cell>
          <cell r="BO584">
            <v>1</v>
          </cell>
          <cell r="BP584">
            <v>1</v>
          </cell>
          <cell r="BQ584">
            <v>1</v>
          </cell>
          <cell r="BR584">
            <v>1</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row>
        <row r="585">
          <cell r="C585" t="str">
            <v>UYU</v>
          </cell>
          <cell r="D585" t="str">
            <v>UYU/USD</v>
          </cell>
          <cell r="E585" t="str">
            <v>USDUYU Currncy</v>
          </cell>
          <cell r="F585">
            <v>12.100899999999999</v>
          </cell>
          <cell r="G585">
            <v>13.2658</v>
          </cell>
          <cell r="H585">
            <v>21.1783</v>
          </cell>
          <cell r="I585">
            <v>28.1265</v>
          </cell>
          <cell r="J585">
            <v>28.6755</v>
          </cell>
          <cell r="K585">
            <v>24.4375</v>
          </cell>
          <cell r="L585">
            <v>24.017099999999999</v>
          </cell>
          <cell r="M585">
            <v>23.433499999999999</v>
          </cell>
          <cell r="N585">
            <v>20.896000000000001</v>
          </cell>
          <cell r="O585">
            <v>22.519300000000001</v>
          </cell>
          <cell r="P585">
            <v>20.0123</v>
          </cell>
          <cell r="Q585">
            <v>19.254300000000001</v>
          </cell>
          <cell r="R585">
            <v>20.252400000000002</v>
          </cell>
          <cell r="S585">
            <v>20.463100000000001</v>
          </cell>
          <cell r="T585">
            <v>23.226700000000001</v>
          </cell>
          <cell r="U585">
            <v>27.310300000000002</v>
          </cell>
          <cell r="V585">
            <v>30.0794</v>
          </cell>
          <cell r="W585">
            <v>28.652899999999999</v>
          </cell>
          <cell r="X585">
            <v>30.753</v>
          </cell>
          <cell r="Y585">
            <v>35.301000000000002</v>
          </cell>
          <cell r="Z585">
            <v>42.0657</v>
          </cell>
          <cell r="AA585">
            <v>43.572899999999997</v>
          </cell>
          <cell r="AB585">
            <v>41.106000000000002</v>
          </cell>
          <cell r="AC585">
            <v>39.4056</v>
          </cell>
          <cell r="AD585">
            <v>41.02758494404884</v>
          </cell>
          <cell r="AE585">
            <v>42.518013165086707</v>
          </cell>
          <cell r="AF585">
            <v>44.013574921872063</v>
          </cell>
          <cell r="AG585">
            <v>45.484219405750387</v>
          </cell>
          <cell r="AH585">
            <v>46.94233202005212</v>
          </cell>
          <cell r="AI585">
            <v>48.380366131766692</v>
          </cell>
          <cell r="AJ585">
            <v>49.789241744694721</v>
          </cell>
          <cell r="AK585">
            <v>51.16789568609147</v>
          </cell>
          <cell r="AL585">
            <v>52.510227659753717</v>
          </cell>
          <cell r="AM585">
            <v>53.81075878466153</v>
          </cell>
          <cell r="AN585">
            <v>55.065408137340576</v>
          </cell>
          <cell r="AO585">
            <v>56.269028682528635</v>
          </cell>
          <cell r="AP585">
            <v>57.416883404548578</v>
          </cell>
          <cell r="AQ585">
            <v>58.504558293678947</v>
          </cell>
          <cell r="AR585">
            <v>59.527567442715757</v>
          </cell>
          <cell r="AS585">
            <v>60.481712621427143</v>
          </cell>
          <cell r="AT585">
            <v>61.363033971805876</v>
          </cell>
          <cell r="AU585">
            <v>62.167776050270305</v>
          </cell>
          <cell r="AV585">
            <v>62.892482461196742</v>
          </cell>
          <cell r="AW585">
            <v>63.533995074132221</v>
          </cell>
          <cell r="AX585">
            <v>64.089470499703481</v>
          </cell>
          <cell r="AY585">
            <v>64.556413809500327</v>
          </cell>
          <cell r="AZ585">
            <v>64.932690496270311</v>
          </cell>
          <cell r="BA585">
            <v>65.216542648070401</v>
          </cell>
          <cell r="BB585">
            <v>65.406604697131428</v>
          </cell>
          <cell r="BC585">
            <v>65.501912734649565</v>
          </cell>
          <cell r="BD585">
            <v>65.501912734649565</v>
          </cell>
          <cell r="BE585">
            <v>65.5019127561266</v>
          </cell>
          <cell r="BF585">
            <v>65.501912784204436</v>
          </cell>
          <cell r="BG585">
            <v>65.501912800722735</v>
          </cell>
          <cell r="BH585">
            <v>65.50191282274713</v>
          </cell>
          <cell r="BI585">
            <v>65.501912844953978</v>
          </cell>
          <cell r="BJ585">
            <v>65.501912865203821</v>
          </cell>
          <cell r="BK585">
            <v>65.501912886697511</v>
          </cell>
          <cell r="BL585">
            <v>65.501912908014305</v>
          </cell>
          <cell r="BM585">
            <v>65.501912929034418</v>
          </cell>
          <cell r="BN585">
            <v>65.501912950311279</v>
          </cell>
          <cell r="BO585">
            <v>65.501912971515878</v>
          </cell>
          <cell r="BP585">
            <v>65.50191299268306</v>
          </cell>
          <cell r="BQ585">
            <v>65.501913013899269</v>
          </cell>
          <cell r="BR585">
            <v>65.501913035095257</v>
          </cell>
          <cell r="BS585">
            <v>65.501913056288402</v>
          </cell>
          <cell r="BT585">
            <v>65.501913077490187</v>
          </cell>
          <cell r="BU585">
            <v>65.501913098687155</v>
          </cell>
          <cell r="BV585">
            <v>65.501913119884463</v>
          </cell>
          <cell r="BW585">
            <v>65.501913141083151</v>
          </cell>
          <cell r="BX585">
            <v>65.5019131622808</v>
          </cell>
          <cell r="BY585">
            <v>65.501913183478678</v>
          </cell>
          <cell r="BZ585">
            <v>65.501913204676768</v>
          </cell>
          <cell r="CA585">
            <v>65.501913225874617</v>
          </cell>
          <cell r="CB585">
            <v>65.501913247072565</v>
          </cell>
          <cell r="CC585">
            <v>65.501913268270528</v>
          </cell>
          <cell r="CD585">
            <v>65.501913289468447</v>
          </cell>
          <cell r="CE585">
            <v>65.501913310666367</v>
          </cell>
          <cell r="CF585">
            <v>65.501913331864301</v>
          </cell>
          <cell r="CG585">
            <v>65.501913353062236</v>
          </cell>
          <cell r="CH585">
            <v>65.50191337426017</v>
          </cell>
          <cell r="CI585">
            <v>65.501913395458118</v>
          </cell>
          <cell r="CJ585">
            <v>65.501913416656052</v>
          </cell>
          <cell r="CK585">
            <v>65.501913437853986</v>
          </cell>
          <cell r="CL585">
            <v>65.50191345905192</v>
          </cell>
          <cell r="CM585">
            <v>65.501913480249868</v>
          </cell>
          <cell r="CN585">
            <v>65.501913501447802</v>
          </cell>
          <cell r="CO585">
            <v>65.501913522645737</v>
          </cell>
          <cell r="CP585">
            <v>65.501913543843671</v>
          </cell>
          <cell r="CQ585">
            <v>65.501913565041605</v>
          </cell>
          <cell r="CR585">
            <v>65.501913586239539</v>
          </cell>
          <cell r="CS585">
            <v>65.501913607437473</v>
          </cell>
          <cell r="CT585">
            <v>65.501913628635407</v>
          </cell>
          <cell r="CU585">
            <v>65.501913649833341</v>
          </cell>
          <cell r="CV585">
            <v>65.501913671031275</v>
          </cell>
          <cell r="CW585">
            <v>65.501913692229209</v>
          </cell>
          <cell r="CX585">
            <v>65.501913713427143</v>
          </cell>
          <cell r="CY585">
            <v>65.501913734625077</v>
          </cell>
          <cell r="CZ585">
            <v>65.501913755823011</v>
          </cell>
          <cell r="DA585">
            <v>65.50191377702096</v>
          </cell>
          <cell r="DB585">
            <v>65.501913798218894</v>
          </cell>
        </row>
        <row r="586">
          <cell r="C586" t="str">
            <v>VND</v>
          </cell>
          <cell r="D586" t="str">
            <v>VND/USD</v>
          </cell>
          <cell r="E586" t="str">
            <v>USDVND Currncy</v>
          </cell>
          <cell r="F586">
            <v>14164</v>
          </cell>
          <cell r="G586">
            <v>14800</v>
          </cell>
          <cell r="H586">
            <v>15267</v>
          </cell>
          <cell r="I586">
            <v>15510</v>
          </cell>
          <cell r="J586">
            <v>15741</v>
          </cell>
          <cell r="K586">
            <v>15856</v>
          </cell>
          <cell r="L586">
            <v>15991</v>
          </cell>
          <cell r="M586">
            <v>16084</v>
          </cell>
          <cell r="N586">
            <v>16448</v>
          </cell>
          <cell r="O586">
            <v>17804</v>
          </cell>
          <cell r="P586">
            <v>19135</v>
          </cell>
          <cell r="Q586">
            <v>20659</v>
          </cell>
          <cell r="R586">
            <v>20873</v>
          </cell>
          <cell r="S586">
            <v>21029</v>
          </cell>
          <cell r="T586">
            <v>21199</v>
          </cell>
          <cell r="U586">
            <v>21921</v>
          </cell>
          <cell r="V586">
            <v>22365</v>
          </cell>
          <cell r="W586">
            <v>22718</v>
          </cell>
          <cell r="X586">
            <v>23032</v>
          </cell>
          <cell r="Y586">
            <v>23231</v>
          </cell>
          <cell r="Z586">
            <v>23223</v>
          </cell>
          <cell r="AA586">
            <v>22934</v>
          </cell>
          <cell r="AB586">
            <v>23427</v>
          </cell>
          <cell r="AC586">
            <v>24049</v>
          </cell>
          <cell r="AD586">
            <v>24347.283629391972</v>
          </cell>
          <cell r="AE586">
            <v>24694.679311297758</v>
          </cell>
          <cell r="AF586">
            <v>25054.397521117859</v>
          </cell>
          <cell r="AG586">
            <v>25411.882554934127</v>
          </cell>
          <cell r="AH586">
            <v>25776.994378694177</v>
          </cell>
          <cell r="AI586">
            <v>26148.206273226813</v>
          </cell>
          <cell r="AJ586">
            <v>26523.319761730338</v>
          </cell>
          <cell r="AK586">
            <v>26904.498108160209</v>
          </cell>
          <cell r="AL586">
            <v>27291.187558306443</v>
          </cell>
          <cell r="AM586">
            <v>27683.177968177057</v>
          </cell>
          <cell r="AN586">
            <v>28080.960970754819</v>
          </cell>
          <cell r="AO586">
            <v>28484.438066228882</v>
          </cell>
          <cell r="AP586">
            <v>28893.671459490935</v>
          </cell>
          <cell r="AQ586">
            <v>29308.819443109009</v>
          </cell>
          <cell r="AR586">
            <v>29729.922605475913</v>
          </cell>
          <cell r="AS586">
            <v>30157.070603348002</v>
          </cell>
          <cell r="AT586">
            <v>30590.36274406447</v>
          </cell>
          <cell r="AU586">
            <v>31029.877477257549</v>
          </cell>
          <cell r="AV586">
            <v>31475.706581364477</v>
          </cell>
          <cell r="AW586">
            <v>31927.942545322629</v>
          </cell>
          <cell r="AX586">
            <v>32386.675413253797</v>
          </cell>
          <cell r="AY586">
            <v>32851.999283524994</v>
          </cell>
          <cell r="AZ586">
            <v>33324.00903399974</v>
          </cell>
          <cell r="BA586">
            <v>33802.800346062453</v>
          </cell>
          <cell r="BB586">
            <v>34288.470850644713</v>
          </cell>
          <cell r="BC586">
            <v>34781.11938464969</v>
          </cell>
          <cell r="BD586">
            <v>35280.846140955451</v>
          </cell>
          <cell r="BE586">
            <v>35787.752862814828</v>
          </cell>
          <cell r="BF586">
            <v>36301.942702338267</v>
          </cell>
          <cell r="BG586">
            <v>36823.520291506575</v>
          </cell>
          <cell r="BH586">
            <v>37352.591785277626</v>
          </cell>
          <cell r="BI586">
            <v>37889.264851282715</v>
          </cell>
          <cell r="BJ586">
            <v>38433.648705833351</v>
          </cell>
          <cell r="BK586">
            <v>38985.854137559174</v>
          </cell>
          <cell r="BL586">
            <v>39545.993524165431</v>
          </cell>
          <cell r="BM586">
            <v>40114.180858733467</v>
          </cell>
          <cell r="BN586">
            <v>40690.531772584793</v>
          </cell>
          <cell r="BO586">
            <v>41275.163557862601</v>
          </cell>
          <cell r="BP586">
            <v>41868.195192159219</v>
          </cell>
          <cell r="BQ586">
            <v>42469.747362542752</v>
          </cell>
          <cell r="BR586">
            <v>43079.942489984169</v>
          </cell>
          <cell r="BS586">
            <v>43698.904754425334</v>
          </cell>
          <cell r="BT586">
            <v>44326.760119992228</v>
          </cell>
          <cell r="BU586">
            <v>44963.636360616336</v>
          </cell>
          <cell r="BV586">
            <v>45609.663086066852</v>
          </cell>
          <cell r="BW586">
            <v>46264.971768312265</v>
          </cell>
          <cell r="BX586">
            <v>46929.695768276237</v>
          </cell>
          <cell r="BY586">
            <v>47603.970362982793</v>
          </cell>
          <cell r="BZ586">
            <v>48287.932773082794</v>
          </cell>
          <cell r="CA586">
            <v>48981.722190780158</v>
          </cell>
          <cell r="CB586">
            <v>49685.479808159493</v>
          </cell>
          <cell r="CC586">
            <v>50399.348845919099</v>
          </cell>
          <cell r="CD586">
            <v>51123.47458251784</v>
          </cell>
          <cell r="CE586">
            <v>51858.00438374067</v>
          </cell>
          <cell r="CF586">
            <v>52603.087732688706</v>
          </cell>
          <cell r="CG586">
            <v>53358.876260200326</v>
          </cell>
          <cell r="CH586">
            <v>54125.5237757094</v>
          </cell>
          <cell r="CI586">
            <v>54903.186298546789</v>
          </cell>
          <cell r="CJ586">
            <v>55692.022089691593</v>
          </cell>
          <cell r="CK586">
            <v>56492.191683978672</v>
          </cell>
          <cell r="CL586">
            <v>57303.857922768802</v>
          </cell>
          <cell r="CM586">
            <v>58127.185987088327</v>
          </cell>
          <cell r="CN586">
            <v>58962.343431244895</v>
          </cell>
          <cell r="CO586">
            <v>59809.500216926179</v>
          </cell>
          <cell r="CP586">
            <v>60668.828747788575</v>
          </cell>
          <cell r="CQ586">
            <v>61540.503904542777</v>
          </cell>
          <cell r="CR586">
            <v>62424.703080543506</v>
          </cell>
          <cell r="CS586">
            <v>63321.606217890629</v>
          </cell>
          <cell r="CT586">
            <v>64231.39584404885</v>
          </cell>
          <cell r="CU586">
            <v>65154.257108993617</v>
          </cell>
          <cell r="CV586">
            <v>66090.37782289079</v>
          </cell>
          <cell r="CW586">
            <v>67039.948494317534</v>
          </cell>
          <cell r="CX586">
            <v>68003.162369032507</v>
          </cell>
          <cell r="CY586">
            <v>68980.215469303017</v>
          </cell>
          <cell r="CZ586">
            <v>69971.306633797183</v>
          </cell>
          <cell r="DA586">
            <v>70976.637558049362</v>
          </cell>
          <cell r="DB586">
            <v>71996.412835506882</v>
          </cell>
        </row>
        <row r="587">
          <cell r="C587" t="str">
            <v>VUV</v>
          </cell>
          <cell r="D587" t="str">
            <v>VUV/USD</v>
          </cell>
          <cell r="E587" t="str">
            <v>USDVUV Currncy</v>
          </cell>
          <cell r="F587">
            <v>137.9</v>
          </cell>
          <cell r="G587">
            <v>145.68</v>
          </cell>
          <cell r="H587">
            <v>139.75</v>
          </cell>
          <cell r="I587">
            <v>121.54</v>
          </cell>
          <cell r="J587">
            <v>111.89</v>
          </cell>
          <cell r="K587">
            <v>110.53</v>
          </cell>
          <cell r="L587">
            <v>111.87</v>
          </cell>
          <cell r="M587">
            <v>102.29</v>
          </cell>
          <cell r="N587">
            <v>102.85</v>
          </cell>
          <cell r="O587">
            <v>107.18</v>
          </cell>
          <cell r="P587">
            <v>99.69</v>
          </cell>
          <cell r="Q587">
            <v>93.45</v>
          </cell>
          <cell r="R587">
            <v>94.17</v>
          </cell>
          <cell r="S587">
            <v>95.91</v>
          </cell>
          <cell r="T587">
            <v>97.17</v>
          </cell>
          <cell r="U587">
            <v>106.69</v>
          </cell>
          <cell r="V587">
            <v>109.3</v>
          </cell>
          <cell r="W587">
            <v>107.8</v>
          </cell>
          <cell r="X587">
            <v>107.22</v>
          </cell>
          <cell r="Y587">
            <v>114</v>
          </cell>
          <cell r="Z587">
            <v>115.27</v>
          </cell>
          <cell r="AA587">
            <v>109.67</v>
          </cell>
          <cell r="AB587">
            <v>116.72</v>
          </cell>
          <cell r="AC587">
            <v>119.35</v>
          </cell>
          <cell r="AD587">
            <v>118.61605346662097</v>
          </cell>
          <cell r="AE587">
            <v>118.10382325122872</v>
          </cell>
          <cell r="AF587">
            <v>117.62838945242405</v>
          </cell>
          <cell r="AG587">
            <v>117.12042018703009</v>
          </cell>
          <cell r="AH587">
            <v>116.62607721903562</v>
          </cell>
          <cell r="AI587">
            <v>116.13761470221836</v>
          </cell>
          <cell r="AJ587">
            <v>115.64490004529814</v>
          </cell>
          <cell r="AK587">
            <v>115.15720249977458</v>
          </cell>
          <cell r="AL587">
            <v>114.67170026327447</v>
          </cell>
          <cell r="AM587">
            <v>114.18718550131963</v>
          </cell>
          <cell r="AN587">
            <v>113.70537540060117</v>
          </cell>
          <cell r="AO587">
            <v>113.2255119762894</v>
          </cell>
          <cell r="AP587">
            <v>112.74751367282585</v>
          </cell>
          <cell r="AQ587">
            <v>112.27166806437371</v>
          </cell>
          <cell r="AR587">
            <v>111.79779417222156</v>
          </cell>
          <cell r="AS587">
            <v>111.32590013293313</v>
          </cell>
          <cell r="AT587">
            <v>110.85602347855831</v>
          </cell>
          <cell r="AU587">
            <v>110.38811979072864</v>
          </cell>
          <cell r="AV587">
            <v>109.92218940910028</v>
          </cell>
          <cell r="AW587">
            <v>109.45823011795069</v>
          </cell>
          <cell r="AX587">
            <v>108.99622667465646</v>
          </cell>
          <cell r="AY587">
            <v>108.53617339922707</v>
          </cell>
          <cell r="AZ587">
            <v>108.0780626389882</v>
          </cell>
          <cell r="BA587">
            <v>107.62188495962478</v>
          </cell>
          <cell r="BB587">
            <v>107.16763283077835</v>
          </cell>
          <cell r="BC587">
            <v>106.71529811591645</v>
          </cell>
          <cell r="BD587">
            <v>106.26487252021545</v>
          </cell>
          <cell r="BE587">
            <v>105.81634812260467</v>
          </cell>
          <cell r="BF587">
            <v>105.36971687424237</v>
          </cell>
          <cell r="BG587">
            <v>104.92497075531264</v>
          </cell>
          <cell r="BH587">
            <v>104.48210183641586</v>
          </cell>
          <cell r="BI587">
            <v>104.04110218570443</v>
          </cell>
          <cell r="BJ587">
            <v>103.60196390995632</v>
          </cell>
          <cell r="BK587">
            <v>103.16467915772006</v>
          </cell>
          <cell r="BL587">
            <v>102.7292401033698</v>
          </cell>
          <cell r="BM587">
            <v>102.29563895637118</v>
          </cell>
          <cell r="BN587">
            <v>101.8638679601214</v>
          </cell>
          <cell r="BO587">
            <v>101.43391938937921</v>
          </cell>
          <cell r="BP587">
            <v>101.00578555207794</v>
          </cell>
          <cell r="BQ587">
            <v>100.57945878869614</v>
          </cell>
          <cell r="BR587">
            <v>100.15493147180209</v>
          </cell>
          <cell r="BS587">
            <v>99.732196006291232</v>
          </cell>
          <cell r="BT587">
            <v>99.311244829107338</v>
          </cell>
          <cell r="BU587">
            <v>98.892070409078542</v>
          </cell>
          <cell r="BV587">
            <v>98.474665246848886</v>
          </cell>
          <cell r="BW587">
            <v>98.059021874709586</v>
          </cell>
          <cell r="BX587">
            <v>97.645132856466475</v>
          </cell>
          <cell r="BY587">
            <v>97.232990787317675</v>
          </cell>
          <cell r="BZ587">
            <v>96.82258829371375</v>
          </cell>
          <cell r="CA587">
            <v>96.413918033227006</v>
          </cell>
          <cell r="CB587">
            <v>96.006972694421862</v>
          </cell>
          <cell r="CC587">
            <v>95.601744996722459</v>
          </cell>
          <cell r="CD587">
            <v>95.198227690282863</v>
          </cell>
          <cell r="CE587">
            <v>94.796413555857598</v>
          </cell>
          <cell r="CF587">
            <v>94.396295404672145</v>
          </cell>
          <cell r="CG587">
            <v>93.997866078294535</v>
          </cell>
          <cell r="CH587">
            <v>93.601118448507222</v>
          </cell>
          <cell r="CI587">
            <v>93.206045417179524</v>
          </cell>
          <cell r="CJ587">
            <v>92.812639916140668</v>
          </cell>
          <cell r="CK587">
            <v>92.420894907053324</v>
          </cell>
          <cell r="CL587">
            <v>92.030803381287697</v>
          </cell>
          <cell r="CM587">
            <v>91.642358359796091</v>
          </cell>
          <cell r="CN587">
            <v>91.255552892988121</v>
          </cell>
          <cell r="CO587">
            <v>90.87038006060628</v>
          </cell>
          <cell r="CP587">
            <v>90.486832971602283</v>
          </cell>
          <cell r="CQ587">
            <v>90.104904764013611</v>
          </cell>
          <cell r="CR587">
            <v>89.724588604840832</v>
          </cell>
          <cell r="CS587">
            <v>89.345877689925359</v>
          </cell>
          <cell r="CT587">
            <v>88.968765243827704</v>
          </cell>
          <cell r="CU587">
            <v>88.593244519706246</v>
          </cell>
          <cell r="CV587">
            <v>88.219308799196526</v>
          </cell>
          <cell r="CW587">
            <v>87.846951392291118</v>
          </cell>
          <cell r="CX587">
            <v>87.476165637219793</v>
          </cell>
          <cell r="CY587">
            <v>87.10694490033049</v>
          </cell>
          <cell r="CZ587">
            <v>86.739282575970549</v>
          </cell>
          <cell r="DA587">
            <v>86.373172086368555</v>
          </cell>
          <cell r="DB587">
            <v>86.008606881516613</v>
          </cell>
        </row>
        <row r="588">
          <cell r="C588" t="str">
            <v>WST</v>
          </cell>
          <cell r="D588" t="str">
            <v>WST/USD</v>
          </cell>
          <cell r="E588" t="str">
            <v>USDWST Currncy</v>
          </cell>
          <cell r="F588">
            <v>3.2709000000000001</v>
          </cell>
          <cell r="G588">
            <v>3.4823</v>
          </cell>
          <cell r="H588">
            <v>3.4790000000000001</v>
          </cell>
          <cell r="I588">
            <v>2.9338000000000002</v>
          </cell>
          <cell r="J588">
            <v>2.6566000000000001</v>
          </cell>
          <cell r="K588">
            <v>2.6496</v>
          </cell>
          <cell r="L588">
            <v>2.6945000000000001</v>
          </cell>
          <cell r="M588">
            <v>2.5308000000000002</v>
          </cell>
          <cell r="N588">
            <v>2.5868000000000002</v>
          </cell>
          <cell r="O588">
            <v>2.6833999999999998</v>
          </cell>
          <cell r="P588">
            <v>2.4415</v>
          </cell>
          <cell r="Q588">
            <v>2.2732999999999999</v>
          </cell>
          <cell r="R588">
            <v>2.2509000000000001</v>
          </cell>
          <cell r="S588">
            <v>2.2778999999999998</v>
          </cell>
          <cell r="T588">
            <v>2.2749000000000001</v>
          </cell>
          <cell r="U588">
            <v>2.508</v>
          </cell>
          <cell r="V588">
            <v>2.5465</v>
          </cell>
          <cell r="W588">
            <v>2.4935999999999998</v>
          </cell>
          <cell r="X588">
            <v>2.5503</v>
          </cell>
          <cell r="Y588">
            <v>2.6259999999999999</v>
          </cell>
          <cell r="Z588">
            <v>2.6497999999999999</v>
          </cell>
          <cell r="AA588">
            <v>2.5413000000000001</v>
          </cell>
          <cell r="AB588">
            <v>2.6598000000000002</v>
          </cell>
          <cell r="AC588">
            <v>2.71</v>
          </cell>
          <cell r="AD588">
            <v>2.8071834795512318</v>
          </cell>
          <cell r="AE588">
            <v>2.8612910084782577</v>
          </cell>
          <cell r="AF588">
            <v>2.9150812159712616</v>
          </cell>
          <cell r="AG588">
            <v>2.9667506067163258</v>
          </cell>
          <cell r="AH588">
            <v>3.0173325647135192</v>
          </cell>
          <cell r="AI588">
            <v>3.0665387259523671</v>
          </cell>
          <cell r="AJ588">
            <v>3.1140011846598656</v>
          </cell>
          <cell r="AK588">
            <v>3.1598652888746659</v>
          </cell>
          <cell r="AL588">
            <v>3.2039599231518312</v>
          </cell>
          <cell r="AM588">
            <v>3.2461567425514346</v>
          </cell>
          <cell r="AN588">
            <v>3.2864125976365557</v>
          </cell>
          <cell r="AO588">
            <v>3.3246182203450565</v>
          </cell>
          <cell r="AP588">
            <v>3.3606867043120219</v>
          </cell>
          <cell r="AQ588">
            <v>3.3945460941878509</v>
          </cell>
          <cell r="AR588">
            <v>3.4261147870789803</v>
          </cell>
          <cell r="AS588">
            <v>3.4553212552585153</v>
          </cell>
          <cell r="AT588">
            <v>3.4820996875526879</v>
          </cell>
          <cell r="AU588">
            <v>3.5063867580012782</v>
          </cell>
          <cell r="AV588">
            <v>3.5281257859149835</v>
          </cell>
          <cell r="AW588">
            <v>3.547265501473726</v>
          </cell>
          <cell r="AX588">
            <v>3.5637598997458095</v>
          </cell>
          <cell r="AY588">
            <v>3.5775691479867628</v>
          </cell>
          <cell r="AZ588">
            <v>3.5886593759701757</v>
          </cell>
          <cell r="BA588">
            <v>3.5970028173033253</v>
          </cell>
          <cell r="BB588">
            <v>3.6025780460187238</v>
          </cell>
          <cell r="BC588">
            <v>3.6053699844894331</v>
          </cell>
          <cell r="BD588">
            <v>3.6053699844894327</v>
          </cell>
          <cell r="BE588">
            <v>3.6053699856715764</v>
          </cell>
          <cell r="BF588">
            <v>3.6053699872170424</v>
          </cell>
          <cell r="BG588">
            <v>3.6053699881262458</v>
          </cell>
          <cell r="BH588">
            <v>3.6053699893385169</v>
          </cell>
          <cell r="BI588">
            <v>3.6053699905608307</v>
          </cell>
          <cell r="BJ588">
            <v>3.6053699916754276</v>
          </cell>
          <cell r="BK588">
            <v>3.6053699928584879</v>
          </cell>
          <cell r="BL588">
            <v>3.6053699940318107</v>
          </cell>
          <cell r="BM588">
            <v>3.6053699951888043</v>
          </cell>
          <cell r="BN588">
            <v>3.6053699963599302</v>
          </cell>
          <cell r="BO588">
            <v>3.6053699975270779</v>
          </cell>
          <cell r="BP588">
            <v>3.6053699986921663</v>
          </cell>
          <cell r="BQ588">
            <v>3.6053699998599531</v>
          </cell>
          <cell r="BR588">
            <v>3.6053700010266279</v>
          </cell>
          <cell r="BS588">
            <v>3.6053700021931445</v>
          </cell>
          <cell r="BT588">
            <v>3.6053700033601372</v>
          </cell>
          <cell r="BU588">
            <v>3.6053700045268653</v>
          </cell>
          <cell r="BV588">
            <v>3.6053700056936115</v>
          </cell>
          <cell r="BW588">
            <v>3.6053700068604342</v>
          </cell>
          <cell r="BX588">
            <v>3.6053700080271995</v>
          </cell>
          <cell r="BY588">
            <v>3.6053700091939773</v>
          </cell>
          <cell r="BZ588">
            <v>3.6053700103607662</v>
          </cell>
          <cell r="CA588">
            <v>3.6053700115275436</v>
          </cell>
          <cell r="CB588">
            <v>3.6053700126943249</v>
          </cell>
          <cell r="CC588">
            <v>3.605370013861108</v>
          </cell>
          <cell r="CD588">
            <v>3.605370015027888</v>
          </cell>
          <cell r="CE588">
            <v>3.6053700161946693</v>
          </cell>
          <cell r="CF588">
            <v>3.6053700173614502</v>
          </cell>
          <cell r="CG588">
            <v>3.6053700185282316</v>
          </cell>
          <cell r="CH588">
            <v>3.6053700196950125</v>
          </cell>
          <cell r="CI588">
            <v>3.6053700208617943</v>
          </cell>
          <cell r="CJ588">
            <v>3.6053700220285751</v>
          </cell>
          <cell r="CK588">
            <v>3.6053700231953569</v>
          </cell>
          <cell r="CL588">
            <v>3.6053700243621378</v>
          </cell>
          <cell r="CM588">
            <v>3.6053700255289192</v>
          </cell>
          <cell r="CN588">
            <v>3.6053700266957005</v>
          </cell>
          <cell r="CO588">
            <v>3.6053700278624818</v>
          </cell>
          <cell r="CP588">
            <v>3.6053700290292632</v>
          </cell>
          <cell r="CQ588">
            <v>3.6053700301960445</v>
          </cell>
          <cell r="CR588">
            <v>3.6053700313628263</v>
          </cell>
          <cell r="CS588">
            <v>3.6053700325296072</v>
          </cell>
          <cell r="CT588">
            <v>3.6053700336963885</v>
          </cell>
          <cell r="CU588">
            <v>3.6053700348631699</v>
          </cell>
          <cell r="CV588">
            <v>3.6053700360299508</v>
          </cell>
          <cell r="CW588">
            <v>3.6053700371967317</v>
          </cell>
          <cell r="CX588">
            <v>3.6053700383635126</v>
          </cell>
          <cell r="CY588">
            <v>3.6053700395302939</v>
          </cell>
          <cell r="CZ588">
            <v>3.6053700406970752</v>
          </cell>
          <cell r="DA588">
            <v>3.6053700418638566</v>
          </cell>
          <cell r="DB588">
            <v>3.6053700430306375</v>
          </cell>
        </row>
        <row r="589">
          <cell r="C589" t="str">
            <v>XOF</v>
          </cell>
          <cell r="D589" t="str">
            <v>XOF/USD</v>
          </cell>
          <cell r="E589" t="str">
            <v>USDXOF Currncy</v>
          </cell>
          <cell r="F589">
            <v>711.97339999999997</v>
          </cell>
          <cell r="G589">
            <v>733.0779</v>
          </cell>
          <cell r="H589">
            <v>696.95989999999995</v>
          </cell>
          <cell r="I589">
            <v>580.79539999999997</v>
          </cell>
          <cell r="J589">
            <v>528.32219999999995</v>
          </cell>
          <cell r="K589">
            <v>528.04639999999995</v>
          </cell>
          <cell r="L589">
            <v>523.22709999999995</v>
          </cell>
          <cell r="M589">
            <v>479.6995</v>
          </cell>
          <cell r="N589">
            <v>448.31420000000003</v>
          </cell>
          <cell r="O589">
            <v>471.36810000000003</v>
          </cell>
          <cell r="P589">
            <v>495.77330000000001</v>
          </cell>
          <cell r="Q589">
            <v>473.68459999999999</v>
          </cell>
          <cell r="R589">
            <v>512.12429999999995</v>
          </cell>
          <cell r="S589">
            <v>495.76400000000001</v>
          </cell>
          <cell r="T589">
            <v>496.09</v>
          </cell>
          <cell r="U589">
            <v>594.04830000000004</v>
          </cell>
          <cell r="V589">
            <v>600.43309999999997</v>
          </cell>
          <cell r="W589">
            <v>589.6576</v>
          </cell>
          <cell r="X589">
            <v>563.27650000000006</v>
          </cell>
          <cell r="Y589">
            <v>586.85590000000002</v>
          </cell>
          <cell r="Z589">
            <v>575.45370000000003</v>
          </cell>
          <cell r="AA589">
            <v>554.92280000000005</v>
          </cell>
          <cell r="AB589">
            <v>623.93150000000003</v>
          </cell>
          <cell r="AC589">
            <v>623.25390000000004</v>
          </cell>
          <cell r="AD589">
            <v>629.73557220722375</v>
          </cell>
          <cell r="AE589">
            <v>633.94997946512092</v>
          </cell>
          <cell r="AF589">
            <v>639.60293450860297</v>
          </cell>
          <cell r="AG589">
            <v>645.48173840783079</v>
          </cell>
          <cell r="AH589">
            <v>650.81783332212342</v>
          </cell>
          <cell r="AI589">
            <v>656.5396557060435</v>
          </cell>
          <cell r="AJ589">
            <v>662.28436856723272</v>
          </cell>
          <cell r="AK589">
            <v>667.98190518145009</v>
          </cell>
          <cell r="AL589">
            <v>673.8032744015344</v>
          </cell>
          <cell r="AM589">
            <v>679.65810908166532</v>
          </cell>
          <cell r="AN589">
            <v>685.55005404353699</v>
          </cell>
          <cell r="AO589">
            <v>691.5081875316348</v>
          </cell>
          <cell r="AP589">
            <v>697.51260944190653</v>
          </cell>
          <cell r="AQ589">
            <v>703.56773761037869</v>
          </cell>
          <cell r="AR589">
            <v>709.67825578757765</v>
          </cell>
          <cell r="AS589">
            <v>715.84042942632834</v>
          </cell>
          <cell r="AT589">
            <v>722.0561026658354</v>
          </cell>
          <cell r="AU589">
            <v>728.32623126935198</v>
          </cell>
          <cell r="AV589">
            <v>734.65048446648962</v>
          </cell>
          <cell r="AW589">
            <v>741.02970605393023</v>
          </cell>
          <cell r="AX589">
            <v>747.4643945189348</v>
          </cell>
          <cell r="AY589">
            <v>753.95489048420177</v>
          </cell>
          <cell r="AZ589">
            <v>760.50176619359138</v>
          </cell>
          <cell r="BA589">
            <v>767.10550010136387</v>
          </cell>
          <cell r="BB589">
            <v>773.76656367656199</v>
          </cell>
          <cell r="BC589">
            <v>780.48547346693158</v>
          </cell>
          <cell r="BD589">
            <v>787.26272672320943</v>
          </cell>
          <cell r="BE589">
            <v>794.09882710667671</v>
          </cell>
          <cell r="BF589">
            <v>800.99428931056559</v>
          </cell>
          <cell r="BG589">
            <v>807.9496273101181</v>
          </cell>
          <cell r="BH589">
            <v>814.96536077362259</v>
          </cell>
          <cell r="BI589">
            <v>822.04201481397001</v>
          </cell>
          <cell r="BJ589">
            <v>829.18011805984077</v>
          </cell>
          <cell r="BK589">
            <v>836.38020411609136</v>
          </cell>
          <cell r="BL589">
            <v>843.64281131563439</v>
          </cell>
          <cell r="BM589">
            <v>850.96848247146875</v>
          </cell>
          <cell r="BN589">
            <v>858.35776520874185</v>
          </cell>
          <cell r="BO589">
            <v>865.81121190742067</v>
          </cell>
          <cell r="BP589">
            <v>873.32937971080548</v>
          </cell>
          <cell r="BQ589">
            <v>880.91283062254547</v>
          </cell>
          <cell r="BR589">
            <v>888.56213152253326</v>
          </cell>
          <cell r="BS589">
            <v>896.27785420806481</v>
          </cell>
          <cell r="BT589">
            <v>904.06057544625662</v>
          </cell>
          <cell r="BU589">
            <v>911.91087701106744</v>
          </cell>
          <cell r="BV589">
            <v>919.82934572760257</v>
          </cell>
          <cell r="BW589">
            <v>927.81657351749936</v>
          </cell>
          <cell r="BX589">
            <v>935.8731574418747</v>
          </cell>
          <cell r="BY589">
            <v>943.99969974631688</v>
          </cell>
          <cell r="BZ589">
            <v>952.19680790610232</v>
          </cell>
          <cell r="CA589">
            <v>960.46509467135024</v>
          </cell>
          <cell r="CB589">
            <v>968.80517811293214</v>
          </cell>
          <cell r="CC589">
            <v>977.21768166869003</v>
          </cell>
          <cell r="CD589">
            <v>985.70323418999203</v>
          </cell>
          <cell r="CE589">
            <v>994.26246998876718</v>
          </cell>
          <cell r="CF589">
            <v>1002.8960288849202</v>
          </cell>
          <cell r="CG589">
            <v>1011.6045562541506</v>
          </cell>
          <cell r="CH589">
            <v>1020.3887030762018</v>
          </cell>
          <cell r="CI589">
            <v>1029.2491259835222</v>
          </cell>
          <cell r="CJ589">
            <v>1038.1864873103482</v>
          </cell>
          <cell r="CK589">
            <v>1047.2014551422176</v>
          </cell>
          <cell r="CL589">
            <v>1056.2947033659079</v>
          </cell>
          <cell r="CM589">
            <v>1065.4669117198114</v>
          </cell>
          <cell r="CN589">
            <v>1074.7187658447476</v>
          </cell>
          <cell r="CO589">
            <v>1084.0509573352158</v>
          </cell>
          <cell r="CP589">
            <v>1093.4641837910931</v>
          </cell>
          <cell r="CQ589">
            <v>1102.9591488697815</v>
          </cell>
          <cell r="CR589">
            <v>1112.5365623388077</v>
          </cell>
          <cell r="CS589">
            <v>1122.1971401288793</v>
          </cell>
          <cell r="CT589">
            <v>1131.9416043874028</v>
          </cell>
          <cell r="CU589">
            <v>1141.7706835324643</v>
          </cell>
          <cell r="CV589">
            <v>1151.685112307282</v>
          </cell>
          <cell r="CW589">
            <v>1161.6856318351281</v>
          </cell>
          <cell r="CX589">
            <v>1171.7729896747296</v>
          </cell>
          <cell r="CY589">
            <v>1181.9479398761507</v>
          </cell>
          <cell r="CZ589">
            <v>1192.2112430371583</v>
          </cell>
          <cell r="DA589">
            <v>1202.5636663600792</v>
          </cell>
          <cell r="DB589">
            <v>1213.0059837091492</v>
          </cell>
        </row>
        <row r="590">
          <cell r="C590" t="str">
            <v>ZAR</v>
          </cell>
          <cell r="D590" t="str">
            <v>ZAR/USD</v>
          </cell>
          <cell r="E590" t="str">
            <v>USDZAR Currncy</v>
          </cell>
          <cell r="F590">
            <v>6.9427000000000003</v>
          </cell>
          <cell r="G590">
            <v>8.6095000000000006</v>
          </cell>
          <cell r="H590">
            <v>10.502800000000001</v>
          </cell>
          <cell r="I590">
            <v>7.5469999999999997</v>
          </cell>
          <cell r="J590">
            <v>6.4351000000000003</v>
          </cell>
          <cell r="K590">
            <v>6.3634000000000004</v>
          </cell>
          <cell r="L590">
            <v>6.7705000000000002</v>
          </cell>
          <cell r="M590">
            <v>7.0507999999999997</v>
          </cell>
          <cell r="N590">
            <v>8.2647999999999993</v>
          </cell>
          <cell r="O590">
            <v>8.4113000000000007</v>
          </cell>
          <cell r="P590">
            <v>7.3160999999999996</v>
          </cell>
          <cell r="Q590">
            <v>7.2618999999999998</v>
          </cell>
          <cell r="R590">
            <v>8.2097999999999995</v>
          </cell>
          <cell r="S590">
            <v>9.6460000000000008</v>
          </cell>
          <cell r="T590">
            <v>10.848599999999999</v>
          </cell>
          <cell r="U590">
            <v>12.7752</v>
          </cell>
          <cell r="V590">
            <v>14.696999999999999</v>
          </cell>
          <cell r="W590">
            <v>13.3085</v>
          </cell>
          <cell r="X590">
            <v>13.253399999999999</v>
          </cell>
          <cell r="Y590">
            <v>14.449199999999999</v>
          </cell>
          <cell r="Z590">
            <v>16.4495</v>
          </cell>
          <cell r="AA590">
            <v>14.7927</v>
          </cell>
          <cell r="AB590">
            <v>16.369800000000001</v>
          </cell>
          <cell r="AC590">
            <v>17.275500000000001</v>
          </cell>
          <cell r="AD590">
            <v>17.698127215548951</v>
          </cell>
          <cell r="AE590">
            <v>18.129810005713011</v>
          </cell>
          <cell r="AF590">
            <v>18.559718994872991</v>
          </cell>
          <cell r="AG590">
            <v>18.97605588489898</v>
          </cell>
          <cell r="AH590">
            <v>19.385043321369089</v>
          </cell>
          <cell r="AI590">
            <v>19.784500913713615</v>
          </cell>
          <cell r="AJ590">
            <v>20.171708592901535</v>
          </cell>
          <cell r="AK590">
            <v>20.54725523502449</v>
          </cell>
          <cell r="AL590">
            <v>20.909689240960891</v>
          </cell>
          <cell r="AM590">
            <v>21.257834275497906</v>
          </cell>
          <cell r="AN590">
            <v>21.591075075802262</v>
          </cell>
          <cell r="AO590">
            <v>21.908370884402199</v>
          </cell>
          <cell r="AP590">
            <v>22.208834997164402</v>
          </cell>
          <cell r="AQ590">
            <v>22.491689451781038</v>
          </cell>
          <cell r="AR590">
            <v>22.756104416403186</v>
          </cell>
          <cell r="AS590">
            <v>23.001330136313481</v>
          </cell>
          <cell r="AT590">
            <v>23.226670033831226</v>
          </cell>
          <cell r="AU590">
            <v>23.431460815994711</v>
          </cell>
          <cell r="AV590">
            <v>23.615101719145645</v>
          </cell>
          <cell r="AW590">
            <v>23.777047767527169</v>
          </cell>
          <cell r="AX590">
            <v>23.916810123086151</v>
          </cell>
          <cell r="AY590">
            <v>24.033963373375151</v>
          </cell>
          <cell r="AZ590">
            <v>24.12814520707704</v>
          </cell>
          <cell r="BA590">
            <v>24.199058291519371</v>
          </cell>
          <cell r="BB590">
            <v>24.246472640965617</v>
          </cell>
          <cell r="BC590">
            <v>24.270226289210076</v>
          </cell>
          <cell r="BD590">
            <v>24.270226289210076</v>
          </cell>
          <cell r="BE590">
            <v>24.270226297167898</v>
          </cell>
          <cell r="BF590">
            <v>24.270226307571495</v>
          </cell>
          <cell r="BG590">
            <v>24.270226313691971</v>
          </cell>
          <cell r="BH590">
            <v>24.270226321852604</v>
          </cell>
          <cell r="BI590">
            <v>24.270226330080842</v>
          </cell>
          <cell r="BJ590">
            <v>24.270226337583956</v>
          </cell>
          <cell r="BK590">
            <v>24.270226345547954</v>
          </cell>
          <cell r="BL590">
            <v>24.270226353446397</v>
          </cell>
          <cell r="BM590">
            <v>24.270226361234918</v>
          </cell>
          <cell r="BN590">
            <v>24.270226369118571</v>
          </cell>
          <cell r="BO590">
            <v>24.270226376975444</v>
          </cell>
          <cell r="BP590">
            <v>24.270226384818457</v>
          </cell>
          <cell r="BQ590">
            <v>24.270226392679636</v>
          </cell>
          <cell r="BR590">
            <v>24.270226400533321</v>
          </cell>
          <cell r="BS590">
            <v>24.270226408385952</v>
          </cell>
          <cell r="BT590">
            <v>24.270226416241783</v>
          </cell>
          <cell r="BU590">
            <v>24.270226424095831</v>
          </cell>
          <cell r="BV590">
            <v>24.27022643195</v>
          </cell>
          <cell r="BW590">
            <v>24.270226439804688</v>
          </cell>
          <cell r="BX590">
            <v>24.270226447658985</v>
          </cell>
          <cell r="BY590">
            <v>24.270226455513374</v>
          </cell>
          <cell r="BZ590">
            <v>24.270226463367834</v>
          </cell>
          <cell r="CA590">
            <v>24.270226471222216</v>
          </cell>
          <cell r="CB590">
            <v>24.270226479076623</v>
          </cell>
          <cell r="CC590">
            <v>24.270226486931044</v>
          </cell>
          <cell r="CD590">
            <v>24.270226494785444</v>
          </cell>
          <cell r="CE590">
            <v>24.270226502639851</v>
          </cell>
          <cell r="CF590">
            <v>24.270226510494258</v>
          </cell>
          <cell r="CG590">
            <v>24.270226518348665</v>
          </cell>
          <cell r="CH590">
            <v>24.270226526203071</v>
          </cell>
          <cell r="CI590">
            <v>24.270226534057478</v>
          </cell>
          <cell r="CJ590">
            <v>24.270226541911885</v>
          </cell>
          <cell r="CK590">
            <v>24.270226549766292</v>
          </cell>
          <cell r="CL590">
            <v>24.270226557620703</v>
          </cell>
          <cell r="CM590">
            <v>24.270226565475109</v>
          </cell>
          <cell r="CN590">
            <v>24.27022657332952</v>
          </cell>
          <cell r="CO590">
            <v>24.270226581183927</v>
          </cell>
          <cell r="CP590">
            <v>24.270226589038334</v>
          </cell>
          <cell r="CQ590">
            <v>24.270226596892744</v>
          </cell>
          <cell r="CR590">
            <v>24.270226604747151</v>
          </cell>
          <cell r="CS590">
            <v>24.270226612601558</v>
          </cell>
          <cell r="CT590">
            <v>24.270226620455968</v>
          </cell>
          <cell r="CU590">
            <v>24.270226628310372</v>
          </cell>
          <cell r="CV590">
            <v>24.270226636164775</v>
          </cell>
          <cell r="CW590">
            <v>24.270226644019182</v>
          </cell>
          <cell r="CX590">
            <v>24.270226651873589</v>
          </cell>
          <cell r="CY590">
            <v>24.270226659727996</v>
          </cell>
          <cell r="CZ590">
            <v>24.270226667582406</v>
          </cell>
          <cell r="DA590">
            <v>24.270226675436813</v>
          </cell>
          <cell r="DB590">
            <v>24.27022668329122</v>
          </cell>
        </row>
        <row r="591">
          <cell r="C591" t="str">
            <v>ZMW</v>
          </cell>
          <cell r="D591" t="str">
            <v>ZMW/USD</v>
          </cell>
          <cell r="E591" t="str">
            <v>USDZMW Currncy</v>
          </cell>
          <cell r="F591">
            <v>3.2679</v>
          </cell>
          <cell r="G591">
            <v>3.6629</v>
          </cell>
          <cell r="H591">
            <v>4.4820000000000002</v>
          </cell>
          <cell r="I591">
            <v>4.7740999999999998</v>
          </cell>
          <cell r="J591">
            <v>4.7613000000000003</v>
          </cell>
          <cell r="K591">
            <v>4.4218999999999999</v>
          </cell>
          <cell r="L591">
            <v>3.5928</v>
          </cell>
          <cell r="M591">
            <v>3.9940000000000002</v>
          </cell>
          <cell r="N591">
            <v>3.7444000000000002</v>
          </cell>
          <cell r="O591">
            <v>5.0456000000000003</v>
          </cell>
          <cell r="P591">
            <v>4.7980999999999998</v>
          </cell>
          <cell r="Q591">
            <v>4.8620000000000001</v>
          </cell>
          <cell r="R591">
            <v>5.1429</v>
          </cell>
          <cell r="S591">
            <v>5.3856000000000002</v>
          </cell>
          <cell r="T591">
            <v>6.1557000000000004</v>
          </cell>
          <cell r="U591">
            <v>8.6805000000000003</v>
          </cell>
          <cell r="V591">
            <v>10.3155</v>
          </cell>
          <cell r="W591">
            <v>9.5322999999999993</v>
          </cell>
          <cell r="X591">
            <v>10.462999999999999</v>
          </cell>
          <cell r="Y591">
            <v>12.8935</v>
          </cell>
          <cell r="Z591">
            <v>18.375599999999999</v>
          </cell>
          <cell r="AA591">
            <v>19.913799999999998</v>
          </cell>
          <cell r="AB591">
            <v>16.885899999999999</v>
          </cell>
          <cell r="AC591">
            <v>17.569800000000001</v>
          </cell>
          <cell r="AD591">
            <v>19.55847294389233</v>
          </cell>
          <cell r="AE591">
            <v>21.649645697532986</v>
          </cell>
          <cell r="AF591">
            <v>23.878749505844468</v>
          </cell>
          <cell r="AG591">
            <v>26.227407392235531</v>
          </cell>
          <cell r="AH591">
            <v>28.697614891802324</v>
          </cell>
          <cell r="AI591">
            <v>31.27864139223691</v>
          </cell>
          <cell r="AJ591">
            <v>33.956041815950222</v>
          </cell>
          <cell r="AK591">
            <v>36.718190231518527</v>
          </cell>
          <cell r="AL591">
            <v>39.547878167432351</v>
          </cell>
          <cell r="AM591">
            <v>42.425933243491599</v>
          </cell>
          <cell r="AN591">
            <v>45.332068933244621</v>
          </cell>
          <cell r="AO591">
            <v>48.243163984687051</v>
          </cell>
          <cell r="AP591">
            <v>51.134594682342311</v>
          </cell>
          <cell r="AQ591">
            <v>53.980474516975946</v>
          </cell>
          <cell r="AR591">
            <v>56.753626441214038</v>
          </cell>
          <cell r="AS591">
            <v>59.426265381110966</v>
          </cell>
          <cell r="AT591">
            <v>61.97036861561223</v>
          </cell>
          <cell r="AU591">
            <v>64.358080327291646</v>
          </cell>
          <cell r="AV591">
            <v>66.562265940943306</v>
          </cell>
          <cell r="AW591">
            <v>68.556985297604072</v>
          </cell>
          <cell r="AX591">
            <v>70.31798095033929</v>
          </cell>
          <cell r="AY591">
            <v>71.82317235765781</v>
          </cell>
          <cell r="AZ591">
            <v>73.053101423603792</v>
          </cell>
          <cell r="BA591">
            <v>73.991344288964726</v>
          </cell>
          <cell r="BB591">
            <v>74.624873006377328</v>
          </cell>
          <cell r="BC591">
            <v>74.944349635842428</v>
          </cell>
          <cell r="BD591">
            <v>74.944349635842428</v>
          </cell>
          <cell r="BE591">
            <v>74.944349660415483</v>
          </cell>
          <cell r="BF591">
            <v>74.944349692540882</v>
          </cell>
          <cell r="BG591">
            <v>74.944349711440381</v>
          </cell>
          <cell r="BH591">
            <v>74.944349736639694</v>
          </cell>
          <cell r="BI591">
            <v>74.944349762047779</v>
          </cell>
          <cell r="BJ591">
            <v>74.944349785216744</v>
          </cell>
          <cell r="BK591">
            <v>74.944349809808855</v>
          </cell>
          <cell r="BL591">
            <v>74.944349834198576</v>
          </cell>
          <cell r="BM591">
            <v>74.944349858248842</v>
          </cell>
          <cell r="BN591">
            <v>74.944349882592888</v>
          </cell>
          <cell r="BO591">
            <v>74.944349906854228</v>
          </cell>
          <cell r="BP591">
            <v>74.944349931072765</v>
          </cell>
          <cell r="BQ591">
            <v>74.944349955347391</v>
          </cell>
          <cell r="BR591">
            <v>74.944349979598897</v>
          </cell>
          <cell r="BS591">
            <v>74.944350003847134</v>
          </cell>
          <cell r="BT591">
            <v>74.944350028105262</v>
          </cell>
          <cell r="BU591">
            <v>74.94435005235789</v>
          </cell>
          <cell r="BV591">
            <v>74.944350076610874</v>
          </cell>
          <cell r="BW591">
            <v>74.944350100865464</v>
          </cell>
          <cell r="BX591">
            <v>74.944350125118859</v>
          </cell>
          <cell r="BY591">
            <v>74.944350149372525</v>
          </cell>
          <cell r="BZ591">
            <v>74.944350173626418</v>
          </cell>
          <cell r="CA591">
            <v>74.944350197880055</v>
          </cell>
          <cell r="CB591">
            <v>74.944350222133792</v>
          </cell>
          <cell r="CC591">
            <v>74.944350246387543</v>
          </cell>
          <cell r="CD591">
            <v>74.944350270641252</v>
          </cell>
          <cell r="CE591">
            <v>74.944350294894974</v>
          </cell>
          <cell r="CF591">
            <v>74.944350319148697</v>
          </cell>
          <cell r="CG591">
            <v>74.944350343402419</v>
          </cell>
          <cell r="CH591">
            <v>74.944350367656142</v>
          </cell>
          <cell r="CI591">
            <v>74.944350391909879</v>
          </cell>
          <cell r="CJ591">
            <v>74.944350416163601</v>
          </cell>
          <cell r="CK591">
            <v>74.944350440417324</v>
          </cell>
          <cell r="CL591">
            <v>74.944350464671047</v>
          </cell>
          <cell r="CM591">
            <v>74.944350488924783</v>
          </cell>
          <cell r="CN591">
            <v>74.94435051317852</v>
          </cell>
          <cell r="CO591">
            <v>74.944350537432243</v>
          </cell>
          <cell r="CP591">
            <v>74.944350561685965</v>
          </cell>
          <cell r="CQ591">
            <v>74.944350585939702</v>
          </cell>
          <cell r="CR591">
            <v>74.944350610193439</v>
          </cell>
          <cell r="CS591">
            <v>74.944350634447161</v>
          </cell>
          <cell r="CT591">
            <v>74.944350658700898</v>
          </cell>
          <cell r="CU591">
            <v>74.944350682954621</v>
          </cell>
          <cell r="CV591">
            <v>74.944350707208343</v>
          </cell>
          <cell r="CW591">
            <v>74.944350731462066</v>
          </cell>
          <cell r="CX591">
            <v>74.944350755715774</v>
          </cell>
          <cell r="CY591">
            <v>74.944350779969497</v>
          </cell>
          <cell r="CZ591">
            <v>74.944350804223234</v>
          </cell>
          <cell r="DA591">
            <v>74.944350828476956</v>
          </cell>
          <cell r="DB591">
            <v>74.944350852730693</v>
          </cell>
        </row>
        <row r="592">
          <cell r="C592" t="str">
            <v>SPARE</v>
          </cell>
          <cell r="D592" t="str">
            <v>SPARE</v>
          </cell>
          <cell r="E592" t="str">
            <v>SPARE</v>
          </cell>
        </row>
        <row r="593">
          <cell r="C593" t="str">
            <v>SPARE</v>
          </cell>
          <cell r="D593" t="str">
            <v>SPARE</v>
          </cell>
          <cell r="E593" t="str">
            <v>SPARE</v>
          </cell>
        </row>
        <row r="594">
          <cell r="C594" t="str">
            <v>SPARE</v>
          </cell>
          <cell r="D594" t="str">
            <v>SPARE</v>
          </cell>
          <cell r="E594" t="str">
            <v>SPARE</v>
          </cell>
        </row>
        <row r="595">
          <cell r="C595" t="str">
            <v>SPARE</v>
          </cell>
          <cell r="D595" t="str">
            <v>SPARE</v>
          </cell>
          <cell r="E595" t="str">
            <v>SPARE</v>
          </cell>
        </row>
        <row r="596">
          <cell r="C596" t="str">
            <v>SPARE</v>
          </cell>
          <cell r="D596" t="str">
            <v>SPARE</v>
          </cell>
          <cell r="E596" t="str">
            <v>SPARE</v>
          </cell>
        </row>
        <row r="597">
          <cell r="C597" t="str">
            <v>SPARE</v>
          </cell>
          <cell r="D597" t="str">
            <v>SPARE</v>
          </cell>
          <cell r="E597" t="str">
            <v>SPARE</v>
          </cell>
        </row>
        <row r="598">
          <cell r="C598" t="str">
            <v>SPARE</v>
          </cell>
          <cell r="D598" t="str">
            <v>SPARE</v>
          </cell>
          <cell r="E598" t="str">
            <v>SPARE</v>
          </cell>
        </row>
        <row r="599">
          <cell r="C599" t="str">
            <v>SPARE</v>
          </cell>
          <cell r="D599" t="str">
            <v>SPARE</v>
          </cell>
          <cell r="E599" t="str">
            <v>SPARE</v>
          </cell>
        </row>
        <row r="600">
          <cell r="C600" t="str">
            <v>SPARE</v>
          </cell>
          <cell r="D600" t="str">
            <v>SPARE</v>
          </cell>
          <cell r="E600" t="str">
            <v>SPARE</v>
          </cell>
        </row>
        <row r="601">
          <cell r="C601" t="str">
            <v>SPARE</v>
          </cell>
          <cell r="D601" t="str">
            <v>SPARE</v>
          </cell>
          <cell r="E601" t="str">
            <v>SPARE</v>
          </cell>
        </row>
        <row r="602">
          <cell r="C602" t="str">
            <v>SPARE</v>
          </cell>
          <cell r="D602" t="str">
            <v>SPARE</v>
          </cell>
          <cell r="E602" t="str">
            <v>SPARE</v>
          </cell>
        </row>
        <row r="603">
          <cell r="C603" t="str">
            <v>SPARE</v>
          </cell>
          <cell r="D603" t="str">
            <v>SPARE</v>
          </cell>
          <cell r="E603" t="str">
            <v>SPARE</v>
          </cell>
        </row>
        <row r="604">
          <cell r="C604" t="str">
            <v>SPARE</v>
          </cell>
          <cell r="D604" t="str">
            <v>SPARE</v>
          </cell>
          <cell r="E604" t="str">
            <v>SPARE</v>
          </cell>
        </row>
        <row r="605">
          <cell r="C605" t="str">
            <v>SPARE</v>
          </cell>
          <cell r="D605" t="str">
            <v>SPARE</v>
          </cell>
          <cell r="E605" t="str">
            <v>SPARE</v>
          </cell>
        </row>
        <row r="606">
          <cell r="C606" t="str">
            <v>SPARE</v>
          </cell>
          <cell r="D606" t="str">
            <v>SPARE</v>
          </cell>
          <cell r="E606" t="str">
            <v>SPARE</v>
          </cell>
        </row>
        <row r="607">
          <cell r="C607" t="str">
            <v>SPARE</v>
          </cell>
          <cell r="D607" t="str">
            <v>SPARE</v>
          </cell>
          <cell r="E607" t="str">
            <v>SPARE</v>
          </cell>
        </row>
        <row r="608">
          <cell r="C608" t="str">
            <v>SPARE</v>
          </cell>
          <cell r="D608" t="str">
            <v>SPARE</v>
          </cell>
          <cell r="E608" t="str">
            <v>SPARE</v>
          </cell>
        </row>
        <row r="609">
          <cell r="C609" t="str">
            <v>SPARE</v>
          </cell>
          <cell r="D609" t="str">
            <v>SPARE</v>
          </cell>
          <cell r="E609" t="str">
            <v>SPARE</v>
          </cell>
        </row>
        <row r="610">
          <cell r="C610" t="str">
            <v>SPARE</v>
          </cell>
          <cell r="D610" t="str">
            <v>SPARE</v>
          </cell>
          <cell r="E610" t="str">
            <v>SPARE</v>
          </cell>
        </row>
        <row r="611">
          <cell r="C611" t="str">
            <v>SPARE</v>
          </cell>
          <cell r="D611" t="str">
            <v>SPARE</v>
          </cell>
          <cell r="E611" t="str">
            <v>SPARE</v>
          </cell>
        </row>
        <row r="612">
          <cell r="C612" t="str">
            <v>SPARE</v>
          </cell>
          <cell r="D612" t="str">
            <v>SPARE</v>
          </cell>
          <cell r="E612" t="str">
            <v>SPARE</v>
          </cell>
        </row>
        <row r="613">
          <cell r="C613" t="str">
            <v>SPARE</v>
          </cell>
          <cell r="D613" t="str">
            <v>SPARE</v>
          </cell>
          <cell r="E613" t="str">
            <v>SPARE</v>
          </cell>
        </row>
        <row r="614">
          <cell r="C614" t="str">
            <v>SPARE</v>
          </cell>
          <cell r="D614" t="str">
            <v>SPARE</v>
          </cell>
          <cell r="E614" t="str">
            <v>SPARE</v>
          </cell>
        </row>
        <row r="615">
          <cell r="C615" t="str">
            <v>SPARE</v>
          </cell>
          <cell r="D615" t="str">
            <v>SPARE</v>
          </cell>
          <cell r="E615" t="str">
            <v>SPARE</v>
          </cell>
        </row>
        <row r="616">
          <cell r="C616" t="str">
            <v>SPARE</v>
          </cell>
          <cell r="D616" t="str">
            <v>SPARE</v>
          </cell>
          <cell r="E616" t="str">
            <v>SPARE</v>
          </cell>
        </row>
        <row r="617">
          <cell r="C617" t="str">
            <v>SPARE</v>
          </cell>
          <cell r="D617" t="str">
            <v>SPARE</v>
          </cell>
          <cell r="E617" t="str">
            <v>SPARE</v>
          </cell>
        </row>
        <row r="618">
          <cell r="C618" t="str">
            <v>SPARE</v>
          </cell>
          <cell r="D618" t="str">
            <v>SPARE</v>
          </cell>
          <cell r="E618" t="str">
            <v>SPARE</v>
          </cell>
        </row>
        <row r="619">
          <cell r="C619" t="str">
            <v>SPARE</v>
          </cell>
          <cell r="D619" t="str">
            <v>SPARE</v>
          </cell>
          <cell r="E619" t="str">
            <v>SPARE</v>
          </cell>
        </row>
        <row r="620">
          <cell r="C620" t="str">
            <v>SPARE</v>
          </cell>
          <cell r="D620" t="str">
            <v>SPARE</v>
          </cell>
          <cell r="E620" t="str">
            <v>SPARE</v>
          </cell>
        </row>
        <row r="621">
          <cell r="C621" t="str">
            <v>SPARE</v>
          </cell>
          <cell r="D621" t="str">
            <v>SPARE</v>
          </cell>
          <cell r="E621" t="str">
            <v>SPARE</v>
          </cell>
        </row>
        <row r="622">
          <cell r="C622" t="str">
            <v>SPARE</v>
          </cell>
          <cell r="D622" t="str">
            <v>SPARE</v>
          </cell>
          <cell r="E622" t="str">
            <v>SPARE</v>
          </cell>
        </row>
        <row r="623">
          <cell r="C623" t="str">
            <v>SPARE</v>
          </cell>
          <cell r="D623" t="str">
            <v>SPARE</v>
          </cell>
          <cell r="E623" t="str">
            <v>SPARE</v>
          </cell>
        </row>
        <row r="624">
          <cell r="C624" t="str">
            <v>SPARE</v>
          </cell>
          <cell r="D624" t="str">
            <v>SPARE</v>
          </cell>
          <cell r="E624" t="str">
            <v>SPARE</v>
          </cell>
        </row>
        <row r="625">
          <cell r="C625" t="str">
            <v>SPARE</v>
          </cell>
          <cell r="D625" t="str">
            <v>SPARE</v>
          </cell>
          <cell r="E625" t="str">
            <v>SPARE</v>
          </cell>
        </row>
        <row r="626">
          <cell r="C626" t="str">
            <v>SPARE</v>
          </cell>
          <cell r="D626" t="str">
            <v>SPARE</v>
          </cell>
          <cell r="E626" t="str">
            <v>SPARE</v>
          </cell>
        </row>
        <row r="627">
          <cell r="C627" t="str">
            <v>SPARE</v>
          </cell>
          <cell r="D627" t="str">
            <v>SPARE</v>
          </cell>
          <cell r="E627" t="str">
            <v>SPARE</v>
          </cell>
        </row>
        <row r="628">
          <cell r="C628" t="str">
            <v>SPARE</v>
          </cell>
          <cell r="D628" t="str">
            <v>SPARE</v>
          </cell>
          <cell r="E628" t="str">
            <v>SPARE</v>
          </cell>
        </row>
        <row r="629">
          <cell r="C629" t="str">
            <v>SPARE</v>
          </cell>
          <cell r="D629" t="str">
            <v>SPARE</v>
          </cell>
          <cell r="E629" t="str">
            <v>SPARE</v>
          </cell>
        </row>
        <row r="630">
          <cell r="C630" t="str">
            <v>SPARE</v>
          </cell>
          <cell r="D630" t="str">
            <v>SPARE</v>
          </cell>
          <cell r="E630" t="str">
            <v>SPARE</v>
          </cell>
        </row>
        <row r="1707">
          <cell r="C1707" t="str">
            <v>MACRS (5-Years)</v>
          </cell>
        </row>
        <row r="1708">
          <cell r="C1708" t="str">
            <v>MACRS (7-Years)</v>
          </cell>
        </row>
        <row r="1709">
          <cell r="C1709" t="str">
            <v>MACRS (15-Years)</v>
          </cell>
        </row>
        <row r="1710">
          <cell r="C1710" t="str">
            <v>MACRS (20-Years)</v>
          </cell>
        </row>
        <row r="1711">
          <cell r="C1711" t="str">
            <v>MACRS (50% Bonus)</v>
          </cell>
        </row>
        <row r="1712">
          <cell r="C1712" t="str">
            <v>MACRS (40% Bonus)</v>
          </cell>
        </row>
        <row r="1713">
          <cell r="C1713" t="str">
            <v>MACRS (30% Bonus)</v>
          </cell>
        </row>
        <row r="1714">
          <cell r="C1714" t="str">
            <v>Immediate (1-Year)</v>
          </cell>
        </row>
        <row r="1715">
          <cell r="C1715" t="str">
            <v>Canada 30% (All)</v>
          </cell>
        </row>
        <row r="1716">
          <cell r="C1716" t="str">
            <v>Canada 50% (Wind &amp; PV)</v>
          </cell>
        </row>
        <row r="1717">
          <cell r="C1717" t="str">
            <v>Straight Line</v>
          </cell>
        </row>
        <row r="1718">
          <cell r="C1718" t="str">
            <v>Declining Balance</v>
          </cell>
        </row>
      </sheetData>
      <sheetData sheetId="6"/>
      <sheetData sheetId="7"/>
      <sheetData sheetId="8">
        <row r="8">
          <cell r="I8" t="str">
            <v>None</v>
          </cell>
        </row>
        <row r="14">
          <cell r="E14" t="str">
            <v>MWe</v>
          </cell>
        </row>
        <row r="20">
          <cell r="E20" t="str">
            <v>LCOH</v>
          </cell>
          <cell r="I20" t="str">
            <v>None</v>
          </cell>
        </row>
        <row r="22">
          <cell r="I22" t="str">
            <v>kg</v>
          </cell>
        </row>
        <row r="23">
          <cell r="I23" t="str">
            <v>kg</v>
          </cell>
        </row>
        <row r="26">
          <cell r="P26" t="str">
            <v>Type</v>
          </cell>
          <cell r="V26" t="str">
            <v>Domain</v>
          </cell>
        </row>
        <row r="27">
          <cell r="A27" t="str">
            <v>Algeria</v>
          </cell>
          <cell r="B27">
            <v>2000</v>
          </cell>
          <cell r="P27" t="str">
            <v>No</v>
          </cell>
          <cell r="Q27" t="str">
            <v>No Feedstock</v>
          </cell>
          <cell r="S27" t="str">
            <v>No Carbon</v>
          </cell>
          <cell r="V27" t="str">
            <v>Hydrogen</v>
          </cell>
        </row>
        <row r="28">
          <cell r="A28" t="str">
            <v>Argentina</v>
          </cell>
          <cell r="B28">
            <v>2001</v>
          </cell>
          <cell r="P28" t="str">
            <v>Electricity</v>
          </cell>
          <cell r="Q28" t="str">
            <v>CO2 handling - Global (USD/Tonne)</v>
          </cell>
          <cell r="S28" t="str">
            <v>Carbon - Canada - Benchmark (CAD/Tonne)</v>
          </cell>
          <cell r="V28" t="str">
            <v>Hydrogen</v>
          </cell>
        </row>
        <row r="29">
          <cell r="A29" t="str">
            <v>Australia</v>
          </cell>
          <cell r="B29">
            <v>2002</v>
          </cell>
          <cell r="P29" t="str">
            <v>Electricity</v>
          </cell>
          <cell r="Q29" t="str">
            <v>Electricity - Australia - Grid (USD/MWh)</v>
          </cell>
          <cell r="S29" t="str">
            <v>Carbon - China - Benchmark (CNY/Tonne)</v>
          </cell>
          <cell r="V29" t="str">
            <v>Hydrogen</v>
          </cell>
        </row>
        <row r="30">
          <cell r="A30" t="str">
            <v>Austria</v>
          </cell>
          <cell r="B30">
            <v>2003</v>
          </cell>
          <cell r="P30" t="str">
            <v>Electricity</v>
          </cell>
          <cell r="Q30" t="str">
            <v>Electricity - Belgium - Grid (USD/MWh)</v>
          </cell>
          <cell r="S30" t="str">
            <v>Carbon - Europe - Benchmark (EUR/Tonne)</v>
          </cell>
          <cell r="V30" t="str">
            <v>Hydrogen</v>
          </cell>
        </row>
        <row r="31">
          <cell r="A31" t="str">
            <v>Belarus</v>
          </cell>
          <cell r="B31">
            <v>2004</v>
          </cell>
          <cell r="P31" t="str">
            <v>Electricity</v>
          </cell>
          <cell r="Q31" t="str">
            <v>Electricity - Brazil - Grid (USD/MWh)</v>
          </cell>
          <cell r="S31" t="str">
            <v>Carbon - Poland - Benchmark (PLN/Tonne)</v>
          </cell>
          <cell r="V31" t="str">
            <v>Hydrogen</v>
          </cell>
        </row>
        <row r="32">
          <cell r="A32" t="str">
            <v>Belgium</v>
          </cell>
          <cell r="B32">
            <v>2005</v>
          </cell>
          <cell r="P32" t="str">
            <v>Electricity</v>
          </cell>
          <cell r="Q32" t="str">
            <v>Electricity - Canada - Grid (USD/MWh)</v>
          </cell>
          <cell r="S32" t="str">
            <v>Carbon - United Kingdom - Benchmark (GBP/Tonne)</v>
          </cell>
          <cell r="V32" t="str">
            <v>Hydrogen</v>
          </cell>
        </row>
        <row r="33">
          <cell r="A33" t="str">
            <v>Brazil</v>
          </cell>
          <cell r="B33">
            <v>2006</v>
          </cell>
          <cell r="P33" t="str">
            <v>Electricity</v>
          </cell>
          <cell r="Q33" t="str">
            <v>Electricity - Chile - Grid (USD/MWh)</v>
          </cell>
          <cell r="S33" t="str">
            <v>Carbon - United States - California ETS (USD/Tonne)</v>
          </cell>
        </row>
        <row r="34">
          <cell r="A34" t="str">
            <v>Bulgaria</v>
          </cell>
          <cell r="B34">
            <v>2007</v>
          </cell>
          <cell r="P34" t="str">
            <v>Electricity</v>
          </cell>
          <cell r="Q34" t="str">
            <v>Electricity - China - Grid (USD/MWh)</v>
          </cell>
          <cell r="S34" t="str">
            <v>Carbon - United States - RGGI (USD/Tonne)</v>
          </cell>
        </row>
        <row r="35">
          <cell r="A35" t="str">
            <v>Canada</v>
          </cell>
          <cell r="B35">
            <v>2008</v>
          </cell>
          <cell r="P35" t="str">
            <v>Electricity</v>
          </cell>
          <cell r="Q35" t="str">
            <v>Electricity - Colombia - Grid (USD/MWh)</v>
          </cell>
          <cell r="S35" t="str">
            <v>No Carbon</v>
          </cell>
        </row>
        <row r="36">
          <cell r="A36" t="str">
            <v>Chile</v>
          </cell>
          <cell r="B36">
            <v>2009</v>
          </cell>
          <cell r="P36" t="str">
            <v>Electricity</v>
          </cell>
          <cell r="Q36" t="str">
            <v>Electricity - Denmark - Grid (USD/MWh)</v>
          </cell>
        </row>
        <row r="37">
          <cell r="A37" t="str">
            <v>China</v>
          </cell>
          <cell r="B37">
            <v>2010</v>
          </cell>
          <cell r="P37" t="str">
            <v>Electricity</v>
          </cell>
          <cell r="Q37" t="str">
            <v>Electricity - France - Grid (USD/MWh)</v>
          </cell>
        </row>
        <row r="38">
          <cell r="A38" t="str">
            <v>Colombia</v>
          </cell>
          <cell r="B38">
            <v>2011</v>
          </cell>
          <cell r="P38" t="str">
            <v>Electricity</v>
          </cell>
          <cell r="Q38" t="str">
            <v>Electricity - Germany - Grid (USD/MWh)</v>
          </cell>
        </row>
        <row r="39">
          <cell r="A39" t="str">
            <v>Costa Rica</v>
          </cell>
          <cell r="B39">
            <v>2012</v>
          </cell>
          <cell r="P39" t="str">
            <v>Electricity</v>
          </cell>
          <cell r="Q39" t="str">
            <v>Electricity - India - Grid (USD/MWh)</v>
          </cell>
        </row>
        <row r="40">
          <cell r="A40" t="str">
            <v>Croatia</v>
          </cell>
          <cell r="B40">
            <v>2013</v>
          </cell>
          <cell r="P40" t="str">
            <v>Electricity</v>
          </cell>
          <cell r="Q40" t="str">
            <v>Electricity - Indonesia - Grid (USD/MWh)</v>
          </cell>
        </row>
        <row r="41">
          <cell r="A41" t="str">
            <v>Cyprus</v>
          </cell>
          <cell r="B41">
            <v>2014</v>
          </cell>
          <cell r="P41" t="str">
            <v>Electricity</v>
          </cell>
          <cell r="Q41" t="str">
            <v>Electricity - Italy - Grid (USD/MWh)</v>
          </cell>
        </row>
        <row r="42">
          <cell r="A42" t="str">
            <v>Czech Republic</v>
          </cell>
          <cell r="B42">
            <v>2015</v>
          </cell>
          <cell r="P42" t="str">
            <v>Electricity</v>
          </cell>
          <cell r="Q42" t="str">
            <v>Electricity - Japan - Grid (USD/MWh)</v>
          </cell>
        </row>
        <row r="43">
          <cell r="A43" t="str">
            <v>Denmark</v>
          </cell>
          <cell r="B43">
            <v>2016</v>
          </cell>
          <cell r="P43" t="str">
            <v>Electricity</v>
          </cell>
          <cell r="Q43" t="str">
            <v>Electricity - Malaysia - Grid (USD/MWh)</v>
          </cell>
        </row>
        <row r="44">
          <cell r="A44" t="str">
            <v>Dominican Republic</v>
          </cell>
          <cell r="B44">
            <v>2017</v>
          </cell>
          <cell r="P44" t="str">
            <v>Electricity</v>
          </cell>
          <cell r="Q44" t="str">
            <v>Electricity - Mexico - Grid (USD/MWh)</v>
          </cell>
        </row>
        <row r="45">
          <cell r="A45" t="str">
            <v>Ecuador</v>
          </cell>
          <cell r="B45">
            <v>2018</v>
          </cell>
          <cell r="P45" t="str">
            <v>Electricity</v>
          </cell>
          <cell r="Q45" t="str">
            <v>Electricity - Netherlands - Grid (USD/MWh)</v>
          </cell>
        </row>
        <row r="46">
          <cell r="A46" t="str">
            <v>Egypt</v>
          </cell>
          <cell r="B46">
            <v>2019</v>
          </cell>
          <cell r="P46" t="str">
            <v>Electricity</v>
          </cell>
          <cell r="Q46" t="str">
            <v>Electricity - Philippines - Grid (USD/MWh)</v>
          </cell>
        </row>
        <row r="47">
          <cell r="A47" t="str">
            <v>El Salvador</v>
          </cell>
          <cell r="B47">
            <v>2020</v>
          </cell>
          <cell r="P47" t="str">
            <v>Electricity</v>
          </cell>
          <cell r="Q47" t="str">
            <v>Electricity - Poland - Grid (USD/MWh)</v>
          </cell>
        </row>
        <row r="48">
          <cell r="A48" t="str">
            <v>Estonia</v>
          </cell>
          <cell r="B48">
            <v>2021</v>
          </cell>
          <cell r="P48" t="str">
            <v>Electricity</v>
          </cell>
          <cell r="Q48" t="str">
            <v>Electricity - South Korea - Grid (USD/MWh)</v>
          </cell>
        </row>
        <row r="49">
          <cell r="A49" t="str">
            <v>Finland</v>
          </cell>
          <cell r="B49">
            <v>2022</v>
          </cell>
          <cell r="P49" t="str">
            <v>Electricity</v>
          </cell>
          <cell r="Q49" t="str">
            <v>Electricity - Spain - Grid (USD/MWh)</v>
          </cell>
        </row>
        <row r="50">
          <cell r="A50" t="str">
            <v>France</v>
          </cell>
          <cell r="B50">
            <v>2023</v>
          </cell>
          <cell r="P50" t="str">
            <v>Electricity</v>
          </cell>
          <cell r="Q50" t="str">
            <v>Electricity - Sweden - Grid (USD/MWh)</v>
          </cell>
        </row>
        <row r="51">
          <cell r="A51" t="str">
            <v>Germany</v>
          </cell>
          <cell r="B51">
            <v>2024</v>
          </cell>
          <cell r="P51" t="str">
            <v>Electricity</v>
          </cell>
          <cell r="Q51" t="str">
            <v>Electricity - Thailand - Grid (USD/MWh)</v>
          </cell>
        </row>
        <row r="52">
          <cell r="A52" t="str">
            <v>Ghana</v>
          </cell>
          <cell r="B52">
            <v>2025</v>
          </cell>
          <cell r="P52" t="str">
            <v>Electricity</v>
          </cell>
          <cell r="Q52" t="str">
            <v>Electricity - Turkey - Grid (USD/MWh)</v>
          </cell>
        </row>
        <row r="53">
          <cell r="A53" t="str">
            <v>Global</v>
          </cell>
          <cell r="B53">
            <v>2026</v>
          </cell>
          <cell r="P53" t="str">
            <v>Electricity</v>
          </cell>
          <cell r="Q53" t="str">
            <v>Electricity - United Arab Emirates - Grid (USD/MWh)</v>
          </cell>
        </row>
        <row r="54">
          <cell r="A54" t="str">
            <v>Greece</v>
          </cell>
          <cell r="B54">
            <v>2027</v>
          </cell>
          <cell r="P54" t="str">
            <v>Electricity</v>
          </cell>
          <cell r="Q54" t="str">
            <v>Electricity - United Kingdom - Grid (USD/MWh)</v>
          </cell>
        </row>
        <row r="55">
          <cell r="A55" t="str">
            <v>Guatemala</v>
          </cell>
          <cell r="B55">
            <v>2028</v>
          </cell>
          <cell r="P55" t="str">
            <v>Electricity</v>
          </cell>
          <cell r="Q55" t="str">
            <v>Electricity - United States - Grid (USD/MWh)</v>
          </cell>
        </row>
        <row r="56">
          <cell r="A56" t="str">
            <v>Honduras</v>
          </cell>
          <cell r="B56">
            <v>2029</v>
          </cell>
          <cell r="P56" t="str">
            <v>Electricity</v>
          </cell>
          <cell r="Q56" t="str">
            <v>Electricity - Vietnam - Grid (USD/MWh)</v>
          </cell>
        </row>
        <row r="57">
          <cell r="A57" t="str">
            <v>Hungary</v>
          </cell>
          <cell r="B57">
            <v>2030</v>
          </cell>
          <cell r="P57" t="str">
            <v>Electricity</v>
          </cell>
          <cell r="Q57" t="str">
            <v>Water - Global (USD/Tonne)</v>
          </cell>
        </row>
        <row r="58">
          <cell r="A58" t="str">
            <v>Iceland</v>
          </cell>
          <cell r="B58">
            <v>2031</v>
          </cell>
          <cell r="P58" t="str">
            <v>Electricity</v>
          </cell>
        </row>
        <row r="59">
          <cell r="A59" t="str">
            <v>India</v>
          </cell>
          <cell r="B59">
            <v>2032</v>
          </cell>
          <cell r="P59" t="str">
            <v>Electricity</v>
          </cell>
        </row>
        <row r="60">
          <cell r="A60" t="str">
            <v>Indonesia</v>
          </cell>
          <cell r="B60">
            <v>2033</v>
          </cell>
          <cell r="P60" t="str">
            <v>Electricity</v>
          </cell>
        </row>
        <row r="61">
          <cell r="A61" t="str">
            <v>Ireland</v>
          </cell>
          <cell r="B61">
            <v>2034</v>
          </cell>
          <cell r="P61" t="str">
            <v>Electricity</v>
          </cell>
        </row>
        <row r="62">
          <cell r="A62" t="str">
            <v>Israel</v>
          </cell>
          <cell r="B62">
            <v>2035</v>
          </cell>
          <cell r="P62" t="str">
            <v>Electricity</v>
          </cell>
        </row>
        <row r="63">
          <cell r="A63" t="str">
            <v>Italy</v>
          </cell>
          <cell r="B63">
            <v>2036</v>
          </cell>
          <cell r="P63" t="str">
            <v>Electricity</v>
          </cell>
        </row>
        <row r="64">
          <cell r="A64" t="str">
            <v>Jamaica</v>
          </cell>
          <cell r="B64">
            <v>2037</v>
          </cell>
          <cell r="P64" t="str">
            <v>Electricity</v>
          </cell>
        </row>
        <row r="65">
          <cell r="A65" t="str">
            <v>Japan</v>
          </cell>
          <cell r="B65">
            <v>2038</v>
          </cell>
          <cell r="P65" t="str">
            <v>Electricity</v>
          </cell>
        </row>
        <row r="66">
          <cell r="A66" t="str">
            <v>Jordan</v>
          </cell>
          <cell r="B66">
            <v>2039</v>
          </cell>
          <cell r="P66" t="str">
            <v>Electricity</v>
          </cell>
        </row>
        <row r="67">
          <cell r="A67" t="str">
            <v>Kenya</v>
          </cell>
          <cell r="B67">
            <v>2040</v>
          </cell>
          <cell r="P67" t="str">
            <v>Electricity</v>
          </cell>
        </row>
        <row r="68">
          <cell r="A68" t="str">
            <v>Kosovo</v>
          </cell>
          <cell r="B68">
            <v>2041</v>
          </cell>
          <cell r="P68" t="str">
            <v>Electricity</v>
          </cell>
        </row>
        <row r="69">
          <cell r="A69" t="str">
            <v>Latvia</v>
          </cell>
          <cell r="B69">
            <v>2042</v>
          </cell>
          <cell r="P69" t="str">
            <v>Electricity</v>
          </cell>
        </row>
        <row r="70">
          <cell r="A70" t="str">
            <v>Lithuania</v>
          </cell>
          <cell r="B70">
            <v>2043</v>
          </cell>
          <cell r="P70" t="str">
            <v>Electricity</v>
          </cell>
        </row>
        <row r="71">
          <cell r="A71" t="str">
            <v>Luxembourg</v>
          </cell>
          <cell r="B71">
            <v>2044</v>
          </cell>
          <cell r="P71" t="str">
            <v>Electricity</v>
          </cell>
        </row>
        <row r="72">
          <cell r="A72" t="str">
            <v>Malaysia</v>
          </cell>
          <cell r="B72">
            <v>2045</v>
          </cell>
          <cell r="P72" t="str">
            <v>Electricity</v>
          </cell>
        </row>
        <row r="73">
          <cell r="A73" t="str">
            <v>Mexico</v>
          </cell>
          <cell r="B73">
            <v>2046</v>
          </cell>
          <cell r="P73" t="str">
            <v>Electricity</v>
          </cell>
        </row>
        <row r="74">
          <cell r="A74" t="str">
            <v>Morocco</v>
          </cell>
          <cell r="B74">
            <v>2047</v>
          </cell>
          <cell r="P74" t="str">
            <v>Electricity</v>
          </cell>
        </row>
        <row r="75">
          <cell r="A75" t="str">
            <v>Netherlands</v>
          </cell>
          <cell r="B75">
            <v>2048</v>
          </cell>
          <cell r="P75" t="str">
            <v>Electricity</v>
          </cell>
        </row>
        <row r="76">
          <cell r="A76" t="str">
            <v>New Zealand</v>
          </cell>
          <cell r="B76">
            <v>2049</v>
          </cell>
          <cell r="P76" t="str">
            <v>Electricity</v>
          </cell>
        </row>
        <row r="77">
          <cell r="A77" t="str">
            <v>Nicaragua</v>
          </cell>
          <cell r="B77">
            <v>2050</v>
          </cell>
          <cell r="P77" t="str">
            <v>Electricity</v>
          </cell>
        </row>
        <row r="78">
          <cell r="A78" t="str">
            <v>Nigeria</v>
          </cell>
          <cell r="B78">
            <v>2051</v>
          </cell>
          <cell r="P78" t="str">
            <v>Electricity</v>
          </cell>
        </row>
        <row r="79">
          <cell r="A79" t="str">
            <v>Norway</v>
          </cell>
          <cell r="B79">
            <v>2052</v>
          </cell>
          <cell r="P79" t="str">
            <v>Electricity</v>
          </cell>
        </row>
        <row r="80">
          <cell r="A80" t="str">
            <v>Panama</v>
          </cell>
          <cell r="B80">
            <v>2053</v>
          </cell>
          <cell r="P80" t="str">
            <v>Electricity</v>
          </cell>
        </row>
        <row r="81">
          <cell r="A81" t="str">
            <v>Peru</v>
          </cell>
          <cell r="B81">
            <v>2054</v>
          </cell>
          <cell r="P81" t="str">
            <v>Electricity</v>
          </cell>
        </row>
        <row r="82">
          <cell r="A82" t="str">
            <v>Philippines</v>
          </cell>
          <cell r="B82">
            <v>2055</v>
          </cell>
          <cell r="P82" t="str">
            <v>Electricity</v>
          </cell>
        </row>
        <row r="83">
          <cell r="A83" t="str">
            <v>Poland</v>
          </cell>
          <cell r="B83">
            <v>2056</v>
          </cell>
          <cell r="P83" t="str">
            <v>Electricity</v>
          </cell>
        </row>
        <row r="84">
          <cell r="A84" t="str">
            <v>Portugal</v>
          </cell>
          <cell r="B84">
            <v>2057</v>
          </cell>
          <cell r="P84" t="str">
            <v>Electricity</v>
          </cell>
        </row>
        <row r="85">
          <cell r="A85" t="str">
            <v>Romania</v>
          </cell>
          <cell r="B85">
            <v>2058</v>
          </cell>
          <cell r="P85" t="str">
            <v>Electricity</v>
          </cell>
        </row>
        <row r="86">
          <cell r="A86" t="str">
            <v>Russia</v>
          </cell>
          <cell r="B86">
            <v>2059</v>
          </cell>
          <cell r="P86" t="str">
            <v>Electricity</v>
          </cell>
        </row>
        <row r="87">
          <cell r="A87" t="str">
            <v>Singapore</v>
          </cell>
          <cell r="B87">
            <v>2060</v>
          </cell>
          <cell r="P87" t="str">
            <v>Electricity</v>
          </cell>
        </row>
        <row r="88">
          <cell r="A88" t="str">
            <v>Slovakia</v>
          </cell>
          <cell r="P88" t="str">
            <v>Electricity</v>
          </cell>
        </row>
        <row r="89">
          <cell r="A89" t="str">
            <v>Slovenia</v>
          </cell>
          <cell r="P89" t="str">
            <v>Electricity</v>
          </cell>
        </row>
        <row r="90">
          <cell r="A90" t="str">
            <v>South Africa</v>
          </cell>
          <cell r="P90" t="str">
            <v>Electricity</v>
          </cell>
        </row>
        <row r="91">
          <cell r="A91" t="str">
            <v>South Korea</v>
          </cell>
          <cell r="P91" t="str">
            <v>Electricity</v>
          </cell>
        </row>
        <row r="92">
          <cell r="A92" t="str">
            <v>Spain</v>
          </cell>
          <cell r="P92" t="str">
            <v>Electricity</v>
          </cell>
        </row>
        <row r="93">
          <cell r="A93" t="str">
            <v>Sweden</v>
          </cell>
          <cell r="P93" t="str">
            <v>Electricity</v>
          </cell>
        </row>
        <row r="94">
          <cell r="A94" t="str">
            <v>Switzerland</v>
          </cell>
          <cell r="P94" t="str">
            <v>Electricity</v>
          </cell>
        </row>
        <row r="95">
          <cell r="A95" t="str">
            <v>Taiwan</v>
          </cell>
          <cell r="P95" t="str">
            <v>Electricity</v>
          </cell>
        </row>
        <row r="96">
          <cell r="A96" t="str">
            <v>Tanzania</v>
          </cell>
          <cell r="P96" t="str">
            <v>Electricity</v>
          </cell>
        </row>
        <row r="97">
          <cell r="A97" t="str">
            <v>Thailand</v>
          </cell>
          <cell r="P97" t="str">
            <v>Electricity</v>
          </cell>
        </row>
        <row r="98">
          <cell r="A98" t="str">
            <v>Turkey</v>
          </cell>
          <cell r="P98" t="str">
            <v>Electricity</v>
          </cell>
        </row>
        <row r="99">
          <cell r="A99" t="str">
            <v>Uganda</v>
          </cell>
          <cell r="P99" t="str">
            <v>Electricity</v>
          </cell>
        </row>
        <row r="100">
          <cell r="A100" t="str">
            <v>Ukraine</v>
          </cell>
          <cell r="P100" t="str">
            <v>Electricity</v>
          </cell>
        </row>
        <row r="101">
          <cell r="A101" t="str">
            <v>United Arab Emirates</v>
          </cell>
          <cell r="P101" t="str">
            <v>Electricity</v>
          </cell>
        </row>
        <row r="102">
          <cell r="A102" t="str">
            <v>United Kingdom</v>
          </cell>
          <cell r="P102" t="str">
            <v>Electricity</v>
          </cell>
        </row>
        <row r="103">
          <cell r="A103" t="str">
            <v>United States</v>
          </cell>
          <cell r="P103" t="str">
            <v>Electricity</v>
          </cell>
        </row>
        <row r="104">
          <cell r="A104" t="str">
            <v>Uruguay</v>
          </cell>
          <cell r="P104" t="str">
            <v>Electricity</v>
          </cell>
        </row>
        <row r="105">
          <cell r="A105" t="str">
            <v>Venezuela</v>
          </cell>
          <cell r="P105" t="str">
            <v>Gas</v>
          </cell>
        </row>
        <row r="106">
          <cell r="A106" t="str">
            <v>Vietnam</v>
          </cell>
          <cell r="P106" t="str">
            <v>Gas</v>
          </cell>
        </row>
        <row r="107">
          <cell r="P107" t="str">
            <v>Gas</v>
          </cell>
        </row>
        <row r="108">
          <cell r="P108" t="str">
            <v>Gas</v>
          </cell>
        </row>
        <row r="109">
          <cell r="P109" t="str">
            <v>Gas</v>
          </cell>
        </row>
        <row r="110">
          <cell r="P110" t="str">
            <v>Gas</v>
          </cell>
        </row>
        <row r="111">
          <cell r="P111" t="str">
            <v>Gas</v>
          </cell>
        </row>
        <row r="112">
          <cell r="P112" t="str">
            <v>Gas</v>
          </cell>
        </row>
        <row r="113">
          <cell r="P113" t="str">
            <v>Gas</v>
          </cell>
        </row>
        <row r="114">
          <cell r="P114" t="str">
            <v>Gas</v>
          </cell>
        </row>
        <row r="115">
          <cell r="P115" t="str">
            <v>Gas</v>
          </cell>
        </row>
        <row r="116">
          <cell r="P116" t="str">
            <v>Gas</v>
          </cell>
        </row>
        <row r="117">
          <cell r="P117" t="str">
            <v>Gas</v>
          </cell>
        </row>
        <row r="118">
          <cell r="P118" t="str">
            <v>Gas</v>
          </cell>
        </row>
        <row r="119">
          <cell r="P119" t="str">
            <v>Gas</v>
          </cell>
        </row>
        <row r="120">
          <cell r="P120" t="str">
            <v>Gas</v>
          </cell>
        </row>
        <row r="121">
          <cell r="P121" t="str">
            <v>Gas</v>
          </cell>
        </row>
        <row r="122">
          <cell r="P122" t="str">
            <v>Gas</v>
          </cell>
        </row>
        <row r="123">
          <cell r="P123" t="str">
            <v>Gas</v>
          </cell>
        </row>
        <row r="124">
          <cell r="P124" t="str">
            <v>Gas</v>
          </cell>
        </row>
        <row r="125">
          <cell r="P125" t="str">
            <v>Gas</v>
          </cell>
        </row>
        <row r="126">
          <cell r="P126" t="str">
            <v>Gas</v>
          </cell>
        </row>
        <row r="127">
          <cell r="P127" t="str">
            <v>Gas</v>
          </cell>
        </row>
        <row r="128">
          <cell r="P128" t="str">
            <v>Gas</v>
          </cell>
        </row>
        <row r="129">
          <cell r="P129" t="str">
            <v>Gas</v>
          </cell>
        </row>
        <row r="130">
          <cell r="P130" t="str">
            <v>Gas</v>
          </cell>
        </row>
        <row r="131">
          <cell r="P131" t="str">
            <v>Gas</v>
          </cell>
        </row>
        <row r="132">
          <cell r="P132" t="str">
            <v>Gas</v>
          </cell>
        </row>
        <row r="133">
          <cell r="P133" t="str">
            <v>Gas</v>
          </cell>
        </row>
        <row r="134">
          <cell r="P134" t="str">
            <v>Gas</v>
          </cell>
        </row>
        <row r="135">
          <cell r="P135" t="str">
            <v>Gas</v>
          </cell>
        </row>
        <row r="136">
          <cell r="P136" t="str">
            <v>ZZZ</v>
          </cell>
        </row>
        <row r="137">
          <cell r="P137" t="str">
            <v>ZZZ</v>
          </cell>
        </row>
        <row r="138">
          <cell r="P138" t="str">
            <v>ZZZ</v>
          </cell>
        </row>
        <row r="139">
          <cell r="P139" t="str">
            <v>ZZZ</v>
          </cell>
        </row>
        <row r="140">
          <cell r="P140" t="str">
            <v>ZZZ</v>
          </cell>
        </row>
        <row r="141">
          <cell r="P141" t="str">
            <v>ZZZ</v>
          </cell>
        </row>
        <row r="142">
          <cell r="P142" t="str">
            <v>ZZZ</v>
          </cell>
        </row>
        <row r="143">
          <cell r="P143" t="str">
            <v>ZZZ</v>
          </cell>
        </row>
        <row r="144">
          <cell r="P144" t="str">
            <v>ZZZ</v>
          </cell>
        </row>
        <row r="145">
          <cell r="P145" t="str">
            <v>ZZZ</v>
          </cell>
        </row>
        <row r="146">
          <cell r="P146" t="str">
            <v>ZZZ</v>
          </cell>
        </row>
        <row r="147">
          <cell r="P147" t="str">
            <v>ZZZ</v>
          </cell>
        </row>
        <row r="148">
          <cell r="P148" t="str">
            <v>ZZZ</v>
          </cell>
        </row>
        <row r="149">
          <cell r="P149" t="str">
            <v>ZZZ</v>
          </cell>
        </row>
        <row r="150">
          <cell r="P150" t="str">
            <v>ZZZ</v>
          </cell>
        </row>
        <row r="151">
          <cell r="P151" t="str">
            <v>ZZZ</v>
          </cell>
        </row>
        <row r="152">
          <cell r="P152" t="str">
            <v>ZZZ</v>
          </cell>
        </row>
        <row r="153">
          <cell r="P153" t="str">
            <v>ZZZ</v>
          </cell>
        </row>
        <row r="154">
          <cell r="P154" t="str">
            <v>ZZZ</v>
          </cell>
        </row>
        <row r="155">
          <cell r="P155" t="str">
            <v>ZZZ</v>
          </cell>
        </row>
        <row r="156">
          <cell r="P156" t="str">
            <v>ZZZ</v>
          </cell>
        </row>
        <row r="157">
          <cell r="P157" t="str">
            <v>ZZZ</v>
          </cell>
        </row>
        <row r="158">
          <cell r="P158" t="str">
            <v>ZZZ</v>
          </cell>
        </row>
        <row r="159">
          <cell r="P159" t="str">
            <v>ZZZ</v>
          </cell>
        </row>
        <row r="160">
          <cell r="P160" t="str">
            <v>ZZZ</v>
          </cell>
        </row>
        <row r="161">
          <cell r="P161" t="str">
            <v>ZZZ</v>
          </cell>
        </row>
        <row r="162">
          <cell r="P162" t="str">
            <v>ZZZ</v>
          </cell>
        </row>
        <row r="163">
          <cell r="P163" t="str">
            <v>ZZZ</v>
          </cell>
        </row>
        <row r="164">
          <cell r="P164" t="str">
            <v>ZZZ</v>
          </cell>
        </row>
        <row r="165">
          <cell r="P165" t="str">
            <v>ZZZ</v>
          </cell>
        </row>
        <row r="166">
          <cell r="P166" t="str">
            <v>ZZZ</v>
          </cell>
        </row>
        <row r="167">
          <cell r="P167" t="str">
            <v>ZZZ</v>
          </cell>
        </row>
        <row r="168">
          <cell r="P168" t="str">
            <v>ZZZ</v>
          </cell>
        </row>
        <row r="169">
          <cell r="P169" t="str">
            <v>ZZZ</v>
          </cell>
        </row>
        <row r="170">
          <cell r="P170" t="str">
            <v>ZZZ</v>
          </cell>
        </row>
        <row r="171">
          <cell r="P171" t="str">
            <v>ZZZ</v>
          </cell>
        </row>
        <row r="172">
          <cell r="P172" t="str">
            <v>ZZZ</v>
          </cell>
        </row>
        <row r="173">
          <cell r="P173" t="str">
            <v>ZZZ</v>
          </cell>
        </row>
        <row r="174">
          <cell r="P174" t="str">
            <v>ZZZ</v>
          </cell>
        </row>
        <row r="175">
          <cell r="P175" t="str">
            <v>ZZZ</v>
          </cell>
        </row>
        <row r="176">
          <cell r="P176" t="str">
            <v>ZZZ</v>
          </cell>
        </row>
        <row r="177">
          <cell r="P177" t="str">
            <v>ZZZ</v>
          </cell>
        </row>
        <row r="178">
          <cell r="P178" t="str">
            <v>ZZZ</v>
          </cell>
        </row>
        <row r="179">
          <cell r="P179" t="str">
            <v>ZZZ</v>
          </cell>
        </row>
        <row r="180">
          <cell r="P180" t="str">
            <v>ZZZ</v>
          </cell>
        </row>
        <row r="181">
          <cell r="P181" t="str">
            <v>ZZZ</v>
          </cell>
        </row>
        <row r="182">
          <cell r="P182" t="str">
            <v>ZZZ</v>
          </cell>
        </row>
        <row r="183">
          <cell r="P183" t="str">
            <v>ZZZ</v>
          </cell>
        </row>
        <row r="184">
          <cell r="P184" t="str">
            <v>ZZZ</v>
          </cell>
        </row>
        <row r="185">
          <cell r="P185" t="str">
            <v>ZZZ</v>
          </cell>
        </row>
        <row r="186">
          <cell r="P186" t="str">
            <v>ZZZ</v>
          </cell>
        </row>
        <row r="187">
          <cell r="P187" t="str">
            <v>ZZZ</v>
          </cell>
        </row>
        <row r="188">
          <cell r="P188" t="str">
            <v>ZZZ</v>
          </cell>
        </row>
        <row r="189">
          <cell r="P189" t="str">
            <v>ZZZ</v>
          </cell>
        </row>
        <row r="190">
          <cell r="P190" t="str">
            <v>ZZZ</v>
          </cell>
        </row>
        <row r="191">
          <cell r="P191" t="str">
            <v>ZZZ</v>
          </cell>
        </row>
        <row r="192">
          <cell r="P192" t="str">
            <v>ZZZ</v>
          </cell>
        </row>
        <row r="193">
          <cell r="P193" t="str">
            <v>ZZZ</v>
          </cell>
        </row>
        <row r="194">
          <cell r="P194" t="str">
            <v>ZZZ</v>
          </cell>
        </row>
        <row r="195">
          <cell r="P195" t="str">
            <v>ZZZ</v>
          </cell>
        </row>
        <row r="196">
          <cell r="P196" t="str">
            <v>ZZZ</v>
          </cell>
        </row>
        <row r="197">
          <cell r="P197" t="str">
            <v>ZZZ</v>
          </cell>
        </row>
        <row r="198">
          <cell r="P198" t="str">
            <v>ZZZ</v>
          </cell>
        </row>
        <row r="199">
          <cell r="P199" t="str">
            <v>ZZZ</v>
          </cell>
        </row>
        <row r="200">
          <cell r="P200" t="str">
            <v>ZZZ</v>
          </cell>
        </row>
        <row r="201">
          <cell r="P201" t="str">
            <v>ZZZ</v>
          </cell>
        </row>
        <row r="202">
          <cell r="P202" t="str">
            <v>ZZZ</v>
          </cell>
        </row>
        <row r="203">
          <cell r="P203" t="str">
            <v>ZZZ</v>
          </cell>
        </row>
        <row r="204">
          <cell r="P204" t="str">
            <v>ZZZ</v>
          </cell>
        </row>
        <row r="205">
          <cell r="P205" t="str">
            <v>ZZZ</v>
          </cell>
        </row>
        <row r="206">
          <cell r="P206" t="str">
            <v>ZZZ</v>
          </cell>
        </row>
        <row r="207">
          <cell r="P207" t="str">
            <v>ZZZ</v>
          </cell>
        </row>
        <row r="208">
          <cell r="P208" t="str">
            <v>ZZZ</v>
          </cell>
        </row>
        <row r="209">
          <cell r="P209" t="str">
            <v>ZZZ</v>
          </cell>
        </row>
        <row r="210">
          <cell r="P210" t="str">
            <v>ZZZ</v>
          </cell>
        </row>
        <row r="211">
          <cell r="P211" t="str">
            <v>ZZZ</v>
          </cell>
        </row>
        <row r="212">
          <cell r="P212" t="str">
            <v>ZZZ</v>
          </cell>
        </row>
        <row r="213">
          <cell r="P213" t="str">
            <v>ZZZ</v>
          </cell>
        </row>
        <row r="214">
          <cell r="P214" t="str">
            <v>ZZZ</v>
          </cell>
        </row>
        <row r="215">
          <cell r="P215" t="str">
            <v>ZZZ</v>
          </cell>
        </row>
        <row r="216">
          <cell r="P216" t="str">
            <v>ZZZ</v>
          </cell>
        </row>
        <row r="217">
          <cell r="A217" t="str">
            <v>St. Kitts and Nevis</v>
          </cell>
          <cell r="P217" t="str">
            <v>ZZZ</v>
          </cell>
        </row>
        <row r="218">
          <cell r="A218" t="str">
            <v>St. Lucia</v>
          </cell>
          <cell r="P218" t="str">
            <v>ZZZ</v>
          </cell>
        </row>
        <row r="219">
          <cell r="A219" t="str">
            <v>St. Pierre and Miquelon</v>
          </cell>
          <cell r="P219" t="str">
            <v>ZZZ</v>
          </cell>
        </row>
        <row r="220">
          <cell r="A220" t="str">
            <v>St. Vincent and the Grenadines</v>
          </cell>
          <cell r="P220" t="str">
            <v>ZZZ</v>
          </cell>
        </row>
        <row r="221">
          <cell r="A221" t="str">
            <v>Sudan</v>
          </cell>
          <cell r="P221" t="str">
            <v>ZZZ</v>
          </cell>
        </row>
        <row r="222">
          <cell r="A222" t="str">
            <v>Suriname</v>
          </cell>
          <cell r="P222" t="str">
            <v>ZZZ</v>
          </cell>
        </row>
        <row r="223">
          <cell r="A223" t="str">
            <v>Swaziland</v>
          </cell>
          <cell r="P223" t="str">
            <v>ZZZ</v>
          </cell>
        </row>
        <row r="224">
          <cell r="A224" t="str">
            <v>Sweden</v>
          </cell>
          <cell r="P224" t="str">
            <v>ZZZ</v>
          </cell>
        </row>
        <row r="225">
          <cell r="A225" t="str">
            <v>Switzerland</v>
          </cell>
          <cell r="P225" t="str">
            <v>ZZZ</v>
          </cell>
        </row>
        <row r="226">
          <cell r="A226" t="str">
            <v>Syrian Arab Republic</v>
          </cell>
          <cell r="P226" t="str">
            <v>ZZZ</v>
          </cell>
        </row>
        <row r="227">
          <cell r="A227" t="str">
            <v>Taiwan</v>
          </cell>
          <cell r="P227" t="str">
            <v>ZZZ</v>
          </cell>
        </row>
        <row r="228">
          <cell r="A228" t="str">
            <v>Tajikistan</v>
          </cell>
          <cell r="P228" t="str">
            <v>ZZZ</v>
          </cell>
        </row>
        <row r="229">
          <cell r="A229" t="str">
            <v>Tanzania</v>
          </cell>
          <cell r="P229" t="str">
            <v>ZZZ</v>
          </cell>
        </row>
        <row r="230">
          <cell r="A230" t="str">
            <v>Thailand</v>
          </cell>
          <cell r="P230" t="str">
            <v>ZZZ</v>
          </cell>
        </row>
        <row r="231">
          <cell r="A231" t="str">
            <v>Timor-Leste</v>
          </cell>
          <cell r="P231" t="str">
            <v>ZZZ</v>
          </cell>
        </row>
        <row r="232">
          <cell r="A232" t="str">
            <v>Togo</v>
          </cell>
          <cell r="P232" t="str">
            <v>ZZZ</v>
          </cell>
        </row>
        <row r="233">
          <cell r="A233" t="str">
            <v>Tonga</v>
          </cell>
          <cell r="P233" t="str">
            <v>ZZZ</v>
          </cell>
        </row>
        <row r="234">
          <cell r="A234" t="str">
            <v>Trinidad and Tobago</v>
          </cell>
          <cell r="P234" t="str">
            <v>ZZZ</v>
          </cell>
        </row>
        <row r="235">
          <cell r="A235" t="str">
            <v>Tunisia</v>
          </cell>
          <cell r="P235" t="str">
            <v>ZZZ</v>
          </cell>
        </row>
        <row r="236">
          <cell r="A236" t="str">
            <v>Turkey</v>
          </cell>
          <cell r="P236" t="str">
            <v>ZZZ</v>
          </cell>
        </row>
        <row r="237">
          <cell r="A237" t="str">
            <v>Turkmenistan</v>
          </cell>
          <cell r="P237" t="str">
            <v>ZZZ</v>
          </cell>
        </row>
        <row r="238">
          <cell r="A238" t="str">
            <v>Turks and Caicos Islands</v>
          </cell>
          <cell r="P238" t="str">
            <v>ZZZ</v>
          </cell>
        </row>
        <row r="239">
          <cell r="A239" t="str">
            <v>Tuvalu</v>
          </cell>
          <cell r="P239" t="str">
            <v>ZZZ</v>
          </cell>
        </row>
        <row r="240">
          <cell r="A240" t="str">
            <v>Uganda</v>
          </cell>
          <cell r="P240" t="str">
            <v>ZZZ</v>
          </cell>
        </row>
        <row r="241">
          <cell r="A241" t="str">
            <v>Ukraine</v>
          </cell>
          <cell r="P241" t="str">
            <v>ZZZ</v>
          </cell>
        </row>
        <row r="242">
          <cell r="A242" t="str">
            <v>United Arab Emirates</v>
          </cell>
          <cell r="P242" t="str">
            <v>ZZZ</v>
          </cell>
        </row>
        <row r="243">
          <cell r="A243" t="str">
            <v>United Kingdom</v>
          </cell>
          <cell r="P243" t="str">
            <v>ZZZ</v>
          </cell>
        </row>
        <row r="244">
          <cell r="A244" t="str">
            <v>United States</v>
          </cell>
          <cell r="P244" t="str">
            <v>ZZZ</v>
          </cell>
        </row>
        <row r="245">
          <cell r="A245" t="str">
            <v>Uruguay</v>
          </cell>
          <cell r="P245" t="str">
            <v>ZZZ</v>
          </cell>
        </row>
        <row r="246">
          <cell r="A246" t="str">
            <v>Uzbekistan</v>
          </cell>
          <cell r="P246" t="str">
            <v>ZZZ</v>
          </cell>
        </row>
        <row r="247">
          <cell r="A247" t="str">
            <v>Vanuatu</v>
          </cell>
          <cell r="P247" t="str">
            <v>ZZZ</v>
          </cell>
        </row>
        <row r="248">
          <cell r="A248" t="str">
            <v>Venezuela</v>
          </cell>
          <cell r="P248" t="str">
            <v>ZZZ</v>
          </cell>
        </row>
        <row r="249">
          <cell r="A249" t="str">
            <v>Venezuela, RB</v>
          </cell>
          <cell r="P249" t="str">
            <v>ZZZ</v>
          </cell>
        </row>
        <row r="250">
          <cell r="A250" t="str">
            <v>Vietnam</v>
          </cell>
          <cell r="P250" t="str">
            <v>ZZZ</v>
          </cell>
        </row>
        <row r="251">
          <cell r="A251" t="str">
            <v>Virgin Islands (U.S.)</v>
          </cell>
          <cell r="P251" t="str">
            <v>ZZZ</v>
          </cell>
        </row>
        <row r="252">
          <cell r="A252" t="str">
            <v>Virgin Islands, British</v>
          </cell>
          <cell r="P252" t="str">
            <v>ZZZ</v>
          </cell>
        </row>
        <row r="253">
          <cell r="A253" t="str">
            <v>Yemen, Rep.</v>
          </cell>
          <cell r="P253" t="str">
            <v>ZZZ</v>
          </cell>
        </row>
        <row r="254">
          <cell r="A254" t="str">
            <v>Zambia</v>
          </cell>
          <cell r="P254" t="str">
            <v>ZZZ</v>
          </cell>
        </row>
        <row r="255">
          <cell r="A255" t="str">
            <v>Zimbabwe</v>
          </cell>
          <cell r="P255" t="str">
            <v>ZZZ</v>
          </cell>
        </row>
        <row r="256">
          <cell r="P256" t="str">
            <v>ZZZ</v>
          </cell>
        </row>
        <row r="257">
          <cell r="P257" t="str">
            <v>ZZZ</v>
          </cell>
        </row>
        <row r="258">
          <cell r="P258" t="str">
            <v>ZZZ</v>
          </cell>
        </row>
        <row r="259">
          <cell r="P259" t="str">
            <v>ZZZ</v>
          </cell>
        </row>
        <row r="260">
          <cell r="P260" t="str">
            <v>ZZZ</v>
          </cell>
        </row>
        <row r="261">
          <cell r="P261" t="str">
            <v>ZZZ</v>
          </cell>
        </row>
        <row r="262">
          <cell r="P262" t="str">
            <v>ZZZ</v>
          </cell>
        </row>
        <row r="263">
          <cell r="P263" t="str">
            <v>ZZZ</v>
          </cell>
        </row>
        <row r="264">
          <cell r="P264" t="str">
            <v>ZZZ</v>
          </cell>
        </row>
        <row r="265">
          <cell r="P265" t="str">
            <v>ZZZ</v>
          </cell>
        </row>
        <row r="266">
          <cell r="P266" t="str">
            <v>ZZZ</v>
          </cell>
        </row>
        <row r="267">
          <cell r="P267" t="str">
            <v>ZZZ</v>
          </cell>
        </row>
        <row r="268">
          <cell r="P268" t="str">
            <v>ZZZ</v>
          </cell>
        </row>
        <row r="269">
          <cell r="P269" t="str">
            <v>ZZZ</v>
          </cell>
        </row>
        <row r="270">
          <cell r="P270" t="str">
            <v>ZZZ</v>
          </cell>
        </row>
        <row r="271">
          <cell r="P271" t="str">
            <v>ZZZ</v>
          </cell>
        </row>
        <row r="272">
          <cell r="P272" t="str">
            <v>ZZZ</v>
          </cell>
        </row>
        <row r="273">
          <cell r="P273" t="str">
            <v>ZZZ</v>
          </cell>
        </row>
        <row r="274">
          <cell r="P274" t="str">
            <v>ZZZ</v>
          </cell>
        </row>
        <row r="275">
          <cell r="P275" t="str">
            <v>ZZZ</v>
          </cell>
        </row>
        <row r="276">
          <cell r="P276" t="str">
            <v>ZZZ</v>
          </cell>
        </row>
        <row r="277">
          <cell r="P277" t="str">
            <v>ZZZ</v>
          </cell>
        </row>
        <row r="278">
          <cell r="P278" t="str">
            <v>ZZZ</v>
          </cell>
        </row>
        <row r="279">
          <cell r="P279" t="str">
            <v>ZZZ</v>
          </cell>
        </row>
        <row r="280">
          <cell r="P280" t="str">
            <v>ZZZ</v>
          </cell>
        </row>
        <row r="281">
          <cell r="P281" t="str">
            <v>ZZZ</v>
          </cell>
        </row>
        <row r="282">
          <cell r="P282" t="str">
            <v>ZZZ</v>
          </cell>
        </row>
        <row r="283">
          <cell r="P283" t="str">
            <v>ZZZ</v>
          </cell>
        </row>
        <row r="284">
          <cell r="P284" t="str">
            <v>ZZZ</v>
          </cell>
        </row>
        <row r="285">
          <cell r="P285" t="str">
            <v>ZZZ</v>
          </cell>
        </row>
        <row r="286">
          <cell r="P286" t="str">
            <v>ZZZ</v>
          </cell>
        </row>
        <row r="287">
          <cell r="P287" t="str">
            <v>ZZZ</v>
          </cell>
        </row>
        <row r="288">
          <cell r="P288" t="str">
            <v>ZZZ</v>
          </cell>
        </row>
        <row r="289">
          <cell r="P289" t="str">
            <v>ZZZ</v>
          </cell>
        </row>
        <row r="290">
          <cell r="P290" t="str">
            <v>ZZZ</v>
          </cell>
        </row>
        <row r="291">
          <cell r="P291" t="str">
            <v>ZZZ</v>
          </cell>
        </row>
        <row r="292">
          <cell r="P292" t="str">
            <v>ZZZ</v>
          </cell>
        </row>
        <row r="293">
          <cell r="P293" t="str">
            <v>ZZZ</v>
          </cell>
        </row>
        <row r="294">
          <cell r="P294" t="str">
            <v>ZZZ</v>
          </cell>
        </row>
        <row r="295">
          <cell r="P295" t="str">
            <v>ZZZ</v>
          </cell>
        </row>
        <row r="296">
          <cell r="P296" t="str">
            <v>ZZZ</v>
          </cell>
        </row>
        <row r="297">
          <cell r="P297" t="str">
            <v>ZZZ</v>
          </cell>
        </row>
        <row r="298">
          <cell r="P298" t="str">
            <v>ZZZ</v>
          </cell>
        </row>
        <row r="299">
          <cell r="P299" t="str">
            <v>ZZZ</v>
          </cell>
        </row>
        <row r="300">
          <cell r="P300" t="str">
            <v>ZZZ</v>
          </cell>
        </row>
        <row r="301">
          <cell r="P301" t="str">
            <v>ZZZ</v>
          </cell>
        </row>
        <row r="302">
          <cell r="P302" t="str">
            <v>ZZZ</v>
          </cell>
        </row>
        <row r="303">
          <cell r="P303" t="str">
            <v>ZZZ</v>
          </cell>
        </row>
        <row r="304">
          <cell r="P304" t="str">
            <v>ZZZ</v>
          </cell>
        </row>
        <row r="305">
          <cell r="P305" t="str">
            <v>ZZZ</v>
          </cell>
        </row>
        <row r="306">
          <cell r="P306" t="str">
            <v>ZZZ</v>
          </cell>
        </row>
        <row r="307">
          <cell r="P307" t="str">
            <v>ZZZ</v>
          </cell>
        </row>
        <row r="308">
          <cell r="P308" t="str">
            <v>ZZZ</v>
          </cell>
        </row>
        <row r="309">
          <cell r="P309" t="str">
            <v>ZZZ</v>
          </cell>
        </row>
        <row r="310">
          <cell r="P310" t="str">
            <v>ZZZ</v>
          </cell>
        </row>
        <row r="311">
          <cell r="P311" t="str">
            <v>ZZZ</v>
          </cell>
        </row>
        <row r="312">
          <cell r="P312" t="str">
            <v>ZZZ</v>
          </cell>
        </row>
        <row r="313">
          <cell r="P313" t="str">
            <v>ZZZ</v>
          </cell>
        </row>
        <row r="314">
          <cell r="P314" t="str">
            <v>ZZZ</v>
          </cell>
        </row>
        <row r="315">
          <cell r="P315" t="str">
            <v>ZZZ</v>
          </cell>
        </row>
        <row r="316">
          <cell r="P316" t="str">
            <v>ZZZ</v>
          </cell>
        </row>
        <row r="317">
          <cell r="P317" t="str">
            <v>ZZZ</v>
          </cell>
        </row>
        <row r="318">
          <cell r="P318" t="str">
            <v>ZZZ</v>
          </cell>
        </row>
        <row r="319">
          <cell r="P319" t="str">
            <v>ZZZ</v>
          </cell>
        </row>
        <row r="320">
          <cell r="P320" t="str">
            <v>ZZZ</v>
          </cell>
        </row>
        <row r="321">
          <cell r="P321" t="str">
            <v>ZZZ</v>
          </cell>
        </row>
        <row r="322">
          <cell r="P322" t="str">
            <v>ZZZ</v>
          </cell>
        </row>
        <row r="323">
          <cell r="P323" t="str">
            <v>ZZZ</v>
          </cell>
        </row>
        <row r="324">
          <cell r="P324" t="str">
            <v>ZZZ</v>
          </cell>
        </row>
        <row r="325">
          <cell r="P325" t="str">
            <v>ZZZ</v>
          </cell>
        </row>
        <row r="326">
          <cell r="P326" t="str">
            <v>ZZZ</v>
          </cell>
        </row>
        <row r="327">
          <cell r="P327" t="str">
            <v>ZZZ</v>
          </cell>
        </row>
        <row r="328">
          <cell r="P328" t="str">
            <v>ZZZ</v>
          </cell>
        </row>
        <row r="329">
          <cell r="P329" t="str">
            <v>ZZZ</v>
          </cell>
        </row>
        <row r="330">
          <cell r="P330" t="str">
            <v>ZZZ</v>
          </cell>
        </row>
        <row r="331">
          <cell r="P331" t="str">
            <v>ZZZ</v>
          </cell>
        </row>
        <row r="332">
          <cell r="P332" t="str">
            <v>ZZZ</v>
          </cell>
        </row>
        <row r="333">
          <cell r="P333" t="str">
            <v>ZZZ</v>
          </cell>
        </row>
        <row r="334">
          <cell r="P334" t="str">
            <v>ZZZ</v>
          </cell>
        </row>
        <row r="335">
          <cell r="P335" t="str">
            <v>ZZZ</v>
          </cell>
        </row>
        <row r="336">
          <cell r="P336" t="str">
            <v>ZZZ</v>
          </cell>
        </row>
        <row r="337">
          <cell r="P337" t="str">
            <v>ZZZ</v>
          </cell>
        </row>
        <row r="338">
          <cell r="P338" t="str">
            <v>ZZZ</v>
          </cell>
        </row>
        <row r="339">
          <cell r="P339" t="str">
            <v>ZZZ</v>
          </cell>
        </row>
        <row r="340">
          <cell r="P340" t="str">
            <v>ZZZ</v>
          </cell>
        </row>
        <row r="341">
          <cell r="P341" t="str">
            <v>ZZZ</v>
          </cell>
        </row>
        <row r="342">
          <cell r="P342" t="str">
            <v>ZZZ</v>
          </cell>
        </row>
        <row r="343">
          <cell r="P343" t="str">
            <v>ZZZ</v>
          </cell>
        </row>
        <row r="344">
          <cell r="P344" t="str">
            <v>ZZZ</v>
          </cell>
        </row>
        <row r="345">
          <cell r="P345" t="str">
            <v>ZZZ</v>
          </cell>
        </row>
        <row r="346">
          <cell r="P346" t="str">
            <v>ZZZ</v>
          </cell>
        </row>
        <row r="347">
          <cell r="P347" t="str">
            <v>ZZZ</v>
          </cell>
        </row>
        <row r="348">
          <cell r="P348" t="str">
            <v>ZZZ</v>
          </cell>
        </row>
        <row r="349">
          <cell r="P349" t="str">
            <v>ZZZ</v>
          </cell>
        </row>
        <row r="350">
          <cell r="P350" t="str">
            <v>ZZZ</v>
          </cell>
        </row>
        <row r="351">
          <cell r="P351" t="str">
            <v>ZZZ</v>
          </cell>
        </row>
        <row r="352">
          <cell r="P352" t="str">
            <v>ZZZ</v>
          </cell>
        </row>
        <row r="353">
          <cell r="P353" t="str">
            <v>ZZZ</v>
          </cell>
        </row>
        <row r="354">
          <cell r="P354" t="str">
            <v>ZZZ</v>
          </cell>
        </row>
        <row r="355">
          <cell r="P355" t="str">
            <v>ZZZ</v>
          </cell>
        </row>
        <row r="356">
          <cell r="P356" t="str">
            <v>ZZZ</v>
          </cell>
        </row>
        <row r="357">
          <cell r="P357" t="str">
            <v>ZZZ</v>
          </cell>
        </row>
        <row r="358">
          <cell r="P358" t="str">
            <v>ZZZ</v>
          </cell>
        </row>
        <row r="359">
          <cell r="P359" t="str">
            <v>ZZZ</v>
          </cell>
        </row>
        <row r="360">
          <cell r="P360" t="str">
            <v>ZZZ</v>
          </cell>
        </row>
        <row r="361">
          <cell r="P361" t="str">
            <v>ZZZ</v>
          </cell>
        </row>
        <row r="362">
          <cell r="P362" t="str">
            <v>ZZZ</v>
          </cell>
        </row>
        <row r="363">
          <cell r="P363" t="str">
            <v>ZZZ</v>
          </cell>
        </row>
        <row r="364">
          <cell r="P364" t="str">
            <v>ZZZ</v>
          </cell>
        </row>
        <row r="365">
          <cell r="P365" t="str">
            <v>ZZZ</v>
          </cell>
        </row>
        <row r="366">
          <cell r="P366" t="str">
            <v>ZZZ</v>
          </cell>
        </row>
        <row r="367">
          <cell r="P367" t="str">
            <v>ZZZ</v>
          </cell>
        </row>
        <row r="368">
          <cell r="P368" t="str">
            <v>ZZZ</v>
          </cell>
        </row>
        <row r="369">
          <cell r="P369" t="str">
            <v>ZZZ</v>
          </cell>
        </row>
        <row r="370">
          <cell r="P370" t="str">
            <v>ZZZ</v>
          </cell>
        </row>
        <row r="371">
          <cell r="P371" t="str">
            <v>ZZZ</v>
          </cell>
        </row>
        <row r="372">
          <cell r="P372" t="str">
            <v>ZZZ</v>
          </cell>
        </row>
        <row r="373">
          <cell r="P373" t="str">
            <v>ZZZ</v>
          </cell>
        </row>
        <row r="374">
          <cell r="P374" t="str">
            <v>ZZZ</v>
          </cell>
        </row>
        <row r="375">
          <cell r="P375" t="str">
            <v>ZZZ</v>
          </cell>
        </row>
        <row r="376">
          <cell r="P376" t="str">
            <v>ZZZ</v>
          </cell>
        </row>
        <row r="377">
          <cell r="P377" t="str">
            <v>ZZZ</v>
          </cell>
        </row>
        <row r="378">
          <cell r="P378" t="str">
            <v>ZZZ</v>
          </cell>
        </row>
        <row r="379">
          <cell r="P379" t="str">
            <v>ZZZ</v>
          </cell>
        </row>
        <row r="380">
          <cell r="P380" t="str">
            <v>ZZZ</v>
          </cell>
        </row>
        <row r="381">
          <cell r="P381" t="str">
            <v>ZZZ</v>
          </cell>
        </row>
        <row r="382">
          <cell r="P382" t="str">
            <v>ZZZ</v>
          </cell>
        </row>
        <row r="383">
          <cell r="P383" t="str">
            <v>ZZZ</v>
          </cell>
        </row>
        <row r="384">
          <cell r="P384" t="str">
            <v>ZZZ</v>
          </cell>
        </row>
        <row r="385">
          <cell r="P385" t="str">
            <v>ZZZ</v>
          </cell>
        </row>
        <row r="386">
          <cell r="P386" t="str">
            <v>ZZZ</v>
          </cell>
        </row>
        <row r="387">
          <cell r="P387" t="str">
            <v>ZZZ</v>
          </cell>
        </row>
        <row r="388">
          <cell r="P388" t="str">
            <v>ZZZ</v>
          </cell>
        </row>
        <row r="389">
          <cell r="P389" t="str">
            <v>ZZZ</v>
          </cell>
        </row>
        <row r="390">
          <cell r="P390" t="str">
            <v>ZZZ</v>
          </cell>
        </row>
        <row r="391">
          <cell r="P391" t="str">
            <v>ZZZ</v>
          </cell>
        </row>
        <row r="392">
          <cell r="P392" t="str">
            <v>ZZZ</v>
          </cell>
        </row>
        <row r="393">
          <cell r="P393" t="str">
            <v>ZZZ</v>
          </cell>
        </row>
        <row r="394">
          <cell r="P394" t="str">
            <v>ZZZ</v>
          </cell>
        </row>
        <row r="395">
          <cell r="P395" t="str">
            <v>ZZZ</v>
          </cell>
        </row>
        <row r="396">
          <cell r="P396" t="str">
            <v>ZZZ</v>
          </cell>
        </row>
        <row r="397">
          <cell r="P397" t="str">
            <v>ZZZ</v>
          </cell>
        </row>
        <row r="398">
          <cell r="P398" t="str">
            <v>ZZZ</v>
          </cell>
        </row>
        <row r="399">
          <cell r="P399" t="str">
            <v>ZZZ</v>
          </cell>
        </row>
        <row r="400">
          <cell r="P400" t="str">
            <v>ZZZ</v>
          </cell>
        </row>
        <row r="401">
          <cell r="P401" t="str">
            <v>ZZZ</v>
          </cell>
        </row>
        <row r="402">
          <cell r="P402" t="str">
            <v>ZZZ</v>
          </cell>
        </row>
        <row r="403">
          <cell r="P403" t="str">
            <v>ZZZ</v>
          </cell>
        </row>
        <row r="404">
          <cell r="P404" t="str">
            <v>ZZZ</v>
          </cell>
        </row>
        <row r="405">
          <cell r="P405" t="str">
            <v>ZZZ</v>
          </cell>
        </row>
        <row r="406">
          <cell r="P406" t="str">
            <v>ZZZ</v>
          </cell>
        </row>
        <row r="407">
          <cell r="P407" t="str">
            <v>ZZZ</v>
          </cell>
        </row>
        <row r="408">
          <cell r="P408" t="str">
            <v>ZZZ</v>
          </cell>
        </row>
        <row r="409">
          <cell r="P409" t="str">
            <v>ZZZ</v>
          </cell>
        </row>
        <row r="410">
          <cell r="P410" t="str">
            <v>ZZZ</v>
          </cell>
        </row>
        <row r="411">
          <cell r="P411" t="str">
            <v>ZZZ</v>
          </cell>
        </row>
        <row r="412">
          <cell r="P412" t="str">
            <v>ZZZ</v>
          </cell>
        </row>
        <row r="413">
          <cell r="P413" t="str">
            <v>ZZZ</v>
          </cell>
        </row>
        <row r="414">
          <cell r="P414" t="str">
            <v>ZZZ</v>
          </cell>
        </row>
        <row r="415">
          <cell r="P415" t="str">
            <v>ZZZ</v>
          </cell>
        </row>
        <row r="416">
          <cell r="P416" t="str">
            <v>ZZZ</v>
          </cell>
        </row>
        <row r="417">
          <cell r="P417" t="str">
            <v>ZZZ</v>
          </cell>
        </row>
        <row r="418">
          <cell r="P418" t="str">
            <v>ZZZ</v>
          </cell>
        </row>
        <row r="419">
          <cell r="P419" t="str">
            <v>ZZZ</v>
          </cell>
        </row>
        <row r="420">
          <cell r="P420" t="str">
            <v>ZZZ</v>
          </cell>
        </row>
        <row r="421">
          <cell r="P421" t="str">
            <v>ZZZ</v>
          </cell>
        </row>
        <row r="422">
          <cell r="P422" t="str">
            <v>ZZZ</v>
          </cell>
        </row>
        <row r="423">
          <cell r="P423" t="str">
            <v>ZZZ</v>
          </cell>
        </row>
        <row r="424">
          <cell r="P424" t="str">
            <v>ZZZ</v>
          </cell>
        </row>
        <row r="425">
          <cell r="P425" t="str">
            <v>ZZZ</v>
          </cell>
        </row>
        <row r="426">
          <cell r="P426" t="str">
            <v>ZZZ</v>
          </cell>
        </row>
      </sheetData>
      <sheetData sheetId="9"/>
      <sheetData sheetId="10"/>
      <sheetData sheetId="11">
        <row r="3">
          <cell r="B3">
            <v>2023</v>
          </cell>
        </row>
      </sheetData>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TPort Hydrogen Calcs"/>
      <sheetName val="TPort Electricity Calcs"/>
      <sheetName val="calc"/>
      <sheetName val="diesel calcs"/>
      <sheetName val="historical fuel pric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code"/>
    </sheetNames>
    <sheetDataSet>
      <sheetData sheetId="0"/>
      <sheetData sheetId="1">
        <row r="30">
          <cell r="A30">
            <v>2020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1">
          <cell r="B1">
            <v>2021</v>
          </cell>
        </row>
      </sheetData>
      <sheetData sheetId="28"/>
      <sheetData sheetId="29">
        <row r="2">
          <cell r="B2">
            <v>2.84210489311278E-5</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heicct.org/wp-content/uploads/2022/02/fuels-eu-cost-renew-H-produced-onsite-H-refueling-stations-europe-feb22.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hyperlink" Target="https://observatory.clean-hydrogen.europa.eu/sites/default/files/2023-11/Report%2001%20-%20November%202023%20-%20The%20European%20hydrogen%20market%20landscape.pdf"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nature.com/articles/s41467-022-32835-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DB3E2-3F85-4510-A051-E85700A4B217}">
  <dimension ref="A1:F98"/>
  <sheetViews>
    <sheetView topLeftCell="A64" zoomScale="85" zoomScaleNormal="85" workbookViewId="0">
      <selection activeCell="A94" sqref="A94"/>
    </sheetView>
  </sheetViews>
  <sheetFormatPr defaultColWidth="9.1796875" defaultRowHeight="14.5" x14ac:dyDescent="0.35"/>
  <cols>
    <col min="1" max="1" width="19.81640625" customWidth="1"/>
    <col min="2" max="2" width="91.81640625" customWidth="1"/>
  </cols>
  <sheetData>
    <row r="1" spans="1:3" x14ac:dyDescent="0.35">
      <c r="A1" s="1" t="s">
        <v>0</v>
      </c>
    </row>
    <row r="2" spans="1:3" x14ac:dyDescent="0.35">
      <c r="A2" s="1" t="s">
        <v>1</v>
      </c>
    </row>
    <row r="4" spans="1:3" x14ac:dyDescent="0.35">
      <c r="A4" s="1" t="s">
        <v>2</v>
      </c>
      <c r="B4" s="4" t="s">
        <v>3</v>
      </c>
    </row>
    <row r="5" spans="1:3" x14ac:dyDescent="0.35">
      <c r="B5" t="s">
        <v>4</v>
      </c>
    </row>
    <row r="6" spans="1:3" x14ac:dyDescent="0.35">
      <c r="B6" s="2" t="s">
        <v>5</v>
      </c>
      <c r="C6" t="s">
        <v>6</v>
      </c>
    </row>
    <row r="7" spans="1:3" x14ac:dyDescent="0.35">
      <c r="B7" t="s">
        <v>7</v>
      </c>
      <c r="C7" t="s">
        <v>8</v>
      </c>
    </row>
    <row r="8" spans="1:3" x14ac:dyDescent="0.35">
      <c r="B8" t="s">
        <v>9</v>
      </c>
      <c r="C8" t="s">
        <v>10</v>
      </c>
    </row>
    <row r="9" spans="1:3" x14ac:dyDescent="0.35">
      <c r="B9" t="s">
        <v>11</v>
      </c>
      <c r="C9" t="s">
        <v>12</v>
      </c>
    </row>
    <row r="10" spans="1:3" x14ac:dyDescent="0.35">
      <c r="B10" t="s">
        <v>13</v>
      </c>
      <c r="C10" t="s">
        <v>12</v>
      </c>
    </row>
    <row r="11" spans="1:3" x14ac:dyDescent="0.35">
      <c r="B11" t="s">
        <v>14</v>
      </c>
      <c r="C11" s="27" t="s">
        <v>2567</v>
      </c>
    </row>
    <row r="12" spans="1:3" x14ac:dyDescent="0.35">
      <c r="C12" s="3"/>
    </row>
    <row r="13" spans="1:3" x14ac:dyDescent="0.35">
      <c r="B13" s="26" t="s">
        <v>15</v>
      </c>
    </row>
    <row r="14" spans="1:3" x14ac:dyDescent="0.35">
      <c r="A14" s="1" t="s">
        <v>16</v>
      </c>
    </row>
    <row r="16" spans="1:3" x14ac:dyDescent="0.35">
      <c r="A16" s="519" t="s">
        <v>2568</v>
      </c>
    </row>
    <row r="17" spans="1:6" x14ac:dyDescent="0.35">
      <c r="A17" t="s">
        <v>2570</v>
      </c>
    </row>
    <row r="18" spans="1:6" x14ac:dyDescent="0.35">
      <c r="A18" t="s">
        <v>2569</v>
      </c>
    </row>
    <row r="19" spans="1:6" x14ac:dyDescent="0.35">
      <c r="A19" s="520">
        <v>2022</v>
      </c>
      <c r="B19" t="s">
        <v>2571</v>
      </c>
    </row>
    <row r="21" spans="1:6" x14ac:dyDescent="0.35">
      <c r="A21" s="6" t="s">
        <v>17</v>
      </c>
    </row>
    <row r="22" spans="1:6" x14ac:dyDescent="0.35">
      <c r="A22" t="s">
        <v>18</v>
      </c>
    </row>
    <row r="24" spans="1:6" x14ac:dyDescent="0.35">
      <c r="A24" s="6" t="s">
        <v>19</v>
      </c>
    </row>
    <row r="25" spans="1:6" x14ac:dyDescent="0.35">
      <c r="A25" t="s">
        <v>20</v>
      </c>
      <c r="F25" s="3"/>
    </row>
    <row r="26" spans="1:6" x14ac:dyDescent="0.35">
      <c r="A26" s="1" t="s">
        <v>21</v>
      </c>
    </row>
    <row r="27" spans="1:6" x14ac:dyDescent="0.35">
      <c r="A27" t="s">
        <v>22</v>
      </c>
    </row>
    <row r="28" spans="1:6" x14ac:dyDescent="0.35">
      <c r="A28" t="s">
        <v>23</v>
      </c>
      <c r="F28" s="3"/>
    </row>
    <row r="30" spans="1:6" x14ac:dyDescent="0.35">
      <c r="A30" s="6" t="s">
        <v>24</v>
      </c>
    </row>
    <row r="31" spans="1:6" x14ac:dyDescent="0.35">
      <c r="A31" s="1" t="s">
        <v>25</v>
      </c>
    </row>
    <row r="32" spans="1:6" x14ac:dyDescent="0.35">
      <c r="A32" t="s">
        <v>26</v>
      </c>
    </row>
    <row r="33" spans="1:1" x14ac:dyDescent="0.35">
      <c r="A33" t="s">
        <v>27</v>
      </c>
    </row>
    <row r="34" spans="1:1" x14ac:dyDescent="0.35">
      <c r="A34" t="s">
        <v>28</v>
      </c>
    </row>
    <row r="35" spans="1:1" x14ac:dyDescent="0.35">
      <c r="A35" t="s">
        <v>29</v>
      </c>
    </row>
    <row r="36" spans="1:1" x14ac:dyDescent="0.35">
      <c r="A36" t="s">
        <v>30</v>
      </c>
    </row>
    <row r="37" spans="1:1" x14ac:dyDescent="0.35">
      <c r="A37" t="s">
        <v>31</v>
      </c>
    </row>
    <row r="38" spans="1:1" x14ac:dyDescent="0.35">
      <c r="A38" t="s">
        <v>32</v>
      </c>
    </row>
    <row r="39" spans="1:1" x14ac:dyDescent="0.35">
      <c r="A39" t="s">
        <v>33</v>
      </c>
    </row>
    <row r="41" spans="1:1" x14ac:dyDescent="0.35">
      <c r="A41" s="6" t="s">
        <v>34</v>
      </c>
    </row>
    <row r="42" spans="1:1" x14ac:dyDescent="0.35">
      <c r="A42" t="s">
        <v>35</v>
      </c>
    </row>
    <row r="43" spans="1:1" x14ac:dyDescent="0.35">
      <c r="A43" t="s">
        <v>36</v>
      </c>
    </row>
    <row r="45" spans="1:1" x14ac:dyDescent="0.35">
      <c r="A45" s="6" t="s">
        <v>37</v>
      </c>
    </row>
    <row r="46" spans="1:1" x14ac:dyDescent="0.35">
      <c r="A46" t="s">
        <v>38</v>
      </c>
    </row>
    <row r="47" spans="1:1" x14ac:dyDescent="0.35">
      <c r="A47" t="s">
        <v>39</v>
      </c>
    </row>
    <row r="49" spans="1:1" x14ac:dyDescent="0.35">
      <c r="A49" s="6" t="s">
        <v>40</v>
      </c>
    </row>
    <row r="50" spans="1:1" x14ac:dyDescent="0.35">
      <c r="A50" t="s">
        <v>41</v>
      </c>
    </row>
    <row r="52" spans="1:1" x14ac:dyDescent="0.35">
      <c r="A52" s="6" t="s">
        <v>42</v>
      </c>
    </row>
    <row r="53" spans="1:1" x14ac:dyDescent="0.35">
      <c r="A53" t="s">
        <v>43</v>
      </c>
    </row>
    <row r="54" spans="1:1" x14ac:dyDescent="0.35">
      <c r="A54" t="s">
        <v>44</v>
      </c>
    </row>
    <row r="56" spans="1:1" x14ac:dyDescent="0.35">
      <c r="A56" t="s">
        <v>45</v>
      </c>
    </row>
    <row r="58" spans="1:1" x14ac:dyDescent="0.35">
      <c r="A58" s="1" t="s">
        <v>46</v>
      </c>
    </row>
    <row r="59" spans="1:1" x14ac:dyDescent="0.35">
      <c r="A59" t="s">
        <v>47</v>
      </c>
    </row>
    <row r="60" spans="1:1" x14ac:dyDescent="0.35">
      <c r="A60" t="s">
        <v>48</v>
      </c>
    </row>
    <row r="61" spans="1:1" x14ac:dyDescent="0.35">
      <c r="A61" t="s">
        <v>49</v>
      </c>
    </row>
    <row r="62" spans="1:1" x14ac:dyDescent="0.35">
      <c r="A62" t="s">
        <v>50</v>
      </c>
    </row>
    <row r="64" spans="1:1" x14ac:dyDescent="0.35">
      <c r="A64" t="s">
        <v>51</v>
      </c>
    </row>
    <row r="66" spans="1:1" x14ac:dyDescent="0.35">
      <c r="A66" s="7" t="s">
        <v>19</v>
      </c>
    </row>
    <row r="67" spans="1:1" x14ac:dyDescent="0.35">
      <c r="A67" t="s">
        <v>52</v>
      </c>
    </row>
    <row r="68" spans="1:1" x14ac:dyDescent="0.35">
      <c r="A68" t="s">
        <v>53</v>
      </c>
    </row>
    <row r="69" spans="1:1" x14ac:dyDescent="0.35">
      <c r="A69" t="s">
        <v>54</v>
      </c>
    </row>
    <row r="70" spans="1:1" x14ac:dyDescent="0.35">
      <c r="A70" t="s">
        <v>55</v>
      </c>
    </row>
    <row r="74" spans="1:1" x14ac:dyDescent="0.35">
      <c r="A74" s="1" t="s">
        <v>56</v>
      </c>
    </row>
    <row r="75" spans="1:1" x14ac:dyDescent="0.35">
      <c r="A75" t="s">
        <v>57</v>
      </c>
    </row>
    <row r="76" spans="1:1" x14ac:dyDescent="0.35">
      <c r="A76" t="s">
        <v>58</v>
      </c>
    </row>
    <row r="77" spans="1:1" x14ac:dyDescent="0.35">
      <c r="A77" t="s">
        <v>59</v>
      </c>
    </row>
    <row r="78" spans="1:1" x14ac:dyDescent="0.35">
      <c r="A78" t="s">
        <v>60</v>
      </c>
    </row>
    <row r="79" spans="1:1" x14ac:dyDescent="0.35">
      <c r="A79" t="s">
        <v>61</v>
      </c>
    </row>
    <row r="80" spans="1:1" x14ac:dyDescent="0.35">
      <c r="A80" t="s">
        <v>62</v>
      </c>
    </row>
    <row r="81" spans="1:2" x14ac:dyDescent="0.35">
      <c r="A81" t="s">
        <v>63</v>
      </c>
    </row>
    <row r="83" spans="1:2" x14ac:dyDescent="0.35">
      <c r="A83" s="1" t="s">
        <v>64</v>
      </c>
    </row>
    <row r="84" spans="1:2" x14ac:dyDescent="0.35">
      <c r="A84" t="s">
        <v>65</v>
      </c>
    </row>
    <row r="86" spans="1:2" x14ac:dyDescent="0.35">
      <c r="A86" s="1" t="s">
        <v>734</v>
      </c>
    </row>
    <row r="87" spans="1:2" x14ac:dyDescent="0.35">
      <c r="A87">
        <v>1.1419999999999999</v>
      </c>
      <c r="B87" t="s">
        <v>735</v>
      </c>
    </row>
    <row r="88" spans="1:2" x14ac:dyDescent="0.35">
      <c r="A88">
        <v>0.87865000000000004</v>
      </c>
      <c r="B88" t="s">
        <v>736</v>
      </c>
    </row>
    <row r="89" spans="1:2" x14ac:dyDescent="0.35">
      <c r="A89">
        <v>3412.14</v>
      </c>
      <c r="B89" t="s">
        <v>737</v>
      </c>
    </row>
    <row r="90" spans="1:2" x14ac:dyDescent="0.35">
      <c r="A90" s="30">
        <f>1/0.893</f>
        <v>1.1198208286674132</v>
      </c>
      <c r="B90" t="s">
        <v>738</v>
      </c>
    </row>
    <row r="91" spans="1:2" x14ac:dyDescent="0.35">
      <c r="A91">
        <v>0.90049000000000001</v>
      </c>
      <c r="B91" t="s">
        <v>736</v>
      </c>
    </row>
    <row r="92" spans="1:2" x14ac:dyDescent="0.35">
      <c r="A92">
        <f>1/1.24037</f>
        <v>0.80621104992865034</v>
      </c>
      <c r="B92" t="s">
        <v>1260</v>
      </c>
    </row>
    <row r="93" spans="1:2" x14ac:dyDescent="0.35">
      <c r="A93">
        <v>0.95099999999999996</v>
      </c>
      <c r="B93" t="s">
        <v>1261</v>
      </c>
    </row>
    <row r="94" spans="1:2" x14ac:dyDescent="0.35">
      <c r="A94">
        <v>2.2700000000000001E-2</v>
      </c>
      <c r="B94" t="s">
        <v>2651</v>
      </c>
    </row>
    <row r="96" spans="1:2" x14ac:dyDescent="0.35">
      <c r="A96" s="4"/>
      <c r="B96" s="5"/>
    </row>
    <row r="98" spans="1:1" x14ac:dyDescent="0.35">
      <c r="A98">
        <f>A92/A93</f>
        <v>0.84775084114474275</v>
      </c>
    </row>
  </sheetData>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83635-ABA4-45CD-BF85-60B3254D173C}">
  <dimension ref="A1:X163"/>
  <sheetViews>
    <sheetView zoomScale="80" zoomScaleNormal="80" workbookViewId="0">
      <selection activeCell="N45" sqref="N45"/>
    </sheetView>
  </sheetViews>
  <sheetFormatPr defaultColWidth="9.1796875" defaultRowHeight="14.5" x14ac:dyDescent="0.35"/>
  <cols>
    <col min="1" max="1" width="33.1796875" customWidth="1"/>
    <col min="2" max="2" width="13.453125" bestFit="1" customWidth="1"/>
    <col min="3" max="3" width="11.54296875" customWidth="1"/>
    <col min="4" max="4" width="12.81640625" bestFit="1" customWidth="1"/>
    <col min="5" max="5" width="10.453125" bestFit="1" customWidth="1"/>
    <col min="6" max="6" width="11.453125" customWidth="1"/>
    <col min="7" max="7" width="13.453125" customWidth="1"/>
    <col min="8" max="8" width="12.54296875" bestFit="1" customWidth="1"/>
    <col min="9" max="9" width="9.54296875" bestFit="1" customWidth="1"/>
    <col min="11" max="11" width="10.453125" customWidth="1"/>
    <col min="12" max="12" width="12.453125" bestFit="1" customWidth="1"/>
    <col min="15" max="15" width="12.81640625" bestFit="1" customWidth="1"/>
    <col min="19" max="19" width="10.453125" customWidth="1"/>
    <col min="23" max="23" width="10.54296875" customWidth="1"/>
  </cols>
  <sheetData>
    <row r="1" spans="1:23" ht="15.5" x14ac:dyDescent="0.35">
      <c r="A1" s="108" t="s">
        <v>1069</v>
      </c>
    </row>
    <row r="2" spans="1:23" x14ac:dyDescent="0.35">
      <c r="A2" s="109" t="s">
        <v>1070</v>
      </c>
    </row>
    <row r="3" spans="1:23" ht="12.75" customHeight="1" x14ac:dyDescent="0.35">
      <c r="A3" s="110" t="s">
        <v>1071</v>
      </c>
      <c r="B3" s="111" t="s">
        <v>1072</v>
      </c>
      <c r="C3" s="112"/>
      <c r="D3" s="112"/>
      <c r="E3" s="113" t="s">
        <v>1073</v>
      </c>
      <c r="F3" s="113" t="s">
        <v>1074</v>
      </c>
      <c r="G3" s="113" t="s">
        <v>1075</v>
      </c>
      <c r="H3" s="113" t="s">
        <v>1075</v>
      </c>
      <c r="I3" s="114"/>
    </row>
    <row r="4" spans="1:23" ht="26.5" x14ac:dyDescent="0.35">
      <c r="A4" s="115"/>
      <c r="B4" s="116" t="s">
        <v>1076</v>
      </c>
      <c r="C4" s="117" t="s">
        <v>1077</v>
      </c>
      <c r="D4" s="117" t="s">
        <v>1078</v>
      </c>
      <c r="E4" s="117"/>
      <c r="F4" s="117" t="s">
        <v>1079</v>
      </c>
      <c r="G4" s="117" t="s">
        <v>1080</v>
      </c>
      <c r="H4" s="118" t="s">
        <v>1081</v>
      </c>
      <c r="I4" s="119" t="s">
        <v>1082</v>
      </c>
    </row>
    <row r="5" spans="1:23" x14ac:dyDescent="0.35">
      <c r="A5" s="120" t="s">
        <v>1083</v>
      </c>
      <c r="B5" s="121">
        <v>1</v>
      </c>
      <c r="C5" s="122" t="s">
        <v>1084</v>
      </c>
      <c r="D5" s="122"/>
      <c r="E5" s="123"/>
      <c r="F5" s="123"/>
      <c r="G5" s="123"/>
      <c r="H5" s="123"/>
      <c r="I5" s="124"/>
    </row>
    <row r="6" spans="1:23" x14ac:dyDescent="0.35">
      <c r="A6" s="125" t="s">
        <v>1085</v>
      </c>
      <c r="B6" s="126" t="s">
        <v>1086</v>
      </c>
      <c r="C6" s="127" t="s">
        <v>1086</v>
      </c>
      <c r="D6" s="127" t="s">
        <v>1086</v>
      </c>
      <c r="E6" s="127" t="s">
        <v>1087</v>
      </c>
      <c r="F6" s="128"/>
      <c r="G6" s="128"/>
      <c r="H6" s="128"/>
      <c r="I6" s="129"/>
    </row>
    <row r="7" spans="1:23" x14ac:dyDescent="0.35">
      <c r="A7" s="14" t="s">
        <v>1088</v>
      </c>
      <c r="B7" s="130">
        <v>129670</v>
      </c>
      <c r="C7" s="131">
        <v>129670</v>
      </c>
      <c r="D7" s="131">
        <v>138350</v>
      </c>
      <c r="E7" s="131">
        <v>3205</v>
      </c>
      <c r="F7" s="132">
        <v>0.85299999999999998</v>
      </c>
      <c r="G7" s="133">
        <v>16000</v>
      </c>
      <c r="H7" s="134">
        <v>1.6E-2</v>
      </c>
      <c r="I7" s="135">
        <v>0.93726057101554028</v>
      </c>
    </row>
    <row r="8" spans="1:23" x14ac:dyDescent="0.35">
      <c r="A8" s="14" t="s">
        <v>1089</v>
      </c>
      <c r="B8" s="130">
        <v>135084.91292306196</v>
      </c>
      <c r="C8" s="136">
        <v>135084.91292306196</v>
      </c>
      <c r="D8" s="136">
        <v>144475.84269846199</v>
      </c>
      <c r="E8" s="136">
        <v>3266</v>
      </c>
      <c r="F8" s="137">
        <v>0.85562068501529054</v>
      </c>
      <c r="G8" s="133">
        <v>1800</v>
      </c>
      <c r="H8" s="134">
        <v>1.8E-3</v>
      </c>
      <c r="I8" s="135">
        <v>0.93500000000000005</v>
      </c>
    </row>
    <row r="9" spans="1:23" x14ac:dyDescent="0.35">
      <c r="A9" s="14" t="s">
        <v>1090</v>
      </c>
      <c r="B9" s="130">
        <v>152370.90134048002</v>
      </c>
      <c r="C9" s="136">
        <v>152370.90134048002</v>
      </c>
      <c r="D9" s="136">
        <v>162963.53084543315</v>
      </c>
      <c r="E9" s="136">
        <v>3839.6821254480283</v>
      </c>
      <c r="F9" s="137">
        <v>0.83</v>
      </c>
      <c r="G9" s="133">
        <v>48000</v>
      </c>
      <c r="H9" s="134">
        <v>4.8000000000000001E-2</v>
      </c>
      <c r="I9" s="135">
        <v>0.93500000000000016</v>
      </c>
    </row>
    <row r="10" spans="1:23" x14ac:dyDescent="0.35">
      <c r="A10" s="14" t="s">
        <v>1091</v>
      </c>
      <c r="B10" s="130">
        <v>152370.90134048002</v>
      </c>
      <c r="C10" s="138">
        <v>152370.90134048002</v>
      </c>
      <c r="D10" s="138">
        <v>162963.53084543315</v>
      </c>
      <c r="E10" s="138">
        <v>3839.6821254480283</v>
      </c>
      <c r="F10" s="139">
        <v>0.83</v>
      </c>
      <c r="G10" s="138">
        <v>48000</v>
      </c>
      <c r="H10" s="134">
        <v>4.8000000000000001E-2</v>
      </c>
      <c r="I10" s="135">
        <v>0.93500000000000016</v>
      </c>
    </row>
    <row r="11" spans="1:23" x14ac:dyDescent="0.35">
      <c r="A11" s="14" t="s">
        <v>1092</v>
      </c>
      <c r="B11" s="130">
        <v>145194.18901496602</v>
      </c>
      <c r="C11" s="138">
        <v>145194.18901496602</v>
      </c>
      <c r="D11" s="138">
        <v>155287.90268980322</v>
      </c>
      <c r="E11" s="138">
        <v>3500.47748781362</v>
      </c>
      <c r="F11" s="139">
        <v>0.83245885654014951</v>
      </c>
      <c r="G11" s="138">
        <v>37227.389654331695</v>
      </c>
      <c r="H11" s="134">
        <v>3.7227389654331693E-2</v>
      </c>
      <c r="I11" s="135">
        <v>0.93500000000000005</v>
      </c>
      <c r="L11" s="138"/>
      <c r="M11" s="138"/>
      <c r="N11" s="138"/>
      <c r="O11" s="138"/>
      <c r="P11" s="139"/>
      <c r="Q11" s="138"/>
      <c r="R11" s="134"/>
      <c r="S11" s="140"/>
    </row>
    <row r="12" spans="1:23" x14ac:dyDescent="0.35">
      <c r="A12" s="14" t="s">
        <v>1093</v>
      </c>
      <c r="B12" s="130">
        <v>128448.52692210001</v>
      </c>
      <c r="C12" s="136">
        <v>128448.52692210001</v>
      </c>
      <c r="D12" s="136">
        <v>137378.10365999999</v>
      </c>
      <c r="E12" s="136">
        <v>2709</v>
      </c>
      <c r="F12" s="137">
        <v>0.84059083544303792</v>
      </c>
      <c r="G12" s="133">
        <v>1600</v>
      </c>
      <c r="H12" s="134">
        <v>1.6000000000000001E-3</v>
      </c>
      <c r="I12" s="135">
        <v>0.93500000000000005</v>
      </c>
    </row>
    <row r="13" spans="1:23" x14ac:dyDescent="0.35">
      <c r="A13" t="s">
        <v>1094</v>
      </c>
      <c r="B13" s="130">
        <v>125600.90733399388</v>
      </c>
      <c r="C13" s="141">
        <v>125600.90733399388</v>
      </c>
      <c r="D13" s="141">
        <v>134008.52571649614</v>
      </c>
      <c r="E13" s="142">
        <v>3087.2372132564833</v>
      </c>
      <c r="F13" s="143">
        <v>0.85299999999999998</v>
      </c>
      <c r="G13" s="143">
        <v>16000</v>
      </c>
      <c r="H13" s="134">
        <v>1.6E-2</v>
      </c>
      <c r="I13" s="135">
        <v>0.93726057101554028</v>
      </c>
    </row>
    <row r="14" spans="1:23" x14ac:dyDescent="0.35">
      <c r="A14" t="s">
        <v>1095</v>
      </c>
      <c r="B14" s="130">
        <v>122492.60888766299</v>
      </c>
      <c r="C14" s="141">
        <v>122492.60888766299</v>
      </c>
      <c r="D14" s="141">
        <v>130692.16040416578</v>
      </c>
      <c r="E14" s="142">
        <v>2984.0426545960995</v>
      </c>
      <c r="F14" s="143">
        <v>0.85299999999999998</v>
      </c>
      <c r="G14" s="143">
        <v>16000</v>
      </c>
      <c r="H14" s="134">
        <v>1.6E-2</v>
      </c>
      <c r="I14" s="135">
        <v>0.93726057101554017</v>
      </c>
    </row>
    <row r="15" spans="1:23" x14ac:dyDescent="0.35">
      <c r="A15" s="14" t="s">
        <v>1096</v>
      </c>
      <c r="B15" s="130">
        <v>116090</v>
      </c>
      <c r="C15" s="131">
        <v>116090</v>
      </c>
      <c r="D15" s="131">
        <v>124340</v>
      </c>
      <c r="E15" s="131">
        <v>2819</v>
      </c>
      <c r="F15" s="132">
        <v>0.86299999999999999</v>
      </c>
      <c r="G15" s="138">
        <v>10</v>
      </c>
      <c r="H15" s="134">
        <v>1.0000000000000001E-5</v>
      </c>
      <c r="I15" s="135">
        <v>0.93364967025896739</v>
      </c>
      <c r="P15" s="144"/>
      <c r="Q15" s="144"/>
      <c r="R15" s="144"/>
      <c r="S15" s="144"/>
      <c r="T15" s="144"/>
      <c r="U15" s="144"/>
      <c r="V15" s="145"/>
      <c r="W15" s="141"/>
    </row>
    <row r="16" spans="1:23" x14ac:dyDescent="0.35">
      <c r="A16" s="14" t="s">
        <v>1097</v>
      </c>
      <c r="B16" s="130">
        <v>112193.52</v>
      </c>
      <c r="C16" s="138">
        <v>112193.52</v>
      </c>
      <c r="D16" s="138">
        <v>120438.62000000001</v>
      </c>
      <c r="E16" s="138">
        <v>2835.5620000000004</v>
      </c>
      <c r="F16" s="139">
        <v>0.82778546968819577</v>
      </c>
      <c r="G16" s="146">
        <v>9.0261788360871336</v>
      </c>
      <c r="H16" s="134">
        <v>9.0261788360871334E-6</v>
      </c>
      <c r="I16" s="135">
        <v>0.931541062160958</v>
      </c>
      <c r="S16" s="144"/>
      <c r="T16" s="144"/>
      <c r="U16" s="144"/>
      <c r="V16" s="145"/>
      <c r="W16" s="141"/>
    </row>
    <row r="17" spans="1:23" x14ac:dyDescent="0.35">
      <c r="A17" s="14" t="s">
        <v>1098</v>
      </c>
      <c r="B17" s="130">
        <v>112193.52</v>
      </c>
      <c r="C17" s="138">
        <v>112193.52</v>
      </c>
      <c r="D17" s="138">
        <v>120438.62000000001</v>
      </c>
      <c r="E17" s="138">
        <v>2835.5620000000004</v>
      </c>
      <c r="F17" s="139">
        <v>0.82778546968819577</v>
      </c>
      <c r="G17" s="146">
        <v>9.0261788360871336</v>
      </c>
      <c r="H17" s="134">
        <v>9.0261788360871334E-6</v>
      </c>
      <c r="I17" s="135">
        <v>0.931541062160958</v>
      </c>
      <c r="P17" s="144"/>
      <c r="Q17" s="144"/>
      <c r="R17" s="144"/>
      <c r="S17" s="144"/>
      <c r="T17" s="144"/>
      <c r="U17" s="144"/>
      <c r="V17" s="145"/>
      <c r="W17" s="141"/>
    </row>
    <row r="18" spans="1:23" x14ac:dyDescent="0.35">
      <c r="A18" s="14" t="s">
        <v>1099</v>
      </c>
      <c r="B18" s="130">
        <v>106150</v>
      </c>
      <c r="C18" s="138">
        <v>106150</v>
      </c>
      <c r="D18" s="138">
        <v>114387.5</v>
      </c>
      <c r="E18" s="138">
        <v>2861.25</v>
      </c>
      <c r="F18" s="139">
        <v>0.77774999999999994</v>
      </c>
      <c r="G18" s="146">
        <v>7.642500028014183</v>
      </c>
      <c r="H18" s="134">
        <v>7.6425000280141833E-6</v>
      </c>
      <c r="I18" s="135">
        <v>0.92798601245765489</v>
      </c>
      <c r="S18" s="144"/>
      <c r="T18" s="144"/>
      <c r="U18" s="144"/>
      <c r="V18" s="145"/>
      <c r="W18" s="141"/>
    </row>
    <row r="19" spans="1:23" x14ac:dyDescent="0.35">
      <c r="A19" s="14" t="s">
        <v>1100</v>
      </c>
      <c r="B19" s="130">
        <v>100186</v>
      </c>
      <c r="C19" s="138">
        <v>100186</v>
      </c>
      <c r="D19" s="138">
        <v>108416</v>
      </c>
      <c r="E19" s="138">
        <v>2886.6</v>
      </c>
      <c r="F19" s="139">
        <v>0.72659999999999991</v>
      </c>
      <c r="G19" s="146">
        <v>6.2280000448226929</v>
      </c>
      <c r="H19" s="134">
        <v>6.2280000448226927E-6</v>
      </c>
      <c r="I19" s="135">
        <v>0.92408869539551353</v>
      </c>
      <c r="J19" s="144"/>
      <c r="K19" s="144"/>
      <c r="L19" s="144"/>
      <c r="M19" s="145"/>
      <c r="N19" s="141"/>
    </row>
    <row r="20" spans="1:23" x14ac:dyDescent="0.35">
      <c r="A20" s="14" t="s">
        <v>1101</v>
      </c>
      <c r="B20" s="130">
        <v>128450</v>
      </c>
      <c r="C20" s="131">
        <v>128450</v>
      </c>
      <c r="D20" s="131">
        <v>137380</v>
      </c>
      <c r="E20" s="131">
        <v>3167</v>
      </c>
      <c r="F20" s="132">
        <v>0.86499999999999999</v>
      </c>
      <c r="G20" s="138">
        <v>200</v>
      </c>
      <c r="H20" s="134">
        <v>2.0000000000000001E-4</v>
      </c>
      <c r="I20" s="135">
        <v>0.93499781627602274</v>
      </c>
      <c r="W20" s="141"/>
    </row>
    <row r="21" spans="1:23" x14ac:dyDescent="0.35">
      <c r="A21" s="147" t="s">
        <v>1102</v>
      </c>
      <c r="B21" s="130">
        <v>129487.84757606639</v>
      </c>
      <c r="C21" s="138">
        <v>129487.84757606639</v>
      </c>
      <c r="D21" s="138">
        <v>138490</v>
      </c>
      <c r="E21" s="138">
        <v>3206</v>
      </c>
      <c r="F21" s="148">
        <v>0.871</v>
      </c>
      <c r="G21" s="138">
        <v>11</v>
      </c>
      <c r="H21" s="134">
        <v>1.1E-5</v>
      </c>
      <c r="I21" s="135"/>
    </row>
    <row r="22" spans="1:23" x14ac:dyDescent="0.35">
      <c r="A22" s="14" t="s">
        <v>1103</v>
      </c>
      <c r="B22" s="130">
        <v>128450</v>
      </c>
      <c r="C22" s="138">
        <v>128450</v>
      </c>
      <c r="D22" s="138">
        <v>137380</v>
      </c>
      <c r="E22" s="138">
        <v>3167</v>
      </c>
      <c r="F22" s="139">
        <v>0.86499999999999999</v>
      </c>
      <c r="G22" s="138">
        <v>11</v>
      </c>
      <c r="H22" s="134">
        <v>1.1E-5</v>
      </c>
      <c r="I22" s="135">
        <v>0.93499781627602274</v>
      </c>
    </row>
    <row r="23" spans="1:23" x14ac:dyDescent="0.35">
      <c r="A23" s="14" t="s">
        <v>1104</v>
      </c>
      <c r="B23" s="130">
        <v>129487.84757606639</v>
      </c>
      <c r="C23" s="138">
        <v>129487.84757606639</v>
      </c>
      <c r="D23" s="131">
        <v>138490</v>
      </c>
      <c r="E23" s="131">
        <v>3206</v>
      </c>
      <c r="F23" s="132">
        <v>0.871</v>
      </c>
      <c r="G23" s="133">
        <v>11</v>
      </c>
      <c r="H23" s="134">
        <v>1.1E-5</v>
      </c>
      <c r="I23" s="135">
        <v>0.93499781627602274</v>
      </c>
    </row>
    <row r="24" spans="1:23" x14ac:dyDescent="0.35">
      <c r="A24" s="14" t="s">
        <v>1105</v>
      </c>
      <c r="B24" s="130">
        <v>116920</v>
      </c>
      <c r="C24" s="131">
        <v>116920</v>
      </c>
      <c r="D24" s="131">
        <v>125080</v>
      </c>
      <c r="E24" s="131">
        <v>2745</v>
      </c>
      <c r="F24" s="132">
        <v>0.85</v>
      </c>
      <c r="G24" s="133">
        <v>1</v>
      </c>
      <c r="H24" s="134">
        <v>9.9999999999999995E-7</v>
      </c>
      <c r="I24" s="135">
        <v>0.93476175247841387</v>
      </c>
    </row>
    <row r="25" spans="1:23" x14ac:dyDescent="0.35">
      <c r="A25" s="14" t="s">
        <v>1106</v>
      </c>
      <c r="B25" s="130">
        <v>118237.434842673</v>
      </c>
      <c r="C25" s="138">
        <v>118237.434842673</v>
      </c>
      <c r="D25" s="138">
        <v>126586.157141156</v>
      </c>
      <c r="E25" s="138">
        <v>2833.8569764657</v>
      </c>
      <c r="F25" s="139">
        <v>0.85315638757897505</v>
      </c>
      <c r="G25" s="138">
        <v>10</v>
      </c>
      <c r="H25" s="134">
        <v>1.0000000000000001E-5</v>
      </c>
      <c r="I25" s="135">
        <v>0.93404711473172097</v>
      </c>
    </row>
    <row r="26" spans="1:23" x14ac:dyDescent="0.35">
      <c r="A26" s="14" t="s">
        <v>1107</v>
      </c>
      <c r="B26" s="130">
        <v>124307.03423937227</v>
      </c>
      <c r="C26" s="138">
        <v>124307.03423937227</v>
      </c>
      <c r="D26" s="138">
        <v>132948.69438683367</v>
      </c>
      <c r="E26" s="138">
        <v>3035.8996219999995</v>
      </c>
      <c r="F26" s="139">
        <v>0.86199999999999999</v>
      </c>
      <c r="G26" s="138">
        <v>700</v>
      </c>
      <c r="H26" s="134">
        <v>6.9999999999999999E-4</v>
      </c>
      <c r="I26" s="135">
        <v>0.93500003751584637</v>
      </c>
    </row>
    <row r="27" spans="1:23" x14ac:dyDescent="0.35">
      <c r="A27" s="14" t="s">
        <v>1108</v>
      </c>
      <c r="B27" s="130">
        <v>123041.23110601204</v>
      </c>
      <c r="C27" s="131">
        <v>123041.23110601204</v>
      </c>
      <c r="D27" s="131">
        <v>131594.89429852215</v>
      </c>
      <c r="E27" s="149">
        <v>2998.0455119999997</v>
      </c>
      <c r="F27" s="132">
        <v>0.86</v>
      </c>
      <c r="G27" s="133">
        <v>11</v>
      </c>
      <c r="H27" s="134">
        <v>1.1E-5</v>
      </c>
      <c r="I27" s="135">
        <v>0.93500003751584626</v>
      </c>
    </row>
    <row r="28" spans="1:23" x14ac:dyDescent="0.35">
      <c r="A28" s="14" t="s">
        <v>1109</v>
      </c>
      <c r="B28" s="130">
        <v>111520</v>
      </c>
      <c r="C28" s="138">
        <v>111520</v>
      </c>
      <c r="D28" s="131">
        <v>119740</v>
      </c>
      <c r="E28" s="131">
        <v>2651</v>
      </c>
      <c r="F28" s="132">
        <v>0.84199999999999997</v>
      </c>
      <c r="G28" s="133">
        <v>0</v>
      </c>
      <c r="H28" s="134">
        <v>0</v>
      </c>
      <c r="I28" s="135">
        <v>0.93135126106564226</v>
      </c>
    </row>
    <row r="29" spans="1:23" x14ac:dyDescent="0.35">
      <c r="A29" s="14" t="s">
        <v>1110</v>
      </c>
      <c r="B29" s="130">
        <v>140352.52220119376</v>
      </c>
      <c r="C29" s="138">
        <v>140352.52220119376</v>
      </c>
      <c r="D29" s="138">
        <v>150110</v>
      </c>
      <c r="E29" s="138">
        <v>3752</v>
      </c>
      <c r="F29" s="139">
        <v>0.86799999999999999</v>
      </c>
      <c r="G29" s="133">
        <v>5000</v>
      </c>
      <c r="H29" s="134">
        <v>5.0000000000000001E-3</v>
      </c>
      <c r="I29" s="135">
        <v>0.93499781627602263</v>
      </c>
    </row>
    <row r="30" spans="1:23" x14ac:dyDescent="0.35">
      <c r="A30" s="14" t="s">
        <v>1111</v>
      </c>
      <c r="B30" s="130">
        <v>140352.52220119376</v>
      </c>
      <c r="C30" s="131">
        <v>140352.52220119376</v>
      </c>
      <c r="D30" s="131">
        <v>150110</v>
      </c>
      <c r="E30" s="131">
        <v>3752</v>
      </c>
      <c r="F30" s="150">
        <v>0.86799999999999999</v>
      </c>
      <c r="G30" s="133">
        <v>27000</v>
      </c>
      <c r="H30" s="134">
        <v>2.7E-2</v>
      </c>
      <c r="I30" s="135">
        <v>0.93499781627602263</v>
      </c>
    </row>
    <row r="31" spans="1:23" x14ac:dyDescent="0.35">
      <c r="A31" s="14" t="s">
        <v>1112</v>
      </c>
      <c r="B31" s="130">
        <v>57250</v>
      </c>
      <c r="C31" s="131">
        <v>57250</v>
      </c>
      <c r="D31" s="131">
        <v>65200</v>
      </c>
      <c r="E31" s="131">
        <v>3006</v>
      </c>
      <c r="F31" s="150">
        <v>0.375</v>
      </c>
      <c r="G31" s="138">
        <v>0</v>
      </c>
      <c r="H31" s="134">
        <v>0</v>
      </c>
      <c r="I31" s="135">
        <v>0.87806748466257667</v>
      </c>
    </row>
    <row r="32" spans="1:23" x14ac:dyDescent="0.35">
      <c r="A32" s="14" t="s">
        <v>1113</v>
      </c>
      <c r="B32" s="130">
        <v>76330</v>
      </c>
      <c r="C32" s="151">
        <v>76330</v>
      </c>
      <c r="D32" s="149">
        <v>84530</v>
      </c>
      <c r="E32" s="151">
        <v>2988</v>
      </c>
      <c r="F32" s="152">
        <v>0.52200000000000002</v>
      </c>
      <c r="G32" s="141">
        <v>0.57000011205673218</v>
      </c>
      <c r="H32" s="134">
        <v>5.7000011205673218E-7</v>
      </c>
      <c r="I32" s="135">
        <v>0.90299302022950434</v>
      </c>
    </row>
    <row r="33" spans="1:9" x14ac:dyDescent="0.35">
      <c r="A33" s="14" t="s">
        <v>1114</v>
      </c>
      <c r="B33" s="130">
        <v>99837</v>
      </c>
      <c r="C33" s="151">
        <v>99837</v>
      </c>
      <c r="D33" s="149">
        <v>108458</v>
      </c>
      <c r="E33" s="151">
        <v>3065</v>
      </c>
      <c r="F33" s="152">
        <v>0.64859999999999995</v>
      </c>
      <c r="G33" s="141">
        <v>0</v>
      </c>
      <c r="H33" s="134">
        <v>0</v>
      </c>
      <c r="I33" s="135">
        <v>0.92051300964428628</v>
      </c>
    </row>
    <row r="34" spans="1:9" x14ac:dyDescent="0.35">
      <c r="A34" s="14" t="s">
        <v>1115</v>
      </c>
      <c r="B34" s="130">
        <v>83127</v>
      </c>
      <c r="C34" s="138">
        <v>83127</v>
      </c>
      <c r="D34" s="138">
        <v>89511</v>
      </c>
      <c r="E34" s="138">
        <v>2964</v>
      </c>
      <c r="F34" s="139">
        <v>0.61980000000000002</v>
      </c>
      <c r="G34" s="138">
        <v>0</v>
      </c>
      <c r="H34" s="134">
        <v>0</v>
      </c>
      <c r="I34" s="135">
        <v>0.92867915675168411</v>
      </c>
    </row>
    <row r="35" spans="1:9" x14ac:dyDescent="0.35">
      <c r="A35" s="14" t="s">
        <v>1116</v>
      </c>
      <c r="B35" s="130">
        <v>116090</v>
      </c>
      <c r="C35" s="131">
        <v>116090</v>
      </c>
      <c r="D35" s="131">
        <v>124340</v>
      </c>
      <c r="E35" s="133">
        <v>2819</v>
      </c>
      <c r="F35" s="150">
        <v>0.86299999999999999</v>
      </c>
      <c r="G35" s="133">
        <v>10</v>
      </c>
      <c r="H35" s="134">
        <v>1.0000000000000001E-5</v>
      </c>
      <c r="I35" s="135">
        <v>0.93364967025896739</v>
      </c>
    </row>
    <row r="36" spans="1:9" x14ac:dyDescent="0.35">
      <c r="A36" s="14" t="s">
        <v>1117</v>
      </c>
      <c r="B36" s="130">
        <v>84950</v>
      </c>
      <c r="C36" s="131">
        <v>84950</v>
      </c>
      <c r="D36" s="131">
        <v>91410</v>
      </c>
      <c r="E36" s="131">
        <v>1923</v>
      </c>
      <c r="F36" s="132">
        <v>0.82</v>
      </c>
      <c r="G36" s="133">
        <v>0</v>
      </c>
      <c r="H36" s="134">
        <v>0</v>
      </c>
      <c r="I36" s="135">
        <v>0.9293293950333662</v>
      </c>
    </row>
    <row r="37" spans="1:9" x14ac:dyDescent="0.35">
      <c r="A37" s="14" t="s">
        <v>1118</v>
      </c>
      <c r="B37" s="130">
        <v>74720</v>
      </c>
      <c r="C37" s="131">
        <v>74720</v>
      </c>
      <c r="D37" s="131">
        <v>84820</v>
      </c>
      <c r="E37" s="131">
        <v>1621</v>
      </c>
      <c r="F37" s="153">
        <v>0.75</v>
      </c>
      <c r="G37" s="133">
        <v>0</v>
      </c>
      <c r="H37" s="134">
        <v>0</v>
      </c>
      <c r="I37" s="135">
        <v>0.88092431030417351</v>
      </c>
    </row>
    <row r="38" spans="1:9" x14ac:dyDescent="0.35">
      <c r="A38" s="14" t="s">
        <v>1119</v>
      </c>
      <c r="B38" s="130">
        <v>68930</v>
      </c>
      <c r="C38" s="133">
        <v>68930</v>
      </c>
      <c r="D38" s="138">
        <v>75610</v>
      </c>
      <c r="E38" s="133">
        <v>2518</v>
      </c>
      <c r="F38" s="150">
        <v>0.52200000000000002</v>
      </c>
      <c r="G38" s="133">
        <v>0</v>
      </c>
      <c r="H38" s="134">
        <v>0</v>
      </c>
      <c r="I38" s="135">
        <v>0.91165189789710355</v>
      </c>
    </row>
    <row r="39" spans="1:9" x14ac:dyDescent="0.35">
      <c r="A39" s="14" t="s">
        <v>1120</v>
      </c>
      <c r="B39" s="130">
        <v>72200</v>
      </c>
      <c r="C39" s="131">
        <v>72200</v>
      </c>
      <c r="D39" s="131">
        <v>79196.89540113158</v>
      </c>
      <c r="E39" s="131">
        <v>3255</v>
      </c>
      <c r="F39" s="132">
        <v>0.47399999999999998</v>
      </c>
      <c r="G39" s="133">
        <v>0</v>
      </c>
      <c r="H39" s="134">
        <v>0</v>
      </c>
      <c r="I39" s="135">
        <v>0.91165189789710355</v>
      </c>
    </row>
    <row r="40" spans="1:9" x14ac:dyDescent="0.35">
      <c r="A40" s="14" t="s">
        <v>1121</v>
      </c>
      <c r="B40" s="130">
        <v>119550</v>
      </c>
      <c r="C40" s="131">
        <v>119550</v>
      </c>
      <c r="D40" s="131">
        <v>127960</v>
      </c>
      <c r="E40" s="131">
        <v>3361</v>
      </c>
      <c r="F40" s="132">
        <v>0.77600000000000002</v>
      </c>
      <c r="G40" s="133">
        <v>0</v>
      </c>
      <c r="H40" s="134">
        <v>0</v>
      </c>
      <c r="I40" s="135">
        <v>0.93427633635511098</v>
      </c>
    </row>
    <row r="41" spans="1:9" x14ac:dyDescent="0.35">
      <c r="A41" s="14" t="s">
        <v>1122</v>
      </c>
      <c r="B41" s="130">
        <v>123670</v>
      </c>
      <c r="C41" s="133">
        <v>123670</v>
      </c>
      <c r="D41" s="133">
        <v>130030</v>
      </c>
      <c r="E41" s="133">
        <v>3017</v>
      </c>
      <c r="F41" s="150">
        <v>0.85299999999999998</v>
      </c>
      <c r="G41" s="138">
        <v>0</v>
      </c>
      <c r="H41" s="134">
        <v>0</v>
      </c>
      <c r="I41" s="135">
        <v>0.95108821041298164</v>
      </c>
    </row>
    <row r="42" spans="1:9" x14ac:dyDescent="0.35">
      <c r="A42" s="14" t="s">
        <v>1123</v>
      </c>
      <c r="B42" s="130">
        <v>117059</v>
      </c>
      <c r="C42" s="149">
        <v>117059</v>
      </c>
      <c r="D42" s="149">
        <v>125293.76528649101</v>
      </c>
      <c r="E42" s="149">
        <v>2835</v>
      </c>
      <c r="F42" s="150">
        <v>0.871</v>
      </c>
      <c r="G42" s="138">
        <v>0</v>
      </c>
      <c r="H42" s="134">
        <v>0</v>
      </c>
      <c r="I42" s="135">
        <v>0.93427633635511098</v>
      </c>
    </row>
    <row r="43" spans="1:9" x14ac:dyDescent="0.35">
      <c r="A43" s="14" t="s">
        <v>1124</v>
      </c>
      <c r="B43" s="130">
        <v>122887</v>
      </c>
      <c r="C43" s="149">
        <v>122887</v>
      </c>
      <c r="D43" s="149">
        <v>130817</v>
      </c>
      <c r="E43" s="149">
        <v>2948</v>
      </c>
      <c r="F43" s="150">
        <v>0.871</v>
      </c>
      <c r="G43" s="138">
        <v>0</v>
      </c>
      <c r="H43" s="134">
        <v>0</v>
      </c>
      <c r="I43" s="135">
        <v>0.93938096730547249</v>
      </c>
    </row>
    <row r="44" spans="1:9" x14ac:dyDescent="0.35">
      <c r="A44" s="14" t="s">
        <v>1125</v>
      </c>
      <c r="B44" s="130">
        <v>123542.426446789</v>
      </c>
      <c r="C44" s="149">
        <v>123542.426446789</v>
      </c>
      <c r="D44" s="149">
        <v>133070.13702382601</v>
      </c>
      <c r="E44" s="149">
        <v>3003.2639480974099</v>
      </c>
      <c r="F44" s="150">
        <v>0.871</v>
      </c>
      <c r="G44" s="138">
        <v>0</v>
      </c>
      <c r="H44" s="134">
        <v>0</v>
      </c>
      <c r="I44" s="135">
        <v>0.92840083590406852</v>
      </c>
    </row>
    <row r="45" spans="1:9" x14ac:dyDescent="0.35">
      <c r="A45" t="s">
        <v>1126</v>
      </c>
      <c r="B45" s="130">
        <v>115983</v>
      </c>
      <c r="C45" s="136">
        <v>115983</v>
      </c>
      <c r="D45" s="138">
        <v>124230</v>
      </c>
      <c r="E45" s="136">
        <v>2830</v>
      </c>
      <c r="F45" s="137">
        <v>0.84</v>
      </c>
      <c r="G45" s="133">
        <v>0</v>
      </c>
      <c r="H45" s="134">
        <v>0</v>
      </c>
      <c r="I45" s="135">
        <v>0.93361506882395562</v>
      </c>
    </row>
    <row r="46" spans="1:9" x14ac:dyDescent="0.35">
      <c r="A46" s="14" t="s">
        <v>1127</v>
      </c>
      <c r="B46" s="130">
        <v>113309</v>
      </c>
      <c r="C46" s="138">
        <v>113309</v>
      </c>
      <c r="D46" s="138">
        <v>121365.86456635887</v>
      </c>
      <c r="E46" s="138">
        <v>2713</v>
      </c>
      <c r="F46" s="139">
        <v>0.83109999999999995</v>
      </c>
      <c r="G46" s="154">
        <v>10</v>
      </c>
      <c r="H46" s="134">
        <v>1.0000000000000001E-5</v>
      </c>
      <c r="I46" s="135">
        <v>0.93361506882395551</v>
      </c>
    </row>
    <row r="47" spans="1:9" x14ac:dyDescent="0.35">
      <c r="A47" s="14" t="s">
        <v>1128</v>
      </c>
      <c r="B47" s="130">
        <v>112060.7</v>
      </c>
      <c r="C47" s="131">
        <v>112060.7</v>
      </c>
      <c r="D47" s="131">
        <v>120028.80388505213</v>
      </c>
      <c r="E47" s="131">
        <v>2819</v>
      </c>
      <c r="F47" s="150">
        <v>0.86430000000000007</v>
      </c>
      <c r="G47" s="133">
        <v>10</v>
      </c>
      <c r="H47" s="134">
        <v>1.0000000000000001E-5</v>
      </c>
      <c r="I47" s="135">
        <v>0.93361506882395551</v>
      </c>
    </row>
    <row r="48" spans="1:9" x14ac:dyDescent="0.35">
      <c r="A48" s="14" t="s">
        <v>1129</v>
      </c>
      <c r="B48" s="130">
        <v>119776.6214942081</v>
      </c>
      <c r="C48" s="131">
        <v>119776.6214942081</v>
      </c>
      <c r="D48" s="131">
        <v>128103.33335647394</v>
      </c>
      <c r="E48" s="131">
        <v>2865.5561269999994</v>
      </c>
      <c r="F48" s="150">
        <v>0.84699999999999998</v>
      </c>
      <c r="G48" s="133">
        <v>0</v>
      </c>
      <c r="H48" s="134">
        <v>0</v>
      </c>
      <c r="I48" s="135">
        <v>0.93500003751584626</v>
      </c>
    </row>
    <row r="49" spans="1:9" x14ac:dyDescent="0.35">
      <c r="A49" s="14" t="s">
        <v>1130</v>
      </c>
      <c r="B49" s="130">
        <v>30500</v>
      </c>
      <c r="C49" s="131">
        <v>30500</v>
      </c>
      <c r="D49" s="131">
        <v>36020</v>
      </c>
      <c r="E49" s="131">
        <v>268</v>
      </c>
      <c r="F49" s="150">
        <v>0</v>
      </c>
      <c r="G49" s="133">
        <v>0</v>
      </c>
      <c r="H49" s="134">
        <v>0</v>
      </c>
      <c r="I49" s="135">
        <v>0.84675180455302612</v>
      </c>
    </row>
    <row r="50" spans="1:9" x14ac:dyDescent="0.35">
      <c r="A50" s="14" t="s">
        <v>1131</v>
      </c>
      <c r="B50" s="130">
        <v>93540</v>
      </c>
      <c r="C50" s="131">
        <v>93540</v>
      </c>
      <c r="D50" s="131">
        <v>101130</v>
      </c>
      <c r="E50" s="131">
        <v>2811</v>
      </c>
      <c r="F50" s="150">
        <v>0.68100000000000005</v>
      </c>
      <c r="G50" s="133">
        <v>0</v>
      </c>
      <c r="H50" s="134">
        <v>0</v>
      </c>
      <c r="I50" s="135">
        <v>0.92494808662118067</v>
      </c>
    </row>
    <row r="51" spans="1:9" x14ac:dyDescent="0.35">
      <c r="A51" s="14" t="s">
        <v>1132</v>
      </c>
      <c r="B51" s="130">
        <v>96720</v>
      </c>
      <c r="C51" s="131">
        <v>96720</v>
      </c>
      <c r="D51" s="131">
        <v>104530</v>
      </c>
      <c r="E51" s="131">
        <v>2810</v>
      </c>
      <c r="F51" s="150">
        <v>0.70599999999999996</v>
      </c>
      <c r="G51" s="133">
        <v>0</v>
      </c>
      <c r="H51" s="134">
        <v>0</v>
      </c>
      <c r="I51" s="135">
        <v>0.92528460728977324</v>
      </c>
    </row>
    <row r="52" spans="1:9" x14ac:dyDescent="0.35">
      <c r="A52" s="14" t="s">
        <v>1133</v>
      </c>
      <c r="B52" s="130">
        <v>100480</v>
      </c>
      <c r="C52" s="131">
        <v>100480</v>
      </c>
      <c r="D52" s="131">
        <v>108570</v>
      </c>
      <c r="E52" s="131">
        <v>2913</v>
      </c>
      <c r="F52" s="150">
        <v>0.70599999999999996</v>
      </c>
      <c r="G52" s="133">
        <v>0</v>
      </c>
      <c r="H52" s="134">
        <v>0</v>
      </c>
      <c r="I52" s="135">
        <v>0.92548586165607438</v>
      </c>
    </row>
    <row r="53" spans="1:9" x14ac:dyDescent="0.35">
      <c r="A53" s="14" t="s">
        <v>1134</v>
      </c>
      <c r="B53" s="130">
        <v>94970</v>
      </c>
      <c r="C53" s="131">
        <v>94970</v>
      </c>
      <c r="D53" s="131">
        <v>103220</v>
      </c>
      <c r="E53" s="131">
        <v>2213</v>
      </c>
      <c r="F53" s="150">
        <v>0.82799999999999996</v>
      </c>
      <c r="G53" s="133">
        <v>0</v>
      </c>
      <c r="H53" s="134">
        <v>0</v>
      </c>
      <c r="I53" s="135">
        <v>0.92007362914163926</v>
      </c>
    </row>
    <row r="54" spans="1:9" x14ac:dyDescent="0.35">
      <c r="A54" s="14" t="s">
        <v>1135</v>
      </c>
      <c r="B54" s="130">
        <v>90060</v>
      </c>
      <c r="C54" s="131">
        <v>90060</v>
      </c>
      <c r="D54" s="131">
        <v>98560</v>
      </c>
      <c r="E54" s="131">
        <v>2118</v>
      </c>
      <c r="F54" s="150">
        <v>0.82799999999999996</v>
      </c>
      <c r="G54" s="133">
        <v>0</v>
      </c>
      <c r="H54" s="134">
        <v>0</v>
      </c>
      <c r="I54" s="135">
        <v>0.91375811688311692</v>
      </c>
    </row>
    <row r="55" spans="1:9" x14ac:dyDescent="0.35">
      <c r="A55" s="14" t="s">
        <v>1136</v>
      </c>
      <c r="B55" s="130">
        <v>95720</v>
      </c>
      <c r="C55" s="138">
        <v>95720</v>
      </c>
      <c r="D55" s="131">
        <v>103010</v>
      </c>
      <c r="E55" s="138">
        <v>2253</v>
      </c>
      <c r="F55" s="139">
        <v>0.85699999999999998</v>
      </c>
      <c r="G55" s="133">
        <v>0</v>
      </c>
      <c r="H55" s="134">
        <v>0</v>
      </c>
      <c r="I55" s="135">
        <v>0.92923017182797785</v>
      </c>
    </row>
    <row r="56" spans="1:9" x14ac:dyDescent="0.35">
      <c r="A56" s="14" t="s">
        <v>1137</v>
      </c>
      <c r="B56" s="130">
        <v>84250</v>
      </c>
      <c r="C56" s="155">
        <v>84250</v>
      </c>
      <c r="D56" s="138">
        <v>91420</v>
      </c>
      <c r="E56" s="155">
        <v>1920</v>
      </c>
      <c r="F56" s="156">
        <v>0.81799999999999995</v>
      </c>
      <c r="G56" s="133">
        <v>0</v>
      </c>
      <c r="H56" s="134">
        <v>0</v>
      </c>
      <c r="I56" s="135">
        <v>0.92157077225989936</v>
      </c>
    </row>
    <row r="57" spans="1:9" x14ac:dyDescent="0.35">
      <c r="A57" s="14" t="s">
        <v>1138</v>
      </c>
      <c r="B57" s="130">
        <v>83686.11202275462</v>
      </c>
      <c r="C57" s="133">
        <v>83686.11202275462</v>
      </c>
      <c r="D57" s="133">
        <v>90050</v>
      </c>
      <c r="E57" s="155">
        <v>2532</v>
      </c>
      <c r="F57" s="156"/>
      <c r="G57" s="133">
        <v>0</v>
      </c>
      <c r="H57" s="134">
        <v>0</v>
      </c>
      <c r="I57" s="135">
        <v>0.92932939503336609</v>
      </c>
    </row>
    <row r="58" spans="1:9" x14ac:dyDescent="0.35">
      <c r="A58" s="125" t="s">
        <v>1139</v>
      </c>
      <c r="B58" s="157">
        <v>105124.8</v>
      </c>
      <c r="C58" s="158">
        <v>105124.8</v>
      </c>
      <c r="D58" s="158">
        <v>112166.3</v>
      </c>
      <c r="E58" s="158">
        <v>2478.6999999999998</v>
      </c>
      <c r="F58" s="159">
        <v>0.83625099999999997</v>
      </c>
      <c r="G58" s="160">
        <v>0</v>
      </c>
      <c r="H58" s="161">
        <v>0</v>
      </c>
      <c r="I58" s="162">
        <v>0.93722267739953979</v>
      </c>
    </row>
    <row r="59" spans="1:9" x14ac:dyDescent="0.35">
      <c r="A59" s="14" t="s">
        <v>1140</v>
      </c>
      <c r="B59" s="130" t="s">
        <v>1141</v>
      </c>
      <c r="C59" s="131" t="s">
        <v>1141</v>
      </c>
      <c r="D59" s="131" t="s">
        <v>1141</v>
      </c>
      <c r="E59" s="163" t="s">
        <v>1067</v>
      </c>
      <c r="F59" s="132"/>
      <c r="G59" s="133"/>
      <c r="H59" s="134"/>
      <c r="I59" s="135" t="s">
        <v>1082</v>
      </c>
    </row>
    <row r="60" spans="1:9" x14ac:dyDescent="0.35">
      <c r="A60" s="14" t="s">
        <v>1142</v>
      </c>
      <c r="B60" s="130">
        <v>983</v>
      </c>
      <c r="C60" s="164">
        <v>983</v>
      </c>
      <c r="D60" s="164">
        <v>1089</v>
      </c>
      <c r="E60" s="165">
        <v>22</v>
      </c>
      <c r="F60" s="150">
        <v>0.72399999999999998</v>
      </c>
      <c r="G60" s="133">
        <v>6</v>
      </c>
      <c r="H60" s="134">
        <v>6.0000000000000002E-6</v>
      </c>
      <c r="I60" s="135">
        <v>0.90266299357208446</v>
      </c>
    </row>
    <row r="61" spans="1:9" x14ac:dyDescent="0.35">
      <c r="A61" s="14" t="s">
        <v>1143</v>
      </c>
      <c r="B61" s="130">
        <v>962.18504920853229</v>
      </c>
      <c r="C61" s="164">
        <v>962.18504920853229</v>
      </c>
      <c r="D61" s="164">
        <v>1068.0254046214709</v>
      </c>
      <c r="E61" s="165">
        <v>20.303179298999996</v>
      </c>
      <c r="F61" s="150">
        <v>0.75</v>
      </c>
      <c r="G61" s="133">
        <v>0</v>
      </c>
      <c r="H61" s="134">
        <v>0</v>
      </c>
      <c r="I61" s="135">
        <v>0.9009009009009008</v>
      </c>
    </row>
    <row r="62" spans="1:9" x14ac:dyDescent="0.35">
      <c r="A62" s="14" t="s">
        <v>1144</v>
      </c>
      <c r="B62" s="130">
        <v>290</v>
      </c>
      <c r="C62" s="138">
        <v>290</v>
      </c>
      <c r="D62" s="138">
        <v>343</v>
      </c>
      <c r="E62" s="166">
        <v>2.5499999999999998</v>
      </c>
      <c r="F62" s="153">
        <v>0</v>
      </c>
      <c r="G62" s="133">
        <v>0</v>
      </c>
      <c r="H62" s="134">
        <v>0</v>
      </c>
      <c r="I62" s="135">
        <v>0.84548104956268222</v>
      </c>
    </row>
    <row r="63" spans="1:9" x14ac:dyDescent="0.35">
      <c r="A63" s="14" t="s">
        <v>1145</v>
      </c>
      <c r="B63" s="130"/>
      <c r="C63" s="136"/>
      <c r="D63" s="136"/>
      <c r="E63" s="167">
        <v>55.977829999999997</v>
      </c>
      <c r="F63" s="153">
        <v>0.27272727272727271</v>
      </c>
      <c r="G63" s="149">
        <v>0</v>
      </c>
      <c r="H63" s="134">
        <v>0</v>
      </c>
      <c r="I63" s="135"/>
    </row>
    <row r="64" spans="1:9" x14ac:dyDescent="0.35">
      <c r="A64" s="125" t="s">
        <v>1146</v>
      </c>
      <c r="B64" s="157">
        <v>1159.2737122826286</v>
      </c>
      <c r="C64" s="168">
        <v>1159.2737122826286</v>
      </c>
      <c r="D64" s="158">
        <v>1279.7381453012381</v>
      </c>
      <c r="E64" s="160">
        <v>25.019852271678111</v>
      </c>
      <c r="F64" s="159">
        <v>0.76981385823883608</v>
      </c>
      <c r="G64" s="160">
        <v>6</v>
      </c>
      <c r="H64" s="161">
        <v>6.0000000000000002E-6</v>
      </c>
      <c r="I64" s="162">
        <v>0.90586790472651468</v>
      </c>
    </row>
    <row r="65" spans="1:12" x14ac:dyDescent="0.35">
      <c r="A65" s="14" t="s">
        <v>1147</v>
      </c>
      <c r="B65" s="130" t="s">
        <v>1148</v>
      </c>
      <c r="C65" s="138" t="s">
        <v>1148</v>
      </c>
      <c r="D65" s="138" t="s">
        <v>1148</v>
      </c>
      <c r="E65" s="138"/>
      <c r="F65" s="139"/>
      <c r="G65" s="138"/>
      <c r="H65" s="134"/>
      <c r="I65" s="135" t="s">
        <v>1082</v>
      </c>
    </row>
    <row r="66" spans="1:12" x14ac:dyDescent="0.35">
      <c r="A66" s="147" t="s">
        <v>1149</v>
      </c>
      <c r="B66" s="130">
        <v>19474169.219601419</v>
      </c>
      <c r="C66" s="138">
        <v>19474169.219601419</v>
      </c>
      <c r="D66" s="131">
        <v>20673610.116392747</v>
      </c>
      <c r="E66" s="155"/>
      <c r="F66" s="132">
        <v>0.58571109877499994</v>
      </c>
      <c r="G66" s="149">
        <v>10455.988337376644</v>
      </c>
      <c r="H66" s="134">
        <v>1.0455988337376645E-2</v>
      </c>
      <c r="I66" s="169"/>
      <c r="K66" s="170"/>
    </row>
    <row r="67" spans="1:12" x14ac:dyDescent="0.35">
      <c r="A67" s="147" t="s">
        <v>1150</v>
      </c>
      <c r="B67" s="130">
        <v>22639319.979813498</v>
      </c>
      <c r="C67" s="138">
        <v>22639319.979813498</v>
      </c>
      <c r="D67" s="131">
        <v>23633492.9618803</v>
      </c>
      <c r="E67" s="155"/>
      <c r="F67" s="153">
        <v>0.61199999999999999</v>
      </c>
      <c r="G67" s="149">
        <v>15352.092718927001</v>
      </c>
      <c r="H67" s="134">
        <v>1.5352092718927001E-2</v>
      </c>
      <c r="I67" s="169">
        <v>0.95793372635732021</v>
      </c>
      <c r="K67" s="170"/>
    </row>
    <row r="68" spans="1:12" x14ac:dyDescent="0.35">
      <c r="A68" s="147" t="s">
        <v>1151</v>
      </c>
      <c r="B68" s="130">
        <v>16085444.010446707</v>
      </c>
      <c r="C68" s="138">
        <v>16085444.010446707</v>
      </c>
      <c r="D68" s="149">
        <v>17449319.671483699</v>
      </c>
      <c r="E68" s="155"/>
      <c r="F68" s="153">
        <v>0.53700000000000003</v>
      </c>
      <c r="G68" s="149">
        <v>3568.253687975</v>
      </c>
      <c r="H68" s="134">
        <v>3.5682536879749998E-3</v>
      </c>
      <c r="I68" s="169">
        <v>0.92183788899999997</v>
      </c>
      <c r="K68" s="170"/>
    </row>
    <row r="69" spans="1:12" x14ac:dyDescent="0.35">
      <c r="A69" s="147" t="s">
        <v>1152</v>
      </c>
      <c r="B69" s="130">
        <v>10805182.822031699</v>
      </c>
      <c r="C69" s="138">
        <v>10805182.822031699</v>
      </c>
      <c r="D69" s="149">
        <v>12992301.9717196</v>
      </c>
      <c r="E69" s="155"/>
      <c r="F69" s="137">
        <v>0.49099999999999999</v>
      </c>
      <c r="G69" s="149">
        <v>9064.2347162629994</v>
      </c>
      <c r="H69" s="134">
        <v>9.0642347162629994E-3</v>
      </c>
      <c r="I69" s="135">
        <v>0.83166038209020898</v>
      </c>
      <c r="K69" s="170"/>
    </row>
    <row r="70" spans="1:12" x14ac:dyDescent="0.35">
      <c r="A70" s="147" t="s">
        <v>1153</v>
      </c>
      <c r="B70" s="130">
        <v>22639319.979813498</v>
      </c>
      <c r="C70" s="138">
        <v>22639319.979813498</v>
      </c>
      <c r="D70" s="136">
        <v>23633492.9618803</v>
      </c>
      <c r="E70" s="155"/>
      <c r="F70" s="137">
        <v>0.80642049800000004</v>
      </c>
      <c r="G70" s="149">
        <v>16142.739251388</v>
      </c>
      <c r="H70" s="134">
        <v>1.6142739251388E-2</v>
      </c>
      <c r="I70" s="135">
        <v>0.95793372635732021</v>
      </c>
      <c r="K70" s="170"/>
    </row>
    <row r="71" spans="1:12" x14ac:dyDescent="0.35">
      <c r="A71" s="14" t="s">
        <v>1154</v>
      </c>
      <c r="B71" s="130">
        <v>9945646.340310514</v>
      </c>
      <c r="C71" s="138">
        <v>9945646.340310514</v>
      </c>
      <c r="D71" s="149">
        <v>11958783.362163</v>
      </c>
      <c r="E71" s="138"/>
      <c r="F71" s="153">
        <v>0.32642858499999999</v>
      </c>
      <c r="G71" s="171">
        <v>9064.2347162629994</v>
      </c>
      <c r="H71" s="134">
        <v>9.0642347162629994E-3</v>
      </c>
      <c r="I71" s="169">
        <v>0.83166038209020898</v>
      </c>
      <c r="K71" s="170"/>
      <c r="L71" s="170"/>
    </row>
    <row r="72" spans="1:12" x14ac:dyDescent="0.35">
      <c r="A72" s="14" t="s">
        <v>1155</v>
      </c>
      <c r="B72" s="130">
        <v>26949428.734871496</v>
      </c>
      <c r="C72" s="138">
        <v>26949428.734871496</v>
      </c>
      <c r="D72" s="149">
        <v>28595925.1717753</v>
      </c>
      <c r="E72" s="138"/>
      <c r="F72" s="153">
        <v>0.86670000000000003</v>
      </c>
      <c r="G72" s="138">
        <v>45137.714412408997</v>
      </c>
      <c r="H72" s="134">
        <v>4.5137714412408998E-2</v>
      </c>
      <c r="I72" s="135">
        <v>0.94242199100000001</v>
      </c>
      <c r="K72" s="170"/>
    </row>
    <row r="73" spans="1:12" x14ac:dyDescent="0.35">
      <c r="A73" s="14" t="s">
        <v>1156</v>
      </c>
      <c r="B73" s="130">
        <v>26664354.295994278</v>
      </c>
      <c r="C73" s="138">
        <v>26664354.295994278</v>
      </c>
      <c r="D73" s="131">
        <v>28293433.886979699</v>
      </c>
      <c r="E73" s="155"/>
      <c r="F73" s="153">
        <v>0.48798697000000002</v>
      </c>
      <c r="G73" s="133">
        <v>45137.714412408997</v>
      </c>
      <c r="H73" s="134">
        <v>4.5137714412408998E-2</v>
      </c>
      <c r="I73" s="135">
        <v>0.94242199100000001</v>
      </c>
    </row>
    <row r="74" spans="1:12" ht="12.65" customHeight="1" x14ac:dyDescent="0.35">
      <c r="A74" s="14" t="s">
        <v>1157</v>
      </c>
      <c r="B74" s="130">
        <v>24599421.97472629</v>
      </c>
      <c r="C74" s="149">
        <v>24599421.97472629</v>
      </c>
      <c r="D74" s="149">
        <v>25679670</v>
      </c>
      <c r="E74" s="155"/>
      <c r="F74" s="153">
        <v>0.747</v>
      </c>
      <c r="G74" s="133">
        <v>11800</v>
      </c>
      <c r="H74" s="134">
        <v>1.18E-2</v>
      </c>
      <c r="I74" s="135">
        <v>0.95793372635732044</v>
      </c>
      <c r="K74" s="172"/>
    </row>
    <row r="75" spans="1:12" x14ac:dyDescent="0.35">
      <c r="A75" s="14" t="s">
        <v>1158</v>
      </c>
      <c r="B75" s="130">
        <v>28385750.368920002</v>
      </c>
      <c r="C75" s="149">
        <v>28385750.368920002</v>
      </c>
      <c r="D75" s="149">
        <v>30120000</v>
      </c>
      <c r="E75" s="138"/>
      <c r="F75" s="153">
        <v>0.8641323406231759</v>
      </c>
      <c r="G75" s="149">
        <v>45137.714412408997</v>
      </c>
      <c r="H75" s="134">
        <v>4.5137714412408998E-2</v>
      </c>
      <c r="I75" s="135">
        <v>0.94242199100000001</v>
      </c>
      <c r="K75" s="172"/>
    </row>
    <row r="76" spans="1:12" x14ac:dyDescent="0.35">
      <c r="A76" s="14" t="s">
        <v>1159</v>
      </c>
      <c r="B76" s="130">
        <v>15396000</v>
      </c>
      <c r="C76" s="149">
        <v>15396000</v>
      </c>
      <c r="D76" s="131">
        <v>16524000</v>
      </c>
      <c r="E76" s="155"/>
      <c r="F76" s="132">
        <v>0.48699999999999999</v>
      </c>
      <c r="G76" s="133">
        <v>500</v>
      </c>
      <c r="H76" s="134">
        <v>5.0000000000000001E-4</v>
      </c>
      <c r="I76" s="135">
        <v>0.93173565722585328</v>
      </c>
    </row>
    <row r="77" spans="1:12" x14ac:dyDescent="0.35">
      <c r="A77" s="14" t="s">
        <v>1160</v>
      </c>
      <c r="B77" s="130">
        <v>15929000</v>
      </c>
      <c r="C77" s="171">
        <v>15929000</v>
      </c>
      <c r="D77" s="131">
        <v>17062000</v>
      </c>
      <c r="E77" s="155"/>
      <c r="F77" s="132">
        <v>0.501</v>
      </c>
      <c r="G77" s="133">
        <v>200</v>
      </c>
      <c r="H77" s="134">
        <v>2.0000000000000001E-4</v>
      </c>
      <c r="I77" s="135">
        <v>0.93359512366662756</v>
      </c>
      <c r="K77" s="173"/>
    </row>
    <row r="78" spans="1:12" x14ac:dyDescent="0.35">
      <c r="A78" s="14" t="s">
        <v>1161</v>
      </c>
      <c r="B78" s="130">
        <v>14447000</v>
      </c>
      <c r="C78" s="133">
        <v>14447000</v>
      </c>
      <c r="D78" s="133">
        <v>15583000</v>
      </c>
      <c r="E78" s="138"/>
      <c r="F78" s="150">
        <v>0.46600000000000003</v>
      </c>
      <c r="G78" s="133">
        <v>1100</v>
      </c>
      <c r="H78" s="134">
        <v>1.1000000000000001E-3</v>
      </c>
      <c r="I78" s="135">
        <v>0.92710004492074694</v>
      </c>
      <c r="K78" s="172"/>
    </row>
    <row r="79" spans="1:12" x14ac:dyDescent="0.35">
      <c r="A79" s="14" t="s">
        <v>1162</v>
      </c>
      <c r="B79" s="130">
        <v>15342000</v>
      </c>
      <c r="C79" s="133">
        <v>15342000</v>
      </c>
      <c r="D79" s="133">
        <v>16377000</v>
      </c>
      <c r="E79" s="138"/>
      <c r="F79" s="150">
        <v>0.47599999999999998</v>
      </c>
      <c r="G79" s="133">
        <v>800</v>
      </c>
      <c r="H79" s="134">
        <v>8.0000000000000004E-4</v>
      </c>
      <c r="I79" s="135">
        <v>0.93680161201685286</v>
      </c>
    </row>
    <row r="80" spans="1:12" x14ac:dyDescent="0.35">
      <c r="A80" s="14" t="s">
        <v>1163</v>
      </c>
      <c r="B80" s="130">
        <v>14716000</v>
      </c>
      <c r="C80" s="133">
        <v>14716000</v>
      </c>
      <c r="D80" s="138">
        <v>15774000</v>
      </c>
      <c r="E80" s="138"/>
      <c r="F80" s="150">
        <v>0.46700000000000003</v>
      </c>
      <c r="G80" s="133">
        <v>1000</v>
      </c>
      <c r="H80" s="134">
        <v>1E-3</v>
      </c>
      <c r="I80" s="135">
        <v>0.93292760238366934</v>
      </c>
    </row>
    <row r="81" spans="1:14" x14ac:dyDescent="0.35">
      <c r="A81" s="14" t="s">
        <v>1164</v>
      </c>
      <c r="B81" s="130">
        <v>17289000</v>
      </c>
      <c r="C81" s="149">
        <v>17289000</v>
      </c>
      <c r="D81" s="138">
        <v>17906000</v>
      </c>
      <c r="E81" s="138"/>
      <c r="F81" s="150">
        <v>0.503</v>
      </c>
      <c r="G81" s="138">
        <v>400</v>
      </c>
      <c r="H81" s="134">
        <v>4.0000000000000002E-4</v>
      </c>
      <c r="I81" s="135">
        <v>0.96554227633195577</v>
      </c>
    </row>
    <row r="82" spans="1:14" x14ac:dyDescent="0.35">
      <c r="A82" s="14" t="s">
        <v>1165</v>
      </c>
      <c r="B82" s="130">
        <v>15929000</v>
      </c>
      <c r="C82" s="133">
        <v>15929000</v>
      </c>
      <c r="D82" s="149">
        <v>17062000</v>
      </c>
      <c r="E82" s="138"/>
      <c r="F82" s="150">
        <v>0.501</v>
      </c>
      <c r="G82" s="138">
        <v>200</v>
      </c>
      <c r="H82" s="134">
        <v>2.0000000000000001E-4</v>
      </c>
      <c r="I82" s="135">
        <v>0.93359512366662756</v>
      </c>
    </row>
    <row r="83" spans="1:14" x14ac:dyDescent="0.35">
      <c r="A83" s="147" t="s">
        <v>1166</v>
      </c>
      <c r="B83" s="130">
        <v>14999999.999999998</v>
      </c>
      <c r="C83" s="133">
        <v>14999999.999999998</v>
      </c>
      <c r="D83" s="133"/>
      <c r="E83" s="138"/>
      <c r="F83" s="174">
        <v>0.47799999999999998</v>
      </c>
      <c r="G83" s="133">
        <v>400</v>
      </c>
      <c r="H83" s="175">
        <v>4.0000000000000002E-4</v>
      </c>
      <c r="I83" s="176"/>
    </row>
    <row r="84" spans="1:14" x14ac:dyDescent="0.35">
      <c r="A84" s="177" t="s">
        <v>1167</v>
      </c>
      <c r="B84" s="138">
        <v>13454048.892850777</v>
      </c>
      <c r="C84" s="149">
        <v>13454048.892850777</v>
      </c>
      <c r="D84" s="149">
        <v>15774000</v>
      </c>
      <c r="E84" s="138"/>
      <c r="F84" s="178">
        <v>0.5</v>
      </c>
      <c r="G84" s="133"/>
      <c r="H84" s="175"/>
      <c r="I84" s="176">
        <v>0.85292563033160751</v>
      </c>
    </row>
    <row r="85" spans="1:14" x14ac:dyDescent="0.35">
      <c r="A85" s="177" t="s">
        <v>1168</v>
      </c>
      <c r="B85" s="138">
        <v>12381771.311916806</v>
      </c>
      <c r="C85" s="149">
        <v>12381771.311916806</v>
      </c>
      <c r="D85" s="149">
        <v>14062678</v>
      </c>
      <c r="E85" s="138"/>
      <c r="F85" s="178">
        <v>0.46300000000000002</v>
      </c>
      <c r="G85" s="133"/>
      <c r="H85" s="175"/>
      <c r="I85" s="176">
        <v>0.88047037071579148</v>
      </c>
    </row>
    <row r="86" spans="1:14" x14ac:dyDescent="0.35">
      <c r="A86" s="177" t="s">
        <v>1169</v>
      </c>
      <c r="B86" s="138">
        <v>18916910.5715716</v>
      </c>
      <c r="C86" s="138">
        <v>18916910.5715716</v>
      </c>
      <c r="D86" s="138">
        <v>18916910.5715716</v>
      </c>
      <c r="E86" s="138"/>
      <c r="F86" s="179">
        <v>0.51200000000000001</v>
      </c>
      <c r="G86" s="149">
        <v>0</v>
      </c>
      <c r="H86" s="175">
        <v>0</v>
      </c>
      <c r="I86" s="176">
        <v>1</v>
      </c>
    </row>
    <row r="87" spans="1:14" x14ac:dyDescent="0.35">
      <c r="A87" s="180" t="s">
        <v>1170</v>
      </c>
      <c r="B87" s="138">
        <v>12781599.343864119</v>
      </c>
      <c r="C87" s="149">
        <v>12781599.343864119</v>
      </c>
      <c r="D87" s="149">
        <v>14131556.354955051</v>
      </c>
      <c r="E87" s="138"/>
      <c r="F87" s="178">
        <v>0.39339999999999997</v>
      </c>
      <c r="G87" s="133">
        <v>0</v>
      </c>
      <c r="H87" s="175">
        <v>0</v>
      </c>
      <c r="I87" s="176">
        <v>0.90447216306662592</v>
      </c>
    </row>
    <row r="88" spans="1:14" x14ac:dyDescent="0.35">
      <c r="A88" s="72" t="s">
        <v>1171</v>
      </c>
      <c r="B88" s="181">
        <v>14409931.248165678</v>
      </c>
      <c r="C88" s="182">
        <v>14409931.248165678</v>
      </c>
      <c r="D88" s="182">
        <v>15305245.093897162</v>
      </c>
      <c r="E88" s="181"/>
      <c r="F88" s="183">
        <v>0.41985</v>
      </c>
      <c r="G88" s="182">
        <v>0</v>
      </c>
      <c r="H88" s="184">
        <v>0</v>
      </c>
      <c r="I88" s="185">
        <v>0.94150280898876404</v>
      </c>
    </row>
    <row r="89" spans="1:14" x14ac:dyDescent="0.35">
      <c r="A89" t="s">
        <v>1172</v>
      </c>
      <c r="B89" s="138">
        <v>14409931.248165678</v>
      </c>
      <c r="C89" s="186">
        <v>14409931.248165678</v>
      </c>
      <c r="D89" s="186">
        <v>15305245.093897162</v>
      </c>
      <c r="E89" s="187"/>
      <c r="F89" s="188">
        <v>0.41985</v>
      </c>
      <c r="G89" s="141">
        <v>0</v>
      </c>
      <c r="H89" s="175">
        <v>0</v>
      </c>
      <c r="I89" s="30">
        <v>0.94150280898876404</v>
      </c>
    </row>
    <row r="90" spans="1:14" x14ac:dyDescent="0.35">
      <c r="A90" s="109" t="s">
        <v>1173</v>
      </c>
      <c r="B90" s="189">
        <v>11209638.734587256</v>
      </c>
      <c r="C90" s="189">
        <v>11209638.734587256</v>
      </c>
      <c r="D90" s="189">
        <v>13583444.58426456</v>
      </c>
      <c r="E90" s="189"/>
      <c r="F90" s="189">
        <v>0.49161518093556933</v>
      </c>
      <c r="G90">
        <v>1765.2250661959399</v>
      </c>
      <c r="H90">
        <v>1.7652250661959398E-3</v>
      </c>
      <c r="I90">
        <v>0.8252427184466018</v>
      </c>
    </row>
    <row r="91" spans="1:14" x14ac:dyDescent="0.35">
      <c r="A91" t="s">
        <v>1174</v>
      </c>
      <c r="B91" s="189">
        <v>14155275.214870876</v>
      </c>
      <c r="C91" s="189">
        <v>14155275.214870876</v>
      </c>
      <c r="D91" s="189">
        <v>16144032.889687445</v>
      </c>
      <c r="E91" s="189"/>
      <c r="F91" s="189">
        <v>0.50491510277033058</v>
      </c>
      <c r="G91">
        <v>1787.3100983020554</v>
      </c>
      <c r="H91">
        <v>1.7873100983020554E-3</v>
      </c>
      <c r="I91">
        <v>0.87681159420289856</v>
      </c>
    </row>
    <row r="92" spans="1:14" x14ac:dyDescent="0.35">
      <c r="A92" s="190" t="s">
        <v>1175</v>
      </c>
      <c r="B92" s="191">
        <v>152370.90134048002</v>
      </c>
      <c r="C92" s="192">
        <v>152370.90134048002</v>
      </c>
      <c r="D92" s="192">
        <v>162963.53084543315</v>
      </c>
      <c r="E92" s="192">
        <v>3839.6821254480283</v>
      </c>
      <c r="F92" s="192">
        <v>0.83</v>
      </c>
      <c r="G92" s="193">
        <v>48000</v>
      </c>
      <c r="H92" s="193">
        <v>4.8000000000000001E-2</v>
      </c>
      <c r="I92" s="193">
        <v>0.93500000000000016</v>
      </c>
      <c r="J92" s="193"/>
      <c r="K92" s="193"/>
      <c r="L92" s="193"/>
      <c r="M92" s="193"/>
      <c r="N92" s="194"/>
    </row>
    <row r="93" spans="1:14" x14ac:dyDescent="0.35">
      <c r="A93" s="195" t="s">
        <v>1176</v>
      </c>
      <c r="B93" s="196">
        <v>144230</v>
      </c>
      <c r="C93" s="197"/>
      <c r="D93" s="197"/>
      <c r="E93" s="197">
        <v>3785.4109999999991</v>
      </c>
      <c r="F93" s="197">
        <v>0.80800504236780391</v>
      </c>
      <c r="G93" s="197">
        <v>3510</v>
      </c>
      <c r="H93" s="197"/>
      <c r="I93" s="197"/>
      <c r="J93" s="197"/>
      <c r="K93" s="197"/>
      <c r="L93" s="197"/>
      <c r="M93" s="197"/>
      <c r="N93" s="198"/>
    </row>
    <row r="94" spans="1:14" x14ac:dyDescent="0.35">
      <c r="A94" s="199"/>
      <c r="B94" s="200"/>
      <c r="N94" s="201"/>
    </row>
    <row r="95" spans="1:14" x14ac:dyDescent="0.35">
      <c r="A95" s="199" t="s">
        <v>1177</v>
      </c>
      <c r="B95" s="200"/>
      <c r="N95" s="201"/>
    </row>
    <row r="96" spans="1:14" x14ac:dyDescent="0.35">
      <c r="A96" s="195" t="s">
        <v>1178</v>
      </c>
      <c r="B96" s="202"/>
      <c r="C96" s="203"/>
      <c r="D96" s="203"/>
      <c r="E96" s="203"/>
      <c r="F96" s="203"/>
      <c r="G96" s="203"/>
      <c r="H96" s="203"/>
      <c r="I96" s="203"/>
      <c r="J96" s="203"/>
      <c r="K96" s="203"/>
      <c r="L96" s="203"/>
      <c r="M96" s="203"/>
      <c r="N96" s="93"/>
    </row>
    <row r="97" spans="1:14" x14ac:dyDescent="0.35">
      <c r="A97" s="204" t="s">
        <v>1179</v>
      </c>
      <c r="B97" s="141" t="s">
        <v>1180</v>
      </c>
      <c r="C97" t="s">
        <v>1180</v>
      </c>
      <c r="D97" t="s">
        <v>1180</v>
      </c>
      <c r="E97" t="s">
        <v>1181</v>
      </c>
      <c r="F97" t="s">
        <v>1181</v>
      </c>
      <c r="G97" t="s">
        <v>1182</v>
      </c>
      <c r="H97" t="s">
        <v>1182</v>
      </c>
      <c r="I97" t="s">
        <v>1183</v>
      </c>
      <c r="J97" t="s">
        <v>1183</v>
      </c>
      <c r="K97" t="s">
        <v>1184</v>
      </c>
      <c r="L97" t="s">
        <v>1184</v>
      </c>
      <c r="M97" t="s">
        <v>1185</v>
      </c>
      <c r="N97" t="s">
        <v>1185</v>
      </c>
    </row>
    <row r="98" spans="1:14" x14ac:dyDescent="0.35">
      <c r="A98" s="2" t="s">
        <v>1186</v>
      </c>
      <c r="B98" s="141">
        <v>100</v>
      </c>
      <c r="C98">
        <v>100</v>
      </c>
      <c r="D98">
        <v>20</v>
      </c>
      <c r="E98">
        <v>100</v>
      </c>
      <c r="F98">
        <v>20</v>
      </c>
      <c r="G98">
        <v>100</v>
      </c>
      <c r="H98">
        <v>20</v>
      </c>
      <c r="I98">
        <v>100</v>
      </c>
      <c r="J98">
        <v>20</v>
      </c>
      <c r="K98">
        <v>100</v>
      </c>
      <c r="L98">
        <v>20</v>
      </c>
      <c r="M98">
        <v>100</v>
      </c>
      <c r="N98">
        <v>20</v>
      </c>
    </row>
    <row r="99" spans="1:14" x14ac:dyDescent="0.35">
      <c r="A99" s="205" t="s">
        <v>1187</v>
      </c>
      <c r="B99" s="206">
        <v>1</v>
      </c>
      <c r="C99" s="207">
        <v>1</v>
      </c>
      <c r="D99" s="207">
        <v>1</v>
      </c>
      <c r="E99" s="207">
        <v>1</v>
      </c>
      <c r="F99" s="207">
        <v>1</v>
      </c>
      <c r="G99" s="208">
        <v>1</v>
      </c>
      <c r="H99">
        <v>1</v>
      </c>
      <c r="I99">
        <v>1</v>
      </c>
      <c r="J99">
        <v>1</v>
      </c>
      <c r="K99">
        <v>1</v>
      </c>
      <c r="L99">
        <v>1</v>
      </c>
      <c r="M99">
        <v>1</v>
      </c>
      <c r="N99">
        <v>1</v>
      </c>
    </row>
    <row r="100" spans="1:14" x14ac:dyDescent="0.35">
      <c r="A100" s="195" t="s">
        <v>1188</v>
      </c>
      <c r="B100" s="196">
        <v>30</v>
      </c>
      <c r="C100" s="209">
        <v>30</v>
      </c>
      <c r="D100" s="209">
        <v>85</v>
      </c>
      <c r="E100" s="209">
        <v>6</v>
      </c>
      <c r="F100" s="209">
        <v>68</v>
      </c>
      <c r="G100" s="210">
        <v>25</v>
      </c>
      <c r="H100">
        <v>72</v>
      </c>
      <c r="I100">
        <v>23</v>
      </c>
      <c r="J100">
        <v>62</v>
      </c>
      <c r="K100">
        <v>21</v>
      </c>
      <c r="L100">
        <v>56</v>
      </c>
      <c r="M100">
        <v>21</v>
      </c>
      <c r="N100">
        <v>63</v>
      </c>
    </row>
    <row r="101" spans="1:14" x14ac:dyDescent="0.35">
      <c r="A101" s="199" t="s">
        <v>1189</v>
      </c>
      <c r="B101" s="200">
        <v>265</v>
      </c>
      <c r="C101">
        <v>265</v>
      </c>
      <c r="D101">
        <v>264</v>
      </c>
      <c r="E101" s="141">
        <v>234</v>
      </c>
      <c r="F101">
        <v>277</v>
      </c>
      <c r="G101" s="201">
        <v>298</v>
      </c>
      <c r="H101">
        <v>289</v>
      </c>
      <c r="I101">
        <v>296</v>
      </c>
      <c r="J101">
        <v>275</v>
      </c>
      <c r="K101">
        <v>310</v>
      </c>
      <c r="L101">
        <v>280</v>
      </c>
      <c r="M101">
        <v>290</v>
      </c>
      <c r="N101">
        <v>270</v>
      </c>
    </row>
    <row r="102" spans="1:14" x14ac:dyDescent="0.35">
      <c r="A102" s="199"/>
      <c r="B102" s="200"/>
      <c r="G102" s="201"/>
    </row>
    <row r="103" spans="1:14" x14ac:dyDescent="0.35">
      <c r="A103" s="199" t="s">
        <v>1190</v>
      </c>
      <c r="B103" s="200"/>
      <c r="G103" s="201"/>
    </row>
    <row r="104" spans="1:14" x14ac:dyDescent="0.35">
      <c r="A104" s="199" t="s">
        <v>1191</v>
      </c>
      <c r="B104" s="200" t="s">
        <v>1192</v>
      </c>
      <c r="C104" t="s">
        <v>1192</v>
      </c>
      <c r="D104" s="211" t="s">
        <v>1193</v>
      </c>
      <c r="E104" s="211" t="s">
        <v>1193</v>
      </c>
      <c r="F104" s="211" t="s">
        <v>1194</v>
      </c>
      <c r="G104" s="212" t="s">
        <v>1194</v>
      </c>
    </row>
    <row r="105" spans="1:14" x14ac:dyDescent="0.35">
      <c r="A105" s="195" t="s">
        <v>1186</v>
      </c>
      <c r="B105" s="202">
        <v>100</v>
      </c>
      <c r="C105" s="203"/>
      <c r="D105" s="203">
        <v>100</v>
      </c>
      <c r="E105" s="203">
        <v>20</v>
      </c>
      <c r="F105" s="203">
        <v>100</v>
      </c>
      <c r="G105" s="93">
        <v>20</v>
      </c>
    </row>
    <row r="106" spans="1:14" x14ac:dyDescent="0.35">
      <c r="A106" t="s">
        <v>1195</v>
      </c>
      <c r="B106">
        <v>0</v>
      </c>
      <c r="C106">
        <v>0</v>
      </c>
      <c r="D106">
        <v>4.5</v>
      </c>
      <c r="E106">
        <v>14</v>
      </c>
      <c r="F106">
        <v>0.66</v>
      </c>
      <c r="G106">
        <v>7.5</v>
      </c>
    </row>
    <row r="107" spans="1:14" x14ac:dyDescent="0.35">
      <c r="A107" s="109" t="s">
        <v>1196</v>
      </c>
      <c r="B107">
        <v>0</v>
      </c>
      <c r="C107">
        <v>0</v>
      </c>
      <c r="D107">
        <v>2.65</v>
      </c>
      <c r="E107">
        <v>7.65</v>
      </c>
      <c r="F107">
        <v>0.42</v>
      </c>
      <c r="G107">
        <v>4.9000000000000004</v>
      </c>
    </row>
    <row r="108" spans="1:14" x14ac:dyDescent="0.35">
      <c r="A108" s="190" t="s">
        <v>1197</v>
      </c>
      <c r="B108" s="213">
        <v>0</v>
      </c>
      <c r="C108">
        <v>0</v>
      </c>
      <c r="D108">
        <v>-11</v>
      </c>
      <c r="E108">
        <v>19</v>
      </c>
      <c r="F108">
        <v>-2.9</v>
      </c>
      <c r="G108">
        <v>-87</v>
      </c>
    </row>
    <row r="109" spans="1:14" x14ac:dyDescent="0.35">
      <c r="A109" s="199" t="s">
        <v>1198</v>
      </c>
      <c r="B109" s="214">
        <v>0</v>
      </c>
      <c r="C109">
        <v>0</v>
      </c>
      <c r="D109">
        <v>900</v>
      </c>
      <c r="E109">
        <v>3200</v>
      </c>
      <c r="F109">
        <v>130</v>
      </c>
      <c r="G109">
        <v>920</v>
      </c>
    </row>
    <row r="110" spans="1:14" x14ac:dyDescent="0.35">
      <c r="A110" s="199" t="s">
        <v>1199</v>
      </c>
      <c r="B110" s="214">
        <v>0</v>
      </c>
      <c r="C110">
        <v>0</v>
      </c>
      <c r="D110">
        <v>-69</v>
      </c>
      <c r="E110">
        <v>-240</v>
      </c>
      <c r="F110">
        <v>-10</v>
      </c>
      <c r="G110">
        <v>-71</v>
      </c>
    </row>
    <row r="111" spans="1:14" x14ac:dyDescent="0.35">
      <c r="A111" s="199"/>
      <c r="B111" s="214"/>
    </row>
    <row r="112" spans="1:14" x14ac:dyDescent="0.35">
      <c r="A112" s="195" t="s">
        <v>1200</v>
      </c>
      <c r="B112" s="215"/>
    </row>
    <row r="113" spans="1:24" x14ac:dyDescent="0.35">
      <c r="A113" t="s">
        <v>1201</v>
      </c>
      <c r="B113">
        <v>0.85</v>
      </c>
    </row>
    <row r="114" spans="1:24" x14ac:dyDescent="0.35">
      <c r="A114" s="109" t="s">
        <v>1202</v>
      </c>
      <c r="B114">
        <v>0.42857142857142855</v>
      </c>
    </row>
    <row r="115" spans="1:24" x14ac:dyDescent="0.35">
      <c r="A115" t="s">
        <v>1203</v>
      </c>
      <c r="B115">
        <v>0.75</v>
      </c>
    </row>
    <row r="116" spans="1:24" x14ac:dyDescent="0.35">
      <c r="A116" t="s">
        <v>1204</v>
      </c>
      <c r="B116" s="216">
        <v>0.27272727272727271</v>
      </c>
      <c r="F116" s="217"/>
      <c r="J116" s="217"/>
      <c r="N116" s="217"/>
      <c r="R116" s="218"/>
      <c r="V116" s="218"/>
    </row>
    <row r="117" spans="1:24" x14ac:dyDescent="0.35">
      <c r="A117" t="s">
        <v>1205</v>
      </c>
      <c r="B117" s="13">
        <v>0.5</v>
      </c>
      <c r="F117" s="15"/>
      <c r="J117" s="15"/>
      <c r="N117" s="15"/>
      <c r="R117" s="219"/>
      <c r="V117" s="219"/>
    </row>
    <row r="118" spans="1:24" x14ac:dyDescent="0.35">
      <c r="B118" s="220"/>
      <c r="C118" s="221"/>
      <c r="D118" s="222"/>
      <c r="F118" s="220"/>
      <c r="G118" s="221"/>
      <c r="H118" s="222"/>
      <c r="J118" s="220"/>
      <c r="K118" s="223"/>
      <c r="L118" s="222"/>
      <c r="N118" s="220"/>
      <c r="O118" s="223"/>
      <c r="P118" s="222"/>
      <c r="R118" s="220"/>
      <c r="S118" s="223"/>
      <c r="T118" s="222"/>
      <c r="V118" s="220"/>
      <c r="W118" s="223"/>
      <c r="X118" s="222"/>
    </row>
    <row r="119" spans="1:24" x14ac:dyDescent="0.35">
      <c r="A119" t="s">
        <v>1206</v>
      </c>
      <c r="B119" s="224"/>
      <c r="C119" s="225"/>
      <c r="D119" s="226"/>
      <c r="F119" s="224"/>
      <c r="G119" s="225"/>
      <c r="H119" s="226"/>
      <c r="J119" s="224"/>
      <c r="K119" s="225"/>
      <c r="L119" s="226"/>
      <c r="N119" s="224"/>
      <c r="O119" s="225"/>
      <c r="P119" s="226"/>
      <c r="R119" s="224"/>
      <c r="S119" s="225"/>
      <c r="T119" s="226"/>
      <c r="V119" s="224"/>
      <c r="W119" s="225"/>
      <c r="X119" s="226"/>
    </row>
    <row r="120" spans="1:24" x14ac:dyDescent="0.35">
      <c r="B120" s="227"/>
      <c r="C120" s="219"/>
      <c r="D120" s="228"/>
      <c r="F120" s="227"/>
      <c r="G120" s="219"/>
      <c r="H120" s="228"/>
      <c r="J120" s="227"/>
      <c r="K120" s="219"/>
      <c r="L120" s="228"/>
      <c r="N120" s="227"/>
      <c r="O120" s="219"/>
      <c r="P120" s="228"/>
      <c r="R120" s="227"/>
      <c r="S120" s="219"/>
      <c r="T120" s="228"/>
      <c r="V120" s="227"/>
      <c r="W120" s="219"/>
      <c r="X120" s="228"/>
    </row>
    <row r="121" spans="1:24" x14ac:dyDescent="0.35">
      <c r="B121" s="227">
        <v>10</v>
      </c>
      <c r="C121" s="219"/>
      <c r="D121" s="228"/>
      <c r="F121" s="227">
        <v>200</v>
      </c>
      <c r="G121" s="219"/>
      <c r="H121" s="228"/>
      <c r="J121" s="227">
        <v>11</v>
      </c>
      <c r="K121" s="219"/>
      <c r="L121" s="228"/>
      <c r="N121" s="227">
        <v>11</v>
      </c>
      <c r="O121" s="219"/>
      <c r="P121" s="228"/>
      <c r="R121" s="227">
        <v>27000</v>
      </c>
      <c r="S121" s="219"/>
      <c r="T121" s="228"/>
      <c r="V121" s="227">
        <v>1000</v>
      </c>
      <c r="W121" s="219"/>
      <c r="X121" s="228"/>
    </row>
    <row r="122" spans="1:24" x14ac:dyDescent="0.35">
      <c r="B122" s="227">
        <v>10</v>
      </c>
      <c r="C122" s="219"/>
      <c r="D122" s="228"/>
      <c r="F122" s="227">
        <v>200</v>
      </c>
      <c r="G122" s="219"/>
      <c r="H122" s="228"/>
      <c r="J122" s="227">
        <v>11</v>
      </c>
      <c r="K122" s="219"/>
      <c r="L122" s="228"/>
      <c r="N122" s="227">
        <v>11</v>
      </c>
      <c r="O122" s="219"/>
      <c r="P122" s="228"/>
      <c r="R122" s="227">
        <v>27000</v>
      </c>
      <c r="S122" s="219"/>
      <c r="T122" s="228"/>
      <c r="V122" s="227">
        <v>1000</v>
      </c>
      <c r="W122" s="219"/>
      <c r="X122" s="228"/>
    </row>
    <row r="123" spans="1:24" x14ac:dyDescent="0.35">
      <c r="B123" s="227" t="s">
        <v>1207</v>
      </c>
      <c r="C123" s="219" t="s">
        <v>1208</v>
      </c>
      <c r="D123" s="228" t="s">
        <v>1209</v>
      </c>
      <c r="F123" s="229" t="s">
        <v>1207</v>
      </c>
      <c r="G123" s="230" t="s">
        <v>1210</v>
      </c>
      <c r="H123" s="231" t="s">
        <v>1209</v>
      </c>
      <c r="J123" s="229" t="s">
        <v>1207</v>
      </c>
      <c r="K123" s="230" t="s">
        <v>1211</v>
      </c>
      <c r="L123" s="231" t="s">
        <v>1209</v>
      </c>
      <c r="N123" s="229" t="s">
        <v>1207</v>
      </c>
      <c r="O123" s="230" t="s">
        <v>1212</v>
      </c>
      <c r="P123" s="231" t="s">
        <v>1209</v>
      </c>
      <c r="R123" s="229" t="s">
        <v>1207</v>
      </c>
      <c r="S123" s="230" t="s">
        <v>1213</v>
      </c>
      <c r="T123" s="231" t="s">
        <v>1209</v>
      </c>
      <c r="V123" s="229" t="s">
        <v>1207</v>
      </c>
      <c r="W123" s="230" t="s">
        <v>1214</v>
      </c>
      <c r="X123" s="231" t="s">
        <v>1209</v>
      </c>
    </row>
    <row r="124" spans="1:24" x14ac:dyDescent="0.35">
      <c r="B124" s="227">
        <v>1990</v>
      </c>
      <c r="C124" s="219">
        <v>500</v>
      </c>
      <c r="D124" s="228">
        <v>19.607843137254903</v>
      </c>
      <c r="F124" s="227">
        <v>1990</v>
      </c>
      <c r="G124" s="219">
        <v>600</v>
      </c>
      <c r="H124" s="228">
        <v>3</v>
      </c>
      <c r="J124" s="227">
        <v>1990</v>
      </c>
      <c r="K124" s="219">
        <v>350</v>
      </c>
      <c r="L124" s="228">
        <v>31.818181818181817</v>
      </c>
      <c r="N124" s="227">
        <v>1990</v>
      </c>
      <c r="O124" s="219">
        <v>2283</v>
      </c>
      <c r="P124" s="228">
        <v>14.006134969325153</v>
      </c>
      <c r="R124" s="227">
        <v>1990</v>
      </c>
      <c r="S124" s="219">
        <v>27000</v>
      </c>
      <c r="T124" s="228">
        <v>1</v>
      </c>
      <c r="V124" s="227">
        <v>1990</v>
      </c>
      <c r="W124" s="219">
        <v>2000</v>
      </c>
      <c r="X124" s="228">
        <v>1</v>
      </c>
    </row>
    <row r="125" spans="1:24" x14ac:dyDescent="0.35">
      <c r="B125" s="227">
        <v>1995</v>
      </c>
      <c r="C125" s="219">
        <v>340</v>
      </c>
      <c r="D125" s="228">
        <v>13.333333333333334</v>
      </c>
      <c r="F125" s="232">
        <v>1995</v>
      </c>
      <c r="G125" s="233">
        <v>350</v>
      </c>
      <c r="H125" s="234">
        <v>1.75</v>
      </c>
      <c r="J125" s="232">
        <v>1995</v>
      </c>
      <c r="K125" s="233">
        <v>200</v>
      </c>
      <c r="L125" s="234">
        <v>18.181818181818183</v>
      </c>
      <c r="N125" s="232">
        <v>1995</v>
      </c>
      <c r="O125" s="233">
        <v>2283</v>
      </c>
      <c r="P125" s="234">
        <v>14.006134969325153</v>
      </c>
      <c r="R125" s="232">
        <v>1995</v>
      </c>
      <c r="S125" s="233">
        <v>27000</v>
      </c>
      <c r="T125" s="234">
        <v>1</v>
      </c>
      <c r="V125" s="232">
        <v>1995</v>
      </c>
      <c r="W125" s="233">
        <v>2000</v>
      </c>
      <c r="X125" s="234">
        <v>1</v>
      </c>
    </row>
    <row r="126" spans="1:24" x14ac:dyDescent="0.35">
      <c r="B126" s="232">
        <v>2000</v>
      </c>
      <c r="C126" s="233">
        <v>200</v>
      </c>
      <c r="D126" s="234">
        <v>7.8431372549019605</v>
      </c>
      <c r="F126">
        <v>2000</v>
      </c>
      <c r="G126">
        <v>200</v>
      </c>
      <c r="H126">
        <v>1</v>
      </c>
      <c r="J126">
        <v>2000</v>
      </c>
      <c r="K126">
        <v>120</v>
      </c>
      <c r="L126">
        <v>10.909090909090908</v>
      </c>
      <c r="N126">
        <v>2000</v>
      </c>
      <c r="O126">
        <v>2283</v>
      </c>
      <c r="P126">
        <v>14.006134969325153</v>
      </c>
      <c r="R126">
        <v>2000</v>
      </c>
      <c r="S126">
        <v>27000</v>
      </c>
      <c r="T126">
        <v>1</v>
      </c>
      <c r="V126">
        <v>2000</v>
      </c>
      <c r="W126">
        <v>2000</v>
      </c>
      <c r="X126">
        <v>1</v>
      </c>
    </row>
    <row r="127" spans="1:24" x14ac:dyDescent="0.35">
      <c r="B127">
        <v>2005</v>
      </c>
      <c r="C127">
        <v>25.5</v>
      </c>
      <c r="D127">
        <v>1</v>
      </c>
      <c r="F127">
        <v>2005</v>
      </c>
      <c r="G127">
        <v>200</v>
      </c>
      <c r="H127">
        <v>1</v>
      </c>
      <c r="J127">
        <v>2005</v>
      </c>
      <c r="K127">
        <v>120</v>
      </c>
      <c r="L127">
        <v>10.909090909090908</v>
      </c>
      <c r="N127">
        <v>2005</v>
      </c>
      <c r="O127">
        <v>2283</v>
      </c>
      <c r="P127">
        <v>14.006134969325153</v>
      </c>
      <c r="R127">
        <v>2005</v>
      </c>
      <c r="S127">
        <v>27000</v>
      </c>
      <c r="T127">
        <v>1</v>
      </c>
      <c r="V127">
        <v>2005</v>
      </c>
      <c r="W127">
        <v>2000</v>
      </c>
      <c r="X127">
        <v>1</v>
      </c>
    </row>
    <row r="128" spans="1:24" x14ac:dyDescent="0.35">
      <c r="A128" s="109"/>
      <c r="B128">
        <v>2010</v>
      </c>
      <c r="C128">
        <v>25.5</v>
      </c>
      <c r="D128">
        <v>1</v>
      </c>
      <c r="F128">
        <v>2010</v>
      </c>
      <c r="G128">
        <v>200</v>
      </c>
      <c r="H128">
        <v>1</v>
      </c>
      <c r="J128">
        <v>2010</v>
      </c>
      <c r="K128">
        <v>11</v>
      </c>
      <c r="L128">
        <v>1</v>
      </c>
      <c r="N128">
        <v>2010</v>
      </c>
      <c r="O128">
        <v>163</v>
      </c>
      <c r="P128">
        <v>1</v>
      </c>
      <c r="R128">
        <v>2010</v>
      </c>
      <c r="S128">
        <v>27000</v>
      </c>
      <c r="T128">
        <v>1</v>
      </c>
      <c r="V128">
        <v>2010</v>
      </c>
      <c r="W128">
        <v>2000</v>
      </c>
      <c r="X128">
        <v>1</v>
      </c>
    </row>
    <row r="129" spans="1:24" x14ac:dyDescent="0.35">
      <c r="A129" s="235"/>
      <c r="B129" s="236">
        <v>2015</v>
      </c>
      <c r="C129" s="236">
        <v>25.5</v>
      </c>
      <c r="D129" s="236">
        <v>1</v>
      </c>
      <c r="E129" s="236"/>
      <c r="F129" s="237">
        <v>2015</v>
      </c>
      <c r="G129">
        <v>200</v>
      </c>
      <c r="H129">
        <v>1</v>
      </c>
      <c r="J129">
        <v>2015</v>
      </c>
      <c r="K129">
        <v>11</v>
      </c>
      <c r="L129">
        <v>1</v>
      </c>
      <c r="N129">
        <v>2015</v>
      </c>
      <c r="O129">
        <v>11</v>
      </c>
      <c r="P129">
        <v>6.7484662576687116E-2</v>
      </c>
      <c r="R129">
        <v>2015</v>
      </c>
      <c r="S129">
        <v>27000</v>
      </c>
      <c r="T129">
        <v>1</v>
      </c>
      <c r="V129">
        <v>2015</v>
      </c>
      <c r="W129">
        <v>1000</v>
      </c>
      <c r="X129">
        <v>0.5</v>
      </c>
    </row>
    <row r="130" spans="1:24" x14ac:dyDescent="0.35">
      <c r="A130" s="238"/>
      <c r="B130" s="239">
        <v>2017</v>
      </c>
      <c r="C130" s="239">
        <v>10</v>
      </c>
      <c r="D130" s="239">
        <v>0.39215686274509803</v>
      </c>
      <c r="E130" s="240"/>
      <c r="F130" s="241">
        <v>2020</v>
      </c>
      <c r="G130">
        <v>200</v>
      </c>
      <c r="H130">
        <v>1</v>
      </c>
      <c r="J130">
        <v>2020</v>
      </c>
      <c r="K130">
        <v>11</v>
      </c>
      <c r="L130">
        <v>1</v>
      </c>
      <c r="N130">
        <v>2020</v>
      </c>
      <c r="O130">
        <v>11</v>
      </c>
      <c r="P130">
        <v>6.7484662576687116E-2</v>
      </c>
      <c r="R130">
        <v>2020</v>
      </c>
      <c r="S130">
        <v>5000</v>
      </c>
      <c r="T130">
        <v>0.185</v>
      </c>
      <c r="V130">
        <v>2020</v>
      </c>
      <c r="W130">
        <v>1000</v>
      </c>
      <c r="X130">
        <v>0.5</v>
      </c>
    </row>
    <row r="131" spans="1:24" x14ac:dyDescent="0.35">
      <c r="A131" s="238"/>
      <c r="B131" s="242">
        <v>2020</v>
      </c>
      <c r="C131" s="239">
        <v>10</v>
      </c>
      <c r="D131" s="239">
        <v>0.39215686274509803</v>
      </c>
      <c r="E131" s="240"/>
      <c r="F131" s="243"/>
    </row>
    <row r="132" spans="1:24" x14ac:dyDescent="0.35">
      <c r="A132" s="238"/>
      <c r="B132" s="242"/>
      <c r="C132" s="242"/>
      <c r="D132" s="239"/>
      <c r="E132" s="242"/>
      <c r="F132" s="243"/>
    </row>
    <row r="133" spans="1:24" x14ac:dyDescent="0.35">
      <c r="A133" s="238" t="s">
        <v>1215</v>
      </c>
      <c r="B133" s="242"/>
      <c r="C133" s="240"/>
      <c r="D133" s="239"/>
      <c r="E133" s="239"/>
      <c r="F133" s="241"/>
    </row>
    <row r="134" spans="1:24" x14ac:dyDescent="0.35">
      <c r="A134" s="244" t="s">
        <v>1216</v>
      </c>
      <c r="B134" s="245" t="s">
        <v>1217</v>
      </c>
      <c r="C134" s="245" t="s">
        <v>1218</v>
      </c>
      <c r="D134" s="246" t="s">
        <v>1219</v>
      </c>
      <c r="E134" s="245" t="s">
        <v>1220</v>
      </c>
      <c r="F134" s="247" t="s">
        <v>1221</v>
      </c>
    </row>
    <row r="135" spans="1:24" x14ac:dyDescent="0.35">
      <c r="A135" t="s">
        <v>1222</v>
      </c>
      <c r="B135">
        <v>1</v>
      </c>
      <c r="C135">
        <v>1000</v>
      </c>
      <c r="D135">
        <v>1000000</v>
      </c>
      <c r="E135">
        <v>453.59237000000002</v>
      </c>
      <c r="F135">
        <v>907184.74</v>
      </c>
    </row>
    <row r="136" spans="1:24" x14ac:dyDescent="0.35">
      <c r="A136" s="235" t="s">
        <v>1223</v>
      </c>
      <c r="B136" s="236">
        <v>1E-3</v>
      </c>
      <c r="C136" s="236">
        <v>1</v>
      </c>
      <c r="D136" s="236">
        <v>1000</v>
      </c>
      <c r="E136" s="236">
        <v>0.45359237000000002</v>
      </c>
      <c r="F136" s="237">
        <v>907.18474000000003</v>
      </c>
    </row>
    <row r="137" spans="1:24" x14ac:dyDescent="0.35">
      <c r="A137" s="238" t="s">
        <v>1224</v>
      </c>
      <c r="B137" s="13">
        <v>9.9999999999999995E-7</v>
      </c>
      <c r="C137" s="248">
        <v>1E-3</v>
      </c>
      <c r="D137" s="249">
        <v>1</v>
      </c>
      <c r="E137" s="250">
        <v>4.5359237000000004E-4</v>
      </c>
      <c r="F137" s="251">
        <v>0.90718474000000004</v>
      </c>
    </row>
    <row r="138" spans="1:24" x14ac:dyDescent="0.35">
      <c r="A138" s="238" t="s">
        <v>1225</v>
      </c>
      <c r="B138" s="239">
        <v>2.2046226218487759E-3</v>
      </c>
      <c r="C138" s="239">
        <v>2.2046226218487757</v>
      </c>
      <c r="D138" s="239">
        <v>2204.6226218487759</v>
      </c>
      <c r="E138" s="239">
        <v>1</v>
      </c>
      <c r="F138" s="241">
        <v>2000</v>
      </c>
    </row>
    <row r="139" spans="1:24" x14ac:dyDescent="0.35">
      <c r="A139" s="238" t="s">
        <v>1226</v>
      </c>
      <c r="B139" s="239">
        <v>1.102311310924388E-6</v>
      </c>
      <c r="C139" s="240">
        <v>1.1023113109243879E-3</v>
      </c>
      <c r="D139" s="239">
        <v>1.1023113109243878</v>
      </c>
      <c r="E139" s="240">
        <v>5.0000000000000001E-4</v>
      </c>
      <c r="F139" s="243">
        <v>1</v>
      </c>
    </row>
    <row r="140" spans="1:24" x14ac:dyDescent="0.35">
      <c r="A140" s="238"/>
      <c r="B140" s="219"/>
      <c r="C140" s="242"/>
      <c r="D140" s="240"/>
      <c r="E140" s="239"/>
      <c r="F140" s="243"/>
    </row>
    <row r="141" spans="1:24" x14ac:dyDescent="0.35">
      <c r="A141" s="244" t="s">
        <v>1227</v>
      </c>
      <c r="B141" s="233" t="s">
        <v>1228</v>
      </c>
      <c r="C141" s="245" t="s">
        <v>1229</v>
      </c>
      <c r="D141" s="246" t="s">
        <v>1230</v>
      </c>
      <c r="E141" s="246" t="s">
        <v>1231</v>
      </c>
      <c r="F141" s="247" t="s">
        <v>1232</v>
      </c>
    </row>
    <row r="142" spans="1:24" x14ac:dyDescent="0.35">
      <c r="A142" t="s">
        <v>1233</v>
      </c>
      <c r="B142">
        <v>1</v>
      </c>
      <c r="C142">
        <v>9.9999999999999995E-7</v>
      </c>
      <c r="D142">
        <v>1E-3</v>
      </c>
      <c r="E142">
        <v>3.7854109999999998E-3</v>
      </c>
      <c r="F142">
        <v>2.8316846999999999E-2</v>
      </c>
    </row>
    <row r="143" spans="1:24" x14ac:dyDescent="0.35">
      <c r="A143" s="235" t="s">
        <v>1234</v>
      </c>
      <c r="B143" s="236">
        <v>1000000</v>
      </c>
      <c r="C143" s="236">
        <v>1</v>
      </c>
      <c r="D143" s="236">
        <v>1000.0000000000001</v>
      </c>
      <c r="E143" s="236">
        <v>3785.4110000000001</v>
      </c>
      <c r="F143" s="236">
        <v>28316.847000000002</v>
      </c>
      <c r="G143" s="236"/>
      <c r="H143" s="236"/>
      <c r="I143" s="237"/>
    </row>
    <row r="144" spans="1:24" x14ac:dyDescent="0.35">
      <c r="A144" s="238" t="s">
        <v>1235</v>
      </c>
      <c r="B144" s="239">
        <v>1000</v>
      </c>
      <c r="C144" s="239">
        <v>1E-3</v>
      </c>
      <c r="D144" s="239">
        <v>1</v>
      </c>
      <c r="E144" s="239">
        <v>3.7854109999999999</v>
      </c>
      <c r="F144" s="239">
        <v>28.316846999999999</v>
      </c>
      <c r="G144" s="239"/>
      <c r="H144" s="239"/>
      <c r="I144" s="201"/>
    </row>
    <row r="145" spans="1:9" x14ac:dyDescent="0.35">
      <c r="A145" s="238" t="s">
        <v>1236</v>
      </c>
      <c r="B145" s="240">
        <v>264.17210707106841</v>
      </c>
      <c r="C145" s="239">
        <v>2.6417210707106839E-4</v>
      </c>
      <c r="D145" s="239">
        <v>0.26417210707106842</v>
      </c>
      <c r="E145" s="219">
        <v>1</v>
      </c>
      <c r="F145" s="239">
        <v>7.4805211375990615</v>
      </c>
      <c r="G145" s="240"/>
      <c r="H145" s="239"/>
      <c r="I145" s="201"/>
    </row>
    <row r="146" spans="1:9" x14ac:dyDescent="0.35">
      <c r="A146" s="238" t="s">
        <v>1237</v>
      </c>
      <c r="B146" s="242">
        <v>35.314666212661322</v>
      </c>
      <c r="C146" s="240">
        <v>3.5314666212661319E-5</v>
      </c>
      <c r="D146" s="239">
        <v>3.5314666212661321E-2</v>
      </c>
      <c r="E146" s="252">
        <v>0.13368052594273649</v>
      </c>
      <c r="F146" s="219">
        <v>1</v>
      </c>
      <c r="G146" s="242"/>
      <c r="H146" s="239"/>
      <c r="I146" s="201"/>
    </row>
    <row r="147" spans="1:9" x14ac:dyDescent="0.35">
      <c r="A147" s="238"/>
      <c r="B147" s="242"/>
      <c r="C147" s="240"/>
      <c r="D147" s="239"/>
      <c r="E147" s="239"/>
      <c r="F147" s="239"/>
      <c r="G147" s="240"/>
      <c r="H147" s="239"/>
      <c r="I147" s="201"/>
    </row>
    <row r="148" spans="1:9" x14ac:dyDescent="0.35">
      <c r="A148" s="238" t="s">
        <v>747</v>
      </c>
      <c r="B148" s="253" t="s">
        <v>1238</v>
      </c>
      <c r="C148" s="242" t="s">
        <v>1239</v>
      </c>
      <c r="D148" s="240" t="s">
        <v>1240</v>
      </c>
      <c r="E148" s="240" t="s">
        <v>1241</v>
      </c>
      <c r="F148" s="239" t="s">
        <v>1242</v>
      </c>
      <c r="G148" s="242" t="s">
        <v>1243</v>
      </c>
      <c r="H148" s="239" t="s">
        <v>1244</v>
      </c>
      <c r="I148" s="201" t="s">
        <v>1245</v>
      </c>
    </row>
    <row r="149" spans="1:9" x14ac:dyDescent="0.35">
      <c r="A149" s="238" t="s">
        <v>1246</v>
      </c>
      <c r="B149" s="242">
        <v>1</v>
      </c>
      <c r="C149" s="240">
        <v>1000</v>
      </c>
      <c r="D149" s="239">
        <v>1000000</v>
      </c>
      <c r="E149" s="240">
        <v>3600</v>
      </c>
      <c r="F149" s="239">
        <v>3600000</v>
      </c>
      <c r="G149" s="239">
        <v>1055.05585</v>
      </c>
      <c r="H149" s="239">
        <v>1055055850</v>
      </c>
      <c r="I149" s="201">
        <v>2684519.5376862194</v>
      </c>
    </row>
    <row r="150" spans="1:9" x14ac:dyDescent="0.35">
      <c r="A150" s="238" t="s">
        <v>1247</v>
      </c>
      <c r="B150" s="254">
        <v>1E-3</v>
      </c>
      <c r="C150" s="242">
        <v>1</v>
      </c>
      <c r="D150" s="242">
        <v>1000</v>
      </c>
      <c r="E150" s="255">
        <v>3.6</v>
      </c>
      <c r="F150" s="242">
        <v>3600</v>
      </c>
      <c r="G150" s="242">
        <v>1.05505585</v>
      </c>
      <c r="H150" s="239">
        <v>1055055.8500000001</v>
      </c>
      <c r="I150" s="201">
        <v>2684.5195376862198</v>
      </c>
    </row>
    <row r="151" spans="1:9" x14ac:dyDescent="0.35">
      <c r="A151" s="244" t="s">
        <v>1248</v>
      </c>
      <c r="B151" s="203">
        <v>9.9999999999999995E-7</v>
      </c>
      <c r="C151" s="203">
        <v>1E-3</v>
      </c>
      <c r="D151" s="203">
        <v>1</v>
      </c>
      <c r="E151" s="203">
        <v>3.5999999999999999E-3</v>
      </c>
      <c r="F151" s="203">
        <v>3.6</v>
      </c>
      <c r="G151" s="203">
        <v>1.0550558499999999E-3</v>
      </c>
      <c r="H151" s="203">
        <v>1055.05585</v>
      </c>
      <c r="I151" s="93">
        <v>2.6845195376862194</v>
      </c>
    </row>
    <row r="152" spans="1:9" x14ac:dyDescent="0.35">
      <c r="A152" t="s">
        <v>1249</v>
      </c>
      <c r="B152">
        <v>2.7777777777777778E-4</v>
      </c>
      <c r="C152">
        <v>0.27777777777777779</v>
      </c>
      <c r="D152">
        <v>277.77777777777777</v>
      </c>
      <c r="E152">
        <v>1</v>
      </c>
      <c r="F152">
        <v>1000</v>
      </c>
      <c r="G152">
        <v>0.29307106944444444</v>
      </c>
      <c r="H152">
        <v>293071.06944444444</v>
      </c>
      <c r="I152">
        <v>745.69987157950538</v>
      </c>
    </row>
    <row r="153" spans="1:9" x14ac:dyDescent="0.35">
      <c r="A153" t="s">
        <v>1250</v>
      </c>
      <c r="B153">
        <v>2.7777777777777776E-7</v>
      </c>
      <c r="C153">
        <v>2.7777777777777778E-4</v>
      </c>
      <c r="D153">
        <v>0.27777777777777779</v>
      </c>
      <c r="E153">
        <v>1E-3</v>
      </c>
      <c r="F153">
        <v>1</v>
      </c>
      <c r="G153">
        <v>2.9307106944444444E-4</v>
      </c>
      <c r="H153">
        <v>293.07106944444445</v>
      </c>
      <c r="I153">
        <v>0.74569987157950535</v>
      </c>
    </row>
    <row r="154" spans="1:9" x14ac:dyDescent="0.35">
      <c r="A154" t="s">
        <v>1251</v>
      </c>
      <c r="B154">
        <v>9.4781712266701337E-4</v>
      </c>
      <c r="C154">
        <v>0.94781712266701335</v>
      </c>
      <c r="D154">
        <v>947.81712266701334</v>
      </c>
      <c r="E154">
        <v>3.4121416416012482</v>
      </c>
      <c r="F154">
        <v>3412.141641601248</v>
      </c>
      <c r="G154">
        <v>1</v>
      </c>
      <c r="H154">
        <v>1000000</v>
      </c>
      <c r="I154">
        <v>2544.4335839531336</v>
      </c>
    </row>
    <row r="155" spans="1:9" x14ac:dyDescent="0.35">
      <c r="A155" t="s">
        <v>1252</v>
      </c>
      <c r="B155">
        <v>9.4781712266701324E-10</v>
      </c>
      <c r="C155">
        <v>9.4781712266701326E-7</v>
      </c>
      <c r="D155">
        <v>9.4781712266701326E-4</v>
      </c>
      <c r="E155">
        <v>3.4121416416012478E-6</v>
      </c>
      <c r="F155">
        <v>3.4121416416012479E-3</v>
      </c>
      <c r="G155">
        <v>9.9999999999999995E-7</v>
      </c>
      <c r="H155">
        <v>1</v>
      </c>
      <c r="I155">
        <v>2.5444335839531337E-3</v>
      </c>
    </row>
    <row r="156" spans="1:9" x14ac:dyDescent="0.35">
      <c r="A156" t="s">
        <v>1253</v>
      </c>
      <c r="B156">
        <v>3.72506136E-7</v>
      </c>
      <c r="C156">
        <v>3.7250613599999999E-4</v>
      </c>
      <c r="D156">
        <v>0.37250613599999999</v>
      </c>
      <c r="E156">
        <v>1.3410220896E-3</v>
      </c>
      <c r="F156">
        <v>1.3410220896</v>
      </c>
      <c r="G156">
        <v>3.9301477794769559E-4</v>
      </c>
      <c r="H156">
        <v>393.01477794769556</v>
      </c>
      <c r="I156">
        <v>1</v>
      </c>
    </row>
    <row r="158" spans="1:9" x14ac:dyDescent="0.35">
      <c r="A158" t="s">
        <v>1254</v>
      </c>
      <c r="B158" t="s">
        <v>1255</v>
      </c>
      <c r="C158" t="s">
        <v>1256</v>
      </c>
      <c r="D158" t="s">
        <v>1257</v>
      </c>
      <c r="E158" t="s">
        <v>1258</v>
      </c>
      <c r="F158" t="s">
        <v>1259</v>
      </c>
    </row>
    <row r="159" spans="1:9" x14ac:dyDescent="0.35">
      <c r="A159" t="s">
        <v>1255</v>
      </c>
      <c r="B159">
        <v>1</v>
      </c>
      <c r="C159">
        <v>1000</v>
      </c>
      <c r="D159">
        <v>1000000</v>
      </c>
      <c r="E159">
        <v>304.8</v>
      </c>
      <c r="F159">
        <v>1609340</v>
      </c>
    </row>
    <row r="160" spans="1:9" x14ac:dyDescent="0.35">
      <c r="A160" t="s">
        <v>1256</v>
      </c>
      <c r="B160">
        <v>1E-3</v>
      </c>
      <c r="C160">
        <v>1</v>
      </c>
      <c r="D160">
        <v>1000</v>
      </c>
      <c r="E160">
        <v>0.30480000000000002</v>
      </c>
      <c r="F160">
        <v>1609.34</v>
      </c>
    </row>
    <row r="161" spans="1:6" x14ac:dyDescent="0.35">
      <c r="A161" t="s">
        <v>1257</v>
      </c>
      <c r="B161">
        <v>9.9999999999999995E-7</v>
      </c>
      <c r="C161">
        <v>1E-3</v>
      </c>
      <c r="D161">
        <v>1</v>
      </c>
      <c r="E161">
        <v>3.0480000000000004E-4</v>
      </c>
      <c r="F161">
        <v>1.60934</v>
      </c>
    </row>
    <row r="162" spans="1:6" x14ac:dyDescent="0.35">
      <c r="A162" t="s">
        <v>1258</v>
      </c>
      <c r="B162">
        <v>3.2808398950131233E-3</v>
      </c>
      <c r="C162">
        <v>3.2808398950131235</v>
      </c>
      <c r="D162">
        <v>3280.8398950131236</v>
      </c>
      <c r="E162">
        <v>1</v>
      </c>
      <c r="F162">
        <v>5280</v>
      </c>
    </row>
    <row r="163" spans="1:6" x14ac:dyDescent="0.35">
      <c r="A163" t="s">
        <v>1259</v>
      </c>
      <c r="B163">
        <v>6.2137273664980671E-7</v>
      </c>
      <c r="C163">
        <v>6.2137273664980672E-4</v>
      </c>
      <c r="D163">
        <v>0.62137273664980675</v>
      </c>
      <c r="E163">
        <v>1.8939393939393939E-4</v>
      </c>
      <c r="F163">
        <v>1</v>
      </c>
    </row>
  </sheetData>
  <dataValidations count="5">
    <dataValidation type="list" allowBlank="1" showInputMessage="1" showErrorMessage="1" sqref="B5" xr:uid="{FC295F0B-C22E-460E-A9D5-CDF4C91BED3A}">
      <formula1>"1,2"</formula1>
    </dataValidation>
    <dataValidation type="list" allowBlank="1" showInputMessage="1" showErrorMessage="1" sqref="B92" xr:uid="{1EADA1E4-1D49-4B83-8F48-5F31ABC25569}">
      <formula1>"AR5/GWP,AR5/GTP,AR4/GWP,AR3/GWP,AR2/GWP,AR1/GWP"</formula1>
    </dataValidation>
    <dataValidation type="list" allowBlank="1" showInputMessage="1" showErrorMessage="1" sqref="B93" xr:uid="{6C15D379-742E-40B0-863A-43C4CB59A2BE}">
      <formula1>$C$93:$D$93</formula1>
    </dataValidation>
    <dataValidation type="list" allowBlank="1" showInputMessage="1" showErrorMessage="1" sqref="B99" xr:uid="{279CB78B-30E1-4930-B41A-88475B377771}">
      <formula1>"None, GWP, GTP"</formula1>
    </dataValidation>
    <dataValidation type="list" allowBlank="1" showInputMessage="1" showErrorMessage="1" sqref="B100" xr:uid="{B70ADE40-1A2D-4A91-B620-C0E1729762E1}">
      <formula1>$D$100:$E$100</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D5CE4-D793-46A4-9A1B-7DEEC17B1B8C}">
  <sheetPr>
    <tabColor rgb="FFC00000"/>
  </sheetPr>
  <dimension ref="A1"/>
  <sheetViews>
    <sheetView workbookViewId="0">
      <selection activeCell="H17" sqref="H17"/>
    </sheetView>
  </sheetViews>
  <sheetFormatPr defaultRowHeight="14.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D9A77-B9AA-4EEB-8D1D-10036740C683}">
  <dimension ref="A1:AE31"/>
  <sheetViews>
    <sheetView zoomScaleNormal="100" workbookViewId="0">
      <selection activeCell="G33" sqref="G33"/>
    </sheetView>
  </sheetViews>
  <sheetFormatPr defaultRowHeight="14.5" x14ac:dyDescent="0.35"/>
  <cols>
    <col min="2" max="2" width="11.81640625" bestFit="1" customWidth="1"/>
  </cols>
  <sheetData>
    <row r="1" spans="1:11" x14ac:dyDescent="0.35">
      <c r="A1" s="4" t="s">
        <v>739</v>
      </c>
      <c r="B1" s="5"/>
      <c r="C1" s="5"/>
      <c r="D1" s="5"/>
      <c r="E1" s="5"/>
      <c r="F1" s="5"/>
      <c r="G1" s="5"/>
      <c r="H1" s="5"/>
      <c r="I1" s="5"/>
      <c r="J1" s="5"/>
      <c r="K1" s="5"/>
    </row>
    <row r="2" spans="1:11" x14ac:dyDescent="0.35">
      <c r="A2" t="s">
        <v>1066</v>
      </c>
      <c r="B2" t="s">
        <v>1067</v>
      </c>
      <c r="C2" t="s">
        <v>1068</v>
      </c>
    </row>
    <row r="3" spans="1:11" x14ac:dyDescent="0.35">
      <c r="A3" s="141">
        <f>'GREET1 Fuel_Specs'!D62</f>
        <v>343</v>
      </c>
      <c r="B3" s="256">
        <f>'GREET1 Fuel_Specs'!E62</f>
        <v>2.5499999999999998</v>
      </c>
      <c r="C3">
        <f>A3/B3*10^3</f>
        <v>134509.80392156864</v>
      </c>
    </row>
    <row r="6" spans="1:11" x14ac:dyDescent="0.35">
      <c r="A6" s="31" t="s">
        <v>740</v>
      </c>
    </row>
    <row r="7" spans="1:11" x14ac:dyDescent="0.35">
      <c r="A7">
        <v>2020</v>
      </c>
      <c r="B7">
        <v>11</v>
      </c>
      <c r="C7" t="s">
        <v>741</v>
      </c>
      <c r="E7">
        <f>B7*About!A$87*About!A$88</f>
        <v>11.0376013</v>
      </c>
      <c r="F7" t="s">
        <v>742</v>
      </c>
    </row>
    <row r="8" spans="1:11" x14ac:dyDescent="0.35">
      <c r="A8">
        <v>2030</v>
      </c>
      <c r="B8">
        <v>7</v>
      </c>
      <c r="C8" t="s">
        <v>741</v>
      </c>
      <c r="E8">
        <f>B8*About!A$87*About!A$88</f>
        <v>7.0239281</v>
      </c>
      <c r="F8" t="s">
        <v>742</v>
      </c>
    </row>
    <row r="9" spans="1:11" x14ac:dyDescent="0.35">
      <c r="A9">
        <v>2050</v>
      </c>
      <c r="B9">
        <v>5</v>
      </c>
      <c r="C9" t="s">
        <v>741</v>
      </c>
      <c r="E9">
        <f>B9*About!A$87*About!A$88</f>
        <v>5.0170914999999994</v>
      </c>
      <c r="F9" t="s">
        <v>742</v>
      </c>
    </row>
    <row r="25" spans="1:31" x14ac:dyDescent="0.35">
      <c r="A25" t="s">
        <v>743</v>
      </c>
    </row>
    <row r="26" spans="1:31" x14ac:dyDescent="0.35">
      <c r="A26">
        <v>2020</v>
      </c>
      <c r="B26" s="32">
        <f>E7/C$3</f>
        <v>8.2057968848396493E-5</v>
      </c>
    </row>
    <row r="27" spans="1:31" x14ac:dyDescent="0.35">
      <c r="A27">
        <v>2030</v>
      </c>
      <c r="B27" s="32">
        <f>E8/C$3</f>
        <v>5.2218707448979586E-5</v>
      </c>
    </row>
    <row r="28" spans="1:31" x14ac:dyDescent="0.35">
      <c r="A28">
        <v>2050</v>
      </c>
      <c r="B28" s="32">
        <f>E9/C$3</f>
        <v>3.7299076749271126E-5</v>
      </c>
    </row>
    <row r="30" spans="1:31" x14ac:dyDescent="0.35">
      <c r="A30">
        <v>2020</v>
      </c>
      <c r="B30">
        <v>2021</v>
      </c>
      <c r="C30">
        <v>2022</v>
      </c>
      <c r="D30">
        <v>2023</v>
      </c>
      <c r="E30">
        <v>2024</v>
      </c>
      <c r="F30">
        <v>2025</v>
      </c>
      <c r="G30">
        <v>2026</v>
      </c>
      <c r="H30">
        <v>2027</v>
      </c>
      <c r="I30">
        <v>2028</v>
      </c>
      <c r="J30">
        <v>2029</v>
      </c>
      <c r="K30">
        <v>2030</v>
      </c>
      <c r="L30">
        <v>2031</v>
      </c>
      <c r="M30">
        <v>2032</v>
      </c>
      <c r="N30">
        <v>2033</v>
      </c>
      <c r="O30">
        <v>2034</v>
      </c>
      <c r="P30">
        <v>2035</v>
      </c>
      <c r="Q30">
        <v>2036</v>
      </c>
      <c r="R30">
        <v>2037</v>
      </c>
      <c r="S30">
        <v>2038</v>
      </c>
      <c r="T30">
        <v>2039</v>
      </c>
      <c r="U30">
        <v>2040</v>
      </c>
      <c r="V30">
        <v>2041</v>
      </c>
      <c r="W30">
        <v>2042</v>
      </c>
      <c r="X30">
        <v>2043</v>
      </c>
      <c r="Y30">
        <v>2044</v>
      </c>
      <c r="Z30">
        <v>2045</v>
      </c>
      <c r="AA30">
        <v>2046</v>
      </c>
      <c r="AB30">
        <v>2047</v>
      </c>
      <c r="AC30">
        <v>2048</v>
      </c>
      <c r="AD30">
        <v>2049</v>
      </c>
      <c r="AE30">
        <v>2050</v>
      </c>
    </row>
    <row r="31" spans="1:31" x14ac:dyDescent="0.35">
      <c r="A31" s="32">
        <f>B26</f>
        <v>8.2057968848396493E-5</v>
      </c>
      <c r="B31" s="32">
        <f>$A31+($K31-$A31)*(B30-$A30)/($K30-$A30)</f>
        <v>7.9074042708454797E-5</v>
      </c>
      <c r="C31" s="32">
        <f t="shared" ref="C31:J31" si="0">$A31+($K31-$A31)*(C30-$A30)/($K30-$A30)</f>
        <v>7.6090116568513114E-5</v>
      </c>
      <c r="D31" s="32">
        <f t="shared" si="0"/>
        <v>7.3106190428571418E-5</v>
      </c>
      <c r="E31" s="32">
        <f t="shared" si="0"/>
        <v>7.0122264288629735E-5</v>
      </c>
      <c r="F31" s="32">
        <f t="shared" si="0"/>
        <v>6.7138338148688039E-5</v>
      </c>
      <c r="G31" s="32">
        <f t="shared" si="0"/>
        <v>6.4154412008746343E-5</v>
      </c>
      <c r="H31" s="32">
        <f t="shared" si="0"/>
        <v>6.1170485868804661E-5</v>
      </c>
      <c r="I31" s="32">
        <f t="shared" si="0"/>
        <v>5.8186559728862965E-5</v>
      </c>
      <c r="J31" s="32">
        <f t="shared" si="0"/>
        <v>5.5202633588921275E-5</v>
      </c>
      <c r="K31" s="32">
        <f>B27</f>
        <v>5.2218707448979586E-5</v>
      </c>
      <c r="L31" s="32">
        <f>$K31+($AE31-$K31)*(L30-$K30)/($AE30-$K30)</f>
        <v>5.1472725913994162E-5</v>
      </c>
      <c r="M31" s="32">
        <f t="shared" ref="M31:AD31" si="1">$K31+($AE31-$K31)*(M30-$K30)/($AE30-$K30)</f>
        <v>5.0726744379008738E-5</v>
      </c>
      <c r="N31" s="32">
        <f t="shared" si="1"/>
        <v>4.9980762844023314E-5</v>
      </c>
      <c r="O31" s="32">
        <f t="shared" si="1"/>
        <v>4.9234781309037897E-5</v>
      </c>
      <c r="P31" s="32">
        <f t="shared" si="1"/>
        <v>4.8488799774052473E-5</v>
      </c>
      <c r="Q31" s="32">
        <f t="shared" si="1"/>
        <v>4.7742818239067049E-5</v>
      </c>
      <c r="R31" s="32">
        <f t="shared" si="1"/>
        <v>4.6996836704081625E-5</v>
      </c>
      <c r="S31" s="32">
        <f t="shared" si="1"/>
        <v>4.6250855169096201E-5</v>
      </c>
      <c r="T31" s="32">
        <f t="shared" si="1"/>
        <v>4.5504873634110777E-5</v>
      </c>
      <c r="U31" s="32">
        <f t="shared" si="1"/>
        <v>4.475889209912536E-5</v>
      </c>
      <c r="V31" s="32">
        <f t="shared" si="1"/>
        <v>4.4012910564139929E-5</v>
      </c>
      <c r="W31" s="32">
        <f t="shared" si="1"/>
        <v>4.3266929029154512E-5</v>
      </c>
      <c r="X31" s="32">
        <f t="shared" si="1"/>
        <v>4.2520947494169088E-5</v>
      </c>
      <c r="Y31" s="32">
        <f t="shared" si="1"/>
        <v>4.1774965959183664E-5</v>
      </c>
      <c r="Z31" s="32">
        <f t="shared" si="1"/>
        <v>4.102898442419824E-5</v>
      </c>
      <c r="AA31" s="32">
        <f t="shared" si="1"/>
        <v>4.0283002889212816E-5</v>
      </c>
      <c r="AB31" s="32">
        <f t="shared" si="1"/>
        <v>3.9537021354227398E-5</v>
      </c>
      <c r="AC31" s="32">
        <f t="shared" si="1"/>
        <v>3.8791039819241974E-5</v>
      </c>
      <c r="AD31" s="32">
        <f t="shared" si="1"/>
        <v>3.804505828425655E-5</v>
      </c>
      <c r="AE31" s="32">
        <f>B28</f>
        <v>3.7299076749271126E-5</v>
      </c>
    </row>
  </sheetData>
  <hyperlinks>
    <hyperlink ref="A6" r:id="rId1" xr:uid="{DEE69729-C3F5-47CA-85DC-659BAD03B133}"/>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2012-C762-4EFF-BB77-6EE96154FD71}">
  <dimension ref="A1:QO487"/>
  <sheetViews>
    <sheetView zoomScale="85" zoomScaleNormal="85" workbookViewId="0">
      <selection activeCell="A19" sqref="A19"/>
    </sheetView>
  </sheetViews>
  <sheetFormatPr defaultRowHeight="14.5" x14ac:dyDescent="0.35"/>
  <cols>
    <col min="1" max="1" width="124.1796875" bestFit="1" customWidth="1"/>
    <col min="2" max="2" width="13.453125" bestFit="1" customWidth="1"/>
    <col min="7" max="7" width="21.7265625" bestFit="1" customWidth="1"/>
    <col min="9" max="9" width="20.7265625" bestFit="1" customWidth="1"/>
    <col min="10" max="10" width="10.7265625" bestFit="1" customWidth="1"/>
    <col min="23" max="23" width="12" bestFit="1" customWidth="1"/>
  </cols>
  <sheetData>
    <row r="1" spans="1:457" ht="20" x14ac:dyDescent="0.35">
      <c r="A1" s="257" t="s">
        <v>1262</v>
      </c>
      <c r="B1" s="258"/>
      <c r="C1" s="258"/>
      <c r="D1" s="259"/>
      <c r="E1" s="260" t="s">
        <v>1263</v>
      </c>
      <c r="F1" s="260"/>
      <c r="G1" s="260"/>
      <c r="H1" s="260"/>
      <c r="I1" s="260"/>
      <c r="J1" s="260"/>
      <c r="K1" s="260"/>
      <c r="L1" s="260"/>
      <c r="M1" s="260"/>
      <c r="N1" s="260"/>
      <c r="O1" s="261"/>
      <c r="P1" s="262" t="s">
        <v>1264</v>
      </c>
      <c r="Q1" s="260"/>
      <c r="R1" s="261"/>
      <c r="S1" s="263">
        <f ca="1">MAX(0, IFERROR(uniqueValuesInColumn(range_PortCurrencies)-1, 0))</f>
        <v>0</v>
      </c>
      <c r="T1" s="262" t="s">
        <v>1265</v>
      </c>
      <c r="U1" s="260"/>
      <c r="V1" s="261"/>
      <c r="W1" s="262" t="s">
        <v>1266</v>
      </c>
      <c r="X1" s="260"/>
      <c r="Y1" s="260"/>
      <c r="Z1" s="260"/>
      <c r="AA1" s="260"/>
      <c r="AB1" s="261"/>
      <c r="AC1" s="262" t="s">
        <v>1267</v>
      </c>
      <c r="AD1" s="260"/>
      <c r="AE1" s="260"/>
      <c r="AF1" s="264"/>
      <c r="AG1" s="265"/>
      <c r="AH1" s="265"/>
      <c r="AI1" s="265"/>
      <c r="AJ1" s="266"/>
      <c r="AK1" s="262" t="s">
        <v>1268</v>
      </c>
      <c r="AL1" s="260"/>
      <c r="AM1" s="260"/>
      <c r="AN1" s="261"/>
      <c r="AO1" s="267" t="str">
        <f>SUBSTITUTE($AO$38, "% of ", "") &amp; " Adjustments"</f>
        <v xml:space="preserve"> Adjustments</v>
      </c>
      <c r="AP1" s="260"/>
      <c r="AQ1" s="260"/>
      <c r="AR1" s="260"/>
      <c r="AS1" s="260"/>
      <c r="AT1" s="260"/>
      <c r="AU1" s="260"/>
      <c r="AV1" s="260"/>
      <c r="AW1" s="260"/>
      <c r="AX1" s="260"/>
      <c r="AY1" s="260"/>
      <c r="AZ1" s="260"/>
      <c r="BA1" s="260"/>
      <c r="BB1" s="260"/>
      <c r="BC1" s="260"/>
      <c r="BD1" s="260"/>
      <c r="BE1" s="260"/>
      <c r="BF1" s="260"/>
      <c r="BG1" s="260"/>
      <c r="BH1" s="260"/>
      <c r="BI1" s="260"/>
      <c r="BJ1" s="260"/>
      <c r="BK1" s="260"/>
      <c r="BL1" s="260"/>
      <c r="BM1" s="260"/>
      <c r="BN1" s="260"/>
      <c r="BO1" s="260"/>
      <c r="BP1" s="260"/>
      <c r="BQ1" s="260"/>
      <c r="BR1" s="260"/>
      <c r="BS1" s="260"/>
      <c r="BT1" s="260"/>
      <c r="BU1" s="260"/>
      <c r="BV1" s="260"/>
      <c r="BW1" s="260"/>
      <c r="BX1" s="260"/>
      <c r="BY1" s="260"/>
      <c r="BZ1" s="260"/>
      <c r="CA1" s="260"/>
      <c r="CB1" s="260"/>
      <c r="CC1" s="260"/>
      <c r="CD1" s="260"/>
      <c r="CE1" s="260"/>
      <c r="CF1" s="260"/>
      <c r="CG1" s="260"/>
      <c r="CH1" s="260"/>
      <c r="CI1" s="260"/>
      <c r="CJ1" s="260"/>
      <c r="CK1" s="260"/>
      <c r="CL1" s="260"/>
      <c r="CM1" s="260"/>
      <c r="CN1" s="260"/>
      <c r="CO1" s="260"/>
      <c r="CP1" s="260"/>
      <c r="CQ1" s="260"/>
      <c r="CR1" s="260"/>
      <c r="CS1" s="260"/>
      <c r="CT1" s="260"/>
      <c r="CU1" s="260"/>
      <c r="CV1" s="260"/>
      <c r="CW1" s="260"/>
      <c r="CX1" s="260"/>
      <c r="CY1" s="260"/>
      <c r="CZ1" s="260"/>
      <c r="DA1" s="260"/>
      <c r="DB1" s="260"/>
      <c r="DC1" s="260"/>
      <c r="DD1" s="260"/>
      <c r="DE1" s="260"/>
      <c r="DF1" s="260"/>
      <c r="DG1" s="260"/>
      <c r="DH1" s="260"/>
      <c r="DI1" s="260"/>
      <c r="DJ1" s="260"/>
      <c r="DK1" s="260"/>
      <c r="DL1" s="260"/>
      <c r="DM1" s="260"/>
      <c r="DN1" s="260"/>
      <c r="DO1" s="260"/>
      <c r="DP1" s="260"/>
      <c r="DQ1" s="260"/>
      <c r="DR1" s="260"/>
      <c r="DS1" s="260"/>
      <c r="DT1" s="260"/>
      <c r="DU1" s="260"/>
      <c r="DV1" s="260"/>
      <c r="DW1" s="260"/>
      <c r="DX1" s="260"/>
      <c r="DY1" s="260"/>
      <c r="DZ1" s="260"/>
      <c r="EA1" s="260"/>
      <c r="EB1" s="260"/>
      <c r="EC1" s="260"/>
      <c r="ED1" s="260"/>
      <c r="EE1" s="260"/>
      <c r="EF1" s="260"/>
      <c r="EG1" s="260"/>
      <c r="EH1" s="260"/>
      <c r="EI1" s="260"/>
      <c r="EJ1" s="260"/>
      <c r="EK1" s="262" t="str">
        <f>str_DatabaseName &amp; " Storage" &amp; " (optional)"</f>
        <v>476 Storage (optional)</v>
      </c>
      <c r="EL1" s="268"/>
      <c r="EM1" s="269"/>
      <c r="EN1" s="268"/>
      <c r="EO1" s="265"/>
      <c r="EP1" s="265"/>
      <c r="EQ1" s="265"/>
      <c r="ER1" s="270"/>
      <c r="ES1" s="270"/>
      <c r="ET1" s="270"/>
      <c r="EU1" s="270"/>
      <c r="EV1" s="270"/>
      <c r="EW1" s="271"/>
      <c r="EX1" s="272" t="str">
        <f>str_PortLabelGridCost &amp; "s (optional)*"</f>
        <v>Offs (optional)*</v>
      </c>
      <c r="EY1" s="273"/>
      <c r="EZ1" s="273"/>
      <c r="FA1" s="271"/>
      <c r="FB1" s="272" t="s">
        <v>1269</v>
      </c>
      <c r="FC1" s="274"/>
      <c r="FD1" s="274"/>
      <c r="FE1" s="273"/>
      <c r="FF1" s="274"/>
      <c r="FG1" s="273"/>
      <c r="FH1" s="274"/>
      <c r="FI1" s="273"/>
      <c r="FJ1" s="274"/>
      <c r="FK1" s="271"/>
      <c r="FL1" s="262" t="str">
        <f>str_PortLabelCapPayments &amp; " (optional)*"</f>
        <v>0 (optional)*</v>
      </c>
      <c r="FM1" s="260"/>
      <c r="FN1" s="260"/>
      <c r="FO1" s="260"/>
      <c r="FP1" s="260"/>
      <c r="FQ1" s="260"/>
      <c r="FR1" s="260"/>
      <c r="FS1" s="260"/>
      <c r="FT1" s="260"/>
      <c r="FU1" s="260"/>
      <c r="FV1" s="260"/>
      <c r="FW1" s="260"/>
      <c r="FX1" s="260"/>
      <c r="FY1" s="260"/>
      <c r="FZ1" s="260"/>
      <c r="GA1" s="260"/>
      <c r="GB1" s="260"/>
      <c r="GC1" s="260"/>
      <c r="GD1" s="260"/>
      <c r="GE1" s="260"/>
      <c r="GF1" s="260"/>
      <c r="GG1" s="260"/>
      <c r="GH1" s="260"/>
      <c r="GI1" s="260"/>
      <c r="GJ1" s="260"/>
      <c r="GK1" s="260"/>
      <c r="GL1" s="260"/>
      <c r="GM1" s="260"/>
      <c r="GN1" s="260"/>
      <c r="GO1" s="260"/>
      <c r="GP1" s="260"/>
      <c r="GQ1" s="260"/>
      <c r="GR1" s="260"/>
      <c r="GS1" s="260"/>
      <c r="GT1" s="260"/>
      <c r="GU1" s="260"/>
      <c r="GV1" s="260"/>
      <c r="GW1" s="260"/>
      <c r="GX1" s="260"/>
      <c r="GY1" s="260"/>
      <c r="GZ1" s="260"/>
      <c r="HA1" s="260"/>
      <c r="HB1" s="260"/>
      <c r="HC1" s="260"/>
      <c r="HD1" s="260"/>
      <c r="HE1" s="260"/>
      <c r="HF1" s="260"/>
      <c r="HG1" s="260"/>
      <c r="HH1" s="260"/>
      <c r="HI1" s="260"/>
      <c r="HJ1" s="260"/>
      <c r="HK1" s="260"/>
      <c r="HL1" s="260"/>
      <c r="HM1" s="260"/>
      <c r="HN1" s="260"/>
      <c r="HO1" s="260"/>
      <c r="HP1" s="260"/>
      <c r="HQ1" s="260"/>
      <c r="HR1" s="260"/>
      <c r="HS1" s="260"/>
      <c r="HT1" s="260"/>
      <c r="HU1" s="260"/>
      <c r="HV1" s="260"/>
      <c r="HW1" s="260"/>
      <c r="HX1" s="260"/>
      <c r="HY1" s="260"/>
      <c r="HZ1" s="260"/>
      <c r="IA1" s="260"/>
      <c r="IB1" s="260"/>
      <c r="IC1" s="260"/>
      <c r="ID1" s="260"/>
      <c r="IE1" s="260"/>
      <c r="IF1" s="260"/>
      <c r="IG1" s="260"/>
      <c r="IH1" s="260"/>
      <c r="II1" s="260"/>
      <c r="IJ1" s="260"/>
      <c r="IK1" s="260"/>
      <c r="IL1" s="260"/>
      <c r="IM1" s="260"/>
      <c r="IN1" s="260"/>
      <c r="IO1" s="260"/>
      <c r="IP1" s="260"/>
      <c r="IQ1" s="260"/>
      <c r="IR1" s="260"/>
      <c r="IS1" s="260"/>
      <c r="IT1" s="260"/>
      <c r="IU1" s="260"/>
      <c r="IV1" s="260"/>
      <c r="IW1" s="260"/>
      <c r="IX1" s="260"/>
      <c r="IY1" s="260"/>
      <c r="IZ1" s="260"/>
      <c r="JA1" s="260"/>
      <c r="JB1" s="260"/>
      <c r="JC1" s="260"/>
      <c r="JD1" s="260"/>
      <c r="JE1" s="260"/>
      <c r="JF1" s="260"/>
      <c r="JG1" s="260"/>
      <c r="JH1" s="260"/>
      <c r="JI1" s="272" t="s">
        <v>1270</v>
      </c>
      <c r="JJ1" s="271"/>
      <c r="JK1" s="262" t="s">
        <v>1271</v>
      </c>
      <c r="JL1" s="260"/>
      <c r="JM1" s="260"/>
      <c r="JN1" s="260"/>
      <c r="JO1" s="260"/>
      <c r="JP1" s="260"/>
      <c r="JQ1" s="260"/>
      <c r="JR1" s="260"/>
      <c r="JS1" s="260"/>
      <c r="JT1" s="260"/>
      <c r="JU1" s="260"/>
      <c r="JV1" s="260"/>
      <c r="JW1" s="260"/>
      <c r="JX1" s="260"/>
      <c r="JY1" s="260"/>
      <c r="JZ1" s="260"/>
      <c r="KA1" s="260"/>
      <c r="KB1" s="260"/>
      <c r="KC1" s="260"/>
      <c r="KD1" s="260"/>
      <c r="KE1" s="260"/>
      <c r="KF1" s="260"/>
      <c r="KG1" s="260"/>
      <c r="KH1" s="260"/>
      <c r="KI1" s="260"/>
      <c r="KJ1" s="260"/>
      <c r="KK1" s="260"/>
      <c r="KL1" s="260"/>
      <c r="KM1" s="260"/>
      <c r="KN1" s="260"/>
      <c r="KO1" s="260"/>
      <c r="KP1" s="260"/>
      <c r="KQ1" s="260"/>
      <c r="KR1" s="260"/>
      <c r="KS1" s="260"/>
      <c r="KT1" s="260"/>
      <c r="KU1" s="260"/>
      <c r="KV1" s="260"/>
      <c r="KW1" s="260"/>
      <c r="KX1" s="260"/>
      <c r="KY1" s="260"/>
      <c r="KZ1" s="260"/>
      <c r="LA1" s="260"/>
      <c r="LB1" s="260"/>
      <c r="LC1" s="260"/>
      <c r="LD1" s="260"/>
      <c r="LE1" s="260"/>
      <c r="LF1" s="260"/>
      <c r="LG1" s="260"/>
      <c r="LH1" s="260"/>
      <c r="LI1" s="260"/>
      <c r="LJ1" s="260"/>
      <c r="LK1" s="260"/>
      <c r="LL1" s="260"/>
      <c r="LM1" s="260"/>
      <c r="LN1" s="260"/>
      <c r="LO1" s="260"/>
      <c r="LP1" s="260"/>
      <c r="LQ1" s="260"/>
      <c r="LR1" s="260"/>
      <c r="LS1" s="260"/>
      <c r="LT1" s="260"/>
      <c r="LU1" s="260"/>
      <c r="LV1" s="260"/>
      <c r="LW1" s="260"/>
      <c r="LX1" s="260"/>
      <c r="LY1" s="260"/>
      <c r="LZ1" s="260"/>
      <c r="MA1" s="260"/>
      <c r="MB1" s="260"/>
      <c r="MC1" s="260"/>
      <c r="MD1" s="260"/>
      <c r="ME1" s="260"/>
      <c r="MF1" s="260"/>
      <c r="MG1" s="260"/>
      <c r="MH1" s="260"/>
      <c r="MI1" s="260"/>
      <c r="MJ1" s="260"/>
      <c r="MK1" s="260"/>
      <c r="ML1" s="260"/>
      <c r="MM1" s="260"/>
      <c r="MN1" s="260"/>
      <c r="MO1" s="260"/>
      <c r="MP1" s="260"/>
      <c r="MQ1" s="260"/>
      <c r="MR1" s="260"/>
      <c r="MS1" s="260"/>
      <c r="MT1" s="260"/>
      <c r="MU1" s="260"/>
      <c r="MV1" s="260"/>
      <c r="MW1" s="260"/>
      <c r="MX1" s="260"/>
      <c r="MY1" s="260"/>
      <c r="MZ1" s="260"/>
      <c r="NA1" s="260"/>
      <c r="NB1" s="260"/>
      <c r="NC1" s="260"/>
      <c r="ND1" s="260"/>
      <c r="NE1" s="260"/>
      <c r="NF1" s="261"/>
      <c r="NG1" s="262"/>
      <c r="NH1" s="262" t="s">
        <v>1272</v>
      </c>
      <c r="NI1" s="260"/>
      <c r="NJ1" s="260"/>
      <c r="NK1" s="260"/>
      <c r="NL1" s="260"/>
      <c r="NM1" s="260"/>
      <c r="NN1" s="260"/>
      <c r="NO1" s="260"/>
      <c r="NP1" s="260"/>
      <c r="NQ1" s="260"/>
      <c r="NR1" s="260"/>
      <c r="NS1" s="260"/>
      <c r="NT1" s="260"/>
      <c r="NU1" s="260"/>
      <c r="NV1" s="260"/>
      <c r="NW1" s="260"/>
      <c r="NX1" s="260"/>
      <c r="NY1" s="260"/>
      <c r="NZ1" s="260"/>
      <c r="OA1" s="260"/>
      <c r="OB1" s="260"/>
      <c r="OC1" s="260"/>
      <c r="OD1" s="260"/>
      <c r="OE1" s="260"/>
      <c r="OF1" s="260"/>
      <c r="OG1" s="260"/>
      <c r="OH1" s="260"/>
      <c r="OI1" s="260"/>
      <c r="OJ1" s="260"/>
      <c r="OK1" s="260"/>
      <c r="OL1" s="260"/>
      <c r="OM1" s="260"/>
      <c r="ON1" s="260"/>
      <c r="OO1" s="275"/>
      <c r="OP1" s="262"/>
      <c r="OQ1" s="276" t="s">
        <v>1273</v>
      </c>
      <c r="OR1" s="277"/>
      <c r="OS1" s="277"/>
      <c r="OT1" s="278"/>
      <c r="OU1" s="277"/>
      <c r="OV1" s="277"/>
      <c r="OW1" s="277"/>
      <c r="OX1" s="260"/>
      <c r="OY1" s="261"/>
      <c r="OZ1" s="260"/>
      <c r="PA1" s="279"/>
      <c r="PB1" s="280" t="s">
        <v>1274</v>
      </c>
      <c r="PC1" s="279"/>
      <c r="PD1" s="260" t="s">
        <v>1275</v>
      </c>
      <c r="PE1" s="260"/>
      <c r="PF1" s="260"/>
      <c r="PG1" s="260"/>
      <c r="PH1" s="279"/>
      <c r="PI1" s="262" t="s">
        <v>1276</v>
      </c>
      <c r="PJ1" s="260"/>
      <c r="PK1" s="260"/>
      <c r="PL1" s="260"/>
      <c r="PM1" s="260"/>
      <c r="PN1" s="260"/>
      <c r="PO1" s="260"/>
      <c r="PP1" s="260"/>
      <c r="PQ1" s="260"/>
      <c r="PR1" s="260"/>
      <c r="PS1" s="260"/>
      <c r="PT1" s="261"/>
      <c r="PU1" s="281" t="s">
        <v>1277</v>
      </c>
    </row>
    <row r="2" spans="1:457" ht="15.5" x14ac:dyDescent="0.35">
      <c r="A2" s="282" t="s">
        <v>1278</v>
      </c>
      <c r="B2" s="283">
        <v>45502.415196759262</v>
      </c>
      <c r="C2" s="284"/>
      <c r="D2" s="285"/>
      <c r="E2" s="286"/>
      <c r="F2" s="286"/>
      <c r="G2" s="286"/>
      <c r="H2" s="286"/>
      <c r="I2" s="286"/>
      <c r="J2" s="284"/>
      <c r="K2" s="287"/>
      <c r="L2" s="288"/>
      <c r="M2" s="289"/>
      <c r="N2" s="289"/>
      <c r="O2" s="287"/>
      <c r="P2" s="290"/>
      <c r="Q2" s="287"/>
      <c r="R2" s="291"/>
      <c r="S2" s="284"/>
      <c r="T2" s="290"/>
      <c r="U2" s="287"/>
      <c r="V2" s="291"/>
      <c r="W2" s="290"/>
      <c r="X2" s="287"/>
      <c r="Y2" s="287"/>
      <c r="Z2" s="287"/>
      <c r="AA2" s="287"/>
      <c r="AB2" s="287"/>
      <c r="AC2" s="290"/>
      <c r="AD2" s="287"/>
      <c r="AE2" s="287"/>
      <c r="AF2" s="284"/>
      <c r="AG2" s="289"/>
      <c r="AH2" s="289"/>
      <c r="AI2" s="289"/>
      <c r="AJ2" s="292"/>
      <c r="AK2" s="287"/>
      <c r="AL2" s="287"/>
      <c r="AM2" s="287"/>
      <c r="AN2" s="286"/>
      <c r="AO2" s="290"/>
      <c r="AP2" s="287"/>
      <c r="AQ2" s="287"/>
      <c r="AR2" s="287"/>
      <c r="AS2" s="287"/>
      <c r="AT2" s="287"/>
      <c r="AU2" s="287"/>
      <c r="AV2" s="287"/>
      <c r="AW2" s="287"/>
      <c r="AX2" s="287"/>
      <c r="AY2" s="287"/>
      <c r="AZ2" s="287"/>
      <c r="BA2" s="287"/>
      <c r="BB2" s="287"/>
      <c r="BC2" s="287"/>
      <c r="BD2" s="287"/>
      <c r="BE2" s="287"/>
      <c r="BF2" s="287"/>
      <c r="BG2" s="287"/>
      <c r="BH2" s="287"/>
      <c r="BI2" s="287"/>
      <c r="BJ2" s="287"/>
      <c r="BK2" s="287"/>
      <c r="BL2" s="287"/>
      <c r="BM2" s="287"/>
      <c r="BN2" s="287"/>
      <c r="BO2" s="287"/>
      <c r="BP2" s="287"/>
      <c r="BQ2" s="287"/>
      <c r="BR2" s="287"/>
      <c r="BS2" s="287"/>
      <c r="BT2" s="287"/>
      <c r="BU2" s="287"/>
      <c r="BV2" s="287"/>
      <c r="BW2" s="287"/>
      <c r="BX2" s="287"/>
      <c r="BY2" s="287"/>
      <c r="BZ2" s="287"/>
      <c r="CA2" s="287"/>
      <c r="CB2" s="287"/>
      <c r="CC2" s="287"/>
      <c r="CD2" s="287"/>
      <c r="CE2" s="287"/>
      <c r="CF2" s="287"/>
      <c r="CG2" s="287"/>
      <c r="CH2" s="287"/>
      <c r="CI2" s="287"/>
      <c r="CJ2" s="287"/>
      <c r="CK2" s="287"/>
      <c r="CL2" s="287"/>
      <c r="CM2" s="287"/>
      <c r="CN2" s="287"/>
      <c r="CO2" s="287"/>
      <c r="CP2" s="287"/>
      <c r="CQ2" s="287"/>
      <c r="CR2" s="287"/>
      <c r="CS2" s="287"/>
      <c r="CT2" s="287"/>
      <c r="CU2" s="287"/>
      <c r="CV2" s="287"/>
      <c r="CW2" s="287"/>
      <c r="CX2" s="287"/>
      <c r="CY2" s="287"/>
      <c r="CZ2" s="287"/>
      <c r="DA2" s="287"/>
      <c r="DB2" s="287"/>
      <c r="DC2" s="287"/>
      <c r="DD2" s="287"/>
      <c r="DE2" s="287"/>
      <c r="DF2" s="287"/>
      <c r="DG2" s="287"/>
      <c r="DH2" s="287"/>
      <c r="DI2" s="287"/>
      <c r="DJ2" s="287"/>
      <c r="DK2" s="287"/>
      <c r="DL2" s="287"/>
      <c r="DM2" s="287"/>
      <c r="DN2" s="287"/>
      <c r="DO2" s="287"/>
      <c r="DP2" s="287"/>
      <c r="DQ2" s="287"/>
      <c r="DR2" s="287"/>
      <c r="DS2" s="287"/>
      <c r="DT2" s="287"/>
      <c r="DU2" s="287"/>
      <c r="DV2" s="287"/>
      <c r="DW2" s="287"/>
      <c r="DX2" s="287"/>
      <c r="DY2" s="287"/>
      <c r="DZ2" s="287"/>
      <c r="EA2" s="287"/>
      <c r="EB2" s="287"/>
      <c r="EC2" s="287"/>
      <c r="ED2" s="287"/>
      <c r="EE2" s="287"/>
      <c r="EF2" s="287"/>
      <c r="EG2" s="287"/>
      <c r="EH2" s="287"/>
      <c r="EI2" s="287"/>
      <c r="EJ2" s="287"/>
      <c r="EK2" s="293"/>
      <c r="EL2" s="294"/>
      <c r="EM2" s="295"/>
      <c r="EN2" s="294"/>
      <c r="EO2" s="287"/>
      <c r="EP2" s="287"/>
      <c r="EQ2" s="287"/>
      <c r="ER2" s="296"/>
      <c r="ES2" s="296"/>
      <c r="ET2" s="296"/>
      <c r="EU2" s="296"/>
      <c r="EV2" s="296"/>
      <c r="EW2" s="297"/>
      <c r="EX2" s="298"/>
      <c r="EY2" s="299"/>
      <c r="EZ2" s="299"/>
      <c r="FA2" s="297"/>
      <c r="FB2" s="300"/>
      <c r="FC2" s="296"/>
      <c r="FD2" s="296"/>
      <c r="FE2" s="299"/>
      <c r="FF2" s="296"/>
      <c r="FG2" s="299"/>
      <c r="FH2" s="296"/>
      <c r="FI2" s="299"/>
      <c r="FJ2" s="296"/>
      <c r="FK2" s="297"/>
      <c r="FL2" s="301" t="s">
        <v>1279</v>
      </c>
      <c r="FM2" s="287"/>
      <c r="FN2" s="287"/>
      <c r="FO2" s="287"/>
      <c r="FP2" s="287"/>
      <c r="FQ2" s="287"/>
      <c r="FR2" s="287"/>
      <c r="FS2" s="287"/>
      <c r="FT2" s="287"/>
      <c r="FU2" s="287"/>
      <c r="FV2" s="287"/>
      <c r="FW2" s="287"/>
      <c r="FX2" s="287"/>
      <c r="FY2" s="287"/>
      <c r="FZ2" s="287"/>
      <c r="GA2" s="287"/>
      <c r="GB2" s="287"/>
      <c r="GC2" s="287"/>
      <c r="GD2" s="287"/>
      <c r="GE2" s="287"/>
      <c r="GF2" s="287"/>
      <c r="GG2" s="287"/>
      <c r="GH2" s="287"/>
      <c r="GI2" s="287"/>
      <c r="GJ2" s="287"/>
      <c r="GK2" s="287"/>
      <c r="GL2" s="287"/>
      <c r="GM2" s="287"/>
      <c r="GN2" s="287"/>
      <c r="GO2" s="287"/>
      <c r="GP2" s="287"/>
      <c r="GQ2" s="287"/>
      <c r="GR2" s="287"/>
      <c r="GS2" s="287"/>
      <c r="GT2" s="287"/>
      <c r="GU2" s="287"/>
      <c r="GV2" s="287"/>
      <c r="GW2" s="287"/>
      <c r="GX2" s="287"/>
      <c r="GY2" s="287"/>
      <c r="GZ2" s="287"/>
      <c r="HA2" s="287"/>
      <c r="HB2" s="287"/>
      <c r="HC2" s="287"/>
      <c r="HD2" s="287"/>
      <c r="HE2" s="287"/>
      <c r="HF2" s="287"/>
      <c r="HG2" s="287"/>
      <c r="HH2" s="287"/>
      <c r="HI2" s="287"/>
      <c r="HJ2" s="287"/>
      <c r="HK2" s="287"/>
      <c r="HL2" s="287"/>
      <c r="HM2" s="287"/>
      <c r="HN2" s="287"/>
      <c r="HO2" s="287"/>
      <c r="HP2" s="287"/>
      <c r="HQ2" s="287"/>
      <c r="HR2" s="287"/>
      <c r="HS2" s="287"/>
      <c r="HT2" s="287"/>
      <c r="HU2" s="287"/>
      <c r="HV2" s="287"/>
      <c r="HW2" s="287"/>
      <c r="HX2" s="287"/>
      <c r="HY2" s="287"/>
      <c r="HZ2" s="287"/>
      <c r="IA2" s="287"/>
      <c r="IB2" s="287"/>
      <c r="IC2" s="287"/>
      <c r="ID2" s="287"/>
      <c r="IE2" s="287"/>
      <c r="IF2" s="287"/>
      <c r="IG2" s="287"/>
      <c r="IH2" s="287"/>
      <c r="II2" s="287"/>
      <c r="IJ2" s="287"/>
      <c r="IK2" s="287"/>
      <c r="IL2" s="287"/>
      <c r="IM2" s="287"/>
      <c r="IN2" s="287"/>
      <c r="IO2" s="287"/>
      <c r="IP2" s="287"/>
      <c r="IQ2" s="287"/>
      <c r="IR2" s="287"/>
      <c r="IS2" s="287"/>
      <c r="IT2" s="287"/>
      <c r="IU2" s="287"/>
      <c r="IV2" s="287"/>
      <c r="IW2" s="287"/>
      <c r="IX2" s="287"/>
      <c r="IY2" s="287"/>
      <c r="IZ2" s="287"/>
      <c r="JA2" s="287"/>
      <c r="JB2" s="287"/>
      <c r="JC2" s="287"/>
      <c r="JD2" s="287"/>
      <c r="JE2" s="287"/>
      <c r="JF2" s="287"/>
      <c r="JG2" s="287"/>
      <c r="JH2" s="287"/>
      <c r="JI2" s="298"/>
      <c r="JJ2" s="297"/>
      <c r="JK2" s="301" t="s">
        <v>1279</v>
      </c>
      <c r="JL2" s="287"/>
      <c r="JM2" s="287"/>
      <c r="JN2" s="287"/>
      <c r="JO2" s="287"/>
      <c r="JP2" s="287"/>
      <c r="JQ2" s="287"/>
      <c r="JR2" s="287"/>
      <c r="JS2" s="287"/>
      <c r="JT2" s="287"/>
      <c r="JU2" s="287"/>
      <c r="JV2" s="287"/>
      <c r="JW2" s="287"/>
      <c r="JX2" s="287"/>
      <c r="JY2" s="287"/>
      <c r="JZ2" s="287"/>
      <c r="KA2" s="287"/>
      <c r="KB2" s="287"/>
      <c r="KC2" s="287"/>
      <c r="KD2" s="287"/>
      <c r="KE2" s="287"/>
      <c r="KF2" s="287"/>
      <c r="KG2" s="287"/>
      <c r="KH2" s="287"/>
      <c r="KI2" s="287"/>
      <c r="KJ2" s="287"/>
      <c r="KK2" s="287"/>
      <c r="KL2" s="287"/>
      <c r="KM2" s="287"/>
      <c r="KN2" s="287"/>
      <c r="KO2" s="287"/>
      <c r="KP2" s="287"/>
      <c r="KQ2" s="287"/>
      <c r="KR2" s="287"/>
      <c r="KS2" s="287"/>
      <c r="KT2" s="287"/>
      <c r="KU2" s="287"/>
      <c r="KV2" s="287"/>
      <c r="KW2" s="287"/>
      <c r="KX2" s="287"/>
      <c r="KY2" s="287"/>
      <c r="KZ2" s="287"/>
      <c r="LA2" s="287"/>
      <c r="LB2" s="287"/>
      <c r="LC2" s="287"/>
      <c r="LD2" s="287"/>
      <c r="LE2" s="287"/>
      <c r="LF2" s="287"/>
      <c r="LG2" s="287"/>
      <c r="LH2" s="287"/>
      <c r="LI2" s="287"/>
      <c r="LJ2" s="287"/>
      <c r="LK2" s="287"/>
      <c r="LL2" s="287"/>
      <c r="LM2" s="287"/>
      <c r="LN2" s="287"/>
      <c r="LO2" s="287"/>
      <c r="LP2" s="287"/>
      <c r="LQ2" s="287"/>
      <c r="LR2" s="287"/>
      <c r="LS2" s="287"/>
      <c r="LT2" s="287"/>
      <c r="LU2" s="287"/>
      <c r="LV2" s="287"/>
      <c r="LW2" s="287"/>
      <c r="LX2" s="287"/>
      <c r="LY2" s="287"/>
      <c r="LZ2" s="287"/>
      <c r="MA2" s="287"/>
      <c r="MB2" s="287"/>
      <c r="MC2" s="287"/>
      <c r="MD2" s="287"/>
      <c r="ME2" s="287"/>
      <c r="MF2" s="287"/>
      <c r="MG2" s="287"/>
      <c r="MH2" s="287"/>
      <c r="MI2" s="287"/>
      <c r="MJ2" s="287"/>
      <c r="MK2" s="287"/>
      <c r="ML2" s="287"/>
      <c r="MM2" s="287"/>
      <c r="MN2" s="287"/>
      <c r="MO2" s="287"/>
      <c r="MP2" s="287"/>
      <c r="MQ2" s="287"/>
      <c r="MR2" s="287"/>
      <c r="MS2" s="287"/>
      <c r="MT2" s="287"/>
      <c r="MU2" s="287"/>
      <c r="MV2" s="287"/>
      <c r="MW2" s="287"/>
      <c r="MX2" s="287"/>
      <c r="MY2" s="287"/>
      <c r="MZ2" s="287"/>
      <c r="NA2" s="287"/>
      <c r="NB2" s="287"/>
      <c r="NC2" s="287"/>
      <c r="ND2" s="287"/>
      <c r="NE2" s="287"/>
      <c r="NF2" s="291"/>
      <c r="NG2" s="290"/>
      <c r="NH2" s="293"/>
      <c r="NI2" s="294"/>
      <c r="NJ2" s="294"/>
      <c r="NK2" s="295"/>
      <c r="NL2" s="295"/>
      <c r="NM2" s="295"/>
      <c r="NN2" s="295"/>
      <c r="NO2" s="295"/>
      <c r="NP2" s="295"/>
      <c r="NQ2" s="295"/>
      <c r="NR2" s="295"/>
      <c r="NS2" s="295"/>
      <c r="NT2" s="295"/>
      <c r="NU2" s="295"/>
      <c r="NV2" s="295"/>
      <c r="NW2" s="295"/>
      <c r="NX2" s="295"/>
      <c r="NY2" s="295"/>
      <c r="NZ2" s="295"/>
      <c r="OA2" s="287"/>
      <c r="OB2" s="287"/>
      <c r="OC2" s="295"/>
      <c r="OD2" s="295"/>
      <c r="OE2" s="295"/>
      <c r="OF2" s="287"/>
      <c r="OG2" s="287"/>
      <c r="OH2" s="287"/>
      <c r="OI2" s="287"/>
      <c r="OJ2" s="287"/>
      <c r="OK2" s="287"/>
      <c r="OL2" s="287"/>
      <c r="OM2" s="287"/>
      <c r="ON2" s="287"/>
      <c r="OO2" s="302"/>
      <c r="OP2" s="290"/>
      <c r="OQ2" s="303"/>
      <c r="OR2" s="304"/>
      <c r="OS2" s="304"/>
      <c r="OT2" s="305"/>
      <c r="OU2" s="304"/>
      <c r="OV2" s="304"/>
      <c r="OW2" s="304"/>
      <c r="OX2" s="294"/>
      <c r="OY2" s="306"/>
      <c r="OZ2" s="294"/>
      <c r="PA2" s="307"/>
      <c r="PB2" s="308"/>
      <c r="PC2" s="307"/>
      <c r="PD2" s="304"/>
      <c r="PE2" s="287"/>
      <c r="PF2" s="287"/>
      <c r="PG2" s="304"/>
      <c r="PH2" s="307"/>
      <c r="PI2" s="309"/>
      <c r="PJ2" s="287"/>
      <c r="PK2" s="287"/>
      <c r="PL2" s="304"/>
      <c r="PM2" s="287"/>
      <c r="PN2" s="287"/>
      <c r="PO2" s="296"/>
      <c r="PP2" s="304"/>
      <c r="PQ2" s="304"/>
      <c r="PR2" s="310"/>
      <c r="PS2" s="310"/>
      <c r="PT2" s="291"/>
      <c r="PU2" s="311"/>
    </row>
    <row r="3" spans="1:457" ht="15.5" x14ac:dyDescent="0.35">
      <c r="A3" s="282" t="s">
        <v>1280</v>
      </c>
      <c r="B3" s="312">
        <v>5.8252606391906738</v>
      </c>
      <c r="C3" s="284"/>
      <c r="D3" s="285"/>
      <c r="E3" s="286"/>
      <c r="F3" s="286"/>
      <c r="G3" s="286"/>
      <c r="H3" s="286"/>
      <c r="I3" s="286"/>
      <c r="J3" s="284"/>
      <c r="K3" s="287"/>
      <c r="L3" s="313"/>
      <c r="M3" s="289"/>
      <c r="N3" s="289"/>
      <c r="O3" s="287"/>
      <c r="P3" s="290"/>
      <c r="Q3" s="287"/>
      <c r="R3" s="291"/>
      <c r="S3" s="284"/>
      <c r="T3" s="290"/>
      <c r="U3" s="287"/>
      <c r="V3" s="291"/>
      <c r="W3" s="290"/>
      <c r="X3" s="287"/>
      <c r="Y3" s="287"/>
      <c r="Z3" s="287"/>
      <c r="AA3" s="287"/>
      <c r="AB3" s="287"/>
      <c r="AC3" s="290"/>
      <c r="AD3" s="287"/>
      <c r="AE3" s="287"/>
      <c r="AF3" s="284"/>
      <c r="AG3" s="289"/>
      <c r="AH3" s="289"/>
      <c r="AI3" s="289"/>
      <c r="AJ3" s="292"/>
      <c r="AK3" s="287"/>
      <c r="AL3" s="287"/>
      <c r="AM3" s="287"/>
      <c r="AN3" s="286"/>
      <c r="AO3" s="290"/>
      <c r="AP3" s="287"/>
      <c r="AQ3" s="287"/>
      <c r="AR3" s="287"/>
      <c r="AS3" s="287"/>
      <c r="AT3" s="287"/>
      <c r="AU3" s="287"/>
      <c r="AV3" s="287"/>
      <c r="AW3" s="287"/>
      <c r="AX3" s="287"/>
      <c r="AY3" s="287"/>
      <c r="AZ3" s="287"/>
      <c r="BA3" s="287"/>
      <c r="BB3" s="287"/>
      <c r="BC3" s="287"/>
      <c r="BD3" s="287"/>
      <c r="BE3" s="287"/>
      <c r="BF3" s="287"/>
      <c r="BG3" s="287"/>
      <c r="BH3" s="287"/>
      <c r="BI3" s="287"/>
      <c r="BJ3" s="287"/>
      <c r="BK3" s="287"/>
      <c r="BL3" s="287"/>
      <c r="BM3" s="287"/>
      <c r="BN3" s="287"/>
      <c r="BO3" s="287"/>
      <c r="BP3" s="287"/>
      <c r="BQ3" s="287"/>
      <c r="BR3" s="287"/>
      <c r="BS3" s="287"/>
      <c r="BT3" s="287"/>
      <c r="BU3" s="287"/>
      <c r="BV3" s="287"/>
      <c r="BW3" s="287"/>
      <c r="BX3" s="287"/>
      <c r="BY3" s="287"/>
      <c r="BZ3" s="287"/>
      <c r="CA3" s="287"/>
      <c r="CB3" s="287"/>
      <c r="CC3" s="287"/>
      <c r="CD3" s="287"/>
      <c r="CE3" s="287"/>
      <c r="CF3" s="287"/>
      <c r="CG3" s="287"/>
      <c r="CH3" s="287"/>
      <c r="CI3" s="287"/>
      <c r="CJ3" s="287"/>
      <c r="CK3" s="287"/>
      <c r="CL3" s="287"/>
      <c r="CM3" s="287"/>
      <c r="CN3" s="287"/>
      <c r="CO3" s="287"/>
      <c r="CP3" s="287"/>
      <c r="CQ3" s="287"/>
      <c r="CR3" s="287"/>
      <c r="CS3" s="287"/>
      <c r="CT3" s="287"/>
      <c r="CU3" s="287"/>
      <c r="CV3" s="287"/>
      <c r="CW3" s="287"/>
      <c r="CX3" s="287"/>
      <c r="CY3" s="287"/>
      <c r="CZ3" s="287"/>
      <c r="DA3" s="287"/>
      <c r="DB3" s="287"/>
      <c r="DC3" s="287"/>
      <c r="DD3" s="287"/>
      <c r="DE3" s="287"/>
      <c r="DF3" s="287"/>
      <c r="DG3" s="287"/>
      <c r="DH3" s="287"/>
      <c r="DI3" s="287"/>
      <c r="DJ3" s="287"/>
      <c r="DK3" s="287"/>
      <c r="DL3" s="287"/>
      <c r="DM3" s="287"/>
      <c r="DN3" s="287"/>
      <c r="DO3" s="287"/>
      <c r="DP3" s="287"/>
      <c r="DQ3" s="287"/>
      <c r="DR3" s="287"/>
      <c r="DS3" s="287"/>
      <c r="DT3" s="287"/>
      <c r="DU3" s="287"/>
      <c r="DV3" s="287"/>
      <c r="DW3" s="287"/>
      <c r="DX3" s="287"/>
      <c r="DY3" s="287"/>
      <c r="DZ3" s="287"/>
      <c r="EA3" s="287"/>
      <c r="EB3" s="287"/>
      <c r="EC3" s="287"/>
      <c r="ED3" s="287"/>
      <c r="EE3" s="287"/>
      <c r="EF3" s="287"/>
      <c r="EG3" s="287"/>
      <c r="EH3" s="287"/>
      <c r="EI3" s="287"/>
      <c r="EJ3" s="287"/>
      <c r="EK3" s="293"/>
      <c r="EL3" s="294"/>
      <c r="EM3" s="295"/>
      <c r="EN3" s="294"/>
      <c r="EO3" s="287"/>
      <c r="EP3" s="287"/>
      <c r="EQ3" s="287"/>
      <c r="ER3" s="296"/>
      <c r="ES3" s="296"/>
      <c r="ET3" s="296"/>
      <c r="EU3" s="296"/>
      <c r="EV3" s="296"/>
      <c r="EW3" s="297"/>
      <c r="EX3" s="298"/>
      <c r="EY3" s="299"/>
      <c r="EZ3" s="299"/>
      <c r="FA3" s="297"/>
      <c r="FB3" s="300"/>
      <c r="FC3" s="296"/>
      <c r="FD3" s="296"/>
      <c r="FE3" s="299"/>
      <c r="FF3" s="296"/>
      <c r="FG3" s="299"/>
      <c r="FH3" s="296"/>
      <c r="FI3" s="299"/>
      <c r="FJ3" s="296"/>
      <c r="FK3" s="297"/>
      <c r="FL3" s="314" t="s">
        <v>1281</v>
      </c>
      <c r="FM3" s="315">
        <f>$W$38</f>
        <v>44404</v>
      </c>
      <c r="FN3" s="315">
        <f t="shared" ref="FN3:HY3" si="0">$W$38</f>
        <v>44404</v>
      </c>
      <c r="FO3" s="315">
        <f t="shared" si="0"/>
        <v>44404</v>
      </c>
      <c r="FP3" s="315">
        <f t="shared" si="0"/>
        <v>44404</v>
      </c>
      <c r="FQ3" s="315">
        <f t="shared" si="0"/>
        <v>44404</v>
      </c>
      <c r="FR3" s="315">
        <f t="shared" si="0"/>
        <v>44404</v>
      </c>
      <c r="FS3" s="315">
        <f t="shared" si="0"/>
        <v>44404</v>
      </c>
      <c r="FT3" s="315">
        <f t="shared" si="0"/>
        <v>44404</v>
      </c>
      <c r="FU3" s="315">
        <f t="shared" si="0"/>
        <v>44404</v>
      </c>
      <c r="FV3" s="315">
        <f t="shared" si="0"/>
        <v>44404</v>
      </c>
      <c r="FW3" s="315">
        <f t="shared" si="0"/>
        <v>44404</v>
      </c>
      <c r="FX3" s="315">
        <f t="shared" si="0"/>
        <v>44404</v>
      </c>
      <c r="FY3" s="315">
        <f t="shared" si="0"/>
        <v>44404</v>
      </c>
      <c r="FZ3" s="315">
        <f t="shared" si="0"/>
        <v>44404</v>
      </c>
      <c r="GA3" s="315">
        <f t="shared" si="0"/>
        <v>44404</v>
      </c>
      <c r="GB3" s="315">
        <f t="shared" si="0"/>
        <v>44404</v>
      </c>
      <c r="GC3" s="315">
        <f t="shared" si="0"/>
        <v>44404</v>
      </c>
      <c r="GD3" s="315">
        <f t="shared" si="0"/>
        <v>44404</v>
      </c>
      <c r="GE3" s="315">
        <f t="shared" si="0"/>
        <v>44404</v>
      </c>
      <c r="GF3" s="315">
        <f t="shared" si="0"/>
        <v>44404</v>
      </c>
      <c r="GG3" s="315">
        <f t="shared" si="0"/>
        <v>44404</v>
      </c>
      <c r="GH3" s="315">
        <f t="shared" si="0"/>
        <v>44404</v>
      </c>
      <c r="GI3" s="315">
        <f t="shared" si="0"/>
        <v>44404</v>
      </c>
      <c r="GJ3" s="315">
        <f t="shared" si="0"/>
        <v>44404</v>
      </c>
      <c r="GK3" s="315">
        <f t="shared" si="0"/>
        <v>44404</v>
      </c>
      <c r="GL3" s="315">
        <f t="shared" si="0"/>
        <v>44404</v>
      </c>
      <c r="GM3" s="315">
        <f t="shared" si="0"/>
        <v>44404</v>
      </c>
      <c r="GN3" s="315">
        <f t="shared" si="0"/>
        <v>44404</v>
      </c>
      <c r="GO3" s="315">
        <f t="shared" si="0"/>
        <v>44404</v>
      </c>
      <c r="GP3" s="315">
        <f t="shared" si="0"/>
        <v>44404</v>
      </c>
      <c r="GQ3" s="315">
        <f t="shared" si="0"/>
        <v>44404</v>
      </c>
      <c r="GR3" s="315">
        <f t="shared" si="0"/>
        <v>44404</v>
      </c>
      <c r="GS3" s="315">
        <f t="shared" si="0"/>
        <v>44404</v>
      </c>
      <c r="GT3" s="315">
        <f t="shared" si="0"/>
        <v>44404</v>
      </c>
      <c r="GU3" s="315">
        <f t="shared" si="0"/>
        <v>44404</v>
      </c>
      <c r="GV3" s="315">
        <f t="shared" si="0"/>
        <v>44404</v>
      </c>
      <c r="GW3" s="315">
        <f t="shared" si="0"/>
        <v>44404</v>
      </c>
      <c r="GX3" s="315">
        <f t="shared" si="0"/>
        <v>44404</v>
      </c>
      <c r="GY3" s="315">
        <f t="shared" si="0"/>
        <v>44404</v>
      </c>
      <c r="GZ3" s="315">
        <f t="shared" si="0"/>
        <v>44404</v>
      </c>
      <c r="HA3" s="315">
        <f t="shared" si="0"/>
        <v>44404</v>
      </c>
      <c r="HB3" s="315">
        <f t="shared" si="0"/>
        <v>44404</v>
      </c>
      <c r="HC3" s="315">
        <f t="shared" si="0"/>
        <v>44404</v>
      </c>
      <c r="HD3" s="315">
        <f t="shared" si="0"/>
        <v>44404</v>
      </c>
      <c r="HE3" s="315">
        <f t="shared" si="0"/>
        <v>44404</v>
      </c>
      <c r="HF3" s="315">
        <f t="shared" si="0"/>
        <v>44404</v>
      </c>
      <c r="HG3" s="315">
        <f t="shared" si="0"/>
        <v>44404</v>
      </c>
      <c r="HH3" s="315">
        <f t="shared" si="0"/>
        <v>44404</v>
      </c>
      <c r="HI3" s="315">
        <f t="shared" si="0"/>
        <v>44404</v>
      </c>
      <c r="HJ3" s="315">
        <f t="shared" si="0"/>
        <v>44404</v>
      </c>
      <c r="HK3" s="315">
        <f t="shared" si="0"/>
        <v>44404</v>
      </c>
      <c r="HL3" s="315">
        <f t="shared" si="0"/>
        <v>44404</v>
      </c>
      <c r="HM3" s="315">
        <f t="shared" si="0"/>
        <v>44404</v>
      </c>
      <c r="HN3" s="315">
        <f t="shared" si="0"/>
        <v>44404</v>
      </c>
      <c r="HO3" s="315">
        <f t="shared" si="0"/>
        <v>44404</v>
      </c>
      <c r="HP3" s="315">
        <f t="shared" si="0"/>
        <v>44404</v>
      </c>
      <c r="HQ3" s="315">
        <f t="shared" si="0"/>
        <v>44404</v>
      </c>
      <c r="HR3" s="315">
        <f t="shared" si="0"/>
        <v>44404</v>
      </c>
      <c r="HS3" s="315">
        <f t="shared" si="0"/>
        <v>44404</v>
      </c>
      <c r="HT3" s="315">
        <f t="shared" si="0"/>
        <v>44404</v>
      </c>
      <c r="HU3" s="315">
        <f t="shared" si="0"/>
        <v>44404</v>
      </c>
      <c r="HV3" s="315">
        <f t="shared" si="0"/>
        <v>44404</v>
      </c>
      <c r="HW3" s="315">
        <f t="shared" si="0"/>
        <v>44404</v>
      </c>
      <c r="HX3" s="315">
        <f t="shared" si="0"/>
        <v>44404</v>
      </c>
      <c r="HY3" s="315">
        <f t="shared" si="0"/>
        <v>44404</v>
      </c>
      <c r="HZ3" s="315">
        <f t="shared" ref="HZ3:JH3" si="1">$W$38</f>
        <v>44404</v>
      </c>
      <c r="IA3" s="315">
        <f t="shared" si="1"/>
        <v>44404</v>
      </c>
      <c r="IB3" s="315">
        <f t="shared" si="1"/>
        <v>44404</v>
      </c>
      <c r="IC3" s="315">
        <f t="shared" si="1"/>
        <v>44404</v>
      </c>
      <c r="ID3" s="315">
        <f t="shared" si="1"/>
        <v>44404</v>
      </c>
      <c r="IE3" s="315">
        <f t="shared" si="1"/>
        <v>44404</v>
      </c>
      <c r="IF3" s="315">
        <f t="shared" si="1"/>
        <v>44404</v>
      </c>
      <c r="IG3" s="315">
        <f t="shared" si="1"/>
        <v>44404</v>
      </c>
      <c r="IH3" s="315">
        <f t="shared" si="1"/>
        <v>44404</v>
      </c>
      <c r="II3" s="315">
        <f t="shared" si="1"/>
        <v>44404</v>
      </c>
      <c r="IJ3" s="315">
        <f t="shared" si="1"/>
        <v>44404</v>
      </c>
      <c r="IK3" s="315">
        <f t="shared" si="1"/>
        <v>44404</v>
      </c>
      <c r="IL3" s="315">
        <f t="shared" si="1"/>
        <v>44404</v>
      </c>
      <c r="IM3" s="315">
        <f t="shared" si="1"/>
        <v>44404</v>
      </c>
      <c r="IN3" s="315">
        <f t="shared" si="1"/>
        <v>44404</v>
      </c>
      <c r="IO3" s="315">
        <f t="shared" si="1"/>
        <v>44404</v>
      </c>
      <c r="IP3" s="315">
        <f t="shared" si="1"/>
        <v>44404</v>
      </c>
      <c r="IQ3" s="315">
        <f t="shared" si="1"/>
        <v>44404</v>
      </c>
      <c r="IR3" s="315">
        <f t="shared" si="1"/>
        <v>44404</v>
      </c>
      <c r="IS3" s="315">
        <f t="shared" si="1"/>
        <v>44404</v>
      </c>
      <c r="IT3" s="315">
        <f t="shared" si="1"/>
        <v>44404</v>
      </c>
      <c r="IU3" s="315">
        <f t="shared" si="1"/>
        <v>44404</v>
      </c>
      <c r="IV3" s="315">
        <f t="shared" si="1"/>
        <v>44404</v>
      </c>
      <c r="IW3" s="315">
        <f t="shared" si="1"/>
        <v>44404</v>
      </c>
      <c r="IX3" s="315">
        <f t="shared" si="1"/>
        <v>44404</v>
      </c>
      <c r="IY3" s="315">
        <f t="shared" si="1"/>
        <v>44404</v>
      </c>
      <c r="IZ3" s="315">
        <f t="shared" si="1"/>
        <v>44404</v>
      </c>
      <c r="JA3" s="315">
        <f t="shared" si="1"/>
        <v>44404</v>
      </c>
      <c r="JB3" s="315">
        <f t="shared" si="1"/>
        <v>44404</v>
      </c>
      <c r="JC3" s="315">
        <f t="shared" si="1"/>
        <v>44404</v>
      </c>
      <c r="JD3" s="315">
        <f t="shared" si="1"/>
        <v>44404</v>
      </c>
      <c r="JE3" s="315">
        <f t="shared" si="1"/>
        <v>44404</v>
      </c>
      <c r="JF3" s="315">
        <f t="shared" si="1"/>
        <v>44404</v>
      </c>
      <c r="JG3" s="315">
        <f t="shared" si="1"/>
        <v>44404</v>
      </c>
      <c r="JH3" s="315">
        <f t="shared" si="1"/>
        <v>44404</v>
      </c>
      <c r="JI3" s="298"/>
      <c r="JJ3" s="297"/>
      <c r="JK3" s="314">
        <f>$X$38</f>
        <v>0</v>
      </c>
      <c r="JL3" s="315">
        <f t="shared" ref="JL3:LW3" si="2">$X$38</f>
        <v>0</v>
      </c>
      <c r="JM3" s="315">
        <f t="shared" si="2"/>
        <v>0</v>
      </c>
      <c r="JN3" s="315">
        <f t="shared" si="2"/>
        <v>0</v>
      </c>
      <c r="JO3" s="315">
        <f t="shared" si="2"/>
        <v>0</v>
      </c>
      <c r="JP3" s="315">
        <f t="shared" si="2"/>
        <v>0</v>
      </c>
      <c r="JQ3" s="315">
        <f t="shared" si="2"/>
        <v>0</v>
      </c>
      <c r="JR3" s="315">
        <f t="shared" si="2"/>
        <v>0</v>
      </c>
      <c r="JS3" s="315">
        <f t="shared" si="2"/>
        <v>0</v>
      </c>
      <c r="JT3" s="315">
        <f t="shared" si="2"/>
        <v>0</v>
      </c>
      <c r="JU3" s="315">
        <f t="shared" si="2"/>
        <v>0</v>
      </c>
      <c r="JV3" s="315">
        <f t="shared" si="2"/>
        <v>0</v>
      </c>
      <c r="JW3" s="315">
        <f t="shared" si="2"/>
        <v>0</v>
      </c>
      <c r="JX3" s="315">
        <f t="shared" si="2"/>
        <v>0</v>
      </c>
      <c r="JY3" s="315">
        <f t="shared" si="2"/>
        <v>0</v>
      </c>
      <c r="JZ3" s="315">
        <f t="shared" si="2"/>
        <v>0</v>
      </c>
      <c r="KA3" s="315">
        <f t="shared" si="2"/>
        <v>0</v>
      </c>
      <c r="KB3" s="315">
        <f t="shared" si="2"/>
        <v>0</v>
      </c>
      <c r="KC3" s="315">
        <f t="shared" si="2"/>
        <v>0</v>
      </c>
      <c r="KD3" s="315">
        <f t="shared" si="2"/>
        <v>0</v>
      </c>
      <c r="KE3" s="315">
        <f t="shared" si="2"/>
        <v>0</v>
      </c>
      <c r="KF3" s="315">
        <f t="shared" si="2"/>
        <v>0</v>
      </c>
      <c r="KG3" s="315">
        <f t="shared" si="2"/>
        <v>0</v>
      </c>
      <c r="KH3" s="315">
        <f t="shared" si="2"/>
        <v>0</v>
      </c>
      <c r="KI3" s="315">
        <f t="shared" si="2"/>
        <v>0</v>
      </c>
      <c r="KJ3" s="315">
        <f t="shared" si="2"/>
        <v>0</v>
      </c>
      <c r="KK3" s="315">
        <f t="shared" si="2"/>
        <v>0</v>
      </c>
      <c r="KL3" s="315">
        <f t="shared" si="2"/>
        <v>0</v>
      </c>
      <c r="KM3" s="315">
        <f t="shared" si="2"/>
        <v>0</v>
      </c>
      <c r="KN3" s="315">
        <f t="shared" si="2"/>
        <v>0</v>
      </c>
      <c r="KO3" s="315">
        <f t="shared" si="2"/>
        <v>0</v>
      </c>
      <c r="KP3" s="315">
        <f t="shared" si="2"/>
        <v>0</v>
      </c>
      <c r="KQ3" s="315">
        <f t="shared" si="2"/>
        <v>0</v>
      </c>
      <c r="KR3" s="315">
        <f t="shared" si="2"/>
        <v>0</v>
      </c>
      <c r="KS3" s="315">
        <f t="shared" si="2"/>
        <v>0</v>
      </c>
      <c r="KT3" s="315">
        <f t="shared" si="2"/>
        <v>0</v>
      </c>
      <c r="KU3" s="315">
        <f t="shared" si="2"/>
        <v>0</v>
      </c>
      <c r="KV3" s="315">
        <f t="shared" si="2"/>
        <v>0</v>
      </c>
      <c r="KW3" s="315">
        <f t="shared" si="2"/>
        <v>0</v>
      </c>
      <c r="KX3" s="315">
        <f t="shared" si="2"/>
        <v>0</v>
      </c>
      <c r="KY3" s="315">
        <f t="shared" si="2"/>
        <v>0</v>
      </c>
      <c r="KZ3" s="315">
        <f t="shared" si="2"/>
        <v>0</v>
      </c>
      <c r="LA3" s="315">
        <f t="shared" si="2"/>
        <v>0</v>
      </c>
      <c r="LB3" s="315">
        <f t="shared" si="2"/>
        <v>0</v>
      </c>
      <c r="LC3" s="315">
        <f t="shared" si="2"/>
        <v>0</v>
      </c>
      <c r="LD3" s="315">
        <f t="shared" si="2"/>
        <v>0</v>
      </c>
      <c r="LE3" s="315">
        <f t="shared" si="2"/>
        <v>0</v>
      </c>
      <c r="LF3" s="315">
        <f t="shared" si="2"/>
        <v>0</v>
      </c>
      <c r="LG3" s="315">
        <f t="shared" si="2"/>
        <v>0</v>
      </c>
      <c r="LH3" s="315">
        <f t="shared" si="2"/>
        <v>0</v>
      </c>
      <c r="LI3" s="315">
        <f t="shared" si="2"/>
        <v>0</v>
      </c>
      <c r="LJ3" s="315">
        <f t="shared" si="2"/>
        <v>0</v>
      </c>
      <c r="LK3" s="315">
        <f t="shared" si="2"/>
        <v>0</v>
      </c>
      <c r="LL3" s="315">
        <f t="shared" si="2"/>
        <v>0</v>
      </c>
      <c r="LM3" s="315">
        <f t="shared" si="2"/>
        <v>0</v>
      </c>
      <c r="LN3" s="315">
        <f t="shared" si="2"/>
        <v>0</v>
      </c>
      <c r="LO3" s="315">
        <f t="shared" si="2"/>
        <v>0</v>
      </c>
      <c r="LP3" s="315">
        <f t="shared" si="2"/>
        <v>0</v>
      </c>
      <c r="LQ3" s="315">
        <f t="shared" si="2"/>
        <v>0</v>
      </c>
      <c r="LR3" s="315">
        <f t="shared" si="2"/>
        <v>0</v>
      </c>
      <c r="LS3" s="315">
        <f t="shared" si="2"/>
        <v>0</v>
      </c>
      <c r="LT3" s="315">
        <f t="shared" si="2"/>
        <v>0</v>
      </c>
      <c r="LU3" s="315">
        <f t="shared" si="2"/>
        <v>0</v>
      </c>
      <c r="LV3" s="315">
        <f t="shared" si="2"/>
        <v>0</v>
      </c>
      <c r="LW3" s="315">
        <f t="shared" si="2"/>
        <v>0</v>
      </c>
      <c r="LX3" s="315">
        <f t="shared" ref="LX3:NF3" si="3">$X$38</f>
        <v>0</v>
      </c>
      <c r="LY3" s="315">
        <f t="shared" si="3"/>
        <v>0</v>
      </c>
      <c r="LZ3" s="315">
        <f t="shared" si="3"/>
        <v>0</v>
      </c>
      <c r="MA3" s="315">
        <f t="shared" si="3"/>
        <v>0</v>
      </c>
      <c r="MB3" s="315">
        <f t="shared" si="3"/>
        <v>0</v>
      </c>
      <c r="MC3" s="315">
        <f t="shared" si="3"/>
        <v>0</v>
      </c>
      <c r="MD3" s="315">
        <f t="shared" si="3"/>
        <v>0</v>
      </c>
      <c r="ME3" s="315">
        <f t="shared" si="3"/>
        <v>0</v>
      </c>
      <c r="MF3" s="315">
        <f t="shared" si="3"/>
        <v>0</v>
      </c>
      <c r="MG3" s="315">
        <f t="shared" si="3"/>
        <v>0</v>
      </c>
      <c r="MH3" s="315">
        <f t="shared" si="3"/>
        <v>0</v>
      </c>
      <c r="MI3" s="315">
        <f t="shared" si="3"/>
        <v>0</v>
      </c>
      <c r="MJ3" s="315">
        <f t="shared" si="3"/>
        <v>0</v>
      </c>
      <c r="MK3" s="315">
        <f t="shared" si="3"/>
        <v>0</v>
      </c>
      <c r="ML3" s="315">
        <f t="shared" si="3"/>
        <v>0</v>
      </c>
      <c r="MM3" s="315">
        <f t="shared" si="3"/>
        <v>0</v>
      </c>
      <c r="MN3" s="315">
        <f t="shared" si="3"/>
        <v>0</v>
      </c>
      <c r="MO3" s="315">
        <f t="shared" si="3"/>
        <v>0</v>
      </c>
      <c r="MP3" s="315">
        <f t="shared" si="3"/>
        <v>0</v>
      </c>
      <c r="MQ3" s="315">
        <f t="shared" si="3"/>
        <v>0</v>
      </c>
      <c r="MR3" s="315">
        <f t="shared" si="3"/>
        <v>0</v>
      </c>
      <c r="MS3" s="315">
        <f t="shared" si="3"/>
        <v>0</v>
      </c>
      <c r="MT3" s="315">
        <f t="shared" si="3"/>
        <v>0</v>
      </c>
      <c r="MU3" s="315">
        <f t="shared" si="3"/>
        <v>0</v>
      </c>
      <c r="MV3" s="315">
        <f t="shared" si="3"/>
        <v>0</v>
      </c>
      <c r="MW3" s="315">
        <f t="shared" si="3"/>
        <v>0</v>
      </c>
      <c r="MX3" s="315">
        <f t="shared" si="3"/>
        <v>0</v>
      </c>
      <c r="MY3" s="315">
        <f t="shared" si="3"/>
        <v>0</v>
      </c>
      <c r="MZ3" s="315">
        <f t="shared" si="3"/>
        <v>0</v>
      </c>
      <c r="NA3" s="315">
        <f t="shared" si="3"/>
        <v>0</v>
      </c>
      <c r="NB3" s="315">
        <f t="shared" si="3"/>
        <v>0</v>
      </c>
      <c r="NC3" s="315">
        <f t="shared" si="3"/>
        <v>0</v>
      </c>
      <c r="ND3" s="315">
        <f t="shared" si="3"/>
        <v>0</v>
      </c>
      <c r="NE3" s="315">
        <f t="shared" si="3"/>
        <v>0</v>
      </c>
      <c r="NF3" s="316">
        <f t="shared" si="3"/>
        <v>0</v>
      </c>
      <c r="NG3" s="290"/>
      <c r="NH3" s="293"/>
      <c r="NI3" s="294"/>
      <c r="NJ3" s="294"/>
      <c r="NK3" s="295"/>
      <c r="NL3" s="295"/>
      <c r="NM3" s="295"/>
      <c r="NN3" s="295"/>
      <c r="NO3" s="295"/>
      <c r="NP3" s="295"/>
      <c r="NQ3" s="295"/>
      <c r="NR3" s="295"/>
      <c r="NS3" s="295"/>
      <c r="NT3" s="295"/>
      <c r="NU3" s="295"/>
      <c r="NV3" s="295"/>
      <c r="NW3" s="295"/>
      <c r="NX3" s="295"/>
      <c r="NY3" s="295"/>
      <c r="NZ3" s="295"/>
      <c r="OA3" s="287"/>
      <c r="OB3" s="287"/>
      <c r="OC3" s="295"/>
      <c r="OD3" s="295"/>
      <c r="OE3" s="295"/>
      <c r="OF3" s="287"/>
      <c r="OG3" s="287"/>
      <c r="OH3" s="287"/>
      <c r="OI3" s="287"/>
      <c r="OJ3" s="287"/>
      <c r="OK3" s="287"/>
      <c r="OL3" s="287"/>
      <c r="OM3" s="287"/>
      <c r="ON3" s="287"/>
      <c r="OO3" s="302"/>
      <c r="OP3" s="290"/>
      <c r="OQ3" s="303"/>
      <c r="OR3" s="304"/>
      <c r="OS3" s="304"/>
      <c r="OT3" s="305"/>
      <c r="OU3" s="304"/>
      <c r="OV3" s="304"/>
      <c r="OW3" s="304"/>
      <c r="OX3" s="294"/>
      <c r="OY3" s="306"/>
      <c r="OZ3" s="294"/>
      <c r="PA3" s="307"/>
      <c r="PB3" s="308"/>
      <c r="PC3" s="307"/>
      <c r="PD3" s="304"/>
      <c r="PE3" s="287"/>
      <c r="PF3" s="287"/>
      <c r="PG3" s="304"/>
      <c r="PH3" s="307"/>
      <c r="PI3" s="309"/>
      <c r="PJ3" s="287"/>
      <c r="PK3" s="287"/>
      <c r="PL3" s="304"/>
      <c r="PM3" s="287"/>
      <c r="PN3" s="287"/>
      <c r="PO3" s="296"/>
      <c r="PP3" s="304"/>
      <c r="PQ3" s="304"/>
      <c r="PR3" s="310"/>
      <c r="PS3" s="310"/>
      <c r="PT3" s="291"/>
      <c r="PU3" s="311"/>
    </row>
    <row r="4" spans="1:457" ht="15.5" x14ac:dyDescent="0.35">
      <c r="A4" s="282" t="s">
        <v>1282</v>
      </c>
      <c r="B4" s="317">
        <v>476</v>
      </c>
      <c r="C4" s="284"/>
      <c r="D4" s="285"/>
      <c r="E4" s="286"/>
      <c r="F4" s="286"/>
      <c r="G4" s="286"/>
      <c r="H4" s="286"/>
      <c r="I4" s="286"/>
      <c r="J4" s="286"/>
      <c r="K4" s="286"/>
      <c r="L4" s="318"/>
      <c r="M4" s="289"/>
      <c r="N4" s="289"/>
      <c r="O4" s="287"/>
      <c r="P4" s="290"/>
      <c r="Q4" s="287"/>
      <c r="R4" s="291"/>
      <c r="S4" s="284"/>
      <c r="T4" s="290"/>
      <c r="U4" s="287"/>
      <c r="V4" s="291"/>
      <c r="W4" s="290"/>
      <c r="X4" s="287"/>
      <c r="Y4" s="287"/>
      <c r="Z4" s="287"/>
      <c r="AA4" s="287"/>
      <c r="AB4" s="287"/>
      <c r="AC4" s="290"/>
      <c r="AD4" s="287"/>
      <c r="AE4" s="287"/>
      <c r="AF4" s="284"/>
      <c r="AG4" s="289"/>
      <c r="AH4" s="289"/>
      <c r="AI4" s="289"/>
      <c r="AJ4" s="292"/>
      <c r="AK4" s="287"/>
      <c r="AL4" s="287"/>
      <c r="AM4" s="287"/>
      <c r="AN4" s="286"/>
      <c r="AO4" s="290"/>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93"/>
      <c r="EL4" s="294"/>
      <c r="EM4" s="295"/>
      <c r="EN4" s="294"/>
      <c r="EO4" s="287"/>
      <c r="EP4" s="287"/>
      <c r="EQ4" s="287"/>
      <c r="ER4" s="296"/>
      <c r="ES4" s="296"/>
      <c r="ET4" s="296"/>
      <c r="EU4" s="296"/>
      <c r="EV4" s="296"/>
      <c r="EW4" s="297"/>
      <c r="EX4" s="298"/>
      <c r="EY4" s="299"/>
      <c r="EZ4" s="299"/>
      <c r="FA4" s="297"/>
      <c r="FB4" s="300"/>
      <c r="FC4" s="296"/>
      <c r="FD4" s="296"/>
      <c r="FE4" s="299"/>
      <c r="FF4" s="296"/>
      <c r="FG4" s="299"/>
      <c r="FH4" s="296"/>
      <c r="FI4" s="299"/>
      <c r="FJ4" s="296"/>
      <c r="FK4" s="297"/>
      <c r="FL4" s="314" t="s">
        <v>1283</v>
      </c>
      <c r="FM4" s="315" t="s">
        <v>1284</v>
      </c>
      <c r="FN4" s="315" t="s">
        <v>1285</v>
      </c>
      <c r="FO4" s="315" t="s">
        <v>1286</v>
      </c>
      <c r="FP4" s="315" t="s">
        <v>1287</v>
      </c>
      <c r="FQ4" s="315" t="s">
        <v>1288</v>
      </c>
      <c r="FR4" s="315" t="s">
        <v>1289</v>
      </c>
      <c r="FS4" s="315" t="s">
        <v>1290</v>
      </c>
      <c r="FT4" s="315" t="s">
        <v>1291</v>
      </c>
      <c r="FU4" s="315" t="s">
        <v>1292</v>
      </c>
      <c r="FV4" s="315" t="s">
        <v>1293</v>
      </c>
      <c r="FW4" s="315" t="s">
        <v>1294</v>
      </c>
      <c r="FX4" s="315" t="s">
        <v>1295</v>
      </c>
      <c r="FY4" s="315" t="s">
        <v>1296</v>
      </c>
      <c r="FZ4" s="315" t="s">
        <v>1297</v>
      </c>
      <c r="GA4" s="315" t="s">
        <v>1298</v>
      </c>
      <c r="GB4" s="315" t="s">
        <v>1299</v>
      </c>
      <c r="GC4" s="315" t="s">
        <v>1300</v>
      </c>
      <c r="GD4" s="315" t="s">
        <v>1301</v>
      </c>
      <c r="GE4" s="315" t="s">
        <v>1302</v>
      </c>
      <c r="GF4" s="315" t="s">
        <v>1303</v>
      </c>
      <c r="GG4" s="315" t="s">
        <v>1304</v>
      </c>
      <c r="GH4" s="315" t="s">
        <v>1305</v>
      </c>
      <c r="GI4" s="315" t="s">
        <v>1306</v>
      </c>
      <c r="GJ4" s="315" t="s">
        <v>1307</v>
      </c>
      <c r="GK4" s="315" t="s">
        <v>1308</v>
      </c>
      <c r="GL4" s="315" t="s">
        <v>1309</v>
      </c>
      <c r="GM4" s="315" t="s">
        <v>1310</v>
      </c>
      <c r="GN4" s="315" t="s">
        <v>1311</v>
      </c>
      <c r="GO4" s="315" t="s">
        <v>1312</v>
      </c>
      <c r="GP4" s="315" t="s">
        <v>1313</v>
      </c>
      <c r="GQ4" s="315" t="s">
        <v>1314</v>
      </c>
      <c r="GR4" s="315" t="s">
        <v>1315</v>
      </c>
      <c r="GS4" s="315" t="s">
        <v>1316</v>
      </c>
      <c r="GT4" s="315" t="s">
        <v>1317</v>
      </c>
      <c r="GU4" s="315" t="s">
        <v>1318</v>
      </c>
      <c r="GV4" s="315" t="s">
        <v>1319</v>
      </c>
      <c r="GW4" s="315" t="s">
        <v>1320</v>
      </c>
      <c r="GX4" s="315" t="s">
        <v>1321</v>
      </c>
      <c r="GY4" s="315" t="s">
        <v>1322</v>
      </c>
      <c r="GZ4" s="315" t="s">
        <v>1323</v>
      </c>
      <c r="HA4" s="315" t="s">
        <v>1324</v>
      </c>
      <c r="HB4" s="315" t="s">
        <v>1325</v>
      </c>
      <c r="HC4" s="315" t="s">
        <v>1326</v>
      </c>
      <c r="HD4" s="315" t="s">
        <v>1327</v>
      </c>
      <c r="HE4" s="315" t="s">
        <v>1328</v>
      </c>
      <c r="HF4" s="315" t="s">
        <v>1329</v>
      </c>
      <c r="HG4" s="315" t="s">
        <v>1330</v>
      </c>
      <c r="HH4" s="315" t="s">
        <v>1331</v>
      </c>
      <c r="HI4" s="315" t="s">
        <v>1332</v>
      </c>
      <c r="HJ4" s="315" t="s">
        <v>1333</v>
      </c>
      <c r="HK4" s="315" t="s">
        <v>1334</v>
      </c>
      <c r="HL4" s="315" t="s">
        <v>1335</v>
      </c>
      <c r="HM4" s="315" t="s">
        <v>1336</v>
      </c>
      <c r="HN4" s="315" t="s">
        <v>1337</v>
      </c>
      <c r="HO4" s="315" t="s">
        <v>1338</v>
      </c>
      <c r="HP4" s="315" t="s">
        <v>1339</v>
      </c>
      <c r="HQ4" s="315" t="s">
        <v>1340</v>
      </c>
      <c r="HR4" s="315" t="s">
        <v>1341</v>
      </c>
      <c r="HS4" s="315" t="s">
        <v>1342</v>
      </c>
      <c r="HT4" s="315" t="s">
        <v>1343</v>
      </c>
      <c r="HU4" s="315" t="s">
        <v>1344</v>
      </c>
      <c r="HV4" s="315" t="s">
        <v>1345</v>
      </c>
      <c r="HW4" s="315" t="s">
        <v>1346</v>
      </c>
      <c r="HX4" s="315" t="s">
        <v>1347</v>
      </c>
      <c r="HY4" s="315" t="s">
        <v>1348</v>
      </c>
      <c r="HZ4" s="315" t="s">
        <v>1349</v>
      </c>
      <c r="IA4" s="315" t="s">
        <v>1350</v>
      </c>
      <c r="IB4" s="315" t="s">
        <v>1351</v>
      </c>
      <c r="IC4" s="315" t="s">
        <v>1352</v>
      </c>
      <c r="ID4" s="315" t="s">
        <v>1353</v>
      </c>
      <c r="IE4" s="315" t="s">
        <v>1354</v>
      </c>
      <c r="IF4" s="315" t="s">
        <v>1355</v>
      </c>
      <c r="IG4" s="315" t="s">
        <v>1356</v>
      </c>
      <c r="IH4" s="315" t="s">
        <v>1357</v>
      </c>
      <c r="II4" s="315" t="s">
        <v>1358</v>
      </c>
      <c r="IJ4" s="315" t="s">
        <v>1359</v>
      </c>
      <c r="IK4" s="315" t="s">
        <v>1360</v>
      </c>
      <c r="IL4" s="315" t="s">
        <v>1361</v>
      </c>
      <c r="IM4" s="315" t="s">
        <v>1362</v>
      </c>
      <c r="IN4" s="315" t="s">
        <v>1363</v>
      </c>
      <c r="IO4" s="315" t="s">
        <v>1364</v>
      </c>
      <c r="IP4" s="315" t="s">
        <v>1365</v>
      </c>
      <c r="IQ4" s="315" t="s">
        <v>1366</v>
      </c>
      <c r="IR4" s="315" t="s">
        <v>1367</v>
      </c>
      <c r="IS4" s="315" t="s">
        <v>1368</v>
      </c>
      <c r="IT4" s="315" t="s">
        <v>1369</v>
      </c>
      <c r="IU4" s="315" t="s">
        <v>1370</v>
      </c>
      <c r="IV4" s="315" t="s">
        <v>1371</v>
      </c>
      <c r="IW4" s="315" t="s">
        <v>1372</v>
      </c>
      <c r="IX4" s="315" t="s">
        <v>1373</v>
      </c>
      <c r="IY4" s="315" t="s">
        <v>1374</v>
      </c>
      <c r="IZ4" s="315" t="s">
        <v>1375</v>
      </c>
      <c r="JA4" s="315" t="s">
        <v>1376</v>
      </c>
      <c r="JB4" s="315" t="s">
        <v>1377</v>
      </c>
      <c r="JC4" s="315" t="s">
        <v>1378</v>
      </c>
      <c r="JD4" s="315" t="s">
        <v>1379</v>
      </c>
      <c r="JE4" s="315" t="s">
        <v>1380</v>
      </c>
      <c r="JF4" s="315" t="s">
        <v>1381</v>
      </c>
      <c r="JG4" s="315" t="s">
        <v>1382</v>
      </c>
      <c r="JH4" s="315" t="s">
        <v>1383</v>
      </c>
      <c r="JI4" s="298"/>
      <c r="JJ4" s="297"/>
      <c r="JK4" s="314" t="s">
        <v>1284</v>
      </c>
      <c r="JL4" s="315" t="s">
        <v>1285</v>
      </c>
      <c r="JM4" s="315" t="s">
        <v>1286</v>
      </c>
      <c r="JN4" s="315" t="s">
        <v>1287</v>
      </c>
      <c r="JO4" s="315" t="s">
        <v>1288</v>
      </c>
      <c r="JP4" s="315" t="s">
        <v>1289</v>
      </c>
      <c r="JQ4" s="315" t="s">
        <v>1290</v>
      </c>
      <c r="JR4" s="315" t="s">
        <v>1291</v>
      </c>
      <c r="JS4" s="315" t="s">
        <v>1292</v>
      </c>
      <c r="JT4" s="315" t="s">
        <v>1293</v>
      </c>
      <c r="JU4" s="315" t="s">
        <v>1294</v>
      </c>
      <c r="JV4" s="315" t="s">
        <v>1295</v>
      </c>
      <c r="JW4" s="315" t="s">
        <v>1296</v>
      </c>
      <c r="JX4" s="315" t="s">
        <v>1297</v>
      </c>
      <c r="JY4" s="315" t="s">
        <v>1298</v>
      </c>
      <c r="JZ4" s="315" t="s">
        <v>1299</v>
      </c>
      <c r="KA4" s="315" t="s">
        <v>1300</v>
      </c>
      <c r="KB4" s="315" t="s">
        <v>1301</v>
      </c>
      <c r="KC4" s="315" t="s">
        <v>1302</v>
      </c>
      <c r="KD4" s="315" t="s">
        <v>1303</v>
      </c>
      <c r="KE4" s="315" t="s">
        <v>1304</v>
      </c>
      <c r="KF4" s="315" t="s">
        <v>1305</v>
      </c>
      <c r="KG4" s="315" t="s">
        <v>1306</v>
      </c>
      <c r="KH4" s="315" t="s">
        <v>1307</v>
      </c>
      <c r="KI4" s="315" t="s">
        <v>1308</v>
      </c>
      <c r="KJ4" s="315" t="s">
        <v>1309</v>
      </c>
      <c r="KK4" s="315" t="s">
        <v>1310</v>
      </c>
      <c r="KL4" s="315" t="s">
        <v>1311</v>
      </c>
      <c r="KM4" s="315" t="s">
        <v>1312</v>
      </c>
      <c r="KN4" s="315" t="s">
        <v>1313</v>
      </c>
      <c r="KO4" s="315" t="s">
        <v>1314</v>
      </c>
      <c r="KP4" s="315" t="s">
        <v>1315</v>
      </c>
      <c r="KQ4" s="315" t="s">
        <v>1316</v>
      </c>
      <c r="KR4" s="315" t="s">
        <v>1317</v>
      </c>
      <c r="KS4" s="315" t="s">
        <v>1318</v>
      </c>
      <c r="KT4" s="315" t="s">
        <v>1319</v>
      </c>
      <c r="KU4" s="315" t="s">
        <v>1320</v>
      </c>
      <c r="KV4" s="315" t="s">
        <v>1321</v>
      </c>
      <c r="KW4" s="315" t="s">
        <v>1322</v>
      </c>
      <c r="KX4" s="315" t="s">
        <v>1323</v>
      </c>
      <c r="KY4" s="315" t="s">
        <v>1324</v>
      </c>
      <c r="KZ4" s="315" t="s">
        <v>1325</v>
      </c>
      <c r="LA4" s="315" t="s">
        <v>1326</v>
      </c>
      <c r="LB4" s="315" t="s">
        <v>1327</v>
      </c>
      <c r="LC4" s="315" t="s">
        <v>1328</v>
      </c>
      <c r="LD4" s="315" t="s">
        <v>1329</v>
      </c>
      <c r="LE4" s="315" t="s">
        <v>1330</v>
      </c>
      <c r="LF4" s="315" t="s">
        <v>1331</v>
      </c>
      <c r="LG4" s="315" t="s">
        <v>1332</v>
      </c>
      <c r="LH4" s="315" t="s">
        <v>1333</v>
      </c>
      <c r="LI4" s="315" t="s">
        <v>1334</v>
      </c>
      <c r="LJ4" s="315" t="s">
        <v>1335</v>
      </c>
      <c r="LK4" s="315" t="s">
        <v>1336</v>
      </c>
      <c r="LL4" s="315" t="s">
        <v>1337</v>
      </c>
      <c r="LM4" s="315" t="s">
        <v>1338</v>
      </c>
      <c r="LN4" s="315" t="s">
        <v>1339</v>
      </c>
      <c r="LO4" s="315" t="s">
        <v>1340</v>
      </c>
      <c r="LP4" s="315" t="s">
        <v>1341</v>
      </c>
      <c r="LQ4" s="315" t="s">
        <v>1342</v>
      </c>
      <c r="LR4" s="315" t="s">
        <v>1343</v>
      </c>
      <c r="LS4" s="315" t="s">
        <v>1344</v>
      </c>
      <c r="LT4" s="315" t="s">
        <v>1345</v>
      </c>
      <c r="LU4" s="315" t="s">
        <v>1346</v>
      </c>
      <c r="LV4" s="315" t="s">
        <v>1347</v>
      </c>
      <c r="LW4" s="315" t="s">
        <v>1348</v>
      </c>
      <c r="LX4" s="315" t="s">
        <v>1349</v>
      </c>
      <c r="LY4" s="315" t="s">
        <v>1350</v>
      </c>
      <c r="LZ4" s="315" t="s">
        <v>1351</v>
      </c>
      <c r="MA4" s="315" t="s">
        <v>1352</v>
      </c>
      <c r="MB4" s="315" t="s">
        <v>1353</v>
      </c>
      <c r="MC4" s="315" t="s">
        <v>1354</v>
      </c>
      <c r="MD4" s="315" t="s">
        <v>1355</v>
      </c>
      <c r="ME4" s="315" t="s">
        <v>1356</v>
      </c>
      <c r="MF4" s="315" t="s">
        <v>1357</v>
      </c>
      <c r="MG4" s="315" t="s">
        <v>1358</v>
      </c>
      <c r="MH4" s="315" t="s">
        <v>1359</v>
      </c>
      <c r="MI4" s="315" t="s">
        <v>1360</v>
      </c>
      <c r="MJ4" s="315" t="s">
        <v>1361</v>
      </c>
      <c r="MK4" s="315" t="s">
        <v>1362</v>
      </c>
      <c r="ML4" s="315" t="s">
        <v>1363</v>
      </c>
      <c r="MM4" s="315" t="s">
        <v>1364</v>
      </c>
      <c r="MN4" s="315" t="s">
        <v>1365</v>
      </c>
      <c r="MO4" s="315" t="s">
        <v>1366</v>
      </c>
      <c r="MP4" s="315" t="s">
        <v>1367</v>
      </c>
      <c r="MQ4" s="315" t="s">
        <v>1368</v>
      </c>
      <c r="MR4" s="315" t="s">
        <v>1369</v>
      </c>
      <c r="MS4" s="315" t="s">
        <v>1370</v>
      </c>
      <c r="MT4" s="315" t="s">
        <v>1371</v>
      </c>
      <c r="MU4" s="315" t="s">
        <v>1372</v>
      </c>
      <c r="MV4" s="315" t="s">
        <v>1373</v>
      </c>
      <c r="MW4" s="315" t="s">
        <v>1374</v>
      </c>
      <c r="MX4" s="315" t="s">
        <v>1375</v>
      </c>
      <c r="MY4" s="315" t="s">
        <v>1376</v>
      </c>
      <c r="MZ4" s="315" t="s">
        <v>1377</v>
      </c>
      <c r="NA4" s="315" t="s">
        <v>1378</v>
      </c>
      <c r="NB4" s="315" t="s">
        <v>1379</v>
      </c>
      <c r="NC4" s="315" t="s">
        <v>1380</v>
      </c>
      <c r="ND4" s="315" t="s">
        <v>1381</v>
      </c>
      <c r="NE4" s="315" t="s">
        <v>1382</v>
      </c>
      <c r="NF4" s="316" t="s">
        <v>1383</v>
      </c>
      <c r="NG4" s="290"/>
      <c r="NH4" s="293"/>
      <c r="NI4" s="294"/>
      <c r="NJ4" s="294"/>
      <c r="NK4" s="295"/>
      <c r="NL4" s="295"/>
      <c r="NM4" s="295"/>
      <c r="NN4" s="295"/>
      <c r="NO4" s="295"/>
      <c r="NP4" s="295"/>
      <c r="NQ4" s="295"/>
      <c r="NR4" s="295"/>
      <c r="NS4" s="295"/>
      <c r="NT4" s="295"/>
      <c r="NU4" s="295"/>
      <c r="NV4" s="295"/>
      <c r="NW4" s="295"/>
      <c r="NX4" s="295"/>
      <c r="NY4" s="295"/>
      <c r="NZ4" s="295"/>
      <c r="OA4" s="287"/>
      <c r="OB4" s="287"/>
      <c r="OC4" s="295"/>
      <c r="OD4" s="295"/>
      <c r="OE4" s="295"/>
      <c r="OF4" s="287"/>
      <c r="OG4" s="287"/>
      <c r="OH4" s="287"/>
      <c r="OI4" s="287"/>
      <c r="OJ4" s="287"/>
      <c r="OK4" s="287"/>
      <c r="OL4" s="287"/>
      <c r="OM4" s="287"/>
      <c r="ON4" s="287"/>
      <c r="OO4" s="302"/>
      <c r="OP4" s="290"/>
      <c r="OQ4" s="303"/>
      <c r="OR4" s="304"/>
      <c r="OS4" s="304"/>
      <c r="OT4" s="305"/>
      <c r="OU4" s="304"/>
      <c r="OV4" s="304"/>
      <c r="OW4" s="304"/>
      <c r="OX4" s="294"/>
      <c r="OY4" s="306"/>
      <c r="OZ4" s="294"/>
      <c r="PA4" s="307"/>
      <c r="PB4" s="308"/>
      <c r="PC4" s="307"/>
      <c r="PD4" s="304"/>
      <c r="PE4" s="287"/>
      <c r="PF4" s="287"/>
      <c r="PG4" s="304"/>
      <c r="PH4" s="307"/>
      <c r="PI4" s="309"/>
      <c r="PJ4" s="287"/>
      <c r="PK4" s="287"/>
      <c r="PL4" s="304"/>
      <c r="PM4" s="287"/>
      <c r="PN4" s="287"/>
      <c r="PO4" s="296"/>
      <c r="PP4" s="304"/>
      <c r="PQ4" s="304"/>
      <c r="PR4" s="310"/>
      <c r="PS4" s="310"/>
      <c r="PT4" s="291"/>
      <c r="PU4" s="311"/>
    </row>
    <row r="5" spans="1:457" x14ac:dyDescent="0.35">
      <c r="A5" s="282" t="s">
        <v>1384</v>
      </c>
      <c r="B5" s="319">
        <f>SUM($E$33:$OO$33)</f>
        <v>887250.08127368358</v>
      </c>
      <c r="C5" s="284"/>
      <c r="D5" s="285"/>
      <c r="E5" s="320"/>
      <c r="F5" s="320"/>
      <c r="G5" s="320"/>
      <c r="H5" s="320"/>
      <c r="I5" s="320"/>
      <c r="J5" s="321"/>
      <c r="K5" s="320"/>
      <c r="L5" s="322"/>
      <c r="M5" s="320"/>
      <c r="N5" s="320"/>
      <c r="O5" s="320"/>
      <c r="P5" s="323"/>
      <c r="Q5" s="320"/>
      <c r="R5" s="324"/>
      <c r="S5" s="325"/>
      <c r="T5" s="326">
        <v>1</v>
      </c>
      <c r="U5" s="327">
        <v>1</v>
      </c>
      <c r="V5" s="328">
        <v>1</v>
      </c>
      <c r="W5" s="326">
        <v>1</v>
      </c>
      <c r="X5" s="327">
        <v>1</v>
      </c>
      <c r="Y5" s="329"/>
      <c r="Z5" s="327"/>
      <c r="AA5" s="329"/>
      <c r="AB5" s="327"/>
      <c r="AC5" s="326"/>
      <c r="AD5" s="327"/>
      <c r="AE5" s="327"/>
      <c r="AF5" s="330"/>
      <c r="AG5" s="327"/>
      <c r="AH5" s="327"/>
      <c r="AI5" s="327"/>
      <c r="AJ5" s="328"/>
      <c r="AK5" s="329"/>
      <c r="AL5" s="327"/>
      <c r="AM5" s="327"/>
      <c r="AN5" s="331"/>
      <c r="AO5" s="326"/>
      <c r="AP5" s="327"/>
      <c r="AQ5" s="327"/>
      <c r="AR5" s="327"/>
      <c r="AS5" s="327"/>
      <c r="AT5" s="327"/>
      <c r="AU5" s="327"/>
      <c r="AV5" s="327"/>
      <c r="AW5" s="327"/>
      <c r="AX5" s="327"/>
      <c r="AY5" s="327"/>
      <c r="AZ5" s="327"/>
      <c r="BA5" s="327"/>
      <c r="BB5" s="327"/>
      <c r="BC5" s="327"/>
      <c r="BD5" s="327"/>
      <c r="BE5" s="327"/>
      <c r="BF5" s="327"/>
      <c r="BG5" s="327"/>
      <c r="BH5" s="327"/>
      <c r="BI5" s="327"/>
      <c r="BJ5" s="327"/>
      <c r="BK5" s="327"/>
      <c r="BL5" s="327"/>
      <c r="BM5" s="327"/>
      <c r="BN5" s="327"/>
      <c r="BO5" s="327"/>
      <c r="BP5" s="327"/>
      <c r="BQ5" s="327"/>
      <c r="BR5" s="327"/>
      <c r="BS5" s="327"/>
      <c r="BT5" s="327"/>
      <c r="BU5" s="327"/>
      <c r="BV5" s="327"/>
      <c r="BW5" s="327"/>
      <c r="BX5" s="327"/>
      <c r="BY5" s="327"/>
      <c r="BZ5" s="327"/>
      <c r="CA5" s="327"/>
      <c r="CB5" s="327"/>
      <c r="CC5" s="327"/>
      <c r="CD5" s="327"/>
      <c r="CE5" s="327"/>
      <c r="CF5" s="327"/>
      <c r="CG5" s="327"/>
      <c r="CH5" s="327"/>
      <c r="CI5" s="327"/>
      <c r="CJ5" s="327"/>
      <c r="CK5" s="327"/>
      <c r="CL5" s="327"/>
      <c r="CM5" s="327"/>
      <c r="CN5" s="327"/>
      <c r="CO5" s="327"/>
      <c r="CP5" s="327"/>
      <c r="CQ5" s="327"/>
      <c r="CR5" s="327"/>
      <c r="CS5" s="327"/>
      <c r="CT5" s="327"/>
      <c r="CU5" s="327"/>
      <c r="CV5" s="327"/>
      <c r="CW5" s="327"/>
      <c r="CX5" s="327"/>
      <c r="CY5" s="327"/>
      <c r="CZ5" s="327"/>
      <c r="DA5" s="327"/>
      <c r="DB5" s="327"/>
      <c r="DC5" s="327"/>
      <c r="DD5" s="327"/>
      <c r="DE5" s="327"/>
      <c r="DF5" s="327"/>
      <c r="DG5" s="327"/>
      <c r="DH5" s="327"/>
      <c r="DI5" s="327"/>
      <c r="DJ5" s="327"/>
      <c r="DK5" s="327"/>
      <c r="DL5" s="327"/>
      <c r="DM5" s="327"/>
      <c r="DN5" s="327"/>
      <c r="DO5" s="327"/>
      <c r="DP5" s="327"/>
      <c r="DQ5" s="327"/>
      <c r="DR5" s="327"/>
      <c r="DS5" s="327"/>
      <c r="DT5" s="327"/>
      <c r="DU5" s="327"/>
      <c r="DV5" s="327"/>
      <c r="DW5" s="327"/>
      <c r="DX5" s="327"/>
      <c r="DY5" s="327"/>
      <c r="DZ5" s="327"/>
      <c r="EA5" s="327"/>
      <c r="EB5" s="327"/>
      <c r="EC5" s="327"/>
      <c r="ED5" s="327"/>
      <c r="EE5" s="327"/>
      <c r="EF5" s="327"/>
      <c r="EG5" s="327"/>
      <c r="EH5" s="327"/>
      <c r="EI5" s="327"/>
      <c r="EJ5" s="327"/>
      <c r="EK5" s="332"/>
      <c r="EL5" s="333"/>
      <c r="EM5" s="334"/>
      <c r="EN5" s="333"/>
      <c r="EO5" s="327"/>
      <c r="EP5" s="327"/>
      <c r="EQ5" s="327"/>
      <c r="ER5" s="327">
        <v>1</v>
      </c>
      <c r="ES5" s="327">
        <v>1</v>
      </c>
      <c r="ET5" s="327">
        <v>1</v>
      </c>
      <c r="EU5" s="327">
        <v>1</v>
      </c>
      <c r="EV5" s="327">
        <v>1</v>
      </c>
      <c r="EW5" s="335"/>
      <c r="EX5" s="336"/>
      <c r="EY5" s="330"/>
      <c r="EZ5" s="330">
        <v>1</v>
      </c>
      <c r="FA5" s="335">
        <v>1</v>
      </c>
      <c r="FB5" s="337"/>
      <c r="FC5" s="329"/>
      <c r="FD5" s="329"/>
      <c r="FE5" s="330"/>
      <c r="FF5" s="329"/>
      <c r="FG5" s="330"/>
      <c r="FH5" s="329"/>
      <c r="FI5" s="330"/>
      <c r="FJ5" s="329"/>
      <c r="FK5" s="335"/>
      <c r="FL5" s="326"/>
      <c r="FM5" s="327">
        <v>1</v>
      </c>
      <c r="FN5" s="327">
        <v>1</v>
      </c>
      <c r="FO5" s="327">
        <v>1</v>
      </c>
      <c r="FP5" s="327">
        <v>1</v>
      </c>
      <c r="FQ5" s="327">
        <v>1</v>
      </c>
      <c r="FR5" s="327">
        <v>1</v>
      </c>
      <c r="FS5" s="327">
        <v>1</v>
      </c>
      <c r="FT5" s="327">
        <v>1</v>
      </c>
      <c r="FU5" s="327">
        <v>1</v>
      </c>
      <c r="FV5" s="327">
        <v>1</v>
      </c>
      <c r="FW5" s="327">
        <v>1</v>
      </c>
      <c r="FX5" s="327">
        <v>1</v>
      </c>
      <c r="FY5" s="327">
        <v>1</v>
      </c>
      <c r="FZ5" s="327">
        <v>1</v>
      </c>
      <c r="GA5" s="327">
        <v>1</v>
      </c>
      <c r="GB5" s="327">
        <v>1</v>
      </c>
      <c r="GC5" s="327">
        <v>1</v>
      </c>
      <c r="GD5" s="327">
        <v>1</v>
      </c>
      <c r="GE5" s="327">
        <v>1</v>
      </c>
      <c r="GF5" s="327">
        <v>1</v>
      </c>
      <c r="GG5" s="327">
        <v>1</v>
      </c>
      <c r="GH5" s="327">
        <v>1</v>
      </c>
      <c r="GI5" s="327">
        <v>1</v>
      </c>
      <c r="GJ5" s="327">
        <v>1</v>
      </c>
      <c r="GK5" s="327">
        <v>1</v>
      </c>
      <c r="GL5" s="327">
        <v>1</v>
      </c>
      <c r="GM5" s="327">
        <v>1</v>
      </c>
      <c r="GN5" s="327">
        <v>1</v>
      </c>
      <c r="GO5" s="327">
        <v>1</v>
      </c>
      <c r="GP5" s="327">
        <v>1</v>
      </c>
      <c r="GQ5" s="327">
        <v>1</v>
      </c>
      <c r="GR5" s="327">
        <v>1</v>
      </c>
      <c r="GS5" s="327">
        <v>1</v>
      </c>
      <c r="GT5" s="327">
        <v>1</v>
      </c>
      <c r="GU5" s="327">
        <v>1</v>
      </c>
      <c r="GV5" s="327">
        <v>1</v>
      </c>
      <c r="GW5" s="327">
        <v>1</v>
      </c>
      <c r="GX5" s="327">
        <v>1</v>
      </c>
      <c r="GY5" s="327">
        <v>1</v>
      </c>
      <c r="GZ5" s="327">
        <v>1</v>
      </c>
      <c r="HA5" s="327">
        <v>1</v>
      </c>
      <c r="HB5" s="327">
        <v>1</v>
      </c>
      <c r="HC5" s="327">
        <v>1</v>
      </c>
      <c r="HD5" s="327">
        <v>1</v>
      </c>
      <c r="HE5" s="327">
        <v>1</v>
      </c>
      <c r="HF5" s="327">
        <v>1</v>
      </c>
      <c r="HG5" s="327">
        <v>1</v>
      </c>
      <c r="HH5" s="327">
        <v>1</v>
      </c>
      <c r="HI5" s="327">
        <v>1</v>
      </c>
      <c r="HJ5" s="327">
        <v>1</v>
      </c>
      <c r="HK5" s="327">
        <v>1</v>
      </c>
      <c r="HL5" s="327">
        <v>1</v>
      </c>
      <c r="HM5" s="327">
        <v>1</v>
      </c>
      <c r="HN5" s="327">
        <v>1</v>
      </c>
      <c r="HO5" s="327">
        <v>1</v>
      </c>
      <c r="HP5" s="327">
        <v>1</v>
      </c>
      <c r="HQ5" s="327">
        <v>1</v>
      </c>
      <c r="HR5" s="327">
        <v>1</v>
      </c>
      <c r="HS5" s="327">
        <v>1</v>
      </c>
      <c r="HT5" s="327">
        <v>1</v>
      </c>
      <c r="HU5" s="327">
        <v>1</v>
      </c>
      <c r="HV5" s="327">
        <v>1</v>
      </c>
      <c r="HW5" s="327">
        <v>1</v>
      </c>
      <c r="HX5" s="327">
        <v>1</v>
      </c>
      <c r="HY5" s="327">
        <v>1</v>
      </c>
      <c r="HZ5" s="327">
        <v>1</v>
      </c>
      <c r="IA5" s="327">
        <v>1</v>
      </c>
      <c r="IB5" s="327">
        <v>1</v>
      </c>
      <c r="IC5" s="327">
        <v>1</v>
      </c>
      <c r="ID5" s="327">
        <v>1</v>
      </c>
      <c r="IE5" s="327">
        <v>1</v>
      </c>
      <c r="IF5" s="327">
        <v>1</v>
      </c>
      <c r="IG5" s="327">
        <v>1</v>
      </c>
      <c r="IH5" s="327">
        <v>1</v>
      </c>
      <c r="II5" s="327">
        <v>1</v>
      </c>
      <c r="IJ5" s="327">
        <v>1</v>
      </c>
      <c r="IK5" s="327">
        <v>1</v>
      </c>
      <c r="IL5" s="327">
        <v>1</v>
      </c>
      <c r="IM5" s="327">
        <v>1</v>
      </c>
      <c r="IN5" s="327">
        <v>1</v>
      </c>
      <c r="IO5" s="327">
        <v>1</v>
      </c>
      <c r="IP5" s="327">
        <v>1</v>
      </c>
      <c r="IQ5" s="327">
        <v>1</v>
      </c>
      <c r="IR5" s="327">
        <v>1</v>
      </c>
      <c r="IS5" s="327">
        <v>1</v>
      </c>
      <c r="IT5" s="327">
        <v>1</v>
      </c>
      <c r="IU5" s="327">
        <v>1</v>
      </c>
      <c r="IV5" s="327">
        <v>1</v>
      </c>
      <c r="IW5" s="327">
        <v>1</v>
      </c>
      <c r="IX5" s="327">
        <v>1</v>
      </c>
      <c r="IY5" s="327">
        <v>1</v>
      </c>
      <c r="IZ5" s="327">
        <v>1</v>
      </c>
      <c r="JA5" s="327">
        <v>1</v>
      </c>
      <c r="JB5" s="327">
        <v>1</v>
      </c>
      <c r="JC5" s="327">
        <v>1</v>
      </c>
      <c r="JD5" s="327">
        <v>1</v>
      </c>
      <c r="JE5" s="327">
        <v>1</v>
      </c>
      <c r="JF5" s="327">
        <v>1</v>
      </c>
      <c r="JG5" s="327">
        <v>1</v>
      </c>
      <c r="JH5" s="327">
        <v>1</v>
      </c>
      <c r="JI5" s="336"/>
      <c r="JJ5" s="335"/>
      <c r="JK5" s="326">
        <v>1</v>
      </c>
      <c r="JL5" s="327">
        <v>1</v>
      </c>
      <c r="JM5" s="327">
        <v>1</v>
      </c>
      <c r="JN5" s="327">
        <v>1</v>
      </c>
      <c r="JO5" s="327">
        <v>1</v>
      </c>
      <c r="JP5" s="327">
        <v>1</v>
      </c>
      <c r="JQ5" s="327">
        <v>1</v>
      </c>
      <c r="JR5" s="327">
        <v>1</v>
      </c>
      <c r="JS5" s="327">
        <v>1</v>
      </c>
      <c r="JT5" s="327">
        <v>1</v>
      </c>
      <c r="JU5" s="327">
        <v>1</v>
      </c>
      <c r="JV5" s="327">
        <v>1</v>
      </c>
      <c r="JW5" s="327">
        <v>1</v>
      </c>
      <c r="JX5" s="327">
        <v>1</v>
      </c>
      <c r="JY5" s="327">
        <v>1</v>
      </c>
      <c r="JZ5" s="327">
        <v>1</v>
      </c>
      <c r="KA5" s="327">
        <v>1</v>
      </c>
      <c r="KB5" s="327">
        <v>1</v>
      </c>
      <c r="KC5" s="327">
        <v>1</v>
      </c>
      <c r="KD5" s="327">
        <v>1</v>
      </c>
      <c r="KE5" s="327">
        <v>1</v>
      </c>
      <c r="KF5" s="327">
        <v>1</v>
      </c>
      <c r="KG5" s="327">
        <v>1</v>
      </c>
      <c r="KH5" s="327">
        <v>1</v>
      </c>
      <c r="KI5" s="327">
        <v>1</v>
      </c>
      <c r="KJ5" s="327">
        <v>1</v>
      </c>
      <c r="KK5" s="327">
        <v>1</v>
      </c>
      <c r="KL5" s="327">
        <v>1</v>
      </c>
      <c r="KM5" s="327">
        <v>1</v>
      </c>
      <c r="KN5" s="327">
        <v>1</v>
      </c>
      <c r="KO5" s="327">
        <v>1</v>
      </c>
      <c r="KP5" s="327">
        <v>1</v>
      </c>
      <c r="KQ5" s="327">
        <v>1</v>
      </c>
      <c r="KR5" s="327">
        <v>1</v>
      </c>
      <c r="KS5" s="327">
        <v>1</v>
      </c>
      <c r="KT5" s="327">
        <v>1</v>
      </c>
      <c r="KU5" s="327">
        <v>1</v>
      </c>
      <c r="KV5" s="327">
        <v>1</v>
      </c>
      <c r="KW5" s="327">
        <v>1</v>
      </c>
      <c r="KX5" s="327">
        <v>1</v>
      </c>
      <c r="KY5" s="327">
        <v>1</v>
      </c>
      <c r="KZ5" s="327">
        <v>1</v>
      </c>
      <c r="LA5" s="327">
        <v>1</v>
      </c>
      <c r="LB5" s="327">
        <v>1</v>
      </c>
      <c r="LC5" s="327">
        <v>1</v>
      </c>
      <c r="LD5" s="327">
        <v>1</v>
      </c>
      <c r="LE5" s="327">
        <v>1</v>
      </c>
      <c r="LF5" s="327">
        <v>1</v>
      </c>
      <c r="LG5" s="327">
        <v>1</v>
      </c>
      <c r="LH5" s="327">
        <v>1</v>
      </c>
      <c r="LI5" s="327">
        <v>1</v>
      </c>
      <c r="LJ5" s="327">
        <v>1</v>
      </c>
      <c r="LK5" s="327">
        <v>1</v>
      </c>
      <c r="LL5" s="327">
        <v>1</v>
      </c>
      <c r="LM5" s="327">
        <v>1</v>
      </c>
      <c r="LN5" s="327">
        <v>1</v>
      </c>
      <c r="LO5" s="327">
        <v>1</v>
      </c>
      <c r="LP5" s="327">
        <v>1</v>
      </c>
      <c r="LQ5" s="327">
        <v>1</v>
      </c>
      <c r="LR5" s="327">
        <v>1</v>
      </c>
      <c r="LS5" s="327">
        <v>1</v>
      </c>
      <c r="LT5" s="327">
        <v>1</v>
      </c>
      <c r="LU5" s="327">
        <v>1</v>
      </c>
      <c r="LV5" s="327">
        <v>1</v>
      </c>
      <c r="LW5" s="327">
        <v>1</v>
      </c>
      <c r="LX5" s="327">
        <v>1</v>
      </c>
      <c r="LY5" s="327">
        <v>1</v>
      </c>
      <c r="LZ5" s="327">
        <v>1</v>
      </c>
      <c r="MA5" s="327">
        <v>1</v>
      </c>
      <c r="MB5" s="327">
        <v>1</v>
      </c>
      <c r="MC5" s="327">
        <v>1</v>
      </c>
      <c r="MD5" s="327">
        <v>1</v>
      </c>
      <c r="ME5" s="327">
        <v>1</v>
      </c>
      <c r="MF5" s="327">
        <v>1</v>
      </c>
      <c r="MG5" s="327">
        <v>1</v>
      </c>
      <c r="MH5" s="327">
        <v>1</v>
      </c>
      <c r="MI5" s="327">
        <v>1</v>
      </c>
      <c r="MJ5" s="327">
        <v>1</v>
      </c>
      <c r="MK5" s="327">
        <v>1</v>
      </c>
      <c r="ML5" s="327">
        <v>1</v>
      </c>
      <c r="MM5" s="327">
        <v>1</v>
      </c>
      <c r="MN5" s="327">
        <v>1</v>
      </c>
      <c r="MO5" s="327">
        <v>1</v>
      </c>
      <c r="MP5" s="327">
        <v>1</v>
      </c>
      <c r="MQ5" s="327">
        <v>1</v>
      </c>
      <c r="MR5" s="327">
        <v>1</v>
      </c>
      <c r="MS5" s="327">
        <v>1</v>
      </c>
      <c r="MT5" s="327">
        <v>1</v>
      </c>
      <c r="MU5" s="327">
        <v>1</v>
      </c>
      <c r="MV5" s="327">
        <v>1</v>
      </c>
      <c r="MW5" s="327">
        <v>1</v>
      </c>
      <c r="MX5" s="327">
        <v>1</v>
      </c>
      <c r="MY5" s="327">
        <v>1</v>
      </c>
      <c r="MZ5" s="327">
        <v>1</v>
      </c>
      <c r="NA5" s="327">
        <v>1</v>
      </c>
      <c r="NB5" s="327">
        <v>1</v>
      </c>
      <c r="NC5" s="327">
        <v>1</v>
      </c>
      <c r="ND5" s="327">
        <v>1</v>
      </c>
      <c r="NE5" s="327">
        <v>1</v>
      </c>
      <c r="NF5" s="328">
        <v>1</v>
      </c>
      <c r="NG5" s="326"/>
      <c r="NH5" s="326">
        <v>1</v>
      </c>
      <c r="NI5" s="327">
        <v>1</v>
      </c>
      <c r="NJ5" s="327">
        <v>1</v>
      </c>
      <c r="NK5" s="327"/>
      <c r="NL5" s="327">
        <v>1</v>
      </c>
      <c r="NM5" s="327">
        <v>1</v>
      </c>
      <c r="NN5" s="327">
        <v>1</v>
      </c>
      <c r="NO5" s="327">
        <v>1</v>
      </c>
      <c r="NP5" s="327">
        <v>1</v>
      </c>
      <c r="NQ5" s="327">
        <v>1</v>
      </c>
      <c r="NR5" s="327">
        <v>1</v>
      </c>
      <c r="NS5" s="327">
        <v>1</v>
      </c>
      <c r="NT5" s="327">
        <v>1</v>
      </c>
      <c r="NU5" s="327">
        <v>1</v>
      </c>
      <c r="NV5" s="327">
        <v>1</v>
      </c>
      <c r="NW5" s="327">
        <v>1</v>
      </c>
      <c r="NX5" s="327">
        <v>1</v>
      </c>
      <c r="NY5" s="327">
        <v>1</v>
      </c>
      <c r="NZ5" s="327">
        <v>1</v>
      </c>
      <c r="OA5" s="327"/>
      <c r="OB5" s="327"/>
      <c r="OC5" s="327">
        <v>1</v>
      </c>
      <c r="OD5" s="327">
        <v>1</v>
      </c>
      <c r="OE5" s="327">
        <v>1</v>
      </c>
      <c r="OF5" s="327"/>
      <c r="OG5" s="327"/>
      <c r="OH5" s="327"/>
      <c r="OI5" s="327"/>
      <c r="OJ5" s="327"/>
      <c r="OK5" s="327"/>
      <c r="OL5" s="327"/>
      <c r="OM5" s="327"/>
      <c r="ON5" s="327">
        <v>1</v>
      </c>
      <c r="OO5" s="328"/>
      <c r="OP5" s="323"/>
      <c r="OQ5" s="338"/>
      <c r="OR5" s="339"/>
      <c r="OS5" s="339"/>
      <c r="OT5" s="340"/>
      <c r="OU5" s="339"/>
      <c r="OV5" s="339"/>
      <c r="OW5" s="339"/>
      <c r="OX5" s="339"/>
      <c r="OY5" s="341"/>
      <c r="OZ5" s="320"/>
      <c r="PA5" s="342"/>
      <c r="PB5" s="320"/>
      <c r="PC5" s="342"/>
      <c r="PD5" s="320"/>
      <c r="PE5" s="320"/>
      <c r="PF5" s="320"/>
      <c r="PG5" s="320"/>
      <c r="PH5" s="342"/>
      <c r="PI5" s="323"/>
      <c r="PJ5" s="320"/>
      <c r="PK5" s="320"/>
      <c r="PL5" s="320"/>
      <c r="PM5" s="320"/>
      <c r="PN5" s="320"/>
      <c r="PO5" s="343"/>
      <c r="PP5" s="320"/>
      <c r="PQ5" s="320"/>
      <c r="PR5" s="320"/>
      <c r="PS5" s="320"/>
      <c r="PT5" s="324"/>
      <c r="PU5" s="320"/>
    </row>
    <row r="6" spans="1:457" x14ac:dyDescent="0.35">
      <c r="A6" s="344" t="s">
        <v>1385</v>
      </c>
      <c r="B6" s="345"/>
      <c r="C6" s="346"/>
      <c r="D6" s="347"/>
      <c r="E6" s="348" t="s">
        <v>1386</v>
      </c>
      <c r="F6" s="349" t="s">
        <v>1386</v>
      </c>
      <c r="G6" s="349" t="s">
        <v>1386</v>
      </c>
      <c r="H6" s="349" t="s">
        <v>1386</v>
      </c>
      <c r="I6" s="349" t="s">
        <v>1386</v>
      </c>
      <c r="J6" s="346" t="s">
        <v>1387</v>
      </c>
      <c r="K6" s="350" t="s">
        <v>1387</v>
      </c>
      <c r="L6" s="351" t="s">
        <v>1387</v>
      </c>
      <c r="M6" s="350" t="s">
        <v>1387</v>
      </c>
      <c r="N6" s="350" t="s">
        <v>1387</v>
      </c>
      <c r="O6" s="350" t="s">
        <v>1387</v>
      </c>
      <c r="P6" s="352" t="s">
        <v>1387</v>
      </c>
      <c r="Q6" s="350" t="s">
        <v>1387</v>
      </c>
      <c r="R6" s="353" t="s">
        <v>1387</v>
      </c>
      <c r="S6" s="346" t="s">
        <v>1386</v>
      </c>
      <c r="T6" s="352" t="s">
        <v>1387</v>
      </c>
      <c r="U6" s="350" t="s">
        <v>1387</v>
      </c>
      <c r="V6" s="353" t="s">
        <v>1387</v>
      </c>
      <c r="W6" s="352" t="s">
        <v>1387</v>
      </c>
      <c r="X6" s="350" t="s">
        <v>1387</v>
      </c>
      <c r="Y6" s="348" t="s">
        <v>1386</v>
      </c>
      <c r="Z6" s="350" t="s">
        <v>1387</v>
      </c>
      <c r="AA6" s="348" t="s">
        <v>1386</v>
      </c>
      <c r="AB6" s="350" t="s">
        <v>1387</v>
      </c>
      <c r="AC6" s="352" t="s">
        <v>1387</v>
      </c>
      <c r="AD6" s="350" t="s">
        <v>1387</v>
      </c>
      <c r="AE6" s="350" t="s">
        <v>1387</v>
      </c>
      <c r="AF6" s="346" t="s">
        <v>1386</v>
      </c>
      <c r="AG6" s="350" t="s">
        <v>1387</v>
      </c>
      <c r="AH6" s="350" t="s">
        <v>1387</v>
      </c>
      <c r="AI6" s="350" t="s">
        <v>1387</v>
      </c>
      <c r="AJ6" s="353" t="s">
        <v>1387</v>
      </c>
      <c r="AK6" s="348" t="s">
        <v>1386</v>
      </c>
      <c r="AL6" s="350" t="s">
        <v>1387</v>
      </c>
      <c r="AM6" s="350" t="s">
        <v>1387</v>
      </c>
      <c r="AN6" s="348" t="s">
        <v>1386</v>
      </c>
      <c r="AO6" s="352" t="s">
        <v>1387</v>
      </c>
      <c r="AP6" s="350" t="s">
        <v>1387</v>
      </c>
      <c r="AQ6" s="350" t="s">
        <v>1387</v>
      </c>
      <c r="AR6" s="350" t="s">
        <v>1387</v>
      </c>
      <c r="AS6" s="350" t="s">
        <v>1387</v>
      </c>
      <c r="AT6" s="350" t="s">
        <v>1387</v>
      </c>
      <c r="AU6" s="350" t="s">
        <v>1387</v>
      </c>
      <c r="AV6" s="350" t="s">
        <v>1387</v>
      </c>
      <c r="AW6" s="350" t="s">
        <v>1387</v>
      </c>
      <c r="AX6" s="350" t="s">
        <v>1387</v>
      </c>
      <c r="AY6" s="350" t="s">
        <v>1387</v>
      </c>
      <c r="AZ6" s="350" t="s">
        <v>1387</v>
      </c>
      <c r="BA6" s="350" t="s">
        <v>1387</v>
      </c>
      <c r="BB6" s="350" t="s">
        <v>1387</v>
      </c>
      <c r="BC6" s="350" t="s">
        <v>1387</v>
      </c>
      <c r="BD6" s="350" t="s">
        <v>1387</v>
      </c>
      <c r="BE6" s="350" t="s">
        <v>1387</v>
      </c>
      <c r="BF6" s="350" t="s">
        <v>1387</v>
      </c>
      <c r="BG6" s="350" t="s">
        <v>1387</v>
      </c>
      <c r="BH6" s="350" t="s">
        <v>1387</v>
      </c>
      <c r="BI6" s="350" t="s">
        <v>1387</v>
      </c>
      <c r="BJ6" s="350" t="s">
        <v>1387</v>
      </c>
      <c r="BK6" s="350" t="s">
        <v>1387</v>
      </c>
      <c r="BL6" s="350" t="s">
        <v>1387</v>
      </c>
      <c r="BM6" s="350" t="s">
        <v>1387</v>
      </c>
      <c r="BN6" s="350" t="s">
        <v>1387</v>
      </c>
      <c r="BO6" s="350" t="s">
        <v>1387</v>
      </c>
      <c r="BP6" s="350" t="s">
        <v>1387</v>
      </c>
      <c r="BQ6" s="350" t="s">
        <v>1387</v>
      </c>
      <c r="BR6" s="350" t="s">
        <v>1387</v>
      </c>
      <c r="BS6" s="350" t="s">
        <v>1387</v>
      </c>
      <c r="BT6" s="350" t="s">
        <v>1387</v>
      </c>
      <c r="BU6" s="350" t="s">
        <v>1387</v>
      </c>
      <c r="BV6" s="350" t="s">
        <v>1387</v>
      </c>
      <c r="BW6" s="350" t="s">
        <v>1387</v>
      </c>
      <c r="BX6" s="350" t="s">
        <v>1387</v>
      </c>
      <c r="BY6" s="350" t="s">
        <v>1387</v>
      </c>
      <c r="BZ6" s="350" t="s">
        <v>1387</v>
      </c>
      <c r="CA6" s="350" t="s">
        <v>1387</v>
      </c>
      <c r="CB6" s="350" t="s">
        <v>1387</v>
      </c>
      <c r="CC6" s="350" t="s">
        <v>1387</v>
      </c>
      <c r="CD6" s="350" t="s">
        <v>1387</v>
      </c>
      <c r="CE6" s="350" t="s">
        <v>1387</v>
      </c>
      <c r="CF6" s="350" t="s">
        <v>1387</v>
      </c>
      <c r="CG6" s="350" t="s">
        <v>1387</v>
      </c>
      <c r="CH6" s="350" t="s">
        <v>1387</v>
      </c>
      <c r="CI6" s="350" t="s">
        <v>1387</v>
      </c>
      <c r="CJ6" s="350" t="s">
        <v>1387</v>
      </c>
      <c r="CK6" s="350" t="s">
        <v>1387</v>
      </c>
      <c r="CL6" s="350" t="s">
        <v>1387</v>
      </c>
      <c r="CM6" s="350" t="s">
        <v>1387</v>
      </c>
      <c r="CN6" s="350" t="s">
        <v>1387</v>
      </c>
      <c r="CO6" s="350" t="s">
        <v>1387</v>
      </c>
      <c r="CP6" s="350" t="s">
        <v>1387</v>
      </c>
      <c r="CQ6" s="350" t="s">
        <v>1387</v>
      </c>
      <c r="CR6" s="350" t="s">
        <v>1387</v>
      </c>
      <c r="CS6" s="350" t="s">
        <v>1387</v>
      </c>
      <c r="CT6" s="350" t="s">
        <v>1387</v>
      </c>
      <c r="CU6" s="350" t="s">
        <v>1387</v>
      </c>
      <c r="CV6" s="350" t="s">
        <v>1387</v>
      </c>
      <c r="CW6" s="350" t="s">
        <v>1387</v>
      </c>
      <c r="CX6" s="350" t="s">
        <v>1387</v>
      </c>
      <c r="CY6" s="350" t="s">
        <v>1387</v>
      </c>
      <c r="CZ6" s="350" t="s">
        <v>1387</v>
      </c>
      <c r="DA6" s="350" t="s">
        <v>1387</v>
      </c>
      <c r="DB6" s="350" t="s">
        <v>1387</v>
      </c>
      <c r="DC6" s="350" t="s">
        <v>1387</v>
      </c>
      <c r="DD6" s="350" t="s">
        <v>1387</v>
      </c>
      <c r="DE6" s="350" t="s">
        <v>1387</v>
      </c>
      <c r="DF6" s="350" t="s">
        <v>1387</v>
      </c>
      <c r="DG6" s="350" t="s">
        <v>1387</v>
      </c>
      <c r="DH6" s="350" t="s">
        <v>1387</v>
      </c>
      <c r="DI6" s="350" t="s">
        <v>1387</v>
      </c>
      <c r="DJ6" s="350" t="s">
        <v>1387</v>
      </c>
      <c r="DK6" s="350" t="s">
        <v>1387</v>
      </c>
      <c r="DL6" s="350" t="s">
        <v>1387</v>
      </c>
      <c r="DM6" s="350" t="s">
        <v>1387</v>
      </c>
      <c r="DN6" s="350" t="s">
        <v>1387</v>
      </c>
      <c r="DO6" s="350" t="s">
        <v>1387</v>
      </c>
      <c r="DP6" s="350" t="s">
        <v>1387</v>
      </c>
      <c r="DQ6" s="350" t="s">
        <v>1387</v>
      </c>
      <c r="DR6" s="350" t="s">
        <v>1387</v>
      </c>
      <c r="DS6" s="350" t="s">
        <v>1387</v>
      </c>
      <c r="DT6" s="350" t="s">
        <v>1387</v>
      </c>
      <c r="DU6" s="350" t="s">
        <v>1387</v>
      </c>
      <c r="DV6" s="350" t="s">
        <v>1387</v>
      </c>
      <c r="DW6" s="350" t="s">
        <v>1387</v>
      </c>
      <c r="DX6" s="350" t="s">
        <v>1387</v>
      </c>
      <c r="DY6" s="350" t="s">
        <v>1387</v>
      </c>
      <c r="DZ6" s="350" t="s">
        <v>1387</v>
      </c>
      <c r="EA6" s="350" t="s">
        <v>1387</v>
      </c>
      <c r="EB6" s="350" t="s">
        <v>1387</v>
      </c>
      <c r="EC6" s="350" t="s">
        <v>1387</v>
      </c>
      <c r="ED6" s="350" t="s">
        <v>1387</v>
      </c>
      <c r="EE6" s="350" t="s">
        <v>1387</v>
      </c>
      <c r="EF6" s="350" t="s">
        <v>1387</v>
      </c>
      <c r="EG6" s="350" t="s">
        <v>1387</v>
      </c>
      <c r="EH6" s="350" t="s">
        <v>1387</v>
      </c>
      <c r="EI6" s="350" t="s">
        <v>1387</v>
      </c>
      <c r="EJ6" s="350" t="s">
        <v>1387</v>
      </c>
      <c r="EK6" s="354" t="s">
        <v>1387</v>
      </c>
      <c r="EL6" s="355" t="s">
        <v>1387</v>
      </c>
      <c r="EM6" s="356" t="s">
        <v>1387</v>
      </c>
      <c r="EN6" s="355" t="s">
        <v>1387</v>
      </c>
      <c r="EO6" s="350" t="s">
        <v>1387</v>
      </c>
      <c r="EP6" s="350" t="s">
        <v>1387</v>
      </c>
      <c r="EQ6" s="350" t="s">
        <v>1387</v>
      </c>
      <c r="ER6" s="357" t="s">
        <v>1387</v>
      </c>
      <c r="ES6" s="357" t="s">
        <v>1387</v>
      </c>
      <c r="ET6" s="357" t="s">
        <v>1387</v>
      </c>
      <c r="EU6" s="357" t="s">
        <v>1387</v>
      </c>
      <c r="EV6" s="357" t="s">
        <v>1387</v>
      </c>
      <c r="EW6" s="358" t="s">
        <v>1386</v>
      </c>
      <c r="EX6" s="359" t="s">
        <v>1386</v>
      </c>
      <c r="EY6" s="360" t="s">
        <v>1387</v>
      </c>
      <c r="EZ6" s="360" t="s">
        <v>1387</v>
      </c>
      <c r="FA6" s="358" t="s">
        <v>1387</v>
      </c>
      <c r="FB6" s="361" t="s">
        <v>1386</v>
      </c>
      <c r="FC6" s="362" t="s">
        <v>1387</v>
      </c>
      <c r="FD6" s="362" t="s">
        <v>1386</v>
      </c>
      <c r="FE6" s="360" t="s">
        <v>1387</v>
      </c>
      <c r="FF6" s="362" t="s">
        <v>1386</v>
      </c>
      <c r="FG6" s="360" t="s">
        <v>1387</v>
      </c>
      <c r="FH6" s="362" t="s">
        <v>1386</v>
      </c>
      <c r="FI6" s="360" t="s">
        <v>1387</v>
      </c>
      <c r="FJ6" s="362" t="s">
        <v>1386</v>
      </c>
      <c r="FK6" s="358" t="s">
        <v>1387</v>
      </c>
      <c r="FL6" s="352" t="s">
        <v>1387</v>
      </c>
      <c r="FM6" s="350" t="s">
        <v>1387</v>
      </c>
      <c r="FN6" s="350" t="s">
        <v>1387</v>
      </c>
      <c r="FO6" s="350" t="s">
        <v>1387</v>
      </c>
      <c r="FP6" s="350" t="s">
        <v>1387</v>
      </c>
      <c r="FQ6" s="350" t="s">
        <v>1387</v>
      </c>
      <c r="FR6" s="350" t="s">
        <v>1387</v>
      </c>
      <c r="FS6" s="350" t="s">
        <v>1387</v>
      </c>
      <c r="FT6" s="350" t="s">
        <v>1387</v>
      </c>
      <c r="FU6" s="350" t="s">
        <v>1387</v>
      </c>
      <c r="FV6" s="350" t="s">
        <v>1387</v>
      </c>
      <c r="FW6" s="350" t="s">
        <v>1387</v>
      </c>
      <c r="FX6" s="350" t="s">
        <v>1387</v>
      </c>
      <c r="FY6" s="350" t="s">
        <v>1387</v>
      </c>
      <c r="FZ6" s="350" t="s">
        <v>1387</v>
      </c>
      <c r="GA6" s="350" t="s">
        <v>1387</v>
      </c>
      <c r="GB6" s="350" t="s">
        <v>1387</v>
      </c>
      <c r="GC6" s="350" t="s">
        <v>1387</v>
      </c>
      <c r="GD6" s="350" t="s">
        <v>1387</v>
      </c>
      <c r="GE6" s="350" t="s">
        <v>1387</v>
      </c>
      <c r="GF6" s="350" t="s">
        <v>1387</v>
      </c>
      <c r="GG6" s="350" t="s">
        <v>1387</v>
      </c>
      <c r="GH6" s="350" t="s">
        <v>1387</v>
      </c>
      <c r="GI6" s="350" t="s">
        <v>1387</v>
      </c>
      <c r="GJ6" s="350" t="s">
        <v>1387</v>
      </c>
      <c r="GK6" s="350" t="s">
        <v>1387</v>
      </c>
      <c r="GL6" s="350" t="s">
        <v>1387</v>
      </c>
      <c r="GM6" s="350" t="s">
        <v>1387</v>
      </c>
      <c r="GN6" s="350" t="s">
        <v>1387</v>
      </c>
      <c r="GO6" s="350" t="s">
        <v>1387</v>
      </c>
      <c r="GP6" s="350" t="s">
        <v>1387</v>
      </c>
      <c r="GQ6" s="350" t="s">
        <v>1387</v>
      </c>
      <c r="GR6" s="350" t="s">
        <v>1387</v>
      </c>
      <c r="GS6" s="350" t="s">
        <v>1387</v>
      </c>
      <c r="GT6" s="350" t="s">
        <v>1387</v>
      </c>
      <c r="GU6" s="350" t="s">
        <v>1387</v>
      </c>
      <c r="GV6" s="350" t="s">
        <v>1387</v>
      </c>
      <c r="GW6" s="350" t="s">
        <v>1387</v>
      </c>
      <c r="GX6" s="350" t="s">
        <v>1387</v>
      </c>
      <c r="GY6" s="350" t="s">
        <v>1387</v>
      </c>
      <c r="GZ6" s="350" t="s">
        <v>1387</v>
      </c>
      <c r="HA6" s="350" t="s">
        <v>1387</v>
      </c>
      <c r="HB6" s="350" t="s">
        <v>1387</v>
      </c>
      <c r="HC6" s="350" t="s">
        <v>1387</v>
      </c>
      <c r="HD6" s="350" t="s">
        <v>1387</v>
      </c>
      <c r="HE6" s="350" t="s">
        <v>1387</v>
      </c>
      <c r="HF6" s="350" t="s">
        <v>1387</v>
      </c>
      <c r="HG6" s="350" t="s">
        <v>1387</v>
      </c>
      <c r="HH6" s="350" t="s">
        <v>1387</v>
      </c>
      <c r="HI6" s="350" t="s">
        <v>1387</v>
      </c>
      <c r="HJ6" s="350" t="s">
        <v>1387</v>
      </c>
      <c r="HK6" s="350" t="s">
        <v>1387</v>
      </c>
      <c r="HL6" s="350" t="s">
        <v>1387</v>
      </c>
      <c r="HM6" s="350" t="s">
        <v>1387</v>
      </c>
      <c r="HN6" s="350" t="s">
        <v>1387</v>
      </c>
      <c r="HO6" s="350" t="s">
        <v>1387</v>
      </c>
      <c r="HP6" s="350" t="s">
        <v>1387</v>
      </c>
      <c r="HQ6" s="350" t="s">
        <v>1387</v>
      </c>
      <c r="HR6" s="350" t="s">
        <v>1387</v>
      </c>
      <c r="HS6" s="350" t="s">
        <v>1387</v>
      </c>
      <c r="HT6" s="350" t="s">
        <v>1387</v>
      </c>
      <c r="HU6" s="350" t="s">
        <v>1387</v>
      </c>
      <c r="HV6" s="350" t="s">
        <v>1387</v>
      </c>
      <c r="HW6" s="350" t="s">
        <v>1387</v>
      </c>
      <c r="HX6" s="350" t="s">
        <v>1387</v>
      </c>
      <c r="HY6" s="350" t="s">
        <v>1387</v>
      </c>
      <c r="HZ6" s="350" t="s">
        <v>1387</v>
      </c>
      <c r="IA6" s="350" t="s">
        <v>1387</v>
      </c>
      <c r="IB6" s="350" t="s">
        <v>1387</v>
      </c>
      <c r="IC6" s="350" t="s">
        <v>1387</v>
      </c>
      <c r="ID6" s="350" t="s">
        <v>1387</v>
      </c>
      <c r="IE6" s="350" t="s">
        <v>1387</v>
      </c>
      <c r="IF6" s="350" t="s">
        <v>1387</v>
      </c>
      <c r="IG6" s="350" t="s">
        <v>1387</v>
      </c>
      <c r="IH6" s="350" t="s">
        <v>1387</v>
      </c>
      <c r="II6" s="350" t="s">
        <v>1387</v>
      </c>
      <c r="IJ6" s="350" t="s">
        <v>1387</v>
      </c>
      <c r="IK6" s="350" t="s">
        <v>1387</v>
      </c>
      <c r="IL6" s="350" t="s">
        <v>1387</v>
      </c>
      <c r="IM6" s="350" t="s">
        <v>1387</v>
      </c>
      <c r="IN6" s="350" t="s">
        <v>1387</v>
      </c>
      <c r="IO6" s="350" t="s">
        <v>1387</v>
      </c>
      <c r="IP6" s="350" t="s">
        <v>1387</v>
      </c>
      <c r="IQ6" s="350" t="s">
        <v>1387</v>
      </c>
      <c r="IR6" s="350" t="s">
        <v>1387</v>
      </c>
      <c r="IS6" s="350" t="s">
        <v>1387</v>
      </c>
      <c r="IT6" s="350" t="s">
        <v>1387</v>
      </c>
      <c r="IU6" s="350" t="s">
        <v>1387</v>
      </c>
      <c r="IV6" s="350" t="s">
        <v>1387</v>
      </c>
      <c r="IW6" s="350" t="s">
        <v>1387</v>
      </c>
      <c r="IX6" s="350" t="s">
        <v>1387</v>
      </c>
      <c r="IY6" s="350" t="s">
        <v>1387</v>
      </c>
      <c r="IZ6" s="350" t="s">
        <v>1387</v>
      </c>
      <c r="JA6" s="350" t="s">
        <v>1387</v>
      </c>
      <c r="JB6" s="350" t="s">
        <v>1387</v>
      </c>
      <c r="JC6" s="350" t="s">
        <v>1387</v>
      </c>
      <c r="JD6" s="350" t="s">
        <v>1387</v>
      </c>
      <c r="JE6" s="350" t="s">
        <v>1387</v>
      </c>
      <c r="JF6" s="350" t="s">
        <v>1387</v>
      </c>
      <c r="JG6" s="350" t="s">
        <v>1387</v>
      </c>
      <c r="JH6" s="350" t="s">
        <v>1387</v>
      </c>
      <c r="JI6" s="359" t="s">
        <v>1386</v>
      </c>
      <c r="JJ6" s="358" t="s">
        <v>1386</v>
      </c>
      <c r="JK6" s="352" t="s">
        <v>1387</v>
      </c>
      <c r="JL6" s="350" t="s">
        <v>1387</v>
      </c>
      <c r="JM6" s="350" t="s">
        <v>1387</v>
      </c>
      <c r="JN6" s="350" t="s">
        <v>1387</v>
      </c>
      <c r="JO6" s="350" t="s">
        <v>1387</v>
      </c>
      <c r="JP6" s="350" t="s">
        <v>1387</v>
      </c>
      <c r="JQ6" s="350" t="s">
        <v>1387</v>
      </c>
      <c r="JR6" s="350" t="s">
        <v>1387</v>
      </c>
      <c r="JS6" s="350" t="s">
        <v>1387</v>
      </c>
      <c r="JT6" s="350" t="s">
        <v>1387</v>
      </c>
      <c r="JU6" s="350" t="s">
        <v>1387</v>
      </c>
      <c r="JV6" s="350" t="s">
        <v>1387</v>
      </c>
      <c r="JW6" s="350" t="s">
        <v>1387</v>
      </c>
      <c r="JX6" s="350" t="s">
        <v>1387</v>
      </c>
      <c r="JY6" s="350" t="s">
        <v>1387</v>
      </c>
      <c r="JZ6" s="350" t="s">
        <v>1387</v>
      </c>
      <c r="KA6" s="350" t="s">
        <v>1387</v>
      </c>
      <c r="KB6" s="350" t="s">
        <v>1387</v>
      </c>
      <c r="KC6" s="350" t="s">
        <v>1387</v>
      </c>
      <c r="KD6" s="350" t="s">
        <v>1387</v>
      </c>
      <c r="KE6" s="350" t="s">
        <v>1387</v>
      </c>
      <c r="KF6" s="350" t="s">
        <v>1387</v>
      </c>
      <c r="KG6" s="350" t="s">
        <v>1387</v>
      </c>
      <c r="KH6" s="350" t="s">
        <v>1387</v>
      </c>
      <c r="KI6" s="350" t="s">
        <v>1387</v>
      </c>
      <c r="KJ6" s="350" t="s">
        <v>1387</v>
      </c>
      <c r="KK6" s="350" t="s">
        <v>1387</v>
      </c>
      <c r="KL6" s="350" t="s">
        <v>1387</v>
      </c>
      <c r="KM6" s="350" t="s">
        <v>1387</v>
      </c>
      <c r="KN6" s="350" t="s">
        <v>1387</v>
      </c>
      <c r="KO6" s="350" t="s">
        <v>1387</v>
      </c>
      <c r="KP6" s="350" t="s">
        <v>1387</v>
      </c>
      <c r="KQ6" s="350" t="s">
        <v>1387</v>
      </c>
      <c r="KR6" s="350" t="s">
        <v>1387</v>
      </c>
      <c r="KS6" s="350" t="s">
        <v>1387</v>
      </c>
      <c r="KT6" s="350" t="s">
        <v>1387</v>
      </c>
      <c r="KU6" s="350" t="s">
        <v>1387</v>
      </c>
      <c r="KV6" s="350" t="s">
        <v>1387</v>
      </c>
      <c r="KW6" s="350" t="s">
        <v>1387</v>
      </c>
      <c r="KX6" s="350" t="s">
        <v>1387</v>
      </c>
      <c r="KY6" s="350" t="s">
        <v>1387</v>
      </c>
      <c r="KZ6" s="350" t="s">
        <v>1387</v>
      </c>
      <c r="LA6" s="350" t="s">
        <v>1387</v>
      </c>
      <c r="LB6" s="350" t="s">
        <v>1387</v>
      </c>
      <c r="LC6" s="350" t="s">
        <v>1387</v>
      </c>
      <c r="LD6" s="350" t="s">
        <v>1387</v>
      </c>
      <c r="LE6" s="350" t="s">
        <v>1387</v>
      </c>
      <c r="LF6" s="350" t="s">
        <v>1387</v>
      </c>
      <c r="LG6" s="350" t="s">
        <v>1387</v>
      </c>
      <c r="LH6" s="350" t="s">
        <v>1387</v>
      </c>
      <c r="LI6" s="350" t="s">
        <v>1387</v>
      </c>
      <c r="LJ6" s="350" t="s">
        <v>1387</v>
      </c>
      <c r="LK6" s="350" t="s">
        <v>1387</v>
      </c>
      <c r="LL6" s="350" t="s">
        <v>1387</v>
      </c>
      <c r="LM6" s="350" t="s">
        <v>1387</v>
      </c>
      <c r="LN6" s="350" t="s">
        <v>1387</v>
      </c>
      <c r="LO6" s="350" t="s">
        <v>1387</v>
      </c>
      <c r="LP6" s="350" t="s">
        <v>1387</v>
      </c>
      <c r="LQ6" s="350" t="s">
        <v>1387</v>
      </c>
      <c r="LR6" s="350" t="s">
        <v>1387</v>
      </c>
      <c r="LS6" s="350" t="s">
        <v>1387</v>
      </c>
      <c r="LT6" s="350" t="s">
        <v>1387</v>
      </c>
      <c r="LU6" s="350" t="s">
        <v>1387</v>
      </c>
      <c r="LV6" s="350" t="s">
        <v>1387</v>
      </c>
      <c r="LW6" s="350" t="s">
        <v>1387</v>
      </c>
      <c r="LX6" s="350" t="s">
        <v>1387</v>
      </c>
      <c r="LY6" s="350" t="s">
        <v>1387</v>
      </c>
      <c r="LZ6" s="350" t="s">
        <v>1387</v>
      </c>
      <c r="MA6" s="350" t="s">
        <v>1387</v>
      </c>
      <c r="MB6" s="350" t="s">
        <v>1387</v>
      </c>
      <c r="MC6" s="350" t="s">
        <v>1387</v>
      </c>
      <c r="MD6" s="350" t="s">
        <v>1387</v>
      </c>
      <c r="ME6" s="350" t="s">
        <v>1387</v>
      </c>
      <c r="MF6" s="350" t="s">
        <v>1387</v>
      </c>
      <c r="MG6" s="350" t="s">
        <v>1387</v>
      </c>
      <c r="MH6" s="350" t="s">
        <v>1387</v>
      </c>
      <c r="MI6" s="350" t="s">
        <v>1387</v>
      </c>
      <c r="MJ6" s="350" t="s">
        <v>1387</v>
      </c>
      <c r="MK6" s="350" t="s">
        <v>1387</v>
      </c>
      <c r="ML6" s="350" t="s">
        <v>1387</v>
      </c>
      <c r="MM6" s="350" t="s">
        <v>1387</v>
      </c>
      <c r="MN6" s="350" t="s">
        <v>1387</v>
      </c>
      <c r="MO6" s="350" t="s">
        <v>1387</v>
      </c>
      <c r="MP6" s="350" t="s">
        <v>1387</v>
      </c>
      <c r="MQ6" s="350" t="s">
        <v>1387</v>
      </c>
      <c r="MR6" s="350" t="s">
        <v>1387</v>
      </c>
      <c r="MS6" s="350" t="s">
        <v>1387</v>
      </c>
      <c r="MT6" s="350" t="s">
        <v>1387</v>
      </c>
      <c r="MU6" s="350" t="s">
        <v>1387</v>
      </c>
      <c r="MV6" s="350" t="s">
        <v>1387</v>
      </c>
      <c r="MW6" s="350" t="s">
        <v>1387</v>
      </c>
      <c r="MX6" s="350" t="s">
        <v>1387</v>
      </c>
      <c r="MY6" s="350" t="s">
        <v>1387</v>
      </c>
      <c r="MZ6" s="350" t="s">
        <v>1387</v>
      </c>
      <c r="NA6" s="350" t="s">
        <v>1387</v>
      </c>
      <c r="NB6" s="350" t="s">
        <v>1387</v>
      </c>
      <c r="NC6" s="350" t="s">
        <v>1387</v>
      </c>
      <c r="ND6" s="350" t="s">
        <v>1387</v>
      </c>
      <c r="NE6" s="350" t="s">
        <v>1387</v>
      </c>
      <c r="NF6" s="353" t="s">
        <v>1387</v>
      </c>
      <c r="NG6" s="363"/>
      <c r="NH6" s="363"/>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5"/>
      <c r="OP6" s="323"/>
      <c r="OQ6" s="338"/>
      <c r="OR6" s="339"/>
      <c r="OS6" s="339"/>
      <c r="OT6" s="340"/>
      <c r="OU6" s="339"/>
      <c r="OV6" s="339"/>
      <c r="OW6" s="339"/>
      <c r="OX6" s="339"/>
      <c r="OY6" s="341"/>
      <c r="OZ6" s="320"/>
      <c r="PA6" s="342"/>
      <c r="PB6" s="320"/>
      <c r="PC6" s="342"/>
      <c r="PD6" s="320"/>
      <c r="PE6" s="320"/>
      <c r="PF6" s="320"/>
      <c r="PG6" s="320"/>
      <c r="PH6" s="342"/>
      <c r="PI6" s="323"/>
      <c r="PJ6" s="320"/>
      <c r="PK6" s="320"/>
      <c r="PL6" s="320"/>
      <c r="PM6" s="320"/>
      <c r="PN6" s="320"/>
      <c r="PO6" s="343"/>
      <c r="PP6" s="320"/>
      <c r="PQ6" s="320"/>
      <c r="PR6" s="320"/>
      <c r="PS6" s="320"/>
      <c r="PT6" s="324"/>
      <c r="PU6" s="320"/>
    </row>
    <row r="7" spans="1:457" x14ac:dyDescent="0.35">
      <c r="A7" s="344" t="s">
        <v>1388</v>
      </c>
      <c r="B7" s="345"/>
      <c r="C7" s="346"/>
      <c r="D7" s="347"/>
      <c r="E7" s="348" t="str">
        <f>str_ProjectName</f>
        <v>1H 2023 | SMR without CCS (gray) | Belgium | Gas | 2025 | Gas - Belgium (USD/MWh) | Unsubsidized</v>
      </c>
      <c r="F7" s="349" t="str">
        <f>str_TechPeriod</f>
        <v>1H 2023</v>
      </c>
      <c r="G7" s="349" t="str">
        <f>str_TechnologySector</f>
        <v>SMR without CCS (gray)</v>
      </c>
      <c r="H7" s="349" t="str">
        <f>str_TechRegion</f>
        <v>Belgium</v>
      </c>
      <c r="I7" s="349" t="str">
        <f>IF(str_TechScenario="", "None", str_TechScenario)</f>
        <v>Gas</v>
      </c>
      <c r="J7" s="346">
        <f>YEAR(dbl_OperationStart)</f>
        <v>2025</v>
      </c>
      <c r="K7" s="350">
        <f>dbl_Capacity</f>
        <v>575</v>
      </c>
      <c r="L7" s="351">
        <f>dbl_CapacityFactor</f>
        <v>0.95</v>
      </c>
      <c r="M7" s="350">
        <f>dbl_UserDefinedInflation</f>
        <v>2.3300000000000001E-2</v>
      </c>
      <c r="N7" s="350">
        <f>dbl_UserDefinedTax</f>
        <v>0.25</v>
      </c>
      <c r="O7" s="350">
        <f>dbl_DiscountRate</f>
        <v>0.11</v>
      </c>
      <c r="P7" s="352">
        <f>dbl_PeriodDev</f>
        <v>1</v>
      </c>
      <c r="Q7" s="350">
        <f>dbl_PeriodCon</f>
        <v>2</v>
      </c>
      <c r="R7" s="353">
        <f>dbl_PlantOperatingLife</f>
        <v>30</v>
      </c>
      <c r="S7" s="346" t="str">
        <f>str_LocalCurrency</f>
        <v>USD</v>
      </c>
      <c r="T7" s="352">
        <f>dbl_CAPEXDevelopmentPerCapacity</f>
        <v>38324</v>
      </c>
      <c r="U7" s="350">
        <f>dbl_CAPEXBalanceOfPlantPerCapacity</f>
        <v>377767</v>
      </c>
      <c r="V7" s="353">
        <f>dbl_CAPEXEquipmentPerCapacity</f>
        <v>131397</v>
      </c>
      <c r="W7" s="352">
        <f>dbl_OPEXFixed</f>
        <v>26279</v>
      </c>
      <c r="X7" s="350">
        <f>dbl_OPEXVariable</f>
        <v>0</v>
      </c>
      <c r="Y7" s="348" t="str">
        <f>IF(OR(str_FuelType=0, str_FuelType=""), "No Fuel", str_FuelType)</f>
        <v>Gas - Belgium (USD/MWh)</v>
      </c>
      <c r="Z7" s="350">
        <f>dbl_FuelEfficiency</f>
        <v>18.559999999999999</v>
      </c>
      <c r="AA7" s="348" t="str">
        <f>IF(OR(str_CarbonPrice=0, str_CarbonPrice=""), "No Fuel", str_CarbonPrice)</f>
        <v>Carbon - Europe - Benchmark (EUR/Tonne)</v>
      </c>
      <c r="AB7" s="350">
        <f>dbl_EmmissionsIntensity</f>
        <v>8.9999999999999993E-3</v>
      </c>
      <c r="AC7" s="352">
        <f>dbl_DebtPercentDevelopment</f>
        <v>0.7</v>
      </c>
      <c r="AD7" s="350">
        <f>dbl_DebtPercentConstruction</f>
        <v>0.7</v>
      </c>
      <c r="AE7" s="350">
        <f>dbl_DebtPercentOperation</f>
        <v>0.7</v>
      </c>
      <c r="AF7" s="346" t="str">
        <f>str_CostOfDebtOption</f>
        <v>Fixed Rate</v>
      </c>
      <c r="AG7" s="350">
        <f>dbl_MarginDev</f>
        <v>503</v>
      </c>
      <c r="AH7" s="350">
        <f>dbl_MarginCon</f>
        <v>503</v>
      </c>
      <c r="AI7" s="350">
        <f>dbl_ProjectSpreadT1</f>
        <v>503</v>
      </c>
      <c r="AJ7" s="353">
        <f>int_TenorT1</f>
        <v>30</v>
      </c>
      <c r="AK7" s="348" t="str">
        <f>dbl_DepreciationType</f>
        <v>Straight Line</v>
      </c>
      <c r="AL7" s="350">
        <f>dbl_AvailabilityFactor</f>
        <v>1</v>
      </c>
      <c r="AM7" s="350">
        <f>dbl_PowerDegradation</f>
        <v>0</v>
      </c>
      <c r="AN7" s="348" t="s">
        <v>1192</v>
      </c>
      <c r="AO7" s="352" cm="1">
        <f t="array" ref="AO7">IFERROR(INDEX(range_CapacityFactorAdjustments, SUBSTITUTE(AO11, "Operation Year ", ""), 1), 1)</f>
        <v>1</v>
      </c>
      <c r="AP7" s="350" cm="1">
        <f t="array" ref="AP7">IFERROR(INDEX(range_CapacityFactorAdjustments, SUBSTITUTE(AP11, "Operation Year ", ""), 1), 1)</f>
        <v>1</v>
      </c>
      <c r="AQ7" s="350" cm="1">
        <f t="array" ref="AQ7">IFERROR(INDEX(range_CapacityFactorAdjustments, SUBSTITUTE(AQ11, "Operation Year ", ""), 1), 1)</f>
        <v>1</v>
      </c>
      <c r="AR7" s="350" cm="1">
        <f t="array" ref="AR7">IFERROR(INDEX(range_CapacityFactorAdjustments, SUBSTITUTE(AR11, "Operation Year ", ""), 1), 1)</f>
        <v>1</v>
      </c>
      <c r="AS7" s="350" cm="1">
        <f t="array" ref="AS7">IFERROR(INDEX(range_CapacityFactorAdjustments, SUBSTITUTE(AS11, "Operation Year ", ""), 1), 1)</f>
        <v>1</v>
      </c>
      <c r="AT7" s="350" cm="1">
        <f t="array" ref="AT7">IFERROR(INDEX(range_CapacityFactorAdjustments, SUBSTITUTE(AT11, "Operation Year ", ""), 1), 1)</f>
        <v>1</v>
      </c>
      <c r="AU7" s="350" cm="1">
        <f t="array" ref="AU7">IFERROR(INDEX(range_CapacityFactorAdjustments, SUBSTITUTE(AU11, "Operation Year ", ""), 1), 1)</f>
        <v>1</v>
      </c>
      <c r="AV7" s="350" cm="1">
        <f t="array" ref="AV7">IFERROR(INDEX(range_CapacityFactorAdjustments, SUBSTITUTE(AV11, "Operation Year ", ""), 1), 1)</f>
        <v>1</v>
      </c>
      <c r="AW7" s="350" cm="1">
        <f t="array" ref="AW7">IFERROR(INDEX(range_CapacityFactorAdjustments, SUBSTITUTE(AW11, "Operation Year ", ""), 1), 1)</f>
        <v>1</v>
      </c>
      <c r="AX7" s="350" cm="1">
        <f t="array" ref="AX7">IFERROR(INDEX(range_CapacityFactorAdjustments, SUBSTITUTE(AX11, "Operation Year ", ""), 1), 1)</f>
        <v>1</v>
      </c>
      <c r="AY7" s="350" cm="1">
        <f t="array" ref="AY7">IFERROR(INDEX(range_CapacityFactorAdjustments, SUBSTITUTE(AY11, "Operation Year ", ""), 1), 1)</f>
        <v>1</v>
      </c>
      <c r="AZ7" s="350" cm="1">
        <f t="array" ref="AZ7">IFERROR(INDEX(range_CapacityFactorAdjustments, SUBSTITUTE(AZ11, "Operation Year ", ""), 1), 1)</f>
        <v>1</v>
      </c>
      <c r="BA7" s="350" cm="1">
        <f t="array" ref="BA7">IFERROR(INDEX(range_CapacityFactorAdjustments, SUBSTITUTE(BA11, "Operation Year ", ""), 1), 1)</f>
        <v>1</v>
      </c>
      <c r="BB7" s="350" cm="1">
        <f t="array" ref="BB7">IFERROR(INDEX(range_CapacityFactorAdjustments, SUBSTITUTE(BB11, "Operation Year ", ""), 1), 1)</f>
        <v>1</v>
      </c>
      <c r="BC7" s="350" cm="1">
        <f t="array" ref="BC7">IFERROR(INDEX(range_CapacityFactorAdjustments, SUBSTITUTE(BC11, "Operation Year ", ""), 1), 1)</f>
        <v>1</v>
      </c>
      <c r="BD7" s="350" cm="1">
        <f t="array" ref="BD7">IFERROR(INDEX(range_CapacityFactorAdjustments, SUBSTITUTE(BD11, "Operation Year ", ""), 1), 1)</f>
        <v>1</v>
      </c>
      <c r="BE7" s="350" cm="1">
        <f t="array" ref="BE7">IFERROR(INDEX(range_CapacityFactorAdjustments, SUBSTITUTE(BE11, "Operation Year ", ""), 1), 1)</f>
        <v>1</v>
      </c>
      <c r="BF7" s="350" cm="1">
        <f t="array" ref="BF7">IFERROR(INDEX(range_CapacityFactorAdjustments, SUBSTITUTE(BF11, "Operation Year ", ""), 1), 1)</f>
        <v>1</v>
      </c>
      <c r="BG7" s="350" cm="1">
        <f t="array" ref="BG7">IFERROR(INDEX(range_CapacityFactorAdjustments, SUBSTITUTE(BG11, "Operation Year ", ""), 1), 1)</f>
        <v>1</v>
      </c>
      <c r="BH7" s="350" cm="1">
        <f t="array" ref="BH7">IFERROR(INDEX(range_CapacityFactorAdjustments, SUBSTITUTE(BH11, "Operation Year ", ""), 1), 1)</f>
        <v>1</v>
      </c>
      <c r="BI7" s="350" cm="1">
        <f t="array" ref="BI7">IFERROR(INDEX(range_CapacityFactorAdjustments, SUBSTITUTE(BI11, "Operation Year ", ""), 1), 1)</f>
        <v>1</v>
      </c>
      <c r="BJ7" s="350" cm="1">
        <f t="array" ref="BJ7">IFERROR(INDEX(range_CapacityFactorAdjustments, SUBSTITUTE(BJ11, "Operation Year ", ""), 1), 1)</f>
        <v>1</v>
      </c>
      <c r="BK7" s="350" cm="1">
        <f t="array" ref="BK7">IFERROR(INDEX(range_CapacityFactorAdjustments, SUBSTITUTE(BK11, "Operation Year ", ""), 1), 1)</f>
        <v>1</v>
      </c>
      <c r="BL7" s="350" cm="1">
        <f t="array" ref="BL7">IFERROR(INDEX(range_CapacityFactorAdjustments, SUBSTITUTE(BL11, "Operation Year ", ""), 1), 1)</f>
        <v>1</v>
      </c>
      <c r="BM7" s="350" cm="1">
        <f t="array" ref="BM7">IFERROR(INDEX(range_CapacityFactorAdjustments, SUBSTITUTE(BM11, "Operation Year ", ""), 1), 1)</f>
        <v>1</v>
      </c>
      <c r="BN7" s="350" cm="1">
        <f t="array" ref="BN7">IFERROR(INDEX(range_CapacityFactorAdjustments, SUBSTITUTE(BN11, "Operation Year ", ""), 1), 1)</f>
        <v>1</v>
      </c>
      <c r="BO7" s="350" cm="1">
        <f t="array" ref="BO7">IFERROR(INDEX(range_CapacityFactorAdjustments, SUBSTITUTE(BO11, "Operation Year ", ""), 1), 1)</f>
        <v>1</v>
      </c>
      <c r="BP7" s="350" cm="1">
        <f t="array" ref="BP7">IFERROR(INDEX(range_CapacityFactorAdjustments, SUBSTITUTE(BP11, "Operation Year ", ""), 1), 1)</f>
        <v>1</v>
      </c>
      <c r="BQ7" s="350" cm="1">
        <f t="array" ref="BQ7">IFERROR(INDEX(range_CapacityFactorAdjustments, SUBSTITUTE(BQ11, "Operation Year ", ""), 1), 1)</f>
        <v>1</v>
      </c>
      <c r="BR7" s="350" cm="1">
        <f t="array" ref="BR7">IFERROR(INDEX(range_CapacityFactorAdjustments, SUBSTITUTE(BR11, "Operation Year ", ""), 1), 1)</f>
        <v>1</v>
      </c>
      <c r="BS7" s="350" cm="1">
        <f t="array" ref="BS7">IFERROR(INDEX(range_CapacityFactorAdjustments, SUBSTITUTE(BS11, "Operation Year ", ""), 1), 1)</f>
        <v>1</v>
      </c>
      <c r="BT7" s="350" cm="1">
        <f t="array" ref="BT7">IFERROR(INDEX(range_CapacityFactorAdjustments, SUBSTITUTE(BT11, "Operation Year ", ""), 1), 1)</f>
        <v>1</v>
      </c>
      <c r="BU7" s="350" cm="1">
        <f t="array" ref="BU7">IFERROR(INDEX(range_CapacityFactorAdjustments, SUBSTITUTE(BU11, "Operation Year ", ""), 1), 1)</f>
        <v>1</v>
      </c>
      <c r="BV7" s="350" cm="1">
        <f t="array" ref="BV7">IFERROR(INDEX(range_CapacityFactorAdjustments, SUBSTITUTE(BV11, "Operation Year ", ""), 1), 1)</f>
        <v>1</v>
      </c>
      <c r="BW7" s="350" cm="1">
        <f t="array" ref="BW7">IFERROR(INDEX(range_CapacityFactorAdjustments, SUBSTITUTE(BW11, "Operation Year ", ""), 1), 1)</f>
        <v>1</v>
      </c>
      <c r="BX7" s="350" cm="1">
        <f t="array" ref="BX7">IFERROR(INDEX(range_CapacityFactorAdjustments, SUBSTITUTE(BX11, "Operation Year ", ""), 1), 1)</f>
        <v>1</v>
      </c>
      <c r="BY7" s="350" cm="1">
        <f t="array" ref="BY7">IFERROR(INDEX(range_CapacityFactorAdjustments, SUBSTITUTE(BY11, "Operation Year ", ""), 1), 1)</f>
        <v>1</v>
      </c>
      <c r="BZ7" s="350" cm="1">
        <f t="array" ref="BZ7">IFERROR(INDEX(range_CapacityFactorAdjustments, SUBSTITUTE(BZ11, "Operation Year ", ""), 1), 1)</f>
        <v>1</v>
      </c>
      <c r="CA7" s="350" cm="1">
        <f t="array" ref="CA7">IFERROR(INDEX(range_CapacityFactorAdjustments, SUBSTITUTE(CA11, "Operation Year ", ""), 1), 1)</f>
        <v>1</v>
      </c>
      <c r="CB7" s="350" cm="1">
        <f t="array" ref="CB7">IFERROR(INDEX(range_CapacityFactorAdjustments, SUBSTITUTE(CB11, "Operation Year ", ""), 1), 1)</f>
        <v>1</v>
      </c>
      <c r="CC7" s="350" cm="1">
        <f t="array" ref="CC7">IFERROR(INDEX(range_CapacityFactorAdjustments, SUBSTITUTE(CC11, "Operation Year ", ""), 1), 1)</f>
        <v>1</v>
      </c>
      <c r="CD7" s="350" cm="1">
        <f t="array" ref="CD7">IFERROR(INDEX(range_CapacityFactorAdjustments, SUBSTITUTE(CD11, "Operation Year ", ""), 1), 1)</f>
        <v>1</v>
      </c>
      <c r="CE7" s="350" cm="1">
        <f t="array" ref="CE7">IFERROR(INDEX(range_CapacityFactorAdjustments, SUBSTITUTE(CE11, "Operation Year ", ""), 1), 1)</f>
        <v>1</v>
      </c>
      <c r="CF7" s="350" cm="1">
        <f t="array" ref="CF7">IFERROR(INDEX(range_CapacityFactorAdjustments, SUBSTITUTE(CF11, "Operation Year ", ""), 1), 1)</f>
        <v>1</v>
      </c>
      <c r="CG7" s="350" cm="1">
        <f t="array" ref="CG7">IFERROR(INDEX(range_CapacityFactorAdjustments, SUBSTITUTE(CG11, "Operation Year ", ""), 1), 1)</f>
        <v>1</v>
      </c>
      <c r="CH7" s="350" cm="1">
        <f t="array" ref="CH7">IFERROR(INDEX(range_CapacityFactorAdjustments, SUBSTITUTE(CH11, "Operation Year ", ""), 1), 1)</f>
        <v>1</v>
      </c>
      <c r="CI7" s="350" cm="1">
        <f t="array" ref="CI7">IFERROR(INDEX(range_CapacityFactorAdjustments, SUBSTITUTE(CI11, "Operation Year ", ""), 1), 1)</f>
        <v>1</v>
      </c>
      <c r="CJ7" s="350" cm="1">
        <f t="array" ref="CJ7">IFERROR(INDEX(range_CapacityFactorAdjustments, SUBSTITUTE(CJ11, "Operation Year ", ""), 1), 1)</f>
        <v>1</v>
      </c>
      <c r="CK7" s="350" cm="1">
        <f t="array" ref="CK7">IFERROR(INDEX(range_CapacityFactorAdjustments, SUBSTITUTE(CK11, "Operation Year ", ""), 1), 1)</f>
        <v>1</v>
      </c>
      <c r="CL7" s="350" cm="1">
        <f t="array" ref="CL7">IFERROR(INDEX(range_CapacityFactorAdjustments, SUBSTITUTE(CL11, "Operation Year ", ""), 1), 1)</f>
        <v>1</v>
      </c>
      <c r="CM7" s="350" cm="1">
        <f t="array" ref="CM7">IFERROR(INDEX(range_CapacityFactorAdjustments, SUBSTITUTE(CM11, "Operation Year ", ""), 1), 1)</f>
        <v>1</v>
      </c>
      <c r="CN7" s="350" cm="1">
        <f t="array" ref="CN7">IFERROR(INDEX(range_CapacityFactorAdjustments, SUBSTITUTE(CN11, "Operation Year ", ""), 1), 1)</f>
        <v>1</v>
      </c>
      <c r="CO7" s="350" cm="1">
        <f t="array" ref="CO7">IFERROR(INDEX(range_CapacityFactorAdjustments, SUBSTITUTE(CO11, "Operation Year ", ""), 1), 1)</f>
        <v>1</v>
      </c>
      <c r="CP7" s="350" cm="1">
        <f t="array" ref="CP7">IFERROR(INDEX(range_CapacityFactorAdjustments, SUBSTITUTE(CP11, "Operation Year ", ""), 1), 1)</f>
        <v>1</v>
      </c>
      <c r="CQ7" s="350" cm="1">
        <f t="array" ref="CQ7">IFERROR(INDEX(range_CapacityFactorAdjustments, SUBSTITUTE(CQ11, "Operation Year ", ""), 1), 1)</f>
        <v>1</v>
      </c>
      <c r="CR7" s="350" cm="1">
        <f t="array" ref="CR7">IFERROR(INDEX(range_CapacityFactorAdjustments, SUBSTITUTE(CR11, "Operation Year ", ""), 1), 1)</f>
        <v>1</v>
      </c>
      <c r="CS7" s="350" cm="1">
        <f t="array" ref="CS7">IFERROR(INDEX(range_CapacityFactorAdjustments, SUBSTITUTE(CS11, "Operation Year ", ""), 1), 1)</f>
        <v>1</v>
      </c>
      <c r="CT7" s="350" cm="1">
        <f t="array" ref="CT7">IFERROR(INDEX(range_CapacityFactorAdjustments, SUBSTITUTE(CT11, "Operation Year ", ""), 1), 1)</f>
        <v>1</v>
      </c>
      <c r="CU7" s="350" cm="1">
        <f t="array" ref="CU7">IFERROR(INDEX(range_CapacityFactorAdjustments, SUBSTITUTE(CU11, "Operation Year ", ""), 1), 1)</f>
        <v>1</v>
      </c>
      <c r="CV7" s="350" cm="1">
        <f t="array" ref="CV7">IFERROR(INDEX(range_CapacityFactorAdjustments, SUBSTITUTE(CV11, "Operation Year ", ""), 1), 1)</f>
        <v>1</v>
      </c>
      <c r="CW7" s="350" cm="1">
        <f t="array" ref="CW7">IFERROR(INDEX(range_CapacityFactorAdjustments, SUBSTITUTE(CW11, "Operation Year ", ""), 1), 1)</f>
        <v>1</v>
      </c>
      <c r="CX7" s="350" cm="1">
        <f t="array" ref="CX7">IFERROR(INDEX(range_CapacityFactorAdjustments, SUBSTITUTE(CX11, "Operation Year ", ""), 1), 1)</f>
        <v>1</v>
      </c>
      <c r="CY7" s="350" cm="1">
        <f t="array" ref="CY7">IFERROR(INDEX(range_CapacityFactorAdjustments, SUBSTITUTE(CY11, "Operation Year ", ""), 1), 1)</f>
        <v>1</v>
      </c>
      <c r="CZ7" s="350" cm="1">
        <f t="array" ref="CZ7">IFERROR(INDEX(range_CapacityFactorAdjustments, SUBSTITUTE(CZ11, "Operation Year ", ""), 1), 1)</f>
        <v>1</v>
      </c>
      <c r="DA7" s="350" cm="1">
        <f t="array" ref="DA7">IFERROR(INDEX(range_CapacityFactorAdjustments, SUBSTITUTE(DA11, "Operation Year ", ""), 1), 1)</f>
        <v>1</v>
      </c>
      <c r="DB7" s="350" cm="1">
        <f t="array" ref="DB7">IFERROR(INDEX(range_CapacityFactorAdjustments, SUBSTITUTE(DB11, "Operation Year ", ""), 1), 1)</f>
        <v>1</v>
      </c>
      <c r="DC7" s="350" cm="1">
        <f t="array" ref="DC7">IFERROR(INDEX(range_CapacityFactorAdjustments, SUBSTITUTE(DC11, "Operation Year ", ""), 1), 1)</f>
        <v>1</v>
      </c>
      <c r="DD7" s="350" cm="1">
        <f t="array" ref="DD7">IFERROR(INDEX(range_CapacityFactorAdjustments, SUBSTITUTE(DD11, "Operation Year ", ""), 1), 1)</f>
        <v>1</v>
      </c>
      <c r="DE7" s="350" cm="1">
        <f t="array" ref="DE7">IFERROR(INDEX(range_CapacityFactorAdjustments, SUBSTITUTE(DE11, "Operation Year ", ""), 1), 1)</f>
        <v>1</v>
      </c>
      <c r="DF7" s="350" cm="1">
        <f t="array" ref="DF7">IFERROR(INDEX(range_CapacityFactorAdjustments, SUBSTITUTE(DF11, "Operation Year ", ""), 1), 1)</f>
        <v>1</v>
      </c>
      <c r="DG7" s="350" cm="1">
        <f t="array" ref="DG7">IFERROR(INDEX(range_CapacityFactorAdjustments, SUBSTITUTE(DG11, "Operation Year ", ""), 1), 1)</f>
        <v>1</v>
      </c>
      <c r="DH7" s="350" cm="1">
        <f t="array" ref="DH7">IFERROR(INDEX(range_CapacityFactorAdjustments, SUBSTITUTE(DH11, "Operation Year ", ""), 1), 1)</f>
        <v>1</v>
      </c>
      <c r="DI7" s="350" cm="1">
        <f t="array" ref="DI7">IFERROR(INDEX(range_CapacityFactorAdjustments, SUBSTITUTE(DI11, "Operation Year ", ""), 1), 1)</f>
        <v>1</v>
      </c>
      <c r="DJ7" s="350" cm="1">
        <f t="array" ref="DJ7">IFERROR(INDEX(range_CapacityFactorAdjustments, SUBSTITUTE(DJ11, "Operation Year ", ""), 1), 1)</f>
        <v>1</v>
      </c>
      <c r="DK7" s="350" cm="1">
        <f t="array" ref="DK7">IFERROR(INDEX(range_CapacityFactorAdjustments, SUBSTITUTE(DK11, "Operation Year ", ""), 1), 1)</f>
        <v>1</v>
      </c>
      <c r="DL7" s="350" cm="1">
        <f t="array" ref="DL7">IFERROR(INDEX(range_CapacityFactorAdjustments, SUBSTITUTE(DL11, "Operation Year ", ""), 1), 1)</f>
        <v>1</v>
      </c>
      <c r="DM7" s="350" cm="1">
        <f t="array" ref="DM7">IFERROR(INDEX(range_CapacityFactorAdjustments, SUBSTITUTE(DM11, "Operation Year ", ""), 1), 1)</f>
        <v>1</v>
      </c>
      <c r="DN7" s="350" cm="1">
        <f t="array" ref="DN7">IFERROR(INDEX(range_CapacityFactorAdjustments, SUBSTITUTE(DN11, "Operation Year ", ""), 1), 1)</f>
        <v>1</v>
      </c>
      <c r="DO7" s="350" cm="1">
        <f t="array" ref="DO7">IFERROR(INDEX(range_CapacityFactorAdjustments, SUBSTITUTE(DO11, "Operation Year ", ""), 1), 1)</f>
        <v>1</v>
      </c>
      <c r="DP7" s="350" cm="1">
        <f t="array" ref="DP7">IFERROR(INDEX(range_CapacityFactorAdjustments, SUBSTITUTE(DP11, "Operation Year ", ""), 1), 1)</f>
        <v>1</v>
      </c>
      <c r="DQ7" s="350" cm="1">
        <f t="array" ref="DQ7">IFERROR(INDEX(range_CapacityFactorAdjustments, SUBSTITUTE(DQ11, "Operation Year ", ""), 1), 1)</f>
        <v>1</v>
      </c>
      <c r="DR7" s="350" cm="1">
        <f t="array" ref="DR7">IFERROR(INDEX(range_CapacityFactorAdjustments, SUBSTITUTE(DR11, "Operation Year ", ""), 1), 1)</f>
        <v>1</v>
      </c>
      <c r="DS7" s="350" cm="1">
        <f t="array" ref="DS7">IFERROR(INDEX(range_CapacityFactorAdjustments, SUBSTITUTE(DS11, "Operation Year ", ""), 1), 1)</f>
        <v>1</v>
      </c>
      <c r="DT7" s="350" cm="1">
        <f t="array" ref="DT7">IFERROR(INDEX(range_CapacityFactorAdjustments, SUBSTITUTE(DT11, "Operation Year ", ""), 1), 1)</f>
        <v>1</v>
      </c>
      <c r="DU7" s="350" cm="1">
        <f t="array" ref="DU7">IFERROR(INDEX(range_CapacityFactorAdjustments, SUBSTITUTE(DU11, "Operation Year ", ""), 1), 1)</f>
        <v>1</v>
      </c>
      <c r="DV7" s="350" cm="1">
        <f t="array" ref="DV7">IFERROR(INDEX(range_CapacityFactorAdjustments, SUBSTITUTE(DV11, "Operation Year ", ""), 1), 1)</f>
        <v>1</v>
      </c>
      <c r="DW7" s="350" cm="1">
        <f t="array" ref="DW7">IFERROR(INDEX(range_CapacityFactorAdjustments, SUBSTITUTE(DW11, "Operation Year ", ""), 1), 1)</f>
        <v>1</v>
      </c>
      <c r="DX7" s="350" cm="1">
        <f t="array" ref="DX7">IFERROR(INDEX(range_CapacityFactorAdjustments, SUBSTITUTE(DX11, "Operation Year ", ""), 1), 1)</f>
        <v>1</v>
      </c>
      <c r="DY7" s="350" cm="1">
        <f t="array" ref="DY7">IFERROR(INDEX(range_CapacityFactorAdjustments, SUBSTITUTE(DY11, "Operation Year ", ""), 1), 1)</f>
        <v>1</v>
      </c>
      <c r="DZ7" s="350" cm="1">
        <f t="array" ref="DZ7">IFERROR(INDEX(range_CapacityFactorAdjustments, SUBSTITUTE(DZ11, "Operation Year ", ""), 1), 1)</f>
        <v>1</v>
      </c>
      <c r="EA7" s="350" cm="1">
        <f t="array" ref="EA7">IFERROR(INDEX(range_CapacityFactorAdjustments, SUBSTITUTE(EA11, "Operation Year ", ""), 1), 1)</f>
        <v>1</v>
      </c>
      <c r="EB7" s="350" cm="1">
        <f t="array" ref="EB7">IFERROR(INDEX(range_CapacityFactorAdjustments, SUBSTITUTE(EB11, "Operation Year ", ""), 1), 1)</f>
        <v>1</v>
      </c>
      <c r="EC7" s="350" cm="1">
        <f t="array" ref="EC7">IFERROR(INDEX(range_CapacityFactorAdjustments, SUBSTITUTE(EC11, "Operation Year ", ""), 1), 1)</f>
        <v>1</v>
      </c>
      <c r="ED7" s="350" cm="1">
        <f t="array" ref="ED7">IFERROR(INDEX(range_CapacityFactorAdjustments, SUBSTITUTE(ED11, "Operation Year ", ""), 1), 1)</f>
        <v>1</v>
      </c>
      <c r="EE7" s="350" cm="1">
        <f t="array" ref="EE7">IFERROR(INDEX(range_CapacityFactorAdjustments, SUBSTITUTE(EE11, "Operation Year ", ""), 1), 1)</f>
        <v>1</v>
      </c>
      <c r="EF7" s="350" cm="1">
        <f t="array" ref="EF7">IFERROR(INDEX(range_CapacityFactorAdjustments, SUBSTITUTE(EF11, "Operation Year ", ""), 1), 1)</f>
        <v>1</v>
      </c>
      <c r="EG7" s="350" cm="1">
        <f t="array" ref="EG7">IFERROR(INDEX(range_CapacityFactorAdjustments, SUBSTITUTE(EG11, "Operation Year ", ""), 1), 1)</f>
        <v>1</v>
      </c>
      <c r="EH7" s="350" cm="1">
        <f t="array" ref="EH7">IFERROR(INDEX(range_CapacityFactorAdjustments, SUBSTITUTE(EH11, "Operation Year ", ""), 1), 1)</f>
        <v>1</v>
      </c>
      <c r="EI7" s="350" cm="1">
        <f t="array" ref="EI7">IFERROR(INDEX(range_CapacityFactorAdjustments, SUBSTITUTE(EI11, "Operation Year ", ""), 1), 1)</f>
        <v>1</v>
      </c>
      <c r="EJ7" s="350" cm="1">
        <f t="array" ref="EJ7">IFERROR(INDEX(range_CapacityFactorAdjustments, SUBSTITUTE(EJ11, "Operation Year ", ""), 1), 1)</f>
        <v>1</v>
      </c>
      <c r="EK7" s="354">
        <f>dbl_StorageMainBatteryOutput</f>
        <v>0</v>
      </c>
      <c r="EL7" s="355">
        <f>dbl_StorageMainHours</f>
        <v>0</v>
      </c>
      <c r="EM7" s="356">
        <f>dbl_StorageMainCyclesLife</f>
        <v>0</v>
      </c>
      <c r="EN7" s="355">
        <f>dbl_StorageMainCyclesDay</f>
        <v>0</v>
      </c>
      <c r="EO7" s="350">
        <f>dbl_StorageMainEfficiency</f>
        <v>0</v>
      </c>
      <c r="EP7" s="350">
        <f>dbl_StorageMainDischarge</f>
        <v>0</v>
      </c>
      <c r="EQ7" s="350">
        <f>dbl_StorageMainOPEX</f>
        <v>0</v>
      </c>
      <c r="ER7" s="357">
        <f>dbl_StorageBatteryCAPEXMain</f>
        <v>0</v>
      </c>
      <c r="ES7" s="357">
        <f>dbl_StorageBatteryCAPEXRep1</f>
        <v>0</v>
      </c>
      <c r="ET7" s="357">
        <f>dbl_StorageBatteryCAPEXRep2</f>
        <v>0</v>
      </c>
      <c r="EU7" s="357">
        <f>dbl_StorageBatteryCAPEXRep3</f>
        <v>0</v>
      </c>
      <c r="EV7" s="357">
        <f>dbl_StorageBatteryCAPEXRep4</f>
        <v>0</v>
      </c>
      <c r="EW7" s="358" t="str">
        <f>str_StorageReplaceBatteries</f>
        <v>Off</v>
      </c>
      <c r="EX7" s="359" t="str">
        <f>str_GridCost</f>
        <v>Off</v>
      </c>
      <c r="EY7" s="360">
        <f>dbl_Gridkm</f>
        <v>0</v>
      </c>
      <c r="EZ7" s="360">
        <f>dbl_GridCapex</f>
        <v>0</v>
      </c>
      <c r="FA7" s="358">
        <f>dbl_GridOpex</f>
        <v>0</v>
      </c>
      <c r="FB7" s="361" t="str">
        <f>IF(OR(str_FeedstockType1=0, str_FeedstockType1=""), "No Feedstock", str_FeedstockType1)</f>
        <v>Water - Global (USD/Tonne)</v>
      </c>
      <c r="FC7" s="362">
        <f>dbl_Feedstock1Efficiency</f>
        <v>62.117280000000001</v>
      </c>
      <c r="FD7" s="362" t="str">
        <f>IF(OR(str_FeedstockType2=0, str_FeedstockType2=""), "No Feedstock", str_FeedstockType2)</f>
        <v>Electricity - Belgium - Grid (USD/MWh)</v>
      </c>
      <c r="FE7" s="360">
        <f>dbl_Feedstock2Efficiency</f>
        <v>1589.991</v>
      </c>
      <c r="FF7" s="362" t="str">
        <f>IF(OR(str_FeedstockType3=0, str_FeedstockType3=""), "No Feedstock", str_FeedstockType3)</f>
        <v>CO2 handling - Global (USD/tonne)</v>
      </c>
      <c r="FG7" s="360">
        <f>dbl_Feedstock3Efficiency</f>
        <v>0</v>
      </c>
      <c r="FH7" s="362" t="str">
        <f>IF(OR(str_FeedstockType4=0, str_FeedstockType4=""), "No Feedstock", str_FeedstockType4)</f>
        <v>No Feedstock</v>
      </c>
      <c r="FI7" s="360">
        <f>dbl_Feedstock4Efficiency</f>
        <v>0</v>
      </c>
      <c r="FJ7" s="362" t="str">
        <f>IF(OR(str_FeedstockType5=0, str_FeedstockType5=""), "No Feedstock", str_FeedstockType5)</f>
        <v>No Feedstock</v>
      </c>
      <c r="FK7" s="358">
        <f>dbl_Feedstock5Efficiency</f>
        <v>0</v>
      </c>
      <c r="FL7" s="352">
        <f>dbl_CapacityPaymentPC</f>
        <v>0</v>
      </c>
      <c r="FM7" s="350" cm="1">
        <f t="array" ref="FM7">INDEX(range_CapacityPayments, SUBSTITUTE(FM11, "Operation Year ", ""), 1)</f>
        <v>0</v>
      </c>
      <c r="FN7" s="350" cm="1">
        <f t="array" ref="FN7">INDEX(range_CapacityPayments, SUBSTITUTE(FN11, "Operation Year ", ""), 1)</f>
        <v>0</v>
      </c>
      <c r="FO7" s="350" cm="1">
        <f t="array" ref="FO7">INDEX(range_CapacityPayments, SUBSTITUTE(FO11, "Operation Year ", ""), 1)</f>
        <v>0</v>
      </c>
      <c r="FP7" s="350" cm="1">
        <f t="array" ref="FP7">INDEX(range_CapacityPayments, SUBSTITUTE(FP11, "Operation Year ", ""), 1)</f>
        <v>0</v>
      </c>
      <c r="FQ7" s="350" cm="1">
        <f t="array" ref="FQ7">INDEX(range_CapacityPayments, SUBSTITUTE(FQ11, "Operation Year ", ""), 1)</f>
        <v>0</v>
      </c>
      <c r="FR7" s="350" cm="1">
        <f t="array" ref="FR7">INDEX(range_CapacityPayments, SUBSTITUTE(FR11, "Operation Year ", ""), 1)</f>
        <v>0</v>
      </c>
      <c r="FS7" s="350" cm="1">
        <f t="array" ref="FS7">INDEX(range_CapacityPayments, SUBSTITUTE(FS11, "Operation Year ", ""), 1)</f>
        <v>0</v>
      </c>
      <c r="FT7" s="350" cm="1">
        <f t="array" ref="FT7">INDEX(range_CapacityPayments, SUBSTITUTE(FT11, "Operation Year ", ""), 1)</f>
        <v>0</v>
      </c>
      <c r="FU7" s="350" cm="1">
        <f t="array" ref="FU7">INDEX(range_CapacityPayments, SUBSTITUTE(FU11, "Operation Year ", ""), 1)</f>
        <v>0</v>
      </c>
      <c r="FV7" s="350" cm="1">
        <f t="array" ref="FV7">INDEX(range_CapacityPayments, SUBSTITUTE(FV11, "Operation Year ", ""), 1)</f>
        <v>0</v>
      </c>
      <c r="FW7" s="350" cm="1">
        <f t="array" ref="FW7">INDEX(range_CapacityPayments, SUBSTITUTE(FW11, "Operation Year ", ""), 1)</f>
        <v>0</v>
      </c>
      <c r="FX7" s="350" cm="1">
        <f t="array" ref="FX7">INDEX(range_CapacityPayments, SUBSTITUTE(FX11, "Operation Year ", ""), 1)</f>
        <v>0</v>
      </c>
      <c r="FY7" s="350" cm="1">
        <f t="array" ref="FY7">INDEX(range_CapacityPayments, SUBSTITUTE(FY11, "Operation Year ", ""), 1)</f>
        <v>0</v>
      </c>
      <c r="FZ7" s="350" cm="1">
        <f t="array" ref="FZ7">INDEX(range_CapacityPayments, SUBSTITUTE(FZ11, "Operation Year ", ""), 1)</f>
        <v>0</v>
      </c>
      <c r="GA7" s="350" cm="1">
        <f t="array" ref="GA7">INDEX(range_CapacityPayments, SUBSTITUTE(GA11, "Operation Year ", ""), 1)</f>
        <v>0</v>
      </c>
      <c r="GB7" s="350" cm="1">
        <f t="array" ref="GB7">INDEX(range_CapacityPayments, SUBSTITUTE(GB11, "Operation Year ", ""), 1)</f>
        <v>0</v>
      </c>
      <c r="GC7" s="350" cm="1">
        <f t="array" ref="GC7">INDEX(range_CapacityPayments, SUBSTITUTE(GC11, "Operation Year ", ""), 1)</f>
        <v>0</v>
      </c>
      <c r="GD7" s="350" cm="1">
        <f t="array" ref="GD7">INDEX(range_CapacityPayments, SUBSTITUTE(GD11, "Operation Year ", ""), 1)</f>
        <v>0</v>
      </c>
      <c r="GE7" s="350" cm="1">
        <f t="array" ref="GE7">INDEX(range_CapacityPayments, SUBSTITUTE(GE11, "Operation Year ", ""), 1)</f>
        <v>0</v>
      </c>
      <c r="GF7" s="350" cm="1">
        <f t="array" ref="GF7">INDEX(range_CapacityPayments, SUBSTITUTE(GF11, "Operation Year ", ""), 1)</f>
        <v>0</v>
      </c>
      <c r="GG7" s="350" cm="1">
        <f t="array" ref="GG7">INDEX(range_CapacityPayments, SUBSTITUTE(GG11, "Operation Year ", ""), 1)</f>
        <v>0</v>
      </c>
      <c r="GH7" s="350" cm="1">
        <f t="array" ref="GH7">INDEX(range_CapacityPayments, SUBSTITUTE(GH11, "Operation Year ", ""), 1)</f>
        <v>0</v>
      </c>
      <c r="GI7" s="350" cm="1">
        <f t="array" ref="GI7">INDEX(range_CapacityPayments, SUBSTITUTE(GI11, "Operation Year ", ""), 1)</f>
        <v>0</v>
      </c>
      <c r="GJ7" s="350" cm="1">
        <f t="array" ref="GJ7">INDEX(range_CapacityPayments, SUBSTITUTE(GJ11, "Operation Year ", ""), 1)</f>
        <v>0</v>
      </c>
      <c r="GK7" s="350" cm="1">
        <f t="array" ref="GK7">INDEX(range_CapacityPayments, SUBSTITUTE(GK11, "Operation Year ", ""), 1)</f>
        <v>0</v>
      </c>
      <c r="GL7" s="350" cm="1">
        <f t="array" ref="GL7">INDEX(range_CapacityPayments, SUBSTITUTE(GL11, "Operation Year ", ""), 1)</f>
        <v>0</v>
      </c>
      <c r="GM7" s="350" cm="1">
        <f t="array" ref="GM7">INDEX(range_CapacityPayments, SUBSTITUTE(GM11, "Operation Year ", ""), 1)</f>
        <v>0</v>
      </c>
      <c r="GN7" s="350" cm="1">
        <f t="array" ref="GN7">INDEX(range_CapacityPayments, SUBSTITUTE(GN11, "Operation Year ", ""), 1)</f>
        <v>0</v>
      </c>
      <c r="GO7" s="350" cm="1">
        <f t="array" ref="GO7">INDEX(range_CapacityPayments, SUBSTITUTE(GO11, "Operation Year ", ""), 1)</f>
        <v>0</v>
      </c>
      <c r="GP7" s="350" cm="1">
        <f t="array" ref="GP7">INDEX(range_CapacityPayments, SUBSTITUTE(GP11, "Operation Year ", ""), 1)</f>
        <v>0</v>
      </c>
      <c r="GQ7" s="350" cm="1">
        <f t="array" ref="GQ7">INDEX(range_CapacityPayments, SUBSTITUTE(GQ11, "Operation Year ", ""), 1)</f>
        <v>0</v>
      </c>
      <c r="GR7" s="350" cm="1">
        <f t="array" ref="GR7">INDEX(range_CapacityPayments, SUBSTITUTE(GR11, "Operation Year ", ""), 1)</f>
        <v>0</v>
      </c>
      <c r="GS7" s="350" cm="1">
        <f t="array" ref="GS7">INDEX(range_CapacityPayments, SUBSTITUTE(GS11, "Operation Year ", ""), 1)</f>
        <v>0</v>
      </c>
      <c r="GT7" s="350" cm="1">
        <f t="array" ref="GT7">INDEX(range_CapacityPayments, SUBSTITUTE(GT11, "Operation Year ", ""), 1)</f>
        <v>0</v>
      </c>
      <c r="GU7" s="350" cm="1">
        <f t="array" ref="GU7">INDEX(range_CapacityPayments, SUBSTITUTE(GU11, "Operation Year ", ""), 1)</f>
        <v>0</v>
      </c>
      <c r="GV7" s="350" cm="1">
        <f t="array" ref="GV7">INDEX(range_CapacityPayments, SUBSTITUTE(GV11, "Operation Year ", ""), 1)</f>
        <v>0</v>
      </c>
      <c r="GW7" s="350" cm="1">
        <f t="array" ref="GW7">INDEX(range_CapacityPayments, SUBSTITUTE(GW11, "Operation Year ", ""), 1)</f>
        <v>0</v>
      </c>
      <c r="GX7" s="350" cm="1">
        <f t="array" ref="GX7">INDEX(range_CapacityPayments, SUBSTITUTE(GX11, "Operation Year ", ""), 1)</f>
        <v>0</v>
      </c>
      <c r="GY7" s="350" cm="1">
        <f t="array" ref="GY7">INDEX(range_CapacityPayments, SUBSTITUTE(GY11, "Operation Year ", ""), 1)</f>
        <v>0</v>
      </c>
      <c r="GZ7" s="350" cm="1">
        <f t="array" ref="GZ7">INDEX(range_CapacityPayments, SUBSTITUTE(GZ11, "Operation Year ", ""), 1)</f>
        <v>0</v>
      </c>
      <c r="HA7" s="350" cm="1">
        <f t="array" ref="HA7">INDEX(range_CapacityPayments, SUBSTITUTE(HA11, "Operation Year ", ""), 1)</f>
        <v>0</v>
      </c>
      <c r="HB7" s="350" cm="1">
        <f t="array" ref="HB7">INDEX(range_CapacityPayments, SUBSTITUTE(HB11, "Operation Year ", ""), 1)</f>
        <v>0</v>
      </c>
      <c r="HC7" s="350" cm="1">
        <f t="array" ref="HC7">INDEX(range_CapacityPayments, SUBSTITUTE(HC11, "Operation Year ", ""), 1)</f>
        <v>0</v>
      </c>
      <c r="HD7" s="350" cm="1">
        <f t="array" ref="HD7">INDEX(range_CapacityPayments, SUBSTITUTE(HD11, "Operation Year ", ""), 1)</f>
        <v>0</v>
      </c>
      <c r="HE7" s="350" cm="1">
        <f t="array" ref="HE7">INDEX(range_CapacityPayments, SUBSTITUTE(HE11, "Operation Year ", ""), 1)</f>
        <v>0</v>
      </c>
      <c r="HF7" s="350" cm="1">
        <f t="array" ref="HF7">INDEX(range_CapacityPayments, SUBSTITUTE(HF11, "Operation Year ", ""), 1)</f>
        <v>0</v>
      </c>
      <c r="HG7" s="350" cm="1">
        <f t="array" ref="HG7">INDEX(range_CapacityPayments, SUBSTITUTE(HG11, "Operation Year ", ""), 1)</f>
        <v>0</v>
      </c>
      <c r="HH7" s="350" cm="1">
        <f t="array" ref="HH7">INDEX(range_CapacityPayments, SUBSTITUTE(HH11, "Operation Year ", ""), 1)</f>
        <v>0</v>
      </c>
      <c r="HI7" s="350" cm="1">
        <f t="array" ref="HI7">INDEX(range_CapacityPayments, SUBSTITUTE(HI11, "Operation Year ", ""), 1)</f>
        <v>0</v>
      </c>
      <c r="HJ7" s="350" cm="1">
        <f t="array" ref="HJ7">INDEX(range_CapacityPayments, SUBSTITUTE(HJ11, "Operation Year ", ""), 1)</f>
        <v>0</v>
      </c>
      <c r="HK7" s="350" cm="1">
        <f t="array" ref="HK7">INDEX(range_CapacityPayments, SUBSTITUTE(HK11, "Operation Year ", ""), 1)</f>
        <v>0</v>
      </c>
      <c r="HL7" s="350" cm="1">
        <f t="array" ref="HL7">INDEX(range_CapacityPayments, SUBSTITUTE(HL11, "Operation Year ", ""), 1)</f>
        <v>0</v>
      </c>
      <c r="HM7" s="350" cm="1">
        <f t="array" ref="HM7">INDEX(range_CapacityPayments, SUBSTITUTE(HM11, "Operation Year ", ""), 1)</f>
        <v>0</v>
      </c>
      <c r="HN7" s="350" cm="1">
        <f t="array" ref="HN7">INDEX(range_CapacityPayments, SUBSTITUTE(HN11, "Operation Year ", ""), 1)</f>
        <v>0</v>
      </c>
      <c r="HO7" s="350" cm="1">
        <f t="array" ref="HO7">INDEX(range_CapacityPayments, SUBSTITUTE(HO11, "Operation Year ", ""), 1)</f>
        <v>0</v>
      </c>
      <c r="HP7" s="350" cm="1">
        <f t="array" ref="HP7">INDEX(range_CapacityPayments, SUBSTITUTE(HP11, "Operation Year ", ""), 1)</f>
        <v>0</v>
      </c>
      <c r="HQ7" s="350" cm="1">
        <f t="array" ref="HQ7">INDEX(range_CapacityPayments, SUBSTITUTE(HQ11, "Operation Year ", ""), 1)</f>
        <v>0</v>
      </c>
      <c r="HR7" s="350" cm="1">
        <f t="array" ref="HR7">INDEX(range_CapacityPayments, SUBSTITUTE(HR11, "Operation Year ", ""), 1)</f>
        <v>0</v>
      </c>
      <c r="HS7" s="350" cm="1">
        <f t="array" ref="HS7">INDEX(range_CapacityPayments, SUBSTITUTE(HS11, "Operation Year ", ""), 1)</f>
        <v>0</v>
      </c>
      <c r="HT7" s="350" cm="1">
        <f t="array" ref="HT7">INDEX(range_CapacityPayments, SUBSTITUTE(HT11, "Operation Year ", ""), 1)</f>
        <v>0</v>
      </c>
      <c r="HU7" s="350" cm="1">
        <f t="array" ref="HU7">INDEX(range_CapacityPayments, SUBSTITUTE(HU11, "Operation Year ", ""), 1)</f>
        <v>0</v>
      </c>
      <c r="HV7" s="350" cm="1">
        <f t="array" ref="HV7">INDEX(range_CapacityPayments, SUBSTITUTE(HV11, "Operation Year ", ""), 1)</f>
        <v>0</v>
      </c>
      <c r="HW7" s="350" cm="1">
        <f t="array" ref="HW7">INDEX(range_CapacityPayments, SUBSTITUTE(HW11, "Operation Year ", ""), 1)</f>
        <v>0</v>
      </c>
      <c r="HX7" s="350" cm="1">
        <f t="array" ref="HX7">INDEX(range_CapacityPayments, SUBSTITUTE(HX11, "Operation Year ", ""), 1)</f>
        <v>0</v>
      </c>
      <c r="HY7" s="350" cm="1">
        <f t="array" ref="HY7">INDEX(range_CapacityPayments, SUBSTITUTE(HY11, "Operation Year ", ""), 1)</f>
        <v>0</v>
      </c>
      <c r="HZ7" s="350" cm="1">
        <f t="array" ref="HZ7">INDEX(range_CapacityPayments, SUBSTITUTE(HZ11, "Operation Year ", ""), 1)</f>
        <v>0</v>
      </c>
      <c r="IA7" s="350" cm="1">
        <f t="array" ref="IA7">INDEX(range_CapacityPayments, SUBSTITUTE(IA11, "Operation Year ", ""), 1)</f>
        <v>0</v>
      </c>
      <c r="IB7" s="350" cm="1">
        <f t="array" ref="IB7">INDEX(range_CapacityPayments, SUBSTITUTE(IB11, "Operation Year ", ""), 1)</f>
        <v>0</v>
      </c>
      <c r="IC7" s="350" cm="1">
        <f t="array" ref="IC7">INDEX(range_CapacityPayments, SUBSTITUTE(IC11, "Operation Year ", ""), 1)</f>
        <v>0</v>
      </c>
      <c r="ID7" s="350" cm="1">
        <f t="array" ref="ID7">INDEX(range_CapacityPayments, SUBSTITUTE(ID11, "Operation Year ", ""), 1)</f>
        <v>0</v>
      </c>
      <c r="IE7" s="350" cm="1">
        <f t="array" ref="IE7">INDEX(range_CapacityPayments, SUBSTITUTE(IE11, "Operation Year ", ""), 1)</f>
        <v>0</v>
      </c>
      <c r="IF7" s="350" cm="1">
        <f t="array" ref="IF7">INDEX(range_CapacityPayments, SUBSTITUTE(IF11, "Operation Year ", ""), 1)</f>
        <v>0</v>
      </c>
      <c r="IG7" s="350" cm="1">
        <f t="array" ref="IG7">INDEX(range_CapacityPayments, SUBSTITUTE(IG11, "Operation Year ", ""), 1)</f>
        <v>0</v>
      </c>
      <c r="IH7" s="350" cm="1">
        <f t="array" ref="IH7">INDEX(range_CapacityPayments, SUBSTITUTE(IH11, "Operation Year ", ""), 1)</f>
        <v>0</v>
      </c>
      <c r="II7" s="350" cm="1">
        <f t="array" ref="II7">INDEX(range_CapacityPayments, SUBSTITUTE(II11, "Operation Year ", ""), 1)</f>
        <v>0</v>
      </c>
      <c r="IJ7" s="350" cm="1">
        <f t="array" ref="IJ7">INDEX(range_CapacityPayments, SUBSTITUTE(IJ11, "Operation Year ", ""), 1)</f>
        <v>0</v>
      </c>
      <c r="IK7" s="350" cm="1">
        <f t="array" ref="IK7">INDEX(range_CapacityPayments, SUBSTITUTE(IK11, "Operation Year ", ""), 1)</f>
        <v>0</v>
      </c>
      <c r="IL7" s="350" cm="1">
        <f t="array" ref="IL7">INDEX(range_CapacityPayments, SUBSTITUTE(IL11, "Operation Year ", ""), 1)</f>
        <v>0</v>
      </c>
      <c r="IM7" s="350" cm="1">
        <f t="array" ref="IM7">INDEX(range_CapacityPayments, SUBSTITUTE(IM11, "Operation Year ", ""), 1)</f>
        <v>0</v>
      </c>
      <c r="IN7" s="350" cm="1">
        <f t="array" ref="IN7">INDEX(range_CapacityPayments, SUBSTITUTE(IN11, "Operation Year ", ""), 1)</f>
        <v>0</v>
      </c>
      <c r="IO7" s="350" cm="1">
        <f t="array" ref="IO7">INDEX(range_CapacityPayments, SUBSTITUTE(IO11, "Operation Year ", ""), 1)</f>
        <v>0</v>
      </c>
      <c r="IP7" s="350" cm="1">
        <f t="array" ref="IP7">INDEX(range_CapacityPayments, SUBSTITUTE(IP11, "Operation Year ", ""), 1)</f>
        <v>0</v>
      </c>
      <c r="IQ7" s="350" cm="1">
        <f t="array" ref="IQ7">INDEX(range_CapacityPayments, SUBSTITUTE(IQ11, "Operation Year ", ""), 1)</f>
        <v>0</v>
      </c>
      <c r="IR7" s="350" cm="1">
        <f t="array" ref="IR7">INDEX(range_CapacityPayments, SUBSTITUTE(IR11, "Operation Year ", ""), 1)</f>
        <v>0</v>
      </c>
      <c r="IS7" s="350" cm="1">
        <f t="array" ref="IS7">INDEX(range_CapacityPayments, SUBSTITUTE(IS11, "Operation Year ", ""), 1)</f>
        <v>0</v>
      </c>
      <c r="IT7" s="350" cm="1">
        <f t="array" ref="IT7">INDEX(range_CapacityPayments, SUBSTITUTE(IT11, "Operation Year ", ""), 1)</f>
        <v>0</v>
      </c>
      <c r="IU7" s="350" cm="1">
        <f t="array" ref="IU7">INDEX(range_CapacityPayments, SUBSTITUTE(IU11, "Operation Year ", ""), 1)</f>
        <v>0</v>
      </c>
      <c r="IV7" s="350" cm="1">
        <f t="array" ref="IV7">INDEX(range_CapacityPayments, SUBSTITUTE(IV11, "Operation Year ", ""), 1)</f>
        <v>0</v>
      </c>
      <c r="IW7" s="350" cm="1">
        <f t="array" ref="IW7">INDEX(range_CapacityPayments, SUBSTITUTE(IW11, "Operation Year ", ""), 1)</f>
        <v>0</v>
      </c>
      <c r="IX7" s="350" cm="1">
        <f t="array" ref="IX7">INDEX(range_CapacityPayments, SUBSTITUTE(IX11, "Operation Year ", ""), 1)</f>
        <v>0</v>
      </c>
      <c r="IY7" s="350" cm="1">
        <f t="array" ref="IY7">INDEX(range_CapacityPayments, SUBSTITUTE(IY11, "Operation Year ", ""), 1)</f>
        <v>0</v>
      </c>
      <c r="IZ7" s="350" cm="1">
        <f t="array" ref="IZ7">INDEX(range_CapacityPayments, SUBSTITUTE(IZ11, "Operation Year ", ""), 1)</f>
        <v>0</v>
      </c>
      <c r="JA7" s="350" cm="1">
        <f t="array" ref="JA7">INDEX(range_CapacityPayments, SUBSTITUTE(JA11, "Operation Year ", ""), 1)</f>
        <v>0</v>
      </c>
      <c r="JB7" s="350" cm="1">
        <f t="array" ref="JB7">INDEX(range_CapacityPayments, SUBSTITUTE(JB11, "Operation Year ", ""), 1)</f>
        <v>0</v>
      </c>
      <c r="JC7" s="350" cm="1">
        <f t="array" ref="JC7">INDEX(range_CapacityPayments, SUBSTITUTE(JC11, "Operation Year ", ""), 1)</f>
        <v>0</v>
      </c>
      <c r="JD7" s="350" cm="1">
        <f t="array" ref="JD7">INDEX(range_CapacityPayments, SUBSTITUTE(JD11, "Operation Year ", ""), 1)</f>
        <v>0</v>
      </c>
      <c r="JE7" s="350" cm="1">
        <f t="array" ref="JE7">INDEX(range_CapacityPayments, SUBSTITUTE(JE11, "Operation Year ", ""), 1)</f>
        <v>0</v>
      </c>
      <c r="JF7" s="350" cm="1">
        <f t="array" ref="JF7">INDEX(range_CapacityPayments, SUBSTITUTE(JF11, "Operation Year ", ""), 1)</f>
        <v>0</v>
      </c>
      <c r="JG7" s="350" cm="1">
        <f t="array" ref="JG7">INDEX(range_CapacityPayments, SUBSTITUTE(JG11, "Operation Year ", ""), 1)</f>
        <v>0</v>
      </c>
      <c r="JH7" s="350" cm="1">
        <f t="array" ref="JH7">INDEX(range_CapacityPayments, SUBSTITUTE(JH11, "Operation Year ", ""), 1)</f>
        <v>0</v>
      </c>
      <c r="JI7" s="359" t="str">
        <f>str_FuelPriceScenario</f>
        <v>Forecast</v>
      </c>
      <c r="JJ7" s="358" t="str">
        <f>str_FeedstockPriceScenario</f>
        <v>Forecast</v>
      </c>
      <c r="JK7" s="352" cm="1">
        <f t="array" ref="JK7">INDEX(range_StructuredTotal, SUBSTITUTE(JK11, "Operation Year ", ""), 1)</f>
        <v>0</v>
      </c>
      <c r="JL7" s="350" cm="1">
        <f t="array" ref="JL7">INDEX(range_StructuredTotal, SUBSTITUTE(JL11, "Operation Year ", ""), 1)</f>
        <v>0</v>
      </c>
      <c r="JM7" s="350" cm="1">
        <f t="array" ref="JM7">INDEX(range_StructuredTotal, SUBSTITUTE(JM11, "Operation Year ", ""), 1)</f>
        <v>0</v>
      </c>
      <c r="JN7" s="350" cm="1">
        <f t="array" ref="JN7">INDEX(range_StructuredTotal, SUBSTITUTE(JN11, "Operation Year ", ""), 1)</f>
        <v>0</v>
      </c>
      <c r="JO7" s="350" cm="1">
        <f t="array" ref="JO7">INDEX(range_StructuredTotal, SUBSTITUTE(JO11, "Operation Year ", ""), 1)</f>
        <v>0</v>
      </c>
      <c r="JP7" s="350" cm="1">
        <f t="array" ref="JP7">INDEX(range_StructuredTotal, SUBSTITUTE(JP11, "Operation Year ", ""), 1)</f>
        <v>0</v>
      </c>
      <c r="JQ7" s="350" cm="1">
        <f t="array" ref="JQ7">INDEX(range_StructuredTotal, SUBSTITUTE(JQ11, "Operation Year ", ""), 1)</f>
        <v>0</v>
      </c>
      <c r="JR7" s="350" cm="1">
        <f t="array" ref="JR7">INDEX(range_StructuredTotal, SUBSTITUTE(JR11, "Operation Year ", ""), 1)</f>
        <v>0</v>
      </c>
      <c r="JS7" s="350" cm="1">
        <f t="array" ref="JS7">INDEX(range_StructuredTotal, SUBSTITUTE(JS11, "Operation Year ", ""), 1)</f>
        <v>0</v>
      </c>
      <c r="JT7" s="350" cm="1">
        <f t="array" ref="JT7">INDEX(range_StructuredTotal, SUBSTITUTE(JT11, "Operation Year ", ""), 1)</f>
        <v>0</v>
      </c>
      <c r="JU7" s="350" cm="1">
        <f t="array" ref="JU7">INDEX(range_StructuredTotal, SUBSTITUTE(JU11, "Operation Year ", ""), 1)</f>
        <v>0</v>
      </c>
      <c r="JV7" s="350" cm="1">
        <f t="array" ref="JV7">INDEX(range_StructuredTotal, SUBSTITUTE(JV11, "Operation Year ", ""), 1)</f>
        <v>0</v>
      </c>
      <c r="JW7" s="350" cm="1">
        <f t="array" ref="JW7">INDEX(range_StructuredTotal, SUBSTITUTE(JW11, "Operation Year ", ""), 1)</f>
        <v>0</v>
      </c>
      <c r="JX7" s="350" cm="1">
        <f t="array" ref="JX7">INDEX(range_StructuredTotal, SUBSTITUTE(JX11, "Operation Year ", ""), 1)</f>
        <v>0</v>
      </c>
      <c r="JY7" s="350" cm="1">
        <f t="array" ref="JY7">INDEX(range_StructuredTotal, SUBSTITUTE(JY11, "Operation Year ", ""), 1)</f>
        <v>0</v>
      </c>
      <c r="JZ7" s="350" cm="1">
        <f t="array" ref="JZ7">INDEX(range_StructuredTotal, SUBSTITUTE(JZ11, "Operation Year ", ""), 1)</f>
        <v>0</v>
      </c>
      <c r="KA7" s="350" cm="1">
        <f t="array" ref="KA7">INDEX(range_StructuredTotal, SUBSTITUTE(KA11, "Operation Year ", ""), 1)</f>
        <v>0</v>
      </c>
      <c r="KB7" s="350" cm="1">
        <f t="array" ref="KB7">INDEX(range_StructuredTotal, SUBSTITUTE(KB11, "Operation Year ", ""), 1)</f>
        <v>0</v>
      </c>
      <c r="KC7" s="350" cm="1">
        <f t="array" ref="KC7">INDEX(range_StructuredTotal, SUBSTITUTE(KC11, "Operation Year ", ""), 1)</f>
        <v>0</v>
      </c>
      <c r="KD7" s="350" cm="1">
        <f t="array" ref="KD7">INDEX(range_StructuredTotal, SUBSTITUTE(KD11, "Operation Year ", ""), 1)</f>
        <v>0</v>
      </c>
      <c r="KE7" s="350" cm="1">
        <f t="array" ref="KE7">INDEX(range_StructuredTotal, SUBSTITUTE(KE11, "Operation Year ", ""), 1)</f>
        <v>0</v>
      </c>
      <c r="KF7" s="350" cm="1">
        <f t="array" ref="KF7">INDEX(range_StructuredTotal, SUBSTITUTE(KF11, "Operation Year ", ""), 1)</f>
        <v>0</v>
      </c>
      <c r="KG7" s="350" cm="1">
        <f t="array" ref="KG7">INDEX(range_StructuredTotal, SUBSTITUTE(KG11, "Operation Year ", ""), 1)</f>
        <v>0</v>
      </c>
      <c r="KH7" s="350" cm="1">
        <f t="array" ref="KH7">INDEX(range_StructuredTotal, SUBSTITUTE(KH11, "Operation Year ", ""), 1)</f>
        <v>0</v>
      </c>
      <c r="KI7" s="350" cm="1">
        <f t="array" ref="KI7">INDEX(range_StructuredTotal, SUBSTITUTE(KI11, "Operation Year ", ""), 1)</f>
        <v>0</v>
      </c>
      <c r="KJ7" s="350" cm="1">
        <f t="array" ref="KJ7">INDEX(range_StructuredTotal, SUBSTITUTE(KJ11, "Operation Year ", ""), 1)</f>
        <v>0</v>
      </c>
      <c r="KK7" s="350" cm="1">
        <f t="array" ref="KK7">INDEX(range_StructuredTotal, SUBSTITUTE(KK11, "Operation Year ", ""), 1)</f>
        <v>0</v>
      </c>
      <c r="KL7" s="350" cm="1">
        <f t="array" ref="KL7">INDEX(range_StructuredTotal, SUBSTITUTE(KL11, "Operation Year ", ""), 1)</f>
        <v>0</v>
      </c>
      <c r="KM7" s="350" cm="1">
        <f t="array" ref="KM7">INDEX(range_StructuredTotal, SUBSTITUTE(KM11, "Operation Year ", ""), 1)</f>
        <v>0</v>
      </c>
      <c r="KN7" s="350" cm="1">
        <f t="array" ref="KN7">INDEX(range_StructuredTotal, SUBSTITUTE(KN11, "Operation Year ", ""), 1)</f>
        <v>0</v>
      </c>
      <c r="KO7" s="350" cm="1">
        <f t="array" ref="KO7">INDEX(range_StructuredTotal, SUBSTITUTE(KO11, "Operation Year ", ""), 1)</f>
        <v>0</v>
      </c>
      <c r="KP7" s="350" cm="1">
        <f t="array" ref="KP7">INDEX(range_StructuredTotal, SUBSTITUTE(KP11, "Operation Year ", ""), 1)</f>
        <v>0</v>
      </c>
      <c r="KQ7" s="350" cm="1">
        <f t="array" ref="KQ7">INDEX(range_StructuredTotal, SUBSTITUTE(KQ11, "Operation Year ", ""), 1)</f>
        <v>0</v>
      </c>
      <c r="KR7" s="350" cm="1">
        <f t="array" ref="KR7">INDEX(range_StructuredTotal, SUBSTITUTE(KR11, "Operation Year ", ""), 1)</f>
        <v>0</v>
      </c>
      <c r="KS7" s="350" cm="1">
        <f t="array" ref="KS7">INDEX(range_StructuredTotal, SUBSTITUTE(KS11, "Operation Year ", ""), 1)</f>
        <v>0</v>
      </c>
      <c r="KT7" s="350" cm="1">
        <f t="array" ref="KT7">INDEX(range_StructuredTotal, SUBSTITUTE(KT11, "Operation Year ", ""), 1)</f>
        <v>0</v>
      </c>
      <c r="KU7" s="350" cm="1">
        <f t="array" ref="KU7">INDEX(range_StructuredTotal, SUBSTITUTE(KU11, "Operation Year ", ""), 1)</f>
        <v>0</v>
      </c>
      <c r="KV7" s="350" cm="1">
        <f t="array" ref="KV7">INDEX(range_StructuredTotal, SUBSTITUTE(KV11, "Operation Year ", ""), 1)</f>
        <v>0</v>
      </c>
      <c r="KW7" s="350" cm="1">
        <f t="array" ref="KW7">INDEX(range_StructuredTotal, SUBSTITUTE(KW11, "Operation Year ", ""), 1)</f>
        <v>0</v>
      </c>
      <c r="KX7" s="350" cm="1">
        <f t="array" ref="KX7">INDEX(range_StructuredTotal, SUBSTITUTE(KX11, "Operation Year ", ""), 1)</f>
        <v>0</v>
      </c>
      <c r="KY7" s="350" cm="1">
        <f t="array" ref="KY7">INDEX(range_StructuredTotal, SUBSTITUTE(KY11, "Operation Year ", ""), 1)</f>
        <v>0</v>
      </c>
      <c r="KZ7" s="350" cm="1">
        <f t="array" ref="KZ7">INDEX(range_StructuredTotal, SUBSTITUTE(KZ11, "Operation Year ", ""), 1)</f>
        <v>0</v>
      </c>
      <c r="LA7" s="350" cm="1">
        <f t="array" ref="LA7">INDEX(range_StructuredTotal, SUBSTITUTE(LA11, "Operation Year ", ""), 1)</f>
        <v>0</v>
      </c>
      <c r="LB7" s="350" cm="1">
        <f t="array" ref="LB7">INDEX(range_StructuredTotal, SUBSTITUTE(LB11, "Operation Year ", ""), 1)</f>
        <v>0</v>
      </c>
      <c r="LC7" s="350" cm="1">
        <f t="array" ref="LC7">INDEX(range_StructuredTotal, SUBSTITUTE(LC11, "Operation Year ", ""), 1)</f>
        <v>0</v>
      </c>
      <c r="LD7" s="350" cm="1">
        <f t="array" ref="LD7">INDEX(range_StructuredTotal, SUBSTITUTE(LD11, "Operation Year ", ""), 1)</f>
        <v>0</v>
      </c>
      <c r="LE7" s="350" cm="1">
        <f t="array" ref="LE7">INDEX(range_StructuredTotal, SUBSTITUTE(LE11, "Operation Year ", ""), 1)</f>
        <v>0</v>
      </c>
      <c r="LF7" s="350" cm="1">
        <f t="array" ref="LF7">INDEX(range_StructuredTotal, SUBSTITUTE(LF11, "Operation Year ", ""), 1)</f>
        <v>0</v>
      </c>
      <c r="LG7" s="350" cm="1">
        <f t="array" ref="LG7">INDEX(range_StructuredTotal, SUBSTITUTE(LG11, "Operation Year ", ""), 1)</f>
        <v>0</v>
      </c>
      <c r="LH7" s="350" cm="1">
        <f t="array" ref="LH7">INDEX(range_StructuredTotal, SUBSTITUTE(LH11, "Operation Year ", ""), 1)</f>
        <v>0</v>
      </c>
      <c r="LI7" s="350" cm="1">
        <f t="array" ref="LI7">INDEX(range_StructuredTotal, SUBSTITUTE(LI11, "Operation Year ", ""), 1)</f>
        <v>0</v>
      </c>
      <c r="LJ7" s="350" cm="1">
        <f t="array" ref="LJ7">INDEX(range_StructuredTotal, SUBSTITUTE(LJ11, "Operation Year ", ""), 1)</f>
        <v>0</v>
      </c>
      <c r="LK7" s="350" cm="1">
        <f t="array" ref="LK7">INDEX(range_StructuredTotal, SUBSTITUTE(LK11, "Operation Year ", ""), 1)</f>
        <v>0</v>
      </c>
      <c r="LL7" s="350" cm="1">
        <f t="array" ref="LL7">INDEX(range_StructuredTotal, SUBSTITUTE(LL11, "Operation Year ", ""), 1)</f>
        <v>0</v>
      </c>
      <c r="LM7" s="350" cm="1">
        <f t="array" ref="LM7">INDEX(range_StructuredTotal, SUBSTITUTE(LM11, "Operation Year ", ""), 1)</f>
        <v>0</v>
      </c>
      <c r="LN7" s="350" cm="1">
        <f t="array" ref="LN7">INDEX(range_StructuredTotal, SUBSTITUTE(LN11, "Operation Year ", ""), 1)</f>
        <v>0</v>
      </c>
      <c r="LO7" s="350" cm="1">
        <f t="array" ref="LO7">INDEX(range_StructuredTotal, SUBSTITUTE(LO11, "Operation Year ", ""), 1)</f>
        <v>0</v>
      </c>
      <c r="LP7" s="350" cm="1">
        <f t="array" ref="LP7">INDEX(range_StructuredTotal, SUBSTITUTE(LP11, "Operation Year ", ""), 1)</f>
        <v>0</v>
      </c>
      <c r="LQ7" s="350" cm="1">
        <f t="array" ref="LQ7">INDEX(range_StructuredTotal, SUBSTITUTE(LQ11, "Operation Year ", ""), 1)</f>
        <v>0</v>
      </c>
      <c r="LR7" s="350" cm="1">
        <f t="array" ref="LR7">INDEX(range_StructuredTotal, SUBSTITUTE(LR11, "Operation Year ", ""), 1)</f>
        <v>0</v>
      </c>
      <c r="LS7" s="350" cm="1">
        <f t="array" ref="LS7">INDEX(range_StructuredTotal, SUBSTITUTE(LS11, "Operation Year ", ""), 1)</f>
        <v>0</v>
      </c>
      <c r="LT7" s="350" cm="1">
        <f t="array" ref="LT7">INDEX(range_StructuredTotal, SUBSTITUTE(LT11, "Operation Year ", ""), 1)</f>
        <v>0</v>
      </c>
      <c r="LU7" s="350" cm="1">
        <f t="array" ref="LU7">INDEX(range_StructuredTotal, SUBSTITUTE(LU11, "Operation Year ", ""), 1)</f>
        <v>0</v>
      </c>
      <c r="LV7" s="350" cm="1">
        <f t="array" ref="LV7">INDEX(range_StructuredTotal, SUBSTITUTE(LV11, "Operation Year ", ""), 1)</f>
        <v>0</v>
      </c>
      <c r="LW7" s="350" cm="1">
        <f t="array" ref="LW7">INDEX(range_StructuredTotal, SUBSTITUTE(LW11, "Operation Year ", ""), 1)</f>
        <v>0</v>
      </c>
      <c r="LX7" s="350" cm="1">
        <f t="array" ref="LX7">INDEX(range_StructuredTotal, SUBSTITUTE(LX11, "Operation Year ", ""), 1)</f>
        <v>0</v>
      </c>
      <c r="LY7" s="350" cm="1">
        <f t="array" ref="LY7">INDEX(range_StructuredTotal, SUBSTITUTE(LY11, "Operation Year ", ""), 1)</f>
        <v>0</v>
      </c>
      <c r="LZ7" s="350" cm="1">
        <f t="array" ref="LZ7">INDEX(range_StructuredTotal, SUBSTITUTE(LZ11, "Operation Year ", ""), 1)</f>
        <v>0</v>
      </c>
      <c r="MA7" s="350" cm="1">
        <f t="array" ref="MA7">INDEX(range_StructuredTotal, SUBSTITUTE(MA11, "Operation Year ", ""), 1)</f>
        <v>0</v>
      </c>
      <c r="MB7" s="350" cm="1">
        <f t="array" ref="MB7">INDEX(range_StructuredTotal, SUBSTITUTE(MB11, "Operation Year ", ""), 1)</f>
        <v>0</v>
      </c>
      <c r="MC7" s="350" cm="1">
        <f t="array" ref="MC7">INDEX(range_StructuredTotal, SUBSTITUTE(MC11, "Operation Year ", ""), 1)</f>
        <v>0</v>
      </c>
      <c r="MD7" s="350" cm="1">
        <f t="array" ref="MD7">INDEX(range_StructuredTotal, SUBSTITUTE(MD11, "Operation Year ", ""), 1)</f>
        <v>0</v>
      </c>
      <c r="ME7" s="350" cm="1">
        <f t="array" ref="ME7">INDEX(range_StructuredTotal, SUBSTITUTE(ME11, "Operation Year ", ""), 1)</f>
        <v>0</v>
      </c>
      <c r="MF7" s="350" cm="1">
        <f t="array" ref="MF7">INDEX(range_StructuredTotal, SUBSTITUTE(MF11, "Operation Year ", ""), 1)</f>
        <v>0</v>
      </c>
      <c r="MG7" s="350" cm="1">
        <f t="array" ref="MG7">INDEX(range_StructuredTotal, SUBSTITUTE(MG11, "Operation Year ", ""), 1)</f>
        <v>0</v>
      </c>
      <c r="MH7" s="350" cm="1">
        <f t="array" ref="MH7">INDEX(range_StructuredTotal, SUBSTITUTE(MH11, "Operation Year ", ""), 1)</f>
        <v>0</v>
      </c>
      <c r="MI7" s="350" cm="1">
        <f t="array" ref="MI7">INDEX(range_StructuredTotal, SUBSTITUTE(MI11, "Operation Year ", ""), 1)</f>
        <v>0</v>
      </c>
      <c r="MJ7" s="350" cm="1">
        <f t="array" ref="MJ7">INDEX(range_StructuredTotal, SUBSTITUTE(MJ11, "Operation Year ", ""), 1)</f>
        <v>0</v>
      </c>
      <c r="MK7" s="350" cm="1">
        <f t="array" ref="MK7">INDEX(range_StructuredTotal, SUBSTITUTE(MK11, "Operation Year ", ""), 1)</f>
        <v>0</v>
      </c>
      <c r="ML7" s="350" cm="1">
        <f t="array" ref="ML7">INDEX(range_StructuredTotal, SUBSTITUTE(ML11, "Operation Year ", ""), 1)</f>
        <v>0</v>
      </c>
      <c r="MM7" s="350" cm="1">
        <f t="array" ref="MM7">INDEX(range_StructuredTotal, SUBSTITUTE(MM11, "Operation Year ", ""), 1)</f>
        <v>0</v>
      </c>
      <c r="MN7" s="350" cm="1">
        <f t="array" ref="MN7">INDEX(range_StructuredTotal, SUBSTITUTE(MN11, "Operation Year ", ""), 1)</f>
        <v>0</v>
      </c>
      <c r="MO7" s="350" cm="1">
        <f t="array" ref="MO7">INDEX(range_StructuredTotal, SUBSTITUTE(MO11, "Operation Year ", ""), 1)</f>
        <v>0</v>
      </c>
      <c r="MP7" s="350" cm="1">
        <f t="array" ref="MP7">INDEX(range_StructuredTotal, SUBSTITUTE(MP11, "Operation Year ", ""), 1)</f>
        <v>0</v>
      </c>
      <c r="MQ7" s="350" cm="1">
        <f t="array" ref="MQ7">INDEX(range_StructuredTotal, SUBSTITUTE(MQ11, "Operation Year ", ""), 1)</f>
        <v>0</v>
      </c>
      <c r="MR7" s="350" cm="1">
        <f t="array" ref="MR7">INDEX(range_StructuredTotal, SUBSTITUTE(MR11, "Operation Year ", ""), 1)</f>
        <v>0</v>
      </c>
      <c r="MS7" s="350" cm="1">
        <f t="array" ref="MS7">INDEX(range_StructuredTotal, SUBSTITUTE(MS11, "Operation Year ", ""), 1)</f>
        <v>0</v>
      </c>
      <c r="MT7" s="350" cm="1">
        <f t="array" ref="MT7">INDEX(range_StructuredTotal, SUBSTITUTE(MT11, "Operation Year ", ""), 1)</f>
        <v>0</v>
      </c>
      <c r="MU7" s="350" cm="1">
        <f t="array" ref="MU7">INDEX(range_StructuredTotal, SUBSTITUTE(MU11, "Operation Year ", ""), 1)</f>
        <v>0</v>
      </c>
      <c r="MV7" s="350" cm="1">
        <f t="array" ref="MV7">INDEX(range_StructuredTotal, SUBSTITUTE(MV11, "Operation Year ", ""), 1)</f>
        <v>0</v>
      </c>
      <c r="MW7" s="350" cm="1">
        <f t="array" ref="MW7">INDEX(range_StructuredTotal, SUBSTITUTE(MW11, "Operation Year ", ""), 1)</f>
        <v>0</v>
      </c>
      <c r="MX7" s="350" cm="1">
        <f t="array" ref="MX7">INDEX(range_StructuredTotal, SUBSTITUTE(MX11, "Operation Year ", ""), 1)</f>
        <v>0</v>
      </c>
      <c r="MY7" s="350" cm="1">
        <f t="array" ref="MY7">INDEX(range_StructuredTotal, SUBSTITUTE(MY11, "Operation Year ", ""), 1)</f>
        <v>0</v>
      </c>
      <c r="MZ7" s="350" cm="1">
        <f t="array" ref="MZ7">INDEX(range_StructuredTotal, SUBSTITUTE(MZ11, "Operation Year ", ""), 1)</f>
        <v>0</v>
      </c>
      <c r="NA7" s="350" cm="1">
        <f t="array" ref="NA7">INDEX(range_StructuredTotal, SUBSTITUTE(NA11, "Operation Year ", ""), 1)</f>
        <v>0</v>
      </c>
      <c r="NB7" s="350" cm="1">
        <f t="array" ref="NB7">INDEX(range_StructuredTotal, SUBSTITUTE(NB11, "Operation Year ", ""), 1)</f>
        <v>0</v>
      </c>
      <c r="NC7" s="350" cm="1">
        <f t="array" ref="NC7">INDEX(range_StructuredTotal, SUBSTITUTE(NC11, "Operation Year ", ""), 1)</f>
        <v>0</v>
      </c>
      <c r="ND7" s="350" cm="1">
        <f t="array" ref="ND7">INDEX(range_StructuredTotal, SUBSTITUTE(ND11, "Operation Year ", ""), 1)</f>
        <v>0</v>
      </c>
      <c r="NE7" s="350" cm="1">
        <f t="array" ref="NE7">INDEX(range_StructuredTotal, SUBSTITUTE(NE11, "Operation Year ", ""), 1)</f>
        <v>0</v>
      </c>
      <c r="NF7" s="353" cm="1">
        <f t="array" ref="NF7">INDEX(range_StructuredTotal, SUBSTITUTE(NF11, "Operation Year ", ""), 1)</f>
        <v>0</v>
      </c>
      <c r="NG7" s="363"/>
      <c r="NH7" s="363"/>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5"/>
      <c r="OP7" s="323"/>
      <c r="OQ7" s="338"/>
      <c r="OR7" s="339"/>
      <c r="OS7" s="339"/>
      <c r="OT7" s="340"/>
      <c r="OU7" s="339"/>
      <c r="OV7" s="339"/>
      <c r="OW7" s="339"/>
      <c r="OX7" s="339"/>
      <c r="OY7" s="341"/>
      <c r="OZ7" s="320"/>
      <c r="PA7" s="342"/>
      <c r="PB7" s="320"/>
      <c r="PC7" s="342"/>
      <c r="PD7" s="320"/>
      <c r="PE7" s="320"/>
      <c r="PF7" s="320"/>
      <c r="PG7" s="320"/>
      <c r="PH7" s="342"/>
      <c r="PI7" s="323"/>
      <c r="PJ7" s="320"/>
      <c r="PK7" s="320"/>
      <c r="PL7" s="320"/>
      <c r="PM7" s="320"/>
      <c r="PN7" s="320"/>
      <c r="PO7" s="343"/>
      <c r="PP7" s="320"/>
      <c r="PQ7" s="320"/>
      <c r="PR7" s="320"/>
      <c r="PS7" s="320"/>
      <c r="PT7" s="324"/>
      <c r="PU7" s="320"/>
    </row>
    <row r="8" spans="1:457" x14ac:dyDescent="0.35">
      <c r="A8" s="344" t="s">
        <v>1389</v>
      </c>
      <c r="B8" s="345"/>
      <c r="C8" s="346"/>
      <c r="D8" s="347"/>
      <c r="E8" s="366" t="s">
        <v>1390</v>
      </c>
      <c r="F8" s="367" t="s">
        <v>1391</v>
      </c>
      <c r="G8" s="367" t="s">
        <v>1392</v>
      </c>
      <c r="H8" s="367" t="s">
        <v>1393</v>
      </c>
      <c r="I8" s="367" t="s">
        <v>1394</v>
      </c>
      <c r="J8" s="368">
        <v>2030</v>
      </c>
      <c r="K8" s="367">
        <v>100</v>
      </c>
      <c r="L8" s="369">
        <v>0.11</v>
      </c>
      <c r="M8" s="367">
        <v>2.3300000000000001E-2</v>
      </c>
      <c r="N8" s="367">
        <v>0.25</v>
      </c>
      <c r="O8" s="367">
        <v>0.09</v>
      </c>
      <c r="P8" s="367">
        <v>1</v>
      </c>
      <c r="Q8" s="367">
        <v>2</v>
      </c>
      <c r="R8" s="367">
        <v>30</v>
      </c>
      <c r="S8" s="368" t="s">
        <v>1395</v>
      </c>
      <c r="T8" s="367">
        <v>56105</v>
      </c>
      <c r="U8" s="367">
        <v>553031</v>
      </c>
      <c r="V8" s="367">
        <v>192359</v>
      </c>
      <c r="W8" s="367">
        <v>16030</v>
      </c>
      <c r="X8" s="367">
        <v>0</v>
      </c>
      <c r="Y8" s="367" t="s">
        <v>1396</v>
      </c>
      <c r="Z8" s="367">
        <v>20.83</v>
      </c>
      <c r="AA8" s="367" t="s">
        <v>1397</v>
      </c>
      <c r="AB8" s="367">
        <v>0</v>
      </c>
      <c r="AC8" s="367">
        <v>0</v>
      </c>
      <c r="AD8" s="367">
        <v>0.7</v>
      </c>
      <c r="AE8" s="367">
        <v>0.7</v>
      </c>
      <c r="AF8" s="367" t="s">
        <v>1398</v>
      </c>
      <c r="AG8" s="367">
        <v>438.2133</v>
      </c>
      <c r="AH8" s="367">
        <v>438.2133</v>
      </c>
      <c r="AI8" s="367">
        <v>438.2133</v>
      </c>
      <c r="AJ8" s="367">
        <v>30</v>
      </c>
      <c r="AK8" s="367" t="s">
        <v>1399</v>
      </c>
      <c r="AL8" s="367">
        <v>0.91</v>
      </c>
      <c r="AM8" s="367">
        <v>0.01</v>
      </c>
      <c r="AN8" s="367" t="s">
        <v>1400</v>
      </c>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8"/>
      <c r="EX8" s="367" t="s">
        <v>1401</v>
      </c>
      <c r="EY8" s="367">
        <v>0</v>
      </c>
      <c r="EZ8" s="367">
        <v>0</v>
      </c>
      <c r="FA8" s="367">
        <v>0</v>
      </c>
      <c r="FB8" s="367" t="s">
        <v>1402</v>
      </c>
      <c r="FC8" s="367">
        <v>100</v>
      </c>
      <c r="FD8" s="367" t="s">
        <v>1403</v>
      </c>
      <c r="FE8" s="367">
        <v>0</v>
      </c>
      <c r="FF8" s="367" t="s">
        <v>1404</v>
      </c>
      <c r="FG8" s="367">
        <v>0</v>
      </c>
      <c r="FH8" s="367" t="s">
        <v>1405</v>
      </c>
      <c r="FI8" s="367">
        <v>0</v>
      </c>
      <c r="FJ8" s="367" t="s">
        <v>1405</v>
      </c>
      <c r="FK8" s="367">
        <v>0</v>
      </c>
      <c r="FL8" s="367">
        <v>1</v>
      </c>
      <c r="FM8" s="367">
        <v>0</v>
      </c>
      <c r="FN8" s="367">
        <v>0</v>
      </c>
      <c r="FO8" s="367">
        <v>0</v>
      </c>
      <c r="FP8" s="367">
        <v>0</v>
      </c>
      <c r="FQ8" s="367">
        <v>0</v>
      </c>
      <c r="FR8" s="367">
        <v>0</v>
      </c>
      <c r="FS8" s="367">
        <v>0</v>
      </c>
      <c r="FT8" s="367">
        <v>0</v>
      </c>
      <c r="FU8" s="367">
        <v>0</v>
      </c>
      <c r="FV8" s="367">
        <v>106052</v>
      </c>
      <c r="FW8" s="367">
        <v>0</v>
      </c>
      <c r="FX8" s="367">
        <v>0</v>
      </c>
      <c r="FY8" s="367">
        <v>0</v>
      </c>
      <c r="FZ8" s="367">
        <v>0</v>
      </c>
      <c r="GA8" s="367">
        <v>0</v>
      </c>
      <c r="GB8" s="367">
        <v>0</v>
      </c>
      <c r="GC8" s="367">
        <v>0</v>
      </c>
      <c r="GD8" s="367">
        <v>0</v>
      </c>
      <c r="GE8" s="367">
        <v>0</v>
      </c>
      <c r="GF8" s="367">
        <v>90387</v>
      </c>
      <c r="GG8" s="367">
        <v>0</v>
      </c>
      <c r="GH8" s="367">
        <v>0</v>
      </c>
      <c r="GI8" s="367">
        <v>0</v>
      </c>
      <c r="GJ8" s="367">
        <v>0</v>
      </c>
      <c r="GK8" s="367">
        <v>0</v>
      </c>
      <c r="GL8" s="367">
        <v>0</v>
      </c>
      <c r="GM8" s="367">
        <v>0</v>
      </c>
      <c r="GN8" s="367">
        <v>0</v>
      </c>
      <c r="GO8" s="367">
        <v>0</v>
      </c>
      <c r="GP8" s="367">
        <v>0</v>
      </c>
      <c r="GQ8" s="367">
        <v>0</v>
      </c>
      <c r="GR8" s="367">
        <v>0</v>
      </c>
      <c r="GS8" s="367">
        <v>0</v>
      </c>
      <c r="GT8" s="367">
        <v>0</v>
      </c>
      <c r="GU8" s="367">
        <v>0</v>
      </c>
      <c r="GV8" s="367">
        <v>0</v>
      </c>
      <c r="GW8" s="367">
        <v>0</v>
      </c>
      <c r="GX8" s="367">
        <v>0</v>
      </c>
      <c r="GY8" s="367">
        <v>0</v>
      </c>
      <c r="GZ8" s="367">
        <v>0</v>
      </c>
      <c r="HA8" s="367">
        <v>0</v>
      </c>
      <c r="HB8" s="367">
        <v>0</v>
      </c>
      <c r="HC8" s="367">
        <v>0</v>
      </c>
      <c r="HD8" s="367">
        <v>0</v>
      </c>
      <c r="HE8" s="367">
        <v>0</v>
      </c>
      <c r="HF8" s="367">
        <v>0</v>
      </c>
      <c r="HG8" s="367">
        <v>0</v>
      </c>
      <c r="HH8" s="367">
        <v>0</v>
      </c>
      <c r="HI8" s="367">
        <v>0</v>
      </c>
      <c r="HJ8" s="367">
        <v>0</v>
      </c>
      <c r="HK8" s="367">
        <v>0</v>
      </c>
      <c r="HL8" s="367">
        <v>0</v>
      </c>
      <c r="HM8" s="367">
        <v>0</v>
      </c>
      <c r="HN8" s="367">
        <v>0</v>
      </c>
      <c r="HO8" s="367">
        <v>0</v>
      </c>
      <c r="HP8" s="367">
        <v>0</v>
      </c>
      <c r="HQ8" s="367">
        <v>0</v>
      </c>
      <c r="HR8" s="367">
        <v>0</v>
      </c>
      <c r="HS8" s="367">
        <v>0</v>
      </c>
      <c r="HT8" s="367">
        <v>0</v>
      </c>
      <c r="HU8" s="367">
        <v>0</v>
      </c>
      <c r="HV8" s="367">
        <v>0</v>
      </c>
      <c r="HW8" s="367">
        <v>0</v>
      </c>
      <c r="HX8" s="367">
        <v>0</v>
      </c>
      <c r="HY8" s="367">
        <v>0</v>
      </c>
      <c r="HZ8" s="367">
        <v>0</v>
      </c>
      <c r="IA8" s="367">
        <v>0</v>
      </c>
      <c r="IB8" s="367">
        <v>0</v>
      </c>
      <c r="IC8" s="367">
        <v>0</v>
      </c>
      <c r="ID8" s="367">
        <v>0</v>
      </c>
      <c r="IE8" s="367">
        <v>0</v>
      </c>
      <c r="IF8" s="367">
        <v>0</v>
      </c>
      <c r="IG8" s="367">
        <v>0</v>
      </c>
      <c r="IH8" s="367">
        <v>0</v>
      </c>
      <c r="II8" s="367">
        <v>0</v>
      </c>
      <c r="IJ8" s="367">
        <v>0</v>
      </c>
      <c r="IK8" s="367">
        <v>0</v>
      </c>
      <c r="IL8" s="367">
        <v>0</v>
      </c>
      <c r="IM8" s="367">
        <v>0</v>
      </c>
      <c r="IN8" s="367">
        <v>0</v>
      </c>
      <c r="IO8" s="367">
        <v>0</v>
      </c>
      <c r="IP8" s="367">
        <v>0</v>
      </c>
      <c r="IQ8" s="367">
        <v>0</v>
      </c>
      <c r="IR8" s="367">
        <v>0</v>
      </c>
      <c r="IS8" s="367">
        <v>0</v>
      </c>
      <c r="IT8" s="367">
        <v>0</v>
      </c>
      <c r="IU8" s="367">
        <v>0</v>
      </c>
      <c r="IV8" s="367">
        <v>0</v>
      </c>
      <c r="IW8" s="367">
        <v>0</v>
      </c>
      <c r="IX8" s="367">
        <v>0</v>
      </c>
      <c r="IY8" s="367">
        <v>0</v>
      </c>
      <c r="IZ8" s="367">
        <v>0</v>
      </c>
      <c r="JA8" s="367">
        <v>0</v>
      </c>
      <c r="JB8" s="367">
        <v>0</v>
      </c>
      <c r="JC8" s="367">
        <v>0</v>
      </c>
      <c r="JD8" s="367">
        <v>0</v>
      </c>
      <c r="JE8" s="367">
        <v>0</v>
      </c>
      <c r="JF8" s="367">
        <v>0</v>
      </c>
      <c r="JG8" s="367">
        <v>0</v>
      </c>
      <c r="JH8" s="370">
        <v>0</v>
      </c>
      <c r="JI8" s="368" t="s">
        <v>1406</v>
      </c>
      <c r="JJ8" s="368" t="s">
        <v>1406</v>
      </c>
      <c r="JK8" s="352" t="str">
        <f>IFERROR(INDEX(rng_PortColumns, MATCH(TRIM(LOWER($E$36)), rng_PortRowIDs, 0), 1), "")</f>
        <v/>
      </c>
      <c r="JL8" s="350" t="str">
        <f>IFERROR(INDEX(rng_PortColumns, MATCH(TRIM(LOWER($E$36)), rng_PortRowIDs, 0), 1), "")</f>
        <v/>
      </c>
      <c r="JM8" s="350" t="str">
        <f>IFERROR(INDEX(rng_PortColumns, MATCH(TRIM(LOWER($E$36)), rng_PortRowIDs, 0), 1), "")</f>
        <v/>
      </c>
      <c r="JN8" s="350" t="str">
        <f>IFERROR(INDEX(rng_PortColumns, MATCH(TRIM(LOWER($E$36)), rng_PortRowIDs, 0), 1), "")</f>
        <v/>
      </c>
      <c r="JO8" s="350" t="str">
        <f>IFERROR(INDEX(rng_PortColumns, MATCH(TRIM(LOWER($E$36)), rng_PortRowIDs, 0), 1), "")</f>
        <v/>
      </c>
      <c r="JP8" s="350" t="str">
        <f>IFERROR(INDEX(rng_PortColumns, MATCH(TRIM(LOWER($E$36)), rng_PortRowIDs, 0), 1), "")</f>
        <v/>
      </c>
      <c r="JQ8" s="350" t="str">
        <f>IFERROR(INDEX(rng_PortColumns, MATCH(TRIM(LOWER($E$36)), rng_PortRowIDs, 0), 1), "")</f>
        <v/>
      </c>
      <c r="JR8" s="350" t="str">
        <f>IFERROR(INDEX(rng_PortColumns, MATCH(TRIM(LOWER($E$36)), rng_PortRowIDs, 0), 1), "")</f>
        <v/>
      </c>
      <c r="JS8" s="350" t="str">
        <f>IFERROR(INDEX(rng_PortColumns, MATCH(TRIM(LOWER($E$36)), rng_PortRowIDs, 0), 1), "")</f>
        <v/>
      </c>
      <c r="JT8" s="350" t="str">
        <f>IFERROR(INDEX(rng_PortColumns, MATCH(TRIM(LOWER($E$36)), rng_PortRowIDs, 0), 1), "")</f>
        <v/>
      </c>
      <c r="JU8" s="350" t="str">
        <f>IFERROR(INDEX(rng_PortColumns, MATCH(TRIM(LOWER($E$36)), rng_PortRowIDs, 0), 1), "")</f>
        <v/>
      </c>
      <c r="JV8" s="350" t="str">
        <f>IFERROR(INDEX(rng_PortColumns, MATCH(TRIM(LOWER($E$36)), rng_PortRowIDs, 0), 1), "")</f>
        <v/>
      </c>
      <c r="JW8" s="350" t="str">
        <f>IFERROR(INDEX(rng_PortColumns, MATCH(TRIM(LOWER($E$36)), rng_PortRowIDs, 0), 1), "")</f>
        <v/>
      </c>
      <c r="JX8" s="350" t="str">
        <f>IFERROR(INDEX(rng_PortColumns, MATCH(TRIM(LOWER($E$36)), rng_PortRowIDs, 0), 1), "")</f>
        <v/>
      </c>
      <c r="JY8" s="350" t="str">
        <f>IFERROR(INDEX(rng_PortColumns, MATCH(TRIM(LOWER($E$36)), rng_PortRowIDs, 0), 1), "")</f>
        <v/>
      </c>
      <c r="JZ8" s="350" t="str">
        <f>IFERROR(INDEX(rng_PortColumns, MATCH(TRIM(LOWER($E$36)), rng_PortRowIDs, 0), 1), "")</f>
        <v/>
      </c>
      <c r="KA8" s="350" t="str">
        <f>IFERROR(INDEX(rng_PortColumns, MATCH(TRIM(LOWER($E$36)), rng_PortRowIDs, 0), 1), "")</f>
        <v/>
      </c>
      <c r="KB8" s="350" t="str">
        <f>IFERROR(INDEX(rng_PortColumns, MATCH(TRIM(LOWER($E$36)), rng_PortRowIDs, 0), 1), "")</f>
        <v/>
      </c>
      <c r="KC8" s="350" t="str">
        <f>IFERROR(INDEX(rng_PortColumns, MATCH(TRIM(LOWER($E$36)), rng_PortRowIDs, 0), 1), "")</f>
        <v/>
      </c>
      <c r="KD8" s="350" t="str">
        <f>IFERROR(INDEX(rng_PortColumns, MATCH(TRIM(LOWER($E$36)), rng_PortRowIDs, 0), 1), "")</f>
        <v/>
      </c>
      <c r="KE8" s="350" t="str">
        <f>IFERROR(INDEX(rng_PortColumns, MATCH(TRIM(LOWER($E$36)), rng_PortRowIDs, 0), 1), "")</f>
        <v/>
      </c>
      <c r="KF8" s="350" t="str">
        <f>IFERROR(INDEX(rng_PortColumns, MATCH(TRIM(LOWER($E$36)), rng_PortRowIDs, 0), 1), "")</f>
        <v/>
      </c>
      <c r="KG8" s="350" t="str">
        <f>IFERROR(INDEX(rng_PortColumns, MATCH(TRIM(LOWER($E$36)), rng_PortRowIDs, 0), 1), "")</f>
        <v/>
      </c>
      <c r="KH8" s="350" t="str">
        <f>IFERROR(INDEX(rng_PortColumns, MATCH(TRIM(LOWER($E$36)), rng_PortRowIDs, 0), 1), "")</f>
        <v/>
      </c>
      <c r="KI8" s="350" t="str">
        <f>IFERROR(INDEX(rng_PortColumns, MATCH(TRIM(LOWER($E$36)), rng_PortRowIDs, 0), 1), "")</f>
        <v/>
      </c>
      <c r="KJ8" s="350" t="str">
        <f>IFERROR(INDEX(rng_PortColumns, MATCH(TRIM(LOWER($E$36)), rng_PortRowIDs, 0), 1), "")</f>
        <v/>
      </c>
      <c r="KK8" s="350" t="str">
        <f>IFERROR(INDEX(rng_PortColumns, MATCH(TRIM(LOWER($E$36)), rng_PortRowIDs, 0), 1), "")</f>
        <v/>
      </c>
      <c r="KL8" s="350" t="str">
        <f>IFERROR(INDEX(rng_PortColumns, MATCH(TRIM(LOWER($E$36)), rng_PortRowIDs, 0), 1), "")</f>
        <v/>
      </c>
      <c r="KM8" s="350" t="str">
        <f>IFERROR(INDEX(rng_PortColumns, MATCH(TRIM(LOWER($E$36)), rng_PortRowIDs, 0), 1), "")</f>
        <v/>
      </c>
      <c r="KN8" s="350" t="str">
        <f>IFERROR(INDEX(rng_PortColumns, MATCH(TRIM(LOWER($E$36)), rng_PortRowIDs, 0), 1), "")</f>
        <v/>
      </c>
      <c r="KO8" s="350" t="str">
        <f>IFERROR(INDEX(rng_PortColumns, MATCH(TRIM(LOWER($E$36)), rng_PortRowIDs, 0), 1), "")</f>
        <v/>
      </c>
      <c r="KP8" s="350" t="str">
        <f>IFERROR(INDEX(rng_PortColumns, MATCH(TRIM(LOWER($E$36)), rng_PortRowIDs, 0), 1), "")</f>
        <v/>
      </c>
      <c r="KQ8" s="350" t="str">
        <f>IFERROR(INDEX(rng_PortColumns, MATCH(TRIM(LOWER($E$36)), rng_PortRowIDs, 0), 1), "")</f>
        <v/>
      </c>
      <c r="KR8" s="350" t="str">
        <f>IFERROR(INDEX(rng_PortColumns, MATCH(TRIM(LOWER($E$36)), rng_PortRowIDs, 0), 1), "")</f>
        <v/>
      </c>
      <c r="KS8" s="350" t="str">
        <f>IFERROR(INDEX(rng_PortColumns, MATCH(TRIM(LOWER($E$36)), rng_PortRowIDs, 0), 1), "")</f>
        <v/>
      </c>
      <c r="KT8" s="350" t="str">
        <f>IFERROR(INDEX(rng_PortColumns, MATCH(TRIM(LOWER($E$36)), rng_PortRowIDs, 0), 1), "")</f>
        <v/>
      </c>
      <c r="KU8" s="350" t="str">
        <f>IFERROR(INDEX(rng_PortColumns, MATCH(TRIM(LOWER($E$36)), rng_PortRowIDs, 0), 1), "")</f>
        <v/>
      </c>
      <c r="KV8" s="350" t="str">
        <f>IFERROR(INDEX(rng_PortColumns, MATCH(TRIM(LOWER($E$36)), rng_PortRowIDs, 0), 1), "")</f>
        <v/>
      </c>
      <c r="KW8" s="350" t="str">
        <f>IFERROR(INDEX(rng_PortColumns, MATCH(TRIM(LOWER($E$36)), rng_PortRowIDs, 0), 1), "")</f>
        <v/>
      </c>
      <c r="KX8" s="350" t="str">
        <f>IFERROR(INDEX(rng_PortColumns, MATCH(TRIM(LOWER($E$36)), rng_PortRowIDs, 0), 1), "")</f>
        <v/>
      </c>
      <c r="KY8" s="350" t="str">
        <f>IFERROR(INDEX(rng_PortColumns, MATCH(TRIM(LOWER($E$36)), rng_PortRowIDs, 0), 1), "")</f>
        <v/>
      </c>
      <c r="KZ8" s="350" t="str">
        <f>IFERROR(INDEX(rng_PortColumns, MATCH(TRIM(LOWER($E$36)), rng_PortRowIDs, 0), 1), "")</f>
        <v/>
      </c>
      <c r="LA8" s="350" t="str">
        <f>IFERROR(INDEX(rng_PortColumns, MATCH(TRIM(LOWER($E$36)), rng_PortRowIDs, 0), 1), "")</f>
        <v/>
      </c>
      <c r="LB8" s="350" t="str">
        <f>IFERROR(INDEX(rng_PortColumns, MATCH(TRIM(LOWER($E$36)), rng_PortRowIDs, 0), 1), "")</f>
        <v/>
      </c>
      <c r="LC8" s="350" t="str">
        <f>IFERROR(INDEX(rng_PortColumns, MATCH(TRIM(LOWER($E$36)), rng_PortRowIDs, 0), 1), "")</f>
        <v/>
      </c>
      <c r="LD8" s="350" t="str">
        <f>IFERROR(INDEX(rng_PortColumns, MATCH(TRIM(LOWER($E$36)), rng_PortRowIDs, 0), 1), "")</f>
        <v/>
      </c>
      <c r="LE8" s="350" t="str">
        <f>IFERROR(INDEX(rng_PortColumns, MATCH(TRIM(LOWER($E$36)), rng_PortRowIDs, 0), 1), "")</f>
        <v/>
      </c>
      <c r="LF8" s="350" t="str">
        <f>IFERROR(INDEX(rng_PortColumns, MATCH(TRIM(LOWER($E$36)), rng_PortRowIDs, 0), 1), "")</f>
        <v/>
      </c>
      <c r="LG8" s="350" t="str">
        <f>IFERROR(INDEX(rng_PortColumns, MATCH(TRIM(LOWER($E$36)), rng_PortRowIDs, 0), 1), "")</f>
        <v/>
      </c>
      <c r="LH8" s="350" t="str">
        <f>IFERROR(INDEX(rng_PortColumns, MATCH(TRIM(LOWER($E$36)), rng_PortRowIDs, 0), 1), "")</f>
        <v/>
      </c>
      <c r="LI8" s="350" t="str">
        <f>IFERROR(INDEX(rng_PortColumns, MATCH(TRIM(LOWER($E$36)), rng_PortRowIDs, 0), 1), "")</f>
        <v/>
      </c>
      <c r="LJ8" s="350" t="str">
        <f>IFERROR(INDEX(rng_PortColumns, MATCH(TRIM(LOWER($E$36)), rng_PortRowIDs, 0), 1), "")</f>
        <v/>
      </c>
      <c r="LK8" s="350" t="str">
        <f>IFERROR(INDEX(rng_PortColumns, MATCH(TRIM(LOWER($E$36)), rng_PortRowIDs, 0), 1), "")</f>
        <v/>
      </c>
      <c r="LL8" s="350" t="str">
        <f>IFERROR(INDEX(rng_PortColumns, MATCH(TRIM(LOWER($E$36)), rng_PortRowIDs, 0), 1), "")</f>
        <v/>
      </c>
      <c r="LM8" s="350" t="str">
        <f>IFERROR(INDEX(rng_PortColumns, MATCH(TRIM(LOWER($E$36)), rng_PortRowIDs, 0), 1), "")</f>
        <v/>
      </c>
      <c r="LN8" s="350" t="str">
        <f>IFERROR(INDEX(rng_PortColumns, MATCH(TRIM(LOWER($E$36)), rng_PortRowIDs, 0), 1), "")</f>
        <v/>
      </c>
      <c r="LO8" s="350" t="str">
        <f>IFERROR(INDEX(rng_PortColumns, MATCH(TRIM(LOWER($E$36)), rng_PortRowIDs, 0), 1), "")</f>
        <v/>
      </c>
      <c r="LP8" s="350" t="str">
        <f>IFERROR(INDEX(rng_PortColumns, MATCH(TRIM(LOWER($E$36)), rng_PortRowIDs, 0), 1), "")</f>
        <v/>
      </c>
      <c r="LQ8" s="350" t="str">
        <f>IFERROR(INDEX(rng_PortColumns, MATCH(TRIM(LOWER($E$36)), rng_PortRowIDs, 0), 1), "")</f>
        <v/>
      </c>
      <c r="LR8" s="350" t="str">
        <f>IFERROR(INDEX(rng_PortColumns, MATCH(TRIM(LOWER($E$36)), rng_PortRowIDs, 0), 1), "")</f>
        <v/>
      </c>
      <c r="LS8" s="350" t="str">
        <f>IFERROR(INDEX(rng_PortColumns, MATCH(TRIM(LOWER($E$36)), rng_PortRowIDs, 0), 1), "")</f>
        <v/>
      </c>
      <c r="LT8" s="350" t="str">
        <f>IFERROR(INDEX(rng_PortColumns, MATCH(TRIM(LOWER($E$36)), rng_PortRowIDs, 0), 1), "")</f>
        <v/>
      </c>
      <c r="LU8" s="350" t="str">
        <f>IFERROR(INDEX(rng_PortColumns, MATCH(TRIM(LOWER($E$36)), rng_PortRowIDs, 0), 1), "")</f>
        <v/>
      </c>
      <c r="LV8" s="350" t="str">
        <f>IFERROR(INDEX(rng_PortColumns, MATCH(TRIM(LOWER($E$36)), rng_PortRowIDs, 0), 1), "")</f>
        <v/>
      </c>
      <c r="LW8" s="350" t="str">
        <f>IFERROR(INDEX(rng_PortColumns, MATCH(TRIM(LOWER($E$36)), rng_PortRowIDs, 0), 1), "")</f>
        <v/>
      </c>
      <c r="LX8" s="350" t="str">
        <f>IFERROR(INDEX(rng_PortColumns, MATCH(TRIM(LOWER($E$36)), rng_PortRowIDs, 0), 1), "")</f>
        <v/>
      </c>
      <c r="LY8" s="350" t="str">
        <f>IFERROR(INDEX(rng_PortColumns, MATCH(TRIM(LOWER($E$36)), rng_PortRowIDs, 0), 1), "")</f>
        <v/>
      </c>
      <c r="LZ8" s="350" t="str">
        <f>IFERROR(INDEX(rng_PortColumns, MATCH(TRIM(LOWER($E$36)), rng_PortRowIDs, 0), 1), "")</f>
        <v/>
      </c>
      <c r="MA8" s="350" t="str">
        <f>IFERROR(INDEX(rng_PortColumns, MATCH(TRIM(LOWER($E$36)), rng_PortRowIDs, 0), 1), "")</f>
        <v/>
      </c>
      <c r="MB8" s="350" t="str">
        <f>IFERROR(INDEX(rng_PortColumns, MATCH(TRIM(LOWER($E$36)), rng_PortRowIDs, 0), 1), "")</f>
        <v/>
      </c>
      <c r="MC8" s="350" t="str">
        <f>IFERROR(INDEX(rng_PortColumns, MATCH(TRIM(LOWER($E$36)), rng_PortRowIDs, 0), 1), "")</f>
        <v/>
      </c>
      <c r="MD8" s="350" t="str">
        <f>IFERROR(INDEX(rng_PortColumns, MATCH(TRIM(LOWER($E$36)), rng_PortRowIDs, 0), 1), "")</f>
        <v/>
      </c>
      <c r="ME8" s="350" t="str">
        <f>IFERROR(INDEX(rng_PortColumns, MATCH(TRIM(LOWER($E$36)), rng_PortRowIDs, 0), 1), "")</f>
        <v/>
      </c>
      <c r="MF8" s="350" t="str">
        <f>IFERROR(INDEX(rng_PortColumns, MATCH(TRIM(LOWER($E$36)), rng_PortRowIDs, 0), 1), "")</f>
        <v/>
      </c>
      <c r="MG8" s="350" t="str">
        <f>IFERROR(INDEX(rng_PortColumns, MATCH(TRIM(LOWER($E$36)), rng_PortRowIDs, 0), 1), "")</f>
        <v/>
      </c>
      <c r="MH8" s="350" t="str">
        <f>IFERROR(INDEX(rng_PortColumns, MATCH(TRIM(LOWER($E$36)), rng_PortRowIDs, 0), 1), "")</f>
        <v/>
      </c>
      <c r="MI8" s="350" t="str">
        <f>IFERROR(INDEX(rng_PortColumns, MATCH(TRIM(LOWER($E$36)), rng_PortRowIDs, 0), 1), "")</f>
        <v/>
      </c>
      <c r="MJ8" s="350" t="str">
        <f>IFERROR(INDEX(rng_PortColumns, MATCH(TRIM(LOWER($E$36)), rng_PortRowIDs, 0), 1), "")</f>
        <v/>
      </c>
      <c r="MK8" s="350" t="str">
        <f>IFERROR(INDEX(rng_PortColumns, MATCH(TRIM(LOWER($E$36)), rng_PortRowIDs, 0), 1), "")</f>
        <v/>
      </c>
      <c r="ML8" s="350" t="str">
        <f>IFERROR(INDEX(rng_PortColumns, MATCH(TRIM(LOWER($E$36)), rng_PortRowIDs, 0), 1), "")</f>
        <v/>
      </c>
      <c r="MM8" s="350" t="str">
        <f>IFERROR(INDEX(rng_PortColumns, MATCH(TRIM(LOWER($E$36)), rng_PortRowIDs, 0), 1), "")</f>
        <v/>
      </c>
      <c r="MN8" s="350" t="str">
        <f>IFERROR(INDEX(rng_PortColumns, MATCH(TRIM(LOWER($E$36)), rng_PortRowIDs, 0), 1), "")</f>
        <v/>
      </c>
      <c r="MO8" s="350" t="str">
        <f>IFERROR(INDEX(rng_PortColumns, MATCH(TRIM(LOWER($E$36)), rng_PortRowIDs, 0), 1), "")</f>
        <v/>
      </c>
      <c r="MP8" s="350" t="str">
        <f>IFERROR(INDEX(rng_PortColumns, MATCH(TRIM(LOWER($E$36)), rng_PortRowIDs, 0), 1), "")</f>
        <v/>
      </c>
      <c r="MQ8" s="350" t="str">
        <f>IFERROR(INDEX(rng_PortColumns, MATCH(TRIM(LOWER($E$36)), rng_PortRowIDs, 0), 1), "")</f>
        <v/>
      </c>
      <c r="MR8" s="350" t="str">
        <f>IFERROR(INDEX(rng_PortColumns, MATCH(TRIM(LOWER($E$36)), rng_PortRowIDs, 0), 1), "")</f>
        <v/>
      </c>
      <c r="MS8" s="350" t="str">
        <f>IFERROR(INDEX(rng_PortColumns, MATCH(TRIM(LOWER($E$36)), rng_PortRowIDs, 0), 1), "")</f>
        <v/>
      </c>
      <c r="MT8" s="350" t="str">
        <f>IFERROR(INDEX(rng_PortColumns, MATCH(TRIM(LOWER($E$36)), rng_PortRowIDs, 0), 1), "")</f>
        <v/>
      </c>
      <c r="MU8" s="350" t="str">
        <f>IFERROR(INDEX(rng_PortColumns, MATCH(TRIM(LOWER($E$36)), rng_PortRowIDs, 0), 1), "")</f>
        <v/>
      </c>
      <c r="MV8" s="350" t="str">
        <f>IFERROR(INDEX(rng_PortColumns, MATCH(TRIM(LOWER($E$36)), rng_PortRowIDs, 0), 1), "")</f>
        <v/>
      </c>
      <c r="MW8" s="350" t="str">
        <f>IFERROR(INDEX(rng_PortColumns, MATCH(TRIM(LOWER($E$36)), rng_PortRowIDs, 0), 1), "")</f>
        <v/>
      </c>
      <c r="MX8" s="350" t="str">
        <f>IFERROR(INDEX(rng_PortColumns, MATCH(TRIM(LOWER($E$36)), rng_PortRowIDs, 0), 1), "")</f>
        <v/>
      </c>
      <c r="MY8" s="350" t="str">
        <f>IFERROR(INDEX(rng_PortColumns, MATCH(TRIM(LOWER($E$36)), rng_PortRowIDs, 0), 1), "")</f>
        <v/>
      </c>
      <c r="MZ8" s="350" t="str">
        <f>IFERROR(INDEX(rng_PortColumns, MATCH(TRIM(LOWER($E$36)), rng_PortRowIDs, 0), 1), "")</f>
        <v/>
      </c>
      <c r="NA8" s="350" t="str">
        <f>IFERROR(INDEX(rng_PortColumns, MATCH(TRIM(LOWER($E$36)), rng_PortRowIDs, 0), 1), "")</f>
        <v/>
      </c>
      <c r="NB8" s="350" t="str">
        <f>IFERROR(INDEX(rng_PortColumns, MATCH(TRIM(LOWER($E$36)), rng_PortRowIDs, 0), 1), "")</f>
        <v/>
      </c>
      <c r="NC8" s="350" t="str">
        <f>IFERROR(INDEX(rng_PortColumns, MATCH(TRIM(LOWER($E$36)), rng_PortRowIDs, 0), 1), "")</f>
        <v/>
      </c>
      <c r="ND8" s="350" t="str">
        <f>IFERROR(INDEX(rng_PortColumns, MATCH(TRIM(LOWER($E$36)), rng_PortRowIDs, 0), 1), "")</f>
        <v/>
      </c>
      <c r="NE8" s="350" t="str">
        <f>IFERROR(INDEX(rng_PortColumns, MATCH(TRIM(LOWER($E$36)), rng_PortRowIDs, 0), 1), "")</f>
        <v/>
      </c>
      <c r="NF8" s="353" t="str">
        <f>IFERROR(INDEX(rng_PortColumns, MATCH(TRIM(LOWER($E$36)), rng_PortRowIDs, 0), 1), "")</f>
        <v/>
      </c>
      <c r="NG8" s="363"/>
      <c r="NH8" s="371" t="s">
        <v>745</v>
      </c>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5"/>
      <c r="OP8" s="323"/>
      <c r="OQ8" s="338"/>
      <c r="OR8" s="339"/>
      <c r="OS8" s="339"/>
      <c r="OT8" s="340"/>
      <c r="OU8" s="339"/>
      <c r="OV8" s="339"/>
      <c r="OW8" s="339"/>
      <c r="OX8" s="339"/>
      <c r="OY8" s="341"/>
      <c r="OZ8" s="320"/>
      <c r="PA8" s="342"/>
      <c r="PB8" s="320"/>
      <c r="PC8" s="342"/>
      <c r="PD8" s="320"/>
      <c r="PE8" s="320"/>
      <c r="PF8" s="320"/>
      <c r="PG8" s="320"/>
      <c r="PH8" s="342"/>
      <c r="PI8" s="323"/>
      <c r="PJ8" s="320"/>
      <c r="PK8" s="320"/>
      <c r="PL8" s="320"/>
      <c r="PM8" s="320"/>
      <c r="PN8" s="320"/>
      <c r="PO8" s="343"/>
      <c r="PP8" s="320"/>
      <c r="PQ8" s="320"/>
      <c r="PR8" s="320"/>
      <c r="PS8" s="320"/>
      <c r="PT8" s="324"/>
      <c r="PU8" s="320"/>
    </row>
    <row r="9" spans="1:457" x14ac:dyDescent="0.35">
      <c r="A9" s="372" t="s">
        <v>1407</v>
      </c>
      <c r="B9" s="373">
        <v>60.885929530302661</v>
      </c>
      <c r="C9" s="374"/>
      <c r="D9" s="375"/>
      <c r="E9" s="376" t="s">
        <v>1408</v>
      </c>
      <c r="F9" s="377" t="s">
        <v>1409</v>
      </c>
      <c r="G9" s="377" t="s">
        <v>1410</v>
      </c>
      <c r="H9" s="377" t="s">
        <v>1411</v>
      </c>
      <c r="I9" s="377" t="s">
        <v>1412</v>
      </c>
      <c r="J9" s="378">
        <v>2021</v>
      </c>
      <c r="K9" s="379">
        <v>100</v>
      </c>
      <c r="L9" s="380">
        <v>0.55000000000000004</v>
      </c>
      <c r="M9" s="380">
        <v>0</v>
      </c>
      <c r="N9" s="380">
        <v>0</v>
      </c>
      <c r="O9" s="380">
        <v>0.09</v>
      </c>
      <c r="P9" s="379">
        <v>1</v>
      </c>
      <c r="Q9" s="379">
        <v>2</v>
      </c>
      <c r="R9" s="379">
        <v>35</v>
      </c>
      <c r="S9" s="381" t="s">
        <v>1395</v>
      </c>
      <c r="T9" s="379">
        <v>116104.173012489</v>
      </c>
      <c r="U9" s="379">
        <v>643225.70819372497</v>
      </c>
      <c r="V9" s="379">
        <v>180670.11879378601</v>
      </c>
      <c r="W9" s="382">
        <v>13600</v>
      </c>
      <c r="X9" s="379">
        <v>2.5</v>
      </c>
      <c r="Y9" s="383" t="s">
        <v>1413</v>
      </c>
      <c r="Z9" s="379">
        <v>0.14499999999999999</v>
      </c>
      <c r="AA9" s="383" t="s">
        <v>1397</v>
      </c>
      <c r="AB9" s="384">
        <v>0.34449999999999997</v>
      </c>
      <c r="AC9" s="380">
        <v>0</v>
      </c>
      <c r="AD9" s="380">
        <v>0.65</v>
      </c>
      <c r="AE9" s="380">
        <v>0.67251355800455859</v>
      </c>
      <c r="AF9" s="385" t="s">
        <v>1398</v>
      </c>
      <c r="AG9" s="379">
        <v>0</v>
      </c>
      <c r="AH9" s="379">
        <v>279.95</v>
      </c>
      <c r="AI9" s="379">
        <v>400</v>
      </c>
      <c r="AJ9" s="379">
        <v>20</v>
      </c>
      <c r="AK9" s="386" t="s">
        <v>1414</v>
      </c>
      <c r="AL9" s="380">
        <v>0.97</v>
      </c>
      <c r="AM9" s="380">
        <v>5.0000000000000001E-3</v>
      </c>
      <c r="AN9" s="387" t="s">
        <v>1400</v>
      </c>
      <c r="AO9" s="380">
        <v>0.3</v>
      </c>
      <c r="AP9" s="380">
        <v>0.3</v>
      </c>
      <c r="AQ9" s="380">
        <v>0.3</v>
      </c>
      <c r="AR9" s="380">
        <v>1</v>
      </c>
      <c r="AS9" s="380">
        <v>0.5</v>
      </c>
      <c r="AT9" s="380">
        <v>1</v>
      </c>
      <c r="AU9" s="380">
        <v>1</v>
      </c>
      <c r="AV9" s="380">
        <v>0.1</v>
      </c>
      <c r="AW9" s="380">
        <v>1</v>
      </c>
      <c r="AX9" s="380">
        <v>1</v>
      </c>
      <c r="AY9" s="380">
        <v>1</v>
      </c>
      <c r="AZ9" s="380">
        <v>1</v>
      </c>
      <c r="BA9" s="380">
        <v>1</v>
      </c>
      <c r="BB9" s="380">
        <v>1</v>
      </c>
      <c r="BC9" s="380">
        <v>1</v>
      </c>
      <c r="BD9" s="380">
        <v>1</v>
      </c>
      <c r="BE9" s="380">
        <v>1</v>
      </c>
      <c r="BF9" s="380">
        <v>1</v>
      </c>
      <c r="BG9" s="380">
        <v>1</v>
      </c>
      <c r="BH9" s="380">
        <v>1</v>
      </c>
      <c r="BI9" s="380">
        <v>1</v>
      </c>
      <c r="BJ9" s="380">
        <v>1</v>
      </c>
      <c r="BK9" s="380">
        <v>1</v>
      </c>
      <c r="BL9" s="380">
        <v>1</v>
      </c>
      <c r="BM9" s="380">
        <v>1</v>
      </c>
      <c r="BN9" s="380">
        <v>1</v>
      </c>
      <c r="BO9" s="380">
        <v>1</v>
      </c>
      <c r="BP9" s="380">
        <v>1</v>
      </c>
      <c r="BQ9" s="380">
        <v>1</v>
      </c>
      <c r="BR9" s="380">
        <v>1</v>
      </c>
      <c r="BS9" s="380">
        <v>1</v>
      </c>
      <c r="BT9" s="380">
        <v>1</v>
      </c>
      <c r="BU9" s="380">
        <v>1</v>
      </c>
      <c r="BV9" s="380">
        <v>1</v>
      </c>
      <c r="BW9" s="380">
        <v>1</v>
      </c>
      <c r="BX9" s="380">
        <v>1</v>
      </c>
      <c r="BY9" s="380">
        <v>1</v>
      </c>
      <c r="BZ9" s="380">
        <v>1</v>
      </c>
      <c r="CA9" s="380">
        <v>1</v>
      </c>
      <c r="CB9" s="380">
        <v>1</v>
      </c>
      <c r="CC9" s="380">
        <v>1</v>
      </c>
      <c r="CD9" s="380">
        <v>1</v>
      </c>
      <c r="CE9" s="380">
        <v>1</v>
      </c>
      <c r="CF9" s="380">
        <v>1</v>
      </c>
      <c r="CG9" s="380">
        <v>1</v>
      </c>
      <c r="CH9" s="380">
        <v>1</v>
      </c>
      <c r="CI9" s="380">
        <v>1</v>
      </c>
      <c r="CJ9" s="380">
        <v>1</v>
      </c>
      <c r="CK9" s="380">
        <v>1</v>
      </c>
      <c r="CL9" s="380">
        <v>1</v>
      </c>
      <c r="CM9" s="380">
        <v>1</v>
      </c>
      <c r="CN9" s="380">
        <v>1</v>
      </c>
      <c r="CO9" s="380">
        <v>1</v>
      </c>
      <c r="CP9" s="380">
        <v>1</v>
      </c>
      <c r="CQ9" s="380">
        <v>1</v>
      </c>
      <c r="CR9" s="380">
        <v>1</v>
      </c>
      <c r="CS9" s="380">
        <v>1</v>
      </c>
      <c r="CT9" s="380">
        <v>1</v>
      </c>
      <c r="CU9" s="380">
        <v>1</v>
      </c>
      <c r="CV9" s="380">
        <v>1</v>
      </c>
      <c r="CW9" s="380">
        <v>1</v>
      </c>
      <c r="CX9" s="380">
        <v>1</v>
      </c>
      <c r="CY9" s="380">
        <v>1</v>
      </c>
      <c r="CZ9" s="380">
        <v>1</v>
      </c>
      <c r="DA9" s="380">
        <v>1</v>
      </c>
      <c r="DB9" s="380">
        <v>1</v>
      </c>
      <c r="DC9" s="380">
        <v>1</v>
      </c>
      <c r="DD9" s="380">
        <v>1</v>
      </c>
      <c r="DE9" s="380">
        <v>1</v>
      </c>
      <c r="DF9" s="380">
        <v>1</v>
      </c>
      <c r="DG9" s="380">
        <v>1</v>
      </c>
      <c r="DH9" s="380">
        <v>1</v>
      </c>
      <c r="DI9" s="380">
        <v>1</v>
      </c>
      <c r="DJ9" s="380">
        <v>1</v>
      </c>
      <c r="DK9" s="380">
        <v>1</v>
      </c>
      <c r="DL9" s="380">
        <v>1</v>
      </c>
      <c r="DM9" s="380">
        <v>1</v>
      </c>
      <c r="DN9" s="380">
        <v>1</v>
      </c>
      <c r="DO9" s="380">
        <v>1</v>
      </c>
      <c r="DP9" s="380">
        <v>1</v>
      </c>
      <c r="DQ9" s="380">
        <v>1</v>
      </c>
      <c r="DR9" s="380">
        <v>1</v>
      </c>
      <c r="DS9" s="380">
        <v>1</v>
      </c>
      <c r="DT9" s="380">
        <v>1</v>
      </c>
      <c r="DU9" s="380">
        <v>1</v>
      </c>
      <c r="DV9" s="380">
        <v>1</v>
      </c>
      <c r="DW9" s="380">
        <v>1</v>
      </c>
      <c r="DX9" s="380">
        <v>1</v>
      </c>
      <c r="DY9" s="380">
        <v>1</v>
      </c>
      <c r="DZ9" s="380">
        <v>1</v>
      </c>
      <c r="EA9" s="380">
        <v>1</v>
      </c>
      <c r="EB9" s="380">
        <v>1</v>
      </c>
      <c r="EC9" s="380">
        <v>1</v>
      </c>
      <c r="ED9" s="380">
        <v>1</v>
      </c>
      <c r="EE9" s="380">
        <v>1</v>
      </c>
      <c r="EF9" s="380">
        <v>1</v>
      </c>
      <c r="EG9" s="380">
        <v>1</v>
      </c>
      <c r="EH9" s="380">
        <v>1</v>
      </c>
      <c r="EI9" s="380">
        <v>1</v>
      </c>
      <c r="EJ9" s="388">
        <v>0</v>
      </c>
      <c r="EK9" s="389">
        <v>0</v>
      </c>
      <c r="EL9" s="389">
        <v>0</v>
      </c>
      <c r="EM9" s="389">
        <v>0</v>
      </c>
      <c r="EN9" s="389">
        <v>0</v>
      </c>
      <c r="EO9" s="390">
        <v>0</v>
      </c>
      <c r="EP9" s="390">
        <v>0</v>
      </c>
      <c r="EQ9" s="390">
        <v>0</v>
      </c>
      <c r="ER9" s="389">
        <v>0</v>
      </c>
      <c r="ES9" s="389">
        <v>0</v>
      </c>
      <c r="ET9" s="389">
        <v>0</v>
      </c>
      <c r="EU9" s="389">
        <v>0</v>
      </c>
      <c r="EV9" s="389">
        <v>0</v>
      </c>
      <c r="EW9" s="391" t="s">
        <v>1401</v>
      </c>
      <c r="EX9" s="385" t="s">
        <v>1415</v>
      </c>
      <c r="EY9" s="392">
        <v>10</v>
      </c>
      <c r="EZ9" s="393">
        <v>67652.17671385518</v>
      </c>
      <c r="FA9" s="392">
        <v>91.661937591526879</v>
      </c>
      <c r="FB9" s="383" t="s">
        <v>1192</v>
      </c>
      <c r="FC9" s="392">
        <v>0</v>
      </c>
      <c r="FD9" s="383" t="s">
        <v>1192</v>
      </c>
      <c r="FE9" s="392">
        <v>0</v>
      </c>
      <c r="FF9" s="383" t="s">
        <v>1192</v>
      </c>
      <c r="FG9" s="392">
        <v>0</v>
      </c>
      <c r="FH9" s="383" t="s">
        <v>1192</v>
      </c>
      <c r="FI9" s="392">
        <v>0</v>
      </c>
      <c r="FJ9" s="387" t="s">
        <v>1192</v>
      </c>
      <c r="FK9" s="392">
        <v>0</v>
      </c>
      <c r="FL9" s="394">
        <v>0</v>
      </c>
      <c r="FM9" s="395">
        <v>0</v>
      </c>
      <c r="FN9" s="395">
        <v>0</v>
      </c>
      <c r="FO9" s="395">
        <v>0</v>
      </c>
      <c r="FP9" s="395">
        <v>0</v>
      </c>
      <c r="FQ9" s="395">
        <v>0</v>
      </c>
      <c r="FR9" s="395">
        <v>0</v>
      </c>
      <c r="FS9" s="395">
        <v>0</v>
      </c>
      <c r="FT9" s="395">
        <v>0</v>
      </c>
      <c r="FU9" s="395">
        <v>0</v>
      </c>
      <c r="FV9" s="395">
        <v>0</v>
      </c>
      <c r="FW9" s="395">
        <v>0</v>
      </c>
      <c r="FX9" s="395">
        <v>0</v>
      </c>
      <c r="FY9" s="395">
        <v>0</v>
      </c>
      <c r="FZ9" s="395">
        <v>0</v>
      </c>
      <c r="GA9" s="395">
        <v>0</v>
      </c>
      <c r="GB9" s="395">
        <v>0</v>
      </c>
      <c r="GC9" s="395">
        <v>0</v>
      </c>
      <c r="GD9" s="395">
        <v>0</v>
      </c>
      <c r="GE9" s="395">
        <v>0</v>
      </c>
      <c r="GF9" s="395">
        <v>0</v>
      </c>
      <c r="GG9" s="395">
        <v>0</v>
      </c>
      <c r="GH9" s="395">
        <v>0</v>
      </c>
      <c r="GI9" s="395">
        <v>0</v>
      </c>
      <c r="GJ9" s="395">
        <v>0</v>
      </c>
      <c r="GK9" s="395">
        <v>0</v>
      </c>
      <c r="GL9" s="395">
        <v>0</v>
      </c>
      <c r="GM9" s="395">
        <v>0</v>
      </c>
      <c r="GN9" s="395">
        <v>0</v>
      </c>
      <c r="GO9" s="395">
        <v>0</v>
      </c>
      <c r="GP9" s="395">
        <v>0</v>
      </c>
      <c r="GQ9" s="395">
        <v>0</v>
      </c>
      <c r="GR9" s="395">
        <v>0</v>
      </c>
      <c r="GS9" s="395">
        <v>0</v>
      </c>
      <c r="GT9" s="395">
        <v>0</v>
      </c>
      <c r="GU9" s="395">
        <v>0</v>
      </c>
      <c r="GV9" s="395">
        <v>0</v>
      </c>
      <c r="GW9" s="395">
        <v>0</v>
      </c>
      <c r="GX9" s="395">
        <v>0</v>
      </c>
      <c r="GY9" s="395">
        <v>0</v>
      </c>
      <c r="GZ9" s="395">
        <v>0</v>
      </c>
      <c r="HA9" s="395">
        <v>0</v>
      </c>
      <c r="HB9" s="395">
        <v>0</v>
      </c>
      <c r="HC9" s="395">
        <v>0</v>
      </c>
      <c r="HD9" s="395">
        <v>0</v>
      </c>
      <c r="HE9" s="395">
        <v>0</v>
      </c>
      <c r="HF9" s="395">
        <v>0</v>
      </c>
      <c r="HG9" s="395">
        <v>0</v>
      </c>
      <c r="HH9" s="395">
        <v>0</v>
      </c>
      <c r="HI9" s="395">
        <v>0</v>
      </c>
      <c r="HJ9" s="395">
        <v>0</v>
      </c>
      <c r="HK9" s="395">
        <v>0</v>
      </c>
      <c r="HL9" s="395">
        <v>0</v>
      </c>
      <c r="HM9" s="395">
        <v>0</v>
      </c>
      <c r="HN9" s="395">
        <v>0</v>
      </c>
      <c r="HO9" s="395">
        <v>0</v>
      </c>
      <c r="HP9" s="395">
        <v>0</v>
      </c>
      <c r="HQ9" s="395">
        <v>0</v>
      </c>
      <c r="HR9" s="395">
        <v>0</v>
      </c>
      <c r="HS9" s="395">
        <v>0</v>
      </c>
      <c r="HT9" s="395">
        <v>0</v>
      </c>
      <c r="HU9" s="395">
        <v>0</v>
      </c>
      <c r="HV9" s="395">
        <v>0</v>
      </c>
      <c r="HW9" s="395">
        <v>0</v>
      </c>
      <c r="HX9" s="395">
        <v>0</v>
      </c>
      <c r="HY9" s="395">
        <v>0</v>
      </c>
      <c r="HZ9" s="395">
        <v>0</v>
      </c>
      <c r="IA9" s="395">
        <v>0</v>
      </c>
      <c r="IB9" s="395">
        <v>0</v>
      </c>
      <c r="IC9" s="395">
        <v>0</v>
      </c>
      <c r="ID9" s="395">
        <v>0</v>
      </c>
      <c r="IE9" s="395">
        <v>0</v>
      </c>
      <c r="IF9" s="395">
        <v>0</v>
      </c>
      <c r="IG9" s="395">
        <v>0</v>
      </c>
      <c r="IH9" s="395">
        <v>0</v>
      </c>
      <c r="II9" s="395">
        <v>0</v>
      </c>
      <c r="IJ9" s="395">
        <v>0</v>
      </c>
      <c r="IK9" s="395">
        <v>0</v>
      </c>
      <c r="IL9" s="395">
        <v>0</v>
      </c>
      <c r="IM9" s="395">
        <v>0</v>
      </c>
      <c r="IN9" s="395">
        <v>0</v>
      </c>
      <c r="IO9" s="395">
        <v>0</v>
      </c>
      <c r="IP9" s="395">
        <v>0</v>
      </c>
      <c r="IQ9" s="395">
        <v>0</v>
      </c>
      <c r="IR9" s="395">
        <v>0</v>
      </c>
      <c r="IS9" s="395">
        <v>0</v>
      </c>
      <c r="IT9" s="395">
        <v>0</v>
      </c>
      <c r="IU9" s="395">
        <v>0</v>
      </c>
      <c r="IV9" s="395">
        <v>0</v>
      </c>
      <c r="IW9" s="395">
        <v>0</v>
      </c>
      <c r="IX9" s="395">
        <v>0</v>
      </c>
      <c r="IY9" s="395">
        <v>0</v>
      </c>
      <c r="IZ9" s="395">
        <v>0</v>
      </c>
      <c r="JA9" s="395">
        <v>0</v>
      </c>
      <c r="JB9" s="395">
        <v>0</v>
      </c>
      <c r="JC9" s="395">
        <v>0</v>
      </c>
      <c r="JD9" s="395">
        <v>0</v>
      </c>
      <c r="JE9" s="395">
        <v>0</v>
      </c>
      <c r="JF9" s="395">
        <v>0</v>
      </c>
      <c r="JG9" s="395">
        <v>0</v>
      </c>
      <c r="JH9" s="396">
        <v>0</v>
      </c>
      <c r="JI9" s="397" t="s">
        <v>1416</v>
      </c>
      <c r="JJ9" s="397" t="s">
        <v>1416</v>
      </c>
      <c r="JK9" s="395"/>
      <c r="JL9" s="395"/>
      <c r="JM9" s="395"/>
      <c r="JN9" s="395"/>
      <c r="JO9" s="395"/>
      <c r="JP9" s="395"/>
      <c r="JQ9" s="395"/>
      <c r="JR9" s="395"/>
      <c r="JS9" s="395"/>
      <c r="JT9" s="395"/>
      <c r="JU9" s="395"/>
      <c r="JV9" s="395"/>
      <c r="JW9" s="395"/>
      <c r="JX9" s="395"/>
      <c r="JY9" s="395"/>
      <c r="JZ9" s="395"/>
      <c r="KA9" s="395"/>
      <c r="KB9" s="395"/>
      <c r="KC9" s="395"/>
      <c r="KD9" s="395"/>
      <c r="KE9" s="395"/>
      <c r="KF9" s="395"/>
      <c r="KG9" s="395"/>
      <c r="KH9" s="395"/>
      <c r="KI9" s="395"/>
      <c r="KJ9" s="395"/>
      <c r="KK9" s="395"/>
      <c r="KL9" s="395"/>
      <c r="KM9" s="395"/>
      <c r="KN9" s="395"/>
      <c r="KO9" s="395"/>
      <c r="KP9" s="395"/>
      <c r="KQ9" s="395"/>
      <c r="KR9" s="395"/>
      <c r="KS9" s="395"/>
      <c r="KT9" s="395"/>
      <c r="KU9" s="395"/>
      <c r="KV9" s="395"/>
      <c r="KW9" s="395"/>
      <c r="KX9" s="395"/>
      <c r="KY9" s="395"/>
      <c r="KZ9" s="395"/>
      <c r="LA9" s="395"/>
      <c r="LB9" s="395"/>
      <c r="LC9" s="395"/>
      <c r="LD9" s="395"/>
      <c r="LE9" s="395"/>
      <c r="LF9" s="395"/>
      <c r="LG9" s="395"/>
      <c r="LH9" s="395"/>
      <c r="LI9" s="395"/>
      <c r="LJ9" s="395"/>
      <c r="LK9" s="395"/>
      <c r="LL9" s="395"/>
      <c r="LM9" s="395"/>
      <c r="LN9" s="395"/>
      <c r="LO9" s="395"/>
      <c r="LP9" s="395"/>
      <c r="LQ9" s="395"/>
      <c r="LR9" s="395"/>
      <c r="LS9" s="395"/>
      <c r="LT9" s="395"/>
      <c r="LU9" s="395"/>
      <c r="LV9" s="395"/>
      <c r="LW9" s="395"/>
      <c r="LX9" s="395"/>
      <c r="LY9" s="395"/>
      <c r="LZ9" s="395"/>
      <c r="MA9" s="395"/>
      <c r="MB9" s="395"/>
      <c r="MC9" s="395"/>
      <c r="MD9" s="395"/>
      <c r="ME9" s="395"/>
      <c r="MF9" s="395"/>
      <c r="MG9" s="395"/>
      <c r="MH9" s="395"/>
      <c r="MI9" s="395"/>
      <c r="MJ9" s="395"/>
      <c r="MK9" s="395"/>
      <c r="ML9" s="395"/>
      <c r="MM9" s="395"/>
      <c r="MN9" s="395"/>
      <c r="MO9" s="395"/>
      <c r="MP9" s="395"/>
      <c r="MQ9" s="395"/>
      <c r="MR9" s="395"/>
      <c r="MS9" s="395"/>
      <c r="MT9" s="395"/>
      <c r="MU9" s="395"/>
      <c r="MV9" s="395"/>
      <c r="MW9" s="395"/>
      <c r="MX9" s="395"/>
      <c r="MY9" s="395"/>
      <c r="MZ9" s="395"/>
      <c r="NA9" s="395"/>
      <c r="NB9" s="395"/>
      <c r="NC9" s="395"/>
      <c r="ND9" s="395"/>
      <c r="NE9" s="395"/>
      <c r="NF9" s="395"/>
      <c r="NG9" s="398"/>
      <c r="NH9" s="399">
        <v>60.885929530302661</v>
      </c>
      <c r="NI9" s="373">
        <v>350</v>
      </c>
      <c r="NJ9" s="373">
        <v>6787.1248634085887</v>
      </c>
      <c r="NK9" s="373">
        <v>170944.8</v>
      </c>
      <c r="NL9" s="373">
        <v>16275862.896406667</v>
      </c>
      <c r="NM9" s="373">
        <v>864500</v>
      </c>
      <c r="NN9" s="373">
        <v>27300</v>
      </c>
      <c r="NO9" s="373">
        <v>18199.999999999996</v>
      </c>
      <c r="NP9" s="373">
        <v>37955.41860456251</v>
      </c>
      <c r="NQ9" s="373">
        <v>634879.87856786058</v>
      </c>
      <c r="NR9" s="373">
        <v>469132.80128527374</v>
      </c>
      <c r="NS9" s="373">
        <v>2900392.8130574524</v>
      </c>
      <c r="NT9" s="373">
        <v>9981164.543507522</v>
      </c>
      <c r="NU9" s="373">
        <v>9981164.543507522</v>
      </c>
      <c r="NV9" s="373"/>
      <c r="NW9" s="373">
        <v>425118.8913060145</v>
      </c>
      <c r="NX9" s="373"/>
      <c r="NY9" s="373"/>
      <c r="NZ9" s="373">
        <v>917218.55007798213</v>
      </c>
      <c r="OA9" s="400">
        <v>2.8150793652040949E-2</v>
      </c>
      <c r="OB9" s="400">
        <v>0.25</v>
      </c>
      <c r="OC9" s="373">
        <v>1174897.0668630551</v>
      </c>
      <c r="OD9" s="373">
        <v>9.7125063145961204E-18</v>
      </c>
      <c r="OE9" s="373">
        <v>9.9782929766824637E-11</v>
      </c>
      <c r="OF9" s="400">
        <v>9.0000000596046487E-2</v>
      </c>
      <c r="OG9" s="400">
        <v>5.8888378739356997E-2</v>
      </c>
      <c r="OH9" s="400">
        <v>0.54215829110878311</v>
      </c>
      <c r="OI9" s="400">
        <v>9.0000000596046487E-2</v>
      </c>
      <c r="OJ9" s="400">
        <v>0.05</v>
      </c>
      <c r="OK9" s="400">
        <v>4.4999999999999998E-2</v>
      </c>
      <c r="OL9" s="400">
        <v>0.89980994619230992</v>
      </c>
      <c r="OM9" s="401" t="s">
        <v>1417</v>
      </c>
      <c r="ON9" s="401" t="s">
        <v>1418</v>
      </c>
      <c r="OO9" s="402">
        <v>2</v>
      </c>
      <c r="OP9" s="398"/>
      <c r="OQ9" s="403" t="e">
        <f>IF(OR(#REF!=0, str_PortfolioSortBy&lt;&gt;"Output Variable"), "", "Marginal " &amp;#REF! &amp; " of " &amp; TEXT(ROUND(IF(B10="%", 100, 1)*#REF!, 2), "#,##0.00") &amp; " " &amp; B10 &amp; " at a demand of " &amp; TEXT(dbl_PortDemand, "#,##0.00") &amp; " " &amp; str_PortPUFixed &amp; "")</f>
        <v>#REF!</v>
      </c>
      <c r="OR9" s="404"/>
      <c r="OS9" s="404"/>
      <c r="OT9" s="405"/>
      <c r="OU9" s="404"/>
      <c r="OV9" s="404"/>
      <c r="OW9" s="404"/>
      <c r="OX9" s="404"/>
      <c r="OY9" s="406"/>
      <c r="OZ9" s="401" t="str">
        <f>"For " &amp; str_PortLocalCurrency</f>
        <v>For 2.49021779656741</v>
      </c>
      <c r="PA9" s="407"/>
      <c r="PB9" s="373"/>
      <c r="PC9" s="407"/>
      <c r="PD9" s="408"/>
      <c r="PE9" s="409"/>
      <c r="PF9" s="409"/>
      <c r="PG9" s="408"/>
      <c r="PH9" s="407"/>
      <c r="PI9" s="398"/>
      <c r="PJ9" s="409"/>
      <c r="PK9" s="409"/>
      <c r="PL9" s="408"/>
      <c r="PM9" s="409"/>
      <c r="PN9" s="409"/>
      <c r="PO9" s="409"/>
      <c r="PP9" s="408"/>
      <c r="PQ9" s="408"/>
      <c r="PR9" s="410"/>
      <c r="PS9" s="410"/>
      <c r="PT9" s="402"/>
      <c r="PU9" s="411" t="s">
        <v>1419</v>
      </c>
    </row>
    <row r="10" spans="1:457" x14ac:dyDescent="0.35">
      <c r="A10" s="412" t="s">
        <v>1420</v>
      </c>
      <c r="B10" s="413" t="s">
        <v>1421</v>
      </c>
      <c r="C10" s="414"/>
      <c r="D10" s="415"/>
      <c r="E10" s="416" t="s">
        <v>1422</v>
      </c>
      <c r="F10" s="416" t="s">
        <v>1422</v>
      </c>
      <c r="G10" s="416" t="s">
        <v>1423</v>
      </c>
      <c r="H10" s="416" t="s">
        <v>1423</v>
      </c>
      <c r="I10" s="416" t="s">
        <v>1422</v>
      </c>
      <c r="J10" s="415" t="s">
        <v>1424</v>
      </c>
      <c r="K10" s="417" t="s">
        <v>1425</v>
      </c>
      <c r="L10" s="418" t="s">
        <v>1426</v>
      </c>
      <c r="M10" s="419" t="s">
        <v>1426</v>
      </c>
      <c r="N10" s="419" t="s">
        <v>1281</v>
      </c>
      <c r="O10" s="419" t="s">
        <v>1426</v>
      </c>
      <c r="P10" s="420" t="s">
        <v>1427</v>
      </c>
      <c r="Q10" s="420" t="s">
        <v>1427</v>
      </c>
      <c r="R10" s="420" t="s">
        <v>1427</v>
      </c>
      <c r="S10" s="421" t="s">
        <v>1423</v>
      </c>
      <c r="T10" s="420" t="s">
        <v>1428</v>
      </c>
      <c r="U10" s="420" t="s">
        <v>1428</v>
      </c>
      <c r="V10" s="420" t="s">
        <v>1428</v>
      </c>
      <c r="W10" s="420" t="s">
        <v>1429</v>
      </c>
      <c r="X10" s="420" t="s">
        <v>1430</v>
      </c>
      <c r="Y10" s="422" t="s">
        <v>1431</v>
      </c>
      <c r="Z10" s="420" t="s">
        <v>1432</v>
      </c>
      <c r="AA10" s="422" t="s">
        <v>1423</v>
      </c>
      <c r="AB10" s="420" t="s">
        <v>1433</v>
      </c>
      <c r="AC10" s="419" t="s">
        <v>1434</v>
      </c>
      <c r="AD10" s="419" t="s">
        <v>1434</v>
      </c>
      <c r="AE10" s="419" t="s">
        <v>1434</v>
      </c>
      <c r="AF10" s="421" t="s">
        <v>1423</v>
      </c>
      <c r="AG10" s="420" t="s">
        <v>1435</v>
      </c>
      <c r="AH10" s="420" t="s">
        <v>1435</v>
      </c>
      <c r="AI10" s="420" t="s">
        <v>1435</v>
      </c>
      <c r="AJ10" s="420" t="s">
        <v>1427</v>
      </c>
      <c r="AK10" s="422" t="s">
        <v>1423</v>
      </c>
      <c r="AL10" s="419" t="s">
        <v>1426</v>
      </c>
      <c r="AM10" s="419" t="s">
        <v>1426</v>
      </c>
      <c r="AN10" s="422" t="s">
        <v>1422</v>
      </c>
      <c r="AO10" s="419" t="s">
        <v>1436</v>
      </c>
      <c r="AP10" s="419" t="s">
        <v>1436</v>
      </c>
      <c r="AQ10" s="419" t="s">
        <v>1436</v>
      </c>
      <c r="AR10" s="419" t="s">
        <v>1436</v>
      </c>
      <c r="AS10" s="419" t="s">
        <v>1436</v>
      </c>
      <c r="AT10" s="419" t="s">
        <v>1436</v>
      </c>
      <c r="AU10" s="419" t="s">
        <v>1436</v>
      </c>
      <c r="AV10" s="419" t="s">
        <v>1436</v>
      </c>
      <c r="AW10" s="419" t="s">
        <v>1436</v>
      </c>
      <c r="AX10" s="419" t="s">
        <v>1436</v>
      </c>
      <c r="AY10" s="419" t="s">
        <v>1436</v>
      </c>
      <c r="AZ10" s="419" t="s">
        <v>1436</v>
      </c>
      <c r="BA10" s="419" t="s">
        <v>1436</v>
      </c>
      <c r="BB10" s="419" t="s">
        <v>1436</v>
      </c>
      <c r="BC10" s="419" t="s">
        <v>1436</v>
      </c>
      <c r="BD10" s="419" t="s">
        <v>1436</v>
      </c>
      <c r="BE10" s="419" t="s">
        <v>1436</v>
      </c>
      <c r="BF10" s="419" t="s">
        <v>1436</v>
      </c>
      <c r="BG10" s="419" t="s">
        <v>1436</v>
      </c>
      <c r="BH10" s="419" t="s">
        <v>1436</v>
      </c>
      <c r="BI10" s="419" t="s">
        <v>1436</v>
      </c>
      <c r="BJ10" s="419" t="s">
        <v>1436</v>
      </c>
      <c r="BK10" s="419" t="s">
        <v>1436</v>
      </c>
      <c r="BL10" s="419" t="s">
        <v>1436</v>
      </c>
      <c r="BM10" s="419" t="s">
        <v>1436</v>
      </c>
      <c r="BN10" s="419" t="s">
        <v>1436</v>
      </c>
      <c r="BO10" s="419" t="s">
        <v>1436</v>
      </c>
      <c r="BP10" s="419" t="s">
        <v>1436</v>
      </c>
      <c r="BQ10" s="419" t="s">
        <v>1436</v>
      </c>
      <c r="BR10" s="419" t="s">
        <v>1436</v>
      </c>
      <c r="BS10" s="419" t="s">
        <v>1436</v>
      </c>
      <c r="BT10" s="419" t="s">
        <v>1436</v>
      </c>
      <c r="BU10" s="419" t="s">
        <v>1436</v>
      </c>
      <c r="BV10" s="419" t="s">
        <v>1436</v>
      </c>
      <c r="BW10" s="419" t="s">
        <v>1436</v>
      </c>
      <c r="BX10" s="419" t="s">
        <v>1436</v>
      </c>
      <c r="BY10" s="419" t="s">
        <v>1436</v>
      </c>
      <c r="BZ10" s="419" t="s">
        <v>1436</v>
      </c>
      <c r="CA10" s="419" t="s">
        <v>1436</v>
      </c>
      <c r="CB10" s="419" t="s">
        <v>1436</v>
      </c>
      <c r="CC10" s="419" t="s">
        <v>1436</v>
      </c>
      <c r="CD10" s="419" t="s">
        <v>1436</v>
      </c>
      <c r="CE10" s="419" t="s">
        <v>1436</v>
      </c>
      <c r="CF10" s="419" t="s">
        <v>1436</v>
      </c>
      <c r="CG10" s="419" t="s">
        <v>1436</v>
      </c>
      <c r="CH10" s="419" t="s">
        <v>1436</v>
      </c>
      <c r="CI10" s="419" t="s">
        <v>1436</v>
      </c>
      <c r="CJ10" s="419" t="s">
        <v>1436</v>
      </c>
      <c r="CK10" s="419" t="s">
        <v>1436</v>
      </c>
      <c r="CL10" s="419" t="s">
        <v>1436</v>
      </c>
      <c r="CM10" s="419" t="s">
        <v>1436</v>
      </c>
      <c r="CN10" s="419" t="s">
        <v>1436</v>
      </c>
      <c r="CO10" s="419" t="s">
        <v>1436</v>
      </c>
      <c r="CP10" s="419" t="s">
        <v>1436</v>
      </c>
      <c r="CQ10" s="419" t="s">
        <v>1436</v>
      </c>
      <c r="CR10" s="419" t="s">
        <v>1436</v>
      </c>
      <c r="CS10" s="419" t="s">
        <v>1436</v>
      </c>
      <c r="CT10" s="419" t="s">
        <v>1436</v>
      </c>
      <c r="CU10" s="419" t="s">
        <v>1436</v>
      </c>
      <c r="CV10" s="419" t="s">
        <v>1436</v>
      </c>
      <c r="CW10" s="419" t="s">
        <v>1436</v>
      </c>
      <c r="CX10" s="419" t="s">
        <v>1436</v>
      </c>
      <c r="CY10" s="419" t="s">
        <v>1436</v>
      </c>
      <c r="CZ10" s="419" t="s">
        <v>1436</v>
      </c>
      <c r="DA10" s="419" t="s">
        <v>1436</v>
      </c>
      <c r="DB10" s="419" t="s">
        <v>1436</v>
      </c>
      <c r="DC10" s="419" t="s">
        <v>1436</v>
      </c>
      <c r="DD10" s="419" t="s">
        <v>1436</v>
      </c>
      <c r="DE10" s="419" t="s">
        <v>1436</v>
      </c>
      <c r="DF10" s="419" t="s">
        <v>1436</v>
      </c>
      <c r="DG10" s="419" t="s">
        <v>1436</v>
      </c>
      <c r="DH10" s="419" t="s">
        <v>1436</v>
      </c>
      <c r="DI10" s="419" t="s">
        <v>1436</v>
      </c>
      <c r="DJ10" s="419" t="s">
        <v>1436</v>
      </c>
      <c r="DK10" s="419" t="s">
        <v>1436</v>
      </c>
      <c r="DL10" s="419" t="s">
        <v>1436</v>
      </c>
      <c r="DM10" s="419" t="s">
        <v>1436</v>
      </c>
      <c r="DN10" s="419" t="s">
        <v>1436</v>
      </c>
      <c r="DO10" s="419" t="s">
        <v>1436</v>
      </c>
      <c r="DP10" s="419" t="s">
        <v>1436</v>
      </c>
      <c r="DQ10" s="419" t="s">
        <v>1436</v>
      </c>
      <c r="DR10" s="419" t="s">
        <v>1436</v>
      </c>
      <c r="DS10" s="419" t="s">
        <v>1436</v>
      </c>
      <c r="DT10" s="419" t="s">
        <v>1436</v>
      </c>
      <c r="DU10" s="419" t="s">
        <v>1436</v>
      </c>
      <c r="DV10" s="419" t="s">
        <v>1436</v>
      </c>
      <c r="DW10" s="423" t="s">
        <v>1436</v>
      </c>
      <c r="DX10" s="419" t="s">
        <v>1436</v>
      </c>
      <c r="DY10" s="419" t="s">
        <v>1436</v>
      </c>
      <c r="DZ10" s="419" t="s">
        <v>1436</v>
      </c>
      <c r="EA10" s="419" t="s">
        <v>1436</v>
      </c>
      <c r="EB10" s="419" t="s">
        <v>1436</v>
      </c>
      <c r="EC10" s="419" t="s">
        <v>1436</v>
      </c>
      <c r="ED10" s="419" t="s">
        <v>1436</v>
      </c>
      <c r="EE10" s="419" t="s">
        <v>1436</v>
      </c>
      <c r="EF10" s="419" t="s">
        <v>1436</v>
      </c>
      <c r="EG10" s="419" t="s">
        <v>1436</v>
      </c>
      <c r="EH10" s="419" t="s">
        <v>1436</v>
      </c>
      <c r="EI10" s="419" t="s">
        <v>1436</v>
      </c>
      <c r="EJ10" s="419" t="s">
        <v>1436</v>
      </c>
      <c r="EK10" s="420" t="s">
        <v>1425</v>
      </c>
      <c r="EL10" s="420" t="s">
        <v>1437</v>
      </c>
      <c r="EM10" s="420" t="s">
        <v>1438</v>
      </c>
      <c r="EN10" s="420" t="s">
        <v>1438</v>
      </c>
      <c r="EO10" s="419" t="s">
        <v>1281</v>
      </c>
      <c r="EP10" s="419" t="s">
        <v>1281</v>
      </c>
      <c r="EQ10" s="419" t="s">
        <v>1439</v>
      </c>
      <c r="ER10" s="420" t="s">
        <v>1430</v>
      </c>
      <c r="ES10" s="420" t="s">
        <v>1430</v>
      </c>
      <c r="ET10" s="420" t="s">
        <v>1430</v>
      </c>
      <c r="EU10" s="420" t="s">
        <v>1430</v>
      </c>
      <c r="EV10" s="420" t="s">
        <v>1430</v>
      </c>
      <c r="EW10" s="421" t="s">
        <v>1423</v>
      </c>
      <c r="EX10" s="420" t="s">
        <v>1423</v>
      </c>
      <c r="EY10" s="420" t="s">
        <v>1257</v>
      </c>
      <c r="EZ10" s="420" t="s">
        <v>1440</v>
      </c>
      <c r="FA10" s="420" t="s">
        <v>1441</v>
      </c>
      <c r="FB10" s="422" t="s">
        <v>1423</v>
      </c>
      <c r="FC10" s="420" t="s">
        <v>1442</v>
      </c>
      <c r="FD10" s="422" t="s">
        <v>1423</v>
      </c>
      <c r="FE10" s="420" t="s">
        <v>1442</v>
      </c>
      <c r="FF10" s="422" t="s">
        <v>1423</v>
      </c>
      <c r="FG10" s="420" t="s">
        <v>1442</v>
      </c>
      <c r="FH10" s="422" t="s">
        <v>1423</v>
      </c>
      <c r="FI10" s="420" t="s">
        <v>1442</v>
      </c>
      <c r="FJ10" s="424" t="s">
        <v>1423</v>
      </c>
      <c r="FK10" s="420" t="s">
        <v>1442</v>
      </c>
      <c r="FL10" s="425" t="s">
        <v>1443</v>
      </c>
      <c r="FM10" s="426" t="s">
        <v>1429</v>
      </c>
      <c r="FN10" s="426" t="s">
        <v>1429</v>
      </c>
      <c r="FO10" s="426" t="s">
        <v>1429</v>
      </c>
      <c r="FP10" s="426" t="s">
        <v>1429</v>
      </c>
      <c r="FQ10" s="426" t="s">
        <v>1429</v>
      </c>
      <c r="FR10" s="426" t="s">
        <v>1429</v>
      </c>
      <c r="FS10" s="426" t="s">
        <v>1429</v>
      </c>
      <c r="FT10" s="426" t="s">
        <v>1429</v>
      </c>
      <c r="FU10" s="426" t="s">
        <v>1429</v>
      </c>
      <c r="FV10" s="426" t="s">
        <v>1429</v>
      </c>
      <c r="FW10" s="426" t="s">
        <v>1429</v>
      </c>
      <c r="FX10" s="426" t="s">
        <v>1429</v>
      </c>
      <c r="FY10" s="426" t="s">
        <v>1429</v>
      </c>
      <c r="FZ10" s="426" t="s">
        <v>1429</v>
      </c>
      <c r="GA10" s="426" t="s">
        <v>1429</v>
      </c>
      <c r="GB10" s="426" t="s">
        <v>1429</v>
      </c>
      <c r="GC10" s="426" t="s">
        <v>1429</v>
      </c>
      <c r="GD10" s="426" t="s">
        <v>1429</v>
      </c>
      <c r="GE10" s="426" t="s">
        <v>1429</v>
      </c>
      <c r="GF10" s="426" t="s">
        <v>1429</v>
      </c>
      <c r="GG10" s="426" t="s">
        <v>1429</v>
      </c>
      <c r="GH10" s="426" t="s">
        <v>1429</v>
      </c>
      <c r="GI10" s="426" t="s">
        <v>1429</v>
      </c>
      <c r="GJ10" s="426" t="s">
        <v>1429</v>
      </c>
      <c r="GK10" s="426" t="s">
        <v>1429</v>
      </c>
      <c r="GL10" s="426" t="s">
        <v>1429</v>
      </c>
      <c r="GM10" s="426" t="s">
        <v>1429</v>
      </c>
      <c r="GN10" s="426" t="s">
        <v>1429</v>
      </c>
      <c r="GO10" s="426" t="s">
        <v>1429</v>
      </c>
      <c r="GP10" s="426" t="s">
        <v>1429</v>
      </c>
      <c r="GQ10" s="426" t="s">
        <v>1429</v>
      </c>
      <c r="GR10" s="426" t="s">
        <v>1429</v>
      </c>
      <c r="GS10" s="426" t="s">
        <v>1429</v>
      </c>
      <c r="GT10" s="426" t="s">
        <v>1429</v>
      </c>
      <c r="GU10" s="426" t="s">
        <v>1429</v>
      </c>
      <c r="GV10" s="426" t="s">
        <v>1429</v>
      </c>
      <c r="GW10" s="426" t="s">
        <v>1429</v>
      </c>
      <c r="GX10" s="426" t="s">
        <v>1429</v>
      </c>
      <c r="GY10" s="426" t="s">
        <v>1429</v>
      </c>
      <c r="GZ10" s="426" t="s">
        <v>1429</v>
      </c>
      <c r="HA10" s="426" t="s">
        <v>1429</v>
      </c>
      <c r="HB10" s="426" t="s">
        <v>1429</v>
      </c>
      <c r="HC10" s="426" t="s">
        <v>1429</v>
      </c>
      <c r="HD10" s="426" t="s">
        <v>1429</v>
      </c>
      <c r="HE10" s="426" t="s">
        <v>1429</v>
      </c>
      <c r="HF10" s="426" t="s">
        <v>1429</v>
      </c>
      <c r="HG10" s="426" t="s">
        <v>1429</v>
      </c>
      <c r="HH10" s="426" t="s">
        <v>1429</v>
      </c>
      <c r="HI10" s="426" t="s">
        <v>1429</v>
      </c>
      <c r="HJ10" s="426" t="s">
        <v>1429</v>
      </c>
      <c r="HK10" s="426" t="s">
        <v>1429</v>
      </c>
      <c r="HL10" s="426" t="s">
        <v>1429</v>
      </c>
      <c r="HM10" s="426" t="s">
        <v>1429</v>
      </c>
      <c r="HN10" s="426" t="s">
        <v>1429</v>
      </c>
      <c r="HO10" s="426" t="s">
        <v>1429</v>
      </c>
      <c r="HP10" s="426" t="s">
        <v>1429</v>
      </c>
      <c r="HQ10" s="426" t="s">
        <v>1429</v>
      </c>
      <c r="HR10" s="426" t="s">
        <v>1429</v>
      </c>
      <c r="HS10" s="426" t="s">
        <v>1429</v>
      </c>
      <c r="HT10" s="426" t="s">
        <v>1429</v>
      </c>
      <c r="HU10" s="426" t="s">
        <v>1429</v>
      </c>
      <c r="HV10" s="426" t="s">
        <v>1429</v>
      </c>
      <c r="HW10" s="426" t="s">
        <v>1429</v>
      </c>
      <c r="HX10" s="426" t="s">
        <v>1429</v>
      </c>
      <c r="HY10" s="426" t="s">
        <v>1429</v>
      </c>
      <c r="HZ10" s="426" t="s">
        <v>1429</v>
      </c>
      <c r="IA10" s="426" t="s">
        <v>1429</v>
      </c>
      <c r="IB10" s="426" t="s">
        <v>1429</v>
      </c>
      <c r="IC10" s="426" t="s">
        <v>1429</v>
      </c>
      <c r="ID10" s="426" t="s">
        <v>1429</v>
      </c>
      <c r="IE10" s="426" t="s">
        <v>1429</v>
      </c>
      <c r="IF10" s="426" t="s">
        <v>1429</v>
      </c>
      <c r="IG10" s="426" t="s">
        <v>1429</v>
      </c>
      <c r="IH10" s="426" t="s">
        <v>1429</v>
      </c>
      <c r="II10" s="426" t="s">
        <v>1429</v>
      </c>
      <c r="IJ10" s="426" t="s">
        <v>1429</v>
      </c>
      <c r="IK10" s="426" t="s">
        <v>1429</v>
      </c>
      <c r="IL10" s="426" t="s">
        <v>1429</v>
      </c>
      <c r="IM10" s="426" t="s">
        <v>1429</v>
      </c>
      <c r="IN10" s="426" t="s">
        <v>1429</v>
      </c>
      <c r="IO10" s="426" t="s">
        <v>1429</v>
      </c>
      <c r="IP10" s="426" t="s">
        <v>1429</v>
      </c>
      <c r="IQ10" s="426" t="s">
        <v>1429</v>
      </c>
      <c r="IR10" s="426" t="s">
        <v>1429</v>
      </c>
      <c r="IS10" s="426" t="s">
        <v>1429</v>
      </c>
      <c r="IT10" s="426" t="s">
        <v>1429</v>
      </c>
      <c r="IU10" s="426" t="s">
        <v>1429</v>
      </c>
      <c r="IV10" s="426" t="s">
        <v>1429</v>
      </c>
      <c r="IW10" s="426" t="s">
        <v>1429</v>
      </c>
      <c r="IX10" s="426" t="s">
        <v>1429</v>
      </c>
      <c r="IY10" s="426" t="s">
        <v>1429</v>
      </c>
      <c r="IZ10" s="426" t="s">
        <v>1429</v>
      </c>
      <c r="JA10" s="426" t="s">
        <v>1429</v>
      </c>
      <c r="JB10" s="426" t="s">
        <v>1429</v>
      </c>
      <c r="JC10" s="426" t="s">
        <v>1429</v>
      </c>
      <c r="JD10" s="426" t="s">
        <v>1429</v>
      </c>
      <c r="JE10" s="426" t="s">
        <v>1429</v>
      </c>
      <c r="JF10" s="426" t="s">
        <v>1429</v>
      </c>
      <c r="JG10" s="426" t="s">
        <v>1429</v>
      </c>
      <c r="JH10" s="427" t="s">
        <v>1429</v>
      </c>
      <c r="JI10" s="421" t="s">
        <v>1423</v>
      </c>
      <c r="JJ10" s="421" t="s">
        <v>1423</v>
      </c>
      <c r="JK10" s="426" t="s">
        <v>1430</v>
      </c>
      <c r="JL10" s="426" t="s">
        <v>1430</v>
      </c>
      <c r="JM10" s="426" t="s">
        <v>1430</v>
      </c>
      <c r="JN10" s="426" t="s">
        <v>1430</v>
      </c>
      <c r="JO10" s="426" t="s">
        <v>1430</v>
      </c>
      <c r="JP10" s="426" t="s">
        <v>1430</v>
      </c>
      <c r="JQ10" s="426" t="s">
        <v>1430</v>
      </c>
      <c r="JR10" s="426" t="s">
        <v>1430</v>
      </c>
      <c r="JS10" s="426" t="s">
        <v>1430</v>
      </c>
      <c r="JT10" s="426" t="s">
        <v>1430</v>
      </c>
      <c r="JU10" s="426" t="s">
        <v>1430</v>
      </c>
      <c r="JV10" s="426" t="s">
        <v>1430</v>
      </c>
      <c r="JW10" s="426" t="s">
        <v>1430</v>
      </c>
      <c r="JX10" s="426" t="s">
        <v>1430</v>
      </c>
      <c r="JY10" s="426" t="s">
        <v>1430</v>
      </c>
      <c r="JZ10" s="426" t="s">
        <v>1430</v>
      </c>
      <c r="KA10" s="426" t="s">
        <v>1430</v>
      </c>
      <c r="KB10" s="426" t="s">
        <v>1430</v>
      </c>
      <c r="KC10" s="426" t="s">
        <v>1430</v>
      </c>
      <c r="KD10" s="426" t="s">
        <v>1430</v>
      </c>
      <c r="KE10" s="426" t="s">
        <v>1430</v>
      </c>
      <c r="KF10" s="426" t="s">
        <v>1430</v>
      </c>
      <c r="KG10" s="426" t="s">
        <v>1430</v>
      </c>
      <c r="KH10" s="426" t="s">
        <v>1430</v>
      </c>
      <c r="KI10" s="426" t="s">
        <v>1430</v>
      </c>
      <c r="KJ10" s="426" t="s">
        <v>1430</v>
      </c>
      <c r="KK10" s="426" t="s">
        <v>1430</v>
      </c>
      <c r="KL10" s="426" t="s">
        <v>1430</v>
      </c>
      <c r="KM10" s="426" t="s">
        <v>1430</v>
      </c>
      <c r="KN10" s="426" t="s">
        <v>1430</v>
      </c>
      <c r="KO10" s="426" t="s">
        <v>1430</v>
      </c>
      <c r="KP10" s="426" t="s">
        <v>1430</v>
      </c>
      <c r="KQ10" s="426" t="s">
        <v>1430</v>
      </c>
      <c r="KR10" s="426" t="s">
        <v>1430</v>
      </c>
      <c r="KS10" s="426" t="s">
        <v>1430</v>
      </c>
      <c r="KT10" s="426" t="s">
        <v>1430</v>
      </c>
      <c r="KU10" s="426" t="s">
        <v>1430</v>
      </c>
      <c r="KV10" s="426" t="s">
        <v>1430</v>
      </c>
      <c r="KW10" s="426" t="s">
        <v>1430</v>
      </c>
      <c r="KX10" s="426" t="s">
        <v>1430</v>
      </c>
      <c r="KY10" s="426" t="s">
        <v>1430</v>
      </c>
      <c r="KZ10" s="426" t="s">
        <v>1430</v>
      </c>
      <c r="LA10" s="426" t="s">
        <v>1430</v>
      </c>
      <c r="LB10" s="426" t="s">
        <v>1430</v>
      </c>
      <c r="LC10" s="426" t="s">
        <v>1430</v>
      </c>
      <c r="LD10" s="426" t="s">
        <v>1430</v>
      </c>
      <c r="LE10" s="426" t="s">
        <v>1430</v>
      </c>
      <c r="LF10" s="426" t="s">
        <v>1430</v>
      </c>
      <c r="LG10" s="426" t="s">
        <v>1430</v>
      </c>
      <c r="LH10" s="426" t="s">
        <v>1430</v>
      </c>
      <c r="LI10" s="426" t="s">
        <v>1430</v>
      </c>
      <c r="LJ10" s="426" t="s">
        <v>1430</v>
      </c>
      <c r="LK10" s="426" t="s">
        <v>1430</v>
      </c>
      <c r="LL10" s="426" t="s">
        <v>1430</v>
      </c>
      <c r="LM10" s="426" t="s">
        <v>1430</v>
      </c>
      <c r="LN10" s="426" t="s">
        <v>1430</v>
      </c>
      <c r="LO10" s="426" t="s">
        <v>1430</v>
      </c>
      <c r="LP10" s="426" t="s">
        <v>1430</v>
      </c>
      <c r="LQ10" s="426" t="s">
        <v>1430</v>
      </c>
      <c r="LR10" s="426" t="s">
        <v>1430</v>
      </c>
      <c r="LS10" s="426" t="s">
        <v>1430</v>
      </c>
      <c r="LT10" s="426" t="s">
        <v>1430</v>
      </c>
      <c r="LU10" s="426" t="s">
        <v>1430</v>
      </c>
      <c r="LV10" s="426" t="s">
        <v>1430</v>
      </c>
      <c r="LW10" s="426" t="s">
        <v>1430</v>
      </c>
      <c r="LX10" s="426" t="s">
        <v>1430</v>
      </c>
      <c r="LY10" s="426" t="s">
        <v>1430</v>
      </c>
      <c r="LZ10" s="426" t="s">
        <v>1430</v>
      </c>
      <c r="MA10" s="426" t="s">
        <v>1430</v>
      </c>
      <c r="MB10" s="426" t="s">
        <v>1430</v>
      </c>
      <c r="MC10" s="426" t="s">
        <v>1430</v>
      </c>
      <c r="MD10" s="426" t="s">
        <v>1430</v>
      </c>
      <c r="ME10" s="426" t="s">
        <v>1430</v>
      </c>
      <c r="MF10" s="426" t="s">
        <v>1430</v>
      </c>
      <c r="MG10" s="426" t="s">
        <v>1430</v>
      </c>
      <c r="MH10" s="426" t="s">
        <v>1430</v>
      </c>
      <c r="MI10" s="426" t="s">
        <v>1430</v>
      </c>
      <c r="MJ10" s="426" t="s">
        <v>1430</v>
      </c>
      <c r="MK10" s="426" t="s">
        <v>1430</v>
      </c>
      <c r="ML10" s="426" t="s">
        <v>1430</v>
      </c>
      <c r="MM10" s="426" t="s">
        <v>1430</v>
      </c>
      <c r="MN10" s="426" t="s">
        <v>1430</v>
      </c>
      <c r="MO10" s="426" t="s">
        <v>1430</v>
      </c>
      <c r="MP10" s="426" t="s">
        <v>1430</v>
      </c>
      <c r="MQ10" s="426" t="s">
        <v>1430</v>
      </c>
      <c r="MR10" s="426" t="s">
        <v>1430</v>
      </c>
      <c r="MS10" s="426" t="s">
        <v>1430</v>
      </c>
      <c r="MT10" s="426" t="s">
        <v>1430</v>
      </c>
      <c r="MU10" s="426" t="s">
        <v>1430</v>
      </c>
      <c r="MV10" s="426" t="s">
        <v>1430</v>
      </c>
      <c r="MW10" s="426" t="s">
        <v>1430</v>
      </c>
      <c r="MX10" s="426" t="s">
        <v>1430</v>
      </c>
      <c r="MY10" s="426" t="s">
        <v>1430</v>
      </c>
      <c r="MZ10" s="426" t="s">
        <v>1430</v>
      </c>
      <c r="NA10" s="426" t="s">
        <v>1430</v>
      </c>
      <c r="NB10" s="426" t="s">
        <v>1430</v>
      </c>
      <c r="NC10" s="426" t="s">
        <v>1430</v>
      </c>
      <c r="ND10" s="426" t="s">
        <v>1430</v>
      </c>
      <c r="NE10" s="426" t="s">
        <v>1430</v>
      </c>
      <c r="NF10" s="426" t="s">
        <v>1430</v>
      </c>
      <c r="NG10" s="428"/>
      <c r="NH10" s="413" t="s">
        <v>1430</v>
      </c>
      <c r="NI10" s="413" t="s">
        <v>1429</v>
      </c>
      <c r="NJ10" s="413" t="s">
        <v>1430</v>
      </c>
      <c r="NK10" s="413" t="s">
        <v>1223</v>
      </c>
      <c r="NL10" s="413" t="s">
        <v>1428</v>
      </c>
      <c r="NM10" s="413" t="s">
        <v>1428</v>
      </c>
      <c r="NN10" s="413" t="s">
        <v>1428</v>
      </c>
      <c r="NO10" s="413" t="s">
        <v>1428</v>
      </c>
      <c r="NP10" s="413" t="s">
        <v>1428</v>
      </c>
      <c r="NQ10" s="413" t="s">
        <v>1428</v>
      </c>
      <c r="NR10" s="413" t="s">
        <v>1428</v>
      </c>
      <c r="NS10" s="413" t="s">
        <v>1428</v>
      </c>
      <c r="NT10" s="413" t="s">
        <v>1428</v>
      </c>
      <c r="NU10" s="413" t="s">
        <v>1428</v>
      </c>
      <c r="NV10" s="413" t="s">
        <v>1428</v>
      </c>
      <c r="NW10" s="413" t="s">
        <v>1428</v>
      </c>
      <c r="NX10" s="413" t="s">
        <v>1428</v>
      </c>
      <c r="NY10" s="413" t="s">
        <v>1428</v>
      </c>
      <c r="NZ10" s="413" t="s">
        <v>1428</v>
      </c>
      <c r="OA10" s="413" t="s">
        <v>1444</v>
      </c>
      <c r="OB10" s="413" t="s">
        <v>1281</v>
      </c>
      <c r="OC10" s="413" t="s">
        <v>1428</v>
      </c>
      <c r="OD10" s="413" t="s">
        <v>1428</v>
      </c>
      <c r="OE10" s="413" t="s">
        <v>1428</v>
      </c>
      <c r="OF10" s="413" t="s">
        <v>1281</v>
      </c>
      <c r="OG10" s="413" t="s">
        <v>1281</v>
      </c>
      <c r="OH10" s="413" t="s">
        <v>1445</v>
      </c>
      <c r="OI10" s="413" t="s">
        <v>1281</v>
      </c>
      <c r="OJ10" s="413" t="s">
        <v>1281</v>
      </c>
      <c r="OK10" s="413" t="s">
        <v>1281</v>
      </c>
      <c r="OL10" s="413" t="s">
        <v>1446</v>
      </c>
      <c r="OM10" s="413" t="s">
        <v>1417</v>
      </c>
      <c r="ON10" s="413" t="s">
        <v>1418</v>
      </c>
      <c r="OO10" s="413" t="s">
        <v>1447</v>
      </c>
      <c r="OP10" s="429"/>
      <c r="OQ10" s="430" t="s">
        <v>1448</v>
      </c>
      <c r="OR10" s="413" t="s">
        <v>1449</v>
      </c>
      <c r="OS10" s="413" t="s">
        <v>1395</v>
      </c>
      <c r="OT10" s="413" t="s">
        <v>1424</v>
      </c>
      <c r="OU10" s="413" t="s">
        <v>1449</v>
      </c>
      <c r="OV10" s="413" t="s">
        <v>1449</v>
      </c>
      <c r="OW10" s="413" t="s">
        <v>1450</v>
      </c>
      <c r="OX10" s="413"/>
      <c r="OY10" s="413"/>
      <c r="OZ10" s="429" t="s">
        <v>1446</v>
      </c>
      <c r="PA10" s="413"/>
      <c r="PB10" s="429" t="s">
        <v>1421</v>
      </c>
      <c r="PC10" s="431"/>
      <c r="PD10" s="432"/>
      <c r="PE10" s="413"/>
      <c r="PF10" s="413"/>
      <c r="PG10" s="431"/>
      <c r="PH10" s="413"/>
      <c r="PI10" s="432" t="s">
        <v>1421</v>
      </c>
      <c r="PJ10" s="413" t="s">
        <v>1425</v>
      </c>
      <c r="PK10" s="413" t="s">
        <v>1425</v>
      </c>
      <c r="PL10" s="413" t="s">
        <v>1421</v>
      </c>
      <c r="PM10" s="413" t="s">
        <v>1451</v>
      </c>
      <c r="PN10" s="413" t="s">
        <v>1451</v>
      </c>
      <c r="PO10" s="413" t="s">
        <v>1452</v>
      </c>
      <c r="PP10" s="413" t="s">
        <v>1453</v>
      </c>
      <c r="PQ10" s="413" t="s">
        <v>1450</v>
      </c>
      <c r="PR10" s="430" t="s">
        <v>1422</v>
      </c>
      <c r="PS10" s="430" t="s">
        <v>1422</v>
      </c>
      <c r="PT10" s="431" t="s">
        <v>1450</v>
      </c>
      <c r="PU10" s="433" t="s">
        <v>1454</v>
      </c>
      <c r="PV10" t="s">
        <v>755</v>
      </c>
      <c r="PW10" t="s">
        <v>1455</v>
      </c>
      <c r="PX10" t="s">
        <v>1456</v>
      </c>
      <c r="PY10" t="s">
        <v>1457</v>
      </c>
      <c r="PZ10" t="s">
        <v>1458</v>
      </c>
      <c r="QA10" t="s">
        <v>1459</v>
      </c>
      <c r="QB10" t="s">
        <v>1460</v>
      </c>
      <c r="QC10" t="s">
        <v>1461</v>
      </c>
      <c r="QD10" t="s">
        <v>1462</v>
      </c>
      <c r="QE10" t="s">
        <v>1463</v>
      </c>
      <c r="QF10" t="s">
        <v>1464</v>
      </c>
      <c r="QG10" t="s">
        <v>1465</v>
      </c>
      <c r="QH10" t="s">
        <v>1466</v>
      </c>
      <c r="QI10" t="s">
        <v>1467</v>
      </c>
      <c r="QJ10" t="s">
        <v>1468</v>
      </c>
      <c r="QK10" t="s">
        <v>1469</v>
      </c>
      <c r="QL10" t="s">
        <v>1470</v>
      </c>
      <c r="QM10" t="s">
        <v>1471</v>
      </c>
      <c r="QN10" t="s">
        <v>1472</v>
      </c>
      <c r="QO10" t="s">
        <v>1473</v>
      </c>
    </row>
    <row r="11" spans="1:457" x14ac:dyDescent="0.35">
      <c r="A11" s="434" t="s">
        <v>1454</v>
      </c>
      <c r="B11" s="435" t="s">
        <v>1474</v>
      </c>
      <c r="C11" s="434"/>
      <c r="D11" s="436" t="s">
        <v>1475</v>
      </c>
      <c r="E11" s="437" t="s">
        <v>1454</v>
      </c>
      <c r="F11" s="438" t="s">
        <v>1476</v>
      </c>
      <c r="G11" s="438" t="s">
        <v>1477</v>
      </c>
      <c r="H11" s="438" t="s">
        <v>1478</v>
      </c>
      <c r="I11" s="438" t="s">
        <v>1479</v>
      </c>
      <c r="J11" s="439" t="s">
        <v>1480</v>
      </c>
      <c r="K11" s="440" t="s">
        <v>1481</v>
      </c>
      <c r="L11" s="441" t="s">
        <v>1482</v>
      </c>
      <c r="M11" s="442" t="s">
        <v>1483</v>
      </c>
      <c r="N11" s="442" t="s">
        <v>1484</v>
      </c>
      <c r="O11" s="442" t="s">
        <v>1485</v>
      </c>
      <c r="P11" s="443" t="s">
        <v>1486</v>
      </c>
      <c r="Q11" s="443" t="s">
        <v>1487</v>
      </c>
      <c r="R11" s="443" t="s">
        <v>1488</v>
      </c>
      <c r="S11" s="444" t="s">
        <v>1489</v>
      </c>
      <c r="T11" s="443" t="s">
        <v>1490</v>
      </c>
      <c r="U11" s="443" t="s">
        <v>1491</v>
      </c>
      <c r="V11" s="443" t="s">
        <v>1492</v>
      </c>
      <c r="W11" s="443" t="s">
        <v>1493</v>
      </c>
      <c r="X11" s="443" t="s">
        <v>1494</v>
      </c>
      <c r="Y11" s="445" t="s">
        <v>1495</v>
      </c>
      <c r="Z11" s="443" t="s">
        <v>1496</v>
      </c>
      <c r="AA11" s="445" t="s">
        <v>1497</v>
      </c>
      <c r="AB11" s="443" t="s">
        <v>1498</v>
      </c>
      <c r="AC11" s="442" t="s">
        <v>1499</v>
      </c>
      <c r="AD11" s="442" t="s">
        <v>1500</v>
      </c>
      <c r="AE11" s="442" t="s">
        <v>1501</v>
      </c>
      <c r="AF11" s="446" t="s">
        <v>1502</v>
      </c>
      <c r="AG11" s="443" t="s">
        <v>1503</v>
      </c>
      <c r="AH11" s="443" t="s">
        <v>1504</v>
      </c>
      <c r="AI11" s="443" t="s">
        <v>1505</v>
      </c>
      <c r="AJ11" s="443" t="s">
        <v>1506</v>
      </c>
      <c r="AK11" s="445" t="s">
        <v>1507</v>
      </c>
      <c r="AL11" s="442" t="s">
        <v>1508</v>
      </c>
      <c r="AM11" s="442" t="s">
        <v>1509</v>
      </c>
      <c r="AN11" s="445" t="s">
        <v>1510</v>
      </c>
      <c r="AO11" s="442" t="s">
        <v>1284</v>
      </c>
      <c r="AP11" s="442" t="s">
        <v>1285</v>
      </c>
      <c r="AQ11" s="442" t="s">
        <v>1286</v>
      </c>
      <c r="AR11" s="442" t="s">
        <v>1287</v>
      </c>
      <c r="AS11" s="442" t="s">
        <v>1288</v>
      </c>
      <c r="AT11" s="442" t="s">
        <v>1289</v>
      </c>
      <c r="AU11" s="442" t="s">
        <v>1290</v>
      </c>
      <c r="AV11" s="442" t="s">
        <v>1291</v>
      </c>
      <c r="AW11" s="442" t="s">
        <v>1292</v>
      </c>
      <c r="AX11" s="442" t="s">
        <v>1293</v>
      </c>
      <c r="AY11" s="442" t="s">
        <v>1294</v>
      </c>
      <c r="AZ11" s="442" t="s">
        <v>1295</v>
      </c>
      <c r="BA11" s="442" t="s">
        <v>1296</v>
      </c>
      <c r="BB11" s="442" t="s">
        <v>1297</v>
      </c>
      <c r="BC11" s="442" t="s">
        <v>1298</v>
      </c>
      <c r="BD11" s="442" t="s">
        <v>1299</v>
      </c>
      <c r="BE11" s="442" t="s">
        <v>1300</v>
      </c>
      <c r="BF11" s="442" t="s">
        <v>1301</v>
      </c>
      <c r="BG11" s="442" t="s">
        <v>1302</v>
      </c>
      <c r="BH11" s="442" t="s">
        <v>1303</v>
      </c>
      <c r="BI11" s="442" t="s">
        <v>1304</v>
      </c>
      <c r="BJ11" s="442" t="s">
        <v>1305</v>
      </c>
      <c r="BK11" s="442" t="s">
        <v>1306</v>
      </c>
      <c r="BL11" s="442" t="s">
        <v>1307</v>
      </c>
      <c r="BM11" s="442" t="s">
        <v>1308</v>
      </c>
      <c r="BN11" s="442" t="s">
        <v>1309</v>
      </c>
      <c r="BO11" s="442" t="s">
        <v>1310</v>
      </c>
      <c r="BP11" s="442" t="s">
        <v>1311</v>
      </c>
      <c r="BQ11" s="442" t="s">
        <v>1312</v>
      </c>
      <c r="BR11" s="442" t="s">
        <v>1313</v>
      </c>
      <c r="BS11" s="442" t="s">
        <v>1314</v>
      </c>
      <c r="BT11" s="442" t="s">
        <v>1315</v>
      </c>
      <c r="BU11" s="442" t="s">
        <v>1316</v>
      </c>
      <c r="BV11" s="442" t="s">
        <v>1317</v>
      </c>
      <c r="BW11" s="442" t="s">
        <v>1318</v>
      </c>
      <c r="BX11" s="442" t="s">
        <v>1319</v>
      </c>
      <c r="BY11" s="442" t="s">
        <v>1320</v>
      </c>
      <c r="BZ11" s="442" t="s">
        <v>1321</v>
      </c>
      <c r="CA11" s="442" t="s">
        <v>1322</v>
      </c>
      <c r="CB11" s="442" t="s">
        <v>1323</v>
      </c>
      <c r="CC11" s="442" t="s">
        <v>1324</v>
      </c>
      <c r="CD11" s="442" t="s">
        <v>1325</v>
      </c>
      <c r="CE11" s="442" t="s">
        <v>1326</v>
      </c>
      <c r="CF11" s="442" t="s">
        <v>1327</v>
      </c>
      <c r="CG11" s="442" t="s">
        <v>1328</v>
      </c>
      <c r="CH11" s="442" t="s">
        <v>1329</v>
      </c>
      <c r="CI11" s="442" t="s">
        <v>1330</v>
      </c>
      <c r="CJ11" s="442" t="s">
        <v>1331</v>
      </c>
      <c r="CK11" s="442" t="s">
        <v>1332</v>
      </c>
      <c r="CL11" s="442" t="s">
        <v>1333</v>
      </c>
      <c r="CM11" s="442" t="s">
        <v>1334</v>
      </c>
      <c r="CN11" s="442" t="s">
        <v>1335</v>
      </c>
      <c r="CO11" s="442" t="s">
        <v>1336</v>
      </c>
      <c r="CP11" s="442" t="s">
        <v>1337</v>
      </c>
      <c r="CQ11" s="442" t="s">
        <v>1338</v>
      </c>
      <c r="CR11" s="442" t="s">
        <v>1339</v>
      </c>
      <c r="CS11" s="442" t="s">
        <v>1340</v>
      </c>
      <c r="CT11" s="442" t="s">
        <v>1341</v>
      </c>
      <c r="CU11" s="442" t="s">
        <v>1342</v>
      </c>
      <c r="CV11" s="442" t="s">
        <v>1343</v>
      </c>
      <c r="CW11" s="442" t="s">
        <v>1344</v>
      </c>
      <c r="CX11" s="442" t="s">
        <v>1345</v>
      </c>
      <c r="CY11" s="442" t="s">
        <v>1346</v>
      </c>
      <c r="CZ11" s="442" t="s">
        <v>1347</v>
      </c>
      <c r="DA11" s="442" t="s">
        <v>1348</v>
      </c>
      <c r="DB11" s="442" t="s">
        <v>1349</v>
      </c>
      <c r="DC11" s="442" t="s">
        <v>1350</v>
      </c>
      <c r="DD11" s="442" t="s">
        <v>1351</v>
      </c>
      <c r="DE11" s="442" t="s">
        <v>1352</v>
      </c>
      <c r="DF11" s="442" t="s">
        <v>1353</v>
      </c>
      <c r="DG11" s="442" t="s">
        <v>1354</v>
      </c>
      <c r="DH11" s="442" t="s">
        <v>1355</v>
      </c>
      <c r="DI11" s="442" t="s">
        <v>1356</v>
      </c>
      <c r="DJ11" s="442" t="s">
        <v>1357</v>
      </c>
      <c r="DK11" s="442" t="s">
        <v>1358</v>
      </c>
      <c r="DL11" s="442" t="s">
        <v>1359</v>
      </c>
      <c r="DM11" s="442" t="s">
        <v>1360</v>
      </c>
      <c r="DN11" s="442" t="s">
        <v>1361</v>
      </c>
      <c r="DO11" s="442" t="s">
        <v>1362</v>
      </c>
      <c r="DP11" s="442" t="s">
        <v>1363</v>
      </c>
      <c r="DQ11" s="442" t="s">
        <v>1364</v>
      </c>
      <c r="DR11" s="442" t="s">
        <v>1365</v>
      </c>
      <c r="DS11" s="442" t="s">
        <v>1366</v>
      </c>
      <c r="DT11" s="442" t="s">
        <v>1367</v>
      </c>
      <c r="DU11" s="442" t="s">
        <v>1368</v>
      </c>
      <c r="DV11" s="442" t="s">
        <v>1369</v>
      </c>
      <c r="DW11" s="447" t="s">
        <v>1370</v>
      </c>
      <c r="DX11" s="442" t="s">
        <v>1371</v>
      </c>
      <c r="DY11" s="442" t="s">
        <v>1372</v>
      </c>
      <c r="DZ11" s="442" t="s">
        <v>1373</v>
      </c>
      <c r="EA11" s="442" t="s">
        <v>1374</v>
      </c>
      <c r="EB11" s="442" t="s">
        <v>1375</v>
      </c>
      <c r="EC11" s="442" t="s">
        <v>1376</v>
      </c>
      <c r="ED11" s="442" t="s">
        <v>1377</v>
      </c>
      <c r="EE11" s="442" t="s">
        <v>1378</v>
      </c>
      <c r="EF11" s="442" t="s">
        <v>1379</v>
      </c>
      <c r="EG11" s="442" t="s">
        <v>1380</v>
      </c>
      <c r="EH11" s="442" t="s">
        <v>1381</v>
      </c>
      <c r="EI11" s="442" t="s">
        <v>1382</v>
      </c>
      <c r="EJ11" s="442" t="s">
        <v>1383</v>
      </c>
      <c r="EK11" s="443" t="s">
        <v>1511</v>
      </c>
      <c r="EL11" s="443" t="s">
        <v>1512</v>
      </c>
      <c r="EM11" s="443" t="s">
        <v>1513</v>
      </c>
      <c r="EN11" s="443" t="s">
        <v>1514</v>
      </c>
      <c r="EO11" s="442" t="s">
        <v>1515</v>
      </c>
      <c r="EP11" s="442" t="s">
        <v>1516</v>
      </c>
      <c r="EQ11" s="442" t="s">
        <v>1517</v>
      </c>
      <c r="ER11" s="443" t="s">
        <v>1518</v>
      </c>
      <c r="ES11" s="443" t="s">
        <v>1519</v>
      </c>
      <c r="ET11" s="443" t="s">
        <v>1520</v>
      </c>
      <c r="EU11" s="443" t="s">
        <v>1521</v>
      </c>
      <c r="EV11" s="443" t="s">
        <v>1522</v>
      </c>
      <c r="EW11" s="446" t="s">
        <v>1523</v>
      </c>
      <c r="EX11" s="446" t="s">
        <v>1524</v>
      </c>
      <c r="EY11" s="443" t="s">
        <v>1525</v>
      </c>
      <c r="EZ11" s="443" t="s">
        <v>1265</v>
      </c>
      <c r="FA11" s="443" t="s">
        <v>1266</v>
      </c>
      <c r="FB11" s="445" t="s">
        <v>1526</v>
      </c>
      <c r="FC11" s="443" t="s">
        <v>1527</v>
      </c>
      <c r="FD11" s="445" t="s">
        <v>1528</v>
      </c>
      <c r="FE11" s="443" t="s">
        <v>1529</v>
      </c>
      <c r="FF11" s="445" t="s">
        <v>1530</v>
      </c>
      <c r="FG11" s="443" t="s">
        <v>1531</v>
      </c>
      <c r="FH11" s="445" t="s">
        <v>1532</v>
      </c>
      <c r="FI11" s="443" t="s">
        <v>1533</v>
      </c>
      <c r="FJ11" s="448" t="s">
        <v>1534</v>
      </c>
      <c r="FK11" s="443" t="s">
        <v>1535</v>
      </c>
      <c r="FL11" s="442" t="s">
        <v>1536</v>
      </c>
      <c r="FM11" s="449" t="s">
        <v>1284</v>
      </c>
      <c r="FN11" s="449" t="s">
        <v>1285</v>
      </c>
      <c r="FO11" s="449" t="s">
        <v>1286</v>
      </c>
      <c r="FP11" s="449" t="s">
        <v>1287</v>
      </c>
      <c r="FQ11" s="449" t="s">
        <v>1288</v>
      </c>
      <c r="FR11" s="449" t="s">
        <v>1289</v>
      </c>
      <c r="FS11" s="449" t="s">
        <v>1290</v>
      </c>
      <c r="FT11" s="449" t="s">
        <v>1291</v>
      </c>
      <c r="FU11" s="449" t="s">
        <v>1292</v>
      </c>
      <c r="FV11" s="449" t="s">
        <v>1293</v>
      </c>
      <c r="FW11" s="449" t="s">
        <v>1294</v>
      </c>
      <c r="FX11" s="449" t="s">
        <v>1295</v>
      </c>
      <c r="FY11" s="449" t="s">
        <v>1296</v>
      </c>
      <c r="FZ11" s="449" t="s">
        <v>1297</v>
      </c>
      <c r="GA11" s="449" t="s">
        <v>1298</v>
      </c>
      <c r="GB11" s="449" t="s">
        <v>1299</v>
      </c>
      <c r="GC11" s="449" t="s">
        <v>1300</v>
      </c>
      <c r="GD11" s="449" t="s">
        <v>1301</v>
      </c>
      <c r="GE11" s="449" t="s">
        <v>1302</v>
      </c>
      <c r="GF11" s="449" t="s">
        <v>1303</v>
      </c>
      <c r="GG11" s="449" t="s">
        <v>1304</v>
      </c>
      <c r="GH11" s="449" t="s">
        <v>1305</v>
      </c>
      <c r="GI11" s="449" t="s">
        <v>1306</v>
      </c>
      <c r="GJ11" s="449" t="s">
        <v>1307</v>
      </c>
      <c r="GK11" s="449" t="s">
        <v>1308</v>
      </c>
      <c r="GL11" s="449" t="s">
        <v>1309</v>
      </c>
      <c r="GM11" s="449" t="s">
        <v>1310</v>
      </c>
      <c r="GN11" s="449" t="s">
        <v>1311</v>
      </c>
      <c r="GO11" s="449" t="s">
        <v>1312</v>
      </c>
      <c r="GP11" s="449" t="s">
        <v>1313</v>
      </c>
      <c r="GQ11" s="449" t="s">
        <v>1314</v>
      </c>
      <c r="GR11" s="449" t="s">
        <v>1315</v>
      </c>
      <c r="GS11" s="449" t="s">
        <v>1316</v>
      </c>
      <c r="GT11" s="449" t="s">
        <v>1317</v>
      </c>
      <c r="GU11" s="449" t="s">
        <v>1318</v>
      </c>
      <c r="GV11" s="449" t="s">
        <v>1319</v>
      </c>
      <c r="GW11" s="449" t="s">
        <v>1320</v>
      </c>
      <c r="GX11" s="449" t="s">
        <v>1321</v>
      </c>
      <c r="GY11" s="449" t="s">
        <v>1322</v>
      </c>
      <c r="GZ11" s="449" t="s">
        <v>1323</v>
      </c>
      <c r="HA11" s="449" t="s">
        <v>1324</v>
      </c>
      <c r="HB11" s="449" t="s">
        <v>1325</v>
      </c>
      <c r="HC11" s="449" t="s">
        <v>1326</v>
      </c>
      <c r="HD11" s="449" t="s">
        <v>1327</v>
      </c>
      <c r="HE11" s="449" t="s">
        <v>1328</v>
      </c>
      <c r="HF11" s="449" t="s">
        <v>1329</v>
      </c>
      <c r="HG11" s="449" t="s">
        <v>1330</v>
      </c>
      <c r="HH11" s="449" t="s">
        <v>1331</v>
      </c>
      <c r="HI11" s="449" t="s">
        <v>1332</v>
      </c>
      <c r="HJ11" s="449" t="s">
        <v>1333</v>
      </c>
      <c r="HK11" s="449" t="s">
        <v>1334</v>
      </c>
      <c r="HL11" s="449" t="s">
        <v>1335</v>
      </c>
      <c r="HM11" s="449" t="s">
        <v>1336</v>
      </c>
      <c r="HN11" s="449" t="s">
        <v>1337</v>
      </c>
      <c r="HO11" s="449" t="s">
        <v>1338</v>
      </c>
      <c r="HP11" s="449" t="s">
        <v>1339</v>
      </c>
      <c r="HQ11" s="449" t="s">
        <v>1340</v>
      </c>
      <c r="HR11" s="449" t="s">
        <v>1341</v>
      </c>
      <c r="HS11" s="449" t="s">
        <v>1342</v>
      </c>
      <c r="HT11" s="449" t="s">
        <v>1343</v>
      </c>
      <c r="HU11" s="449" t="s">
        <v>1344</v>
      </c>
      <c r="HV11" s="449" t="s">
        <v>1345</v>
      </c>
      <c r="HW11" s="449" t="s">
        <v>1346</v>
      </c>
      <c r="HX11" s="449" t="s">
        <v>1347</v>
      </c>
      <c r="HY11" s="449" t="s">
        <v>1348</v>
      </c>
      <c r="HZ11" s="449" t="s">
        <v>1349</v>
      </c>
      <c r="IA11" s="449" t="s">
        <v>1350</v>
      </c>
      <c r="IB11" s="449" t="s">
        <v>1351</v>
      </c>
      <c r="IC11" s="449" t="s">
        <v>1352</v>
      </c>
      <c r="ID11" s="449" t="s">
        <v>1353</v>
      </c>
      <c r="IE11" s="449" t="s">
        <v>1354</v>
      </c>
      <c r="IF11" s="449" t="s">
        <v>1355</v>
      </c>
      <c r="IG11" s="449" t="s">
        <v>1356</v>
      </c>
      <c r="IH11" s="449" t="s">
        <v>1357</v>
      </c>
      <c r="II11" s="449" t="s">
        <v>1358</v>
      </c>
      <c r="IJ11" s="449" t="s">
        <v>1359</v>
      </c>
      <c r="IK11" s="449" t="s">
        <v>1360</v>
      </c>
      <c r="IL11" s="449" t="s">
        <v>1361</v>
      </c>
      <c r="IM11" s="449" t="s">
        <v>1362</v>
      </c>
      <c r="IN11" s="449" t="s">
        <v>1363</v>
      </c>
      <c r="IO11" s="449" t="s">
        <v>1364</v>
      </c>
      <c r="IP11" s="449" t="s">
        <v>1365</v>
      </c>
      <c r="IQ11" s="449" t="s">
        <v>1366</v>
      </c>
      <c r="IR11" s="449" t="s">
        <v>1367</v>
      </c>
      <c r="IS11" s="449" t="s">
        <v>1368</v>
      </c>
      <c r="IT11" s="449" t="s">
        <v>1369</v>
      </c>
      <c r="IU11" s="449" t="s">
        <v>1370</v>
      </c>
      <c r="IV11" s="449" t="s">
        <v>1371</v>
      </c>
      <c r="IW11" s="449" t="s">
        <v>1372</v>
      </c>
      <c r="IX11" s="449" t="s">
        <v>1373</v>
      </c>
      <c r="IY11" s="449" t="s">
        <v>1374</v>
      </c>
      <c r="IZ11" s="449" t="s">
        <v>1375</v>
      </c>
      <c r="JA11" s="449" t="s">
        <v>1376</v>
      </c>
      <c r="JB11" s="449" t="s">
        <v>1377</v>
      </c>
      <c r="JC11" s="449" t="s">
        <v>1378</v>
      </c>
      <c r="JD11" s="449" t="s">
        <v>1379</v>
      </c>
      <c r="JE11" s="449" t="s">
        <v>1380</v>
      </c>
      <c r="JF11" s="449" t="s">
        <v>1381</v>
      </c>
      <c r="JG11" s="449" t="s">
        <v>1382</v>
      </c>
      <c r="JH11" s="450" t="s">
        <v>1383</v>
      </c>
      <c r="JI11" s="446" t="s">
        <v>1537</v>
      </c>
      <c r="JJ11" s="446" t="s">
        <v>1538</v>
      </c>
      <c r="JK11" s="449" t="s">
        <v>1284</v>
      </c>
      <c r="JL11" s="449" t="s">
        <v>1285</v>
      </c>
      <c r="JM11" s="449" t="s">
        <v>1286</v>
      </c>
      <c r="JN11" s="449" t="s">
        <v>1287</v>
      </c>
      <c r="JO11" s="449" t="s">
        <v>1288</v>
      </c>
      <c r="JP11" s="449" t="s">
        <v>1289</v>
      </c>
      <c r="JQ11" s="449" t="s">
        <v>1290</v>
      </c>
      <c r="JR11" s="449" t="s">
        <v>1291</v>
      </c>
      <c r="JS11" s="449" t="s">
        <v>1292</v>
      </c>
      <c r="JT11" s="449" t="s">
        <v>1293</v>
      </c>
      <c r="JU11" s="449" t="s">
        <v>1294</v>
      </c>
      <c r="JV11" s="449" t="s">
        <v>1295</v>
      </c>
      <c r="JW11" s="449" t="s">
        <v>1296</v>
      </c>
      <c r="JX11" s="449" t="s">
        <v>1297</v>
      </c>
      <c r="JY11" s="449" t="s">
        <v>1298</v>
      </c>
      <c r="JZ11" s="449" t="s">
        <v>1299</v>
      </c>
      <c r="KA11" s="449" t="s">
        <v>1300</v>
      </c>
      <c r="KB11" s="449" t="s">
        <v>1301</v>
      </c>
      <c r="KC11" s="449" t="s">
        <v>1302</v>
      </c>
      <c r="KD11" s="449" t="s">
        <v>1303</v>
      </c>
      <c r="KE11" s="449" t="s">
        <v>1304</v>
      </c>
      <c r="KF11" s="449" t="s">
        <v>1305</v>
      </c>
      <c r="KG11" s="449" t="s">
        <v>1306</v>
      </c>
      <c r="KH11" s="449" t="s">
        <v>1307</v>
      </c>
      <c r="KI11" s="449" t="s">
        <v>1308</v>
      </c>
      <c r="KJ11" s="449" t="s">
        <v>1309</v>
      </c>
      <c r="KK11" s="449" t="s">
        <v>1310</v>
      </c>
      <c r="KL11" s="449" t="s">
        <v>1311</v>
      </c>
      <c r="KM11" s="449" t="s">
        <v>1312</v>
      </c>
      <c r="KN11" s="449" t="s">
        <v>1313</v>
      </c>
      <c r="KO11" s="449" t="s">
        <v>1314</v>
      </c>
      <c r="KP11" s="449" t="s">
        <v>1315</v>
      </c>
      <c r="KQ11" s="449" t="s">
        <v>1316</v>
      </c>
      <c r="KR11" s="449" t="s">
        <v>1317</v>
      </c>
      <c r="KS11" s="449" t="s">
        <v>1318</v>
      </c>
      <c r="KT11" s="449" t="s">
        <v>1319</v>
      </c>
      <c r="KU11" s="449" t="s">
        <v>1320</v>
      </c>
      <c r="KV11" s="449" t="s">
        <v>1321</v>
      </c>
      <c r="KW11" s="449" t="s">
        <v>1322</v>
      </c>
      <c r="KX11" s="449" t="s">
        <v>1323</v>
      </c>
      <c r="KY11" s="449" t="s">
        <v>1324</v>
      </c>
      <c r="KZ11" s="449" t="s">
        <v>1325</v>
      </c>
      <c r="LA11" s="449" t="s">
        <v>1326</v>
      </c>
      <c r="LB11" s="449" t="s">
        <v>1327</v>
      </c>
      <c r="LC11" s="449" t="s">
        <v>1328</v>
      </c>
      <c r="LD11" s="449" t="s">
        <v>1329</v>
      </c>
      <c r="LE11" s="449" t="s">
        <v>1330</v>
      </c>
      <c r="LF11" s="449" t="s">
        <v>1331</v>
      </c>
      <c r="LG11" s="449" t="s">
        <v>1332</v>
      </c>
      <c r="LH11" s="449" t="s">
        <v>1333</v>
      </c>
      <c r="LI11" s="449" t="s">
        <v>1334</v>
      </c>
      <c r="LJ11" s="449" t="s">
        <v>1335</v>
      </c>
      <c r="LK11" s="449" t="s">
        <v>1336</v>
      </c>
      <c r="LL11" s="449" t="s">
        <v>1337</v>
      </c>
      <c r="LM11" s="449" t="s">
        <v>1338</v>
      </c>
      <c r="LN11" s="449" t="s">
        <v>1339</v>
      </c>
      <c r="LO11" s="449" t="s">
        <v>1340</v>
      </c>
      <c r="LP11" s="449" t="s">
        <v>1341</v>
      </c>
      <c r="LQ11" s="449" t="s">
        <v>1342</v>
      </c>
      <c r="LR11" s="449" t="s">
        <v>1343</v>
      </c>
      <c r="LS11" s="449" t="s">
        <v>1344</v>
      </c>
      <c r="LT11" s="449" t="s">
        <v>1345</v>
      </c>
      <c r="LU11" s="449" t="s">
        <v>1346</v>
      </c>
      <c r="LV11" s="449" t="s">
        <v>1347</v>
      </c>
      <c r="LW11" s="449" t="s">
        <v>1348</v>
      </c>
      <c r="LX11" s="449" t="s">
        <v>1349</v>
      </c>
      <c r="LY11" s="449" t="s">
        <v>1350</v>
      </c>
      <c r="LZ11" s="449" t="s">
        <v>1351</v>
      </c>
      <c r="MA11" s="449" t="s">
        <v>1352</v>
      </c>
      <c r="MB11" s="449" t="s">
        <v>1353</v>
      </c>
      <c r="MC11" s="449" t="s">
        <v>1354</v>
      </c>
      <c r="MD11" s="449" t="s">
        <v>1355</v>
      </c>
      <c r="ME11" s="449" t="s">
        <v>1356</v>
      </c>
      <c r="MF11" s="449" t="s">
        <v>1357</v>
      </c>
      <c r="MG11" s="449" t="s">
        <v>1358</v>
      </c>
      <c r="MH11" s="449" t="s">
        <v>1359</v>
      </c>
      <c r="MI11" s="449" t="s">
        <v>1360</v>
      </c>
      <c r="MJ11" s="449" t="s">
        <v>1361</v>
      </c>
      <c r="MK11" s="449" t="s">
        <v>1362</v>
      </c>
      <c r="ML11" s="449" t="s">
        <v>1363</v>
      </c>
      <c r="MM11" s="449" t="s">
        <v>1364</v>
      </c>
      <c r="MN11" s="449" t="s">
        <v>1365</v>
      </c>
      <c r="MO11" s="449" t="s">
        <v>1366</v>
      </c>
      <c r="MP11" s="449" t="s">
        <v>1367</v>
      </c>
      <c r="MQ11" s="449" t="s">
        <v>1368</v>
      </c>
      <c r="MR11" s="449" t="s">
        <v>1369</v>
      </c>
      <c r="MS11" s="449" t="s">
        <v>1370</v>
      </c>
      <c r="MT11" s="449" t="s">
        <v>1371</v>
      </c>
      <c r="MU11" s="449" t="s">
        <v>1372</v>
      </c>
      <c r="MV11" s="449" t="s">
        <v>1373</v>
      </c>
      <c r="MW11" s="449" t="s">
        <v>1374</v>
      </c>
      <c r="MX11" s="449" t="s">
        <v>1375</v>
      </c>
      <c r="MY11" s="449" t="s">
        <v>1376</v>
      </c>
      <c r="MZ11" s="449" t="s">
        <v>1377</v>
      </c>
      <c r="NA11" s="449" t="s">
        <v>1378</v>
      </c>
      <c r="NB11" s="449" t="s">
        <v>1379</v>
      </c>
      <c r="NC11" s="449" t="s">
        <v>1380</v>
      </c>
      <c r="ND11" s="449" t="s">
        <v>1381</v>
      </c>
      <c r="NE11" s="449" t="s">
        <v>1382</v>
      </c>
      <c r="NF11" s="449" t="s">
        <v>1383</v>
      </c>
      <c r="NG11" s="451"/>
      <c r="NH11" s="452" t="s">
        <v>1474</v>
      </c>
      <c r="NI11" s="452" t="s">
        <v>1539</v>
      </c>
      <c r="NJ11" s="452" t="s">
        <v>1540</v>
      </c>
      <c r="NK11" s="452" t="s">
        <v>1541</v>
      </c>
      <c r="NL11" s="452" t="s">
        <v>1542</v>
      </c>
      <c r="NM11" s="452" t="s">
        <v>1543</v>
      </c>
      <c r="NN11" s="452" t="s">
        <v>1544</v>
      </c>
      <c r="NO11" s="452" t="s">
        <v>1545</v>
      </c>
      <c r="NP11" s="452" t="s">
        <v>1546</v>
      </c>
      <c r="NQ11" s="452" t="s">
        <v>1547</v>
      </c>
      <c r="NR11" s="452" t="s">
        <v>1493</v>
      </c>
      <c r="NS11" s="452" t="s">
        <v>1494</v>
      </c>
      <c r="NT11" s="452" t="s">
        <v>1548</v>
      </c>
      <c r="NU11" s="452" t="s">
        <v>1549</v>
      </c>
      <c r="NV11" s="452" t="s">
        <v>1550</v>
      </c>
      <c r="NW11" s="452" t="s">
        <v>1551</v>
      </c>
      <c r="NX11" s="452" t="s">
        <v>1552</v>
      </c>
      <c r="NY11" s="452" t="s">
        <v>1553</v>
      </c>
      <c r="NZ11" s="452" t="s">
        <v>1554</v>
      </c>
      <c r="OA11" s="452" t="s">
        <v>1555</v>
      </c>
      <c r="OB11" s="452" t="s">
        <v>1556</v>
      </c>
      <c r="OC11" s="452" t="s">
        <v>1557</v>
      </c>
      <c r="OD11" s="452" t="s">
        <v>1558</v>
      </c>
      <c r="OE11" s="452" t="s">
        <v>1559</v>
      </c>
      <c r="OF11" s="452" t="s">
        <v>1560</v>
      </c>
      <c r="OG11" s="452" t="s">
        <v>1561</v>
      </c>
      <c r="OH11" s="452" t="s">
        <v>1562</v>
      </c>
      <c r="OI11" s="452" t="s">
        <v>1563</v>
      </c>
      <c r="OJ11" s="452" t="s">
        <v>1564</v>
      </c>
      <c r="OK11" s="452" t="s">
        <v>1565</v>
      </c>
      <c r="OL11" s="452" t="s">
        <v>1566</v>
      </c>
      <c r="OM11" s="452" t="s">
        <v>1417</v>
      </c>
      <c r="ON11" s="452" t="s">
        <v>1567</v>
      </c>
      <c r="OO11" s="452" t="s">
        <v>1568</v>
      </c>
      <c r="OP11" s="453"/>
      <c r="OQ11" s="454" t="s">
        <v>1569</v>
      </c>
      <c r="OR11" s="452" t="s">
        <v>1570</v>
      </c>
      <c r="OS11" s="452" t="s">
        <v>1571</v>
      </c>
      <c r="OT11" s="452" t="s">
        <v>1572</v>
      </c>
      <c r="OU11" s="452" t="s">
        <v>1573</v>
      </c>
      <c r="OV11" s="452" t="s">
        <v>1574</v>
      </c>
      <c r="OW11" s="452" t="s">
        <v>1575</v>
      </c>
      <c r="OX11" s="452" t="s">
        <v>1576</v>
      </c>
      <c r="OY11" s="452" t="s">
        <v>1577</v>
      </c>
      <c r="OZ11" s="455" t="s">
        <v>1566</v>
      </c>
      <c r="PA11" s="434"/>
      <c r="PB11" s="455" t="s">
        <v>1474</v>
      </c>
      <c r="PC11" s="434"/>
      <c r="PD11" s="456" t="s">
        <v>1578</v>
      </c>
      <c r="PE11" s="452" t="s">
        <v>1579</v>
      </c>
      <c r="PF11" s="452" t="s">
        <v>1580</v>
      </c>
      <c r="PG11" s="457" t="s">
        <v>1581</v>
      </c>
      <c r="PH11" s="434"/>
      <c r="PI11" s="456" t="s">
        <v>1474</v>
      </c>
      <c r="PJ11" s="452" t="s">
        <v>1582</v>
      </c>
      <c r="PK11" s="452" t="s">
        <v>1583</v>
      </c>
      <c r="PL11" s="452" t="s">
        <v>1584</v>
      </c>
      <c r="PM11" s="452">
        <v>36</v>
      </c>
      <c r="PN11" s="452" t="s">
        <v>1585</v>
      </c>
      <c r="PO11" s="452" t="s">
        <v>1586</v>
      </c>
      <c r="PP11" s="452" t="s">
        <v>1264</v>
      </c>
      <c r="PQ11" s="452" t="s">
        <v>1587</v>
      </c>
      <c r="PR11" s="454" t="s">
        <v>1588</v>
      </c>
      <c r="PS11" s="454" t="s">
        <v>1589</v>
      </c>
      <c r="PT11" s="457" t="s">
        <v>1590</v>
      </c>
      <c r="PU11" s="458">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row>
    <row r="12" spans="1:457" x14ac:dyDescent="0.35">
      <c r="A12" s="459" t="s">
        <v>1591</v>
      </c>
      <c r="B12" s="460">
        <v>2.389307221313048</v>
      </c>
      <c r="C12" s="461">
        <f>NPV(About!A$94,'H2 Data'!AE$2:BH$2)/30*AB12+B12</f>
        <v>3.7094112789416478</v>
      </c>
      <c r="D12" s="462" t="s">
        <v>1592</v>
      </c>
      <c r="E12" s="463" t="s">
        <v>1591</v>
      </c>
      <c r="F12" s="463" t="s">
        <v>1391</v>
      </c>
      <c r="G12" s="463" t="s">
        <v>1593</v>
      </c>
      <c r="H12" s="463" t="s">
        <v>1594</v>
      </c>
      <c r="I12" s="463" t="s">
        <v>1595</v>
      </c>
      <c r="J12" s="464">
        <v>2025</v>
      </c>
      <c r="K12" s="465">
        <v>575</v>
      </c>
      <c r="L12" s="466">
        <v>0.95</v>
      </c>
      <c r="M12" s="466">
        <v>2.3300000000000001E-2</v>
      </c>
      <c r="N12" s="466">
        <v>0.25</v>
      </c>
      <c r="O12" s="466">
        <v>0.11</v>
      </c>
      <c r="P12" s="465">
        <v>1</v>
      </c>
      <c r="Q12" s="465">
        <v>2</v>
      </c>
      <c r="R12" s="465">
        <v>30</v>
      </c>
      <c r="S12" s="467" t="s">
        <v>1395</v>
      </c>
      <c r="T12" s="468">
        <v>38324</v>
      </c>
      <c r="U12" s="468">
        <v>377767.00000000006</v>
      </c>
      <c r="V12" s="468">
        <v>131397</v>
      </c>
      <c r="W12" s="468">
        <v>26279.000000000004</v>
      </c>
      <c r="X12" s="465">
        <v>0</v>
      </c>
      <c r="Y12" s="469" t="s">
        <v>1596</v>
      </c>
      <c r="Z12" s="470">
        <v>18.559999999999999</v>
      </c>
      <c r="AA12" s="469" t="s">
        <v>1397</v>
      </c>
      <c r="AB12" s="465">
        <v>8.9999999999999993E-3</v>
      </c>
      <c r="AC12" s="466">
        <v>0.7</v>
      </c>
      <c r="AD12" s="466">
        <v>0.7</v>
      </c>
      <c r="AE12" s="466">
        <v>0.7</v>
      </c>
      <c r="AF12" s="467" t="s">
        <v>1398</v>
      </c>
      <c r="AG12" s="465">
        <v>503</v>
      </c>
      <c r="AH12" s="465">
        <v>503</v>
      </c>
      <c r="AI12" s="465">
        <v>503</v>
      </c>
      <c r="AJ12" s="465">
        <v>30</v>
      </c>
      <c r="AK12" s="469" t="s">
        <v>1399</v>
      </c>
      <c r="AL12" s="466">
        <v>1</v>
      </c>
      <c r="AM12" s="466">
        <v>0</v>
      </c>
      <c r="AN12" s="469" t="s">
        <v>1400</v>
      </c>
      <c r="AO12" s="466"/>
      <c r="AP12" s="466"/>
      <c r="AQ12" s="466"/>
      <c r="AR12" s="466"/>
      <c r="AS12" s="466"/>
      <c r="AT12" s="466"/>
      <c r="AU12" s="466"/>
      <c r="AV12" s="466"/>
      <c r="AW12" s="466"/>
      <c r="AX12" s="466"/>
      <c r="AY12" s="466"/>
      <c r="AZ12" s="466"/>
      <c r="BA12" s="466"/>
      <c r="BB12" s="466"/>
      <c r="BC12" s="466"/>
      <c r="BD12" s="466"/>
      <c r="BE12" s="466"/>
      <c r="BF12" s="466"/>
      <c r="BG12" s="466"/>
      <c r="BH12" s="466"/>
      <c r="BI12" s="466"/>
      <c r="BJ12" s="466"/>
      <c r="BK12" s="466"/>
      <c r="BL12" s="466"/>
      <c r="BM12" s="466"/>
      <c r="BN12" s="466"/>
      <c r="BO12" s="466"/>
      <c r="BP12" s="466"/>
      <c r="BQ12" s="466"/>
      <c r="BR12" s="466"/>
      <c r="BS12" s="466"/>
      <c r="BT12" s="466"/>
      <c r="BU12" s="466"/>
      <c r="BV12" s="466"/>
      <c r="BW12" s="466"/>
      <c r="BX12" s="466"/>
      <c r="BY12" s="466"/>
      <c r="BZ12" s="466"/>
      <c r="CA12" s="466"/>
      <c r="CB12" s="466"/>
      <c r="CC12" s="466"/>
      <c r="CD12" s="466"/>
      <c r="CE12" s="466"/>
      <c r="CF12" s="466"/>
      <c r="CG12" s="466"/>
      <c r="CH12" s="466"/>
      <c r="CI12" s="466"/>
      <c r="CJ12" s="466"/>
      <c r="CK12" s="466"/>
      <c r="CL12" s="466"/>
      <c r="CM12" s="466"/>
      <c r="CN12" s="466"/>
      <c r="CO12" s="466"/>
      <c r="CP12" s="466"/>
      <c r="CQ12" s="466"/>
      <c r="CR12" s="466"/>
      <c r="CS12" s="466"/>
      <c r="CT12" s="466"/>
      <c r="CU12" s="466"/>
      <c r="CV12" s="466"/>
      <c r="CW12" s="466"/>
      <c r="CX12" s="466"/>
      <c r="CY12" s="466"/>
      <c r="CZ12" s="466"/>
      <c r="DA12" s="466"/>
      <c r="DB12" s="466"/>
      <c r="DC12" s="466"/>
      <c r="DD12" s="466"/>
      <c r="DE12" s="466"/>
      <c r="DF12" s="466"/>
      <c r="DG12" s="466"/>
      <c r="DH12" s="466"/>
      <c r="DI12" s="466"/>
      <c r="DJ12" s="466"/>
      <c r="DK12" s="466"/>
      <c r="DL12" s="466"/>
      <c r="DM12" s="466"/>
      <c r="DN12" s="466"/>
      <c r="DO12" s="466"/>
      <c r="DP12" s="466"/>
      <c r="DQ12" s="466"/>
      <c r="DR12" s="466"/>
      <c r="DS12" s="466"/>
      <c r="DT12" s="466"/>
      <c r="DU12" s="466"/>
      <c r="DV12" s="466"/>
      <c r="DW12" s="471"/>
      <c r="DX12" s="466"/>
      <c r="DY12" s="466"/>
      <c r="DZ12" s="466"/>
      <c r="EA12" s="466"/>
      <c r="EB12" s="466"/>
      <c r="EC12" s="466"/>
      <c r="ED12" s="466"/>
      <c r="EE12" s="466"/>
      <c r="EF12" s="466"/>
      <c r="EG12" s="466"/>
      <c r="EH12" s="466"/>
      <c r="EI12" s="466"/>
      <c r="EJ12" s="466"/>
      <c r="EK12" s="465"/>
      <c r="EL12" s="465"/>
      <c r="EM12" s="465"/>
      <c r="EN12" s="465"/>
      <c r="EO12" s="466"/>
      <c r="EP12" s="466"/>
      <c r="EQ12" s="466"/>
      <c r="ER12" s="465"/>
      <c r="ES12" s="465"/>
      <c r="ET12" s="465"/>
      <c r="EU12" s="465"/>
      <c r="EV12" s="465"/>
      <c r="EW12" s="467"/>
      <c r="EX12" s="467" t="s">
        <v>1401</v>
      </c>
      <c r="EY12" s="467">
        <v>0</v>
      </c>
      <c r="EZ12" s="467">
        <v>0</v>
      </c>
      <c r="FA12" s="467">
        <v>0</v>
      </c>
      <c r="FB12" s="469" t="s">
        <v>1402</v>
      </c>
      <c r="FC12" s="467">
        <v>62.117280000000001</v>
      </c>
      <c r="FD12" s="469" t="s">
        <v>1597</v>
      </c>
      <c r="FE12" s="467">
        <v>1589.991</v>
      </c>
      <c r="FF12" s="469" t="s">
        <v>1404</v>
      </c>
      <c r="FG12" s="467">
        <v>0</v>
      </c>
      <c r="FH12" s="469" t="s">
        <v>1405</v>
      </c>
      <c r="FI12" s="467">
        <v>0</v>
      </c>
      <c r="FJ12" s="469" t="s">
        <v>1405</v>
      </c>
      <c r="FK12" s="467">
        <v>0</v>
      </c>
      <c r="FL12" s="472">
        <v>0</v>
      </c>
      <c r="FM12" s="473">
        <v>0</v>
      </c>
      <c r="FN12" s="473">
        <v>0</v>
      </c>
      <c r="FO12" s="473">
        <v>0</v>
      </c>
      <c r="FP12" s="473">
        <v>0</v>
      </c>
      <c r="FQ12" s="473">
        <v>0</v>
      </c>
      <c r="FR12" s="473">
        <v>0</v>
      </c>
      <c r="FS12" s="473">
        <v>0</v>
      </c>
      <c r="FT12" s="473">
        <v>0</v>
      </c>
      <c r="FU12" s="473">
        <v>0</v>
      </c>
      <c r="FV12" s="473">
        <v>0</v>
      </c>
      <c r="FW12" s="473">
        <v>0</v>
      </c>
      <c r="FX12" s="473">
        <v>0</v>
      </c>
      <c r="FY12" s="473">
        <v>0</v>
      </c>
      <c r="FZ12" s="473">
        <v>0</v>
      </c>
      <c r="GA12" s="473">
        <v>0</v>
      </c>
      <c r="GB12" s="473">
        <v>0</v>
      </c>
      <c r="GC12" s="473">
        <v>0</v>
      </c>
      <c r="GD12" s="473">
        <v>0</v>
      </c>
      <c r="GE12" s="473">
        <v>0</v>
      </c>
      <c r="GF12" s="473">
        <v>0</v>
      </c>
      <c r="GG12" s="473">
        <v>0</v>
      </c>
      <c r="GH12" s="473">
        <v>0</v>
      </c>
      <c r="GI12" s="473">
        <v>0</v>
      </c>
      <c r="GJ12" s="473">
        <v>0</v>
      </c>
      <c r="GK12" s="473">
        <v>0</v>
      </c>
      <c r="GL12" s="473">
        <v>0</v>
      </c>
      <c r="GM12" s="473">
        <v>0</v>
      </c>
      <c r="GN12" s="473">
        <v>0</v>
      </c>
      <c r="GO12" s="473">
        <v>0</v>
      </c>
      <c r="GP12" s="473">
        <v>0</v>
      </c>
      <c r="GQ12" s="473">
        <v>0</v>
      </c>
      <c r="GR12" s="473">
        <v>0</v>
      </c>
      <c r="GS12" s="473">
        <v>0</v>
      </c>
      <c r="GT12" s="473">
        <v>0</v>
      </c>
      <c r="GU12" s="473">
        <v>0</v>
      </c>
      <c r="GV12" s="473">
        <v>0</v>
      </c>
      <c r="GW12" s="473">
        <v>0</v>
      </c>
      <c r="GX12" s="473">
        <v>0</v>
      </c>
      <c r="GY12" s="473">
        <v>0</v>
      </c>
      <c r="GZ12" s="473">
        <v>0</v>
      </c>
      <c r="HA12" s="473">
        <v>0</v>
      </c>
      <c r="HB12" s="473">
        <v>0</v>
      </c>
      <c r="HC12" s="473">
        <v>0</v>
      </c>
      <c r="HD12" s="473">
        <v>0</v>
      </c>
      <c r="HE12" s="473">
        <v>0</v>
      </c>
      <c r="HF12" s="473">
        <v>0</v>
      </c>
      <c r="HG12" s="473">
        <v>0</v>
      </c>
      <c r="HH12" s="473">
        <v>0</v>
      </c>
      <c r="HI12" s="473">
        <v>0</v>
      </c>
      <c r="HJ12" s="473">
        <v>0</v>
      </c>
      <c r="HK12" s="473">
        <v>0</v>
      </c>
      <c r="HL12" s="473">
        <v>0</v>
      </c>
      <c r="HM12" s="473">
        <v>0</v>
      </c>
      <c r="HN12" s="473">
        <v>0</v>
      </c>
      <c r="HO12" s="473">
        <v>0</v>
      </c>
      <c r="HP12" s="473">
        <v>0</v>
      </c>
      <c r="HQ12" s="473">
        <v>0</v>
      </c>
      <c r="HR12" s="473">
        <v>0</v>
      </c>
      <c r="HS12" s="473">
        <v>0</v>
      </c>
      <c r="HT12" s="473">
        <v>0</v>
      </c>
      <c r="HU12" s="473">
        <v>0</v>
      </c>
      <c r="HV12" s="473">
        <v>0</v>
      </c>
      <c r="HW12" s="473">
        <v>0</v>
      </c>
      <c r="HX12" s="473">
        <v>0</v>
      </c>
      <c r="HY12" s="473">
        <v>0</v>
      </c>
      <c r="HZ12" s="473">
        <v>0</v>
      </c>
      <c r="IA12" s="473">
        <v>0</v>
      </c>
      <c r="IB12" s="473">
        <v>0</v>
      </c>
      <c r="IC12" s="473">
        <v>0</v>
      </c>
      <c r="ID12" s="473">
        <v>0</v>
      </c>
      <c r="IE12" s="473">
        <v>0</v>
      </c>
      <c r="IF12" s="473">
        <v>0</v>
      </c>
      <c r="IG12" s="473">
        <v>0</v>
      </c>
      <c r="IH12" s="473">
        <v>0</v>
      </c>
      <c r="II12" s="473">
        <v>0</v>
      </c>
      <c r="IJ12" s="473">
        <v>0</v>
      </c>
      <c r="IK12" s="473">
        <v>0</v>
      </c>
      <c r="IL12" s="473">
        <v>0</v>
      </c>
      <c r="IM12" s="473">
        <v>0</v>
      </c>
      <c r="IN12" s="473">
        <v>0</v>
      </c>
      <c r="IO12" s="473">
        <v>0</v>
      </c>
      <c r="IP12" s="473">
        <v>0</v>
      </c>
      <c r="IQ12" s="473">
        <v>0</v>
      </c>
      <c r="IR12" s="473">
        <v>0</v>
      </c>
      <c r="IS12" s="473">
        <v>0</v>
      </c>
      <c r="IT12" s="473">
        <v>0</v>
      </c>
      <c r="IU12" s="473">
        <v>0</v>
      </c>
      <c r="IV12" s="473">
        <v>0</v>
      </c>
      <c r="IW12" s="473">
        <v>0</v>
      </c>
      <c r="IX12" s="473">
        <v>0</v>
      </c>
      <c r="IY12" s="473">
        <v>0</v>
      </c>
      <c r="IZ12" s="473">
        <v>0</v>
      </c>
      <c r="JA12" s="473">
        <v>0</v>
      </c>
      <c r="JB12" s="473">
        <v>0</v>
      </c>
      <c r="JC12" s="473">
        <v>0</v>
      </c>
      <c r="JD12" s="473">
        <v>0</v>
      </c>
      <c r="JE12" s="473">
        <v>0</v>
      </c>
      <c r="JF12" s="473">
        <v>0</v>
      </c>
      <c r="JG12" s="473">
        <v>0</v>
      </c>
      <c r="JH12" s="473">
        <v>0</v>
      </c>
      <c r="JI12" s="467" t="s">
        <v>1416</v>
      </c>
      <c r="JJ12" s="467" t="s">
        <v>1416</v>
      </c>
      <c r="JK12" s="395"/>
      <c r="JL12" s="395"/>
      <c r="JM12" s="395"/>
      <c r="JN12" s="395"/>
      <c r="JO12" s="395"/>
      <c r="JP12" s="395"/>
      <c r="JQ12" s="395"/>
      <c r="JR12" s="395"/>
      <c r="JS12" s="395"/>
      <c r="JT12" s="395"/>
      <c r="JU12" s="395"/>
      <c r="JV12" s="395"/>
      <c r="JW12" s="395"/>
      <c r="JX12" s="395"/>
      <c r="JY12" s="395"/>
      <c r="JZ12" s="395"/>
      <c r="KA12" s="395"/>
      <c r="KB12" s="395"/>
      <c r="KC12" s="395"/>
      <c r="KD12" s="395"/>
      <c r="KE12" s="395"/>
      <c r="KF12" s="395"/>
      <c r="KG12" s="395"/>
      <c r="KH12" s="395"/>
      <c r="KI12" s="395"/>
      <c r="KJ12" s="395"/>
      <c r="KK12" s="395"/>
      <c r="KL12" s="395"/>
      <c r="KM12" s="395"/>
      <c r="KN12" s="395"/>
      <c r="KO12" s="395"/>
      <c r="KP12" s="395"/>
      <c r="KQ12" s="395"/>
      <c r="KR12" s="395"/>
      <c r="KS12" s="395"/>
      <c r="KT12" s="395"/>
      <c r="KU12" s="395"/>
      <c r="KV12" s="395"/>
      <c r="KW12" s="395"/>
      <c r="KX12" s="395"/>
      <c r="KY12" s="395"/>
      <c r="KZ12" s="395"/>
      <c r="LA12" s="395"/>
      <c r="LB12" s="395"/>
      <c r="LC12" s="395"/>
      <c r="LD12" s="395"/>
      <c r="LE12" s="395"/>
      <c r="LF12" s="395"/>
      <c r="LG12" s="395"/>
      <c r="LH12" s="395"/>
      <c r="LI12" s="395"/>
      <c r="LJ12" s="395"/>
      <c r="LK12" s="395"/>
      <c r="LL12" s="395"/>
      <c r="LM12" s="395"/>
      <c r="LN12" s="395"/>
      <c r="LO12" s="395"/>
      <c r="LP12" s="395"/>
      <c r="LQ12" s="395"/>
      <c r="LR12" s="395"/>
      <c r="LS12" s="395"/>
      <c r="LT12" s="395"/>
      <c r="LU12" s="395"/>
      <c r="LV12" s="395"/>
      <c r="LW12" s="395"/>
      <c r="LX12" s="395"/>
      <c r="LY12" s="395"/>
      <c r="LZ12" s="395"/>
      <c r="MA12" s="395"/>
      <c r="MB12" s="395"/>
      <c r="MC12" s="395"/>
      <c r="MD12" s="395"/>
      <c r="ME12" s="395"/>
      <c r="MF12" s="395"/>
      <c r="MG12" s="395"/>
      <c r="MH12" s="395"/>
      <c r="MI12" s="395"/>
      <c r="MJ12" s="395"/>
      <c r="MK12" s="395"/>
      <c r="ML12" s="395"/>
      <c r="MM12" s="395"/>
      <c r="MN12" s="395"/>
      <c r="MO12" s="395"/>
      <c r="MP12" s="395"/>
      <c r="MQ12" s="395"/>
      <c r="MR12" s="395"/>
      <c r="MS12" s="395"/>
      <c r="MT12" s="395"/>
      <c r="MU12" s="395"/>
      <c r="MV12" s="395"/>
      <c r="MW12" s="395"/>
      <c r="MX12" s="395"/>
      <c r="MY12" s="395"/>
      <c r="MZ12" s="395"/>
      <c r="NA12" s="395"/>
      <c r="NB12" s="395"/>
      <c r="NC12" s="395"/>
      <c r="ND12" s="395"/>
      <c r="NE12" s="395"/>
      <c r="NF12" s="395"/>
      <c r="NG12" s="474"/>
      <c r="NH12" s="475">
        <v>2.389307221313048</v>
      </c>
      <c r="NI12" s="475">
        <v>19.883814695767185</v>
      </c>
      <c r="NJ12" s="475">
        <v>2.3039489015003811</v>
      </c>
      <c r="NK12" s="475">
        <v>4636.6517759999997</v>
      </c>
      <c r="NL12" s="475">
        <v>15.059368220995662</v>
      </c>
      <c r="NM12" s="475">
        <v>0.13139700000000001</v>
      </c>
      <c r="NN12" s="475">
        <v>0.37776700000000007</v>
      </c>
      <c r="NO12" s="475">
        <v>3.8323999999999997E-2</v>
      </c>
      <c r="NP12" s="475">
        <v>2.7562701277931451E-2</v>
      </c>
      <c r="NQ12" s="475">
        <v>0.36723050354413583</v>
      </c>
      <c r="NR12" s="475">
        <v>1.0716628474990202</v>
      </c>
      <c r="NS12" s="475">
        <v>0</v>
      </c>
      <c r="NT12" s="475">
        <v>10.314403712569137</v>
      </c>
      <c r="NU12" s="475">
        <v>0.36820505338585413</v>
      </c>
      <c r="NV12" s="475">
        <v>0</v>
      </c>
      <c r="NW12" s="475">
        <v>0.63811248691152955</v>
      </c>
      <c r="NX12" s="475">
        <v>0</v>
      </c>
      <c r="NY12" s="475">
        <v>0</v>
      </c>
      <c r="NZ12" s="475">
        <v>1.697140214530126</v>
      </c>
      <c r="OA12" s="475">
        <v>2.2669191919365023E-2</v>
      </c>
      <c r="OB12" s="475">
        <v>0.25</v>
      </c>
      <c r="OC12" s="475">
        <v>1.0979691843900006</v>
      </c>
      <c r="OD12" s="475">
        <v>-2.8504566597724468E-17</v>
      </c>
      <c r="OE12" s="475">
        <v>-2.478127893971675E-16</v>
      </c>
      <c r="OF12" s="475">
        <v>0.1099999964237213</v>
      </c>
      <c r="OG12" s="475">
        <v>8.5036793351173381E-2</v>
      </c>
      <c r="OH12" s="475">
        <v>0.45441925132315741</v>
      </c>
      <c r="OI12" s="475">
        <v>0.11</v>
      </c>
      <c r="OJ12" s="475">
        <v>5.0299999999999997E-2</v>
      </c>
      <c r="OK12" s="475">
        <v>5.9407500000000009E-2</v>
      </c>
      <c r="OL12" s="475">
        <v>0.92610481721912519</v>
      </c>
      <c r="OM12" s="475" t="s">
        <v>1395</v>
      </c>
      <c r="ON12" s="475">
        <v>1</v>
      </c>
      <c r="OO12" s="475">
        <v>1</v>
      </c>
      <c r="OP12" s="476"/>
      <c r="OQ12" s="477" t="s">
        <v>1395</v>
      </c>
      <c r="OR12" s="478" t="s">
        <v>1395</v>
      </c>
      <c r="OS12" s="479">
        <v>573767</v>
      </c>
      <c r="OT12" s="479">
        <v>2025</v>
      </c>
      <c r="OU12" s="479" t="s">
        <v>1395</v>
      </c>
      <c r="OV12" s="479" t="s">
        <v>1395</v>
      </c>
      <c r="OW12" s="479">
        <v>0</v>
      </c>
      <c r="OX12" s="479">
        <v>1</v>
      </c>
      <c r="OY12" s="480">
        <v>1</v>
      </c>
      <c r="OZ12" s="480">
        <v>0.92610481721912519</v>
      </c>
      <c r="PA12" s="481"/>
      <c r="PB12" s="482">
        <v>2.389307221313048</v>
      </c>
      <c r="PC12" s="483"/>
      <c r="PD12" s="478">
        <v>291.54298264755704</v>
      </c>
      <c r="PE12" s="479">
        <v>-1.3196285536680459E-13</v>
      </c>
      <c r="PF12" s="479">
        <v>584.67986672249674</v>
      </c>
      <c r="PG12" s="480">
        <v>2.389307221313048</v>
      </c>
      <c r="PH12" s="483"/>
      <c r="PI12" s="478">
        <v>2.389307221313048</v>
      </c>
      <c r="PJ12" s="479">
        <v>575</v>
      </c>
      <c r="PK12" s="479">
        <v>575</v>
      </c>
      <c r="PL12" s="479">
        <v>-3.3991783051638969E-2</v>
      </c>
      <c r="PM12" s="484">
        <v>36</v>
      </c>
      <c r="PN12" s="479">
        <v>17136</v>
      </c>
      <c r="PO12" s="485">
        <v>2022</v>
      </c>
      <c r="PP12" s="479">
        <v>33</v>
      </c>
      <c r="PQ12" s="479">
        <v>0</v>
      </c>
      <c r="PR12" s="486" t="s">
        <v>1598</v>
      </c>
      <c r="PS12" s="486" t="s">
        <v>1595</v>
      </c>
      <c r="PT12" s="479">
        <v>1</v>
      </c>
      <c r="PU12" s="487" t="s">
        <v>1591</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row>
    <row r="13" spans="1:457" x14ac:dyDescent="0.35">
      <c r="A13" s="459" t="s">
        <v>1599</v>
      </c>
      <c r="B13" s="460">
        <v>2.355315438261409</v>
      </c>
      <c r="C13" s="488">
        <f>NPV(About!A$94,'H2 Data'!AE$2:BH$2)/30*AB13+B13</f>
        <v>3.6754194958900088</v>
      </c>
      <c r="D13" s="462" t="s">
        <v>1592</v>
      </c>
      <c r="E13" s="463" t="s">
        <v>1599</v>
      </c>
      <c r="F13" s="463" t="s">
        <v>1391</v>
      </c>
      <c r="G13" s="463" t="s">
        <v>1593</v>
      </c>
      <c r="H13" s="463" t="s">
        <v>1594</v>
      </c>
      <c r="I13" s="463" t="s">
        <v>1595</v>
      </c>
      <c r="J13" s="464">
        <v>2026</v>
      </c>
      <c r="K13" s="465">
        <v>575</v>
      </c>
      <c r="L13" s="466">
        <v>0.95</v>
      </c>
      <c r="M13" s="466">
        <v>2.3300000000000001E-2</v>
      </c>
      <c r="N13" s="466">
        <v>0.25</v>
      </c>
      <c r="O13" s="471">
        <v>0.11</v>
      </c>
      <c r="P13" s="465">
        <v>1</v>
      </c>
      <c r="Q13" s="465">
        <v>2</v>
      </c>
      <c r="R13" s="465">
        <v>30</v>
      </c>
      <c r="S13" s="467" t="s">
        <v>1395</v>
      </c>
      <c r="T13" s="468">
        <v>39179</v>
      </c>
      <c r="U13" s="468">
        <v>386191</v>
      </c>
      <c r="V13" s="468">
        <v>134326.99999999997</v>
      </c>
      <c r="W13" s="468">
        <v>26864.999999999996</v>
      </c>
      <c r="X13" s="465">
        <v>0</v>
      </c>
      <c r="Y13" s="469" t="s">
        <v>1596</v>
      </c>
      <c r="Z13" s="470">
        <v>18.559999999999999</v>
      </c>
      <c r="AA13" s="469" t="s">
        <v>1397</v>
      </c>
      <c r="AB13" s="465">
        <v>8.9999999999999993E-3</v>
      </c>
      <c r="AC13" s="466">
        <v>0.7</v>
      </c>
      <c r="AD13" s="466">
        <v>0.7</v>
      </c>
      <c r="AE13" s="466">
        <v>0.7</v>
      </c>
      <c r="AF13" s="467" t="s">
        <v>1398</v>
      </c>
      <c r="AG13" s="465">
        <v>488</v>
      </c>
      <c r="AH13" s="465">
        <v>488</v>
      </c>
      <c r="AI13" s="465">
        <v>488</v>
      </c>
      <c r="AJ13" s="465">
        <v>30</v>
      </c>
      <c r="AK13" s="469" t="s">
        <v>1399</v>
      </c>
      <c r="AL13" s="466">
        <v>1</v>
      </c>
      <c r="AM13" s="466">
        <v>0</v>
      </c>
      <c r="AN13" s="469" t="s">
        <v>1400</v>
      </c>
      <c r="AO13" s="466"/>
      <c r="AP13" s="466"/>
      <c r="AQ13" s="466"/>
      <c r="AR13" s="466"/>
      <c r="AS13" s="466"/>
      <c r="AT13" s="466"/>
      <c r="AU13" s="466"/>
      <c r="AV13" s="466"/>
      <c r="AW13" s="466"/>
      <c r="AX13" s="466"/>
      <c r="AY13" s="466"/>
      <c r="AZ13" s="466"/>
      <c r="BA13" s="466"/>
      <c r="BB13" s="466"/>
      <c r="BC13" s="466"/>
      <c r="BD13" s="466"/>
      <c r="BE13" s="466"/>
      <c r="BF13" s="466"/>
      <c r="BG13" s="466"/>
      <c r="BH13" s="466"/>
      <c r="BI13" s="466"/>
      <c r="BJ13" s="466"/>
      <c r="BK13" s="466"/>
      <c r="BL13" s="466"/>
      <c r="BM13" s="466"/>
      <c r="BN13" s="466"/>
      <c r="BO13" s="466"/>
      <c r="BP13" s="466"/>
      <c r="BQ13" s="466"/>
      <c r="BR13" s="466"/>
      <c r="BS13" s="466"/>
      <c r="BT13" s="466"/>
      <c r="BU13" s="466"/>
      <c r="BV13" s="466"/>
      <c r="BW13" s="466"/>
      <c r="BX13" s="466"/>
      <c r="BY13" s="466"/>
      <c r="BZ13" s="466"/>
      <c r="CA13" s="466"/>
      <c r="CB13" s="466"/>
      <c r="CC13" s="466"/>
      <c r="CD13" s="466"/>
      <c r="CE13" s="466"/>
      <c r="CF13" s="466"/>
      <c r="CG13" s="466"/>
      <c r="CH13" s="466"/>
      <c r="CI13" s="466"/>
      <c r="CJ13" s="466"/>
      <c r="CK13" s="466"/>
      <c r="CL13" s="466"/>
      <c r="CM13" s="466"/>
      <c r="CN13" s="466"/>
      <c r="CO13" s="466"/>
      <c r="CP13" s="466"/>
      <c r="CQ13" s="466"/>
      <c r="CR13" s="466"/>
      <c r="CS13" s="466"/>
      <c r="CT13" s="466"/>
      <c r="CU13" s="466"/>
      <c r="CV13" s="466"/>
      <c r="CW13" s="466"/>
      <c r="CX13" s="466"/>
      <c r="CY13" s="466"/>
      <c r="CZ13" s="466"/>
      <c r="DA13" s="466"/>
      <c r="DB13" s="466"/>
      <c r="DC13" s="466"/>
      <c r="DD13" s="466"/>
      <c r="DE13" s="466"/>
      <c r="DF13" s="466"/>
      <c r="DG13" s="466"/>
      <c r="DH13" s="466"/>
      <c r="DI13" s="466"/>
      <c r="DJ13" s="466"/>
      <c r="DK13" s="466"/>
      <c r="DL13" s="466"/>
      <c r="DM13" s="466"/>
      <c r="DN13" s="466"/>
      <c r="DO13" s="466"/>
      <c r="DP13" s="466"/>
      <c r="DQ13" s="466"/>
      <c r="DR13" s="466"/>
      <c r="DS13" s="466"/>
      <c r="DT13" s="466"/>
      <c r="DU13" s="466"/>
      <c r="DV13" s="466"/>
      <c r="DW13" s="471"/>
      <c r="DX13" s="466"/>
      <c r="DY13" s="466"/>
      <c r="DZ13" s="466"/>
      <c r="EA13" s="466"/>
      <c r="EB13" s="466"/>
      <c r="EC13" s="466"/>
      <c r="ED13" s="466"/>
      <c r="EE13" s="466"/>
      <c r="EF13" s="466"/>
      <c r="EG13" s="466"/>
      <c r="EH13" s="466"/>
      <c r="EI13" s="466"/>
      <c r="EJ13" s="466"/>
      <c r="EK13" s="465"/>
      <c r="EL13" s="465"/>
      <c r="EM13" s="465"/>
      <c r="EN13" s="465"/>
      <c r="EO13" s="466"/>
      <c r="EP13" s="466"/>
      <c r="EQ13" s="466"/>
      <c r="ER13" s="465"/>
      <c r="ES13" s="465"/>
      <c r="ET13" s="465"/>
      <c r="EU13" s="465"/>
      <c r="EV13" s="465"/>
      <c r="EW13" s="467"/>
      <c r="EX13" s="467" t="s">
        <v>1401</v>
      </c>
      <c r="EY13" s="467">
        <v>0</v>
      </c>
      <c r="EZ13" s="467">
        <v>0</v>
      </c>
      <c r="FA13" s="467">
        <v>0</v>
      </c>
      <c r="FB13" s="469" t="s">
        <v>1402</v>
      </c>
      <c r="FC13" s="467">
        <v>62.117280000000001</v>
      </c>
      <c r="FD13" s="469" t="s">
        <v>1597</v>
      </c>
      <c r="FE13" s="467">
        <v>1589.991</v>
      </c>
      <c r="FF13" s="469" t="s">
        <v>1404</v>
      </c>
      <c r="FG13" s="467">
        <v>0</v>
      </c>
      <c r="FH13" s="469" t="s">
        <v>1405</v>
      </c>
      <c r="FI13" s="467">
        <v>0</v>
      </c>
      <c r="FJ13" s="469" t="s">
        <v>1405</v>
      </c>
      <c r="FK13" s="467">
        <v>0</v>
      </c>
      <c r="FL13" s="472">
        <v>0</v>
      </c>
      <c r="FM13" s="473">
        <v>0</v>
      </c>
      <c r="FN13" s="473">
        <v>0</v>
      </c>
      <c r="FO13" s="473">
        <v>0</v>
      </c>
      <c r="FP13" s="473">
        <v>0</v>
      </c>
      <c r="FQ13" s="473">
        <v>0</v>
      </c>
      <c r="FR13" s="473">
        <v>0</v>
      </c>
      <c r="FS13" s="473">
        <v>0</v>
      </c>
      <c r="FT13" s="473">
        <v>0</v>
      </c>
      <c r="FU13" s="473">
        <v>0</v>
      </c>
      <c r="FV13" s="473">
        <v>0</v>
      </c>
      <c r="FW13" s="473">
        <v>0</v>
      </c>
      <c r="FX13" s="473">
        <v>0</v>
      </c>
      <c r="FY13" s="473">
        <v>0</v>
      </c>
      <c r="FZ13" s="473">
        <v>0</v>
      </c>
      <c r="GA13" s="473">
        <v>0</v>
      </c>
      <c r="GB13" s="473">
        <v>0</v>
      </c>
      <c r="GC13" s="473">
        <v>0</v>
      </c>
      <c r="GD13" s="473">
        <v>0</v>
      </c>
      <c r="GE13" s="473">
        <v>0</v>
      </c>
      <c r="GF13" s="473">
        <v>0</v>
      </c>
      <c r="GG13" s="473">
        <v>0</v>
      </c>
      <c r="GH13" s="473">
        <v>0</v>
      </c>
      <c r="GI13" s="473">
        <v>0</v>
      </c>
      <c r="GJ13" s="473">
        <v>0</v>
      </c>
      <c r="GK13" s="473">
        <v>0</v>
      </c>
      <c r="GL13" s="473">
        <v>0</v>
      </c>
      <c r="GM13" s="473">
        <v>0</v>
      </c>
      <c r="GN13" s="473">
        <v>0</v>
      </c>
      <c r="GO13" s="473">
        <v>0</v>
      </c>
      <c r="GP13" s="473">
        <v>0</v>
      </c>
      <c r="GQ13" s="473">
        <v>0</v>
      </c>
      <c r="GR13" s="473">
        <v>0</v>
      </c>
      <c r="GS13" s="473">
        <v>0</v>
      </c>
      <c r="GT13" s="473">
        <v>0</v>
      </c>
      <c r="GU13" s="473">
        <v>0</v>
      </c>
      <c r="GV13" s="473">
        <v>0</v>
      </c>
      <c r="GW13" s="473">
        <v>0</v>
      </c>
      <c r="GX13" s="473">
        <v>0</v>
      </c>
      <c r="GY13" s="473">
        <v>0</v>
      </c>
      <c r="GZ13" s="473">
        <v>0</v>
      </c>
      <c r="HA13" s="473">
        <v>0</v>
      </c>
      <c r="HB13" s="473">
        <v>0</v>
      </c>
      <c r="HC13" s="473">
        <v>0</v>
      </c>
      <c r="HD13" s="473">
        <v>0</v>
      </c>
      <c r="HE13" s="473">
        <v>0</v>
      </c>
      <c r="HF13" s="473">
        <v>0</v>
      </c>
      <c r="HG13" s="473">
        <v>0</v>
      </c>
      <c r="HH13" s="473">
        <v>0</v>
      </c>
      <c r="HI13" s="473">
        <v>0</v>
      </c>
      <c r="HJ13" s="473">
        <v>0</v>
      </c>
      <c r="HK13" s="473">
        <v>0</v>
      </c>
      <c r="HL13" s="473">
        <v>0</v>
      </c>
      <c r="HM13" s="473">
        <v>0</v>
      </c>
      <c r="HN13" s="473">
        <v>0</v>
      </c>
      <c r="HO13" s="473">
        <v>0</v>
      </c>
      <c r="HP13" s="473">
        <v>0</v>
      </c>
      <c r="HQ13" s="473">
        <v>0</v>
      </c>
      <c r="HR13" s="473">
        <v>0</v>
      </c>
      <c r="HS13" s="473">
        <v>0</v>
      </c>
      <c r="HT13" s="473">
        <v>0</v>
      </c>
      <c r="HU13" s="473">
        <v>0</v>
      </c>
      <c r="HV13" s="473">
        <v>0</v>
      </c>
      <c r="HW13" s="473">
        <v>0</v>
      </c>
      <c r="HX13" s="473">
        <v>0</v>
      </c>
      <c r="HY13" s="473">
        <v>0</v>
      </c>
      <c r="HZ13" s="473">
        <v>0</v>
      </c>
      <c r="IA13" s="473">
        <v>0</v>
      </c>
      <c r="IB13" s="473">
        <v>0</v>
      </c>
      <c r="IC13" s="473">
        <v>0</v>
      </c>
      <c r="ID13" s="473">
        <v>0</v>
      </c>
      <c r="IE13" s="473">
        <v>0</v>
      </c>
      <c r="IF13" s="473">
        <v>0</v>
      </c>
      <c r="IG13" s="473">
        <v>0</v>
      </c>
      <c r="IH13" s="473">
        <v>0</v>
      </c>
      <c r="II13" s="473">
        <v>0</v>
      </c>
      <c r="IJ13" s="473">
        <v>0</v>
      </c>
      <c r="IK13" s="473">
        <v>0</v>
      </c>
      <c r="IL13" s="473">
        <v>0</v>
      </c>
      <c r="IM13" s="473">
        <v>0</v>
      </c>
      <c r="IN13" s="473">
        <v>0</v>
      </c>
      <c r="IO13" s="473">
        <v>0</v>
      </c>
      <c r="IP13" s="473">
        <v>0</v>
      </c>
      <c r="IQ13" s="473">
        <v>0</v>
      </c>
      <c r="IR13" s="473">
        <v>0</v>
      </c>
      <c r="IS13" s="473">
        <v>0</v>
      </c>
      <c r="IT13" s="473">
        <v>0</v>
      </c>
      <c r="IU13" s="473">
        <v>0</v>
      </c>
      <c r="IV13" s="473">
        <v>0</v>
      </c>
      <c r="IW13" s="473">
        <v>0</v>
      </c>
      <c r="IX13" s="473">
        <v>0</v>
      </c>
      <c r="IY13" s="473">
        <v>0</v>
      </c>
      <c r="IZ13" s="473">
        <v>0</v>
      </c>
      <c r="JA13" s="473">
        <v>0</v>
      </c>
      <c r="JB13" s="473">
        <v>0</v>
      </c>
      <c r="JC13" s="473">
        <v>0</v>
      </c>
      <c r="JD13" s="473">
        <v>0</v>
      </c>
      <c r="JE13" s="473">
        <v>0</v>
      </c>
      <c r="JF13" s="473">
        <v>0</v>
      </c>
      <c r="JG13" s="473">
        <v>0</v>
      </c>
      <c r="JH13" s="473">
        <v>0</v>
      </c>
      <c r="JI13" s="467" t="s">
        <v>1416</v>
      </c>
      <c r="JJ13" s="467" t="s">
        <v>1416</v>
      </c>
      <c r="JK13" s="395"/>
      <c r="JL13" s="395"/>
      <c r="JM13" s="395"/>
      <c r="JN13" s="395"/>
      <c r="JO13" s="395"/>
      <c r="JP13" s="395"/>
      <c r="JQ13" s="395"/>
      <c r="JR13" s="395"/>
      <c r="JS13" s="395"/>
      <c r="JT13" s="395"/>
      <c r="JU13" s="395"/>
      <c r="JV13" s="395"/>
      <c r="JW13" s="395"/>
      <c r="JX13" s="395"/>
      <c r="JY13" s="395"/>
      <c r="JZ13" s="395"/>
      <c r="KA13" s="395"/>
      <c r="KB13" s="395"/>
      <c r="KC13" s="395"/>
      <c r="KD13" s="395"/>
      <c r="KE13" s="395"/>
      <c r="KF13" s="395"/>
      <c r="KG13" s="395"/>
      <c r="KH13" s="395"/>
      <c r="KI13" s="395"/>
      <c r="KJ13" s="395"/>
      <c r="KK13" s="395"/>
      <c r="KL13" s="395"/>
      <c r="KM13" s="395"/>
      <c r="KN13" s="395"/>
      <c r="KO13" s="395"/>
      <c r="KP13" s="395"/>
      <c r="KQ13" s="395"/>
      <c r="KR13" s="395"/>
      <c r="KS13" s="395"/>
      <c r="KT13" s="395"/>
      <c r="KU13" s="395"/>
      <c r="KV13" s="395"/>
      <c r="KW13" s="395"/>
      <c r="KX13" s="395"/>
      <c r="KY13" s="395"/>
      <c r="KZ13" s="395"/>
      <c r="LA13" s="395"/>
      <c r="LB13" s="395"/>
      <c r="LC13" s="395"/>
      <c r="LD13" s="395"/>
      <c r="LE13" s="395"/>
      <c r="LF13" s="395"/>
      <c r="LG13" s="395"/>
      <c r="LH13" s="395"/>
      <c r="LI13" s="395"/>
      <c r="LJ13" s="395"/>
      <c r="LK13" s="395"/>
      <c r="LL13" s="395"/>
      <c r="LM13" s="395"/>
      <c r="LN13" s="395"/>
      <c r="LO13" s="395"/>
      <c r="LP13" s="395"/>
      <c r="LQ13" s="395"/>
      <c r="LR13" s="395"/>
      <c r="LS13" s="395"/>
      <c r="LT13" s="395"/>
      <c r="LU13" s="395"/>
      <c r="LV13" s="395"/>
      <c r="LW13" s="395"/>
      <c r="LX13" s="395"/>
      <c r="LY13" s="395"/>
      <c r="LZ13" s="395"/>
      <c r="MA13" s="395"/>
      <c r="MB13" s="395"/>
      <c r="MC13" s="395"/>
      <c r="MD13" s="395"/>
      <c r="ME13" s="395"/>
      <c r="MF13" s="395"/>
      <c r="MG13" s="395"/>
      <c r="MH13" s="395"/>
      <c r="MI13" s="395"/>
      <c r="MJ13" s="395"/>
      <c r="MK13" s="395"/>
      <c r="ML13" s="395"/>
      <c r="MM13" s="395"/>
      <c r="MN13" s="395"/>
      <c r="MO13" s="395"/>
      <c r="MP13" s="395"/>
      <c r="MQ13" s="395"/>
      <c r="MR13" s="395"/>
      <c r="MS13" s="395"/>
      <c r="MT13" s="395"/>
      <c r="MU13" s="395"/>
      <c r="MV13" s="395"/>
      <c r="MW13" s="395"/>
      <c r="MX13" s="395"/>
      <c r="MY13" s="395"/>
      <c r="MZ13" s="395"/>
      <c r="NA13" s="395"/>
      <c r="NB13" s="395"/>
      <c r="NC13" s="395"/>
      <c r="ND13" s="395"/>
      <c r="NE13" s="395"/>
      <c r="NF13" s="395"/>
      <c r="NG13" s="489"/>
      <c r="NH13" s="475">
        <v>2.355315438261409</v>
      </c>
      <c r="NI13" s="475">
        <v>19.600935077211446</v>
      </c>
      <c r="NJ13" s="475">
        <v>2.3120253812334743</v>
      </c>
      <c r="NK13" s="475">
        <v>4636.6517759999997</v>
      </c>
      <c r="NL13" s="475">
        <v>14.84780285375259</v>
      </c>
      <c r="NM13" s="475">
        <v>0.13432699999999997</v>
      </c>
      <c r="NN13" s="475">
        <v>0.38619100000000001</v>
      </c>
      <c r="NO13" s="475">
        <v>3.9178999999999999E-2</v>
      </c>
      <c r="NP13" s="475">
        <v>2.7323253288323038E-2</v>
      </c>
      <c r="NQ13" s="475">
        <v>0.36237616646156162</v>
      </c>
      <c r="NR13" s="475">
        <v>1.0957717899112613</v>
      </c>
      <c r="NS13" s="475">
        <v>0</v>
      </c>
      <c r="NT13" s="475">
        <v>10.344379946399146</v>
      </c>
      <c r="NU13" s="475">
        <v>0.3756766436541199</v>
      </c>
      <c r="NV13" s="475">
        <v>0</v>
      </c>
      <c r="NW13" s="475">
        <v>0.57331498510769763</v>
      </c>
      <c r="NX13" s="475">
        <v>0</v>
      </c>
      <c r="NY13" s="475">
        <v>0</v>
      </c>
      <c r="NZ13" s="475">
        <v>1.4819398156421599</v>
      </c>
      <c r="OA13" s="475">
        <v>2.0845555555252415E-2</v>
      </c>
      <c r="OB13" s="475">
        <v>0.25</v>
      </c>
      <c r="OC13" s="475">
        <v>1.0000036349055965</v>
      </c>
      <c r="OD13" s="475">
        <v>2.4079838127309985E-17</v>
      </c>
      <c r="OE13" s="475">
        <v>2.0934511788147394E-16</v>
      </c>
      <c r="OF13" s="475">
        <v>0.1099999964237213</v>
      </c>
      <c r="OG13" s="475">
        <v>8.2885023951530454E-2</v>
      </c>
      <c r="OH13" s="475">
        <v>0.44799030573978998</v>
      </c>
      <c r="OI13" s="475">
        <v>0.11</v>
      </c>
      <c r="OJ13" s="475">
        <v>4.8800000000000003E-2</v>
      </c>
      <c r="OK13" s="475">
        <v>5.8620000000000012E-2</v>
      </c>
      <c r="OL13" s="475">
        <v>0.90782129631141328</v>
      </c>
      <c r="OM13" s="475" t="s">
        <v>1395</v>
      </c>
      <c r="ON13" s="475">
        <v>1</v>
      </c>
      <c r="OO13" s="475">
        <v>2</v>
      </c>
      <c r="OP13" s="490"/>
      <c r="OQ13" s="491" t="s">
        <v>1395</v>
      </c>
      <c r="OR13" s="478" t="s">
        <v>1395</v>
      </c>
      <c r="OS13" s="479">
        <v>586562</v>
      </c>
      <c r="OT13" s="479">
        <v>2026</v>
      </c>
      <c r="OU13" s="479" t="s">
        <v>1395</v>
      </c>
      <c r="OV13" s="479" t="s">
        <v>1395</v>
      </c>
      <c r="OW13" s="479">
        <v>0</v>
      </c>
      <c r="OX13" s="479">
        <v>1</v>
      </c>
      <c r="OY13" s="480">
        <v>1</v>
      </c>
      <c r="OZ13" s="480">
        <v>0.90782129631141328</v>
      </c>
      <c r="PA13" s="481"/>
      <c r="PB13" s="482">
        <v>2.355315438261409</v>
      </c>
      <c r="PC13" s="483"/>
      <c r="PD13" s="478">
        <v>292.16029224692522</v>
      </c>
      <c r="PE13" s="479">
        <v>1.0927757486768454E-13</v>
      </c>
      <c r="PF13" s="479">
        <v>521.99914278977121</v>
      </c>
      <c r="PG13" s="480">
        <v>2.355315438261409</v>
      </c>
      <c r="PH13" s="483"/>
      <c r="PI13" s="478">
        <v>2.355315438261409</v>
      </c>
      <c r="PJ13" s="479">
        <v>1150</v>
      </c>
      <c r="PK13" s="479">
        <v>575</v>
      </c>
      <c r="PL13" s="479">
        <v>2.022838232099522E-2</v>
      </c>
      <c r="PM13" s="484">
        <v>36</v>
      </c>
      <c r="PN13" s="479">
        <v>17100</v>
      </c>
      <c r="PO13" s="485">
        <v>2023</v>
      </c>
      <c r="PP13" s="479">
        <v>33</v>
      </c>
      <c r="PQ13" s="479">
        <v>0</v>
      </c>
      <c r="PR13" s="486" t="s">
        <v>1600</v>
      </c>
      <c r="PS13" s="486" t="s">
        <v>1595</v>
      </c>
      <c r="PT13" s="479">
        <v>1</v>
      </c>
      <c r="PU13" s="487" t="s">
        <v>1599</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row>
    <row r="14" spans="1:457" x14ac:dyDescent="0.35">
      <c r="A14" s="459" t="s">
        <v>1601</v>
      </c>
      <c r="B14" s="460">
        <v>2.3755438205824042</v>
      </c>
      <c r="C14" s="488">
        <f>NPV(About!A$94,'H2 Data'!AE$2:BH$2)/30*AB14+B14</f>
        <v>3.695647878211004</v>
      </c>
      <c r="D14" s="462" t="s">
        <v>1592</v>
      </c>
      <c r="E14" s="463" t="s">
        <v>1601</v>
      </c>
      <c r="F14" s="463" t="s">
        <v>1391</v>
      </c>
      <c r="G14" s="463" t="s">
        <v>1593</v>
      </c>
      <c r="H14" s="463" t="s">
        <v>1594</v>
      </c>
      <c r="I14" s="463" t="s">
        <v>1595</v>
      </c>
      <c r="J14" s="464">
        <v>2027</v>
      </c>
      <c r="K14" s="465">
        <v>575</v>
      </c>
      <c r="L14" s="466">
        <v>0.95</v>
      </c>
      <c r="M14" s="466">
        <v>2.3300000000000001E-2</v>
      </c>
      <c r="N14" s="466">
        <v>0.25</v>
      </c>
      <c r="O14" s="471">
        <v>0.11</v>
      </c>
      <c r="P14" s="465">
        <v>1</v>
      </c>
      <c r="Q14" s="465">
        <v>2</v>
      </c>
      <c r="R14" s="465">
        <v>30</v>
      </c>
      <c r="S14" s="467" t="s">
        <v>1395</v>
      </c>
      <c r="T14" s="468">
        <v>39978.000000000007</v>
      </c>
      <c r="U14" s="468">
        <v>394070</v>
      </c>
      <c r="V14" s="468">
        <v>137068</v>
      </c>
      <c r="W14" s="468">
        <v>27413</v>
      </c>
      <c r="X14" s="465">
        <v>0</v>
      </c>
      <c r="Y14" s="469" t="s">
        <v>1596</v>
      </c>
      <c r="Z14" s="470">
        <v>18.559999999999999</v>
      </c>
      <c r="AA14" s="469" t="s">
        <v>1397</v>
      </c>
      <c r="AB14" s="465">
        <v>8.9999999999999993E-3</v>
      </c>
      <c r="AC14" s="466">
        <v>0.7</v>
      </c>
      <c r="AD14" s="466">
        <v>0.7</v>
      </c>
      <c r="AE14" s="466">
        <v>0.7</v>
      </c>
      <c r="AF14" s="467" t="s">
        <v>1398</v>
      </c>
      <c r="AG14" s="465">
        <v>479</v>
      </c>
      <c r="AH14" s="465">
        <v>479</v>
      </c>
      <c r="AI14" s="465">
        <v>479</v>
      </c>
      <c r="AJ14" s="465">
        <v>30</v>
      </c>
      <c r="AK14" s="469" t="s">
        <v>1399</v>
      </c>
      <c r="AL14" s="466">
        <v>1</v>
      </c>
      <c r="AM14" s="466">
        <v>0</v>
      </c>
      <c r="AN14" s="469" t="s">
        <v>1400</v>
      </c>
      <c r="AO14" s="466"/>
      <c r="AP14" s="466"/>
      <c r="AQ14" s="466"/>
      <c r="AR14" s="466"/>
      <c r="AS14" s="466"/>
      <c r="AT14" s="466"/>
      <c r="AU14" s="466"/>
      <c r="AV14" s="466"/>
      <c r="AW14" s="466"/>
      <c r="AX14" s="466"/>
      <c r="AY14" s="466"/>
      <c r="AZ14" s="466"/>
      <c r="BA14" s="466"/>
      <c r="BB14" s="466"/>
      <c r="BC14" s="466"/>
      <c r="BD14" s="466"/>
      <c r="BE14" s="466"/>
      <c r="BF14" s="466"/>
      <c r="BG14" s="466"/>
      <c r="BH14" s="466"/>
      <c r="BI14" s="466"/>
      <c r="BJ14" s="466"/>
      <c r="BK14" s="466"/>
      <c r="BL14" s="466"/>
      <c r="BM14" s="466"/>
      <c r="BN14" s="466"/>
      <c r="BO14" s="466"/>
      <c r="BP14" s="466"/>
      <c r="BQ14" s="466"/>
      <c r="BR14" s="466"/>
      <c r="BS14" s="466"/>
      <c r="BT14" s="466"/>
      <c r="BU14" s="466"/>
      <c r="BV14" s="466"/>
      <c r="BW14" s="466"/>
      <c r="BX14" s="466"/>
      <c r="BY14" s="466"/>
      <c r="BZ14" s="466"/>
      <c r="CA14" s="466"/>
      <c r="CB14" s="466"/>
      <c r="CC14" s="466"/>
      <c r="CD14" s="466"/>
      <c r="CE14" s="466"/>
      <c r="CF14" s="466"/>
      <c r="CG14" s="466"/>
      <c r="CH14" s="466"/>
      <c r="CI14" s="466"/>
      <c r="CJ14" s="466"/>
      <c r="CK14" s="466"/>
      <c r="CL14" s="466"/>
      <c r="CM14" s="466"/>
      <c r="CN14" s="466"/>
      <c r="CO14" s="466"/>
      <c r="CP14" s="466"/>
      <c r="CQ14" s="466"/>
      <c r="CR14" s="466"/>
      <c r="CS14" s="466"/>
      <c r="CT14" s="466"/>
      <c r="CU14" s="466"/>
      <c r="CV14" s="466"/>
      <c r="CW14" s="466"/>
      <c r="CX14" s="466"/>
      <c r="CY14" s="466"/>
      <c r="CZ14" s="466"/>
      <c r="DA14" s="466"/>
      <c r="DB14" s="466"/>
      <c r="DC14" s="466"/>
      <c r="DD14" s="466"/>
      <c r="DE14" s="466"/>
      <c r="DF14" s="466"/>
      <c r="DG14" s="466"/>
      <c r="DH14" s="466"/>
      <c r="DI14" s="466"/>
      <c r="DJ14" s="466"/>
      <c r="DK14" s="466"/>
      <c r="DL14" s="466"/>
      <c r="DM14" s="466"/>
      <c r="DN14" s="466"/>
      <c r="DO14" s="466"/>
      <c r="DP14" s="466"/>
      <c r="DQ14" s="466"/>
      <c r="DR14" s="466"/>
      <c r="DS14" s="466"/>
      <c r="DT14" s="466"/>
      <c r="DU14" s="466"/>
      <c r="DV14" s="466"/>
      <c r="DW14" s="471"/>
      <c r="DX14" s="466"/>
      <c r="DY14" s="466"/>
      <c r="DZ14" s="466"/>
      <c r="EA14" s="466"/>
      <c r="EB14" s="466"/>
      <c r="EC14" s="466"/>
      <c r="ED14" s="466"/>
      <c r="EE14" s="466"/>
      <c r="EF14" s="466"/>
      <c r="EG14" s="466"/>
      <c r="EH14" s="466"/>
      <c r="EI14" s="466"/>
      <c r="EJ14" s="466"/>
      <c r="EK14" s="465"/>
      <c r="EL14" s="465"/>
      <c r="EM14" s="465"/>
      <c r="EN14" s="465"/>
      <c r="EO14" s="466"/>
      <c r="EP14" s="466"/>
      <c r="EQ14" s="466"/>
      <c r="ER14" s="465"/>
      <c r="ES14" s="465"/>
      <c r="ET14" s="465"/>
      <c r="EU14" s="465"/>
      <c r="EV14" s="465"/>
      <c r="EW14" s="467"/>
      <c r="EX14" s="467" t="s">
        <v>1401</v>
      </c>
      <c r="EY14" s="467">
        <v>0</v>
      </c>
      <c r="EZ14" s="467">
        <v>0</v>
      </c>
      <c r="FA14" s="467">
        <v>0</v>
      </c>
      <c r="FB14" s="469" t="s">
        <v>1402</v>
      </c>
      <c r="FC14" s="467">
        <v>62.117280000000001</v>
      </c>
      <c r="FD14" s="469" t="s">
        <v>1597</v>
      </c>
      <c r="FE14" s="467">
        <v>1589.991</v>
      </c>
      <c r="FF14" s="469" t="s">
        <v>1404</v>
      </c>
      <c r="FG14" s="467">
        <v>0</v>
      </c>
      <c r="FH14" s="469" t="s">
        <v>1405</v>
      </c>
      <c r="FI14" s="467">
        <v>0</v>
      </c>
      <c r="FJ14" s="469" t="s">
        <v>1405</v>
      </c>
      <c r="FK14" s="467">
        <v>0</v>
      </c>
      <c r="FL14" s="472">
        <v>0</v>
      </c>
      <c r="FM14" s="473">
        <v>0</v>
      </c>
      <c r="FN14" s="473">
        <v>0</v>
      </c>
      <c r="FO14" s="473">
        <v>0</v>
      </c>
      <c r="FP14" s="473">
        <v>0</v>
      </c>
      <c r="FQ14" s="473">
        <v>0</v>
      </c>
      <c r="FR14" s="473">
        <v>0</v>
      </c>
      <c r="FS14" s="473">
        <v>0</v>
      </c>
      <c r="FT14" s="473">
        <v>0</v>
      </c>
      <c r="FU14" s="473">
        <v>0</v>
      </c>
      <c r="FV14" s="473">
        <v>0</v>
      </c>
      <c r="FW14" s="473">
        <v>0</v>
      </c>
      <c r="FX14" s="473">
        <v>0</v>
      </c>
      <c r="FY14" s="473">
        <v>0</v>
      </c>
      <c r="FZ14" s="473">
        <v>0</v>
      </c>
      <c r="GA14" s="473">
        <v>0</v>
      </c>
      <c r="GB14" s="473">
        <v>0</v>
      </c>
      <c r="GC14" s="473">
        <v>0</v>
      </c>
      <c r="GD14" s="473">
        <v>0</v>
      </c>
      <c r="GE14" s="473">
        <v>0</v>
      </c>
      <c r="GF14" s="473">
        <v>0</v>
      </c>
      <c r="GG14" s="473">
        <v>0</v>
      </c>
      <c r="GH14" s="473">
        <v>0</v>
      </c>
      <c r="GI14" s="473">
        <v>0</v>
      </c>
      <c r="GJ14" s="473">
        <v>0</v>
      </c>
      <c r="GK14" s="473">
        <v>0</v>
      </c>
      <c r="GL14" s="473">
        <v>0</v>
      </c>
      <c r="GM14" s="473">
        <v>0</v>
      </c>
      <c r="GN14" s="473">
        <v>0</v>
      </c>
      <c r="GO14" s="473">
        <v>0</v>
      </c>
      <c r="GP14" s="473">
        <v>0</v>
      </c>
      <c r="GQ14" s="473">
        <v>0</v>
      </c>
      <c r="GR14" s="473">
        <v>0</v>
      </c>
      <c r="GS14" s="473">
        <v>0</v>
      </c>
      <c r="GT14" s="473">
        <v>0</v>
      </c>
      <c r="GU14" s="473">
        <v>0</v>
      </c>
      <c r="GV14" s="473">
        <v>0</v>
      </c>
      <c r="GW14" s="473">
        <v>0</v>
      </c>
      <c r="GX14" s="473">
        <v>0</v>
      </c>
      <c r="GY14" s="473">
        <v>0</v>
      </c>
      <c r="GZ14" s="473">
        <v>0</v>
      </c>
      <c r="HA14" s="473">
        <v>0</v>
      </c>
      <c r="HB14" s="473">
        <v>0</v>
      </c>
      <c r="HC14" s="473">
        <v>0</v>
      </c>
      <c r="HD14" s="473">
        <v>0</v>
      </c>
      <c r="HE14" s="473">
        <v>0</v>
      </c>
      <c r="HF14" s="473">
        <v>0</v>
      </c>
      <c r="HG14" s="473">
        <v>0</v>
      </c>
      <c r="HH14" s="473">
        <v>0</v>
      </c>
      <c r="HI14" s="473">
        <v>0</v>
      </c>
      <c r="HJ14" s="473">
        <v>0</v>
      </c>
      <c r="HK14" s="473">
        <v>0</v>
      </c>
      <c r="HL14" s="473">
        <v>0</v>
      </c>
      <c r="HM14" s="473">
        <v>0</v>
      </c>
      <c r="HN14" s="473">
        <v>0</v>
      </c>
      <c r="HO14" s="473">
        <v>0</v>
      </c>
      <c r="HP14" s="473">
        <v>0</v>
      </c>
      <c r="HQ14" s="473">
        <v>0</v>
      </c>
      <c r="HR14" s="473">
        <v>0</v>
      </c>
      <c r="HS14" s="473">
        <v>0</v>
      </c>
      <c r="HT14" s="473">
        <v>0</v>
      </c>
      <c r="HU14" s="473">
        <v>0</v>
      </c>
      <c r="HV14" s="473">
        <v>0</v>
      </c>
      <c r="HW14" s="473">
        <v>0</v>
      </c>
      <c r="HX14" s="473">
        <v>0</v>
      </c>
      <c r="HY14" s="473">
        <v>0</v>
      </c>
      <c r="HZ14" s="473">
        <v>0</v>
      </c>
      <c r="IA14" s="473">
        <v>0</v>
      </c>
      <c r="IB14" s="473">
        <v>0</v>
      </c>
      <c r="IC14" s="473">
        <v>0</v>
      </c>
      <c r="ID14" s="473">
        <v>0</v>
      </c>
      <c r="IE14" s="473">
        <v>0</v>
      </c>
      <c r="IF14" s="473">
        <v>0</v>
      </c>
      <c r="IG14" s="473">
        <v>0</v>
      </c>
      <c r="IH14" s="473">
        <v>0</v>
      </c>
      <c r="II14" s="473">
        <v>0</v>
      </c>
      <c r="IJ14" s="473">
        <v>0</v>
      </c>
      <c r="IK14" s="473">
        <v>0</v>
      </c>
      <c r="IL14" s="473">
        <v>0</v>
      </c>
      <c r="IM14" s="473">
        <v>0</v>
      </c>
      <c r="IN14" s="473">
        <v>0</v>
      </c>
      <c r="IO14" s="473">
        <v>0</v>
      </c>
      <c r="IP14" s="473">
        <v>0</v>
      </c>
      <c r="IQ14" s="473">
        <v>0</v>
      </c>
      <c r="IR14" s="473">
        <v>0</v>
      </c>
      <c r="IS14" s="473">
        <v>0</v>
      </c>
      <c r="IT14" s="473">
        <v>0</v>
      </c>
      <c r="IU14" s="473">
        <v>0</v>
      </c>
      <c r="IV14" s="473">
        <v>0</v>
      </c>
      <c r="IW14" s="473">
        <v>0</v>
      </c>
      <c r="IX14" s="473">
        <v>0</v>
      </c>
      <c r="IY14" s="473">
        <v>0</v>
      </c>
      <c r="IZ14" s="473">
        <v>0</v>
      </c>
      <c r="JA14" s="473">
        <v>0</v>
      </c>
      <c r="JB14" s="473">
        <v>0</v>
      </c>
      <c r="JC14" s="473">
        <v>0</v>
      </c>
      <c r="JD14" s="473">
        <v>0</v>
      </c>
      <c r="JE14" s="473">
        <v>0</v>
      </c>
      <c r="JF14" s="473">
        <v>0</v>
      </c>
      <c r="JG14" s="473">
        <v>0</v>
      </c>
      <c r="JH14" s="473">
        <v>0</v>
      </c>
      <c r="JI14" s="467" t="s">
        <v>1416</v>
      </c>
      <c r="JJ14" s="467" t="s">
        <v>1416</v>
      </c>
      <c r="JK14" s="395"/>
      <c r="JL14" s="395"/>
      <c r="JM14" s="395"/>
      <c r="JN14" s="395"/>
      <c r="JO14" s="395"/>
      <c r="JP14" s="395"/>
      <c r="JQ14" s="395"/>
      <c r="JR14" s="395"/>
      <c r="JS14" s="395"/>
      <c r="JT14" s="395"/>
      <c r="JU14" s="395"/>
      <c r="JV14" s="395"/>
      <c r="JW14" s="395"/>
      <c r="JX14" s="395"/>
      <c r="JY14" s="395"/>
      <c r="JZ14" s="395"/>
      <c r="KA14" s="395"/>
      <c r="KB14" s="395"/>
      <c r="KC14" s="395"/>
      <c r="KD14" s="395"/>
      <c r="KE14" s="395"/>
      <c r="KF14" s="395"/>
      <c r="KG14" s="395"/>
      <c r="KH14" s="395"/>
      <c r="KI14" s="395"/>
      <c r="KJ14" s="395"/>
      <c r="KK14" s="395"/>
      <c r="KL14" s="395"/>
      <c r="KM14" s="395"/>
      <c r="KN14" s="395"/>
      <c r="KO14" s="395"/>
      <c r="KP14" s="395"/>
      <c r="KQ14" s="395"/>
      <c r="KR14" s="395"/>
      <c r="KS14" s="395"/>
      <c r="KT14" s="395"/>
      <c r="KU14" s="395"/>
      <c r="KV14" s="395"/>
      <c r="KW14" s="395"/>
      <c r="KX14" s="395"/>
      <c r="KY14" s="395"/>
      <c r="KZ14" s="395"/>
      <c r="LA14" s="395"/>
      <c r="LB14" s="395"/>
      <c r="LC14" s="395"/>
      <c r="LD14" s="395"/>
      <c r="LE14" s="395"/>
      <c r="LF14" s="395"/>
      <c r="LG14" s="395"/>
      <c r="LH14" s="395"/>
      <c r="LI14" s="395"/>
      <c r="LJ14" s="395"/>
      <c r="LK14" s="395"/>
      <c r="LL14" s="395"/>
      <c r="LM14" s="395"/>
      <c r="LN14" s="395"/>
      <c r="LO14" s="395"/>
      <c r="LP14" s="395"/>
      <c r="LQ14" s="395"/>
      <c r="LR14" s="395"/>
      <c r="LS14" s="395"/>
      <c r="LT14" s="395"/>
      <c r="LU14" s="395"/>
      <c r="LV14" s="395"/>
      <c r="LW14" s="395"/>
      <c r="LX14" s="395"/>
      <c r="LY14" s="395"/>
      <c r="LZ14" s="395"/>
      <c r="MA14" s="395"/>
      <c r="MB14" s="395"/>
      <c r="MC14" s="395"/>
      <c r="MD14" s="395"/>
      <c r="ME14" s="395"/>
      <c r="MF14" s="395"/>
      <c r="MG14" s="395"/>
      <c r="MH14" s="395"/>
      <c r="MI14" s="395"/>
      <c r="MJ14" s="395"/>
      <c r="MK14" s="395"/>
      <c r="ML14" s="395"/>
      <c r="MM14" s="395"/>
      <c r="MN14" s="395"/>
      <c r="MO14" s="395"/>
      <c r="MP14" s="395"/>
      <c r="MQ14" s="395"/>
      <c r="MR14" s="395"/>
      <c r="MS14" s="395"/>
      <c r="MT14" s="395"/>
      <c r="MU14" s="395"/>
      <c r="MV14" s="395"/>
      <c r="MW14" s="395"/>
      <c r="MX14" s="395"/>
      <c r="MY14" s="395"/>
      <c r="MZ14" s="395"/>
      <c r="NA14" s="395"/>
      <c r="NB14" s="395"/>
      <c r="NC14" s="395"/>
      <c r="ND14" s="395"/>
      <c r="NE14" s="395"/>
      <c r="NF14" s="395"/>
      <c r="NG14" s="489"/>
      <c r="NH14" s="475">
        <v>2.3755438205824042</v>
      </c>
      <c r="NI14" s="475">
        <v>19.769275674886767</v>
      </c>
      <c r="NJ14" s="475">
        <v>2.3410182048869692</v>
      </c>
      <c r="NK14" s="475">
        <v>4637.074943999999</v>
      </c>
      <c r="NL14" s="475">
        <v>14.975498042242632</v>
      </c>
      <c r="NM14" s="475">
        <v>0.137068</v>
      </c>
      <c r="NN14" s="475">
        <v>0.39406999999999998</v>
      </c>
      <c r="NO14" s="475">
        <v>3.9978000000000007E-2</v>
      </c>
      <c r="NP14" s="475">
        <v>2.7358175876751857E-2</v>
      </c>
      <c r="NQ14" s="475">
        <v>0.36183278142391118</v>
      </c>
      <c r="NR14" s="475">
        <v>1.1180163119366242</v>
      </c>
      <c r="NS14" s="475">
        <v>0</v>
      </c>
      <c r="NT14" s="475">
        <v>10.472128989753084</v>
      </c>
      <c r="NU14" s="475">
        <v>0.38334787157613676</v>
      </c>
      <c r="NV14" s="475">
        <v>0</v>
      </c>
      <c r="NW14" s="475">
        <v>0.55867274306693671</v>
      </c>
      <c r="NX14" s="475">
        <v>0</v>
      </c>
      <c r="NY14" s="475">
        <v>0</v>
      </c>
      <c r="NZ14" s="475">
        <v>1.4556669927324373</v>
      </c>
      <c r="OA14" s="475">
        <v>2.0399494949639344E-2</v>
      </c>
      <c r="OB14" s="475">
        <v>0.25</v>
      </c>
      <c r="OC14" s="475">
        <v>0.96553569311949772</v>
      </c>
      <c r="OD14" s="475">
        <v>1.2342663644839942E-17</v>
      </c>
      <c r="OE14" s="475">
        <v>1.0730455753229978E-16</v>
      </c>
      <c r="OF14" s="475">
        <v>0.1099999964237213</v>
      </c>
      <c r="OG14" s="475">
        <v>8.2005545496940627E-2</v>
      </c>
      <c r="OH14" s="475">
        <v>0.43040859518092128</v>
      </c>
      <c r="OI14" s="475">
        <v>0.11</v>
      </c>
      <c r="OJ14" s="475">
        <v>4.7899999999999998E-2</v>
      </c>
      <c r="OK14" s="475">
        <v>5.8147500000000005E-2</v>
      </c>
      <c r="OL14" s="475">
        <v>0.9024189010983974</v>
      </c>
      <c r="OM14" s="475" t="s">
        <v>1395</v>
      </c>
      <c r="ON14" s="475">
        <v>1</v>
      </c>
      <c r="OO14" s="475">
        <v>3</v>
      </c>
      <c r="OP14" s="490"/>
      <c r="OQ14" s="491" t="s">
        <v>1395</v>
      </c>
      <c r="OR14" s="478" t="s">
        <v>1395</v>
      </c>
      <c r="OS14" s="479">
        <v>598529</v>
      </c>
      <c r="OT14" s="479">
        <v>2027</v>
      </c>
      <c r="OU14" s="479" t="s">
        <v>1395</v>
      </c>
      <c r="OV14" s="479" t="s">
        <v>1395</v>
      </c>
      <c r="OW14" s="479">
        <v>0</v>
      </c>
      <c r="OX14" s="479">
        <v>1</v>
      </c>
      <c r="OY14" s="480">
        <v>1</v>
      </c>
      <c r="OZ14" s="480">
        <v>0.88963711370723741</v>
      </c>
      <c r="PA14" s="481"/>
      <c r="PB14" s="482">
        <v>2.3755438205824042</v>
      </c>
      <c r="PC14" s="483"/>
      <c r="PD14" s="478">
        <v>296.34687704383458</v>
      </c>
      <c r="PE14" s="479">
        <v>5.5679355012409942E-14</v>
      </c>
      <c r="PF14" s="479">
        <v>501.00765401480152</v>
      </c>
      <c r="PG14" s="480">
        <v>2.3755438205824042</v>
      </c>
      <c r="PH14" s="483"/>
      <c r="PI14" s="478">
        <v>2.3755438205824042</v>
      </c>
      <c r="PJ14" s="479">
        <v>1725</v>
      </c>
      <c r="PK14" s="479">
        <v>575</v>
      </c>
      <c r="PL14" s="479">
        <v>4.3420319976066324E-2</v>
      </c>
      <c r="PM14" s="484">
        <v>36</v>
      </c>
      <c r="PN14" s="479">
        <v>17064</v>
      </c>
      <c r="PO14" s="485">
        <v>2024</v>
      </c>
      <c r="PP14" s="479">
        <v>33</v>
      </c>
      <c r="PQ14" s="479">
        <v>0</v>
      </c>
      <c r="PR14" s="486" t="s">
        <v>1602</v>
      </c>
      <c r="PS14" s="486" t="s">
        <v>1595</v>
      </c>
      <c r="PT14" s="479">
        <v>1</v>
      </c>
      <c r="PU14" s="487" t="s">
        <v>1601</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row>
    <row r="15" spans="1:457" x14ac:dyDescent="0.35">
      <c r="A15" s="459" t="s">
        <v>1603</v>
      </c>
      <c r="B15" s="460">
        <v>2.4189641405584705</v>
      </c>
      <c r="C15" s="488">
        <f>NPV(About!A$94,'H2 Data'!AE$2:BH$2)/30*AB15+B15</f>
        <v>3.7390681981870704</v>
      </c>
      <c r="D15" s="462" t="s">
        <v>1592</v>
      </c>
      <c r="E15" s="463" t="s">
        <v>1603</v>
      </c>
      <c r="F15" s="463" t="s">
        <v>1391</v>
      </c>
      <c r="G15" s="463" t="s">
        <v>1593</v>
      </c>
      <c r="H15" s="463" t="s">
        <v>1594</v>
      </c>
      <c r="I15" s="463" t="s">
        <v>1595</v>
      </c>
      <c r="J15" s="464">
        <v>2028</v>
      </c>
      <c r="K15" s="465">
        <v>575</v>
      </c>
      <c r="L15" s="466">
        <v>0.95</v>
      </c>
      <c r="M15" s="466">
        <v>2.3300000000000001E-2</v>
      </c>
      <c r="N15" s="466">
        <v>0.25</v>
      </c>
      <c r="O15" s="471">
        <v>0.11</v>
      </c>
      <c r="P15" s="465">
        <v>1</v>
      </c>
      <c r="Q15" s="465">
        <v>2</v>
      </c>
      <c r="R15" s="465">
        <v>30</v>
      </c>
      <c r="S15" s="467" t="s">
        <v>1395</v>
      </c>
      <c r="T15" s="468">
        <v>40782</v>
      </c>
      <c r="U15" s="468">
        <v>401989.99999999994</v>
      </c>
      <c r="V15" s="468">
        <v>139822.99999999997</v>
      </c>
      <c r="W15" s="468">
        <v>27964</v>
      </c>
      <c r="X15" s="465">
        <v>0</v>
      </c>
      <c r="Y15" s="469" t="s">
        <v>1596</v>
      </c>
      <c r="Z15" s="465">
        <v>18.559999999999999</v>
      </c>
      <c r="AA15" s="469" t="s">
        <v>1397</v>
      </c>
      <c r="AB15" s="465">
        <v>8.9999999999999993E-3</v>
      </c>
      <c r="AC15" s="466">
        <v>0.7</v>
      </c>
      <c r="AD15" s="466">
        <v>0.7</v>
      </c>
      <c r="AE15" s="466">
        <v>0.7</v>
      </c>
      <c r="AF15" s="467" t="s">
        <v>1398</v>
      </c>
      <c r="AG15" s="465">
        <v>473</v>
      </c>
      <c r="AH15" s="465">
        <v>473</v>
      </c>
      <c r="AI15" s="465">
        <v>473</v>
      </c>
      <c r="AJ15" s="465">
        <v>30</v>
      </c>
      <c r="AK15" s="469" t="s">
        <v>1399</v>
      </c>
      <c r="AL15" s="466">
        <v>1</v>
      </c>
      <c r="AM15" s="466">
        <v>0</v>
      </c>
      <c r="AN15" s="469" t="s">
        <v>1400</v>
      </c>
      <c r="AO15" s="466"/>
      <c r="AP15" s="466"/>
      <c r="AQ15" s="466"/>
      <c r="AR15" s="466"/>
      <c r="AS15" s="466"/>
      <c r="AT15" s="466"/>
      <c r="AU15" s="466"/>
      <c r="AV15" s="466"/>
      <c r="AW15" s="466"/>
      <c r="AX15" s="466"/>
      <c r="AY15" s="466"/>
      <c r="AZ15" s="466"/>
      <c r="BA15" s="466"/>
      <c r="BB15" s="466"/>
      <c r="BC15" s="466"/>
      <c r="BD15" s="466"/>
      <c r="BE15" s="466"/>
      <c r="BF15" s="466"/>
      <c r="BG15" s="466"/>
      <c r="BH15" s="466"/>
      <c r="BI15" s="466"/>
      <c r="BJ15" s="466"/>
      <c r="BK15" s="466"/>
      <c r="BL15" s="466"/>
      <c r="BM15" s="466"/>
      <c r="BN15" s="466"/>
      <c r="BO15" s="466"/>
      <c r="BP15" s="466"/>
      <c r="BQ15" s="466"/>
      <c r="BR15" s="466"/>
      <c r="BS15" s="466"/>
      <c r="BT15" s="466"/>
      <c r="BU15" s="466"/>
      <c r="BV15" s="466"/>
      <c r="BW15" s="466"/>
      <c r="BX15" s="466"/>
      <c r="BY15" s="466"/>
      <c r="BZ15" s="466"/>
      <c r="CA15" s="466"/>
      <c r="CB15" s="466"/>
      <c r="CC15" s="466"/>
      <c r="CD15" s="466"/>
      <c r="CE15" s="466"/>
      <c r="CF15" s="466"/>
      <c r="CG15" s="466"/>
      <c r="CH15" s="466"/>
      <c r="CI15" s="466"/>
      <c r="CJ15" s="466"/>
      <c r="CK15" s="466"/>
      <c r="CL15" s="466"/>
      <c r="CM15" s="466"/>
      <c r="CN15" s="466"/>
      <c r="CO15" s="466"/>
      <c r="CP15" s="466"/>
      <c r="CQ15" s="466"/>
      <c r="CR15" s="466"/>
      <c r="CS15" s="466"/>
      <c r="CT15" s="466"/>
      <c r="CU15" s="466"/>
      <c r="CV15" s="466"/>
      <c r="CW15" s="466"/>
      <c r="CX15" s="466"/>
      <c r="CY15" s="466"/>
      <c r="CZ15" s="466"/>
      <c r="DA15" s="466"/>
      <c r="DB15" s="466"/>
      <c r="DC15" s="466"/>
      <c r="DD15" s="466"/>
      <c r="DE15" s="466"/>
      <c r="DF15" s="466"/>
      <c r="DG15" s="466"/>
      <c r="DH15" s="466"/>
      <c r="DI15" s="466"/>
      <c r="DJ15" s="466"/>
      <c r="DK15" s="466"/>
      <c r="DL15" s="466"/>
      <c r="DM15" s="466"/>
      <c r="DN15" s="466"/>
      <c r="DO15" s="466"/>
      <c r="DP15" s="466"/>
      <c r="DQ15" s="466"/>
      <c r="DR15" s="466"/>
      <c r="DS15" s="466"/>
      <c r="DT15" s="466"/>
      <c r="DU15" s="466"/>
      <c r="DV15" s="466"/>
      <c r="DW15" s="471"/>
      <c r="DX15" s="466"/>
      <c r="DY15" s="466"/>
      <c r="DZ15" s="466"/>
      <c r="EA15" s="466"/>
      <c r="EB15" s="466"/>
      <c r="EC15" s="466"/>
      <c r="ED15" s="466"/>
      <c r="EE15" s="466"/>
      <c r="EF15" s="466"/>
      <c r="EG15" s="466"/>
      <c r="EH15" s="466"/>
      <c r="EI15" s="466"/>
      <c r="EJ15" s="466"/>
      <c r="EK15" s="465"/>
      <c r="EL15" s="465"/>
      <c r="EM15" s="465"/>
      <c r="EN15" s="465"/>
      <c r="EO15" s="466"/>
      <c r="EP15" s="466"/>
      <c r="EQ15" s="466"/>
      <c r="ER15" s="465"/>
      <c r="ES15" s="465"/>
      <c r="ET15" s="465"/>
      <c r="EU15" s="465"/>
      <c r="EV15" s="465"/>
      <c r="EW15" s="467"/>
      <c r="EX15" s="467" t="s">
        <v>1401</v>
      </c>
      <c r="EY15" s="467">
        <v>0</v>
      </c>
      <c r="EZ15" s="467">
        <v>0</v>
      </c>
      <c r="FA15" s="467">
        <v>0</v>
      </c>
      <c r="FB15" s="469" t="s">
        <v>1402</v>
      </c>
      <c r="FC15" s="467">
        <v>62.117280000000001</v>
      </c>
      <c r="FD15" s="469" t="s">
        <v>1597</v>
      </c>
      <c r="FE15" s="467">
        <v>1589.991</v>
      </c>
      <c r="FF15" s="469" t="s">
        <v>1404</v>
      </c>
      <c r="FG15" s="467">
        <v>0</v>
      </c>
      <c r="FH15" s="469" t="s">
        <v>1405</v>
      </c>
      <c r="FI15" s="467">
        <v>0</v>
      </c>
      <c r="FJ15" s="469" t="s">
        <v>1405</v>
      </c>
      <c r="FK15" s="467">
        <v>0</v>
      </c>
      <c r="FL15" s="472">
        <v>0</v>
      </c>
      <c r="FM15" s="473">
        <v>0</v>
      </c>
      <c r="FN15" s="473">
        <v>0</v>
      </c>
      <c r="FO15" s="473">
        <v>0</v>
      </c>
      <c r="FP15" s="473">
        <v>0</v>
      </c>
      <c r="FQ15" s="473">
        <v>0</v>
      </c>
      <c r="FR15" s="473">
        <v>0</v>
      </c>
      <c r="FS15" s="473">
        <v>0</v>
      </c>
      <c r="FT15" s="473">
        <v>0</v>
      </c>
      <c r="FU15" s="473">
        <v>0</v>
      </c>
      <c r="FV15" s="473">
        <v>0</v>
      </c>
      <c r="FW15" s="473">
        <v>0</v>
      </c>
      <c r="FX15" s="473">
        <v>0</v>
      </c>
      <c r="FY15" s="473">
        <v>0</v>
      </c>
      <c r="FZ15" s="473">
        <v>0</v>
      </c>
      <c r="GA15" s="473">
        <v>0</v>
      </c>
      <c r="GB15" s="473">
        <v>0</v>
      </c>
      <c r="GC15" s="473">
        <v>0</v>
      </c>
      <c r="GD15" s="473">
        <v>0</v>
      </c>
      <c r="GE15" s="473">
        <v>0</v>
      </c>
      <c r="GF15" s="473">
        <v>0</v>
      </c>
      <c r="GG15" s="473">
        <v>0</v>
      </c>
      <c r="GH15" s="473">
        <v>0</v>
      </c>
      <c r="GI15" s="473">
        <v>0</v>
      </c>
      <c r="GJ15" s="473">
        <v>0</v>
      </c>
      <c r="GK15" s="473">
        <v>0</v>
      </c>
      <c r="GL15" s="473">
        <v>0</v>
      </c>
      <c r="GM15" s="473">
        <v>0</v>
      </c>
      <c r="GN15" s="473">
        <v>0</v>
      </c>
      <c r="GO15" s="473">
        <v>0</v>
      </c>
      <c r="GP15" s="473">
        <v>0</v>
      </c>
      <c r="GQ15" s="473">
        <v>0</v>
      </c>
      <c r="GR15" s="473">
        <v>0</v>
      </c>
      <c r="GS15" s="473">
        <v>0</v>
      </c>
      <c r="GT15" s="473">
        <v>0</v>
      </c>
      <c r="GU15" s="473">
        <v>0</v>
      </c>
      <c r="GV15" s="473">
        <v>0</v>
      </c>
      <c r="GW15" s="473">
        <v>0</v>
      </c>
      <c r="GX15" s="473">
        <v>0</v>
      </c>
      <c r="GY15" s="473">
        <v>0</v>
      </c>
      <c r="GZ15" s="473">
        <v>0</v>
      </c>
      <c r="HA15" s="473">
        <v>0</v>
      </c>
      <c r="HB15" s="473">
        <v>0</v>
      </c>
      <c r="HC15" s="473">
        <v>0</v>
      </c>
      <c r="HD15" s="473">
        <v>0</v>
      </c>
      <c r="HE15" s="473">
        <v>0</v>
      </c>
      <c r="HF15" s="473">
        <v>0</v>
      </c>
      <c r="HG15" s="473">
        <v>0</v>
      </c>
      <c r="HH15" s="473">
        <v>0</v>
      </c>
      <c r="HI15" s="473">
        <v>0</v>
      </c>
      <c r="HJ15" s="473">
        <v>0</v>
      </c>
      <c r="HK15" s="473">
        <v>0</v>
      </c>
      <c r="HL15" s="473">
        <v>0</v>
      </c>
      <c r="HM15" s="473">
        <v>0</v>
      </c>
      <c r="HN15" s="473">
        <v>0</v>
      </c>
      <c r="HO15" s="473">
        <v>0</v>
      </c>
      <c r="HP15" s="473">
        <v>0</v>
      </c>
      <c r="HQ15" s="473">
        <v>0</v>
      </c>
      <c r="HR15" s="473">
        <v>0</v>
      </c>
      <c r="HS15" s="473">
        <v>0</v>
      </c>
      <c r="HT15" s="473">
        <v>0</v>
      </c>
      <c r="HU15" s="473">
        <v>0</v>
      </c>
      <c r="HV15" s="473">
        <v>0</v>
      </c>
      <c r="HW15" s="473">
        <v>0</v>
      </c>
      <c r="HX15" s="473">
        <v>0</v>
      </c>
      <c r="HY15" s="473">
        <v>0</v>
      </c>
      <c r="HZ15" s="473">
        <v>0</v>
      </c>
      <c r="IA15" s="473">
        <v>0</v>
      </c>
      <c r="IB15" s="473">
        <v>0</v>
      </c>
      <c r="IC15" s="473">
        <v>0</v>
      </c>
      <c r="ID15" s="473">
        <v>0</v>
      </c>
      <c r="IE15" s="473">
        <v>0</v>
      </c>
      <c r="IF15" s="473">
        <v>0</v>
      </c>
      <c r="IG15" s="473">
        <v>0</v>
      </c>
      <c r="IH15" s="473">
        <v>0</v>
      </c>
      <c r="II15" s="473">
        <v>0</v>
      </c>
      <c r="IJ15" s="473">
        <v>0</v>
      </c>
      <c r="IK15" s="473">
        <v>0</v>
      </c>
      <c r="IL15" s="473">
        <v>0</v>
      </c>
      <c r="IM15" s="473">
        <v>0</v>
      </c>
      <c r="IN15" s="473">
        <v>0</v>
      </c>
      <c r="IO15" s="473">
        <v>0</v>
      </c>
      <c r="IP15" s="473">
        <v>0</v>
      </c>
      <c r="IQ15" s="473">
        <v>0</v>
      </c>
      <c r="IR15" s="473">
        <v>0</v>
      </c>
      <c r="IS15" s="473">
        <v>0</v>
      </c>
      <c r="IT15" s="473">
        <v>0</v>
      </c>
      <c r="IU15" s="473">
        <v>0</v>
      </c>
      <c r="IV15" s="473">
        <v>0</v>
      </c>
      <c r="IW15" s="473">
        <v>0</v>
      </c>
      <c r="IX15" s="473">
        <v>0</v>
      </c>
      <c r="IY15" s="473">
        <v>0</v>
      </c>
      <c r="IZ15" s="473">
        <v>0</v>
      </c>
      <c r="JA15" s="473">
        <v>0</v>
      </c>
      <c r="JB15" s="473">
        <v>0</v>
      </c>
      <c r="JC15" s="473">
        <v>0</v>
      </c>
      <c r="JD15" s="473">
        <v>0</v>
      </c>
      <c r="JE15" s="473">
        <v>0</v>
      </c>
      <c r="JF15" s="473">
        <v>0</v>
      </c>
      <c r="JG15" s="473">
        <v>0</v>
      </c>
      <c r="JH15" s="473">
        <v>0</v>
      </c>
      <c r="JI15" s="467" t="s">
        <v>1416</v>
      </c>
      <c r="JJ15" s="467" t="s">
        <v>1416</v>
      </c>
      <c r="JK15" s="395"/>
      <c r="JL15" s="395"/>
      <c r="JM15" s="395"/>
      <c r="JN15" s="395"/>
      <c r="JO15" s="395"/>
      <c r="JP15" s="395"/>
      <c r="JQ15" s="395"/>
      <c r="JR15" s="395"/>
      <c r="JS15" s="395"/>
      <c r="JT15" s="395"/>
      <c r="JU15" s="395"/>
      <c r="JV15" s="395"/>
      <c r="JW15" s="395"/>
      <c r="JX15" s="395"/>
      <c r="JY15" s="395"/>
      <c r="JZ15" s="395"/>
      <c r="KA15" s="395"/>
      <c r="KB15" s="395"/>
      <c r="KC15" s="395"/>
      <c r="KD15" s="395"/>
      <c r="KE15" s="395"/>
      <c r="KF15" s="395"/>
      <c r="KG15" s="395"/>
      <c r="KH15" s="395"/>
      <c r="KI15" s="395"/>
      <c r="KJ15" s="395"/>
      <c r="KK15" s="395"/>
      <c r="KL15" s="395"/>
      <c r="KM15" s="395"/>
      <c r="KN15" s="395"/>
      <c r="KO15" s="395"/>
      <c r="KP15" s="395"/>
      <c r="KQ15" s="395"/>
      <c r="KR15" s="395"/>
      <c r="KS15" s="395"/>
      <c r="KT15" s="395"/>
      <c r="KU15" s="395"/>
      <c r="KV15" s="395"/>
      <c r="KW15" s="395"/>
      <c r="KX15" s="395"/>
      <c r="KY15" s="395"/>
      <c r="KZ15" s="395"/>
      <c r="LA15" s="395"/>
      <c r="LB15" s="395"/>
      <c r="LC15" s="395"/>
      <c r="LD15" s="395"/>
      <c r="LE15" s="395"/>
      <c r="LF15" s="395"/>
      <c r="LG15" s="395"/>
      <c r="LH15" s="395"/>
      <c r="LI15" s="395"/>
      <c r="LJ15" s="395"/>
      <c r="LK15" s="395"/>
      <c r="LL15" s="395"/>
      <c r="LM15" s="395"/>
      <c r="LN15" s="395"/>
      <c r="LO15" s="395"/>
      <c r="LP15" s="395"/>
      <c r="LQ15" s="395"/>
      <c r="LR15" s="395"/>
      <c r="LS15" s="395"/>
      <c r="LT15" s="395"/>
      <c r="LU15" s="395"/>
      <c r="LV15" s="395"/>
      <c r="LW15" s="395"/>
      <c r="LX15" s="395"/>
      <c r="LY15" s="395"/>
      <c r="LZ15" s="395"/>
      <c r="MA15" s="395"/>
      <c r="MB15" s="395"/>
      <c r="MC15" s="395"/>
      <c r="MD15" s="395"/>
      <c r="ME15" s="395"/>
      <c r="MF15" s="395"/>
      <c r="MG15" s="395"/>
      <c r="MH15" s="395"/>
      <c r="MI15" s="395"/>
      <c r="MJ15" s="395"/>
      <c r="MK15" s="395"/>
      <c r="ML15" s="395"/>
      <c r="MM15" s="395"/>
      <c r="MN15" s="395"/>
      <c r="MO15" s="395"/>
      <c r="MP15" s="395"/>
      <c r="MQ15" s="395"/>
      <c r="MR15" s="395"/>
      <c r="MS15" s="395"/>
      <c r="MT15" s="395"/>
      <c r="MU15" s="395"/>
      <c r="MV15" s="395"/>
      <c r="MW15" s="395"/>
      <c r="MX15" s="395"/>
      <c r="MY15" s="395"/>
      <c r="MZ15" s="395"/>
      <c r="NA15" s="395"/>
      <c r="NB15" s="395"/>
      <c r="NC15" s="395"/>
      <c r="ND15" s="395"/>
      <c r="NE15" s="395"/>
      <c r="NF15" s="395"/>
      <c r="NG15" s="489"/>
      <c r="NH15" s="475">
        <v>2.4189641405584705</v>
      </c>
      <c r="NI15" s="475">
        <v>20.130619577727593</v>
      </c>
      <c r="NJ15" s="475">
        <v>2.3784469470476135</v>
      </c>
      <c r="NK15" s="475">
        <v>4637.074943999999</v>
      </c>
      <c r="NL15" s="475">
        <v>15.248990289379643</v>
      </c>
      <c r="NM15" s="475">
        <v>0.13982299999999998</v>
      </c>
      <c r="NN15" s="475">
        <v>0.40198999999999996</v>
      </c>
      <c r="NO15" s="475">
        <v>4.0781999999999999E-2</v>
      </c>
      <c r="NP15" s="475">
        <v>2.7552921464417228E-2</v>
      </c>
      <c r="NQ15" s="475">
        <v>0.36372902437306209</v>
      </c>
      <c r="NR15" s="475">
        <v>1.1404879269676496</v>
      </c>
      <c r="NS15" s="475">
        <v>0</v>
      </c>
      <c r="NT15" s="475">
        <v>10.637909856607379</v>
      </c>
      <c r="NU15" s="475">
        <v>0.39112688718040239</v>
      </c>
      <c r="NV15" s="475">
        <v>0</v>
      </c>
      <c r="NW15" s="475">
        <v>0.57459049621905822</v>
      </c>
      <c r="NX15" s="475">
        <v>0</v>
      </c>
      <c r="NY15" s="475">
        <v>0</v>
      </c>
      <c r="NZ15" s="475">
        <v>1.5034452551032609</v>
      </c>
      <c r="OA15" s="475">
        <v>2.0339494949499735E-2</v>
      </c>
      <c r="OB15" s="475">
        <v>0.25</v>
      </c>
      <c r="OC15" s="475">
        <v>1.0009834999413181</v>
      </c>
      <c r="OD15" s="475">
        <v>5.5471273304043812E-8</v>
      </c>
      <c r="OE15" s="475">
        <v>4.8225574389140572E-7</v>
      </c>
      <c r="OF15" s="475">
        <v>0.11000013947486875</v>
      </c>
      <c r="OG15" s="475">
        <v>8.2327935099601748E-2</v>
      </c>
      <c r="OH15" s="475">
        <v>0.41062734494177361</v>
      </c>
      <c r="OI15" s="475">
        <v>0.11</v>
      </c>
      <c r="OJ15" s="475">
        <v>4.7300000000000002E-2</v>
      </c>
      <c r="OK15" s="475">
        <v>5.7832500000000009E-2</v>
      </c>
      <c r="OL15" s="475">
        <v>0.88614952612179287</v>
      </c>
      <c r="OM15" s="475" t="s">
        <v>1395</v>
      </c>
      <c r="ON15" s="475">
        <v>1</v>
      </c>
      <c r="OO15" s="475">
        <v>4</v>
      </c>
      <c r="OP15" s="490"/>
      <c r="OQ15" s="491" t="s">
        <v>1395</v>
      </c>
      <c r="OR15" s="478" t="s">
        <v>1395</v>
      </c>
      <c r="OS15" s="479">
        <v>610558.99999999988</v>
      </c>
      <c r="OT15" s="479">
        <v>2028</v>
      </c>
      <c r="OU15" s="479" t="s">
        <v>1395</v>
      </c>
      <c r="OV15" s="479" t="s">
        <v>1395</v>
      </c>
      <c r="OW15" s="479">
        <v>0</v>
      </c>
      <c r="OX15" s="479">
        <v>1</v>
      </c>
      <c r="OY15" s="480">
        <v>1</v>
      </c>
      <c r="OZ15" s="480">
        <v>0.87190261452774309</v>
      </c>
      <c r="PA15" s="481"/>
      <c r="PB15" s="482">
        <v>2.4189641405584705</v>
      </c>
      <c r="PC15" s="483"/>
      <c r="PD15" s="478">
        <v>296.85311282328234</v>
      </c>
      <c r="PE15" s="479">
        <v>2.4572665187835705E-4</v>
      </c>
      <c r="PF15" s="479">
        <v>510.03710612402131</v>
      </c>
      <c r="PG15" s="480">
        <v>2.4189641405584705</v>
      </c>
      <c r="PH15" s="483"/>
      <c r="PI15" s="478">
        <v>2.4189641405584705</v>
      </c>
      <c r="PJ15" s="479">
        <v>2300</v>
      </c>
      <c r="PK15" s="479">
        <v>575</v>
      </c>
      <c r="PL15" s="479">
        <v>4.6266425818530355E-2</v>
      </c>
      <c r="PM15" s="484">
        <v>36</v>
      </c>
      <c r="PN15" s="479">
        <v>17028</v>
      </c>
      <c r="PO15" s="485">
        <v>2025</v>
      </c>
      <c r="PP15" s="479">
        <v>33</v>
      </c>
      <c r="PQ15" s="479">
        <v>0</v>
      </c>
      <c r="PR15" s="486" t="s">
        <v>1604</v>
      </c>
      <c r="PS15" s="486" t="s">
        <v>1595</v>
      </c>
      <c r="PT15" s="479">
        <v>1</v>
      </c>
      <c r="PU15" s="487" t="s">
        <v>1603</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row>
    <row r="16" spans="1:457" x14ac:dyDescent="0.35">
      <c r="A16" s="459" t="s">
        <v>1605</v>
      </c>
      <c r="B16" s="460">
        <v>2.4652305663770009</v>
      </c>
      <c r="C16" s="488">
        <f>NPV(About!A$94,'H2 Data'!AE$2:BH$2)/30*AB16+B16</f>
        <v>3.7853346240056007</v>
      </c>
      <c r="D16" s="462" t="s">
        <v>1592</v>
      </c>
      <c r="E16" s="463" t="s">
        <v>1605</v>
      </c>
      <c r="F16" s="463" t="s">
        <v>1391</v>
      </c>
      <c r="G16" s="463" t="s">
        <v>1593</v>
      </c>
      <c r="H16" s="463" t="s">
        <v>1594</v>
      </c>
      <c r="I16" s="463" t="s">
        <v>1595</v>
      </c>
      <c r="J16" s="464">
        <v>2029</v>
      </c>
      <c r="K16" s="465">
        <v>575</v>
      </c>
      <c r="L16" s="466">
        <v>0.95</v>
      </c>
      <c r="M16" s="466">
        <v>2.3300000000000001E-2</v>
      </c>
      <c r="N16" s="466">
        <v>0.25</v>
      </c>
      <c r="O16" s="471">
        <v>0.11</v>
      </c>
      <c r="P16" s="465">
        <v>1</v>
      </c>
      <c r="Q16" s="465">
        <v>2</v>
      </c>
      <c r="R16" s="465">
        <v>30</v>
      </c>
      <c r="S16" s="467" t="s">
        <v>1395</v>
      </c>
      <c r="T16" s="468">
        <v>41614</v>
      </c>
      <c r="U16" s="468">
        <v>410191</v>
      </c>
      <c r="V16" s="468">
        <v>142675</v>
      </c>
      <c r="W16" s="468">
        <v>28534</v>
      </c>
      <c r="X16" s="465">
        <v>0</v>
      </c>
      <c r="Y16" s="469" t="s">
        <v>1596</v>
      </c>
      <c r="Z16" s="465">
        <v>18.559999999999999</v>
      </c>
      <c r="AA16" s="469" t="s">
        <v>1397</v>
      </c>
      <c r="AB16" s="465">
        <v>8.9999999999999993E-3</v>
      </c>
      <c r="AC16" s="466">
        <v>0.7</v>
      </c>
      <c r="AD16" s="466">
        <v>0.7</v>
      </c>
      <c r="AE16" s="466">
        <v>0.7</v>
      </c>
      <c r="AF16" s="467" t="s">
        <v>1398</v>
      </c>
      <c r="AG16" s="465">
        <v>469</v>
      </c>
      <c r="AH16" s="465">
        <v>469</v>
      </c>
      <c r="AI16" s="465">
        <v>469</v>
      </c>
      <c r="AJ16" s="465">
        <v>30</v>
      </c>
      <c r="AK16" s="469" t="s">
        <v>1399</v>
      </c>
      <c r="AL16" s="466">
        <v>1</v>
      </c>
      <c r="AM16" s="466">
        <v>0</v>
      </c>
      <c r="AN16" s="469" t="s">
        <v>1400</v>
      </c>
      <c r="AO16" s="466"/>
      <c r="AP16" s="466"/>
      <c r="AQ16" s="466"/>
      <c r="AR16" s="466"/>
      <c r="AS16" s="466"/>
      <c r="AT16" s="466"/>
      <c r="AU16" s="466"/>
      <c r="AV16" s="466"/>
      <c r="AW16" s="466"/>
      <c r="AX16" s="466"/>
      <c r="AY16" s="466"/>
      <c r="AZ16" s="466"/>
      <c r="BA16" s="466"/>
      <c r="BB16" s="466"/>
      <c r="BC16" s="466"/>
      <c r="BD16" s="466"/>
      <c r="BE16" s="466"/>
      <c r="BF16" s="466"/>
      <c r="BG16" s="466"/>
      <c r="BH16" s="466"/>
      <c r="BI16" s="466"/>
      <c r="BJ16" s="466"/>
      <c r="BK16" s="466"/>
      <c r="BL16" s="466"/>
      <c r="BM16" s="466"/>
      <c r="BN16" s="466"/>
      <c r="BO16" s="466"/>
      <c r="BP16" s="466"/>
      <c r="BQ16" s="466"/>
      <c r="BR16" s="466"/>
      <c r="BS16" s="466"/>
      <c r="BT16" s="466"/>
      <c r="BU16" s="466"/>
      <c r="BV16" s="466"/>
      <c r="BW16" s="466"/>
      <c r="BX16" s="466"/>
      <c r="BY16" s="466"/>
      <c r="BZ16" s="466"/>
      <c r="CA16" s="466"/>
      <c r="CB16" s="466"/>
      <c r="CC16" s="466"/>
      <c r="CD16" s="466"/>
      <c r="CE16" s="466"/>
      <c r="CF16" s="466"/>
      <c r="CG16" s="466"/>
      <c r="CH16" s="466"/>
      <c r="CI16" s="466"/>
      <c r="CJ16" s="466"/>
      <c r="CK16" s="466"/>
      <c r="CL16" s="466"/>
      <c r="CM16" s="466"/>
      <c r="CN16" s="466"/>
      <c r="CO16" s="466"/>
      <c r="CP16" s="466"/>
      <c r="CQ16" s="466"/>
      <c r="CR16" s="466"/>
      <c r="CS16" s="466"/>
      <c r="CT16" s="466"/>
      <c r="CU16" s="466"/>
      <c r="CV16" s="466"/>
      <c r="CW16" s="466"/>
      <c r="CX16" s="466"/>
      <c r="CY16" s="466"/>
      <c r="CZ16" s="466"/>
      <c r="DA16" s="466"/>
      <c r="DB16" s="466"/>
      <c r="DC16" s="466"/>
      <c r="DD16" s="466"/>
      <c r="DE16" s="466"/>
      <c r="DF16" s="466"/>
      <c r="DG16" s="466"/>
      <c r="DH16" s="466"/>
      <c r="DI16" s="466"/>
      <c r="DJ16" s="466"/>
      <c r="DK16" s="466"/>
      <c r="DL16" s="466"/>
      <c r="DM16" s="466"/>
      <c r="DN16" s="466"/>
      <c r="DO16" s="466"/>
      <c r="DP16" s="466"/>
      <c r="DQ16" s="466"/>
      <c r="DR16" s="466"/>
      <c r="DS16" s="466"/>
      <c r="DT16" s="466"/>
      <c r="DU16" s="466"/>
      <c r="DV16" s="466"/>
      <c r="DW16" s="471"/>
      <c r="DX16" s="466"/>
      <c r="DY16" s="466"/>
      <c r="DZ16" s="466"/>
      <c r="EA16" s="466"/>
      <c r="EB16" s="466"/>
      <c r="EC16" s="466"/>
      <c r="ED16" s="466"/>
      <c r="EE16" s="466"/>
      <c r="EF16" s="466"/>
      <c r="EG16" s="466"/>
      <c r="EH16" s="466"/>
      <c r="EI16" s="466"/>
      <c r="EJ16" s="466"/>
      <c r="EK16" s="465"/>
      <c r="EL16" s="465"/>
      <c r="EM16" s="465"/>
      <c r="EN16" s="465"/>
      <c r="EO16" s="466"/>
      <c r="EP16" s="466"/>
      <c r="EQ16" s="466"/>
      <c r="ER16" s="465"/>
      <c r="ES16" s="465"/>
      <c r="ET16" s="465"/>
      <c r="EU16" s="465"/>
      <c r="EV16" s="465"/>
      <c r="EW16" s="467"/>
      <c r="EX16" s="467" t="s">
        <v>1401</v>
      </c>
      <c r="EY16" s="467">
        <v>0</v>
      </c>
      <c r="EZ16" s="467">
        <v>0</v>
      </c>
      <c r="FA16" s="467">
        <v>0</v>
      </c>
      <c r="FB16" s="469" t="s">
        <v>1402</v>
      </c>
      <c r="FC16" s="467">
        <v>62.117280000000001</v>
      </c>
      <c r="FD16" s="469" t="s">
        <v>1597</v>
      </c>
      <c r="FE16" s="467">
        <v>1589.991</v>
      </c>
      <c r="FF16" s="469" t="s">
        <v>1404</v>
      </c>
      <c r="FG16" s="467">
        <v>0</v>
      </c>
      <c r="FH16" s="469" t="s">
        <v>1405</v>
      </c>
      <c r="FI16" s="467">
        <v>0</v>
      </c>
      <c r="FJ16" s="469" t="s">
        <v>1405</v>
      </c>
      <c r="FK16" s="467">
        <v>0</v>
      </c>
      <c r="FL16" s="472">
        <v>0</v>
      </c>
      <c r="FM16" s="473">
        <v>0</v>
      </c>
      <c r="FN16" s="473">
        <v>0</v>
      </c>
      <c r="FO16" s="473">
        <v>0</v>
      </c>
      <c r="FP16" s="473">
        <v>0</v>
      </c>
      <c r="FQ16" s="473">
        <v>0</v>
      </c>
      <c r="FR16" s="473">
        <v>0</v>
      </c>
      <c r="FS16" s="473">
        <v>0</v>
      </c>
      <c r="FT16" s="473">
        <v>0</v>
      </c>
      <c r="FU16" s="473">
        <v>0</v>
      </c>
      <c r="FV16" s="473">
        <v>0</v>
      </c>
      <c r="FW16" s="473">
        <v>0</v>
      </c>
      <c r="FX16" s="473">
        <v>0</v>
      </c>
      <c r="FY16" s="473">
        <v>0</v>
      </c>
      <c r="FZ16" s="473">
        <v>0</v>
      </c>
      <c r="GA16" s="473">
        <v>0</v>
      </c>
      <c r="GB16" s="473">
        <v>0</v>
      </c>
      <c r="GC16" s="473">
        <v>0</v>
      </c>
      <c r="GD16" s="473">
        <v>0</v>
      </c>
      <c r="GE16" s="473">
        <v>0</v>
      </c>
      <c r="GF16" s="473">
        <v>0</v>
      </c>
      <c r="GG16" s="473">
        <v>0</v>
      </c>
      <c r="GH16" s="473">
        <v>0</v>
      </c>
      <c r="GI16" s="473">
        <v>0</v>
      </c>
      <c r="GJ16" s="473">
        <v>0</v>
      </c>
      <c r="GK16" s="473">
        <v>0</v>
      </c>
      <c r="GL16" s="473">
        <v>0</v>
      </c>
      <c r="GM16" s="473">
        <v>0</v>
      </c>
      <c r="GN16" s="473">
        <v>0</v>
      </c>
      <c r="GO16" s="473">
        <v>0</v>
      </c>
      <c r="GP16" s="473">
        <v>0</v>
      </c>
      <c r="GQ16" s="473">
        <v>0</v>
      </c>
      <c r="GR16" s="473">
        <v>0</v>
      </c>
      <c r="GS16" s="473">
        <v>0</v>
      </c>
      <c r="GT16" s="473">
        <v>0</v>
      </c>
      <c r="GU16" s="473">
        <v>0</v>
      </c>
      <c r="GV16" s="473">
        <v>0</v>
      </c>
      <c r="GW16" s="473">
        <v>0</v>
      </c>
      <c r="GX16" s="473">
        <v>0</v>
      </c>
      <c r="GY16" s="473">
        <v>0</v>
      </c>
      <c r="GZ16" s="473">
        <v>0</v>
      </c>
      <c r="HA16" s="473">
        <v>0</v>
      </c>
      <c r="HB16" s="473">
        <v>0</v>
      </c>
      <c r="HC16" s="473">
        <v>0</v>
      </c>
      <c r="HD16" s="473">
        <v>0</v>
      </c>
      <c r="HE16" s="473">
        <v>0</v>
      </c>
      <c r="HF16" s="473">
        <v>0</v>
      </c>
      <c r="HG16" s="473">
        <v>0</v>
      </c>
      <c r="HH16" s="473">
        <v>0</v>
      </c>
      <c r="HI16" s="473">
        <v>0</v>
      </c>
      <c r="HJ16" s="473">
        <v>0</v>
      </c>
      <c r="HK16" s="473">
        <v>0</v>
      </c>
      <c r="HL16" s="473">
        <v>0</v>
      </c>
      <c r="HM16" s="473">
        <v>0</v>
      </c>
      <c r="HN16" s="473">
        <v>0</v>
      </c>
      <c r="HO16" s="473">
        <v>0</v>
      </c>
      <c r="HP16" s="473">
        <v>0</v>
      </c>
      <c r="HQ16" s="473">
        <v>0</v>
      </c>
      <c r="HR16" s="473">
        <v>0</v>
      </c>
      <c r="HS16" s="473">
        <v>0</v>
      </c>
      <c r="HT16" s="473">
        <v>0</v>
      </c>
      <c r="HU16" s="473">
        <v>0</v>
      </c>
      <c r="HV16" s="473">
        <v>0</v>
      </c>
      <c r="HW16" s="473">
        <v>0</v>
      </c>
      <c r="HX16" s="473">
        <v>0</v>
      </c>
      <c r="HY16" s="473">
        <v>0</v>
      </c>
      <c r="HZ16" s="473">
        <v>0</v>
      </c>
      <c r="IA16" s="473">
        <v>0</v>
      </c>
      <c r="IB16" s="473">
        <v>0</v>
      </c>
      <c r="IC16" s="473">
        <v>0</v>
      </c>
      <c r="ID16" s="473">
        <v>0</v>
      </c>
      <c r="IE16" s="473">
        <v>0</v>
      </c>
      <c r="IF16" s="473">
        <v>0</v>
      </c>
      <c r="IG16" s="473">
        <v>0</v>
      </c>
      <c r="IH16" s="473">
        <v>0</v>
      </c>
      <c r="II16" s="473">
        <v>0</v>
      </c>
      <c r="IJ16" s="473">
        <v>0</v>
      </c>
      <c r="IK16" s="473">
        <v>0</v>
      </c>
      <c r="IL16" s="473">
        <v>0</v>
      </c>
      <c r="IM16" s="473">
        <v>0</v>
      </c>
      <c r="IN16" s="473">
        <v>0</v>
      </c>
      <c r="IO16" s="473">
        <v>0</v>
      </c>
      <c r="IP16" s="473">
        <v>0</v>
      </c>
      <c r="IQ16" s="473">
        <v>0</v>
      </c>
      <c r="IR16" s="473">
        <v>0</v>
      </c>
      <c r="IS16" s="473">
        <v>0</v>
      </c>
      <c r="IT16" s="473">
        <v>0</v>
      </c>
      <c r="IU16" s="473">
        <v>0</v>
      </c>
      <c r="IV16" s="473">
        <v>0</v>
      </c>
      <c r="IW16" s="473">
        <v>0</v>
      </c>
      <c r="IX16" s="473">
        <v>0</v>
      </c>
      <c r="IY16" s="473">
        <v>0</v>
      </c>
      <c r="IZ16" s="473">
        <v>0</v>
      </c>
      <c r="JA16" s="473">
        <v>0</v>
      </c>
      <c r="JB16" s="473">
        <v>0</v>
      </c>
      <c r="JC16" s="473">
        <v>0</v>
      </c>
      <c r="JD16" s="473">
        <v>0</v>
      </c>
      <c r="JE16" s="473">
        <v>0</v>
      </c>
      <c r="JF16" s="473">
        <v>0</v>
      </c>
      <c r="JG16" s="473">
        <v>0</v>
      </c>
      <c r="JH16" s="473">
        <v>0</v>
      </c>
      <c r="JI16" s="467" t="s">
        <v>1416</v>
      </c>
      <c r="JJ16" s="467" t="s">
        <v>1416</v>
      </c>
      <c r="JK16" s="395"/>
      <c r="JL16" s="395"/>
      <c r="JM16" s="395"/>
      <c r="JN16" s="395"/>
      <c r="JO16" s="395"/>
      <c r="JP16" s="395"/>
      <c r="JQ16" s="395"/>
      <c r="JR16" s="395"/>
      <c r="JS16" s="395"/>
      <c r="JT16" s="395"/>
      <c r="JU16" s="395"/>
      <c r="JV16" s="395"/>
      <c r="JW16" s="395"/>
      <c r="JX16" s="395"/>
      <c r="JY16" s="395"/>
      <c r="JZ16" s="395"/>
      <c r="KA16" s="395"/>
      <c r="KB16" s="395"/>
      <c r="KC16" s="395"/>
      <c r="KD16" s="395"/>
      <c r="KE16" s="395"/>
      <c r="KF16" s="395"/>
      <c r="KG16" s="395"/>
      <c r="KH16" s="395"/>
      <c r="KI16" s="395"/>
      <c r="KJ16" s="395"/>
      <c r="KK16" s="395"/>
      <c r="KL16" s="395"/>
      <c r="KM16" s="395"/>
      <c r="KN16" s="395"/>
      <c r="KO16" s="395"/>
      <c r="KP16" s="395"/>
      <c r="KQ16" s="395"/>
      <c r="KR16" s="395"/>
      <c r="KS16" s="395"/>
      <c r="KT16" s="395"/>
      <c r="KU16" s="395"/>
      <c r="KV16" s="395"/>
      <c r="KW16" s="395"/>
      <c r="KX16" s="395"/>
      <c r="KY16" s="395"/>
      <c r="KZ16" s="395"/>
      <c r="LA16" s="395"/>
      <c r="LB16" s="395"/>
      <c r="LC16" s="395"/>
      <c r="LD16" s="395"/>
      <c r="LE16" s="395"/>
      <c r="LF16" s="395"/>
      <c r="LG16" s="395"/>
      <c r="LH16" s="395"/>
      <c r="LI16" s="395"/>
      <c r="LJ16" s="395"/>
      <c r="LK16" s="395"/>
      <c r="LL16" s="395"/>
      <c r="LM16" s="395"/>
      <c r="LN16" s="395"/>
      <c r="LO16" s="395"/>
      <c r="LP16" s="395"/>
      <c r="LQ16" s="395"/>
      <c r="LR16" s="395"/>
      <c r="LS16" s="395"/>
      <c r="LT16" s="395"/>
      <c r="LU16" s="395"/>
      <c r="LV16" s="395"/>
      <c r="LW16" s="395"/>
      <c r="LX16" s="395"/>
      <c r="LY16" s="395"/>
      <c r="LZ16" s="395"/>
      <c r="MA16" s="395"/>
      <c r="MB16" s="395"/>
      <c r="MC16" s="395"/>
      <c r="MD16" s="395"/>
      <c r="ME16" s="395"/>
      <c r="MF16" s="395"/>
      <c r="MG16" s="395"/>
      <c r="MH16" s="395"/>
      <c r="MI16" s="395"/>
      <c r="MJ16" s="395"/>
      <c r="MK16" s="395"/>
      <c r="ML16" s="395"/>
      <c r="MM16" s="395"/>
      <c r="MN16" s="395"/>
      <c r="MO16" s="395"/>
      <c r="MP16" s="395"/>
      <c r="MQ16" s="395"/>
      <c r="MR16" s="395"/>
      <c r="MS16" s="395"/>
      <c r="MT16" s="395"/>
      <c r="MU16" s="395"/>
      <c r="MV16" s="395"/>
      <c r="MW16" s="395"/>
      <c r="MX16" s="395"/>
      <c r="MY16" s="395"/>
      <c r="MZ16" s="395"/>
      <c r="NA16" s="395"/>
      <c r="NB16" s="395"/>
      <c r="NC16" s="395"/>
      <c r="ND16" s="395"/>
      <c r="NE16" s="395"/>
      <c r="NF16" s="395"/>
      <c r="NG16" s="489"/>
      <c r="NH16" s="475">
        <v>2.4652305663770009</v>
      </c>
      <c r="NI16" s="475">
        <v>20.515648773389398</v>
      </c>
      <c r="NJ16" s="475">
        <v>2.4172469937222485</v>
      </c>
      <c r="NK16" s="475">
        <v>4636.6517759999997</v>
      </c>
      <c r="NL16" s="475">
        <v>15.539905592754131</v>
      </c>
      <c r="NM16" s="475">
        <v>0.142675</v>
      </c>
      <c r="NN16" s="475">
        <v>0.41019099999999997</v>
      </c>
      <c r="NO16" s="475">
        <v>4.1613999999999998E-2</v>
      </c>
      <c r="NP16" s="475">
        <v>2.7873482315140571E-2</v>
      </c>
      <c r="NQ16" s="475">
        <v>0.3675014295349418</v>
      </c>
      <c r="NR16" s="475">
        <v>1.1637724508455645</v>
      </c>
      <c r="NS16" s="475">
        <v>0</v>
      </c>
      <c r="NT16" s="475">
        <v>10.808894976849503</v>
      </c>
      <c r="NU16" s="475">
        <v>0.39903758962342001</v>
      </c>
      <c r="NV16" s="475">
        <v>0</v>
      </c>
      <c r="NW16" s="475">
        <v>0.59298151052319237</v>
      </c>
      <c r="NX16" s="475">
        <v>0</v>
      </c>
      <c r="NY16" s="475">
        <v>0</v>
      </c>
      <c r="NZ16" s="475">
        <v>1.5574906707472271</v>
      </c>
      <c r="OA16" s="475">
        <v>2.0336464646413328E-2</v>
      </c>
      <c r="OB16" s="475">
        <v>0.25</v>
      </c>
      <c r="OC16" s="475">
        <v>1.0391091898252245</v>
      </c>
      <c r="OD16" s="475">
        <v>1.6688538798773969E-14</v>
      </c>
      <c r="OE16" s="475">
        <v>1.4508669467078235E-13</v>
      </c>
      <c r="OF16" s="475">
        <v>0.1099999964237213</v>
      </c>
      <c r="OG16" s="475">
        <v>8.2849523425102226E-2</v>
      </c>
      <c r="OH16" s="475">
        <v>0.39083371535272843</v>
      </c>
      <c r="OI16" s="475">
        <v>0.11</v>
      </c>
      <c r="OJ16" s="475">
        <v>4.689999999999999E-2</v>
      </c>
      <c r="OK16" s="475">
        <v>5.76225E-2</v>
      </c>
      <c r="OL16" s="475">
        <v>0.86860621963572837</v>
      </c>
      <c r="OM16" s="475" t="s">
        <v>1395</v>
      </c>
      <c r="ON16" s="475">
        <v>1</v>
      </c>
      <c r="OO16" s="475">
        <v>5</v>
      </c>
      <c r="OP16" s="490"/>
      <c r="OQ16" s="491" t="s">
        <v>1395</v>
      </c>
      <c r="OR16" s="478" t="s">
        <v>1395</v>
      </c>
      <c r="OS16" s="479">
        <v>623014</v>
      </c>
      <c r="OT16" s="479">
        <v>2029</v>
      </c>
      <c r="OU16" s="479" t="s">
        <v>1395</v>
      </c>
      <c r="OV16" s="479" t="s">
        <v>1395</v>
      </c>
      <c r="OW16" s="479">
        <v>0</v>
      </c>
      <c r="OX16" s="479">
        <v>1</v>
      </c>
      <c r="OY16" s="480">
        <v>1</v>
      </c>
      <c r="OZ16" s="480">
        <v>0.85454956143356553</v>
      </c>
      <c r="PA16" s="481"/>
      <c r="PB16" s="482">
        <v>2.4652305663770009</v>
      </c>
      <c r="PC16" s="483"/>
      <c r="PD16" s="478">
        <v>296.9121896332025</v>
      </c>
      <c r="PE16" s="479">
        <v>7.2463343092023079E-11</v>
      </c>
      <c r="PF16" s="479">
        <v>518.9816054686288</v>
      </c>
      <c r="PG16" s="480">
        <v>2.4652305663770009</v>
      </c>
      <c r="PH16" s="483"/>
      <c r="PI16" s="478">
        <v>2.4652305663770009</v>
      </c>
      <c r="PJ16" s="479">
        <v>2875</v>
      </c>
      <c r="PK16" s="479">
        <v>575</v>
      </c>
      <c r="PL16" s="479">
        <v>2.4987230190404386E-2</v>
      </c>
      <c r="PM16" s="484">
        <v>36</v>
      </c>
      <c r="PN16" s="479">
        <v>16992</v>
      </c>
      <c r="PO16" s="485">
        <v>2026</v>
      </c>
      <c r="PP16" s="479">
        <v>33</v>
      </c>
      <c r="PQ16" s="479">
        <v>0</v>
      </c>
      <c r="PR16" s="486" t="s">
        <v>1606</v>
      </c>
      <c r="PS16" s="486" t="s">
        <v>1595</v>
      </c>
      <c r="PT16" s="479">
        <v>1</v>
      </c>
      <c r="PU16" s="487" t="s">
        <v>1605</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row>
    <row r="17" spans="1:457" x14ac:dyDescent="0.35">
      <c r="A17" s="459" t="s">
        <v>1607</v>
      </c>
      <c r="B17" s="460">
        <v>2.4902177965674053</v>
      </c>
      <c r="C17" s="488">
        <f>NPV(About!A$94,'H2 Data'!AE$2:BH$2)/30*AB17+B17</f>
        <v>3.8103218541960051</v>
      </c>
      <c r="D17" s="462" t="s">
        <v>1592</v>
      </c>
      <c r="E17" s="463" t="s">
        <v>1607</v>
      </c>
      <c r="F17" s="463" t="s">
        <v>1391</v>
      </c>
      <c r="G17" s="463" t="s">
        <v>1593</v>
      </c>
      <c r="H17" s="463" t="s">
        <v>1594</v>
      </c>
      <c r="I17" s="463" t="s">
        <v>1595</v>
      </c>
      <c r="J17" s="464">
        <v>2030</v>
      </c>
      <c r="K17" s="465">
        <v>575</v>
      </c>
      <c r="L17" s="466">
        <v>0.95</v>
      </c>
      <c r="M17" s="466">
        <v>2.3300000000000001E-2</v>
      </c>
      <c r="N17" s="466">
        <v>0.25</v>
      </c>
      <c r="O17" s="471">
        <v>0.11</v>
      </c>
      <c r="P17" s="465">
        <v>1</v>
      </c>
      <c r="Q17" s="465">
        <v>2</v>
      </c>
      <c r="R17" s="465">
        <v>30</v>
      </c>
      <c r="S17" s="467" t="s">
        <v>1395</v>
      </c>
      <c r="T17" s="468">
        <v>42457.999999999993</v>
      </c>
      <c r="U17" s="468">
        <v>418517.99999999994</v>
      </c>
      <c r="V17" s="468">
        <v>145570.99999999997</v>
      </c>
      <c r="W17" s="468">
        <v>29112.999999999996</v>
      </c>
      <c r="X17" s="465">
        <v>0</v>
      </c>
      <c r="Y17" s="469" t="s">
        <v>1596</v>
      </c>
      <c r="Z17" s="470">
        <v>18.559999999999999</v>
      </c>
      <c r="AA17" s="469" t="s">
        <v>1397</v>
      </c>
      <c r="AB17" s="465">
        <v>8.9999999999999993E-3</v>
      </c>
      <c r="AC17" s="466">
        <v>0.7</v>
      </c>
      <c r="AD17" s="466">
        <v>0.7</v>
      </c>
      <c r="AE17" s="466">
        <v>0.7</v>
      </c>
      <c r="AF17" s="467" t="s">
        <v>1398</v>
      </c>
      <c r="AG17" s="465">
        <v>465</v>
      </c>
      <c r="AH17" s="465">
        <v>465</v>
      </c>
      <c r="AI17" s="465">
        <v>465</v>
      </c>
      <c r="AJ17" s="465">
        <v>30</v>
      </c>
      <c r="AK17" s="469" t="s">
        <v>1399</v>
      </c>
      <c r="AL17" s="466">
        <v>1</v>
      </c>
      <c r="AM17" s="466">
        <v>0</v>
      </c>
      <c r="AN17" s="469" t="s">
        <v>1400</v>
      </c>
      <c r="AO17" s="466"/>
      <c r="AP17" s="466"/>
      <c r="AQ17" s="466"/>
      <c r="AR17" s="466"/>
      <c r="AS17" s="466"/>
      <c r="AT17" s="466"/>
      <c r="AU17" s="466"/>
      <c r="AV17" s="466"/>
      <c r="AW17" s="466"/>
      <c r="AX17" s="466"/>
      <c r="AY17" s="466"/>
      <c r="AZ17" s="466"/>
      <c r="BA17" s="466"/>
      <c r="BB17" s="466"/>
      <c r="BC17" s="466"/>
      <c r="BD17" s="466"/>
      <c r="BE17" s="466"/>
      <c r="BF17" s="466"/>
      <c r="BG17" s="466"/>
      <c r="BH17" s="466"/>
      <c r="BI17" s="466"/>
      <c r="BJ17" s="466"/>
      <c r="BK17" s="466"/>
      <c r="BL17" s="466"/>
      <c r="BM17" s="466"/>
      <c r="BN17" s="466"/>
      <c r="BO17" s="466"/>
      <c r="BP17" s="466"/>
      <c r="BQ17" s="466"/>
      <c r="BR17" s="466"/>
      <c r="BS17" s="466"/>
      <c r="BT17" s="466"/>
      <c r="BU17" s="466"/>
      <c r="BV17" s="466"/>
      <c r="BW17" s="466"/>
      <c r="BX17" s="466"/>
      <c r="BY17" s="466"/>
      <c r="BZ17" s="466"/>
      <c r="CA17" s="466"/>
      <c r="CB17" s="466"/>
      <c r="CC17" s="466"/>
      <c r="CD17" s="466"/>
      <c r="CE17" s="466"/>
      <c r="CF17" s="466"/>
      <c r="CG17" s="466"/>
      <c r="CH17" s="466"/>
      <c r="CI17" s="466"/>
      <c r="CJ17" s="466"/>
      <c r="CK17" s="466"/>
      <c r="CL17" s="466"/>
      <c r="CM17" s="466"/>
      <c r="CN17" s="466"/>
      <c r="CO17" s="466"/>
      <c r="CP17" s="466"/>
      <c r="CQ17" s="466"/>
      <c r="CR17" s="466"/>
      <c r="CS17" s="466"/>
      <c r="CT17" s="466"/>
      <c r="CU17" s="466"/>
      <c r="CV17" s="466"/>
      <c r="CW17" s="466"/>
      <c r="CX17" s="466"/>
      <c r="CY17" s="466"/>
      <c r="CZ17" s="466"/>
      <c r="DA17" s="466"/>
      <c r="DB17" s="466"/>
      <c r="DC17" s="466"/>
      <c r="DD17" s="466"/>
      <c r="DE17" s="466"/>
      <c r="DF17" s="466"/>
      <c r="DG17" s="466"/>
      <c r="DH17" s="466"/>
      <c r="DI17" s="466"/>
      <c r="DJ17" s="466"/>
      <c r="DK17" s="466"/>
      <c r="DL17" s="466"/>
      <c r="DM17" s="466"/>
      <c r="DN17" s="466"/>
      <c r="DO17" s="466"/>
      <c r="DP17" s="466"/>
      <c r="DQ17" s="466"/>
      <c r="DR17" s="466"/>
      <c r="DS17" s="466"/>
      <c r="DT17" s="466"/>
      <c r="DU17" s="466"/>
      <c r="DV17" s="466"/>
      <c r="DW17" s="471"/>
      <c r="DX17" s="466"/>
      <c r="DY17" s="466"/>
      <c r="DZ17" s="466"/>
      <c r="EA17" s="466"/>
      <c r="EB17" s="466"/>
      <c r="EC17" s="466"/>
      <c r="ED17" s="466"/>
      <c r="EE17" s="466"/>
      <c r="EF17" s="466"/>
      <c r="EG17" s="466"/>
      <c r="EH17" s="466"/>
      <c r="EI17" s="466"/>
      <c r="EJ17" s="466"/>
      <c r="EK17" s="465"/>
      <c r="EL17" s="465"/>
      <c r="EM17" s="465"/>
      <c r="EN17" s="465"/>
      <c r="EO17" s="466"/>
      <c r="EP17" s="466"/>
      <c r="EQ17" s="466"/>
      <c r="ER17" s="465"/>
      <c r="ES17" s="465"/>
      <c r="ET17" s="465"/>
      <c r="EU17" s="465"/>
      <c r="EV17" s="465"/>
      <c r="EW17" s="467"/>
      <c r="EX17" s="467" t="s">
        <v>1401</v>
      </c>
      <c r="EY17" s="467">
        <v>0</v>
      </c>
      <c r="EZ17" s="467">
        <v>0</v>
      </c>
      <c r="FA17" s="467">
        <v>0</v>
      </c>
      <c r="FB17" s="469" t="s">
        <v>1402</v>
      </c>
      <c r="FC17" s="467">
        <v>62.117280000000001</v>
      </c>
      <c r="FD17" s="469" t="s">
        <v>1597</v>
      </c>
      <c r="FE17" s="467">
        <v>1589.991</v>
      </c>
      <c r="FF17" s="469" t="s">
        <v>1404</v>
      </c>
      <c r="FG17" s="467">
        <v>0</v>
      </c>
      <c r="FH17" s="469" t="s">
        <v>1405</v>
      </c>
      <c r="FI17" s="467">
        <v>0</v>
      </c>
      <c r="FJ17" s="469" t="s">
        <v>1405</v>
      </c>
      <c r="FK17" s="467">
        <v>0</v>
      </c>
      <c r="FL17" s="472">
        <v>0</v>
      </c>
      <c r="FM17" s="473">
        <v>0</v>
      </c>
      <c r="FN17" s="473">
        <v>0</v>
      </c>
      <c r="FO17" s="473">
        <v>0</v>
      </c>
      <c r="FP17" s="473">
        <v>0</v>
      </c>
      <c r="FQ17" s="473">
        <v>0</v>
      </c>
      <c r="FR17" s="473">
        <v>0</v>
      </c>
      <c r="FS17" s="473">
        <v>0</v>
      </c>
      <c r="FT17" s="473">
        <v>0</v>
      </c>
      <c r="FU17" s="473">
        <v>0</v>
      </c>
      <c r="FV17" s="473">
        <v>0</v>
      </c>
      <c r="FW17" s="473">
        <v>0</v>
      </c>
      <c r="FX17" s="473">
        <v>0</v>
      </c>
      <c r="FY17" s="473">
        <v>0</v>
      </c>
      <c r="FZ17" s="473">
        <v>0</v>
      </c>
      <c r="GA17" s="473">
        <v>0</v>
      </c>
      <c r="GB17" s="473">
        <v>0</v>
      </c>
      <c r="GC17" s="473">
        <v>0</v>
      </c>
      <c r="GD17" s="473">
        <v>0</v>
      </c>
      <c r="GE17" s="473">
        <v>0</v>
      </c>
      <c r="GF17" s="473">
        <v>0</v>
      </c>
      <c r="GG17" s="473">
        <v>0</v>
      </c>
      <c r="GH17" s="473">
        <v>0</v>
      </c>
      <c r="GI17" s="473">
        <v>0</v>
      </c>
      <c r="GJ17" s="473">
        <v>0</v>
      </c>
      <c r="GK17" s="473">
        <v>0</v>
      </c>
      <c r="GL17" s="473">
        <v>0</v>
      </c>
      <c r="GM17" s="473">
        <v>0</v>
      </c>
      <c r="GN17" s="473">
        <v>0</v>
      </c>
      <c r="GO17" s="473">
        <v>0</v>
      </c>
      <c r="GP17" s="473">
        <v>0</v>
      </c>
      <c r="GQ17" s="473">
        <v>0</v>
      </c>
      <c r="GR17" s="473">
        <v>0</v>
      </c>
      <c r="GS17" s="473">
        <v>0</v>
      </c>
      <c r="GT17" s="473">
        <v>0</v>
      </c>
      <c r="GU17" s="473">
        <v>0</v>
      </c>
      <c r="GV17" s="473">
        <v>0</v>
      </c>
      <c r="GW17" s="473">
        <v>0</v>
      </c>
      <c r="GX17" s="473">
        <v>0</v>
      </c>
      <c r="GY17" s="473">
        <v>0</v>
      </c>
      <c r="GZ17" s="473">
        <v>0</v>
      </c>
      <c r="HA17" s="473">
        <v>0</v>
      </c>
      <c r="HB17" s="473">
        <v>0</v>
      </c>
      <c r="HC17" s="473">
        <v>0</v>
      </c>
      <c r="HD17" s="473">
        <v>0</v>
      </c>
      <c r="HE17" s="473">
        <v>0</v>
      </c>
      <c r="HF17" s="473">
        <v>0</v>
      </c>
      <c r="HG17" s="473">
        <v>0</v>
      </c>
      <c r="HH17" s="473">
        <v>0</v>
      </c>
      <c r="HI17" s="473">
        <v>0</v>
      </c>
      <c r="HJ17" s="473">
        <v>0</v>
      </c>
      <c r="HK17" s="473">
        <v>0</v>
      </c>
      <c r="HL17" s="473">
        <v>0</v>
      </c>
      <c r="HM17" s="473">
        <v>0</v>
      </c>
      <c r="HN17" s="473">
        <v>0</v>
      </c>
      <c r="HO17" s="473">
        <v>0</v>
      </c>
      <c r="HP17" s="473">
        <v>0</v>
      </c>
      <c r="HQ17" s="473">
        <v>0</v>
      </c>
      <c r="HR17" s="473">
        <v>0</v>
      </c>
      <c r="HS17" s="473">
        <v>0</v>
      </c>
      <c r="HT17" s="473">
        <v>0</v>
      </c>
      <c r="HU17" s="473">
        <v>0</v>
      </c>
      <c r="HV17" s="473">
        <v>0</v>
      </c>
      <c r="HW17" s="473">
        <v>0</v>
      </c>
      <c r="HX17" s="473">
        <v>0</v>
      </c>
      <c r="HY17" s="473">
        <v>0</v>
      </c>
      <c r="HZ17" s="473">
        <v>0</v>
      </c>
      <c r="IA17" s="473">
        <v>0</v>
      </c>
      <c r="IB17" s="473">
        <v>0</v>
      </c>
      <c r="IC17" s="473">
        <v>0</v>
      </c>
      <c r="ID17" s="473">
        <v>0</v>
      </c>
      <c r="IE17" s="473">
        <v>0</v>
      </c>
      <c r="IF17" s="473">
        <v>0</v>
      </c>
      <c r="IG17" s="473">
        <v>0</v>
      </c>
      <c r="IH17" s="473">
        <v>0</v>
      </c>
      <c r="II17" s="473">
        <v>0</v>
      </c>
      <c r="IJ17" s="473">
        <v>0</v>
      </c>
      <c r="IK17" s="473">
        <v>0</v>
      </c>
      <c r="IL17" s="473">
        <v>0</v>
      </c>
      <c r="IM17" s="473">
        <v>0</v>
      </c>
      <c r="IN17" s="473">
        <v>0</v>
      </c>
      <c r="IO17" s="473">
        <v>0</v>
      </c>
      <c r="IP17" s="473">
        <v>0</v>
      </c>
      <c r="IQ17" s="473">
        <v>0</v>
      </c>
      <c r="IR17" s="473">
        <v>0</v>
      </c>
      <c r="IS17" s="473">
        <v>0</v>
      </c>
      <c r="IT17" s="473">
        <v>0</v>
      </c>
      <c r="IU17" s="473">
        <v>0</v>
      </c>
      <c r="IV17" s="473">
        <v>0</v>
      </c>
      <c r="IW17" s="473">
        <v>0</v>
      </c>
      <c r="IX17" s="473">
        <v>0</v>
      </c>
      <c r="IY17" s="473">
        <v>0</v>
      </c>
      <c r="IZ17" s="473">
        <v>0</v>
      </c>
      <c r="JA17" s="473">
        <v>0</v>
      </c>
      <c r="JB17" s="473">
        <v>0</v>
      </c>
      <c r="JC17" s="473">
        <v>0</v>
      </c>
      <c r="JD17" s="473">
        <v>0</v>
      </c>
      <c r="JE17" s="473">
        <v>0</v>
      </c>
      <c r="JF17" s="473">
        <v>0</v>
      </c>
      <c r="JG17" s="473">
        <v>0</v>
      </c>
      <c r="JH17" s="473">
        <v>0</v>
      </c>
      <c r="JI17" s="467" t="s">
        <v>1416</v>
      </c>
      <c r="JJ17" s="467" t="s">
        <v>1416</v>
      </c>
      <c r="JK17" s="395"/>
      <c r="JL17" s="395"/>
      <c r="JM17" s="395"/>
      <c r="JN17" s="395"/>
      <c r="JO17" s="395"/>
      <c r="JP17" s="395"/>
      <c r="JQ17" s="395"/>
      <c r="JR17" s="395"/>
      <c r="JS17" s="395"/>
      <c r="JT17" s="395"/>
      <c r="JU17" s="395"/>
      <c r="JV17" s="395"/>
      <c r="JW17" s="395"/>
      <c r="JX17" s="395"/>
      <c r="JY17" s="395"/>
      <c r="JZ17" s="395"/>
      <c r="KA17" s="395"/>
      <c r="KB17" s="395"/>
      <c r="KC17" s="395"/>
      <c r="KD17" s="395"/>
      <c r="KE17" s="395"/>
      <c r="KF17" s="395"/>
      <c r="KG17" s="395"/>
      <c r="KH17" s="395"/>
      <c r="KI17" s="395"/>
      <c r="KJ17" s="395"/>
      <c r="KK17" s="395"/>
      <c r="KL17" s="395"/>
      <c r="KM17" s="395"/>
      <c r="KN17" s="395"/>
      <c r="KO17" s="395"/>
      <c r="KP17" s="395"/>
      <c r="KQ17" s="395"/>
      <c r="KR17" s="395"/>
      <c r="KS17" s="395"/>
      <c r="KT17" s="395"/>
      <c r="KU17" s="395"/>
      <c r="KV17" s="395"/>
      <c r="KW17" s="395"/>
      <c r="KX17" s="395"/>
      <c r="KY17" s="395"/>
      <c r="KZ17" s="395"/>
      <c r="LA17" s="395"/>
      <c r="LB17" s="395"/>
      <c r="LC17" s="395"/>
      <c r="LD17" s="395"/>
      <c r="LE17" s="395"/>
      <c r="LF17" s="395"/>
      <c r="LG17" s="395"/>
      <c r="LH17" s="395"/>
      <c r="LI17" s="395"/>
      <c r="LJ17" s="395"/>
      <c r="LK17" s="395"/>
      <c r="LL17" s="395"/>
      <c r="LM17" s="395"/>
      <c r="LN17" s="395"/>
      <c r="LO17" s="395"/>
      <c r="LP17" s="395"/>
      <c r="LQ17" s="395"/>
      <c r="LR17" s="395"/>
      <c r="LS17" s="395"/>
      <c r="LT17" s="395"/>
      <c r="LU17" s="395"/>
      <c r="LV17" s="395"/>
      <c r="LW17" s="395"/>
      <c r="LX17" s="395"/>
      <c r="LY17" s="395"/>
      <c r="LZ17" s="395"/>
      <c r="MA17" s="395"/>
      <c r="MB17" s="395"/>
      <c r="MC17" s="395"/>
      <c r="MD17" s="395"/>
      <c r="ME17" s="395"/>
      <c r="MF17" s="395"/>
      <c r="MG17" s="395"/>
      <c r="MH17" s="395"/>
      <c r="MI17" s="395"/>
      <c r="MJ17" s="395"/>
      <c r="MK17" s="395"/>
      <c r="ML17" s="395"/>
      <c r="MM17" s="395"/>
      <c r="MN17" s="395"/>
      <c r="MO17" s="395"/>
      <c r="MP17" s="395"/>
      <c r="MQ17" s="395"/>
      <c r="MR17" s="395"/>
      <c r="MS17" s="395"/>
      <c r="MT17" s="395"/>
      <c r="MU17" s="395"/>
      <c r="MV17" s="395"/>
      <c r="MW17" s="395"/>
      <c r="MX17" s="395"/>
      <c r="MY17" s="395"/>
      <c r="MZ17" s="395"/>
      <c r="NA17" s="395"/>
      <c r="NB17" s="395"/>
      <c r="NC17" s="395"/>
      <c r="ND17" s="395"/>
      <c r="NE17" s="395"/>
      <c r="NF17" s="395"/>
      <c r="NG17" s="489"/>
      <c r="NH17" s="475">
        <v>2.4902177965674053</v>
      </c>
      <c r="NI17" s="475">
        <v>20.723592503033945</v>
      </c>
      <c r="NJ17" s="475">
        <v>2.4499397195627726</v>
      </c>
      <c r="NK17" s="475">
        <v>4636.6517759999997</v>
      </c>
      <c r="NL17" s="475">
        <v>15.696878773316067</v>
      </c>
      <c r="NM17" s="475">
        <v>0.14557099999999998</v>
      </c>
      <c r="NN17" s="475">
        <v>0.41851799999999995</v>
      </c>
      <c r="NO17" s="475">
        <v>4.2457999999999996E-2</v>
      </c>
      <c r="NP17" s="475">
        <v>2.8192866987297633E-2</v>
      </c>
      <c r="NQ17" s="475">
        <v>0.37124726858265422</v>
      </c>
      <c r="NR17" s="475">
        <v>1.1873618474261864</v>
      </c>
      <c r="NS17" s="475">
        <v>0</v>
      </c>
      <c r="NT17" s="475">
        <v>10.952381590005398</v>
      </c>
      <c r="NU17" s="475">
        <v>0.4071357617982711</v>
      </c>
      <c r="NV17" s="475">
        <v>0</v>
      </c>
      <c r="NW17" s="475">
        <v>0.58346772254530266</v>
      </c>
      <c r="NX17" s="475">
        <v>0</v>
      </c>
      <c r="NY17" s="475">
        <v>0</v>
      </c>
      <c r="NZ17" s="475">
        <v>1.5323518489836552</v>
      </c>
      <c r="OA17" s="475">
        <v>2.0342525252557874E-2</v>
      </c>
      <c r="OB17" s="475">
        <v>0.25</v>
      </c>
      <c r="OC17" s="475">
        <v>1.0533584869840038</v>
      </c>
      <c r="OD17" s="475">
        <v>1.2808424534697512E-16</v>
      </c>
      <c r="OE17" s="475">
        <v>1.113537860975545E-15</v>
      </c>
      <c r="OF17" s="475">
        <v>0.1099999964237213</v>
      </c>
      <c r="OG17" s="475">
        <v>8.1986650824546828E-2</v>
      </c>
      <c r="OH17" s="475">
        <v>0.37256690901908246</v>
      </c>
      <c r="OI17" s="475">
        <v>0.11</v>
      </c>
      <c r="OJ17" s="475">
        <v>4.65E-2</v>
      </c>
      <c r="OK17" s="475">
        <v>5.7412500000000005E-2</v>
      </c>
      <c r="OL17" s="475">
        <v>0.85108827461950598</v>
      </c>
      <c r="OM17" s="475" t="s">
        <v>1395</v>
      </c>
      <c r="ON17" s="475">
        <v>1</v>
      </c>
      <c r="OO17" s="475">
        <v>6</v>
      </c>
      <c r="OP17" s="490"/>
      <c r="OQ17" s="491" t="s">
        <v>1395</v>
      </c>
      <c r="OR17" s="478" t="s">
        <v>1395</v>
      </c>
      <c r="OS17" s="479">
        <v>635659.99999999988</v>
      </c>
      <c r="OT17" s="479">
        <v>2030</v>
      </c>
      <c r="OU17" s="479" t="s">
        <v>1395</v>
      </c>
      <c r="OV17" s="479" t="s">
        <v>1395</v>
      </c>
      <c r="OW17" s="479">
        <v>0</v>
      </c>
      <c r="OX17" s="479">
        <v>1</v>
      </c>
      <c r="OY17" s="480">
        <v>1</v>
      </c>
      <c r="OZ17" s="480">
        <v>0.83749627614834921</v>
      </c>
      <c r="PA17" s="481"/>
      <c r="PB17" s="482">
        <v>2.4902177965674053</v>
      </c>
      <c r="PC17" s="483"/>
      <c r="PD17" s="478">
        <v>296.82939783074153</v>
      </c>
      <c r="PE17" s="479">
        <v>5.4493843467217383E-13</v>
      </c>
      <c r="PF17" s="479">
        <v>515.4881079147417</v>
      </c>
      <c r="PG17" s="480">
        <v>2.4902177965674053</v>
      </c>
      <c r="PH17" s="483"/>
      <c r="PI17" s="478">
        <v>2.4902177965674053</v>
      </c>
      <c r="PJ17" s="479">
        <v>3450</v>
      </c>
      <c r="PK17" s="479">
        <v>575</v>
      </c>
      <c r="PL17" s="479">
        <v>3.0515307141021353E-3</v>
      </c>
      <c r="PM17" s="484">
        <v>36</v>
      </c>
      <c r="PN17" s="479">
        <v>16956</v>
      </c>
      <c r="PO17" s="485">
        <v>2027</v>
      </c>
      <c r="PP17" s="479">
        <v>33</v>
      </c>
      <c r="PQ17" s="479">
        <v>0</v>
      </c>
      <c r="PR17" s="486" t="s">
        <v>1608</v>
      </c>
      <c r="PS17" s="486" t="s">
        <v>1595</v>
      </c>
      <c r="PT17" s="479">
        <v>1</v>
      </c>
      <c r="PU17" s="487" t="s">
        <v>1607</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row>
    <row r="18" spans="1:457" x14ac:dyDescent="0.35">
      <c r="A18" s="459" t="s">
        <v>1609</v>
      </c>
      <c r="B18" s="460">
        <v>2.4932693272815074</v>
      </c>
      <c r="C18" s="488">
        <f>NPV(About!A$94,'H2 Data'!AE$2:BH$2)/30*AB18+B18</f>
        <v>3.8133733849101072</v>
      </c>
      <c r="D18" s="462" t="s">
        <v>1592</v>
      </c>
      <c r="E18" s="463" t="s">
        <v>1609</v>
      </c>
      <c r="F18" s="463" t="s">
        <v>1391</v>
      </c>
      <c r="G18" s="463" t="s">
        <v>1593</v>
      </c>
      <c r="H18" s="463" t="s">
        <v>1594</v>
      </c>
      <c r="I18" s="463" t="s">
        <v>1595</v>
      </c>
      <c r="J18" s="464">
        <v>2031</v>
      </c>
      <c r="K18" s="465">
        <v>575</v>
      </c>
      <c r="L18" s="466">
        <v>0.95</v>
      </c>
      <c r="M18" s="466">
        <v>2.3300000000000001E-2</v>
      </c>
      <c r="N18" s="466">
        <v>0.25</v>
      </c>
      <c r="O18" s="466">
        <v>0.11</v>
      </c>
      <c r="P18" s="465">
        <v>1</v>
      </c>
      <c r="Q18" s="465">
        <v>2</v>
      </c>
      <c r="R18" s="465">
        <v>30</v>
      </c>
      <c r="S18" s="467" t="s">
        <v>1395</v>
      </c>
      <c r="T18" s="468">
        <v>43320.000000000007</v>
      </c>
      <c r="U18" s="468">
        <v>427014.00000000006</v>
      </c>
      <c r="V18" s="468">
        <v>148527</v>
      </c>
      <c r="W18" s="468">
        <v>29704.000000000004</v>
      </c>
      <c r="X18" s="465">
        <v>0</v>
      </c>
      <c r="Y18" s="469" t="s">
        <v>1596</v>
      </c>
      <c r="Z18" s="470">
        <v>18.559999999999999</v>
      </c>
      <c r="AA18" s="469" t="s">
        <v>1397</v>
      </c>
      <c r="AB18" s="465">
        <v>8.9999999999999993E-3</v>
      </c>
      <c r="AC18" s="466">
        <v>0.7</v>
      </c>
      <c r="AD18" s="466">
        <v>0.7</v>
      </c>
      <c r="AE18" s="466">
        <v>0.7</v>
      </c>
      <c r="AF18" s="467" t="s">
        <v>1398</v>
      </c>
      <c r="AG18" s="465">
        <v>462</v>
      </c>
      <c r="AH18" s="465">
        <v>462</v>
      </c>
      <c r="AI18" s="465">
        <v>462</v>
      </c>
      <c r="AJ18" s="465">
        <v>30</v>
      </c>
      <c r="AK18" s="469" t="s">
        <v>1399</v>
      </c>
      <c r="AL18" s="466">
        <v>1</v>
      </c>
      <c r="AM18" s="466">
        <v>0</v>
      </c>
      <c r="AN18" s="469" t="s">
        <v>1400</v>
      </c>
      <c r="AO18" s="466"/>
      <c r="AP18" s="466"/>
      <c r="AQ18" s="466"/>
      <c r="AR18" s="466"/>
      <c r="AS18" s="466"/>
      <c r="AT18" s="466"/>
      <c r="AU18" s="466"/>
      <c r="AV18" s="466"/>
      <c r="AW18" s="466"/>
      <c r="AX18" s="466"/>
      <c r="AY18" s="466"/>
      <c r="AZ18" s="466"/>
      <c r="BA18" s="466"/>
      <c r="BB18" s="466"/>
      <c r="BC18" s="466"/>
      <c r="BD18" s="466"/>
      <c r="BE18" s="466"/>
      <c r="BF18" s="466"/>
      <c r="BG18" s="466"/>
      <c r="BH18" s="466"/>
      <c r="BI18" s="466"/>
      <c r="BJ18" s="466"/>
      <c r="BK18" s="466"/>
      <c r="BL18" s="466"/>
      <c r="BM18" s="466"/>
      <c r="BN18" s="466"/>
      <c r="BO18" s="466"/>
      <c r="BP18" s="466"/>
      <c r="BQ18" s="466"/>
      <c r="BR18" s="466"/>
      <c r="BS18" s="466"/>
      <c r="BT18" s="466"/>
      <c r="BU18" s="466"/>
      <c r="BV18" s="466"/>
      <c r="BW18" s="466"/>
      <c r="BX18" s="466"/>
      <c r="BY18" s="466"/>
      <c r="BZ18" s="466"/>
      <c r="CA18" s="466"/>
      <c r="CB18" s="466"/>
      <c r="CC18" s="466"/>
      <c r="CD18" s="466"/>
      <c r="CE18" s="466"/>
      <c r="CF18" s="466"/>
      <c r="CG18" s="466"/>
      <c r="CH18" s="466"/>
      <c r="CI18" s="466"/>
      <c r="CJ18" s="466"/>
      <c r="CK18" s="466"/>
      <c r="CL18" s="466"/>
      <c r="CM18" s="466"/>
      <c r="CN18" s="466"/>
      <c r="CO18" s="466"/>
      <c r="CP18" s="466"/>
      <c r="CQ18" s="466"/>
      <c r="CR18" s="466"/>
      <c r="CS18" s="466"/>
      <c r="CT18" s="466"/>
      <c r="CU18" s="466"/>
      <c r="CV18" s="466"/>
      <c r="CW18" s="466"/>
      <c r="CX18" s="466"/>
      <c r="CY18" s="466"/>
      <c r="CZ18" s="466"/>
      <c r="DA18" s="466"/>
      <c r="DB18" s="466"/>
      <c r="DC18" s="466"/>
      <c r="DD18" s="466"/>
      <c r="DE18" s="466"/>
      <c r="DF18" s="466"/>
      <c r="DG18" s="466"/>
      <c r="DH18" s="466"/>
      <c r="DI18" s="466"/>
      <c r="DJ18" s="466"/>
      <c r="DK18" s="466"/>
      <c r="DL18" s="466"/>
      <c r="DM18" s="466"/>
      <c r="DN18" s="466"/>
      <c r="DO18" s="466"/>
      <c r="DP18" s="466"/>
      <c r="DQ18" s="466"/>
      <c r="DR18" s="466"/>
      <c r="DS18" s="466"/>
      <c r="DT18" s="466"/>
      <c r="DU18" s="466"/>
      <c r="DV18" s="466"/>
      <c r="DW18" s="471"/>
      <c r="DX18" s="466"/>
      <c r="DY18" s="466"/>
      <c r="DZ18" s="466"/>
      <c r="EA18" s="466"/>
      <c r="EB18" s="466"/>
      <c r="EC18" s="466"/>
      <c r="ED18" s="466"/>
      <c r="EE18" s="466"/>
      <c r="EF18" s="466"/>
      <c r="EG18" s="466"/>
      <c r="EH18" s="466"/>
      <c r="EI18" s="466"/>
      <c r="EJ18" s="466"/>
      <c r="EK18" s="465"/>
      <c r="EL18" s="465"/>
      <c r="EM18" s="465"/>
      <c r="EN18" s="465"/>
      <c r="EO18" s="466"/>
      <c r="EP18" s="466"/>
      <c r="EQ18" s="466"/>
      <c r="ER18" s="465"/>
      <c r="ES18" s="465"/>
      <c r="ET18" s="465"/>
      <c r="EU18" s="465"/>
      <c r="EV18" s="465"/>
      <c r="EW18" s="467"/>
      <c r="EX18" s="467" t="s">
        <v>1401</v>
      </c>
      <c r="EY18" s="467">
        <v>0</v>
      </c>
      <c r="EZ18" s="467">
        <v>0</v>
      </c>
      <c r="FA18" s="467">
        <v>0</v>
      </c>
      <c r="FB18" s="469" t="s">
        <v>1402</v>
      </c>
      <c r="FC18" s="467">
        <v>62.117280000000001</v>
      </c>
      <c r="FD18" s="469" t="s">
        <v>1597</v>
      </c>
      <c r="FE18" s="467">
        <v>1589.991</v>
      </c>
      <c r="FF18" s="469" t="s">
        <v>1404</v>
      </c>
      <c r="FG18" s="467">
        <v>0</v>
      </c>
      <c r="FH18" s="469" t="s">
        <v>1405</v>
      </c>
      <c r="FI18" s="467">
        <v>0</v>
      </c>
      <c r="FJ18" s="469" t="s">
        <v>1405</v>
      </c>
      <c r="FK18" s="467">
        <v>0</v>
      </c>
      <c r="FL18" s="492">
        <v>0</v>
      </c>
      <c r="FM18" s="473">
        <v>0</v>
      </c>
      <c r="FN18" s="473">
        <v>0</v>
      </c>
      <c r="FO18" s="473">
        <v>0</v>
      </c>
      <c r="FP18" s="473">
        <v>0</v>
      </c>
      <c r="FQ18" s="473">
        <v>0</v>
      </c>
      <c r="FR18" s="473">
        <v>0</v>
      </c>
      <c r="FS18" s="473">
        <v>0</v>
      </c>
      <c r="FT18" s="473">
        <v>0</v>
      </c>
      <c r="FU18" s="473">
        <v>0</v>
      </c>
      <c r="FV18" s="473">
        <v>0</v>
      </c>
      <c r="FW18" s="473">
        <v>0</v>
      </c>
      <c r="FX18" s="473">
        <v>0</v>
      </c>
      <c r="FY18" s="473">
        <v>0</v>
      </c>
      <c r="FZ18" s="473">
        <v>0</v>
      </c>
      <c r="GA18" s="473">
        <v>0</v>
      </c>
      <c r="GB18" s="473">
        <v>0</v>
      </c>
      <c r="GC18" s="473">
        <v>0</v>
      </c>
      <c r="GD18" s="473">
        <v>0</v>
      </c>
      <c r="GE18" s="473">
        <v>0</v>
      </c>
      <c r="GF18" s="473">
        <v>0</v>
      </c>
      <c r="GG18" s="473">
        <v>0</v>
      </c>
      <c r="GH18" s="473">
        <v>0</v>
      </c>
      <c r="GI18" s="473">
        <v>0</v>
      </c>
      <c r="GJ18" s="473">
        <v>0</v>
      </c>
      <c r="GK18" s="473">
        <v>0</v>
      </c>
      <c r="GL18" s="473">
        <v>0</v>
      </c>
      <c r="GM18" s="473">
        <v>0</v>
      </c>
      <c r="GN18" s="473">
        <v>0</v>
      </c>
      <c r="GO18" s="473">
        <v>0</v>
      </c>
      <c r="GP18" s="473">
        <v>0</v>
      </c>
      <c r="GQ18" s="473">
        <v>0</v>
      </c>
      <c r="GR18" s="473">
        <v>0</v>
      </c>
      <c r="GS18" s="473">
        <v>0</v>
      </c>
      <c r="GT18" s="473">
        <v>0</v>
      </c>
      <c r="GU18" s="473">
        <v>0</v>
      </c>
      <c r="GV18" s="473">
        <v>0</v>
      </c>
      <c r="GW18" s="473">
        <v>0</v>
      </c>
      <c r="GX18" s="473">
        <v>0</v>
      </c>
      <c r="GY18" s="473">
        <v>0</v>
      </c>
      <c r="GZ18" s="473">
        <v>0</v>
      </c>
      <c r="HA18" s="473">
        <v>0</v>
      </c>
      <c r="HB18" s="473">
        <v>0</v>
      </c>
      <c r="HC18" s="473">
        <v>0</v>
      </c>
      <c r="HD18" s="473">
        <v>0</v>
      </c>
      <c r="HE18" s="473">
        <v>0</v>
      </c>
      <c r="HF18" s="473">
        <v>0</v>
      </c>
      <c r="HG18" s="473">
        <v>0</v>
      </c>
      <c r="HH18" s="473">
        <v>0</v>
      </c>
      <c r="HI18" s="473">
        <v>0</v>
      </c>
      <c r="HJ18" s="473">
        <v>0</v>
      </c>
      <c r="HK18" s="473">
        <v>0</v>
      </c>
      <c r="HL18" s="473">
        <v>0</v>
      </c>
      <c r="HM18" s="473">
        <v>0</v>
      </c>
      <c r="HN18" s="473">
        <v>0</v>
      </c>
      <c r="HO18" s="473">
        <v>0</v>
      </c>
      <c r="HP18" s="473">
        <v>0</v>
      </c>
      <c r="HQ18" s="473">
        <v>0</v>
      </c>
      <c r="HR18" s="473">
        <v>0</v>
      </c>
      <c r="HS18" s="473">
        <v>0</v>
      </c>
      <c r="HT18" s="473">
        <v>0</v>
      </c>
      <c r="HU18" s="473">
        <v>0</v>
      </c>
      <c r="HV18" s="473">
        <v>0</v>
      </c>
      <c r="HW18" s="473">
        <v>0</v>
      </c>
      <c r="HX18" s="473">
        <v>0</v>
      </c>
      <c r="HY18" s="473">
        <v>0</v>
      </c>
      <c r="HZ18" s="473">
        <v>0</v>
      </c>
      <c r="IA18" s="473">
        <v>0</v>
      </c>
      <c r="IB18" s="473">
        <v>0</v>
      </c>
      <c r="IC18" s="473">
        <v>0</v>
      </c>
      <c r="ID18" s="473">
        <v>0</v>
      </c>
      <c r="IE18" s="473">
        <v>0</v>
      </c>
      <c r="IF18" s="473">
        <v>0</v>
      </c>
      <c r="IG18" s="473">
        <v>0</v>
      </c>
      <c r="IH18" s="473">
        <v>0</v>
      </c>
      <c r="II18" s="473">
        <v>0</v>
      </c>
      <c r="IJ18" s="473">
        <v>0</v>
      </c>
      <c r="IK18" s="473">
        <v>0</v>
      </c>
      <c r="IL18" s="473">
        <v>0</v>
      </c>
      <c r="IM18" s="473">
        <v>0</v>
      </c>
      <c r="IN18" s="473">
        <v>0</v>
      </c>
      <c r="IO18" s="473">
        <v>0</v>
      </c>
      <c r="IP18" s="473">
        <v>0</v>
      </c>
      <c r="IQ18" s="473">
        <v>0</v>
      </c>
      <c r="IR18" s="473">
        <v>0</v>
      </c>
      <c r="IS18" s="473">
        <v>0</v>
      </c>
      <c r="IT18" s="473">
        <v>0</v>
      </c>
      <c r="IU18" s="473">
        <v>0</v>
      </c>
      <c r="IV18" s="473">
        <v>0</v>
      </c>
      <c r="IW18" s="473">
        <v>0</v>
      </c>
      <c r="IX18" s="473">
        <v>0</v>
      </c>
      <c r="IY18" s="473">
        <v>0</v>
      </c>
      <c r="IZ18" s="473">
        <v>0</v>
      </c>
      <c r="JA18" s="473">
        <v>0</v>
      </c>
      <c r="JB18" s="473">
        <v>0</v>
      </c>
      <c r="JC18" s="473">
        <v>0</v>
      </c>
      <c r="JD18" s="473">
        <v>0</v>
      </c>
      <c r="JE18" s="473">
        <v>0</v>
      </c>
      <c r="JF18" s="473">
        <v>0</v>
      </c>
      <c r="JG18" s="473">
        <v>0</v>
      </c>
      <c r="JH18" s="473">
        <v>0</v>
      </c>
      <c r="JI18" s="467" t="s">
        <v>1416</v>
      </c>
      <c r="JJ18" s="467" t="s">
        <v>1416</v>
      </c>
      <c r="JK18" s="395"/>
      <c r="JL18" s="395"/>
      <c r="JM18" s="395"/>
      <c r="JN18" s="395"/>
      <c r="JO18" s="395"/>
      <c r="JP18" s="395"/>
      <c r="JQ18" s="395"/>
      <c r="JR18" s="395"/>
      <c r="JS18" s="395"/>
      <c r="JT18" s="395"/>
      <c r="JU18" s="395"/>
      <c r="JV18" s="395"/>
      <c r="JW18" s="395"/>
      <c r="JX18" s="395"/>
      <c r="JY18" s="395"/>
      <c r="JZ18" s="395"/>
      <c r="KA18" s="395"/>
      <c r="KB18" s="395"/>
      <c r="KC18" s="395"/>
      <c r="KD18" s="395"/>
      <c r="KE18" s="395"/>
      <c r="KF18" s="395"/>
      <c r="KG18" s="395"/>
      <c r="KH18" s="395"/>
      <c r="KI18" s="395"/>
      <c r="KJ18" s="395"/>
      <c r="KK18" s="395"/>
      <c r="KL18" s="395"/>
      <c r="KM18" s="395"/>
      <c r="KN18" s="395"/>
      <c r="KO18" s="395"/>
      <c r="KP18" s="395"/>
      <c r="KQ18" s="395"/>
      <c r="KR18" s="395"/>
      <c r="KS18" s="395"/>
      <c r="KT18" s="395"/>
      <c r="KU18" s="395"/>
      <c r="KV18" s="395"/>
      <c r="KW18" s="395"/>
      <c r="KX18" s="395"/>
      <c r="KY18" s="395"/>
      <c r="KZ18" s="395"/>
      <c r="LA18" s="395"/>
      <c r="LB18" s="395"/>
      <c r="LC18" s="395"/>
      <c r="LD18" s="395"/>
      <c r="LE18" s="395"/>
      <c r="LF18" s="395"/>
      <c r="LG18" s="395"/>
      <c r="LH18" s="395"/>
      <c r="LI18" s="395"/>
      <c r="LJ18" s="395"/>
      <c r="LK18" s="395"/>
      <c r="LL18" s="395"/>
      <c r="LM18" s="395"/>
      <c r="LN18" s="395"/>
      <c r="LO18" s="395"/>
      <c r="LP18" s="395"/>
      <c r="LQ18" s="395"/>
      <c r="LR18" s="395"/>
      <c r="LS18" s="395"/>
      <c r="LT18" s="395"/>
      <c r="LU18" s="395"/>
      <c r="LV18" s="395"/>
      <c r="LW18" s="395"/>
      <c r="LX18" s="395"/>
      <c r="LY18" s="395"/>
      <c r="LZ18" s="395"/>
      <c r="MA18" s="395"/>
      <c r="MB18" s="395"/>
      <c r="MC18" s="395"/>
      <c r="MD18" s="395"/>
      <c r="ME18" s="395"/>
      <c r="MF18" s="395"/>
      <c r="MG18" s="395"/>
      <c r="MH18" s="395"/>
      <c r="MI18" s="395"/>
      <c r="MJ18" s="395"/>
      <c r="MK18" s="395"/>
      <c r="ML18" s="395"/>
      <c r="MM18" s="395"/>
      <c r="MN18" s="395"/>
      <c r="MO18" s="395"/>
      <c r="MP18" s="395"/>
      <c r="MQ18" s="395"/>
      <c r="MR18" s="395"/>
      <c r="MS18" s="395"/>
      <c r="MT18" s="395"/>
      <c r="MU18" s="395"/>
      <c r="MV18" s="395"/>
      <c r="MW18" s="395"/>
      <c r="MX18" s="395"/>
      <c r="MY18" s="395"/>
      <c r="MZ18" s="395"/>
      <c r="NA18" s="395"/>
      <c r="NB18" s="395"/>
      <c r="NC18" s="395"/>
      <c r="ND18" s="395"/>
      <c r="NE18" s="395"/>
      <c r="NF18" s="395"/>
      <c r="NG18" s="489"/>
      <c r="NH18" s="475">
        <v>2.4932693272815074</v>
      </c>
      <c r="NI18" s="475">
        <v>20.748987341636706</v>
      </c>
      <c r="NJ18" s="475">
        <v>2.477552064484791</v>
      </c>
      <c r="NK18" s="475">
        <v>4637.074943999999</v>
      </c>
      <c r="NL18" s="475">
        <v>15.717862916578879</v>
      </c>
      <c r="NM18" s="475">
        <v>0.14852699999999999</v>
      </c>
      <c r="NN18" s="475">
        <v>0.42701400000000006</v>
      </c>
      <c r="NO18" s="475">
        <v>4.3320000000000004E-2</v>
      </c>
      <c r="NP18" s="475">
        <v>2.8576757286561592E-2</v>
      </c>
      <c r="NQ18" s="475">
        <v>0.37594761978451535</v>
      </c>
      <c r="NR18" s="475">
        <v>1.2114697774732501</v>
      </c>
      <c r="NS18" s="475">
        <v>0</v>
      </c>
      <c r="NT18" s="475">
        <v>11.073147130504411</v>
      </c>
      <c r="NU18" s="475">
        <v>0.41544747017348604</v>
      </c>
      <c r="NV18" s="475">
        <v>0</v>
      </c>
      <c r="NW18" s="475">
        <v>0.54419685539472185</v>
      </c>
      <c r="NX18" s="475">
        <v>0</v>
      </c>
      <c r="NY18" s="475">
        <v>0</v>
      </c>
      <c r="NZ18" s="475">
        <v>1.4216395486753748</v>
      </c>
      <c r="OA18" s="475">
        <v>2.0339494949490316E-2</v>
      </c>
      <c r="OB18" s="475">
        <v>0.25</v>
      </c>
      <c r="OC18" s="475">
        <v>1.0391565692295728</v>
      </c>
      <c r="OD18" s="475">
        <v>-1.0868530418563232E-15</v>
      </c>
      <c r="OE18" s="475">
        <v>-9.4488749037395675E-15</v>
      </c>
      <c r="OF18" s="475">
        <v>0.1099999964237213</v>
      </c>
      <c r="OG18" s="475">
        <v>8.044252097606662E-2</v>
      </c>
      <c r="OH18" s="475">
        <v>0.3555686601488145</v>
      </c>
      <c r="OI18" s="475">
        <v>0.11</v>
      </c>
      <c r="OJ18" s="475">
        <v>4.6199999999999998E-2</v>
      </c>
      <c r="OK18" s="475">
        <v>5.7255E-2</v>
      </c>
      <c r="OL18" s="475">
        <v>0.83421733578601298</v>
      </c>
      <c r="OM18" s="475" t="s">
        <v>1395</v>
      </c>
      <c r="ON18" s="475">
        <v>1</v>
      </c>
      <c r="OO18" s="475">
        <v>7</v>
      </c>
      <c r="OP18" s="490"/>
      <c r="OQ18" s="491" t="s">
        <v>1395</v>
      </c>
      <c r="OR18" s="478" t="s">
        <v>1395</v>
      </c>
      <c r="OS18" s="479">
        <v>648565</v>
      </c>
      <c r="OT18" s="479">
        <v>2031</v>
      </c>
      <c r="OU18" s="479" t="s">
        <v>1395</v>
      </c>
      <c r="OV18" s="479" t="s">
        <v>1395</v>
      </c>
      <c r="OW18" s="479">
        <v>0</v>
      </c>
      <c r="OX18" s="479">
        <v>1</v>
      </c>
      <c r="OY18" s="480">
        <v>1</v>
      </c>
      <c r="OZ18" s="480">
        <v>0.82080415955833841</v>
      </c>
      <c r="PA18" s="481"/>
      <c r="PB18" s="482">
        <v>2.4932693272815074</v>
      </c>
      <c r="PC18" s="483"/>
      <c r="PD18" s="478">
        <v>296.85213041907394</v>
      </c>
      <c r="PE18" s="479">
        <v>-4.5323887678144415E-12</v>
      </c>
      <c r="PF18" s="479">
        <v>498.45739417215594</v>
      </c>
      <c r="PG18" s="480">
        <v>2.4932693272815074</v>
      </c>
      <c r="PH18" s="483"/>
      <c r="PI18" s="478">
        <v>2.4932693272815074</v>
      </c>
      <c r="PJ18" s="479">
        <v>4025</v>
      </c>
      <c r="PK18" s="479">
        <v>575</v>
      </c>
      <c r="PL18" s="479">
        <v>-3.5393429333087756E-2</v>
      </c>
      <c r="PM18" s="484">
        <v>36</v>
      </c>
      <c r="PN18" s="479">
        <v>16920</v>
      </c>
      <c r="PO18" s="485">
        <v>2028</v>
      </c>
      <c r="PP18" s="479">
        <v>33</v>
      </c>
      <c r="PQ18" s="479">
        <v>0</v>
      </c>
      <c r="PR18" s="486" t="s">
        <v>1610</v>
      </c>
      <c r="PS18" s="486" t="s">
        <v>1595</v>
      </c>
      <c r="PT18" s="479">
        <v>1</v>
      </c>
      <c r="PU18" s="487" t="s">
        <v>1609</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row>
    <row r="19" spans="1:457" x14ac:dyDescent="0.35">
      <c r="A19" s="459" t="s">
        <v>1611</v>
      </c>
      <c r="B19" s="460">
        <v>2.4578758979484197</v>
      </c>
      <c r="C19" s="488">
        <f>NPV(About!A$94,'H2 Data'!AE$2:BH$2)/30*AB19+B19</f>
        <v>3.7779799555770195</v>
      </c>
      <c r="D19" s="462" t="s">
        <v>1592</v>
      </c>
      <c r="E19" s="463" t="s">
        <v>1611</v>
      </c>
      <c r="F19" s="463" t="s">
        <v>1391</v>
      </c>
      <c r="G19" s="463" t="s">
        <v>1593</v>
      </c>
      <c r="H19" s="463" t="s">
        <v>1594</v>
      </c>
      <c r="I19" s="463" t="s">
        <v>1595</v>
      </c>
      <c r="J19" s="464">
        <v>2032</v>
      </c>
      <c r="K19" s="465">
        <v>575</v>
      </c>
      <c r="L19" s="466">
        <v>0.95</v>
      </c>
      <c r="M19" s="466">
        <v>2.3300000000000001E-2</v>
      </c>
      <c r="N19" s="466">
        <v>0.25</v>
      </c>
      <c r="O19" s="471">
        <v>0.11</v>
      </c>
      <c r="P19" s="465">
        <v>1</v>
      </c>
      <c r="Q19" s="465">
        <v>2</v>
      </c>
      <c r="R19" s="465">
        <v>30</v>
      </c>
      <c r="S19" s="467" t="s">
        <v>1395</v>
      </c>
      <c r="T19" s="468">
        <v>44204</v>
      </c>
      <c r="U19" s="468">
        <v>435725</v>
      </c>
      <c r="V19" s="468">
        <v>151556</v>
      </c>
      <c r="W19" s="468">
        <v>30310</v>
      </c>
      <c r="X19" s="465">
        <v>0</v>
      </c>
      <c r="Y19" s="469" t="s">
        <v>1596</v>
      </c>
      <c r="Z19" s="470">
        <v>18.559999999999999</v>
      </c>
      <c r="AA19" s="469" t="s">
        <v>1397</v>
      </c>
      <c r="AB19" s="465">
        <v>8.9999999999999993E-3</v>
      </c>
      <c r="AC19" s="466">
        <v>0.7</v>
      </c>
      <c r="AD19" s="466">
        <v>0.7</v>
      </c>
      <c r="AE19" s="466">
        <v>0.7</v>
      </c>
      <c r="AF19" s="467" t="s">
        <v>1398</v>
      </c>
      <c r="AG19" s="465">
        <v>459</v>
      </c>
      <c r="AH19" s="465">
        <v>459</v>
      </c>
      <c r="AI19" s="465">
        <v>459</v>
      </c>
      <c r="AJ19" s="465">
        <v>30</v>
      </c>
      <c r="AK19" s="469" t="s">
        <v>1399</v>
      </c>
      <c r="AL19" s="466">
        <v>1</v>
      </c>
      <c r="AM19" s="466">
        <v>0</v>
      </c>
      <c r="AN19" s="469" t="s">
        <v>1400</v>
      </c>
      <c r="AO19" s="466"/>
      <c r="AP19" s="466"/>
      <c r="AQ19" s="466"/>
      <c r="AR19" s="466"/>
      <c r="AS19" s="466"/>
      <c r="AT19" s="466"/>
      <c r="AU19" s="466"/>
      <c r="AV19" s="466"/>
      <c r="AW19" s="466"/>
      <c r="AX19" s="466"/>
      <c r="AY19" s="466"/>
      <c r="AZ19" s="466"/>
      <c r="BA19" s="466"/>
      <c r="BB19" s="466"/>
      <c r="BC19" s="466"/>
      <c r="BD19" s="466"/>
      <c r="BE19" s="466"/>
      <c r="BF19" s="466"/>
      <c r="BG19" s="466"/>
      <c r="BH19" s="466"/>
      <c r="BI19" s="466"/>
      <c r="BJ19" s="466"/>
      <c r="BK19" s="466"/>
      <c r="BL19" s="466"/>
      <c r="BM19" s="466"/>
      <c r="BN19" s="466"/>
      <c r="BO19" s="466"/>
      <c r="BP19" s="466"/>
      <c r="BQ19" s="466"/>
      <c r="BR19" s="466"/>
      <c r="BS19" s="466"/>
      <c r="BT19" s="466"/>
      <c r="BU19" s="466"/>
      <c r="BV19" s="466"/>
      <c r="BW19" s="466"/>
      <c r="BX19" s="466"/>
      <c r="BY19" s="466"/>
      <c r="BZ19" s="466"/>
      <c r="CA19" s="466"/>
      <c r="CB19" s="466"/>
      <c r="CC19" s="466"/>
      <c r="CD19" s="466"/>
      <c r="CE19" s="466"/>
      <c r="CF19" s="466"/>
      <c r="CG19" s="466"/>
      <c r="CH19" s="466"/>
      <c r="CI19" s="466"/>
      <c r="CJ19" s="466"/>
      <c r="CK19" s="466"/>
      <c r="CL19" s="466"/>
      <c r="CM19" s="466"/>
      <c r="CN19" s="466"/>
      <c r="CO19" s="466"/>
      <c r="CP19" s="466"/>
      <c r="CQ19" s="466"/>
      <c r="CR19" s="466"/>
      <c r="CS19" s="466"/>
      <c r="CT19" s="466"/>
      <c r="CU19" s="466"/>
      <c r="CV19" s="466"/>
      <c r="CW19" s="466"/>
      <c r="CX19" s="466"/>
      <c r="CY19" s="466"/>
      <c r="CZ19" s="466"/>
      <c r="DA19" s="466"/>
      <c r="DB19" s="466"/>
      <c r="DC19" s="466"/>
      <c r="DD19" s="466"/>
      <c r="DE19" s="466"/>
      <c r="DF19" s="466"/>
      <c r="DG19" s="466"/>
      <c r="DH19" s="466"/>
      <c r="DI19" s="466"/>
      <c r="DJ19" s="466"/>
      <c r="DK19" s="466"/>
      <c r="DL19" s="466"/>
      <c r="DM19" s="466"/>
      <c r="DN19" s="466"/>
      <c r="DO19" s="466"/>
      <c r="DP19" s="466"/>
      <c r="DQ19" s="466"/>
      <c r="DR19" s="466"/>
      <c r="DS19" s="466"/>
      <c r="DT19" s="466"/>
      <c r="DU19" s="466"/>
      <c r="DV19" s="466"/>
      <c r="DW19" s="471"/>
      <c r="DX19" s="466"/>
      <c r="DY19" s="466"/>
      <c r="DZ19" s="466"/>
      <c r="EA19" s="466"/>
      <c r="EB19" s="466"/>
      <c r="EC19" s="466"/>
      <c r="ED19" s="466"/>
      <c r="EE19" s="466"/>
      <c r="EF19" s="466"/>
      <c r="EG19" s="466"/>
      <c r="EH19" s="466"/>
      <c r="EI19" s="466"/>
      <c r="EJ19" s="466"/>
      <c r="EK19" s="465"/>
      <c r="EL19" s="465"/>
      <c r="EM19" s="465"/>
      <c r="EN19" s="465"/>
      <c r="EO19" s="466"/>
      <c r="EP19" s="466"/>
      <c r="EQ19" s="466"/>
      <c r="ER19" s="465"/>
      <c r="ES19" s="465"/>
      <c r="ET19" s="465"/>
      <c r="EU19" s="465"/>
      <c r="EV19" s="465"/>
      <c r="EW19" s="467"/>
      <c r="EX19" s="467" t="s">
        <v>1401</v>
      </c>
      <c r="EY19" s="467">
        <v>0</v>
      </c>
      <c r="EZ19" s="467">
        <v>0</v>
      </c>
      <c r="FA19" s="467">
        <v>0</v>
      </c>
      <c r="FB19" s="469" t="s">
        <v>1402</v>
      </c>
      <c r="FC19" s="467">
        <v>62.117280000000001</v>
      </c>
      <c r="FD19" s="469" t="s">
        <v>1597</v>
      </c>
      <c r="FE19" s="467">
        <v>1589.991</v>
      </c>
      <c r="FF19" s="469" t="s">
        <v>1404</v>
      </c>
      <c r="FG19" s="467">
        <v>0</v>
      </c>
      <c r="FH19" s="469" t="s">
        <v>1405</v>
      </c>
      <c r="FI19" s="467">
        <v>0</v>
      </c>
      <c r="FJ19" s="469" t="s">
        <v>1405</v>
      </c>
      <c r="FK19" s="467">
        <v>0</v>
      </c>
      <c r="FL19" s="492">
        <v>0</v>
      </c>
      <c r="FM19" s="473">
        <v>0</v>
      </c>
      <c r="FN19" s="473">
        <v>0</v>
      </c>
      <c r="FO19" s="473">
        <v>0</v>
      </c>
      <c r="FP19" s="473">
        <v>0</v>
      </c>
      <c r="FQ19" s="473">
        <v>0</v>
      </c>
      <c r="FR19" s="473">
        <v>0</v>
      </c>
      <c r="FS19" s="473">
        <v>0</v>
      </c>
      <c r="FT19" s="473">
        <v>0</v>
      </c>
      <c r="FU19" s="473">
        <v>0</v>
      </c>
      <c r="FV19" s="473">
        <v>0</v>
      </c>
      <c r="FW19" s="473">
        <v>0</v>
      </c>
      <c r="FX19" s="473">
        <v>0</v>
      </c>
      <c r="FY19" s="473">
        <v>0</v>
      </c>
      <c r="FZ19" s="473">
        <v>0</v>
      </c>
      <c r="GA19" s="473">
        <v>0</v>
      </c>
      <c r="GB19" s="473">
        <v>0</v>
      </c>
      <c r="GC19" s="473">
        <v>0</v>
      </c>
      <c r="GD19" s="473">
        <v>0</v>
      </c>
      <c r="GE19" s="473">
        <v>0</v>
      </c>
      <c r="GF19" s="473">
        <v>0</v>
      </c>
      <c r="GG19" s="473">
        <v>0</v>
      </c>
      <c r="GH19" s="473">
        <v>0</v>
      </c>
      <c r="GI19" s="473">
        <v>0</v>
      </c>
      <c r="GJ19" s="473">
        <v>0</v>
      </c>
      <c r="GK19" s="473">
        <v>0</v>
      </c>
      <c r="GL19" s="473">
        <v>0</v>
      </c>
      <c r="GM19" s="473">
        <v>0</v>
      </c>
      <c r="GN19" s="473">
        <v>0</v>
      </c>
      <c r="GO19" s="473">
        <v>0</v>
      </c>
      <c r="GP19" s="473">
        <v>0</v>
      </c>
      <c r="GQ19" s="473">
        <v>0</v>
      </c>
      <c r="GR19" s="473">
        <v>0</v>
      </c>
      <c r="GS19" s="473">
        <v>0</v>
      </c>
      <c r="GT19" s="473">
        <v>0</v>
      </c>
      <c r="GU19" s="473">
        <v>0</v>
      </c>
      <c r="GV19" s="473">
        <v>0</v>
      </c>
      <c r="GW19" s="473">
        <v>0</v>
      </c>
      <c r="GX19" s="473">
        <v>0</v>
      </c>
      <c r="GY19" s="473">
        <v>0</v>
      </c>
      <c r="GZ19" s="473">
        <v>0</v>
      </c>
      <c r="HA19" s="473">
        <v>0</v>
      </c>
      <c r="HB19" s="473">
        <v>0</v>
      </c>
      <c r="HC19" s="473">
        <v>0</v>
      </c>
      <c r="HD19" s="473">
        <v>0</v>
      </c>
      <c r="HE19" s="473">
        <v>0</v>
      </c>
      <c r="HF19" s="473">
        <v>0</v>
      </c>
      <c r="HG19" s="473">
        <v>0</v>
      </c>
      <c r="HH19" s="473">
        <v>0</v>
      </c>
      <c r="HI19" s="473">
        <v>0</v>
      </c>
      <c r="HJ19" s="473">
        <v>0</v>
      </c>
      <c r="HK19" s="473">
        <v>0</v>
      </c>
      <c r="HL19" s="473">
        <v>0</v>
      </c>
      <c r="HM19" s="473">
        <v>0</v>
      </c>
      <c r="HN19" s="473">
        <v>0</v>
      </c>
      <c r="HO19" s="473">
        <v>0</v>
      </c>
      <c r="HP19" s="473">
        <v>0</v>
      </c>
      <c r="HQ19" s="473">
        <v>0</v>
      </c>
      <c r="HR19" s="473">
        <v>0</v>
      </c>
      <c r="HS19" s="473">
        <v>0</v>
      </c>
      <c r="HT19" s="473">
        <v>0</v>
      </c>
      <c r="HU19" s="473">
        <v>0</v>
      </c>
      <c r="HV19" s="473">
        <v>0</v>
      </c>
      <c r="HW19" s="473">
        <v>0</v>
      </c>
      <c r="HX19" s="473">
        <v>0</v>
      </c>
      <c r="HY19" s="473">
        <v>0</v>
      </c>
      <c r="HZ19" s="473">
        <v>0</v>
      </c>
      <c r="IA19" s="473">
        <v>0</v>
      </c>
      <c r="IB19" s="473">
        <v>0</v>
      </c>
      <c r="IC19" s="473">
        <v>0</v>
      </c>
      <c r="ID19" s="473">
        <v>0</v>
      </c>
      <c r="IE19" s="473">
        <v>0</v>
      </c>
      <c r="IF19" s="473">
        <v>0</v>
      </c>
      <c r="IG19" s="473">
        <v>0</v>
      </c>
      <c r="IH19" s="473">
        <v>0</v>
      </c>
      <c r="II19" s="473">
        <v>0</v>
      </c>
      <c r="IJ19" s="473">
        <v>0</v>
      </c>
      <c r="IK19" s="473">
        <v>0</v>
      </c>
      <c r="IL19" s="473">
        <v>0</v>
      </c>
      <c r="IM19" s="473">
        <v>0</v>
      </c>
      <c r="IN19" s="473">
        <v>0</v>
      </c>
      <c r="IO19" s="473">
        <v>0</v>
      </c>
      <c r="IP19" s="473">
        <v>0</v>
      </c>
      <c r="IQ19" s="473">
        <v>0</v>
      </c>
      <c r="IR19" s="473">
        <v>0</v>
      </c>
      <c r="IS19" s="473">
        <v>0</v>
      </c>
      <c r="IT19" s="473">
        <v>0</v>
      </c>
      <c r="IU19" s="473">
        <v>0</v>
      </c>
      <c r="IV19" s="473">
        <v>0</v>
      </c>
      <c r="IW19" s="473">
        <v>0</v>
      </c>
      <c r="IX19" s="473">
        <v>0</v>
      </c>
      <c r="IY19" s="473">
        <v>0</v>
      </c>
      <c r="IZ19" s="473">
        <v>0</v>
      </c>
      <c r="JA19" s="473">
        <v>0</v>
      </c>
      <c r="JB19" s="473">
        <v>0</v>
      </c>
      <c r="JC19" s="473">
        <v>0</v>
      </c>
      <c r="JD19" s="473">
        <v>0</v>
      </c>
      <c r="JE19" s="473">
        <v>0</v>
      </c>
      <c r="JF19" s="473">
        <v>0</v>
      </c>
      <c r="JG19" s="473">
        <v>0</v>
      </c>
      <c r="JH19" s="473">
        <v>0</v>
      </c>
      <c r="JI19" s="467" t="s">
        <v>1416</v>
      </c>
      <c r="JJ19" s="467" t="s">
        <v>1416</v>
      </c>
      <c r="JK19" s="395"/>
      <c r="JL19" s="395"/>
      <c r="JM19" s="395"/>
      <c r="JN19" s="395"/>
      <c r="JO19" s="395"/>
      <c r="JP19" s="395"/>
      <c r="JQ19" s="395"/>
      <c r="JR19" s="395"/>
      <c r="JS19" s="395"/>
      <c r="JT19" s="395"/>
      <c r="JU19" s="395"/>
      <c r="JV19" s="395"/>
      <c r="JW19" s="395"/>
      <c r="JX19" s="395"/>
      <c r="JY19" s="395"/>
      <c r="JZ19" s="395"/>
      <c r="KA19" s="395"/>
      <c r="KB19" s="395"/>
      <c r="KC19" s="395"/>
      <c r="KD19" s="395"/>
      <c r="KE19" s="395"/>
      <c r="KF19" s="395"/>
      <c r="KG19" s="395"/>
      <c r="KH19" s="395"/>
      <c r="KI19" s="395"/>
      <c r="KJ19" s="395"/>
      <c r="KK19" s="395"/>
      <c r="KL19" s="395"/>
      <c r="KM19" s="395"/>
      <c r="KN19" s="395"/>
      <c r="KO19" s="395"/>
      <c r="KP19" s="395"/>
      <c r="KQ19" s="395"/>
      <c r="KR19" s="395"/>
      <c r="KS19" s="395"/>
      <c r="KT19" s="395"/>
      <c r="KU19" s="395"/>
      <c r="KV19" s="395"/>
      <c r="KW19" s="395"/>
      <c r="KX19" s="395"/>
      <c r="KY19" s="395"/>
      <c r="KZ19" s="395"/>
      <c r="LA19" s="395"/>
      <c r="LB19" s="395"/>
      <c r="LC19" s="395"/>
      <c r="LD19" s="395"/>
      <c r="LE19" s="395"/>
      <c r="LF19" s="395"/>
      <c r="LG19" s="395"/>
      <c r="LH19" s="395"/>
      <c r="LI19" s="395"/>
      <c r="LJ19" s="395"/>
      <c r="LK19" s="395"/>
      <c r="LL19" s="395"/>
      <c r="LM19" s="395"/>
      <c r="LN19" s="395"/>
      <c r="LO19" s="395"/>
      <c r="LP19" s="395"/>
      <c r="LQ19" s="395"/>
      <c r="LR19" s="395"/>
      <c r="LS19" s="395"/>
      <c r="LT19" s="395"/>
      <c r="LU19" s="395"/>
      <c r="LV19" s="395"/>
      <c r="LW19" s="395"/>
      <c r="LX19" s="395"/>
      <c r="LY19" s="395"/>
      <c r="LZ19" s="395"/>
      <c r="MA19" s="395"/>
      <c r="MB19" s="395"/>
      <c r="MC19" s="395"/>
      <c r="MD19" s="395"/>
      <c r="ME19" s="395"/>
      <c r="MF19" s="395"/>
      <c r="MG19" s="395"/>
      <c r="MH19" s="395"/>
      <c r="MI19" s="395"/>
      <c r="MJ19" s="395"/>
      <c r="MK19" s="395"/>
      <c r="ML19" s="395"/>
      <c r="MM19" s="395"/>
      <c r="MN19" s="395"/>
      <c r="MO19" s="395"/>
      <c r="MP19" s="395"/>
      <c r="MQ19" s="395"/>
      <c r="MR19" s="395"/>
      <c r="MS19" s="395"/>
      <c r="MT19" s="395"/>
      <c r="MU19" s="395"/>
      <c r="MV19" s="395"/>
      <c r="MW19" s="395"/>
      <c r="MX19" s="395"/>
      <c r="MY19" s="395"/>
      <c r="MZ19" s="395"/>
      <c r="NA19" s="395"/>
      <c r="NB19" s="395"/>
      <c r="NC19" s="395"/>
      <c r="ND19" s="395"/>
      <c r="NE19" s="395"/>
      <c r="NF19" s="395"/>
      <c r="NG19" s="489"/>
      <c r="NH19" s="475">
        <v>2.4578758979484197</v>
      </c>
      <c r="NI19" s="475">
        <v>20.454443222726745</v>
      </c>
      <c r="NJ19" s="475">
        <v>2.4958420027025885</v>
      </c>
      <c r="NK19" s="475">
        <v>4637.074943999999</v>
      </c>
      <c r="NL19" s="475">
        <v>15.49458469588029</v>
      </c>
      <c r="NM19" s="475">
        <v>0.151556</v>
      </c>
      <c r="NN19" s="475">
        <v>0.43572499999999997</v>
      </c>
      <c r="NO19" s="475">
        <v>4.4204E-2</v>
      </c>
      <c r="NP19" s="475">
        <v>2.8967423617328309E-2</v>
      </c>
      <c r="NQ19" s="475">
        <v>0.3807266346962121</v>
      </c>
      <c r="NR19" s="475">
        <v>1.2361912561186428</v>
      </c>
      <c r="NS19" s="475">
        <v>0</v>
      </c>
      <c r="NT19" s="475">
        <v>11.149529457964134</v>
      </c>
      <c r="NU19" s="475">
        <v>0.42387695695081895</v>
      </c>
      <c r="NV19" s="475">
        <v>0</v>
      </c>
      <c r="NW19" s="475">
        <v>0.45307934511209075</v>
      </c>
      <c r="NX19" s="475">
        <v>0</v>
      </c>
      <c r="NY19" s="475">
        <v>0</v>
      </c>
      <c r="NZ19" s="475">
        <v>1.1617611978037334</v>
      </c>
      <c r="OA19" s="475">
        <v>2.0339494949487173E-2</v>
      </c>
      <c r="OB19" s="475">
        <v>0.25</v>
      </c>
      <c r="OC19" s="475">
        <v>0.9744871518587408</v>
      </c>
      <c r="OD19" s="475">
        <v>-2.4266142479054728E-17</v>
      </c>
      <c r="OE19" s="475">
        <v>-2.109648092710768E-16</v>
      </c>
      <c r="OF19" s="475">
        <v>0.1099999964237213</v>
      </c>
      <c r="OG19" s="475">
        <v>7.7008667588233978E-2</v>
      </c>
      <c r="OH19" s="475">
        <v>0.33971667315494258</v>
      </c>
      <c r="OI19" s="475">
        <v>0.11</v>
      </c>
      <c r="OJ19" s="475">
        <v>4.5900000000000003E-2</v>
      </c>
      <c r="OK19" s="475">
        <v>5.7097500000000009E-2</v>
      </c>
      <c r="OL19" s="475">
        <v>0.8175468639883785</v>
      </c>
      <c r="OM19" s="475" t="s">
        <v>1395</v>
      </c>
      <c r="ON19" s="475">
        <v>1</v>
      </c>
      <c r="OO19" s="475">
        <v>8</v>
      </c>
      <c r="OP19" s="490"/>
      <c r="OQ19" s="491" t="s">
        <v>1395</v>
      </c>
      <c r="OR19" s="478" t="s">
        <v>1395</v>
      </c>
      <c r="OS19" s="479">
        <v>661795</v>
      </c>
      <c r="OT19" s="479">
        <v>2032</v>
      </c>
      <c r="OU19" s="479" t="s">
        <v>1395</v>
      </c>
      <c r="OV19" s="479" t="s">
        <v>1395</v>
      </c>
      <c r="OW19" s="479">
        <v>0</v>
      </c>
      <c r="OX19" s="479">
        <v>1</v>
      </c>
      <c r="OY19" s="480">
        <v>1</v>
      </c>
      <c r="OZ19" s="480">
        <v>0.80444570646032543</v>
      </c>
      <c r="PA19" s="481"/>
      <c r="PB19" s="482">
        <v>2.4578758979484197</v>
      </c>
      <c r="PC19" s="483"/>
      <c r="PD19" s="478">
        <v>296.8544343082782</v>
      </c>
      <c r="PE19" s="479">
        <v>-9.9172330483098259E-14</v>
      </c>
      <c r="PF19" s="479">
        <v>458.09612612447114</v>
      </c>
      <c r="PG19" s="480">
        <v>2.4578758979484197</v>
      </c>
      <c r="PH19" s="483"/>
      <c r="PI19" s="478">
        <v>2.4578758979484197</v>
      </c>
      <c r="PJ19" s="479">
        <v>4600</v>
      </c>
      <c r="PK19" s="479">
        <v>575</v>
      </c>
      <c r="PL19" s="479">
        <v>-2.2142064328180222E-2</v>
      </c>
      <c r="PM19" s="484">
        <v>36</v>
      </c>
      <c r="PN19" s="479">
        <v>16884</v>
      </c>
      <c r="PO19" s="485">
        <v>2029</v>
      </c>
      <c r="PP19" s="479">
        <v>33</v>
      </c>
      <c r="PQ19" s="479">
        <v>0</v>
      </c>
      <c r="PR19" s="486" t="s">
        <v>1612</v>
      </c>
      <c r="PS19" s="486" t="s">
        <v>1595</v>
      </c>
      <c r="PT19" s="479">
        <v>1</v>
      </c>
      <c r="PU19" s="487" t="s">
        <v>1611</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row>
    <row r="20" spans="1:457" x14ac:dyDescent="0.35">
      <c r="A20" s="459" t="s">
        <v>1613</v>
      </c>
      <c r="B20" s="460">
        <v>2.4357338336202394</v>
      </c>
      <c r="C20" s="488">
        <f>NPV(About!A$94,'H2 Data'!AE$2:BH$2)/30*AB20+B20</f>
        <v>3.7558378912488393</v>
      </c>
      <c r="D20" s="462" t="s">
        <v>1592</v>
      </c>
      <c r="E20" s="463" t="s">
        <v>1613</v>
      </c>
      <c r="F20" s="463" t="s">
        <v>1391</v>
      </c>
      <c r="G20" s="463" t="s">
        <v>1593</v>
      </c>
      <c r="H20" s="463" t="s">
        <v>1594</v>
      </c>
      <c r="I20" s="463" t="s">
        <v>1595</v>
      </c>
      <c r="J20" s="464">
        <v>2033</v>
      </c>
      <c r="K20" s="465">
        <v>575</v>
      </c>
      <c r="L20" s="466">
        <v>0.95</v>
      </c>
      <c r="M20" s="466">
        <v>2.3300000000000001E-2</v>
      </c>
      <c r="N20" s="466">
        <v>0.25</v>
      </c>
      <c r="O20" s="471">
        <v>0.11</v>
      </c>
      <c r="P20" s="465">
        <v>1</v>
      </c>
      <c r="Q20" s="465">
        <v>2</v>
      </c>
      <c r="R20" s="465">
        <v>30</v>
      </c>
      <c r="S20" s="467" t="s">
        <v>1395</v>
      </c>
      <c r="T20" s="468">
        <v>45100.999999999993</v>
      </c>
      <c r="U20" s="468">
        <v>444570</v>
      </c>
      <c r="V20" s="468">
        <v>154632.99999999997</v>
      </c>
      <c r="W20" s="468">
        <v>30925.999999999996</v>
      </c>
      <c r="X20" s="465">
        <v>0</v>
      </c>
      <c r="Y20" s="469" t="s">
        <v>1596</v>
      </c>
      <c r="Z20" s="465">
        <v>18.559999999999999</v>
      </c>
      <c r="AA20" s="469" t="s">
        <v>1397</v>
      </c>
      <c r="AB20" s="465">
        <v>8.9999999999999993E-3</v>
      </c>
      <c r="AC20" s="466">
        <v>0.7</v>
      </c>
      <c r="AD20" s="466">
        <v>0.7</v>
      </c>
      <c r="AE20" s="466">
        <v>0.7</v>
      </c>
      <c r="AF20" s="467" t="s">
        <v>1398</v>
      </c>
      <c r="AG20" s="465">
        <v>456</v>
      </c>
      <c r="AH20" s="465">
        <v>456</v>
      </c>
      <c r="AI20" s="465">
        <v>456</v>
      </c>
      <c r="AJ20" s="465">
        <v>30</v>
      </c>
      <c r="AK20" s="469" t="s">
        <v>1399</v>
      </c>
      <c r="AL20" s="466">
        <v>1</v>
      </c>
      <c r="AM20" s="466">
        <v>0</v>
      </c>
      <c r="AN20" s="469" t="s">
        <v>1400</v>
      </c>
      <c r="AO20" s="466"/>
      <c r="AP20" s="466"/>
      <c r="AQ20" s="466"/>
      <c r="AR20" s="466"/>
      <c r="AS20" s="466"/>
      <c r="AT20" s="466"/>
      <c r="AU20" s="466"/>
      <c r="AV20" s="466"/>
      <c r="AW20" s="466"/>
      <c r="AX20" s="466"/>
      <c r="AY20" s="466"/>
      <c r="AZ20" s="466"/>
      <c r="BA20" s="466"/>
      <c r="BB20" s="466"/>
      <c r="BC20" s="466"/>
      <c r="BD20" s="466"/>
      <c r="BE20" s="466"/>
      <c r="BF20" s="466"/>
      <c r="BG20" s="466"/>
      <c r="BH20" s="466"/>
      <c r="BI20" s="466"/>
      <c r="BJ20" s="466"/>
      <c r="BK20" s="466"/>
      <c r="BL20" s="466"/>
      <c r="BM20" s="466"/>
      <c r="BN20" s="466"/>
      <c r="BO20" s="466"/>
      <c r="BP20" s="466"/>
      <c r="BQ20" s="466"/>
      <c r="BR20" s="466"/>
      <c r="BS20" s="466"/>
      <c r="BT20" s="466"/>
      <c r="BU20" s="466"/>
      <c r="BV20" s="466"/>
      <c r="BW20" s="466"/>
      <c r="BX20" s="466"/>
      <c r="BY20" s="466"/>
      <c r="BZ20" s="466"/>
      <c r="CA20" s="466"/>
      <c r="CB20" s="466"/>
      <c r="CC20" s="466"/>
      <c r="CD20" s="466"/>
      <c r="CE20" s="466"/>
      <c r="CF20" s="466"/>
      <c r="CG20" s="466"/>
      <c r="CH20" s="466"/>
      <c r="CI20" s="466"/>
      <c r="CJ20" s="466"/>
      <c r="CK20" s="466"/>
      <c r="CL20" s="466"/>
      <c r="CM20" s="466"/>
      <c r="CN20" s="466"/>
      <c r="CO20" s="466"/>
      <c r="CP20" s="466"/>
      <c r="CQ20" s="466"/>
      <c r="CR20" s="466"/>
      <c r="CS20" s="466"/>
      <c r="CT20" s="466"/>
      <c r="CU20" s="466"/>
      <c r="CV20" s="466"/>
      <c r="CW20" s="466"/>
      <c r="CX20" s="466"/>
      <c r="CY20" s="466"/>
      <c r="CZ20" s="466"/>
      <c r="DA20" s="466"/>
      <c r="DB20" s="466"/>
      <c r="DC20" s="466"/>
      <c r="DD20" s="466"/>
      <c r="DE20" s="466"/>
      <c r="DF20" s="466"/>
      <c r="DG20" s="466"/>
      <c r="DH20" s="466"/>
      <c r="DI20" s="466"/>
      <c r="DJ20" s="466"/>
      <c r="DK20" s="466"/>
      <c r="DL20" s="466"/>
      <c r="DM20" s="466"/>
      <c r="DN20" s="466"/>
      <c r="DO20" s="466"/>
      <c r="DP20" s="466"/>
      <c r="DQ20" s="466"/>
      <c r="DR20" s="466"/>
      <c r="DS20" s="466"/>
      <c r="DT20" s="466"/>
      <c r="DU20" s="466"/>
      <c r="DV20" s="466"/>
      <c r="DW20" s="471"/>
      <c r="DX20" s="466"/>
      <c r="DY20" s="466"/>
      <c r="DZ20" s="466"/>
      <c r="EA20" s="466"/>
      <c r="EB20" s="466"/>
      <c r="EC20" s="466"/>
      <c r="ED20" s="466"/>
      <c r="EE20" s="466"/>
      <c r="EF20" s="466"/>
      <c r="EG20" s="466"/>
      <c r="EH20" s="466"/>
      <c r="EI20" s="466"/>
      <c r="EJ20" s="466"/>
      <c r="EK20" s="465"/>
      <c r="EL20" s="465"/>
      <c r="EM20" s="465"/>
      <c r="EN20" s="465"/>
      <c r="EO20" s="466"/>
      <c r="EP20" s="466"/>
      <c r="EQ20" s="466"/>
      <c r="ER20" s="465"/>
      <c r="ES20" s="465"/>
      <c r="ET20" s="465"/>
      <c r="EU20" s="465"/>
      <c r="EV20" s="465"/>
      <c r="EW20" s="467"/>
      <c r="EX20" s="467" t="s">
        <v>1401</v>
      </c>
      <c r="EY20" s="467">
        <v>0</v>
      </c>
      <c r="EZ20" s="467">
        <v>0</v>
      </c>
      <c r="FA20" s="467">
        <v>0</v>
      </c>
      <c r="FB20" s="469" t="s">
        <v>1402</v>
      </c>
      <c r="FC20" s="467">
        <v>62.117280000000001</v>
      </c>
      <c r="FD20" s="469" t="s">
        <v>1597</v>
      </c>
      <c r="FE20" s="467">
        <v>1589.991</v>
      </c>
      <c r="FF20" s="469" t="s">
        <v>1404</v>
      </c>
      <c r="FG20" s="467">
        <v>0</v>
      </c>
      <c r="FH20" s="469" t="s">
        <v>1405</v>
      </c>
      <c r="FI20" s="467">
        <v>0</v>
      </c>
      <c r="FJ20" s="469" t="s">
        <v>1405</v>
      </c>
      <c r="FK20" s="467">
        <v>0</v>
      </c>
      <c r="FL20" s="492">
        <v>0</v>
      </c>
      <c r="FM20" s="473">
        <v>0</v>
      </c>
      <c r="FN20" s="473">
        <v>0</v>
      </c>
      <c r="FO20" s="473">
        <v>0</v>
      </c>
      <c r="FP20" s="473">
        <v>0</v>
      </c>
      <c r="FQ20" s="473">
        <v>0</v>
      </c>
      <c r="FR20" s="473">
        <v>0</v>
      </c>
      <c r="FS20" s="473">
        <v>0</v>
      </c>
      <c r="FT20" s="473">
        <v>0</v>
      </c>
      <c r="FU20" s="473">
        <v>0</v>
      </c>
      <c r="FV20" s="473">
        <v>0</v>
      </c>
      <c r="FW20" s="473">
        <v>0</v>
      </c>
      <c r="FX20" s="473">
        <v>0</v>
      </c>
      <c r="FY20" s="473">
        <v>0</v>
      </c>
      <c r="FZ20" s="473">
        <v>0</v>
      </c>
      <c r="GA20" s="473">
        <v>0</v>
      </c>
      <c r="GB20" s="473">
        <v>0</v>
      </c>
      <c r="GC20" s="473">
        <v>0</v>
      </c>
      <c r="GD20" s="473">
        <v>0</v>
      </c>
      <c r="GE20" s="473">
        <v>0</v>
      </c>
      <c r="GF20" s="473">
        <v>0</v>
      </c>
      <c r="GG20" s="473">
        <v>0</v>
      </c>
      <c r="GH20" s="473">
        <v>0</v>
      </c>
      <c r="GI20" s="473">
        <v>0</v>
      </c>
      <c r="GJ20" s="473">
        <v>0</v>
      </c>
      <c r="GK20" s="473">
        <v>0</v>
      </c>
      <c r="GL20" s="473">
        <v>0</v>
      </c>
      <c r="GM20" s="473">
        <v>0</v>
      </c>
      <c r="GN20" s="473">
        <v>0</v>
      </c>
      <c r="GO20" s="473">
        <v>0</v>
      </c>
      <c r="GP20" s="473">
        <v>0</v>
      </c>
      <c r="GQ20" s="473">
        <v>0</v>
      </c>
      <c r="GR20" s="473">
        <v>0</v>
      </c>
      <c r="GS20" s="473">
        <v>0</v>
      </c>
      <c r="GT20" s="473">
        <v>0</v>
      </c>
      <c r="GU20" s="473">
        <v>0</v>
      </c>
      <c r="GV20" s="473">
        <v>0</v>
      </c>
      <c r="GW20" s="473">
        <v>0</v>
      </c>
      <c r="GX20" s="473">
        <v>0</v>
      </c>
      <c r="GY20" s="473">
        <v>0</v>
      </c>
      <c r="GZ20" s="473">
        <v>0</v>
      </c>
      <c r="HA20" s="473">
        <v>0</v>
      </c>
      <c r="HB20" s="473">
        <v>0</v>
      </c>
      <c r="HC20" s="473">
        <v>0</v>
      </c>
      <c r="HD20" s="473">
        <v>0</v>
      </c>
      <c r="HE20" s="473">
        <v>0</v>
      </c>
      <c r="HF20" s="473">
        <v>0</v>
      </c>
      <c r="HG20" s="473">
        <v>0</v>
      </c>
      <c r="HH20" s="473">
        <v>0</v>
      </c>
      <c r="HI20" s="473">
        <v>0</v>
      </c>
      <c r="HJ20" s="473">
        <v>0</v>
      </c>
      <c r="HK20" s="473">
        <v>0</v>
      </c>
      <c r="HL20" s="473">
        <v>0</v>
      </c>
      <c r="HM20" s="473">
        <v>0</v>
      </c>
      <c r="HN20" s="473">
        <v>0</v>
      </c>
      <c r="HO20" s="473">
        <v>0</v>
      </c>
      <c r="HP20" s="473">
        <v>0</v>
      </c>
      <c r="HQ20" s="473">
        <v>0</v>
      </c>
      <c r="HR20" s="473">
        <v>0</v>
      </c>
      <c r="HS20" s="473">
        <v>0</v>
      </c>
      <c r="HT20" s="473">
        <v>0</v>
      </c>
      <c r="HU20" s="473">
        <v>0</v>
      </c>
      <c r="HV20" s="473">
        <v>0</v>
      </c>
      <c r="HW20" s="473">
        <v>0</v>
      </c>
      <c r="HX20" s="473">
        <v>0</v>
      </c>
      <c r="HY20" s="473">
        <v>0</v>
      </c>
      <c r="HZ20" s="473">
        <v>0</v>
      </c>
      <c r="IA20" s="473">
        <v>0</v>
      </c>
      <c r="IB20" s="473">
        <v>0</v>
      </c>
      <c r="IC20" s="473">
        <v>0</v>
      </c>
      <c r="ID20" s="473">
        <v>0</v>
      </c>
      <c r="IE20" s="473">
        <v>0</v>
      </c>
      <c r="IF20" s="473">
        <v>0</v>
      </c>
      <c r="IG20" s="473">
        <v>0</v>
      </c>
      <c r="IH20" s="473">
        <v>0</v>
      </c>
      <c r="II20" s="473">
        <v>0</v>
      </c>
      <c r="IJ20" s="473">
        <v>0</v>
      </c>
      <c r="IK20" s="473">
        <v>0</v>
      </c>
      <c r="IL20" s="473">
        <v>0</v>
      </c>
      <c r="IM20" s="473">
        <v>0</v>
      </c>
      <c r="IN20" s="473">
        <v>0</v>
      </c>
      <c r="IO20" s="473">
        <v>0</v>
      </c>
      <c r="IP20" s="473">
        <v>0</v>
      </c>
      <c r="IQ20" s="473">
        <v>0</v>
      </c>
      <c r="IR20" s="473">
        <v>0</v>
      </c>
      <c r="IS20" s="473">
        <v>0</v>
      </c>
      <c r="IT20" s="473">
        <v>0</v>
      </c>
      <c r="IU20" s="473">
        <v>0</v>
      </c>
      <c r="IV20" s="473">
        <v>0</v>
      </c>
      <c r="IW20" s="473">
        <v>0</v>
      </c>
      <c r="IX20" s="473">
        <v>0</v>
      </c>
      <c r="IY20" s="473">
        <v>0</v>
      </c>
      <c r="IZ20" s="473">
        <v>0</v>
      </c>
      <c r="JA20" s="473">
        <v>0</v>
      </c>
      <c r="JB20" s="473">
        <v>0</v>
      </c>
      <c r="JC20" s="473">
        <v>0</v>
      </c>
      <c r="JD20" s="473">
        <v>0</v>
      </c>
      <c r="JE20" s="473">
        <v>0</v>
      </c>
      <c r="JF20" s="473">
        <v>0</v>
      </c>
      <c r="JG20" s="473">
        <v>0</v>
      </c>
      <c r="JH20" s="473">
        <v>0</v>
      </c>
      <c r="JI20" s="467" t="s">
        <v>1416</v>
      </c>
      <c r="JJ20" s="467" t="s">
        <v>1416</v>
      </c>
      <c r="JK20" s="395"/>
      <c r="JL20" s="395"/>
      <c r="JM20" s="395"/>
      <c r="JN20" s="395"/>
      <c r="JO20" s="395"/>
      <c r="JP20" s="395"/>
      <c r="JQ20" s="395"/>
      <c r="JR20" s="395"/>
      <c r="JS20" s="395"/>
      <c r="JT20" s="395"/>
      <c r="JU20" s="395"/>
      <c r="JV20" s="395"/>
      <c r="JW20" s="395"/>
      <c r="JX20" s="395"/>
      <c r="JY20" s="395"/>
      <c r="JZ20" s="395"/>
      <c r="KA20" s="395"/>
      <c r="KB20" s="395"/>
      <c r="KC20" s="395"/>
      <c r="KD20" s="395"/>
      <c r="KE20" s="395"/>
      <c r="KF20" s="395"/>
      <c r="KG20" s="395"/>
      <c r="KH20" s="395"/>
      <c r="KI20" s="395"/>
      <c r="KJ20" s="395"/>
      <c r="KK20" s="395"/>
      <c r="KL20" s="395"/>
      <c r="KM20" s="395"/>
      <c r="KN20" s="395"/>
      <c r="KO20" s="395"/>
      <c r="KP20" s="395"/>
      <c r="KQ20" s="395"/>
      <c r="KR20" s="395"/>
      <c r="KS20" s="395"/>
      <c r="KT20" s="395"/>
      <c r="KU20" s="395"/>
      <c r="KV20" s="395"/>
      <c r="KW20" s="395"/>
      <c r="KX20" s="395"/>
      <c r="KY20" s="395"/>
      <c r="KZ20" s="395"/>
      <c r="LA20" s="395"/>
      <c r="LB20" s="395"/>
      <c r="LC20" s="395"/>
      <c r="LD20" s="395"/>
      <c r="LE20" s="395"/>
      <c r="LF20" s="395"/>
      <c r="LG20" s="395"/>
      <c r="LH20" s="395"/>
      <c r="LI20" s="395"/>
      <c r="LJ20" s="395"/>
      <c r="LK20" s="395"/>
      <c r="LL20" s="395"/>
      <c r="LM20" s="395"/>
      <c r="LN20" s="395"/>
      <c r="LO20" s="395"/>
      <c r="LP20" s="395"/>
      <c r="LQ20" s="395"/>
      <c r="LR20" s="395"/>
      <c r="LS20" s="395"/>
      <c r="LT20" s="395"/>
      <c r="LU20" s="395"/>
      <c r="LV20" s="395"/>
      <c r="LW20" s="395"/>
      <c r="LX20" s="395"/>
      <c r="LY20" s="395"/>
      <c r="LZ20" s="395"/>
      <c r="MA20" s="395"/>
      <c r="MB20" s="395"/>
      <c r="MC20" s="395"/>
      <c r="MD20" s="395"/>
      <c r="ME20" s="395"/>
      <c r="MF20" s="395"/>
      <c r="MG20" s="395"/>
      <c r="MH20" s="395"/>
      <c r="MI20" s="395"/>
      <c r="MJ20" s="395"/>
      <c r="MK20" s="395"/>
      <c r="ML20" s="395"/>
      <c r="MM20" s="395"/>
      <c r="MN20" s="395"/>
      <c r="MO20" s="395"/>
      <c r="MP20" s="395"/>
      <c r="MQ20" s="395"/>
      <c r="MR20" s="395"/>
      <c r="MS20" s="395"/>
      <c r="MT20" s="395"/>
      <c r="MU20" s="395"/>
      <c r="MV20" s="395"/>
      <c r="MW20" s="395"/>
      <c r="MX20" s="395"/>
      <c r="MY20" s="395"/>
      <c r="MZ20" s="395"/>
      <c r="NA20" s="395"/>
      <c r="NB20" s="395"/>
      <c r="NC20" s="395"/>
      <c r="ND20" s="395"/>
      <c r="NE20" s="395"/>
      <c r="NF20" s="395"/>
      <c r="NG20" s="489"/>
      <c r="NH20" s="475">
        <v>2.4357338336202394</v>
      </c>
      <c r="NI20" s="475">
        <v>20.27017696338763</v>
      </c>
      <c r="NJ20" s="475">
        <v>2.5218255947337842</v>
      </c>
      <c r="NK20" s="475">
        <v>4636.6517759999997</v>
      </c>
      <c r="NL20" s="475">
        <v>15.35370110514617</v>
      </c>
      <c r="NM20" s="475">
        <v>0.15463299999999996</v>
      </c>
      <c r="NN20" s="475">
        <v>0.44457000000000002</v>
      </c>
      <c r="NO20" s="475">
        <v>4.5100999999999995E-2</v>
      </c>
      <c r="NP20" s="475">
        <v>2.9359288679320018E-2</v>
      </c>
      <c r="NQ20" s="475">
        <v>0.3855115401583506</v>
      </c>
      <c r="NR20" s="475">
        <v>1.261309270542792</v>
      </c>
      <c r="NS20" s="475">
        <v>0</v>
      </c>
      <c r="NT20" s="475">
        <v>11.260377979290579</v>
      </c>
      <c r="NU20" s="475">
        <v>0.43244914329407758</v>
      </c>
      <c r="NV20" s="475">
        <v>0</v>
      </c>
      <c r="NW20" s="475">
        <v>0.37446164135489601</v>
      </c>
      <c r="NX20" s="475">
        <v>0</v>
      </c>
      <c r="NY20" s="475">
        <v>0</v>
      </c>
      <c r="NZ20" s="475">
        <v>0.9365689531468302</v>
      </c>
      <c r="OA20" s="475">
        <v>2.0340505050511788E-2</v>
      </c>
      <c r="OB20" s="475">
        <v>0.25</v>
      </c>
      <c r="OC20" s="475">
        <v>0.91887310722592719</v>
      </c>
      <c r="OD20" s="475">
        <v>7.5933745145586426E-9</v>
      </c>
      <c r="OE20" s="475">
        <v>6.6015222962216839E-8</v>
      </c>
      <c r="OF20" s="475">
        <v>0.11000003218650817</v>
      </c>
      <c r="OG20" s="475">
        <v>7.3563578724861162E-2</v>
      </c>
      <c r="OH20" s="475">
        <v>0.32341444300923761</v>
      </c>
      <c r="OI20" s="475">
        <v>0.11</v>
      </c>
      <c r="OJ20" s="475">
        <v>4.5600000000000002E-2</v>
      </c>
      <c r="OK20" s="475">
        <v>5.6940000000000004E-2</v>
      </c>
      <c r="OL20" s="475">
        <v>0.80121455965825672</v>
      </c>
      <c r="OM20" s="475" t="s">
        <v>1395</v>
      </c>
      <c r="ON20" s="475">
        <v>1</v>
      </c>
      <c r="OO20" s="475">
        <v>9</v>
      </c>
      <c r="OP20" s="490"/>
      <c r="OQ20" s="491" t="s">
        <v>1395</v>
      </c>
      <c r="OR20" s="478" t="s">
        <v>1395</v>
      </c>
      <c r="OS20" s="479">
        <v>675230</v>
      </c>
      <c r="OT20" s="479">
        <v>2033</v>
      </c>
      <c r="OU20" s="479" t="s">
        <v>1395</v>
      </c>
      <c r="OV20" s="479" t="s">
        <v>1395</v>
      </c>
      <c r="OW20" s="479">
        <v>0</v>
      </c>
      <c r="OX20" s="479">
        <v>1</v>
      </c>
      <c r="OY20" s="480">
        <v>1</v>
      </c>
      <c r="OZ20" s="480">
        <v>0.78840596031171539</v>
      </c>
      <c r="PA20" s="481"/>
      <c r="PB20" s="482">
        <v>2.4357338336202394</v>
      </c>
      <c r="PC20" s="483"/>
      <c r="PD20" s="478">
        <v>296.82980374648071</v>
      </c>
      <c r="PE20" s="479">
        <v>3.0413105732938164E-5</v>
      </c>
      <c r="PF20" s="479">
        <v>423.3233443930053</v>
      </c>
      <c r="PG20" s="480">
        <v>2.4357338336202394</v>
      </c>
      <c r="PH20" s="483"/>
      <c r="PI20" s="478">
        <v>2.4357338336202394</v>
      </c>
      <c r="PJ20" s="479">
        <v>5175</v>
      </c>
      <c r="PK20" s="479">
        <v>575</v>
      </c>
      <c r="PL20" s="479">
        <v>9.4677494253465611E-3</v>
      </c>
      <c r="PM20" s="484">
        <v>36</v>
      </c>
      <c r="PN20" s="479">
        <v>16848</v>
      </c>
      <c r="PO20" s="485">
        <v>2030</v>
      </c>
      <c r="PP20" s="479">
        <v>33</v>
      </c>
      <c r="PQ20" s="479">
        <v>0</v>
      </c>
      <c r="PR20" s="486" t="s">
        <v>1614</v>
      </c>
      <c r="PS20" s="486" t="s">
        <v>1595</v>
      </c>
      <c r="PT20" s="479">
        <v>1</v>
      </c>
      <c r="PU20" s="487" t="s">
        <v>1613</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row>
    <row r="21" spans="1:457" x14ac:dyDescent="0.35">
      <c r="A21" s="459" t="s">
        <v>1615</v>
      </c>
      <c r="B21" s="460">
        <v>2.445201583045586</v>
      </c>
      <c r="C21" s="488">
        <f>NPV(About!A$94,'H2 Data'!AE$2:BH$2)/30*AB21+B21</f>
        <v>3.7653056406741858</v>
      </c>
      <c r="D21" s="462" t="s">
        <v>1592</v>
      </c>
      <c r="E21" s="463" t="s">
        <v>1615</v>
      </c>
      <c r="F21" s="463" t="s">
        <v>1391</v>
      </c>
      <c r="G21" s="463" t="s">
        <v>1593</v>
      </c>
      <c r="H21" s="463" t="s">
        <v>1594</v>
      </c>
      <c r="I21" s="463" t="s">
        <v>1595</v>
      </c>
      <c r="J21" s="464">
        <v>2034</v>
      </c>
      <c r="K21" s="465">
        <v>575</v>
      </c>
      <c r="L21" s="466">
        <v>0.95</v>
      </c>
      <c r="M21" s="466">
        <v>2.3300000000000001E-2</v>
      </c>
      <c r="N21" s="466">
        <v>0.25</v>
      </c>
      <c r="O21" s="471">
        <v>0.11</v>
      </c>
      <c r="P21" s="465">
        <v>1</v>
      </c>
      <c r="Q21" s="465">
        <v>2</v>
      </c>
      <c r="R21" s="465">
        <v>30</v>
      </c>
      <c r="S21" s="467" t="s">
        <v>1395</v>
      </c>
      <c r="T21" s="468">
        <v>46017</v>
      </c>
      <c r="U21" s="468">
        <v>453595</v>
      </c>
      <c r="V21" s="468">
        <v>157772</v>
      </c>
      <c r="W21" s="468">
        <v>31554.000000000004</v>
      </c>
      <c r="X21" s="465">
        <v>0</v>
      </c>
      <c r="Y21" s="469" t="s">
        <v>1596</v>
      </c>
      <c r="Z21" s="470">
        <v>18.559999999999999</v>
      </c>
      <c r="AA21" s="469" t="s">
        <v>1397</v>
      </c>
      <c r="AB21" s="465">
        <v>8.9999999999999993E-3</v>
      </c>
      <c r="AC21" s="466">
        <v>0.7</v>
      </c>
      <c r="AD21" s="466">
        <v>0.7</v>
      </c>
      <c r="AE21" s="466">
        <v>0.7</v>
      </c>
      <c r="AF21" s="467" t="s">
        <v>1398</v>
      </c>
      <c r="AG21" s="465">
        <v>454</v>
      </c>
      <c r="AH21" s="465">
        <v>454</v>
      </c>
      <c r="AI21" s="465">
        <v>454</v>
      </c>
      <c r="AJ21" s="465">
        <v>30</v>
      </c>
      <c r="AK21" s="469" t="s">
        <v>1399</v>
      </c>
      <c r="AL21" s="466">
        <v>1</v>
      </c>
      <c r="AM21" s="466">
        <v>0</v>
      </c>
      <c r="AN21" s="469" t="s">
        <v>1400</v>
      </c>
      <c r="AO21" s="466"/>
      <c r="AP21" s="466"/>
      <c r="AQ21" s="466"/>
      <c r="AR21" s="466"/>
      <c r="AS21" s="466"/>
      <c r="AT21" s="466"/>
      <c r="AU21" s="466"/>
      <c r="AV21" s="466"/>
      <c r="AW21" s="466"/>
      <c r="AX21" s="466"/>
      <c r="AY21" s="466"/>
      <c r="AZ21" s="466"/>
      <c r="BA21" s="466"/>
      <c r="BB21" s="466"/>
      <c r="BC21" s="466"/>
      <c r="BD21" s="466"/>
      <c r="BE21" s="466"/>
      <c r="BF21" s="466"/>
      <c r="BG21" s="466"/>
      <c r="BH21" s="466"/>
      <c r="BI21" s="466"/>
      <c r="BJ21" s="466"/>
      <c r="BK21" s="466"/>
      <c r="BL21" s="466"/>
      <c r="BM21" s="466"/>
      <c r="BN21" s="466"/>
      <c r="BO21" s="466"/>
      <c r="BP21" s="466"/>
      <c r="BQ21" s="466"/>
      <c r="BR21" s="466"/>
      <c r="BS21" s="466"/>
      <c r="BT21" s="466"/>
      <c r="BU21" s="466"/>
      <c r="BV21" s="466"/>
      <c r="BW21" s="466"/>
      <c r="BX21" s="466"/>
      <c r="BY21" s="466"/>
      <c r="BZ21" s="466"/>
      <c r="CA21" s="466"/>
      <c r="CB21" s="466"/>
      <c r="CC21" s="466"/>
      <c r="CD21" s="466"/>
      <c r="CE21" s="466"/>
      <c r="CF21" s="466"/>
      <c r="CG21" s="466"/>
      <c r="CH21" s="466"/>
      <c r="CI21" s="466"/>
      <c r="CJ21" s="466"/>
      <c r="CK21" s="466"/>
      <c r="CL21" s="466"/>
      <c r="CM21" s="466"/>
      <c r="CN21" s="466"/>
      <c r="CO21" s="466"/>
      <c r="CP21" s="466"/>
      <c r="CQ21" s="466"/>
      <c r="CR21" s="466"/>
      <c r="CS21" s="466"/>
      <c r="CT21" s="466"/>
      <c r="CU21" s="466"/>
      <c r="CV21" s="466"/>
      <c r="CW21" s="466"/>
      <c r="CX21" s="466"/>
      <c r="CY21" s="466"/>
      <c r="CZ21" s="466"/>
      <c r="DA21" s="466"/>
      <c r="DB21" s="466"/>
      <c r="DC21" s="466"/>
      <c r="DD21" s="466"/>
      <c r="DE21" s="466"/>
      <c r="DF21" s="466"/>
      <c r="DG21" s="466"/>
      <c r="DH21" s="466"/>
      <c r="DI21" s="466"/>
      <c r="DJ21" s="466"/>
      <c r="DK21" s="466"/>
      <c r="DL21" s="466"/>
      <c r="DM21" s="466"/>
      <c r="DN21" s="466"/>
      <c r="DO21" s="466"/>
      <c r="DP21" s="466"/>
      <c r="DQ21" s="466"/>
      <c r="DR21" s="466"/>
      <c r="DS21" s="466"/>
      <c r="DT21" s="466"/>
      <c r="DU21" s="466"/>
      <c r="DV21" s="466"/>
      <c r="DW21" s="471"/>
      <c r="DX21" s="466"/>
      <c r="DY21" s="466"/>
      <c r="DZ21" s="466"/>
      <c r="EA21" s="466"/>
      <c r="EB21" s="466"/>
      <c r="EC21" s="466"/>
      <c r="ED21" s="466"/>
      <c r="EE21" s="466"/>
      <c r="EF21" s="466"/>
      <c r="EG21" s="466"/>
      <c r="EH21" s="466"/>
      <c r="EI21" s="466"/>
      <c r="EJ21" s="466"/>
      <c r="EK21" s="465"/>
      <c r="EL21" s="465"/>
      <c r="EM21" s="465"/>
      <c r="EN21" s="465"/>
      <c r="EO21" s="466"/>
      <c r="EP21" s="466"/>
      <c r="EQ21" s="466"/>
      <c r="ER21" s="465"/>
      <c r="ES21" s="465"/>
      <c r="ET21" s="465"/>
      <c r="EU21" s="465"/>
      <c r="EV21" s="465"/>
      <c r="EW21" s="467"/>
      <c r="EX21" s="467" t="s">
        <v>1401</v>
      </c>
      <c r="EY21" s="467">
        <v>0</v>
      </c>
      <c r="EZ21" s="467">
        <v>0</v>
      </c>
      <c r="FA21" s="467">
        <v>0</v>
      </c>
      <c r="FB21" s="469" t="s">
        <v>1402</v>
      </c>
      <c r="FC21" s="467">
        <v>62.117280000000001</v>
      </c>
      <c r="FD21" s="469" t="s">
        <v>1597</v>
      </c>
      <c r="FE21" s="467">
        <v>1589.991</v>
      </c>
      <c r="FF21" s="469" t="s">
        <v>1404</v>
      </c>
      <c r="FG21" s="467">
        <v>0</v>
      </c>
      <c r="FH21" s="469" t="s">
        <v>1405</v>
      </c>
      <c r="FI21" s="467">
        <v>0</v>
      </c>
      <c r="FJ21" s="469" t="s">
        <v>1405</v>
      </c>
      <c r="FK21" s="467">
        <v>0</v>
      </c>
      <c r="FL21" s="472">
        <v>0</v>
      </c>
      <c r="FM21" s="473">
        <v>0</v>
      </c>
      <c r="FN21" s="473">
        <v>0</v>
      </c>
      <c r="FO21" s="473">
        <v>0</v>
      </c>
      <c r="FP21" s="473">
        <v>0</v>
      </c>
      <c r="FQ21" s="473">
        <v>0</v>
      </c>
      <c r="FR21" s="473">
        <v>0</v>
      </c>
      <c r="FS21" s="473">
        <v>0</v>
      </c>
      <c r="FT21" s="473">
        <v>0</v>
      </c>
      <c r="FU21" s="473">
        <v>0</v>
      </c>
      <c r="FV21" s="473">
        <v>0</v>
      </c>
      <c r="FW21" s="473">
        <v>0</v>
      </c>
      <c r="FX21" s="473">
        <v>0</v>
      </c>
      <c r="FY21" s="473">
        <v>0</v>
      </c>
      <c r="FZ21" s="473">
        <v>0</v>
      </c>
      <c r="GA21" s="473">
        <v>0</v>
      </c>
      <c r="GB21" s="473">
        <v>0</v>
      </c>
      <c r="GC21" s="473">
        <v>0</v>
      </c>
      <c r="GD21" s="473">
        <v>0</v>
      </c>
      <c r="GE21" s="473">
        <v>0</v>
      </c>
      <c r="GF21" s="473">
        <v>0</v>
      </c>
      <c r="GG21" s="473">
        <v>0</v>
      </c>
      <c r="GH21" s="473">
        <v>0</v>
      </c>
      <c r="GI21" s="473">
        <v>0</v>
      </c>
      <c r="GJ21" s="473">
        <v>0</v>
      </c>
      <c r="GK21" s="473">
        <v>0</v>
      </c>
      <c r="GL21" s="473">
        <v>0</v>
      </c>
      <c r="GM21" s="473">
        <v>0</v>
      </c>
      <c r="GN21" s="473">
        <v>0</v>
      </c>
      <c r="GO21" s="473">
        <v>0</v>
      </c>
      <c r="GP21" s="473">
        <v>0</v>
      </c>
      <c r="GQ21" s="473">
        <v>0</v>
      </c>
      <c r="GR21" s="473">
        <v>0</v>
      </c>
      <c r="GS21" s="473">
        <v>0</v>
      </c>
      <c r="GT21" s="473">
        <v>0</v>
      </c>
      <c r="GU21" s="473">
        <v>0</v>
      </c>
      <c r="GV21" s="473">
        <v>0</v>
      </c>
      <c r="GW21" s="473">
        <v>0</v>
      </c>
      <c r="GX21" s="473">
        <v>0</v>
      </c>
      <c r="GY21" s="473">
        <v>0</v>
      </c>
      <c r="GZ21" s="473">
        <v>0</v>
      </c>
      <c r="HA21" s="473">
        <v>0</v>
      </c>
      <c r="HB21" s="473">
        <v>0</v>
      </c>
      <c r="HC21" s="473">
        <v>0</v>
      </c>
      <c r="HD21" s="473">
        <v>0</v>
      </c>
      <c r="HE21" s="473">
        <v>0</v>
      </c>
      <c r="HF21" s="473">
        <v>0</v>
      </c>
      <c r="HG21" s="473">
        <v>0</v>
      </c>
      <c r="HH21" s="473">
        <v>0</v>
      </c>
      <c r="HI21" s="473">
        <v>0</v>
      </c>
      <c r="HJ21" s="473">
        <v>0</v>
      </c>
      <c r="HK21" s="473">
        <v>0</v>
      </c>
      <c r="HL21" s="473">
        <v>0</v>
      </c>
      <c r="HM21" s="473">
        <v>0</v>
      </c>
      <c r="HN21" s="473">
        <v>0</v>
      </c>
      <c r="HO21" s="473">
        <v>0</v>
      </c>
      <c r="HP21" s="473">
        <v>0</v>
      </c>
      <c r="HQ21" s="473">
        <v>0</v>
      </c>
      <c r="HR21" s="473">
        <v>0</v>
      </c>
      <c r="HS21" s="473">
        <v>0</v>
      </c>
      <c r="HT21" s="473">
        <v>0</v>
      </c>
      <c r="HU21" s="473">
        <v>0</v>
      </c>
      <c r="HV21" s="473">
        <v>0</v>
      </c>
      <c r="HW21" s="473">
        <v>0</v>
      </c>
      <c r="HX21" s="473">
        <v>0</v>
      </c>
      <c r="HY21" s="473">
        <v>0</v>
      </c>
      <c r="HZ21" s="473">
        <v>0</v>
      </c>
      <c r="IA21" s="473">
        <v>0</v>
      </c>
      <c r="IB21" s="473">
        <v>0</v>
      </c>
      <c r="IC21" s="473">
        <v>0</v>
      </c>
      <c r="ID21" s="473">
        <v>0</v>
      </c>
      <c r="IE21" s="473">
        <v>0</v>
      </c>
      <c r="IF21" s="473">
        <v>0</v>
      </c>
      <c r="IG21" s="473">
        <v>0</v>
      </c>
      <c r="IH21" s="473">
        <v>0</v>
      </c>
      <c r="II21" s="473">
        <v>0</v>
      </c>
      <c r="IJ21" s="473">
        <v>0</v>
      </c>
      <c r="IK21" s="473">
        <v>0</v>
      </c>
      <c r="IL21" s="473">
        <v>0</v>
      </c>
      <c r="IM21" s="473">
        <v>0</v>
      </c>
      <c r="IN21" s="473">
        <v>0</v>
      </c>
      <c r="IO21" s="473">
        <v>0</v>
      </c>
      <c r="IP21" s="473">
        <v>0</v>
      </c>
      <c r="IQ21" s="473">
        <v>0</v>
      </c>
      <c r="IR21" s="473">
        <v>0</v>
      </c>
      <c r="IS21" s="473">
        <v>0</v>
      </c>
      <c r="IT21" s="473">
        <v>0</v>
      </c>
      <c r="IU21" s="473">
        <v>0</v>
      </c>
      <c r="IV21" s="473">
        <v>0</v>
      </c>
      <c r="IW21" s="473">
        <v>0</v>
      </c>
      <c r="IX21" s="473">
        <v>0</v>
      </c>
      <c r="IY21" s="473">
        <v>0</v>
      </c>
      <c r="IZ21" s="473">
        <v>0</v>
      </c>
      <c r="JA21" s="473">
        <v>0</v>
      </c>
      <c r="JB21" s="473">
        <v>0</v>
      </c>
      <c r="JC21" s="473">
        <v>0</v>
      </c>
      <c r="JD21" s="473">
        <v>0</v>
      </c>
      <c r="JE21" s="473">
        <v>0</v>
      </c>
      <c r="JF21" s="473">
        <v>0</v>
      </c>
      <c r="JG21" s="473">
        <v>0</v>
      </c>
      <c r="JH21" s="473">
        <v>0</v>
      </c>
      <c r="JI21" s="467" t="s">
        <v>1416</v>
      </c>
      <c r="JJ21" s="467" t="s">
        <v>1416</v>
      </c>
      <c r="JK21" s="395"/>
      <c r="JL21" s="395"/>
      <c r="JM21" s="395"/>
      <c r="JN21" s="395"/>
      <c r="JO21" s="395"/>
      <c r="JP21" s="395"/>
      <c r="JQ21" s="395"/>
      <c r="JR21" s="395"/>
      <c r="JS21" s="395"/>
      <c r="JT21" s="395"/>
      <c r="JU21" s="395"/>
      <c r="JV21" s="395"/>
      <c r="JW21" s="395"/>
      <c r="JX21" s="395"/>
      <c r="JY21" s="395"/>
      <c r="JZ21" s="395"/>
      <c r="KA21" s="395"/>
      <c r="KB21" s="395"/>
      <c r="KC21" s="395"/>
      <c r="KD21" s="395"/>
      <c r="KE21" s="395"/>
      <c r="KF21" s="395"/>
      <c r="KG21" s="395"/>
      <c r="KH21" s="395"/>
      <c r="KI21" s="395"/>
      <c r="KJ21" s="395"/>
      <c r="KK21" s="395"/>
      <c r="KL21" s="395"/>
      <c r="KM21" s="395"/>
      <c r="KN21" s="395"/>
      <c r="KO21" s="395"/>
      <c r="KP21" s="395"/>
      <c r="KQ21" s="395"/>
      <c r="KR21" s="395"/>
      <c r="KS21" s="395"/>
      <c r="KT21" s="395"/>
      <c r="KU21" s="395"/>
      <c r="KV21" s="395"/>
      <c r="KW21" s="395"/>
      <c r="KX21" s="395"/>
      <c r="KY21" s="395"/>
      <c r="KZ21" s="395"/>
      <c r="LA21" s="395"/>
      <c r="LB21" s="395"/>
      <c r="LC21" s="395"/>
      <c r="LD21" s="395"/>
      <c r="LE21" s="395"/>
      <c r="LF21" s="395"/>
      <c r="LG21" s="395"/>
      <c r="LH21" s="395"/>
      <c r="LI21" s="395"/>
      <c r="LJ21" s="395"/>
      <c r="LK21" s="395"/>
      <c r="LL21" s="395"/>
      <c r="LM21" s="395"/>
      <c r="LN21" s="395"/>
      <c r="LO21" s="395"/>
      <c r="LP21" s="395"/>
      <c r="LQ21" s="395"/>
      <c r="LR21" s="395"/>
      <c r="LS21" s="395"/>
      <c r="LT21" s="395"/>
      <c r="LU21" s="395"/>
      <c r="LV21" s="395"/>
      <c r="LW21" s="395"/>
      <c r="LX21" s="395"/>
      <c r="LY21" s="395"/>
      <c r="LZ21" s="395"/>
      <c r="MA21" s="395"/>
      <c r="MB21" s="395"/>
      <c r="MC21" s="395"/>
      <c r="MD21" s="395"/>
      <c r="ME21" s="395"/>
      <c r="MF21" s="395"/>
      <c r="MG21" s="395"/>
      <c r="MH21" s="395"/>
      <c r="MI21" s="395"/>
      <c r="MJ21" s="395"/>
      <c r="MK21" s="395"/>
      <c r="ML21" s="395"/>
      <c r="MM21" s="395"/>
      <c r="MN21" s="395"/>
      <c r="MO21" s="395"/>
      <c r="MP21" s="395"/>
      <c r="MQ21" s="395"/>
      <c r="MR21" s="395"/>
      <c r="MS21" s="395"/>
      <c r="MT21" s="395"/>
      <c r="MU21" s="395"/>
      <c r="MV21" s="395"/>
      <c r="MW21" s="395"/>
      <c r="MX21" s="395"/>
      <c r="MY21" s="395"/>
      <c r="MZ21" s="395"/>
      <c r="NA21" s="395"/>
      <c r="NB21" s="395"/>
      <c r="NC21" s="395"/>
      <c r="ND21" s="395"/>
      <c r="NE21" s="395"/>
      <c r="NF21" s="395"/>
      <c r="NG21" s="489"/>
      <c r="NH21" s="475">
        <v>2.445201583045586</v>
      </c>
      <c r="NI21" s="475">
        <v>20.348967574105369</v>
      </c>
      <c r="NJ21" s="475">
        <v>2.5605349026151423</v>
      </c>
      <c r="NK21" s="475">
        <v>4636.6517759999997</v>
      </c>
      <c r="NL21" s="475">
        <v>15.413203614476322</v>
      </c>
      <c r="NM21" s="475">
        <v>0.157772</v>
      </c>
      <c r="NN21" s="475">
        <v>0.45359500000000003</v>
      </c>
      <c r="NO21" s="475">
        <v>4.6017000000000002E-2</v>
      </c>
      <c r="NP21" s="475">
        <v>2.9821937363366025E-2</v>
      </c>
      <c r="NQ21" s="475">
        <v>0.39133815828668256</v>
      </c>
      <c r="NR21" s="475">
        <v>1.2869237811369671</v>
      </c>
      <c r="NS21" s="475">
        <v>0</v>
      </c>
      <c r="NT21" s="475">
        <v>11.431084273570372</v>
      </c>
      <c r="NU21" s="475">
        <v>0.44122443015011376</v>
      </c>
      <c r="NV21" s="475">
        <v>0</v>
      </c>
      <c r="NW21" s="475">
        <v>0.33183696489940728</v>
      </c>
      <c r="NX21" s="475">
        <v>0</v>
      </c>
      <c r="NY21" s="475">
        <v>0</v>
      </c>
      <c r="NZ21" s="475">
        <v>0.81376813170604445</v>
      </c>
      <c r="OA21" s="475">
        <v>2.0339831649829762E-2</v>
      </c>
      <c r="OB21" s="475">
        <v>0.25</v>
      </c>
      <c r="OC21" s="475">
        <v>0.89510578956150999</v>
      </c>
      <c r="OD21" s="475">
        <v>-4.9744194804607967E-15</v>
      </c>
      <c r="OE21" s="475">
        <v>-4.3246571136535279E-14</v>
      </c>
      <c r="OF21" s="475">
        <v>0.1099999964237213</v>
      </c>
      <c r="OG21" s="475">
        <v>7.1063414216041579E-2</v>
      </c>
      <c r="OH21" s="475">
        <v>0.30821203537096487</v>
      </c>
      <c r="OI21" s="475">
        <v>0.11</v>
      </c>
      <c r="OJ21" s="475">
        <v>4.5400000000000003E-2</v>
      </c>
      <c r="OK21" s="475">
        <v>5.6835000000000011E-2</v>
      </c>
      <c r="OL21" s="475">
        <v>0.78526464055446321</v>
      </c>
      <c r="OM21" s="475" t="s">
        <v>1395</v>
      </c>
      <c r="ON21" s="475">
        <v>1</v>
      </c>
      <c r="OO21" s="475">
        <v>10</v>
      </c>
      <c r="OP21" s="490"/>
      <c r="OQ21" s="491" t="s">
        <v>1395</v>
      </c>
      <c r="OR21" s="478" t="s">
        <v>1395</v>
      </c>
      <c r="OS21" s="479">
        <v>688938</v>
      </c>
      <c r="OT21" s="479">
        <v>2034</v>
      </c>
      <c r="OU21" s="479" t="s">
        <v>1395</v>
      </c>
      <c r="OV21" s="479" t="s">
        <v>1395</v>
      </c>
      <c r="OW21" s="479">
        <v>0</v>
      </c>
      <c r="OX21" s="479">
        <v>1</v>
      </c>
      <c r="OY21" s="480">
        <v>1</v>
      </c>
      <c r="OZ21" s="480">
        <v>0.77269049556403557</v>
      </c>
      <c r="PA21" s="481"/>
      <c r="PB21" s="482">
        <v>2.445201583045586</v>
      </c>
      <c r="PC21" s="483"/>
      <c r="PD21" s="478">
        <v>296.82673601809677</v>
      </c>
      <c r="PE21" s="479">
        <v>-1.9527001804778028E-11</v>
      </c>
      <c r="PF21" s="479">
        <v>404.16458250648691</v>
      </c>
      <c r="PG21" s="480">
        <v>2.445201583045586</v>
      </c>
      <c r="PH21" s="483"/>
      <c r="PI21" s="478">
        <v>2.445201583045586</v>
      </c>
      <c r="PJ21" s="479">
        <v>5750</v>
      </c>
      <c r="PK21" s="479">
        <v>575</v>
      </c>
      <c r="PL21" s="479">
        <v>4.545315531154781E-3</v>
      </c>
      <c r="PM21" s="484">
        <v>36</v>
      </c>
      <c r="PN21" s="479">
        <v>16812</v>
      </c>
      <c r="PO21" s="485">
        <v>2031</v>
      </c>
      <c r="PP21" s="479">
        <v>33</v>
      </c>
      <c r="PQ21" s="479">
        <v>0</v>
      </c>
      <c r="PR21" s="486" t="s">
        <v>1616</v>
      </c>
      <c r="PS21" s="486" t="s">
        <v>1595</v>
      </c>
      <c r="PT21" s="479">
        <v>1</v>
      </c>
      <c r="PU21" s="487" t="s">
        <v>1615</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row>
    <row r="22" spans="1:457" x14ac:dyDescent="0.35">
      <c r="A22" s="459" t="s">
        <v>1617</v>
      </c>
      <c r="B22" s="460">
        <v>2.4497468985767408</v>
      </c>
      <c r="C22" s="488">
        <f>NPV(About!A$94,'H2 Data'!AE$2:BH$2)/30*AB22+B22</f>
        <v>3.7698509562053406</v>
      </c>
      <c r="D22" s="462" t="s">
        <v>1592</v>
      </c>
      <c r="E22" s="463" t="s">
        <v>1617</v>
      </c>
      <c r="F22" s="463" t="s">
        <v>1391</v>
      </c>
      <c r="G22" s="463" t="s">
        <v>1593</v>
      </c>
      <c r="H22" s="463" t="s">
        <v>1594</v>
      </c>
      <c r="I22" s="463" t="s">
        <v>1595</v>
      </c>
      <c r="J22" s="464">
        <v>2035</v>
      </c>
      <c r="K22" s="465">
        <v>575</v>
      </c>
      <c r="L22" s="466">
        <v>0.95</v>
      </c>
      <c r="M22" s="466">
        <v>2.3300000000000001E-2</v>
      </c>
      <c r="N22" s="466">
        <v>0.25</v>
      </c>
      <c r="O22" s="471">
        <v>0.11</v>
      </c>
      <c r="P22" s="465">
        <v>1</v>
      </c>
      <c r="Q22" s="465">
        <v>2</v>
      </c>
      <c r="R22" s="465">
        <v>30</v>
      </c>
      <c r="S22" s="467" t="s">
        <v>1395</v>
      </c>
      <c r="T22" s="468">
        <v>46951</v>
      </c>
      <c r="U22" s="468">
        <v>462803</v>
      </c>
      <c r="V22" s="468">
        <v>160975</v>
      </c>
      <c r="W22" s="468">
        <v>32193.999999999996</v>
      </c>
      <c r="X22" s="465">
        <v>0</v>
      </c>
      <c r="Y22" s="469" t="s">
        <v>1596</v>
      </c>
      <c r="Z22" s="470">
        <v>18.559999999999999</v>
      </c>
      <c r="AA22" s="469" t="s">
        <v>1397</v>
      </c>
      <c r="AB22" s="465">
        <v>8.9999999999999993E-3</v>
      </c>
      <c r="AC22" s="466">
        <v>0.7</v>
      </c>
      <c r="AD22" s="466">
        <v>0.7</v>
      </c>
      <c r="AE22" s="466">
        <v>0.7</v>
      </c>
      <c r="AF22" s="467" t="s">
        <v>1398</v>
      </c>
      <c r="AG22" s="465">
        <v>452</v>
      </c>
      <c r="AH22" s="465">
        <v>452</v>
      </c>
      <c r="AI22" s="465">
        <v>452</v>
      </c>
      <c r="AJ22" s="465">
        <v>30</v>
      </c>
      <c r="AK22" s="469" t="s">
        <v>1399</v>
      </c>
      <c r="AL22" s="466">
        <v>1</v>
      </c>
      <c r="AM22" s="466">
        <v>0</v>
      </c>
      <c r="AN22" s="469" t="s">
        <v>1400</v>
      </c>
      <c r="AO22" s="466"/>
      <c r="AP22" s="466"/>
      <c r="AQ22" s="466"/>
      <c r="AR22" s="466"/>
      <c r="AS22" s="466"/>
      <c r="AT22" s="466"/>
      <c r="AU22" s="466"/>
      <c r="AV22" s="466"/>
      <c r="AW22" s="466"/>
      <c r="AX22" s="466"/>
      <c r="AY22" s="466"/>
      <c r="AZ22" s="466"/>
      <c r="BA22" s="466"/>
      <c r="BB22" s="466"/>
      <c r="BC22" s="466"/>
      <c r="BD22" s="466"/>
      <c r="BE22" s="466"/>
      <c r="BF22" s="466"/>
      <c r="BG22" s="466"/>
      <c r="BH22" s="466"/>
      <c r="BI22" s="466"/>
      <c r="BJ22" s="466"/>
      <c r="BK22" s="466"/>
      <c r="BL22" s="466"/>
      <c r="BM22" s="466"/>
      <c r="BN22" s="466"/>
      <c r="BO22" s="466"/>
      <c r="BP22" s="466"/>
      <c r="BQ22" s="466"/>
      <c r="BR22" s="466"/>
      <c r="BS22" s="466"/>
      <c r="BT22" s="466"/>
      <c r="BU22" s="466"/>
      <c r="BV22" s="466"/>
      <c r="BW22" s="466"/>
      <c r="BX22" s="466"/>
      <c r="BY22" s="466"/>
      <c r="BZ22" s="466"/>
      <c r="CA22" s="466"/>
      <c r="CB22" s="466"/>
      <c r="CC22" s="466"/>
      <c r="CD22" s="466"/>
      <c r="CE22" s="466"/>
      <c r="CF22" s="466"/>
      <c r="CG22" s="466"/>
      <c r="CH22" s="466"/>
      <c r="CI22" s="466"/>
      <c r="CJ22" s="466"/>
      <c r="CK22" s="466"/>
      <c r="CL22" s="466"/>
      <c r="CM22" s="466"/>
      <c r="CN22" s="466"/>
      <c r="CO22" s="466"/>
      <c r="CP22" s="466"/>
      <c r="CQ22" s="466"/>
      <c r="CR22" s="466"/>
      <c r="CS22" s="466"/>
      <c r="CT22" s="466"/>
      <c r="CU22" s="466"/>
      <c r="CV22" s="466"/>
      <c r="CW22" s="466"/>
      <c r="CX22" s="466"/>
      <c r="CY22" s="466"/>
      <c r="CZ22" s="466"/>
      <c r="DA22" s="466"/>
      <c r="DB22" s="466"/>
      <c r="DC22" s="466"/>
      <c r="DD22" s="466"/>
      <c r="DE22" s="466"/>
      <c r="DF22" s="466"/>
      <c r="DG22" s="466"/>
      <c r="DH22" s="466"/>
      <c r="DI22" s="466"/>
      <c r="DJ22" s="466"/>
      <c r="DK22" s="466"/>
      <c r="DL22" s="466"/>
      <c r="DM22" s="466"/>
      <c r="DN22" s="466"/>
      <c r="DO22" s="466"/>
      <c r="DP22" s="466"/>
      <c r="DQ22" s="466"/>
      <c r="DR22" s="466"/>
      <c r="DS22" s="466"/>
      <c r="DT22" s="466"/>
      <c r="DU22" s="466"/>
      <c r="DV22" s="466"/>
      <c r="DW22" s="471"/>
      <c r="DX22" s="466"/>
      <c r="DY22" s="466"/>
      <c r="DZ22" s="466"/>
      <c r="EA22" s="466"/>
      <c r="EB22" s="466"/>
      <c r="EC22" s="466"/>
      <c r="ED22" s="466"/>
      <c r="EE22" s="466"/>
      <c r="EF22" s="466"/>
      <c r="EG22" s="466"/>
      <c r="EH22" s="466"/>
      <c r="EI22" s="466"/>
      <c r="EJ22" s="466"/>
      <c r="EK22" s="465"/>
      <c r="EL22" s="465"/>
      <c r="EM22" s="465"/>
      <c r="EN22" s="465"/>
      <c r="EO22" s="466"/>
      <c r="EP22" s="466"/>
      <c r="EQ22" s="466"/>
      <c r="ER22" s="465"/>
      <c r="ES22" s="465"/>
      <c r="ET22" s="465"/>
      <c r="EU22" s="465"/>
      <c r="EV22" s="465"/>
      <c r="EW22" s="467"/>
      <c r="EX22" s="467" t="s">
        <v>1401</v>
      </c>
      <c r="EY22" s="467">
        <v>0</v>
      </c>
      <c r="EZ22" s="467">
        <v>0</v>
      </c>
      <c r="FA22" s="467">
        <v>0</v>
      </c>
      <c r="FB22" s="469" t="s">
        <v>1402</v>
      </c>
      <c r="FC22" s="467">
        <v>62.117280000000001</v>
      </c>
      <c r="FD22" s="469" t="s">
        <v>1597</v>
      </c>
      <c r="FE22" s="467">
        <v>1589.991</v>
      </c>
      <c r="FF22" s="469" t="s">
        <v>1404</v>
      </c>
      <c r="FG22" s="467">
        <v>0</v>
      </c>
      <c r="FH22" s="469" t="s">
        <v>1405</v>
      </c>
      <c r="FI22" s="467">
        <v>0</v>
      </c>
      <c r="FJ22" s="469" t="s">
        <v>1405</v>
      </c>
      <c r="FK22" s="467">
        <v>0</v>
      </c>
      <c r="FL22" s="472">
        <v>0</v>
      </c>
      <c r="FM22" s="473">
        <v>0</v>
      </c>
      <c r="FN22" s="473">
        <v>0</v>
      </c>
      <c r="FO22" s="473">
        <v>0</v>
      </c>
      <c r="FP22" s="473">
        <v>0</v>
      </c>
      <c r="FQ22" s="473">
        <v>0</v>
      </c>
      <c r="FR22" s="473">
        <v>0</v>
      </c>
      <c r="FS22" s="473">
        <v>0</v>
      </c>
      <c r="FT22" s="473">
        <v>0</v>
      </c>
      <c r="FU22" s="473">
        <v>0</v>
      </c>
      <c r="FV22" s="473">
        <v>0</v>
      </c>
      <c r="FW22" s="473">
        <v>0</v>
      </c>
      <c r="FX22" s="473">
        <v>0</v>
      </c>
      <c r="FY22" s="473">
        <v>0</v>
      </c>
      <c r="FZ22" s="473">
        <v>0</v>
      </c>
      <c r="GA22" s="473">
        <v>0</v>
      </c>
      <c r="GB22" s="473">
        <v>0</v>
      </c>
      <c r="GC22" s="473">
        <v>0</v>
      </c>
      <c r="GD22" s="473">
        <v>0</v>
      </c>
      <c r="GE22" s="473">
        <v>0</v>
      </c>
      <c r="GF22" s="473">
        <v>0</v>
      </c>
      <c r="GG22" s="473">
        <v>0</v>
      </c>
      <c r="GH22" s="473">
        <v>0</v>
      </c>
      <c r="GI22" s="473">
        <v>0</v>
      </c>
      <c r="GJ22" s="473">
        <v>0</v>
      </c>
      <c r="GK22" s="473">
        <v>0</v>
      </c>
      <c r="GL22" s="473">
        <v>0</v>
      </c>
      <c r="GM22" s="473">
        <v>0</v>
      </c>
      <c r="GN22" s="473">
        <v>0</v>
      </c>
      <c r="GO22" s="473">
        <v>0</v>
      </c>
      <c r="GP22" s="473">
        <v>0</v>
      </c>
      <c r="GQ22" s="473">
        <v>0</v>
      </c>
      <c r="GR22" s="473">
        <v>0</v>
      </c>
      <c r="GS22" s="473">
        <v>0</v>
      </c>
      <c r="GT22" s="473">
        <v>0</v>
      </c>
      <c r="GU22" s="473">
        <v>0</v>
      </c>
      <c r="GV22" s="473">
        <v>0</v>
      </c>
      <c r="GW22" s="473">
        <v>0</v>
      </c>
      <c r="GX22" s="473">
        <v>0</v>
      </c>
      <c r="GY22" s="473">
        <v>0</v>
      </c>
      <c r="GZ22" s="473">
        <v>0</v>
      </c>
      <c r="HA22" s="473">
        <v>0</v>
      </c>
      <c r="HB22" s="473">
        <v>0</v>
      </c>
      <c r="HC22" s="473">
        <v>0</v>
      </c>
      <c r="HD22" s="473">
        <v>0</v>
      </c>
      <c r="HE22" s="473">
        <v>0</v>
      </c>
      <c r="HF22" s="473">
        <v>0</v>
      </c>
      <c r="HG22" s="473">
        <v>0</v>
      </c>
      <c r="HH22" s="473">
        <v>0</v>
      </c>
      <c r="HI22" s="473">
        <v>0</v>
      </c>
      <c r="HJ22" s="473">
        <v>0</v>
      </c>
      <c r="HK22" s="473">
        <v>0</v>
      </c>
      <c r="HL22" s="473">
        <v>0</v>
      </c>
      <c r="HM22" s="473">
        <v>0</v>
      </c>
      <c r="HN22" s="473">
        <v>0</v>
      </c>
      <c r="HO22" s="473">
        <v>0</v>
      </c>
      <c r="HP22" s="473">
        <v>0</v>
      </c>
      <c r="HQ22" s="473">
        <v>0</v>
      </c>
      <c r="HR22" s="473">
        <v>0</v>
      </c>
      <c r="HS22" s="473">
        <v>0</v>
      </c>
      <c r="HT22" s="473">
        <v>0</v>
      </c>
      <c r="HU22" s="473">
        <v>0</v>
      </c>
      <c r="HV22" s="473">
        <v>0</v>
      </c>
      <c r="HW22" s="473">
        <v>0</v>
      </c>
      <c r="HX22" s="473">
        <v>0</v>
      </c>
      <c r="HY22" s="473">
        <v>0</v>
      </c>
      <c r="HZ22" s="473">
        <v>0</v>
      </c>
      <c r="IA22" s="473">
        <v>0</v>
      </c>
      <c r="IB22" s="473">
        <v>0</v>
      </c>
      <c r="IC22" s="473">
        <v>0</v>
      </c>
      <c r="ID22" s="473">
        <v>0</v>
      </c>
      <c r="IE22" s="473">
        <v>0</v>
      </c>
      <c r="IF22" s="473">
        <v>0</v>
      </c>
      <c r="IG22" s="473">
        <v>0</v>
      </c>
      <c r="IH22" s="473">
        <v>0</v>
      </c>
      <c r="II22" s="473">
        <v>0</v>
      </c>
      <c r="IJ22" s="473">
        <v>0</v>
      </c>
      <c r="IK22" s="473">
        <v>0</v>
      </c>
      <c r="IL22" s="473">
        <v>0</v>
      </c>
      <c r="IM22" s="473">
        <v>0</v>
      </c>
      <c r="IN22" s="473">
        <v>0</v>
      </c>
      <c r="IO22" s="473">
        <v>0</v>
      </c>
      <c r="IP22" s="473">
        <v>0</v>
      </c>
      <c r="IQ22" s="473">
        <v>0</v>
      </c>
      <c r="IR22" s="473">
        <v>0</v>
      </c>
      <c r="IS22" s="473">
        <v>0</v>
      </c>
      <c r="IT22" s="473">
        <v>0</v>
      </c>
      <c r="IU22" s="473">
        <v>0</v>
      </c>
      <c r="IV22" s="473">
        <v>0</v>
      </c>
      <c r="IW22" s="473">
        <v>0</v>
      </c>
      <c r="IX22" s="473">
        <v>0</v>
      </c>
      <c r="IY22" s="473">
        <v>0</v>
      </c>
      <c r="IZ22" s="473">
        <v>0</v>
      </c>
      <c r="JA22" s="473">
        <v>0</v>
      </c>
      <c r="JB22" s="473">
        <v>0</v>
      </c>
      <c r="JC22" s="473">
        <v>0</v>
      </c>
      <c r="JD22" s="473">
        <v>0</v>
      </c>
      <c r="JE22" s="473">
        <v>0</v>
      </c>
      <c r="JF22" s="473">
        <v>0</v>
      </c>
      <c r="JG22" s="473">
        <v>0</v>
      </c>
      <c r="JH22" s="473">
        <v>0</v>
      </c>
      <c r="JI22" s="467" t="s">
        <v>1416</v>
      </c>
      <c r="JJ22" s="467" t="s">
        <v>1416</v>
      </c>
      <c r="JK22" s="395"/>
      <c r="JL22" s="395"/>
      <c r="JM22" s="395"/>
      <c r="JN22" s="395"/>
      <c r="JO22" s="395"/>
      <c r="JP22" s="395"/>
      <c r="JQ22" s="395"/>
      <c r="JR22" s="395"/>
      <c r="JS22" s="395"/>
      <c r="JT22" s="395"/>
      <c r="JU22" s="395"/>
      <c r="JV22" s="395"/>
      <c r="JW22" s="395"/>
      <c r="JX22" s="395"/>
      <c r="JY22" s="395"/>
      <c r="JZ22" s="395"/>
      <c r="KA22" s="395"/>
      <c r="KB22" s="395"/>
      <c r="KC22" s="395"/>
      <c r="KD22" s="395"/>
      <c r="KE22" s="395"/>
      <c r="KF22" s="395"/>
      <c r="KG22" s="395"/>
      <c r="KH22" s="395"/>
      <c r="KI22" s="395"/>
      <c r="KJ22" s="395"/>
      <c r="KK22" s="395"/>
      <c r="KL22" s="395"/>
      <c r="KM22" s="395"/>
      <c r="KN22" s="395"/>
      <c r="KO22" s="395"/>
      <c r="KP22" s="395"/>
      <c r="KQ22" s="395"/>
      <c r="KR22" s="395"/>
      <c r="KS22" s="395"/>
      <c r="KT22" s="395"/>
      <c r="KU22" s="395"/>
      <c r="KV22" s="395"/>
      <c r="KW22" s="395"/>
      <c r="KX22" s="395"/>
      <c r="KY22" s="395"/>
      <c r="KZ22" s="395"/>
      <c r="LA22" s="395"/>
      <c r="LB22" s="395"/>
      <c r="LC22" s="395"/>
      <c r="LD22" s="395"/>
      <c r="LE22" s="395"/>
      <c r="LF22" s="395"/>
      <c r="LG22" s="395"/>
      <c r="LH22" s="395"/>
      <c r="LI22" s="395"/>
      <c r="LJ22" s="395"/>
      <c r="LK22" s="395"/>
      <c r="LL22" s="395"/>
      <c r="LM22" s="395"/>
      <c r="LN22" s="395"/>
      <c r="LO22" s="395"/>
      <c r="LP22" s="395"/>
      <c r="LQ22" s="395"/>
      <c r="LR22" s="395"/>
      <c r="LS22" s="395"/>
      <c r="LT22" s="395"/>
      <c r="LU22" s="395"/>
      <c r="LV22" s="395"/>
      <c r="LW22" s="395"/>
      <c r="LX22" s="395"/>
      <c r="LY22" s="395"/>
      <c r="LZ22" s="395"/>
      <c r="MA22" s="395"/>
      <c r="MB22" s="395"/>
      <c r="MC22" s="395"/>
      <c r="MD22" s="395"/>
      <c r="ME22" s="395"/>
      <c r="MF22" s="395"/>
      <c r="MG22" s="395"/>
      <c r="MH22" s="395"/>
      <c r="MI22" s="395"/>
      <c r="MJ22" s="395"/>
      <c r="MK22" s="395"/>
      <c r="ML22" s="395"/>
      <c r="MM22" s="395"/>
      <c r="MN22" s="395"/>
      <c r="MO22" s="395"/>
      <c r="MP22" s="395"/>
      <c r="MQ22" s="395"/>
      <c r="MR22" s="395"/>
      <c r="MS22" s="395"/>
      <c r="MT22" s="395"/>
      <c r="MU22" s="395"/>
      <c r="MV22" s="395"/>
      <c r="MW22" s="395"/>
      <c r="MX22" s="395"/>
      <c r="MY22" s="395"/>
      <c r="MZ22" s="395"/>
      <c r="NA22" s="395"/>
      <c r="NB22" s="395"/>
      <c r="NC22" s="395"/>
      <c r="ND22" s="395"/>
      <c r="NE22" s="395"/>
      <c r="NF22" s="395"/>
      <c r="NG22" s="489"/>
      <c r="NH22" s="475">
        <v>2.4497468985767408</v>
      </c>
      <c r="NI22" s="475">
        <v>20.386793689955638</v>
      </c>
      <c r="NJ22" s="475">
        <v>2.6001129081221626</v>
      </c>
      <c r="NK22" s="475">
        <v>4637.074943999999</v>
      </c>
      <c r="NL22" s="475">
        <v>15.443528307845709</v>
      </c>
      <c r="NM22" s="475">
        <v>0.16097500000000001</v>
      </c>
      <c r="NN22" s="475">
        <v>0.46280300000000002</v>
      </c>
      <c r="NO22" s="475">
        <v>4.6951E-2</v>
      </c>
      <c r="NP22" s="475">
        <v>3.0291231457364093E-2</v>
      </c>
      <c r="NQ22" s="475">
        <v>0.39724436103513283</v>
      </c>
      <c r="NR22" s="475">
        <v>1.3130268201752908</v>
      </c>
      <c r="NS22" s="475">
        <v>0</v>
      </c>
      <c r="NT22" s="475">
        <v>11.606686348523539</v>
      </c>
      <c r="NU22" s="475">
        <v>0.45023206930071469</v>
      </c>
      <c r="NV22" s="475">
        <v>0</v>
      </c>
      <c r="NW22" s="475">
        <v>0.27903464327306216</v>
      </c>
      <c r="NX22" s="475">
        <v>0</v>
      </c>
      <c r="NY22" s="475">
        <v>0</v>
      </c>
      <c r="NZ22" s="475">
        <v>0.66599260262323545</v>
      </c>
      <c r="OA22" s="475">
        <v>2.0339943883276247E-2</v>
      </c>
      <c r="OB22" s="475">
        <v>0.25</v>
      </c>
      <c r="OC22" s="475">
        <v>0.86129416520025648</v>
      </c>
      <c r="OD22" s="475">
        <v>-4.6738406887043663E-15</v>
      </c>
      <c r="OE22" s="475">
        <v>-4.0633401469021807E-14</v>
      </c>
      <c r="OF22" s="475">
        <v>0.1099999964237213</v>
      </c>
      <c r="OG22" s="475">
        <v>6.7846265435218808E-2</v>
      </c>
      <c r="OH22" s="475">
        <v>0.29196316941198946</v>
      </c>
      <c r="OI22" s="475">
        <v>0.11</v>
      </c>
      <c r="OJ22" s="475">
        <v>4.5199999999999997E-2</v>
      </c>
      <c r="OK22" s="475">
        <v>5.6730000000000003E-2</v>
      </c>
      <c r="OL22" s="475">
        <v>0.76960777713748962</v>
      </c>
      <c r="OM22" s="475" t="s">
        <v>1395</v>
      </c>
      <c r="ON22" s="475">
        <v>1</v>
      </c>
      <c r="OO22" s="475">
        <v>11</v>
      </c>
      <c r="OP22" s="490"/>
      <c r="OQ22" s="491" t="s">
        <v>1395</v>
      </c>
      <c r="OR22" s="478" t="s">
        <v>1395</v>
      </c>
      <c r="OS22" s="479">
        <v>702923</v>
      </c>
      <c r="OT22" s="479">
        <v>2035</v>
      </c>
      <c r="OU22" s="479" t="s">
        <v>1395</v>
      </c>
      <c r="OV22" s="479" t="s">
        <v>1395</v>
      </c>
      <c r="OW22" s="479">
        <v>0</v>
      </c>
      <c r="OX22" s="479">
        <v>1</v>
      </c>
      <c r="OY22" s="480">
        <v>1</v>
      </c>
      <c r="OZ22" s="480">
        <v>0.75728771361722225</v>
      </c>
      <c r="PA22" s="481"/>
      <c r="PB22" s="482">
        <v>2.4497468985767408</v>
      </c>
      <c r="PC22" s="483"/>
      <c r="PD22" s="478">
        <v>296.81399648219951</v>
      </c>
      <c r="PE22" s="479">
        <v>-1.798127452471272E-11</v>
      </c>
      <c r="PF22" s="479">
        <v>381.14374556622403</v>
      </c>
      <c r="PG22" s="480">
        <v>2.4497468985767408</v>
      </c>
      <c r="PH22" s="483"/>
      <c r="PI22" s="478">
        <v>2.4497468985767408</v>
      </c>
      <c r="PJ22" s="479">
        <v>6325</v>
      </c>
      <c r="PK22" s="479">
        <v>575</v>
      </c>
      <c r="PL22" s="479">
        <v>1.4041592899046051E-2</v>
      </c>
      <c r="PM22" s="484">
        <v>36</v>
      </c>
      <c r="PN22" s="479">
        <v>16776</v>
      </c>
      <c r="PO22" s="485">
        <v>2032</v>
      </c>
      <c r="PP22" s="479">
        <v>33</v>
      </c>
      <c r="PQ22" s="479">
        <v>0</v>
      </c>
      <c r="PR22" s="486" t="s">
        <v>1618</v>
      </c>
      <c r="PS22" s="486" t="s">
        <v>1595</v>
      </c>
      <c r="PT22" s="479">
        <v>1</v>
      </c>
      <c r="PU22" s="487" t="s">
        <v>1617</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row>
    <row r="23" spans="1:457" x14ac:dyDescent="0.35">
      <c r="A23" s="459" t="s">
        <v>1619</v>
      </c>
      <c r="B23" s="460">
        <v>2.4637884914757868</v>
      </c>
      <c r="C23" s="488">
        <f>NPV(About!A$94,'H2 Data'!AE$2:BH$2)/30*AB23+B23</f>
        <v>3.7838925491043867</v>
      </c>
      <c r="D23" s="462" t="s">
        <v>1592</v>
      </c>
      <c r="E23" s="463" t="s">
        <v>1619</v>
      </c>
      <c r="F23" s="463" t="s">
        <v>1391</v>
      </c>
      <c r="G23" s="463" t="s">
        <v>1593</v>
      </c>
      <c r="H23" s="463" t="s">
        <v>1594</v>
      </c>
      <c r="I23" s="463" t="s">
        <v>1595</v>
      </c>
      <c r="J23" s="464">
        <v>2036</v>
      </c>
      <c r="K23" s="465">
        <v>575</v>
      </c>
      <c r="L23" s="466">
        <v>0.95</v>
      </c>
      <c r="M23" s="466">
        <v>2.3300000000000001E-2</v>
      </c>
      <c r="N23" s="466">
        <v>0.25</v>
      </c>
      <c r="O23" s="471">
        <v>0.11</v>
      </c>
      <c r="P23" s="465">
        <v>1</v>
      </c>
      <c r="Q23" s="465">
        <v>2</v>
      </c>
      <c r="R23" s="465">
        <v>30</v>
      </c>
      <c r="S23" s="467" t="s">
        <v>1395</v>
      </c>
      <c r="T23" s="468">
        <v>47904</v>
      </c>
      <c r="U23" s="468">
        <v>472198</v>
      </c>
      <c r="V23" s="468">
        <v>164243</v>
      </c>
      <c r="W23" s="468">
        <v>32848</v>
      </c>
      <c r="X23" s="465">
        <v>0</v>
      </c>
      <c r="Y23" s="469" t="s">
        <v>1596</v>
      </c>
      <c r="Z23" s="470">
        <v>18.559999999999999</v>
      </c>
      <c r="AA23" s="469" t="s">
        <v>1397</v>
      </c>
      <c r="AB23" s="465">
        <v>8.9999999999999993E-3</v>
      </c>
      <c r="AC23" s="466">
        <v>0.7</v>
      </c>
      <c r="AD23" s="466">
        <v>0.7</v>
      </c>
      <c r="AE23" s="466">
        <v>0.7</v>
      </c>
      <c r="AF23" s="467" t="s">
        <v>1398</v>
      </c>
      <c r="AG23" s="465">
        <v>451</v>
      </c>
      <c r="AH23" s="465">
        <v>451</v>
      </c>
      <c r="AI23" s="465">
        <v>451</v>
      </c>
      <c r="AJ23" s="465">
        <v>30</v>
      </c>
      <c r="AK23" s="469" t="s">
        <v>1399</v>
      </c>
      <c r="AL23" s="466">
        <v>1</v>
      </c>
      <c r="AM23" s="466">
        <v>0</v>
      </c>
      <c r="AN23" s="469" t="s">
        <v>1400</v>
      </c>
      <c r="AO23" s="466"/>
      <c r="AP23" s="466"/>
      <c r="AQ23" s="466"/>
      <c r="AR23" s="466"/>
      <c r="AS23" s="466"/>
      <c r="AT23" s="466"/>
      <c r="AU23" s="466"/>
      <c r="AV23" s="466"/>
      <c r="AW23" s="466"/>
      <c r="AX23" s="466"/>
      <c r="AY23" s="466"/>
      <c r="AZ23" s="466"/>
      <c r="BA23" s="466"/>
      <c r="BB23" s="466"/>
      <c r="BC23" s="466"/>
      <c r="BD23" s="466"/>
      <c r="BE23" s="466"/>
      <c r="BF23" s="466"/>
      <c r="BG23" s="466"/>
      <c r="BH23" s="466"/>
      <c r="BI23" s="466"/>
      <c r="BJ23" s="466"/>
      <c r="BK23" s="466"/>
      <c r="BL23" s="466"/>
      <c r="BM23" s="466"/>
      <c r="BN23" s="466"/>
      <c r="BO23" s="466"/>
      <c r="BP23" s="466"/>
      <c r="BQ23" s="466"/>
      <c r="BR23" s="466"/>
      <c r="BS23" s="466"/>
      <c r="BT23" s="466"/>
      <c r="BU23" s="466"/>
      <c r="BV23" s="466"/>
      <c r="BW23" s="466"/>
      <c r="BX23" s="466"/>
      <c r="BY23" s="466"/>
      <c r="BZ23" s="466"/>
      <c r="CA23" s="466"/>
      <c r="CB23" s="466"/>
      <c r="CC23" s="466"/>
      <c r="CD23" s="466"/>
      <c r="CE23" s="466"/>
      <c r="CF23" s="466"/>
      <c r="CG23" s="466"/>
      <c r="CH23" s="466"/>
      <c r="CI23" s="466"/>
      <c r="CJ23" s="466"/>
      <c r="CK23" s="466"/>
      <c r="CL23" s="466"/>
      <c r="CM23" s="466"/>
      <c r="CN23" s="466"/>
      <c r="CO23" s="466"/>
      <c r="CP23" s="466"/>
      <c r="CQ23" s="466"/>
      <c r="CR23" s="466"/>
      <c r="CS23" s="466"/>
      <c r="CT23" s="466"/>
      <c r="CU23" s="466"/>
      <c r="CV23" s="466"/>
      <c r="CW23" s="466"/>
      <c r="CX23" s="466"/>
      <c r="CY23" s="466"/>
      <c r="CZ23" s="466"/>
      <c r="DA23" s="466"/>
      <c r="DB23" s="466"/>
      <c r="DC23" s="466"/>
      <c r="DD23" s="466"/>
      <c r="DE23" s="466"/>
      <c r="DF23" s="466"/>
      <c r="DG23" s="466"/>
      <c r="DH23" s="466"/>
      <c r="DI23" s="466"/>
      <c r="DJ23" s="466"/>
      <c r="DK23" s="466"/>
      <c r="DL23" s="466"/>
      <c r="DM23" s="466"/>
      <c r="DN23" s="466"/>
      <c r="DO23" s="466"/>
      <c r="DP23" s="466"/>
      <c r="DQ23" s="466"/>
      <c r="DR23" s="466"/>
      <c r="DS23" s="466"/>
      <c r="DT23" s="466"/>
      <c r="DU23" s="466"/>
      <c r="DV23" s="466"/>
      <c r="DW23" s="471"/>
      <c r="DX23" s="466"/>
      <c r="DY23" s="466"/>
      <c r="DZ23" s="466"/>
      <c r="EA23" s="466"/>
      <c r="EB23" s="466"/>
      <c r="EC23" s="466"/>
      <c r="ED23" s="466"/>
      <c r="EE23" s="466"/>
      <c r="EF23" s="466"/>
      <c r="EG23" s="466"/>
      <c r="EH23" s="466"/>
      <c r="EI23" s="466"/>
      <c r="EJ23" s="466"/>
      <c r="EK23" s="465"/>
      <c r="EL23" s="465"/>
      <c r="EM23" s="465"/>
      <c r="EN23" s="465"/>
      <c r="EO23" s="466"/>
      <c r="EP23" s="466"/>
      <c r="EQ23" s="466"/>
      <c r="ER23" s="465"/>
      <c r="ES23" s="465"/>
      <c r="ET23" s="465"/>
      <c r="EU23" s="465"/>
      <c r="EV23" s="465"/>
      <c r="EW23" s="467"/>
      <c r="EX23" s="467" t="s">
        <v>1401</v>
      </c>
      <c r="EY23" s="467">
        <v>0</v>
      </c>
      <c r="EZ23" s="467">
        <v>0</v>
      </c>
      <c r="FA23" s="467">
        <v>0</v>
      </c>
      <c r="FB23" s="469" t="s">
        <v>1402</v>
      </c>
      <c r="FC23" s="467">
        <v>62.117280000000001</v>
      </c>
      <c r="FD23" s="469" t="s">
        <v>1597</v>
      </c>
      <c r="FE23" s="467">
        <v>1589.991</v>
      </c>
      <c r="FF23" s="469" t="s">
        <v>1404</v>
      </c>
      <c r="FG23" s="467">
        <v>0</v>
      </c>
      <c r="FH23" s="469" t="s">
        <v>1405</v>
      </c>
      <c r="FI23" s="467">
        <v>0</v>
      </c>
      <c r="FJ23" s="469" t="s">
        <v>1405</v>
      </c>
      <c r="FK23" s="467">
        <v>0</v>
      </c>
      <c r="FL23" s="472">
        <v>0</v>
      </c>
      <c r="FM23" s="473">
        <v>0</v>
      </c>
      <c r="FN23" s="473">
        <v>0</v>
      </c>
      <c r="FO23" s="473">
        <v>0</v>
      </c>
      <c r="FP23" s="473">
        <v>0</v>
      </c>
      <c r="FQ23" s="473">
        <v>0</v>
      </c>
      <c r="FR23" s="473">
        <v>0</v>
      </c>
      <c r="FS23" s="473">
        <v>0</v>
      </c>
      <c r="FT23" s="473">
        <v>0</v>
      </c>
      <c r="FU23" s="473">
        <v>0</v>
      </c>
      <c r="FV23" s="473">
        <v>0</v>
      </c>
      <c r="FW23" s="473">
        <v>0</v>
      </c>
      <c r="FX23" s="473">
        <v>0</v>
      </c>
      <c r="FY23" s="473">
        <v>0</v>
      </c>
      <c r="FZ23" s="473">
        <v>0</v>
      </c>
      <c r="GA23" s="473">
        <v>0</v>
      </c>
      <c r="GB23" s="473">
        <v>0</v>
      </c>
      <c r="GC23" s="473">
        <v>0</v>
      </c>
      <c r="GD23" s="473">
        <v>0</v>
      </c>
      <c r="GE23" s="473">
        <v>0</v>
      </c>
      <c r="GF23" s="473">
        <v>0</v>
      </c>
      <c r="GG23" s="473">
        <v>0</v>
      </c>
      <c r="GH23" s="473">
        <v>0</v>
      </c>
      <c r="GI23" s="473">
        <v>0</v>
      </c>
      <c r="GJ23" s="473">
        <v>0</v>
      </c>
      <c r="GK23" s="473">
        <v>0</v>
      </c>
      <c r="GL23" s="473">
        <v>0</v>
      </c>
      <c r="GM23" s="473">
        <v>0</v>
      </c>
      <c r="GN23" s="473">
        <v>0</v>
      </c>
      <c r="GO23" s="473">
        <v>0</v>
      </c>
      <c r="GP23" s="473">
        <v>0</v>
      </c>
      <c r="GQ23" s="473">
        <v>0</v>
      </c>
      <c r="GR23" s="473">
        <v>0</v>
      </c>
      <c r="GS23" s="473">
        <v>0</v>
      </c>
      <c r="GT23" s="473">
        <v>0</v>
      </c>
      <c r="GU23" s="473">
        <v>0</v>
      </c>
      <c r="GV23" s="473">
        <v>0</v>
      </c>
      <c r="GW23" s="473">
        <v>0</v>
      </c>
      <c r="GX23" s="473">
        <v>0</v>
      </c>
      <c r="GY23" s="473">
        <v>0</v>
      </c>
      <c r="GZ23" s="473">
        <v>0</v>
      </c>
      <c r="HA23" s="473">
        <v>0</v>
      </c>
      <c r="HB23" s="473">
        <v>0</v>
      </c>
      <c r="HC23" s="473">
        <v>0</v>
      </c>
      <c r="HD23" s="473">
        <v>0</v>
      </c>
      <c r="HE23" s="473">
        <v>0</v>
      </c>
      <c r="HF23" s="473">
        <v>0</v>
      </c>
      <c r="HG23" s="473">
        <v>0</v>
      </c>
      <c r="HH23" s="473">
        <v>0</v>
      </c>
      <c r="HI23" s="473">
        <v>0</v>
      </c>
      <c r="HJ23" s="473">
        <v>0</v>
      </c>
      <c r="HK23" s="473">
        <v>0</v>
      </c>
      <c r="HL23" s="473">
        <v>0</v>
      </c>
      <c r="HM23" s="473">
        <v>0</v>
      </c>
      <c r="HN23" s="473">
        <v>0</v>
      </c>
      <c r="HO23" s="473">
        <v>0</v>
      </c>
      <c r="HP23" s="473">
        <v>0</v>
      </c>
      <c r="HQ23" s="473">
        <v>0</v>
      </c>
      <c r="HR23" s="473">
        <v>0</v>
      </c>
      <c r="HS23" s="473">
        <v>0</v>
      </c>
      <c r="HT23" s="473">
        <v>0</v>
      </c>
      <c r="HU23" s="473">
        <v>0</v>
      </c>
      <c r="HV23" s="473">
        <v>0</v>
      </c>
      <c r="HW23" s="473">
        <v>0</v>
      </c>
      <c r="HX23" s="473">
        <v>0</v>
      </c>
      <c r="HY23" s="473">
        <v>0</v>
      </c>
      <c r="HZ23" s="473">
        <v>0</v>
      </c>
      <c r="IA23" s="473">
        <v>0</v>
      </c>
      <c r="IB23" s="473">
        <v>0</v>
      </c>
      <c r="IC23" s="473">
        <v>0</v>
      </c>
      <c r="ID23" s="473">
        <v>0</v>
      </c>
      <c r="IE23" s="473">
        <v>0</v>
      </c>
      <c r="IF23" s="473">
        <v>0</v>
      </c>
      <c r="IG23" s="473">
        <v>0</v>
      </c>
      <c r="IH23" s="473">
        <v>0</v>
      </c>
      <c r="II23" s="473">
        <v>0</v>
      </c>
      <c r="IJ23" s="473">
        <v>0</v>
      </c>
      <c r="IK23" s="473">
        <v>0</v>
      </c>
      <c r="IL23" s="473">
        <v>0</v>
      </c>
      <c r="IM23" s="473">
        <v>0</v>
      </c>
      <c r="IN23" s="473">
        <v>0</v>
      </c>
      <c r="IO23" s="473">
        <v>0</v>
      </c>
      <c r="IP23" s="473">
        <v>0</v>
      </c>
      <c r="IQ23" s="473">
        <v>0</v>
      </c>
      <c r="IR23" s="473">
        <v>0</v>
      </c>
      <c r="IS23" s="473">
        <v>0</v>
      </c>
      <c r="IT23" s="473">
        <v>0</v>
      </c>
      <c r="IU23" s="473">
        <v>0</v>
      </c>
      <c r="IV23" s="473">
        <v>0</v>
      </c>
      <c r="IW23" s="473">
        <v>0</v>
      </c>
      <c r="IX23" s="473">
        <v>0</v>
      </c>
      <c r="IY23" s="473">
        <v>0</v>
      </c>
      <c r="IZ23" s="473">
        <v>0</v>
      </c>
      <c r="JA23" s="473">
        <v>0</v>
      </c>
      <c r="JB23" s="473">
        <v>0</v>
      </c>
      <c r="JC23" s="473">
        <v>0</v>
      </c>
      <c r="JD23" s="473">
        <v>0</v>
      </c>
      <c r="JE23" s="473">
        <v>0</v>
      </c>
      <c r="JF23" s="473">
        <v>0</v>
      </c>
      <c r="JG23" s="473">
        <v>0</v>
      </c>
      <c r="JH23" s="473">
        <v>0</v>
      </c>
      <c r="JI23" s="467" t="s">
        <v>1416</v>
      </c>
      <c r="JJ23" s="467" t="s">
        <v>1416</v>
      </c>
      <c r="JK23" s="395"/>
      <c r="JL23" s="395"/>
      <c r="JM23" s="395"/>
      <c r="JN23" s="395"/>
      <c r="JO23" s="395"/>
      <c r="JP23" s="395"/>
      <c r="JQ23" s="395"/>
      <c r="JR23" s="395"/>
      <c r="JS23" s="395"/>
      <c r="JT23" s="395"/>
      <c r="JU23" s="395"/>
      <c r="JV23" s="395"/>
      <c r="JW23" s="395"/>
      <c r="JX23" s="395"/>
      <c r="JY23" s="395"/>
      <c r="JZ23" s="395"/>
      <c r="KA23" s="395"/>
      <c r="KB23" s="395"/>
      <c r="KC23" s="395"/>
      <c r="KD23" s="395"/>
      <c r="KE23" s="395"/>
      <c r="KF23" s="395"/>
      <c r="KG23" s="395"/>
      <c r="KH23" s="395"/>
      <c r="KI23" s="395"/>
      <c r="KJ23" s="395"/>
      <c r="KK23" s="395"/>
      <c r="KL23" s="395"/>
      <c r="KM23" s="395"/>
      <c r="KN23" s="395"/>
      <c r="KO23" s="395"/>
      <c r="KP23" s="395"/>
      <c r="KQ23" s="395"/>
      <c r="KR23" s="395"/>
      <c r="KS23" s="395"/>
      <c r="KT23" s="395"/>
      <c r="KU23" s="395"/>
      <c r="KV23" s="395"/>
      <c r="KW23" s="395"/>
      <c r="KX23" s="395"/>
      <c r="KY23" s="395"/>
      <c r="KZ23" s="395"/>
      <c r="LA23" s="395"/>
      <c r="LB23" s="395"/>
      <c r="LC23" s="395"/>
      <c r="LD23" s="395"/>
      <c r="LE23" s="395"/>
      <c r="LF23" s="395"/>
      <c r="LG23" s="395"/>
      <c r="LH23" s="395"/>
      <c r="LI23" s="395"/>
      <c r="LJ23" s="395"/>
      <c r="LK23" s="395"/>
      <c r="LL23" s="395"/>
      <c r="LM23" s="395"/>
      <c r="LN23" s="395"/>
      <c r="LO23" s="395"/>
      <c r="LP23" s="395"/>
      <c r="LQ23" s="395"/>
      <c r="LR23" s="395"/>
      <c r="LS23" s="395"/>
      <c r="LT23" s="395"/>
      <c r="LU23" s="395"/>
      <c r="LV23" s="395"/>
      <c r="LW23" s="395"/>
      <c r="LX23" s="395"/>
      <c r="LY23" s="395"/>
      <c r="LZ23" s="395"/>
      <c r="MA23" s="395"/>
      <c r="MB23" s="395"/>
      <c r="MC23" s="395"/>
      <c r="MD23" s="395"/>
      <c r="ME23" s="395"/>
      <c r="MF23" s="395"/>
      <c r="MG23" s="395"/>
      <c r="MH23" s="395"/>
      <c r="MI23" s="395"/>
      <c r="MJ23" s="395"/>
      <c r="MK23" s="395"/>
      <c r="ML23" s="395"/>
      <c r="MM23" s="395"/>
      <c r="MN23" s="395"/>
      <c r="MO23" s="395"/>
      <c r="MP23" s="395"/>
      <c r="MQ23" s="395"/>
      <c r="MR23" s="395"/>
      <c r="MS23" s="395"/>
      <c r="MT23" s="395"/>
      <c r="MU23" s="395"/>
      <c r="MV23" s="395"/>
      <c r="MW23" s="395"/>
      <c r="MX23" s="395"/>
      <c r="MY23" s="395"/>
      <c r="MZ23" s="395"/>
      <c r="NA23" s="395"/>
      <c r="NB23" s="395"/>
      <c r="NC23" s="395"/>
      <c r="ND23" s="395"/>
      <c r="NE23" s="395"/>
      <c r="NF23" s="395"/>
      <c r="NG23" s="489"/>
      <c r="NH23" s="475">
        <v>2.4637884914757868</v>
      </c>
      <c r="NI23" s="475">
        <v>20.503647826061496</v>
      </c>
      <c r="NJ23" s="475">
        <v>2.6461189422415603</v>
      </c>
      <c r="NK23" s="475">
        <v>4637.074943999999</v>
      </c>
      <c r="NL23" s="475">
        <v>15.531806820127427</v>
      </c>
      <c r="NM23" s="475">
        <v>0.164243</v>
      </c>
      <c r="NN23" s="475">
        <v>0.47219800000000001</v>
      </c>
      <c r="NO23" s="475">
        <v>4.7904000000000002E-2</v>
      </c>
      <c r="NP23" s="475">
        <v>3.0836727746838967E-2</v>
      </c>
      <c r="NQ23" s="475">
        <v>0.40426968967708421</v>
      </c>
      <c r="NR23" s="475">
        <v>1.3396989951474465</v>
      </c>
      <c r="NS23" s="475">
        <v>0</v>
      </c>
      <c r="NT23" s="475">
        <v>11.810884501864527</v>
      </c>
      <c r="NU23" s="475">
        <v>0.45936734404759516</v>
      </c>
      <c r="NV23" s="475">
        <v>0</v>
      </c>
      <c r="NW23" s="475">
        <v>0.2282418348476935</v>
      </c>
      <c r="NX23" s="475">
        <v>0</v>
      </c>
      <c r="NY23" s="475">
        <v>0</v>
      </c>
      <c r="NZ23" s="475">
        <v>0.54332599904940271</v>
      </c>
      <c r="OA23" s="475">
        <v>2.0340093527872603E-2</v>
      </c>
      <c r="OB23" s="475">
        <v>0.25</v>
      </c>
      <c r="OC23" s="475">
        <v>0.82860050241481487</v>
      </c>
      <c r="OD23" s="475">
        <v>-1.0420398576193075E-14</v>
      </c>
      <c r="OE23" s="475">
        <v>-9.0592783754264299E-14</v>
      </c>
      <c r="OF23" s="475">
        <v>0.1099999964237213</v>
      </c>
      <c r="OG23" s="475">
        <v>6.381948292255403E-2</v>
      </c>
      <c r="OH23" s="475">
        <v>0.27681348329747302</v>
      </c>
      <c r="OI23" s="475">
        <v>0.11</v>
      </c>
      <c r="OJ23" s="475">
        <v>4.5099999999999994E-2</v>
      </c>
      <c r="OK23" s="475">
        <v>5.6677500000000006E-2</v>
      </c>
      <c r="OL23" s="475">
        <v>0.75421905052447935</v>
      </c>
      <c r="OM23" s="475" t="s">
        <v>1395</v>
      </c>
      <c r="ON23" s="475">
        <v>1</v>
      </c>
      <c r="OO23" s="475">
        <v>12</v>
      </c>
      <c r="OP23" s="490"/>
      <c r="OQ23" s="491" t="s">
        <v>1395</v>
      </c>
      <c r="OR23" s="478" t="s">
        <v>1395</v>
      </c>
      <c r="OS23" s="479">
        <v>717193</v>
      </c>
      <c r="OT23" s="479">
        <v>2036</v>
      </c>
      <c r="OU23" s="479" t="s">
        <v>1395</v>
      </c>
      <c r="OV23" s="479" t="s">
        <v>1395</v>
      </c>
      <c r="OW23" s="479">
        <v>0</v>
      </c>
      <c r="OX23" s="479">
        <v>1</v>
      </c>
      <c r="OY23" s="480">
        <v>1</v>
      </c>
      <c r="OZ23" s="480">
        <v>0.74219091688670202</v>
      </c>
      <c r="PA23" s="481"/>
      <c r="PB23" s="482">
        <v>2.4637884914757868</v>
      </c>
      <c r="PC23" s="483"/>
      <c r="PD23" s="478">
        <v>296.78397077542547</v>
      </c>
      <c r="PE23" s="479">
        <v>-3.928791192481865E-11</v>
      </c>
      <c r="PF23" s="479">
        <v>359.34411341235972</v>
      </c>
      <c r="PG23" s="480">
        <v>2.4637884914757868</v>
      </c>
      <c r="PH23" s="483"/>
      <c r="PI23" s="478">
        <v>2.4637884914757868</v>
      </c>
      <c r="PJ23" s="479">
        <v>6900</v>
      </c>
      <c r="PK23" s="479">
        <v>575</v>
      </c>
      <c r="PL23" s="479">
        <v>6.0752721688313471E-2</v>
      </c>
      <c r="PM23" s="484">
        <v>36</v>
      </c>
      <c r="PN23" s="479">
        <v>16740</v>
      </c>
      <c r="PO23" s="485">
        <v>2033</v>
      </c>
      <c r="PP23" s="479">
        <v>33</v>
      </c>
      <c r="PQ23" s="479">
        <v>0</v>
      </c>
      <c r="PR23" s="486" t="s">
        <v>1620</v>
      </c>
      <c r="PS23" s="486" t="s">
        <v>1595</v>
      </c>
      <c r="PT23" s="479">
        <v>1</v>
      </c>
      <c r="PU23" s="487" t="s">
        <v>1619</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row>
    <row r="24" spans="1:457" x14ac:dyDescent="0.35">
      <c r="A24" s="459" t="s">
        <v>1621</v>
      </c>
      <c r="B24" s="460">
        <v>2.5245412131641003</v>
      </c>
      <c r="C24" s="488">
        <f>NPV(About!A$94,'H2 Data'!AE$2:BH$2)/30*AB24+B24</f>
        <v>3.8446452707927001</v>
      </c>
      <c r="D24" s="462" t="s">
        <v>1592</v>
      </c>
      <c r="E24" s="463" t="s">
        <v>1621</v>
      </c>
      <c r="F24" s="463" t="s">
        <v>1391</v>
      </c>
      <c r="G24" s="463" t="s">
        <v>1593</v>
      </c>
      <c r="H24" s="463" t="s">
        <v>1594</v>
      </c>
      <c r="I24" s="463" t="s">
        <v>1595</v>
      </c>
      <c r="J24" s="464">
        <v>2037</v>
      </c>
      <c r="K24" s="465">
        <v>575</v>
      </c>
      <c r="L24" s="466">
        <v>0.95</v>
      </c>
      <c r="M24" s="466">
        <v>2.3300000000000001E-2</v>
      </c>
      <c r="N24" s="466">
        <v>0.25</v>
      </c>
      <c r="O24" s="471">
        <v>0.11</v>
      </c>
      <c r="P24" s="465">
        <v>1</v>
      </c>
      <c r="Q24" s="465">
        <v>2</v>
      </c>
      <c r="R24" s="465">
        <v>30</v>
      </c>
      <c r="S24" s="467" t="s">
        <v>1395</v>
      </c>
      <c r="T24" s="468">
        <v>48877</v>
      </c>
      <c r="U24" s="468">
        <v>481782.99999999994</v>
      </c>
      <c r="V24" s="468">
        <v>167577</v>
      </c>
      <c r="W24" s="468">
        <v>33514</v>
      </c>
      <c r="X24" s="465">
        <v>0</v>
      </c>
      <c r="Y24" s="469" t="s">
        <v>1596</v>
      </c>
      <c r="Z24" s="470">
        <v>18.559999999999999</v>
      </c>
      <c r="AA24" s="469" t="s">
        <v>1397</v>
      </c>
      <c r="AB24" s="465">
        <v>8.9999999999999993E-3</v>
      </c>
      <c r="AC24" s="466">
        <v>0.7</v>
      </c>
      <c r="AD24" s="466">
        <v>0.7</v>
      </c>
      <c r="AE24" s="466">
        <v>0.7</v>
      </c>
      <c r="AF24" s="467" t="s">
        <v>1398</v>
      </c>
      <c r="AG24" s="465">
        <v>449</v>
      </c>
      <c r="AH24" s="465">
        <v>449</v>
      </c>
      <c r="AI24" s="465">
        <v>449</v>
      </c>
      <c r="AJ24" s="465">
        <v>30</v>
      </c>
      <c r="AK24" s="469" t="s">
        <v>1399</v>
      </c>
      <c r="AL24" s="466">
        <v>1</v>
      </c>
      <c r="AM24" s="466">
        <v>0</v>
      </c>
      <c r="AN24" s="469" t="s">
        <v>1400</v>
      </c>
      <c r="AO24" s="466"/>
      <c r="AP24" s="466"/>
      <c r="AQ24" s="466"/>
      <c r="AR24" s="466"/>
      <c r="AS24" s="466"/>
      <c r="AT24" s="466"/>
      <c r="AU24" s="466"/>
      <c r="AV24" s="466"/>
      <c r="AW24" s="466"/>
      <c r="AX24" s="466"/>
      <c r="AY24" s="466"/>
      <c r="AZ24" s="466"/>
      <c r="BA24" s="466"/>
      <c r="BB24" s="466"/>
      <c r="BC24" s="466"/>
      <c r="BD24" s="466"/>
      <c r="BE24" s="466"/>
      <c r="BF24" s="466"/>
      <c r="BG24" s="466"/>
      <c r="BH24" s="466"/>
      <c r="BI24" s="466"/>
      <c r="BJ24" s="466"/>
      <c r="BK24" s="466"/>
      <c r="BL24" s="466"/>
      <c r="BM24" s="466"/>
      <c r="BN24" s="466"/>
      <c r="BO24" s="466"/>
      <c r="BP24" s="466"/>
      <c r="BQ24" s="466"/>
      <c r="BR24" s="466"/>
      <c r="BS24" s="466"/>
      <c r="BT24" s="466"/>
      <c r="BU24" s="466"/>
      <c r="BV24" s="466"/>
      <c r="BW24" s="466"/>
      <c r="BX24" s="466"/>
      <c r="BY24" s="466"/>
      <c r="BZ24" s="466"/>
      <c r="CA24" s="466"/>
      <c r="CB24" s="466"/>
      <c r="CC24" s="466"/>
      <c r="CD24" s="466"/>
      <c r="CE24" s="466"/>
      <c r="CF24" s="466"/>
      <c r="CG24" s="466"/>
      <c r="CH24" s="466"/>
      <c r="CI24" s="466"/>
      <c r="CJ24" s="466"/>
      <c r="CK24" s="466"/>
      <c r="CL24" s="466"/>
      <c r="CM24" s="466"/>
      <c r="CN24" s="466"/>
      <c r="CO24" s="466"/>
      <c r="CP24" s="466"/>
      <c r="CQ24" s="466"/>
      <c r="CR24" s="466"/>
      <c r="CS24" s="466"/>
      <c r="CT24" s="466"/>
      <c r="CU24" s="466"/>
      <c r="CV24" s="466"/>
      <c r="CW24" s="466"/>
      <c r="CX24" s="466"/>
      <c r="CY24" s="466"/>
      <c r="CZ24" s="466"/>
      <c r="DA24" s="466"/>
      <c r="DB24" s="466"/>
      <c r="DC24" s="466"/>
      <c r="DD24" s="466"/>
      <c r="DE24" s="466"/>
      <c r="DF24" s="466"/>
      <c r="DG24" s="466"/>
      <c r="DH24" s="466"/>
      <c r="DI24" s="466"/>
      <c r="DJ24" s="466"/>
      <c r="DK24" s="466"/>
      <c r="DL24" s="466"/>
      <c r="DM24" s="466"/>
      <c r="DN24" s="466"/>
      <c r="DO24" s="466"/>
      <c r="DP24" s="466"/>
      <c r="DQ24" s="466"/>
      <c r="DR24" s="466"/>
      <c r="DS24" s="466"/>
      <c r="DT24" s="466"/>
      <c r="DU24" s="466"/>
      <c r="DV24" s="466"/>
      <c r="DW24" s="471"/>
      <c r="DX24" s="466"/>
      <c r="DY24" s="466"/>
      <c r="DZ24" s="466"/>
      <c r="EA24" s="466"/>
      <c r="EB24" s="466"/>
      <c r="EC24" s="466"/>
      <c r="ED24" s="466"/>
      <c r="EE24" s="466"/>
      <c r="EF24" s="466"/>
      <c r="EG24" s="466"/>
      <c r="EH24" s="466"/>
      <c r="EI24" s="466"/>
      <c r="EJ24" s="466"/>
      <c r="EK24" s="465"/>
      <c r="EL24" s="465"/>
      <c r="EM24" s="465"/>
      <c r="EN24" s="465"/>
      <c r="EO24" s="466"/>
      <c r="EP24" s="466"/>
      <c r="EQ24" s="466"/>
      <c r="ER24" s="465"/>
      <c r="ES24" s="465"/>
      <c r="ET24" s="465"/>
      <c r="EU24" s="465"/>
      <c r="EV24" s="465"/>
      <c r="EW24" s="467"/>
      <c r="EX24" s="467" t="s">
        <v>1401</v>
      </c>
      <c r="EY24" s="467">
        <v>0</v>
      </c>
      <c r="EZ24" s="467">
        <v>0</v>
      </c>
      <c r="FA24" s="467">
        <v>0</v>
      </c>
      <c r="FB24" s="469" t="s">
        <v>1402</v>
      </c>
      <c r="FC24" s="467">
        <v>62.117280000000001</v>
      </c>
      <c r="FD24" s="469" t="s">
        <v>1597</v>
      </c>
      <c r="FE24" s="467">
        <v>1589.991</v>
      </c>
      <c r="FF24" s="469" t="s">
        <v>1404</v>
      </c>
      <c r="FG24" s="467">
        <v>0</v>
      </c>
      <c r="FH24" s="469" t="s">
        <v>1405</v>
      </c>
      <c r="FI24" s="467">
        <v>0</v>
      </c>
      <c r="FJ24" s="469" t="s">
        <v>1405</v>
      </c>
      <c r="FK24" s="467">
        <v>0</v>
      </c>
      <c r="FL24" s="472">
        <v>0</v>
      </c>
      <c r="FM24" s="473">
        <v>0</v>
      </c>
      <c r="FN24" s="473">
        <v>0</v>
      </c>
      <c r="FO24" s="473">
        <v>0</v>
      </c>
      <c r="FP24" s="473">
        <v>0</v>
      </c>
      <c r="FQ24" s="473">
        <v>0</v>
      </c>
      <c r="FR24" s="473">
        <v>0</v>
      </c>
      <c r="FS24" s="473">
        <v>0</v>
      </c>
      <c r="FT24" s="473">
        <v>0</v>
      </c>
      <c r="FU24" s="473">
        <v>0</v>
      </c>
      <c r="FV24" s="473">
        <v>0</v>
      </c>
      <c r="FW24" s="473">
        <v>0</v>
      </c>
      <c r="FX24" s="473">
        <v>0</v>
      </c>
      <c r="FY24" s="473">
        <v>0</v>
      </c>
      <c r="FZ24" s="473">
        <v>0</v>
      </c>
      <c r="GA24" s="473">
        <v>0</v>
      </c>
      <c r="GB24" s="473">
        <v>0</v>
      </c>
      <c r="GC24" s="473">
        <v>0</v>
      </c>
      <c r="GD24" s="473">
        <v>0</v>
      </c>
      <c r="GE24" s="473">
        <v>0</v>
      </c>
      <c r="GF24" s="473">
        <v>0</v>
      </c>
      <c r="GG24" s="473">
        <v>0</v>
      </c>
      <c r="GH24" s="473">
        <v>0</v>
      </c>
      <c r="GI24" s="473">
        <v>0</v>
      </c>
      <c r="GJ24" s="473">
        <v>0</v>
      </c>
      <c r="GK24" s="473">
        <v>0</v>
      </c>
      <c r="GL24" s="473">
        <v>0</v>
      </c>
      <c r="GM24" s="473">
        <v>0</v>
      </c>
      <c r="GN24" s="473">
        <v>0</v>
      </c>
      <c r="GO24" s="473">
        <v>0</v>
      </c>
      <c r="GP24" s="473">
        <v>0</v>
      </c>
      <c r="GQ24" s="473">
        <v>0</v>
      </c>
      <c r="GR24" s="473">
        <v>0</v>
      </c>
      <c r="GS24" s="473">
        <v>0</v>
      </c>
      <c r="GT24" s="473">
        <v>0</v>
      </c>
      <c r="GU24" s="473">
        <v>0</v>
      </c>
      <c r="GV24" s="473">
        <v>0</v>
      </c>
      <c r="GW24" s="473">
        <v>0</v>
      </c>
      <c r="GX24" s="473">
        <v>0</v>
      </c>
      <c r="GY24" s="473">
        <v>0</v>
      </c>
      <c r="GZ24" s="473">
        <v>0</v>
      </c>
      <c r="HA24" s="473">
        <v>0</v>
      </c>
      <c r="HB24" s="473">
        <v>0</v>
      </c>
      <c r="HC24" s="473">
        <v>0</v>
      </c>
      <c r="HD24" s="473">
        <v>0</v>
      </c>
      <c r="HE24" s="473">
        <v>0</v>
      </c>
      <c r="HF24" s="473">
        <v>0</v>
      </c>
      <c r="HG24" s="473">
        <v>0</v>
      </c>
      <c r="HH24" s="473">
        <v>0</v>
      </c>
      <c r="HI24" s="473">
        <v>0</v>
      </c>
      <c r="HJ24" s="473">
        <v>0</v>
      </c>
      <c r="HK24" s="473">
        <v>0</v>
      </c>
      <c r="HL24" s="473">
        <v>0</v>
      </c>
      <c r="HM24" s="473">
        <v>0</v>
      </c>
      <c r="HN24" s="473">
        <v>0</v>
      </c>
      <c r="HO24" s="473">
        <v>0</v>
      </c>
      <c r="HP24" s="473">
        <v>0</v>
      </c>
      <c r="HQ24" s="473">
        <v>0</v>
      </c>
      <c r="HR24" s="473">
        <v>0</v>
      </c>
      <c r="HS24" s="473">
        <v>0</v>
      </c>
      <c r="HT24" s="473">
        <v>0</v>
      </c>
      <c r="HU24" s="473">
        <v>0</v>
      </c>
      <c r="HV24" s="473">
        <v>0</v>
      </c>
      <c r="HW24" s="473">
        <v>0</v>
      </c>
      <c r="HX24" s="473">
        <v>0</v>
      </c>
      <c r="HY24" s="473">
        <v>0</v>
      </c>
      <c r="HZ24" s="473">
        <v>0</v>
      </c>
      <c r="IA24" s="473">
        <v>0</v>
      </c>
      <c r="IB24" s="473">
        <v>0</v>
      </c>
      <c r="IC24" s="473">
        <v>0</v>
      </c>
      <c r="ID24" s="473">
        <v>0</v>
      </c>
      <c r="IE24" s="473">
        <v>0</v>
      </c>
      <c r="IF24" s="473">
        <v>0</v>
      </c>
      <c r="IG24" s="473">
        <v>0</v>
      </c>
      <c r="IH24" s="473">
        <v>0</v>
      </c>
      <c r="II24" s="473">
        <v>0</v>
      </c>
      <c r="IJ24" s="473">
        <v>0</v>
      </c>
      <c r="IK24" s="473">
        <v>0</v>
      </c>
      <c r="IL24" s="473">
        <v>0</v>
      </c>
      <c r="IM24" s="473">
        <v>0</v>
      </c>
      <c r="IN24" s="473">
        <v>0</v>
      </c>
      <c r="IO24" s="473">
        <v>0</v>
      </c>
      <c r="IP24" s="473">
        <v>0</v>
      </c>
      <c r="IQ24" s="473">
        <v>0</v>
      </c>
      <c r="IR24" s="473">
        <v>0</v>
      </c>
      <c r="IS24" s="473">
        <v>0</v>
      </c>
      <c r="IT24" s="473">
        <v>0</v>
      </c>
      <c r="IU24" s="473">
        <v>0</v>
      </c>
      <c r="IV24" s="473">
        <v>0</v>
      </c>
      <c r="IW24" s="473">
        <v>0</v>
      </c>
      <c r="IX24" s="473">
        <v>0</v>
      </c>
      <c r="IY24" s="473">
        <v>0</v>
      </c>
      <c r="IZ24" s="473">
        <v>0</v>
      </c>
      <c r="JA24" s="473">
        <v>0</v>
      </c>
      <c r="JB24" s="473">
        <v>0</v>
      </c>
      <c r="JC24" s="473">
        <v>0</v>
      </c>
      <c r="JD24" s="473">
        <v>0</v>
      </c>
      <c r="JE24" s="473">
        <v>0</v>
      </c>
      <c r="JF24" s="473">
        <v>0</v>
      </c>
      <c r="JG24" s="473">
        <v>0</v>
      </c>
      <c r="JH24" s="473">
        <v>0</v>
      </c>
      <c r="JI24" s="467" t="s">
        <v>1416</v>
      </c>
      <c r="JJ24" s="467" t="s">
        <v>1416</v>
      </c>
      <c r="JK24" s="395"/>
      <c r="JL24" s="395"/>
      <c r="JM24" s="395"/>
      <c r="JN24" s="395"/>
      <c r="JO24" s="395"/>
      <c r="JP24" s="395"/>
      <c r="JQ24" s="395"/>
      <c r="JR24" s="395"/>
      <c r="JS24" s="395"/>
      <c r="JT24" s="395"/>
      <c r="JU24" s="395"/>
      <c r="JV24" s="395"/>
      <c r="JW24" s="395"/>
      <c r="JX24" s="395"/>
      <c r="JY24" s="395"/>
      <c r="JZ24" s="395"/>
      <c r="KA24" s="395"/>
      <c r="KB24" s="395"/>
      <c r="KC24" s="395"/>
      <c r="KD24" s="395"/>
      <c r="KE24" s="395"/>
      <c r="KF24" s="395"/>
      <c r="KG24" s="395"/>
      <c r="KH24" s="395"/>
      <c r="KI24" s="395"/>
      <c r="KJ24" s="395"/>
      <c r="KK24" s="395"/>
      <c r="KL24" s="395"/>
      <c r="KM24" s="395"/>
      <c r="KN24" s="395"/>
      <c r="KO24" s="395"/>
      <c r="KP24" s="395"/>
      <c r="KQ24" s="395"/>
      <c r="KR24" s="395"/>
      <c r="KS24" s="395"/>
      <c r="KT24" s="395"/>
      <c r="KU24" s="395"/>
      <c r="KV24" s="395"/>
      <c r="KW24" s="395"/>
      <c r="KX24" s="395"/>
      <c r="KY24" s="395"/>
      <c r="KZ24" s="395"/>
      <c r="LA24" s="395"/>
      <c r="LB24" s="395"/>
      <c r="LC24" s="395"/>
      <c r="LD24" s="395"/>
      <c r="LE24" s="395"/>
      <c r="LF24" s="395"/>
      <c r="LG24" s="395"/>
      <c r="LH24" s="395"/>
      <c r="LI24" s="395"/>
      <c r="LJ24" s="395"/>
      <c r="LK24" s="395"/>
      <c r="LL24" s="395"/>
      <c r="LM24" s="395"/>
      <c r="LN24" s="395"/>
      <c r="LO24" s="395"/>
      <c r="LP24" s="395"/>
      <c r="LQ24" s="395"/>
      <c r="LR24" s="395"/>
      <c r="LS24" s="395"/>
      <c r="LT24" s="395"/>
      <c r="LU24" s="395"/>
      <c r="LV24" s="395"/>
      <c r="LW24" s="395"/>
      <c r="LX24" s="395"/>
      <c r="LY24" s="395"/>
      <c r="LZ24" s="395"/>
      <c r="MA24" s="395"/>
      <c r="MB24" s="395"/>
      <c r="MC24" s="395"/>
      <c r="MD24" s="395"/>
      <c r="ME24" s="395"/>
      <c r="MF24" s="395"/>
      <c r="MG24" s="395"/>
      <c r="MH24" s="395"/>
      <c r="MI24" s="395"/>
      <c r="MJ24" s="395"/>
      <c r="MK24" s="395"/>
      <c r="ML24" s="395"/>
      <c r="MM24" s="395"/>
      <c r="MN24" s="395"/>
      <c r="MO24" s="395"/>
      <c r="MP24" s="395"/>
      <c r="MQ24" s="395"/>
      <c r="MR24" s="395"/>
      <c r="MS24" s="395"/>
      <c r="MT24" s="395"/>
      <c r="MU24" s="395"/>
      <c r="MV24" s="395"/>
      <c r="MW24" s="395"/>
      <c r="MX24" s="395"/>
      <c r="MY24" s="395"/>
      <c r="MZ24" s="395"/>
      <c r="NA24" s="395"/>
      <c r="NB24" s="395"/>
      <c r="NC24" s="395"/>
      <c r="ND24" s="395"/>
      <c r="NE24" s="395"/>
      <c r="NF24" s="395"/>
      <c r="NG24" s="489"/>
      <c r="NH24" s="475">
        <v>2.5245412131641003</v>
      </c>
      <c r="NI24" s="475">
        <v>21.009231975951639</v>
      </c>
      <c r="NJ24" s="475">
        <v>2.7079961916067612</v>
      </c>
      <c r="NK24" s="475">
        <v>4636.6517759999997</v>
      </c>
      <c r="NL24" s="475">
        <v>15.913522988703997</v>
      </c>
      <c r="NM24" s="475">
        <v>0.167577</v>
      </c>
      <c r="NN24" s="475">
        <v>0.48178299999999991</v>
      </c>
      <c r="NO24" s="475">
        <v>4.8876999999999997E-2</v>
      </c>
      <c r="NP24" s="475">
        <v>3.1321096877892966E-2</v>
      </c>
      <c r="NQ24" s="475">
        <v>0.41035809668134887</v>
      </c>
      <c r="NR24" s="475">
        <v>1.366862155732304</v>
      </c>
      <c r="NS24" s="475">
        <v>0</v>
      </c>
      <c r="NT24" s="475">
        <v>12.087378093051642</v>
      </c>
      <c r="NU24" s="475">
        <v>0.46865725816308373</v>
      </c>
      <c r="NV24" s="475">
        <v>0</v>
      </c>
      <c r="NW24" s="475">
        <v>0.24084384626890448</v>
      </c>
      <c r="NX24" s="475">
        <v>0</v>
      </c>
      <c r="NY24" s="475">
        <v>0</v>
      </c>
      <c r="NZ24" s="475">
        <v>0.57854434505092756</v>
      </c>
      <c r="OA24" s="475">
        <v>2.0339956353659538E-2</v>
      </c>
      <c r="OB24" s="475">
        <v>0.25</v>
      </c>
      <c r="OC24" s="475">
        <v>0.85089961469322528</v>
      </c>
      <c r="OD24" s="475">
        <v>2.0782875127842318E-13</v>
      </c>
      <c r="OE24" s="475">
        <v>1.8068200544170934E-12</v>
      </c>
      <c r="OF24" s="475">
        <v>0.1099999964237213</v>
      </c>
      <c r="OG24" s="475">
        <v>6.4167478680610665E-2</v>
      </c>
      <c r="OH24" s="475">
        <v>0.2795523273325306</v>
      </c>
      <c r="OI24" s="475">
        <v>0.11</v>
      </c>
      <c r="OJ24" s="475">
        <v>4.4900000000000009E-2</v>
      </c>
      <c r="OK24" s="475">
        <v>5.6572500000000012E-2</v>
      </c>
      <c r="OL24" s="475">
        <v>0.73918862128853147</v>
      </c>
      <c r="OM24" s="475" t="s">
        <v>1395</v>
      </c>
      <c r="ON24" s="475">
        <v>1</v>
      </c>
      <c r="OO24" s="475">
        <v>13</v>
      </c>
      <c r="OP24" s="490"/>
      <c r="OQ24" s="491" t="s">
        <v>1395</v>
      </c>
      <c r="OR24" s="478" t="s">
        <v>1395</v>
      </c>
      <c r="OS24" s="479">
        <v>731751</v>
      </c>
      <c r="OT24" s="479">
        <v>2037</v>
      </c>
      <c r="OU24" s="479" t="s">
        <v>1395</v>
      </c>
      <c r="OV24" s="479" t="s">
        <v>1395</v>
      </c>
      <c r="OW24" s="479">
        <v>0</v>
      </c>
      <c r="OX24" s="479">
        <v>1</v>
      </c>
      <c r="OY24" s="480">
        <v>1</v>
      </c>
      <c r="OZ24" s="480">
        <v>0.72739595297858162</v>
      </c>
      <c r="PA24" s="481"/>
      <c r="PB24" s="482">
        <v>2.5245412131641003</v>
      </c>
      <c r="PC24" s="483"/>
      <c r="PD24" s="478">
        <v>296.77408608351823</v>
      </c>
      <c r="PE24" s="479">
        <v>7.6795897434109841E-10</v>
      </c>
      <c r="PF24" s="479">
        <v>361.66080499801603</v>
      </c>
      <c r="PG24" s="480">
        <v>2.5245412131641003</v>
      </c>
      <c r="PH24" s="483"/>
      <c r="PI24" s="478">
        <v>2.5245412131641003</v>
      </c>
      <c r="PJ24" s="479">
        <v>7475</v>
      </c>
      <c r="PK24" s="479">
        <v>575</v>
      </c>
      <c r="PL24" s="479">
        <v>6.1914444028349447E-2</v>
      </c>
      <c r="PM24" s="484">
        <v>36</v>
      </c>
      <c r="PN24" s="479">
        <v>16704</v>
      </c>
      <c r="PO24" s="485">
        <v>2034</v>
      </c>
      <c r="PP24" s="479">
        <v>33</v>
      </c>
      <c r="PQ24" s="479">
        <v>0</v>
      </c>
      <c r="PR24" s="486" t="s">
        <v>1622</v>
      </c>
      <c r="PS24" s="486" t="s">
        <v>1595</v>
      </c>
      <c r="PT24" s="479">
        <v>1</v>
      </c>
      <c r="PU24" s="487" t="s">
        <v>1621</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row>
    <row r="25" spans="1:457" x14ac:dyDescent="0.35">
      <c r="A25" s="459" t="s">
        <v>1623</v>
      </c>
      <c r="B25" s="460">
        <v>2.5864556571924497</v>
      </c>
      <c r="C25" s="488">
        <f>NPV(About!A$94,'H2 Data'!AE$2:BH$2)/30*AB25+B25</f>
        <v>3.9065597148210496</v>
      </c>
      <c r="D25" s="462" t="s">
        <v>1592</v>
      </c>
      <c r="E25" s="463" t="s">
        <v>1623</v>
      </c>
      <c r="F25" s="463" t="s">
        <v>1391</v>
      </c>
      <c r="G25" s="463" t="s">
        <v>1593</v>
      </c>
      <c r="H25" s="463" t="s">
        <v>1594</v>
      </c>
      <c r="I25" s="463" t="s">
        <v>1595</v>
      </c>
      <c r="J25" s="464">
        <v>2038</v>
      </c>
      <c r="K25" s="465">
        <v>575</v>
      </c>
      <c r="L25" s="466">
        <v>0.95</v>
      </c>
      <c r="M25" s="466">
        <v>2.3300000000000001E-2</v>
      </c>
      <c r="N25" s="466">
        <v>0.25</v>
      </c>
      <c r="O25" s="471">
        <v>0.11</v>
      </c>
      <c r="P25" s="465">
        <v>1</v>
      </c>
      <c r="Q25" s="465">
        <v>2</v>
      </c>
      <c r="R25" s="465">
        <v>30</v>
      </c>
      <c r="S25" s="467" t="s">
        <v>1395</v>
      </c>
      <c r="T25" s="468">
        <v>49869.000000000007</v>
      </c>
      <c r="U25" s="468">
        <v>491563.00000000006</v>
      </c>
      <c r="V25" s="468">
        <v>170979.00000000003</v>
      </c>
      <c r="W25" s="468">
        <v>34195.000000000007</v>
      </c>
      <c r="X25" s="465">
        <v>0</v>
      </c>
      <c r="Y25" s="469" t="s">
        <v>1596</v>
      </c>
      <c r="Z25" s="470">
        <v>18.559999999999999</v>
      </c>
      <c r="AA25" s="469" t="s">
        <v>1397</v>
      </c>
      <c r="AB25" s="465">
        <v>8.9999999999999993E-3</v>
      </c>
      <c r="AC25" s="466">
        <v>0.7</v>
      </c>
      <c r="AD25" s="466">
        <v>0.7</v>
      </c>
      <c r="AE25" s="466">
        <v>0.7</v>
      </c>
      <c r="AF25" s="467" t="s">
        <v>1398</v>
      </c>
      <c r="AG25" s="465">
        <v>448</v>
      </c>
      <c r="AH25" s="465">
        <v>448</v>
      </c>
      <c r="AI25" s="465">
        <v>448</v>
      </c>
      <c r="AJ25" s="465">
        <v>30</v>
      </c>
      <c r="AK25" s="469" t="s">
        <v>1399</v>
      </c>
      <c r="AL25" s="466">
        <v>1</v>
      </c>
      <c r="AM25" s="466">
        <v>0</v>
      </c>
      <c r="AN25" s="469" t="s">
        <v>1400</v>
      </c>
      <c r="AO25" s="466"/>
      <c r="AP25" s="466"/>
      <c r="AQ25" s="466"/>
      <c r="AR25" s="466"/>
      <c r="AS25" s="466"/>
      <c r="AT25" s="466"/>
      <c r="AU25" s="466"/>
      <c r="AV25" s="466"/>
      <c r="AW25" s="466"/>
      <c r="AX25" s="466"/>
      <c r="AY25" s="466"/>
      <c r="AZ25" s="466"/>
      <c r="BA25" s="466"/>
      <c r="BB25" s="466"/>
      <c r="BC25" s="466"/>
      <c r="BD25" s="466"/>
      <c r="BE25" s="466"/>
      <c r="BF25" s="466"/>
      <c r="BG25" s="466"/>
      <c r="BH25" s="466"/>
      <c r="BI25" s="466"/>
      <c r="BJ25" s="466"/>
      <c r="BK25" s="466"/>
      <c r="BL25" s="466"/>
      <c r="BM25" s="466"/>
      <c r="BN25" s="466"/>
      <c r="BO25" s="466"/>
      <c r="BP25" s="466"/>
      <c r="BQ25" s="466"/>
      <c r="BR25" s="466"/>
      <c r="BS25" s="466"/>
      <c r="BT25" s="466"/>
      <c r="BU25" s="466"/>
      <c r="BV25" s="466"/>
      <c r="BW25" s="466"/>
      <c r="BX25" s="466"/>
      <c r="BY25" s="466"/>
      <c r="BZ25" s="466"/>
      <c r="CA25" s="466"/>
      <c r="CB25" s="466"/>
      <c r="CC25" s="466"/>
      <c r="CD25" s="466"/>
      <c r="CE25" s="466"/>
      <c r="CF25" s="466"/>
      <c r="CG25" s="466"/>
      <c r="CH25" s="466"/>
      <c r="CI25" s="466"/>
      <c r="CJ25" s="466"/>
      <c r="CK25" s="466"/>
      <c r="CL25" s="466"/>
      <c r="CM25" s="466"/>
      <c r="CN25" s="466"/>
      <c r="CO25" s="466"/>
      <c r="CP25" s="466"/>
      <c r="CQ25" s="466"/>
      <c r="CR25" s="466"/>
      <c r="CS25" s="466"/>
      <c r="CT25" s="466"/>
      <c r="CU25" s="466"/>
      <c r="CV25" s="466"/>
      <c r="CW25" s="466"/>
      <c r="CX25" s="466"/>
      <c r="CY25" s="466"/>
      <c r="CZ25" s="466"/>
      <c r="DA25" s="466"/>
      <c r="DB25" s="466"/>
      <c r="DC25" s="466"/>
      <c r="DD25" s="466"/>
      <c r="DE25" s="466"/>
      <c r="DF25" s="466"/>
      <c r="DG25" s="466"/>
      <c r="DH25" s="466"/>
      <c r="DI25" s="466"/>
      <c r="DJ25" s="466"/>
      <c r="DK25" s="466"/>
      <c r="DL25" s="466"/>
      <c r="DM25" s="466"/>
      <c r="DN25" s="466"/>
      <c r="DO25" s="466"/>
      <c r="DP25" s="466"/>
      <c r="DQ25" s="466"/>
      <c r="DR25" s="466"/>
      <c r="DS25" s="466"/>
      <c r="DT25" s="466"/>
      <c r="DU25" s="466"/>
      <c r="DV25" s="466"/>
      <c r="DW25" s="471"/>
      <c r="DX25" s="466"/>
      <c r="DY25" s="466"/>
      <c r="DZ25" s="466"/>
      <c r="EA25" s="466"/>
      <c r="EB25" s="466"/>
      <c r="EC25" s="466"/>
      <c r="ED25" s="466"/>
      <c r="EE25" s="466"/>
      <c r="EF25" s="466"/>
      <c r="EG25" s="466"/>
      <c r="EH25" s="466"/>
      <c r="EI25" s="466"/>
      <c r="EJ25" s="466"/>
      <c r="EK25" s="465"/>
      <c r="EL25" s="465"/>
      <c r="EM25" s="465"/>
      <c r="EN25" s="465"/>
      <c r="EO25" s="466"/>
      <c r="EP25" s="466"/>
      <c r="EQ25" s="466"/>
      <c r="ER25" s="465"/>
      <c r="ES25" s="465"/>
      <c r="ET25" s="465"/>
      <c r="EU25" s="465"/>
      <c r="EV25" s="465"/>
      <c r="EW25" s="467"/>
      <c r="EX25" s="467" t="s">
        <v>1401</v>
      </c>
      <c r="EY25" s="467">
        <v>0</v>
      </c>
      <c r="EZ25" s="467">
        <v>0</v>
      </c>
      <c r="FA25" s="467">
        <v>0</v>
      </c>
      <c r="FB25" s="469" t="s">
        <v>1402</v>
      </c>
      <c r="FC25" s="467">
        <v>62.117280000000001</v>
      </c>
      <c r="FD25" s="469" t="s">
        <v>1597</v>
      </c>
      <c r="FE25" s="467">
        <v>1589.991</v>
      </c>
      <c r="FF25" s="469" t="s">
        <v>1404</v>
      </c>
      <c r="FG25" s="467">
        <v>0</v>
      </c>
      <c r="FH25" s="469" t="s">
        <v>1405</v>
      </c>
      <c r="FI25" s="467">
        <v>0</v>
      </c>
      <c r="FJ25" s="469" t="s">
        <v>1405</v>
      </c>
      <c r="FK25" s="467">
        <v>0</v>
      </c>
      <c r="FL25" s="472">
        <v>0</v>
      </c>
      <c r="FM25" s="473">
        <v>0</v>
      </c>
      <c r="FN25" s="473">
        <v>0</v>
      </c>
      <c r="FO25" s="473">
        <v>0</v>
      </c>
      <c r="FP25" s="473">
        <v>0</v>
      </c>
      <c r="FQ25" s="473">
        <v>0</v>
      </c>
      <c r="FR25" s="473">
        <v>0</v>
      </c>
      <c r="FS25" s="473">
        <v>0</v>
      </c>
      <c r="FT25" s="473">
        <v>0</v>
      </c>
      <c r="FU25" s="473">
        <v>0</v>
      </c>
      <c r="FV25" s="473">
        <v>0</v>
      </c>
      <c r="FW25" s="473">
        <v>0</v>
      </c>
      <c r="FX25" s="473">
        <v>0</v>
      </c>
      <c r="FY25" s="473">
        <v>0</v>
      </c>
      <c r="FZ25" s="473">
        <v>0</v>
      </c>
      <c r="GA25" s="473">
        <v>0</v>
      </c>
      <c r="GB25" s="473">
        <v>0</v>
      </c>
      <c r="GC25" s="473">
        <v>0</v>
      </c>
      <c r="GD25" s="473">
        <v>0</v>
      </c>
      <c r="GE25" s="473">
        <v>0</v>
      </c>
      <c r="GF25" s="473">
        <v>0</v>
      </c>
      <c r="GG25" s="473">
        <v>0</v>
      </c>
      <c r="GH25" s="473">
        <v>0</v>
      </c>
      <c r="GI25" s="473">
        <v>0</v>
      </c>
      <c r="GJ25" s="473">
        <v>0</v>
      </c>
      <c r="GK25" s="473">
        <v>0</v>
      </c>
      <c r="GL25" s="473">
        <v>0</v>
      </c>
      <c r="GM25" s="473">
        <v>0</v>
      </c>
      <c r="GN25" s="473">
        <v>0</v>
      </c>
      <c r="GO25" s="473">
        <v>0</v>
      </c>
      <c r="GP25" s="473">
        <v>0</v>
      </c>
      <c r="GQ25" s="473">
        <v>0</v>
      </c>
      <c r="GR25" s="473">
        <v>0</v>
      </c>
      <c r="GS25" s="473">
        <v>0</v>
      </c>
      <c r="GT25" s="473">
        <v>0</v>
      </c>
      <c r="GU25" s="473">
        <v>0</v>
      </c>
      <c r="GV25" s="473">
        <v>0</v>
      </c>
      <c r="GW25" s="473">
        <v>0</v>
      </c>
      <c r="GX25" s="473">
        <v>0</v>
      </c>
      <c r="GY25" s="473">
        <v>0</v>
      </c>
      <c r="GZ25" s="473">
        <v>0</v>
      </c>
      <c r="HA25" s="473">
        <v>0</v>
      </c>
      <c r="HB25" s="473">
        <v>0</v>
      </c>
      <c r="HC25" s="473">
        <v>0</v>
      </c>
      <c r="HD25" s="473">
        <v>0</v>
      </c>
      <c r="HE25" s="473">
        <v>0</v>
      </c>
      <c r="HF25" s="473">
        <v>0</v>
      </c>
      <c r="HG25" s="473">
        <v>0</v>
      </c>
      <c r="HH25" s="473">
        <v>0</v>
      </c>
      <c r="HI25" s="473">
        <v>0</v>
      </c>
      <c r="HJ25" s="473">
        <v>0</v>
      </c>
      <c r="HK25" s="473">
        <v>0</v>
      </c>
      <c r="HL25" s="473">
        <v>0</v>
      </c>
      <c r="HM25" s="473">
        <v>0</v>
      </c>
      <c r="HN25" s="473">
        <v>0</v>
      </c>
      <c r="HO25" s="473">
        <v>0</v>
      </c>
      <c r="HP25" s="473">
        <v>0</v>
      </c>
      <c r="HQ25" s="473">
        <v>0</v>
      </c>
      <c r="HR25" s="473">
        <v>0</v>
      </c>
      <c r="HS25" s="473">
        <v>0</v>
      </c>
      <c r="HT25" s="473">
        <v>0</v>
      </c>
      <c r="HU25" s="473">
        <v>0</v>
      </c>
      <c r="HV25" s="473">
        <v>0</v>
      </c>
      <c r="HW25" s="473">
        <v>0</v>
      </c>
      <c r="HX25" s="473">
        <v>0</v>
      </c>
      <c r="HY25" s="473">
        <v>0</v>
      </c>
      <c r="HZ25" s="473">
        <v>0</v>
      </c>
      <c r="IA25" s="473">
        <v>0</v>
      </c>
      <c r="IB25" s="473">
        <v>0</v>
      </c>
      <c r="IC25" s="473">
        <v>0</v>
      </c>
      <c r="ID25" s="473">
        <v>0</v>
      </c>
      <c r="IE25" s="473">
        <v>0</v>
      </c>
      <c r="IF25" s="473">
        <v>0</v>
      </c>
      <c r="IG25" s="473">
        <v>0</v>
      </c>
      <c r="IH25" s="473">
        <v>0</v>
      </c>
      <c r="II25" s="473">
        <v>0</v>
      </c>
      <c r="IJ25" s="473">
        <v>0</v>
      </c>
      <c r="IK25" s="473">
        <v>0</v>
      </c>
      <c r="IL25" s="473">
        <v>0</v>
      </c>
      <c r="IM25" s="473">
        <v>0</v>
      </c>
      <c r="IN25" s="473">
        <v>0</v>
      </c>
      <c r="IO25" s="473">
        <v>0</v>
      </c>
      <c r="IP25" s="473">
        <v>0</v>
      </c>
      <c r="IQ25" s="473">
        <v>0</v>
      </c>
      <c r="IR25" s="473">
        <v>0</v>
      </c>
      <c r="IS25" s="473">
        <v>0</v>
      </c>
      <c r="IT25" s="473">
        <v>0</v>
      </c>
      <c r="IU25" s="473">
        <v>0</v>
      </c>
      <c r="IV25" s="473">
        <v>0</v>
      </c>
      <c r="IW25" s="473">
        <v>0</v>
      </c>
      <c r="IX25" s="473">
        <v>0</v>
      </c>
      <c r="IY25" s="473">
        <v>0</v>
      </c>
      <c r="IZ25" s="473">
        <v>0</v>
      </c>
      <c r="JA25" s="473">
        <v>0</v>
      </c>
      <c r="JB25" s="473">
        <v>0</v>
      </c>
      <c r="JC25" s="473">
        <v>0</v>
      </c>
      <c r="JD25" s="473">
        <v>0</v>
      </c>
      <c r="JE25" s="473">
        <v>0</v>
      </c>
      <c r="JF25" s="473">
        <v>0</v>
      </c>
      <c r="JG25" s="473">
        <v>0</v>
      </c>
      <c r="JH25" s="473">
        <v>0</v>
      </c>
      <c r="JI25" s="467" t="s">
        <v>1416</v>
      </c>
      <c r="JJ25" s="467" t="s">
        <v>1416</v>
      </c>
      <c r="JK25" s="395"/>
      <c r="JL25" s="395"/>
      <c r="JM25" s="395"/>
      <c r="JN25" s="395"/>
      <c r="JO25" s="395"/>
      <c r="JP25" s="395"/>
      <c r="JQ25" s="395"/>
      <c r="JR25" s="395"/>
      <c r="JS25" s="395"/>
      <c r="JT25" s="395"/>
      <c r="JU25" s="395"/>
      <c r="JV25" s="395"/>
      <c r="JW25" s="395"/>
      <c r="JX25" s="395"/>
      <c r="JY25" s="395"/>
      <c r="JZ25" s="395"/>
      <c r="KA25" s="395"/>
      <c r="KB25" s="395"/>
      <c r="KC25" s="395"/>
      <c r="KD25" s="395"/>
      <c r="KE25" s="395"/>
      <c r="KF25" s="395"/>
      <c r="KG25" s="395"/>
      <c r="KH25" s="395"/>
      <c r="KI25" s="395"/>
      <c r="KJ25" s="395"/>
      <c r="KK25" s="395"/>
      <c r="KL25" s="395"/>
      <c r="KM25" s="395"/>
      <c r="KN25" s="395"/>
      <c r="KO25" s="395"/>
      <c r="KP25" s="395"/>
      <c r="KQ25" s="395"/>
      <c r="KR25" s="395"/>
      <c r="KS25" s="395"/>
      <c r="KT25" s="395"/>
      <c r="KU25" s="395"/>
      <c r="KV25" s="395"/>
      <c r="KW25" s="395"/>
      <c r="KX25" s="395"/>
      <c r="KY25" s="395"/>
      <c r="KZ25" s="395"/>
      <c r="LA25" s="395"/>
      <c r="LB25" s="395"/>
      <c r="LC25" s="395"/>
      <c r="LD25" s="395"/>
      <c r="LE25" s="395"/>
      <c r="LF25" s="395"/>
      <c r="LG25" s="395"/>
      <c r="LH25" s="395"/>
      <c r="LI25" s="395"/>
      <c r="LJ25" s="395"/>
      <c r="LK25" s="395"/>
      <c r="LL25" s="395"/>
      <c r="LM25" s="395"/>
      <c r="LN25" s="395"/>
      <c r="LO25" s="395"/>
      <c r="LP25" s="395"/>
      <c r="LQ25" s="395"/>
      <c r="LR25" s="395"/>
      <c r="LS25" s="395"/>
      <c r="LT25" s="395"/>
      <c r="LU25" s="395"/>
      <c r="LV25" s="395"/>
      <c r="LW25" s="395"/>
      <c r="LX25" s="395"/>
      <c r="LY25" s="395"/>
      <c r="LZ25" s="395"/>
      <c r="MA25" s="395"/>
      <c r="MB25" s="395"/>
      <c r="MC25" s="395"/>
      <c r="MD25" s="395"/>
      <c r="ME25" s="395"/>
      <c r="MF25" s="395"/>
      <c r="MG25" s="395"/>
      <c r="MH25" s="395"/>
      <c r="MI25" s="395"/>
      <c r="MJ25" s="395"/>
      <c r="MK25" s="395"/>
      <c r="ML25" s="395"/>
      <c r="MM25" s="395"/>
      <c r="MN25" s="395"/>
      <c r="MO25" s="395"/>
      <c r="MP25" s="395"/>
      <c r="MQ25" s="395"/>
      <c r="MR25" s="395"/>
      <c r="MS25" s="395"/>
      <c r="MT25" s="395"/>
      <c r="MU25" s="395"/>
      <c r="MV25" s="395"/>
      <c r="MW25" s="395"/>
      <c r="MX25" s="395"/>
      <c r="MY25" s="395"/>
      <c r="MZ25" s="395"/>
      <c r="NA25" s="395"/>
      <c r="NB25" s="395"/>
      <c r="NC25" s="395"/>
      <c r="ND25" s="395"/>
      <c r="NE25" s="395"/>
      <c r="NF25" s="395"/>
      <c r="NG25" s="489"/>
      <c r="NH25" s="475">
        <v>2.5864556571924497</v>
      </c>
      <c r="NI25" s="475">
        <v>21.524483979155566</v>
      </c>
      <c r="NJ25" s="475">
        <v>2.7706081270360654</v>
      </c>
      <c r="NK25" s="475">
        <v>4636.6517759999997</v>
      </c>
      <c r="NL25" s="475">
        <v>16.303593924629894</v>
      </c>
      <c r="NM25" s="475">
        <v>0.17097900000000002</v>
      </c>
      <c r="NN25" s="475">
        <v>0.49156300000000014</v>
      </c>
      <c r="NO25" s="475">
        <v>4.9869000000000011E-2</v>
      </c>
      <c r="NP25" s="475">
        <v>3.1884644476633063E-2</v>
      </c>
      <c r="NQ25" s="475">
        <v>0.41760855370706623</v>
      </c>
      <c r="NR25" s="475">
        <v>1.3946366644146411</v>
      </c>
      <c r="NS25" s="475">
        <v>0</v>
      </c>
      <c r="NT25" s="475">
        <v>12.368177807805489</v>
      </c>
      <c r="NU25" s="475">
        <v>0.47816728501631528</v>
      </c>
      <c r="NV25" s="475">
        <v>0</v>
      </c>
      <c r="NW25" s="475">
        <v>0.25389717842159493</v>
      </c>
      <c r="NX25" s="475">
        <v>0</v>
      </c>
      <c r="NY25" s="475">
        <v>0</v>
      </c>
      <c r="NZ25" s="475">
        <v>0.61492614631151843</v>
      </c>
      <c r="OA25" s="475">
        <v>2.03399979216028E-2</v>
      </c>
      <c r="OB25" s="475">
        <v>0.25</v>
      </c>
      <c r="OC25" s="475">
        <v>0.87377574110796064</v>
      </c>
      <c r="OD25" s="475">
        <v>1.92796760956758E-13</v>
      </c>
      <c r="OE25" s="475">
        <v>1.6761350485941861E-12</v>
      </c>
      <c r="OF25" s="475">
        <v>0.1099999964237213</v>
      </c>
      <c r="OG25" s="475">
        <v>6.4559248089790341E-2</v>
      </c>
      <c r="OH25" s="475">
        <v>0.28280065858694842</v>
      </c>
      <c r="OI25" s="475">
        <v>0.11</v>
      </c>
      <c r="OJ25" s="475">
        <v>4.48E-2</v>
      </c>
      <c r="OK25" s="475">
        <v>5.6520000000000008E-2</v>
      </c>
      <c r="OL25" s="475">
        <v>0.72445197142218476</v>
      </c>
      <c r="OM25" s="475" t="s">
        <v>1395</v>
      </c>
      <c r="ON25" s="475">
        <v>1</v>
      </c>
      <c r="OO25" s="475">
        <v>14</v>
      </c>
      <c r="OP25" s="490"/>
      <c r="OQ25" s="491" t="s">
        <v>1395</v>
      </c>
      <c r="OR25" s="478" t="s">
        <v>1395</v>
      </c>
      <c r="OS25" s="479">
        <v>746606.00000000012</v>
      </c>
      <c r="OT25" s="479">
        <v>2038</v>
      </c>
      <c r="OU25" s="479" t="s">
        <v>1395</v>
      </c>
      <c r="OV25" s="479" t="s">
        <v>1395</v>
      </c>
      <c r="OW25" s="479">
        <v>0</v>
      </c>
      <c r="OX25" s="479">
        <v>1</v>
      </c>
      <c r="OY25" s="480">
        <v>1</v>
      </c>
      <c r="OZ25" s="480">
        <v>0.7128956813798083</v>
      </c>
      <c r="PA25" s="481"/>
      <c r="PB25" s="482">
        <v>2.5864556571924497</v>
      </c>
      <c r="PC25" s="483"/>
      <c r="PD25" s="478">
        <v>296.76184321238884</v>
      </c>
      <c r="PE25" s="479">
        <v>6.9821062068622964E-10</v>
      </c>
      <c r="PF25" s="479">
        <v>363.97992098026197</v>
      </c>
      <c r="PG25" s="480">
        <v>2.5864556571924497</v>
      </c>
      <c r="PH25" s="483"/>
      <c r="PI25" s="478">
        <v>2.5864556571924497</v>
      </c>
      <c r="PJ25" s="479">
        <v>8050</v>
      </c>
      <c r="PK25" s="479">
        <v>575</v>
      </c>
      <c r="PL25" s="479">
        <v>6.2810030715639176E-2</v>
      </c>
      <c r="PM25" s="484">
        <v>36</v>
      </c>
      <c r="PN25" s="479">
        <v>16668</v>
      </c>
      <c r="PO25" s="485">
        <v>2035</v>
      </c>
      <c r="PP25" s="479">
        <v>33</v>
      </c>
      <c r="PQ25" s="479">
        <v>0</v>
      </c>
      <c r="PR25" s="486" t="s">
        <v>1624</v>
      </c>
      <c r="PS25" s="486" t="s">
        <v>1595</v>
      </c>
      <c r="PT25" s="479">
        <v>1</v>
      </c>
      <c r="PU25" s="487" t="s">
        <v>1623</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row>
    <row r="26" spans="1:457" x14ac:dyDescent="0.35">
      <c r="A26" s="459" t="s">
        <v>1625</v>
      </c>
      <c r="B26" s="460">
        <v>2.6492656879080889</v>
      </c>
      <c r="C26" s="488">
        <f>NPV(About!A$94,'H2 Data'!AE$2:BH$2)/30*AB26+B26</f>
        <v>3.9693697455366888</v>
      </c>
      <c r="D26" s="462" t="s">
        <v>1592</v>
      </c>
      <c r="E26" s="463" t="s">
        <v>1625</v>
      </c>
      <c r="F26" s="463" t="s">
        <v>1391</v>
      </c>
      <c r="G26" s="463" t="s">
        <v>1593</v>
      </c>
      <c r="H26" s="463" t="s">
        <v>1594</v>
      </c>
      <c r="I26" s="463" t="s">
        <v>1595</v>
      </c>
      <c r="J26" s="464">
        <v>2039</v>
      </c>
      <c r="K26" s="465">
        <v>575</v>
      </c>
      <c r="L26" s="466">
        <v>0.95</v>
      </c>
      <c r="M26" s="466">
        <v>2.3300000000000001E-2</v>
      </c>
      <c r="N26" s="466">
        <v>0.25</v>
      </c>
      <c r="O26" s="471">
        <v>0.11</v>
      </c>
      <c r="P26" s="465">
        <v>1</v>
      </c>
      <c r="Q26" s="465">
        <v>2</v>
      </c>
      <c r="R26" s="465">
        <v>30</v>
      </c>
      <c r="S26" s="467" t="s">
        <v>1395</v>
      </c>
      <c r="T26" s="468">
        <v>50881</v>
      </c>
      <c r="U26" s="468">
        <v>501542</v>
      </c>
      <c r="V26" s="468">
        <v>174449</v>
      </c>
      <c r="W26" s="468">
        <v>34889</v>
      </c>
      <c r="X26" s="465">
        <v>0</v>
      </c>
      <c r="Y26" s="469" t="s">
        <v>1596</v>
      </c>
      <c r="Z26" s="470">
        <v>18.559999999999999</v>
      </c>
      <c r="AA26" s="469" t="s">
        <v>1397</v>
      </c>
      <c r="AB26" s="465">
        <v>8.9999999999999993E-3</v>
      </c>
      <c r="AC26" s="466">
        <v>0.7</v>
      </c>
      <c r="AD26" s="466">
        <v>0.7</v>
      </c>
      <c r="AE26" s="466">
        <v>0.7</v>
      </c>
      <c r="AF26" s="467" t="s">
        <v>1398</v>
      </c>
      <c r="AG26" s="465">
        <v>446</v>
      </c>
      <c r="AH26" s="465">
        <v>446</v>
      </c>
      <c r="AI26" s="465">
        <v>446</v>
      </c>
      <c r="AJ26" s="465">
        <v>30</v>
      </c>
      <c r="AK26" s="469" t="s">
        <v>1399</v>
      </c>
      <c r="AL26" s="466">
        <v>1</v>
      </c>
      <c r="AM26" s="466">
        <v>0</v>
      </c>
      <c r="AN26" s="469" t="s">
        <v>1400</v>
      </c>
      <c r="AO26" s="466"/>
      <c r="AP26" s="466"/>
      <c r="AQ26" s="466"/>
      <c r="AR26" s="466"/>
      <c r="AS26" s="466"/>
      <c r="AT26" s="466"/>
      <c r="AU26" s="466"/>
      <c r="AV26" s="466"/>
      <c r="AW26" s="466"/>
      <c r="AX26" s="466"/>
      <c r="AY26" s="466"/>
      <c r="AZ26" s="466"/>
      <c r="BA26" s="466"/>
      <c r="BB26" s="466"/>
      <c r="BC26" s="466"/>
      <c r="BD26" s="466"/>
      <c r="BE26" s="466"/>
      <c r="BF26" s="466"/>
      <c r="BG26" s="466"/>
      <c r="BH26" s="466"/>
      <c r="BI26" s="466"/>
      <c r="BJ26" s="466"/>
      <c r="BK26" s="466"/>
      <c r="BL26" s="466"/>
      <c r="BM26" s="466"/>
      <c r="BN26" s="466"/>
      <c r="BO26" s="466"/>
      <c r="BP26" s="466"/>
      <c r="BQ26" s="466"/>
      <c r="BR26" s="466"/>
      <c r="BS26" s="466"/>
      <c r="BT26" s="466"/>
      <c r="BU26" s="466"/>
      <c r="BV26" s="466"/>
      <c r="BW26" s="466"/>
      <c r="BX26" s="466"/>
      <c r="BY26" s="466"/>
      <c r="BZ26" s="466"/>
      <c r="CA26" s="466"/>
      <c r="CB26" s="466"/>
      <c r="CC26" s="466"/>
      <c r="CD26" s="466"/>
      <c r="CE26" s="466"/>
      <c r="CF26" s="466"/>
      <c r="CG26" s="466"/>
      <c r="CH26" s="466"/>
      <c r="CI26" s="466"/>
      <c r="CJ26" s="466"/>
      <c r="CK26" s="466"/>
      <c r="CL26" s="466"/>
      <c r="CM26" s="466"/>
      <c r="CN26" s="466"/>
      <c r="CO26" s="466"/>
      <c r="CP26" s="466"/>
      <c r="CQ26" s="466"/>
      <c r="CR26" s="466"/>
      <c r="CS26" s="466"/>
      <c r="CT26" s="466"/>
      <c r="CU26" s="466"/>
      <c r="CV26" s="466"/>
      <c r="CW26" s="466"/>
      <c r="CX26" s="466"/>
      <c r="CY26" s="466"/>
      <c r="CZ26" s="466"/>
      <c r="DA26" s="466"/>
      <c r="DB26" s="466"/>
      <c r="DC26" s="466"/>
      <c r="DD26" s="466"/>
      <c r="DE26" s="466"/>
      <c r="DF26" s="466"/>
      <c r="DG26" s="466"/>
      <c r="DH26" s="466"/>
      <c r="DI26" s="466"/>
      <c r="DJ26" s="466"/>
      <c r="DK26" s="466"/>
      <c r="DL26" s="466"/>
      <c r="DM26" s="466"/>
      <c r="DN26" s="466"/>
      <c r="DO26" s="466"/>
      <c r="DP26" s="466"/>
      <c r="DQ26" s="466"/>
      <c r="DR26" s="466"/>
      <c r="DS26" s="466"/>
      <c r="DT26" s="466"/>
      <c r="DU26" s="466"/>
      <c r="DV26" s="466"/>
      <c r="DW26" s="471"/>
      <c r="DX26" s="466"/>
      <c r="DY26" s="466"/>
      <c r="DZ26" s="466"/>
      <c r="EA26" s="466"/>
      <c r="EB26" s="466"/>
      <c r="EC26" s="466"/>
      <c r="ED26" s="466"/>
      <c r="EE26" s="466"/>
      <c r="EF26" s="466"/>
      <c r="EG26" s="466"/>
      <c r="EH26" s="466"/>
      <c r="EI26" s="466"/>
      <c r="EJ26" s="466"/>
      <c r="EK26" s="465"/>
      <c r="EL26" s="465"/>
      <c r="EM26" s="465"/>
      <c r="EN26" s="465"/>
      <c r="EO26" s="466"/>
      <c r="EP26" s="466"/>
      <c r="EQ26" s="466"/>
      <c r="ER26" s="465"/>
      <c r="ES26" s="465"/>
      <c r="ET26" s="465"/>
      <c r="EU26" s="465"/>
      <c r="EV26" s="465"/>
      <c r="EW26" s="467"/>
      <c r="EX26" s="467" t="s">
        <v>1401</v>
      </c>
      <c r="EY26" s="467">
        <v>0</v>
      </c>
      <c r="EZ26" s="467">
        <v>0</v>
      </c>
      <c r="FA26" s="467">
        <v>0</v>
      </c>
      <c r="FB26" s="469" t="s">
        <v>1402</v>
      </c>
      <c r="FC26" s="467">
        <v>62.117280000000001</v>
      </c>
      <c r="FD26" s="469" t="s">
        <v>1597</v>
      </c>
      <c r="FE26" s="467">
        <v>1589.991</v>
      </c>
      <c r="FF26" s="469" t="s">
        <v>1404</v>
      </c>
      <c r="FG26" s="467">
        <v>0</v>
      </c>
      <c r="FH26" s="469" t="s">
        <v>1405</v>
      </c>
      <c r="FI26" s="467">
        <v>0</v>
      </c>
      <c r="FJ26" s="469" t="s">
        <v>1405</v>
      </c>
      <c r="FK26" s="467">
        <v>0</v>
      </c>
      <c r="FL26" s="472">
        <v>0</v>
      </c>
      <c r="FM26" s="473">
        <v>0</v>
      </c>
      <c r="FN26" s="473">
        <v>0</v>
      </c>
      <c r="FO26" s="473">
        <v>0</v>
      </c>
      <c r="FP26" s="473">
        <v>0</v>
      </c>
      <c r="FQ26" s="473">
        <v>0</v>
      </c>
      <c r="FR26" s="473">
        <v>0</v>
      </c>
      <c r="FS26" s="473">
        <v>0</v>
      </c>
      <c r="FT26" s="473">
        <v>0</v>
      </c>
      <c r="FU26" s="473">
        <v>0</v>
      </c>
      <c r="FV26" s="473">
        <v>0</v>
      </c>
      <c r="FW26" s="473">
        <v>0</v>
      </c>
      <c r="FX26" s="473">
        <v>0</v>
      </c>
      <c r="FY26" s="473">
        <v>0</v>
      </c>
      <c r="FZ26" s="473">
        <v>0</v>
      </c>
      <c r="GA26" s="473">
        <v>0</v>
      </c>
      <c r="GB26" s="473">
        <v>0</v>
      </c>
      <c r="GC26" s="473">
        <v>0</v>
      </c>
      <c r="GD26" s="473">
        <v>0</v>
      </c>
      <c r="GE26" s="473">
        <v>0</v>
      </c>
      <c r="GF26" s="473">
        <v>0</v>
      </c>
      <c r="GG26" s="473">
        <v>0</v>
      </c>
      <c r="GH26" s="473">
        <v>0</v>
      </c>
      <c r="GI26" s="473">
        <v>0</v>
      </c>
      <c r="GJ26" s="473">
        <v>0</v>
      </c>
      <c r="GK26" s="473">
        <v>0</v>
      </c>
      <c r="GL26" s="473">
        <v>0</v>
      </c>
      <c r="GM26" s="473">
        <v>0</v>
      </c>
      <c r="GN26" s="473">
        <v>0</v>
      </c>
      <c r="GO26" s="473">
        <v>0</v>
      </c>
      <c r="GP26" s="473">
        <v>0</v>
      </c>
      <c r="GQ26" s="473">
        <v>0</v>
      </c>
      <c r="GR26" s="473">
        <v>0</v>
      </c>
      <c r="GS26" s="473">
        <v>0</v>
      </c>
      <c r="GT26" s="473">
        <v>0</v>
      </c>
      <c r="GU26" s="473">
        <v>0</v>
      </c>
      <c r="GV26" s="473">
        <v>0</v>
      </c>
      <c r="GW26" s="473">
        <v>0</v>
      </c>
      <c r="GX26" s="473">
        <v>0</v>
      </c>
      <c r="GY26" s="473">
        <v>0</v>
      </c>
      <c r="GZ26" s="473">
        <v>0</v>
      </c>
      <c r="HA26" s="473">
        <v>0</v>
      </c>
      <c r="HB26" s="473">
        <v>0</v>
      </c>
      <c r="HC26" s="473">
        <v>0</v>
      </c>
      <c r="HD26" s="473">
        <v>0</v>
      </c>
      <c r="HE26" s="473">
        <v>0</v>
      </c>
      <c r="HF26" s="473">
        <v>0</v>
      </c>
      <c r="HG26" s="473">
        <v>0</v>
      </c>
      <c r="HH26" s="473">
        <v>0</v>
      </c>
      <c r="HI26" s="473">
        <v>0</v>
      </c>
      <c r="HJ26" s="473">
        <v>0</v>
      </c>
      <c r="HK26" s="473">
        <v>0</v>
      </c>
      <c r="HL26" s="473">
        <v>0</v>
      </c>
      <c r="HM26" s="473">
        <v>0</v>
      </c>
      <c r="HN26" s="473">
        <v>0</v>
      </c>
      <c r="HO26" s="473">
        <v>0</v>
      </c>
      <c r="HP26" s="473">
        <v>0</v>
      </c>
      <c r="HQ26" s="473">
        <v>0</v>
      </c>
      <c r="HR26" s="473">
        <v>0</v>
      </c>
      <c r="HS26" s="473">
        <v>0</v>
      </c>
      <c r="HT26" s="473">
        <v>0</v>
      </c>
      <c r="HU26" s="473">
        <v>0</v>
      </c>
      <c r="HV26" s="473">
        <v>0</v>
      </c>
      <c r="HW26" s="473">
        <v>0</v>
      </c>
      <c r="HX26" s="473">
        <v>0</v>
      </c>
      <c r="HY26" s="473">
        <v>0</v>
      </c>
      <c r="HZ26" s="473">
        <v>0</v>
      </c>
      <c r="IA26" s="473">
        <v>0</v>
      </c>
      <c r="IB26" s="473">
        <v>0</v>
      </c>
      <c r="IC26" s="473">
        <v>0</v>
      </c>
      <c r="ID26" s="473">
        <v>0</v>
      </c>
      <c r="IE26" s="473">
        <v>0</v>
      </c>
      <c r="IF26" s="473">
        <v>0</v>
      </c>
      <c r="IG26" s="473">
        <v>0</v>
      </c>
      <c r="IH26" s="473">
        <v>0</v>
      </c>
      <c r="II26" s="473">
        <v>0</v>
      </c>
      <c r="IJ26" s="473">
        <v>0</v>
      </c>
      <c r="IK26" s="473">
        <v>0</v>
      </c>
      <c r="IL26" s="473">
        <v>0</v>
      </c>
      <c r="IM26" s="473">
        <v>0</v>
      </c>
      <c r="IN26" s="473">
        <v>0</v>
      </c>
      <c r="IO26" s="473">
        <v>0</v>
      </c>
      <c r="IP26" s="473">
        <v>0</v>
      </c>
      <c r="IQ26" s="473">
        <v>0</v>
      </c>
      <c r="IR26" s="473">
        <v>0</v>
      </c>
      <c r="IS26" s="473">
        <v>0</v>
      </c>
      <c r="IT26" s="473">
        <v>0</v>
      </c>
      <c r="IU26" s="473">
        <v>0</v>
      </c>
      <c r="IV26" s="473">
        <v>0</v>
      </c>
      <c r="IW26" s="473">
        <v>0</v>
      </c>
      <c r="IX26" s="473">
        <v>0</v>
      </c>
      <c r="IY26" s="473">
        <v>0</v>
      </c>
      <c r="IZ26" s="473">
        <v>0</v>
      </c>
      <c r="JA26" s="473">
        <v>0</v>
      </c>
      <c r="JB26" s="473">
        <v>0</v>
      </c>
      <c r="JC26" s="473">
        <v>0</v>
      </c>
      <c r="JD26" s="473">
        <v>0</v>
      </c>
      <c r="JE26" s="473">
        <v>0</v>
      </c>
      <c r="JF26" s="473">
        <v>0</v>
      </c>
      <c r="JG26" s="473">
        <v>0</v>
      </c>
      <c r="JH26" s="473">
        <v>0</v>
      </c>
      <c r="JI26" s="467" t="s">
        <v>1416</v>
      </c>
      <c r="JJ26" s="467" t="s">
        <v>1416</v>
      </c>
      <c r="JK26" s="395"/>
      <c r="JL26" s="395"/>
      <c r="JM26" s="395"/>
      <c r="JN26" s="395"/>
      <c r="JO26" s="395"/>
      <c r="JP26" s="395"/>
      <c r="JQ26" s="395"/>
      <c r="JR26" s="395"/>
      <c r="JS26" s="395"/>
      <c r="JT26" s="395"/>
      <c r="JU26" s="395"/>
      <c r="JV26" s="395"/>
      <c r="JW26" s="395"/>
      <c r="JX26" s="395"/>
      <c r="JY26" s="395"/>
      <c r="JZ26" s="395"/>
      <c r="KA26" s="395"/>
      <c r="KB26" s="395"/>
      <c r="KC26" s="395"/>
      <c r="KD26" s="395"/>
      <c r="KE26" s="395"/>
      <c r="KF26" s="395"/>
      <c r="KG26" s="395"/>
      <c r="KH26" s="395"/>
      <c r="KI26" s="395"/>
      <c r="KJ26" s="395"/>
      <c r="KK26" s="395"/>
      <c r="KL26" s="395"/>
      <c r="KM26" s="395"/>
      <c r="KN26" s="395"/>
      <c r="KO26" s="395"/>
      <c r="KP26" s="395"/>
      <c r="KQ26" s="395"/>
      <c r="KR26" s="395"/>
      <c r="KS26" s="395"/>
      <c r="KT26" s="395"/>
      <c r="KU26" s="395"/>
      <c r="KV26" s="395"/>
      <c r="KW26" s="395"/>
      <c r="KX26" s="395"/>
      <c r="KY26" s="395"/>
      <c r="KZ26" s="395"/>
      <c r="LA26" s="395"/>
      <c r="LB26" s="395"/>
      <c r="LC26" s="395"/>
      <c r="LD26" s="395"/>
      <c r="LE26" s="395"/>
      <c r="LF26" s="395"/>
      <c r="LG26" s="395"/>
      <c r="LH26" s="395"/>
      <c r="LI26" s="395"/>
      <c r="LJ26" s="395"/>
      <c r="LK26" s="395"/>
      <c r="LL26" s="395"/>
      <c r="LM26" s="395"/>
      <c r="LN26" s="395"/>
      <c r="LO26" s="395"/>
      <c r="LP26" s="395"/>
      <c r="LQ26" s="395"/>
      <c r="LR26" s="395"/>
      <c r="LS26" s="395"/>
      <c r="LT26" s="395"/>
      <c r="LU26" s="395"/>
      <c r="LV26" s="395"/>
      <c r="LW26" s="395"/>
      <c r="LX26" s="395"/>
      <c r="LY26" s="395"/>
      <c r="LZ26" s="395"/>
      <c r="MA26" s="395"/>
      <c r="MB26" s="395"/>
      <c r="MC26" s="395"/>
      <c r="MD26" s="395"/>
      <c r="ME26" s="395"/>
      <c r="MF26" s="395"/>
      <c r="MG26" s="395"/>
      <c r="MH26" s="395"/>
      <c r="MI26" s="395"/>
      <c r="MJ26" s="395"/>
      <c r="MK26" s="395"/>
      <c r="ML26" s="395"/>
      <c r="MM26" s="395"/>
      <c r="MN26" s="395"/>
      <c r="MO26" s="395"/>
      <c r="MP26" s="395"/>
      <c r="MQ26" s="395"/>
      <c r="MR26" s="395"/>
      <c r="MS26" s="395"/>
      <c r="MT26" s="395"/>
      <c r="MU26" s="395"/>
      <c r="MV26" s="395"/>
      <c r="MW26" s="395"/>
      <c r="MX26" s="395"/>
      <c r="MY26" s="395"/>
      <c r="MZ26" s="395"/>
      <c r="NA26" s="395"/>
      <c r="NB26" s="395"/>
      <c r="NC26" s="395"/>
      <c r="ND26" s="395"/>
      <c r="NE26" s="395"/>
      <c r="NF26" s="395"/>
      <c r="NG26" s="489"/>
      <c r="NH26" s="475">
        <v>2.6492656879080889</v>
      </c>
      <c r="NI26" s="475">
        <v>22.047189054771117</v>
      </c>
      <c r="NJ26" s="475">
        <v>2.8341202165879404</v>
      </c>
      <c r="NK26" s="475">
        <v>4637.074943999999</v>
      </c>
      <c r="NL26" s="475">
        <v>16.701311539059247</v>
      </c>
      <c r="NM26" s="475">
        <v>0.17444899999999999</v>
      </c>
      <c r="NN26" s="475">
        <v>0.50154200000000004</v>
      </c>
      <c r="NO26" s="475">
        <v>5.0881000000000003E-2</v>
      </c>
      <c r="NP26" s="475">
        <v>3.2384425787412838E-2</v>
      </c>
      <c r="NQ26" s="475">
        <v>0.42388405259113088</v>
      </c>
      <c r="NR26" s="475">
        <v>1.4229411199827049</v>
      </c>
      <c r="NS26" s="475">
        <v>0</v>
      </c>
      <c r="NT26" s="475">
        <v>12.654098727972453</v>
      </c>
      <c r="NU26" s="475">
        <v>0.48792911665133737</v>
      </c>
      <c r="NV26" s="475">
        <v>0</v>
      </c>
      <c r="NW26" s="475">
        <v>0.26756676796540352</v>
      </c>
      <c r="NX26" s="475">
        <v>0</v>
      </c>
      <c r="NY26" s="475">
        <v>0</v>
      </c>
      <c r="NZ26" s="475">
        <v>0.65325090232138527</v>
      </c>
      <c r="OA26" s="475">
        <v>2.0340015934378321E-2</v>
      </c>
      <c r="OB26" s="475">
        <v>0.25</v>
      </c>
      <c r="OC26" s="475">
        <v>0.89778680602794203</v>
      </c>
      <c r="OD26" s="475">
        <v>1.7638113475274866E-13</v>
      </c>
      <c r="OE26" s="475">
        <v>1.5334209994129735E-12</v>
      </c>
      <c r="OF26" s="475">
        <v>0.1099999964237213</v>
      </c>
      <c r="OG26" s="475">
        <v>6.4913210272788999E-2</v>
      </c>
      <c r="OH26" s="475">
        <v>0.28690046631348587</v>
      </c>
      <c r="OI26" s="475">
        <v>0.11</v>
      </c>
      <c r="OJ26" s="475">
        <v>4.4600000000000001E-2</v>
      </c>
      <c r="OK26" s="475">
        <v>5.6415000000000007E-2</v>
      </c>
      <c r="OL26" s="475">
        <v>0.71000968214121984</v>
      </c>
      <c r="OM26" s="475" t="s">
        <v>1395</v>
      </c>
      <c r="ON26" s="475">
        <v>1</v>
      </c>
      <c r="OO26" s="475">
        <v>15</v>
      </c>
      <c r="OP26" s="490"/>
      <c r="OQ26" s="491" t="s">
        <v>1395</v>
      </c>
      <c r="OR26" s="478" t="s">
        <v>1395</v>
      </c>
      <c r="OS26" s="479">
        <v>761761</v>
      </c>
      <c r="OT26" s="479">
        <v>2039</v>
      </c>
      <c r="OU26" s="479" t="s">
        <v>1395</v>
      </c>
      <c r="OV26" s="479" t="s">
        <v>1395</v>
      </c>
      <c r="OW26" s="479">
        <v>0</v>
      </c>
      <c r="OX26" s="479">
        <v>1</v>
      </c>
      <c r="OY26" s="480">
        <v>1</v>
      </c>
      <c r="OZ26" s="480">
        <v>0.69868433821093778</v>
      </c>
      <c r="PA26" s="481"/>
      <c r="PB26" s="482">
        <v>2.6492656879080889</v>
      </c>
      <c r="PC26" s="483"/>
      <c r="PD26" s="478">
        <v>296.74954066447782</v>
      </c>
      <c r="PE26" s="479">
        <v>6.260276599195792E-10</v>
      </c>
      <c r="PF26" s="479">
        <v>366.52646174762606</v>
      </c>
      <c r="PG26" s="480">
        <v>2.6492656879080889</v>
      </c>
      <c r="PH26" s="483"/>
      <c r="PI26" s="478">
        <v>2.6492656879080889</v>
      </c>
      <c r="PJ26" s="479">
        <v>8625</v>
      </c>
      <c r="PK26" s="479">
        <v>575</v>
      </c>
      <c r="PL26" s="479">
        <v>6.4111849067871152E-2</v>
      </c>
      <c r="PM26" s="484">
        <v>36</v>
      </c>
      <c r="PN26" s="479">
        <v>16632</v>
      </c>
      <c r="PO26" s="485">
        <v>2036</v>
      </c>
      <c r="PP26" s="479">
        <v>33</v>
      </c>
      <c r="PQ26" s="479">
        <v>0</v>
      </c>
      <c r="PR26" s="486" t="s">
        <v>1626</v>
      </c>
      <c r="PS26" s="486" t="s">
        <v>1595</v>
      </c>
      <c r="PT26" s="479">
        <v>1</v>
      </c>
      <c r="PU26" s="487" t="s">
        <v>1625</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row>
    <row r="27" spans="1:457" x14ac:dyDescent="0.35">
      <c r="A27" s="459" t="s">
        <v>1627</v>
      </c>
      <c r="B27" s="460">
        <v>2.7133775369759601</v>
      </c>
      <c r="C27" s="488">
        <f>NPV(About!A$94,'H2 Data'!AE$2:BH$2)/30*AB27+B27</f>
        <v>4.0334815946045595</v>
      </c>
      <c r="D27" s="462" t="s">
        <v>1592</v>
      </c>
      <c r="E27" s="463" t="s">
        <v>1627</v>
      </c>
      <c r="F27" s="463" t="s">
        <v>1391</v>
      </c>
      <c r="G27" s="463" t="s">
        <v>1593</v>
      </c>
      <c r="H27" s="463" t="s">
        <v>1594</v>
      </c>
      <c r="I27" s="463" t="s">
        <v>1595</v>
      </c>
      <c r="J27" s="464">
        <v>2040</v>
      </c>
      <c r="K27" s="465">
        <v>575</v>
      </c>
      <c r="L27" s="466">
        <v>0.95</v>
      </c>
      <c r="M27" s="466">
        <v>2.3300000000000001E-2</v>
      </c>
      <c r="N27" s="466">
        <v>0.25</v>
      </c>
      <c r="O27" s="471">
        <v>0.11</v>
      </c>
      <c r="P27" s="465">
        <v>1</v>
      </c>
      <c r="Q27" s="465">
        <v>2</v>
      </c>
      <c r="R27" s="465">
        <v>30</v>
      </c>
      <c r="S27" s="467" t="s">
        <v>1395</v>
      </c>
      <c r="T27" s="468">
        <v>51914</v>
      </c>
      <c r="U27" s="468">
        <v>511722.99999999994</v>
      </c>
      <c r="V27" s="468">
        <v>177991</v>
      </c>
      <c r="W27" s="468">
        <v>35596.999999999993</v>
      </c>
      <c r="X27" s="465">
        <v>0</v>
      </c>
      <c r="Y27" s="469" t="s">
        <v>1596</v>
      </c>
      <c r="Z27" s="470">
        <v>18.559999999999999</v>
      </c>
      <c r="AA27" s="469" t="s">
        <v>1397</v>
      </c>
      <c r="AB27" s="465">
        <v>8.9999999999999993E-3</v>
      </c>
      <c r="AC27" s="466">
        <v>0.7</v>
      </c>
      <c r="AD27" s="466">
        <v>0.7</v>
      </c>
      <c r="AE27" s="466">
        <v>0.7</v>
      </c>
      <c r="AF27" s="467" t="s">
        <v>1398</v>
      </c>
      <c r="AG27" s="465">
        <v>445</v>
      </c>
      <c r="AH27" s="465">
        <v>445</v>
      </c>
      <c r="AI27" s="465">
        <v>445</v>
      </c>
      <c r="AJ27" s="465">
        <v>30</v>
      </c>
      <c r="AK27" s="469" t="s">
        <v>1399</v>
      </c>
      <c r="AL27" s="466">
        <v>1</v>
      </c>
      <c r="AM27" s="466">
        <v>0</v>
      </c>
      <c r="AN27" s="469" t="s">
        <v>1400</v>
      </c>
      <c r="AO27" s="466"/>
      <c r="AP27" s="466"/>
      <c r="AQ27" s="466"/>
      <c r="AR27" s="466"/>
      <c r="AS27" s="466"/>
      <c r="AT27" s="466"/>
      <c r="AU27" s="466"/>
      <c r="AV27" s="466"/>
      <c r="AW27" s="466"/>
      <c r="AX27" s="466"/>
      <c r="AY27" s="466"/>
      <c r="AZ27" s="466"/>
      <c r="BA27" s="466"/>
      <c r="BB27" s="466"/>
      <c r="BC27" s="466"/>
      <c r="BD27" s="466"/>
      <c r="BE27" s="466"/>
      <c r="BF27" s="466"/>
      <c r="BG27" s="466"/>
      <c r="BH27" s="466"/>
      <c r="BI27" s="466"/>
      <c r="BJ27" s="466"/>
      <c r="BK27" s="466"/>
      <c r="BL27" s="466"/>
      <c r="BM27" s="466"/>
      <c r="BN27" s="466"/>
      <c r="BO27" s="466"/>
      <c r="BP27" s="466"/>
      <c r="BQ27" s="466"/>
      <c r="BR27" s="466"/>
      <c r="BS27" s="466"/>
      <c r="BT27" s="466"/>
      <c r="BU27" s="466"/>
      <c r="BV27" s="466"/>
      <c r="BW27" s="466"/>
      <c r="BX27" s="466"/>
      <c r="BY27" s="466"/>
      <c r="BZ27" s="466"/>
      <c r="CA27" s="466"/>
      <c r="CB27" s="466"/>
      <c r="CC27" s="466"/>
      <c r="CD27" s="466"/>
      <c r="CE27" s="466"/>
      <c r="CF27" s="466"/>
      <c r="CG27" s="466"/>
      <c r="CH27" s="466"/>
      <c r="CI27" s="466"/>
      <c r="CJ27" s="466"/>
      <c r="CK27" s="466"/>
      <c r="CL27" s="466"/>
      <c r="CM27" s="466"/>
      <c r="CN27" s="466"/>
      <c r="CO27" s="466"/>
      <c r="CP27" s="466"/>
      <c r="CQ27" s="466"/>
      <c r="CR27" s="466"/>
      <c r="CS27" s="466"/>
      <c r="CT27" s="466"/>
      <c r="CU27" s="466"/>
      <c r="CV27" s="466"/>
      <c r="CW27" s="466"/>
      <c r="CX27" s="466"/>
      <c r="CY27" s="466"/>
      <c r="CZ27" s="466"/>
      <c r="DA27" s="466"/>
      <c r="DB27" s="466"/>
      <c r="DC27" s="466"/>
      <c r="DD27" s="466"/>
      <c r="DE27" s="466"/>
      <c r="DF27" s="466"/>
      <c r="DG27" s="466"/>
      <c r="DH27" s="466"/>
      <c r="DI27" s="466"/>
      <c r="DJ27" s="466"/>
      <c r="DK27" s="466"/>
      <c r="DL27" s="466"/>
      <c r="DM27" s="466"/>
      <c r="DN27" s="466"/>
      <c r="DO27" s="466"/>
      <c r="DP27" s="466"/>
      <c r="DQ27" s="466"/>
      <c r="DR27" s="466"/>
      <c r="DS27" s="466"/>
      <c r="DT27" s="466"/>
      <c r="DU27" s="466"/>
      <c r="DV27" s="466"/>
      <c r="DW27" s="471"/>
      <c r="DX27" s="466"/>
      <c r="DY27" s="466"/>
      <c r="DZ27" s="466"/>
      <c r="EA27" s="466"/>
      <c r="EB27" s="466"/>
      <c r="EC27" s="466"/>
      <c r="ED27" s="466"/>
      <c r="EE27" s="466"/>
      <c r="EF27" s="466"/>
      <c r="EG27" s="466"/>
      <c r="EH27" s="466"/>
      <c r="EI27" s="466"/>
      <c r="EJ27" s="466"/>
      <c r="EK27" s="465"/>
      <c r="EL27" s="465"/>
      <c r="EM27" s="465"/>
      <c r="EN27" s="465"/>
      <c r="EO27" s="466"/>
      <c r="EP27" s="466"/>
      <c r="EQ27" s="466"/>
      <c r="ER27" s="465"/>
      <c r="ES27" s="465"/>
      <c r="ET27" s="465"/>
      <c r="EU27" s="465"/>
      <c r="EV27" s="465"/>
      <c r="EW27" s="467"/>
      <c r="EX27" s="467" t="s">
        <v>1401</v>
      </c>
      <c r="EY27" s="467">
        <v>0</v>
      </c>
      <c r="EZ27" s="467">
        <v>0</v>
      </c>
      <c r="FA27" s="467">
        <v>0</v>
      </c>
      <c r="FB27" s="469" t="s">
        <v>1402</v>
      </c>
      <c r="FC27" s="467">
        <v>62.117280000000001</v>
      </c>
      <c r="FD27" s="469" t="s">
        <v>1597</v>
      </c>
      <c r="FE27" s="467">
        <v>1589.991</v>
      </c>
      <c r="FF27" s="469" t="s">
        <v>1404</v>
      </c>
      <c r="FG27" s="467">
        <v>0</v>
      </c>
      <c r="FH27" s="469" t="s">
        <v>1405</v>
      </c>
      <c r="FI27" s="467">
        <v>0</v>
      </c>
      <c r="FJ27" s="469" t="s">
        <v>1405</v>
      </c>
      <c r="FK27" s="467">
        <v>0</v>
      </c>
      <c r="FL27" s="472">
        <v>0</v>
      </c>
      <c r="FM27" s="473">
        <v>0</v>
      </c>
      <c r="FN27" s="473">
        <v>0</v>
      </c>
      <c r="FO27" s="473">
        <v>0</v>
      </c>
      <c r="FP27" s="473">
        <v>0</v>
      </c>
      <c r="FQ27" s="473">
        <v>0</v>
      </c>
      <c r="FR27" s="473">
        <v>0</v>
      </c>
      <c r="FS27" s="473">
        <v>0</v>
      </c>
      <c r="FT27" s="473">
        <v>0</v>
      </c>
      <c r="FU27" s="473">
        <v>0</v>
      </c>
      <c r="FV27" s="473">
        <v>0</v>
      </c>
      <c r="FW27" s="473">
        <v>0</v>
      </c>
      <c r="FX27" s="473">
        <v>0</v>
      </c>
      <c r="FY27" s="473">
        <v>0</v>
      </c>
      <c r="FZ27" s="473">
        <v>0</v>
      </c>
      <c r="GA27" s="473">
        <v>0</v>
      </c>
      <c r="GB27" s="473">
        <v>0</v>
      </c>
      <c r="GC27" s="473">
        <v>0</v>
      </c>
      <c r="GD27" s="473">
        <v>0</v>
      </c>
      <c r="GE27" s="473">
        <v>0</v>
      </c>
      <c r="GF27" s="473">
        <v>0</v>
      </c>
      <c r="GG27" s="473">
        <v>0</v>
      </c>
      <c r="GH27" s="473">
        <v>0</v>
      </c>
      <c r="GI27" s="473">
        <v>0</v>
      </c>
      <c r="GJ27" s="473">
        <v>0</v>
      </c>
      <c r="GK27" s="473">
        <v>0</v>
      </c>
      <c r="GL27" s="473">
        <v>0</v>
      </c>
      <c r="GM27" s="473">
        <v>0</v>
      </c>
      <c r="GN27" s="473">
        <v>0</v>
      </c>
      <c r="GO27" s="473">
        <v>0</v>
      </c>
      <c r="GP27" s="473">
        <v>0</v>
      </c>
      <c r="GQ27" s="473">
        <v>0</v>
      </c>
      <c r="GR27" s="473">
        <v>0</v>
      </c>
      <c r="GS27" s="473">
        <v>0</v>
      </c>
      <c r="GT27" s="473">
        <v>0</v>
      </c>
      <c r="GU27" s="473">
        <v>0</v>
      </c>
      <c r="GV27" s="473">
        <v>0</v>
      </c>
      <c r="GW27" s="473">
        <v>0</v>
      </c>
      <c r="GX27" s="473">
        <v>0</v>
      </c>
      <c r="GY27" s="473">
        <v>0</v>
      </c>
      <c r="GZ27" s="473">
        <v>0</v>
      </c>
      <c r="HA27" s="473">
        <v>0</v>
      </c>
      <c r="HB27" s="473">
        <v>0</v>
      </c>
      <c r="HC27" s="473">
        <v>0</v>
      </c>
      <c r="HD27" s="473">
        <v>0</v>
      </c>
      <c r="HE27" s="473">
        <v>0</v>
      </c>
      <c r="HF27" s="473">
        <v>0</v>
      </c>
      <c r="HG27" s="473">
        <v>0</v>
      </c>
      <c r="HH27" s="473">
        <v>0</v>
      </c>
      <c r="HI27" s="473">
        <v>0</v>
      </c>
      <c r="HJ27" s="473">
        <v>0</v>
      </c>
      <c r="HK27" s="473">
        <v>0</v>
      </c>
      <c r="HL27" s="473">
        <v>0</v>
      </c>
      <c r="HM27" s="473">
        <v>0</v>
      </c>
      <c r="HN27" s="473">
        <v>0</v>
      </c>
      <c r="HO27" s="473">
        <v>0</v>
      </c>
      <c r="HP27" s="473">
        <v>0</v>
      </c>
      <c r="HQ27" s="473">
        <v>0</v>
      </c>
      <c r="HR27" s="473">
        <v>0</v>
      </c>
      <c r="HS27" s="473">
        <v>0</v>
      </c>
      <c r="HT27" s="473">
        <v>0</v>
      </c>
      <c r="HU27" s="473">
        <v>0</v>
      </c>
      <c r="HV27" s="473">
        <v>0</v>
      </c>
      <c r="HW27" s="473">
        <v>0</v>
      </c>
      <c r="HX27" s="473">
        <v>0</v>
      </c>
      <c r="HY27" s="473">
        <v>0</v>
      </c>
      <c r="HZ27" s="473">
        <v>0</v>
      </c>
      <c r="IA27" s="473">
        <v>0</v>
      </c>
      <c r="IB27" s="473">
        <v>0</v>
      </c>
      <c r="IC27" s="473">
        <v>0</v>
      </c>
      <c r="ID27" s="473">
        <v>0</v>
      </c>
      <c r="IE27" s="473">
        <v>0</v>
      </c>
      <c r="IF27" s="473">
        <v>0</v>
      </c>
      <c r="IG27" s="473">
        <v>0</v>
      </c>
      <c r="IH27" s="473">
        <v>0</v>
      </c>
      <c r="II27" s="473">
        <v>0</v>
      </c>
      <c r="IJ27" s="473">
        <v>0</v>
      </c>
      <c r="IK27" s="473">
        <v>0</v>
      </c>
      <c r="IL27" s="473">
        <v>0</v>
      </c>
      <c r="IM27" s="473">
        <v>0</v>
      </c>
      <c r="IN27" s="473">
        <v>0</v>
      </c>
      <c r="IO27" s="473">
        <v>0</v>
      </c>
      <c r="IP27" s="473">
        <v>0</v>
      </c>
      <c r="IQ27" s="473">
        <v>0</v>
      </c>
      <c r="IR27" s="473">
        <v>0</v>
      </c>
      <c r="IS27" s="473">
        <v>0</v>
      </c>
      <c r="IT27" s="473">
        <v>0</v>
      </c>
      <c r="IU27" s="473">
        <v>0</v>
      </c>
      <c r="IV27" s="473">
        <v>0</v>
      </c>
      <c r="IW27" s="473">
        <v>0</v>
      </c>
      <c r="IX27" s="473">
        <v>0</v>
      </c>
      <c r="IY27" s="473">
        <v>0</v>
      </c>
      <c r="IZ27" s="473">
        <v>0</v>
      </c>
      <c r="JA27" s="473">
        <v>0</v>
      </c>
      <c r="JB27" s="473">
        <v>0</v>
      </c>
      <c r="JC27" s="473">
        <v>0</v>
      </c>
      <c r="JD27" s="473">
        <v>0</v>
      </c>
      <c r="JE27" s="473">
        <v>0</v>
      </c>
      <c r="JF27" s="473">
        <v>0</v>
      </c>
      <c r="JG27" s="473">
        <v>0</v>
      </c>
      <c r="JH27" s="473">
        <v>0</v>
      </c>
      <c r="JI27" s="467" t="s">
        <v>1416</v>
      </c>
      <c r="JJ27" s="467" t="s">
        <v>1416</v>
      </c>
      <c r="JK27" s="395"/>
      <c r="JL27" s="395"/>
      <c r="JM27" s="395"/>
      <c r="JN27" s="395"/>
      <c r="JO27" s="395"/>
      <c r="JP27" s="395"/>
      <c r="JQ27" s="395"/>
      <c r="JR27" s="395"/>
      <c r="JS27" s="395"/>
      <c r="JT27" s="395"/>
      <c r="JU27" s="395"/>
      <c r="JV27" s="395"/>
      <c r="JW27" s="395"/>
      <c r="JX27" s="395"/>
      <c r="JY27" s="395"/>
      <c r="JZ27" s="395"/>
      <c r="KA27" s="395"/>
      <c r="KB27" s="395"/>
      <c r="KC27" s="395"/>
      <c r="KD27" s="395"/>
      <c r="KE27" s="395"/>
      <c r="KF27" s="395"/>
      <c r="KG27" s="395"/>
      <c r="KH27" s="395"/>
      <c r="KI27" s="395"/>
      <c r="KJ27" s="395"/>
      <c r="KK27" s="395"/>
      <c r="KL27" s="395"/>
      <c r="KM27" s="395"/>
      <c r="KN27" s="395"/>
      <c r="KO27" s="395"/>
      <c r="KP27" s="395"/>
      <c r="KQ27" s="395"/>
      <c r="KR27" s="395"/>
      <c r="KS27" s="395"/>
      <c r="KT27" s="395"/>
      <c r="KU27" s="395"/>
      <c r="KV27" s="395"/>
      <c r="KW27" s="395"/>
      <c r="KX27" s="395"/>
      <c r="KY27" s="395"/>
      <c r="KZ27" s="395"/>
      <c r="LA27" s="395"/>
      <c r="LB27" s="395"/>
      <c r="LC27" s="395"/>
      <c r="LD27" s="395"/>
      <c r="LE27" s="395"/>
      <c r="LF27" s="395"/>
      <c r="LG27" s="395"/>
      <c r="LH27" s="395"/>
      <c r="LI27" s="395"/>
      <c r="LJ27" s="395"/>
      <c r="LK27" s="395"/>
      <c r="LL27" s="395"/>
      <c r="LM27" s="395"/>
      <c r="LN27" s="395"/>
      <c r="LO27" s="395"/>
      <c r="LP27" s="395"/>
      <c r="LQ27" s="395"/>
      <c r="LR27" s="395"/>
      <c r="LS27" s="395"/>
      <c r="LT27" s="395"/>
      <c r="LU27" s="395"/>
      <c r="LV27" s="395"/>
      <c r="LW27" s="395"/>
      <c r="LX27" s="395"/>
      <c r="LY27" s="395"/>
      <c r="LZ27" s="395"/>
      <c r="MA27" s="395"/>
      <c r="MB27" s="395"/>
      <c r="MC27" s="395"/>
      <c r="MD27" s="395"/>
      <c r="ME27" s="395"/>
      <c r="MF27" s="395"/>
      <c r="MG27" s="395"/>
      <c r="MH27" s="395"/>
      <c r="MI27" s="395"/>
      <c r="MJ27" s="395"/>
      <c r="MK27" s="395"/>
      <c r="ML27" s="395"/>
      <c r="MM27" s="395"/>
      <c r="MN27" s="395"/>
      <c r="MO27" s="395"/>
      <c r="MP27" s="395"/>
      <c r="MQ27" s="395"/>
      <c r="MR27" s="395"/>
      <c r="MS27" s="395"/>
      <c r="MT27" s="395"/>
      <c r="MU27" s="395"/>
      <c r="MV27" s="395"/>
      <c r="MW27" s="395"/>
      <c r="MX27" s="395"/>
      <c r="MY27" s="395"/>
      <c r="MZ27" s="395"/>
      <c r="NA27" s="395"/>
      <c r="NB27" s="395"/>
      <c r="NC27" s="395"/>
      <c r="ND27" s="395"/>
      <c r="NE27" s="395"/>
      <c r="NF27" s="395"/>
      <c r="NG27" s="489"/>
      <c r="NH27" s="475">
        <v>2.7133775369759601</v>
      </c>
      <c r="NI27" s="475">
        <v>22.580727862713942</v>
      </c>
      <c r="NJ27" s="475">
        <v>2.8983512223381496</v>
      </c>
      <c r="NK27" s="475">
        <v>4637.074943999999</v>
      </c>
      <c r="NL27" s="475">
        <v>17.10523038243598</v>
      </c>
      <c r="NM27" s="475">
        <v>0.17799100000000001</v>
      </c>
      <c r="NN27" s="475">
        <v>0.51172299999999993</v>
      </c>
      <c r="NO27" s="475">
        <v>5.1914000000000002E-2</v>
      </c>
      <c r="NP27" s="475">
        <v>3.2966658201360279E-2</v>
      </c>
      <c r="NQ27" s="475">
        <v>0.43136706665330676</v>
      </c>
      <c r="NR27" s="475">
        <v>1.4518168839080092</v>
      </c>
      <c r="NS27" s="475">
        <v>0</v>
      </c>
      <c r="NT27" s="475">
        <v>12.942042562557889</v>
      </c>
      <c r="NU27" s="475">
        <v>0.49782926945811629</v>
      </c>
      <c r="NV27" s="475">
        <v>0</v>
      </c>
      <c r="NW27" s="475">
        <v>0.28173657496466481</v>
      </c>
      <c r="NX27" s="475">
        <v>0</v>
      </c>
      <c r="NY27" s="475">
        <v>0</v>
      </c>
      <c r="NZ27" s="475">
        <v>0.69287670849127381</v>
      </c>
      <c r="OA27" s="475">
        <v>2.0339990069880222E-2</v>
      </c>
      <c r="OB27" s="475">
        <v>0.25</v>
      </c>
      <c r="OC27" s="475">
        <v>0.92241041984406624</v>
      </c>
      <c r="OD27" s="475">
        <v>1.6479582160916784E-13</v>
      </c>
      <c r="OE27" s="475">
        <v>1.4327006900440315E-12</v>
      </c>
      <c r="OF27" s="475">
        <v>0.1099999964237213</v>
      </c>
      <c r="OG27" s="475">
        <v>6.5320244431495686E-2</v>
      </c>
      <c r="OH27" s="475">
        <v>0.29192936774656608</v>
      </c>
      <c r="OI27" s="475">
        <v>0.11</v>
      </c>
      <c r="OJ27" s="475">
        <v>4.4499999999999998E-2</v>
      </c>
      <c r="OK27" s="475">
        <v>5.636250000000001E-2</v>
      </c>
      <c r="OL27" s="475">
        <v>0.69581846186564189</v>
      </c>
      <c r="OM27" s="475" t="s">
        <v>1395</v>
      </c>
      <c r="ON27" s="475">
        <v>1</v>
      </c>
      <c r="OO27" s="475">
        <v>16</v>
      </c>
      <c r="OP27" s="490"/>
      <c r="OQ27" s="491" t="s">
        <v>1395</v>
      </c>
      <c r="OR27" s="478" t="s">
        <v>1395</v>
      </c>
      <c r="OS27" s="479">
        <v>777225</v>
      </c>
      <c r="OT27" s="479">
        <v>2040</v>
      </c>
      <c r="OU27" s="479" t="s">
        <v>1395</v>
      </c>
      <c r="OV27" s="479" t="s">
        <v>1395</v>
      </c>
      <c r="OW27" s="479">
        <v>0</v>
      </c>
      <c r="OX27" s="479">
        <v>1</v>
      </c>
      <c r="OY27" s="480">
        <v>1</v>
      </c>
      <c r="OZ27" s="480">
        <v>0.68475645126279561</v>
      </c>
      <c r="PA27" s="481"/>
      <c r="PB27" s="482">
        <v>2.7133775369759601</v>
      </c>
      <c r="PC27" s="483"/>
      <c r="PD27" s="478">
        <v>296.72211118598307</v>
      </c>
      <c r="PE27" s="479">
        <v>5.7321726451466194E-10</v>
      </c>
      <c r="PF27" s="479">
        <v>369.05236473822498</v>
      </c>
      <c r="PG27" s="480">
        <v>2.7133775369759601</v>
      </c>
      <c r="PH27" s="483"/>
      <c r="PI27" s="478">
        <v>2.7133775369759601</v>
      </c>
      <c r="PJ27" s="479">
        <v>9200</v>
      </c>
      <c r="PK27" s="479">
        <v>575</v>
      </c>
      <c r="PL27" s="479">
        <v>6.5311877995664958E-2</v>
      </c>
      <c r="PM27" s="484">
        <v>36</v>
      </c>
      <c r="PN27" s="479">
        <v>16596</v>
      </c>
      <c r="PO27" s="485">
        <v>2037</v>
      </c>
      <c r="PP27" s="479">
        <v>33</v>
      </c>
      <c r="PQ27" s="479">
        <v>0</v>
      </c>
      <c r="PR27" s="486" t="s">
        <v>1628</v>
      </c>
      <c r="PS27" s="486" t="s">
        <v>1595</v>
      </c>
      <c r="PT27" s="479">
        <v>1</v>
      </c>
      <c r="PU27" s="487" t="s">
        <v>1627</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row>
    <row r="28" spans="1:457" x14ac:dyDescent="0.35">
      <c r="A28" s="459" t="s">
        <v>1629</v>
      </c>
      <c r="B28" s="460">
        <v>2.778689414971625</v>
      </c>
      <c r="C28" s="488">
        <f>NPV(About!A$94,'H2 Data'!AE$2:BH$2)/30*AB28+B28</f>
        <v>4.0987934726002244</v>
      </c>
      <c r="D28" s="462" t="s">
        <v>1592</v>
      </c>
      <c r="E28" s="463" t="s">
        <v>1629</v>
      </c>
      <c r="F28" s="463" t="s">
        <v>1391</v>
      </c>
      <c r="G28" s="463" t="s">
        <v>1593</v>
      </c>
      <c r="H28" s="463" t="s">
        <v>1594</v>
      </c>
      <c r="I28" s="463" t="s">
        <v>1595</v>
      </c>
      <c r="J28" s="464">
        <v>2041</v>
      </c>
      <c r="K28" s="465">
        <v>575</v>
      </c>
      <c r="L28" s="466">
        <v>0.95</v>
      </c>
      <c r="M28" s="466">
        <v>2.3300000000000001E-2</v>
      </c>
      <c r="N28" s="466">
        <v>0.25</v>
      </c>
      <c r="O28" s="471">
        <v>0.11</v>
      </c>
      <c r="P28" s="465">
        <v>1</v>
      </c>
      <c r="Q28" s="465">
        <v>2</v>
      </c>
      <c r="R28" s="465">
        <v>30</v>
      </c>
      <c r="S28" s="467" t="s">
        <v>1395</v>
      </c>
      <c r="T28" s="468">
        <v>52968</v>
      </c>
      <c r="U28" s="468">
        <v>522111</v>
      </c>
      <c r="V28" s="468">
        <v>181604</v>
      </c>
      <c r="W28" s="468">
        <v>36320</v>
      </c>
      <c r="X28" s="465">
        <v>0</v>
      </c>
      <c r="Y28" s="469" t="s">
        <v>1596</v>
      </c>
      <c r="Z28" s="470">
        <v>18.559999999999999</v>
      </c>
      <c r="AA28" s="469" t="s">
        <v>1397</v>
      </c>
      <c r="AB28" s="465">
        <v>8.9999999999999993E-3</v>
      </c>
      <c r="AC28" s="466">
        <v>0.7</v>
      </c>
      <c r="AD28" s="466">
        <v>0.7</v>
      </c>
      <c r="AE28" s="466">
        <v>0.7</v>
      </c>
      <c r="AF28" s="467" t="s">
        <v>1398</v>
      </c>
      <c r="AG28" s="465">
        <v>444</v>
      </c>
      <c r="AH28" s="465">
        <v>444</v>
      </c>
      <c r="AI28" s="465">
        <v>444</v>
      </c>
      <c r="AJ28" s="465">
        <v>30</v>
      </c>
      <c r="AK28" s="469" t="s">
        <v>1399</v>
      </c>
      <c r="AL28" s="466">
        <v>1</v>
      </c>
      <c r="AM28" s="466">
        <v>0</v>
      </c>
      <c r="AN28" s="469" t="s">
        <v>1400</v>
      </c>
      <c r="AO28" s="466"/>
      <c r="AP28" s="466"/>
      <c r="AQ28" s="466"/>
      <c r="AR28" s="466"/>
      <c r="AS28" s="466"/>
      <c r="AT28" s="466"/>
      <c r="AU28" s="466"/>
      <c r="AV28" s="466"/>
      <c r="AW28" s="466"/>
      <c r="AX28" s="466"/>
      <c r="AY28" s="466"/>
      <c r="AZ28" s="466"/>
      <c r="BA28" s="466"/>
      <c r="BB28" s="466"/>
      <c r="BC28" s="466"/>
      <c r="BD28" s="466"/>
      <c r="BE28" s="466"/>
      <c r="BF28" s="466"/>
      <c r="BG28" s="466"/>
      <c r="BH28" s="466"/>
      <c r="BI28" s="466"/>
      <c r="BJ28" s="466"/>
      <c r="BK28" s="466"/>
      <c r="BL28" s="466"/>
      <c r="BM28" s="466"/>
      <c r="BN28" s="466"/>
      <c r="BO28" s="466"/>
      <c r="BP28" s="466"/>
      <c r="BQ28" s="466"/>
      <c r="BR28" s="466"/>
      <c r="BS28" s="466"/>
      <c r="BT28" s="466"/>
      <c r="BU28" s="466"/>
      <c r="BV28" s="466"/>
      <c r="BW28" s="466"/>
      <c r="BX28" s="466"/>
      <c r="BY28" s="466"/>
      <c r="BZ28" s="466"/>
      <c r="CA28" s="466"/>
      <c r="CB28" s="466"/>
      <c r="CC28" s="466"/>
      <c r="CD28" s="466"/>
      <c r="CE28" s="466"/>
      <c r="CF28" s="466"/>
      <c r="CG28" s="466"/>
      <c r="CH28" s="466"/>
      <c r="CI28" s="466"/>
      <c r="CJ28" s="466"/>
      <c r="CK28" s="466"/>
      <c r="CL28" s="466"/>
      <c r="CM28" s="466"/>
      <c r="CN28" s="466"/>
      <c r="CO28" s="466"/>
      <c r="CP28" s="466"/>
      <c r="CQ28" s="466"/>
      <c r="CR28" s="466"/>
      <c r="CS28" s="466"/>
      <c r="CT28" s="466"/>
      <c r="CU28" s="466"/>
      <c r="CV28" s="466"/>
      <c r="CW28" s="466"/>
      <c r="CX28" s="466"/>
      <c r="CY28" s="466"/>
      <c r="CZ28" s="466"/>
      <c r="DA28" s="466"/>
      <c r="DB28" s="466"/>
      <c r="DC28" s="466"/>
      <c r="DD28" s="466"/>
      <c r="DE28" s="466"/>
      <c r="DF28" s="466"/>
      <c r="DG28" s="466"/>
      <c r="DH28" s="466"/>
      <c r="DI28" s="466"/>
      <c r="DJ28" s="466"/>
      <c r="DK28" s="466"/>
      <c r="DL28" s="466"/>
      <c r="DM28" s="466"/>
      <c r="DN28" s="466"/>
      <c r="DO28" s="466"/>
      <c r="DP28" s="466"/>
      <c r="DQ28" s="466"/>
      <c r="DR28" s="466"/>
      <c r="DS28" s="466"/>
      <c r="DT28" s="466"/>
      <c r="DU28" s="466"/>
      <c r="DV28" s="466"/>
      <c r="DW28" s="471"/>
      <c r="DX28" s="466"/>
      <c r="DY28" s="466"/>
      <c r="DZ28" s="466"/>
      <c r="EA28" s="466"/>
      <c r="EB28" s="466"/>
      <c r="EC28" s="466"/>
      <c r="ED28" s="466"/>
      <c r="EE28" s="466"/>
      <c r="EF28" s="466"/>
      <c r="EG28" s="466"/>
      <c r="EH28" s="466"/>
      <c r="EI28" s="466"/>
      <c r="EJ28" s="466"/>
      <c r="EK28" s="465"/>
      <c r="EL28" s="465"/>
      <c r="EM28" s="465"/>
      <c r="EN28" s="465"/>
      <c r="EO28" s="466"/>
      <c r="EP28" s="466"/>
      <c r="EQ28" s="466"/>
      <c r="ER28" s="465"/>
      <c r="ES28" s="465"/>
      <c r="ET28" s="465"/>
      <c r="EU28" s="465"/>
      <c r="EV28" s="465"/>
      <c r="EW28" s="467"/>
      <c r="EX28" s="467" t="s">
        <v>1401</v>
      </c>
      <c r="EY28" s="467">
        <v>0</v>
      </c>
      <c r="EZ28" s="467">
        <v>0</v>
      </c>
      <c r="FA28" s="467">
        <v>0</v>
      </c>
      <c r="FB28" s="469" t="s">
        <v>1402</v>
      </c>
      <c r="FC28" s="467">
        <v>62.117280000000001</v>
      </c>
      <c r="FD28" s="469" t="s">
        <v>1597</v>
      </c>
      <c r="FE28" s="467">
        <v>1589.991</v>
      </c>
      <c r="FF28" s="469" t="s">
        <v>1404</v>
      </c>
      <c r="FG28" s="467">
        <v>0</v>
      </c>
      <c r="FH28" s="469" t="s">
        <v>1405</v>
      </c>
      <c r="FI28" s="467">
        <v>0</v>
      </c>
      <c r="FJ28" s="469" t="s">
        <v>1405</v>
      </c>
      <c r="FK28" s="467">
        <v>0</v>
      </c>
      <c r="FL28" s="472">
        <v>0</v>
      </c>
      <c r="FM28" s="473">
        <v>0</v>
      </c>
      <c r="FN28" s="473">
        <v>0</v>
      </c>
      <c r="FO28" s="473">
        <v>0</v>
      </c>
      <c r="FP28" s="473">
        <v>0</v>
      </c>
      <c r="FQ28" s="473">
        <v>0</v>
      </c>
      <c r="FR28" s="473">
        <v>0</v>
      </c>
      <c r="FS28" s="473">
        <v>0</v>
      </c>
      <c r="FT28" s="473">
        <v>0</v>
      </c>
      <c r="FU28" s="473">
        <v>0</v>
      </c>
      <c r="FV28" s="473">
        <v>0</v>
      </c>
      <c r="FW28" s="473">
        <v>0</v>
      </c>
      <c r="FX28" s="473">
        <v>0</v>
      </c>
      <c r="FY28" s="473">
        <v>0</v>
      </c>
      <c r="FZ28" s="473">
        <v>0</v>
      </c>
      <c r="GA28" s="473">
        <v>0</v>
      </c>
      <c r="GB28" s="473">
        <v>0</v>
      </c>
      <c r="GC28" s="473">
        <v>0</v>
      </c>
      <c r="GD28" s="473">
        <v>0</v>
      </c>
      <c r="GE28" s="473">
        <v>0</v>
      </c>
      <c r="GF28" s="473">
        <v>0</v>
      </c>
      <c r="GG28" s="473">
        <v>0</v>
      </c>
      <c r="GH28" s="473">
        <v>0</v>
      </c>
      <c r="GI28" s="473">
        <v>0</v>
      </c>
      <c r="GJ28" s="473">
        <v>0</v>
      </c>
      <c r="GK28" s="473">
        <v>0</v>
      </c>
      <c r="GL28" s="473">
        <v>0</v>
      </c>
      <c r="GM28" s="473">
        <v>0</v>
      </c>
      <c r="GN28" s="473">
        <v>0</v>
      </c>
      <c r="GO28" s="473">
        <v>0</v>
      </c>
      <c r="GP28" s="473">
        <v>0</v>
      </c>
      <c r="GQ28" s="473">
        <v>0</v>
      </c>
      <c r="GR28" s="473">
        <v>0</v>
      </c>
      <c r="GS28" s="473">
        <v>0</v>
      </c>
      <c r="GT28" s="473">
        <v>0</v>
      </c>
      <c r="GU28" s="473">
        <v>0</v>
      </c>
      <c r="GV28" s="473">
        <v>0</v>
      </c>
      <c r="GW28" s="473">
        <v>0</v>
      </c>
      <c r="GX28" s="473">
        <v>0</v>
      </c>
      <c r="GY28" s="473">
        <v>0</v>
      </c>
      <c r="GZ28" s="473">
        <v>0</v>
      </c>
      <c r="HA28" s="473">
        <v>0</v>
      </c>
      <c r="HB28" s="473">
        <v>0</v>
      </c>
      <c r="HC28" s="473">
        <v>0</v>
      </c>
      <c r="HD28" s="473">
        <v>0</v>
      </c>
      <c r="HE28" s="473">
        <v>0</v>
      </c>
      <c r="HF28" s="473">
        <v>0</v>
      </c>
      <c r="HG28" s="473">
        <v>0</v>
      </c>
      <c r="HH28" s="473">
        <v>0</v>
      </c>
      <c r="HI28" s="473">
        <v>0</v>
      </c>
      <c r="HJ28" s="473">
        <v>0</v>
      </c>
      <c r="HK28" s="473">
        <v>0</v>
      </c>
      <c r="HL28" s="473">
        <v>0</v>
      </c>
      <c r="HM28" s="473">
        <v>0</v>
      </c>
      <c r="HN28" s="473">
        <v>0</v>
      </c>
      <c r="HO28" s="473">
        <v>0</v>
      </c>
      <c r="HP28" s="473">
        <v>0</v>
      </c>
      <c r="HQ28" s="473">
        <v>0</v>
      </c>
      <c r="HR28" s="473">
        <v>0</v>
      </c>
      <c r="HS28" s="473">
        <v>0</v>
      </c>
      <c r="HT28" s="473">
        <v>0</v>
      </c>
      <c r="HU28" s="473">
        <v>0</v>
      </c>
      <c r="HV28" s="473">
        <v>0</v>
      </c>
      <c r="HW28" s="473">
        <v>0</v>
      </c>
      <c r="HX28" s="473">
        <v>0</v>
      </c>
      <c r="HY28" s="473">
        <v>0</v>
      </c>
      <c r="HZ28" s="473">
        <v>0</v>
      </c>
      <c r="IA28" s="473">
        <v>0</v>
      </c>
      <c r="IB28" s="473">
        <v>0</v>
      </c>
      <c r="IC28" s="473">
        <v>0</v>
      </c>
      <c r="ID28" s="473">
        <v>0</v>
      </c>
      <c r="IE28" s="473">
        <v>0</v>
      </c>
      <c r="IF28" s="473">
        <v>0</v>
      </c>
      <c r="IG28" s="473">
        <v>0</v>
      </c>
      <c r="IH28" s="473">
        <v>0</v>
      </c>
      <c r="II28" s="473">
        <v>0</v>
      </c>
      <c r="IJ28" s="473">
        <v>0</v>
      </c>
      <c r="IK28" s="473">
        <v>0</v>
      </c>
      <c r="IL28" s="473">
        <v>0</v>
      </c>
      <c r="IM28" s="473">
        <v>0</v>
      </c>
      <c r="IN28" s="473">
        <v>0</v>
      </c>
      <c r="IO28" s="473">
        <v>0</v>
      </c>
      <c r="IP28" s="473">
        <v>0</v>
      </c>
      <c r="IQ28" s="473">
        <v>0</v>
      </c>
      <c r="IR28" s="473">
        <v>0</v>
      </c>
      <c r="IS28" s="473">
        <v>0</v>
      </c>
      <c r="IT28" s="473">
        <v>0</v>
      </c>
      <c r="IU28" s="473">
        <v>0</v>
      </c>
      <c r="IV28" s="473">
        <v>0</v>
      </c>
      <c r="IW28" s="473">
        <v>0</v>
      </c>
      <c r="IX28" s="473">
        <v>0</v>
      </c>
      <c r="IY28" s="473">
        <v>0</v>
      </c>
      <c r="IZ28" s="473">
        <v>0</v>
      </c>
      <c r="JA28" s="473">
        <v>0</v>
      </c>
      <c r="JB28" s="473">
        <v>0</v>
      </c>
      <c r="JC28" s="473">
        <v>0</v>
      </c>
      <c r="JD28" s="473">
        <v>0</v>
      </c>
      <c r="JE28" s="473">
        <v>0</v>
      </c>
      <c r="JF28" s="473">
        <v>0</v>
      </c>
      <c r="JG28" s="473">
        <v>0</v>
      </c>
      <c r="JH28" s="473">
        <v>0</v>
      </c>
      <c r="JI28" s="467" t="s">
        <v>1416</v>
      </c>
      <c r="JJ28" s="467" t="s">
        <v>1416</v>
      </c>
      <c r="JK28" s="395"/>
      <c r="JL28" s="395"/>
      <c r="JM28" s="395"/>
      <c r="JN28" s="395"/>
      <c r="JO28" s="395"/>
      <c r="JP28" s="395"/>
      <c r="JQ28" s="395"/>
      <c r="JR28" s="395"/>
      <c r="JS28" s="395"/>
      <c r="JT28" s="395"/>
      <c r="JU28" s="395"/>
      <c r="JV28" s="395"/>
      <c r="JW28" s="395"/>
      <c r="JX28" s="395"/>
      <c r="JY28" s="395"/>
      <c r="JZ28" s="395"/>
      <c r="KA28" s="395"/>
      <c r="KB28" s="395"/>
      <c r="KC28" s="395"/>
      <c r="KD28" s="395"/>
      <c r="KE28" s="395"/>
      <c r="KF28" s="395"/>
      <c r="KG28" s="395"/>
      <c r="KH28" s="395"/>
      <c r="KI28" s="395"/>
      <c r="KJ28" s="395"/>
      <c r="KK28" s="395"/>
      <c r="KL28" s="395"/>
      <c r="KM28" s="395"/>
      <c r="KN28" s="395"/>
      <c r="KO28" s="395"/>
      <c r="KP28" s="395"/>
      <c r="KQ28" s="395"/>
      <c r="KR28" s="395"/>
      <c r="KS28" s="395"/>
      <c r="KT28" s="395"/>
      <c r="KU28" s="395"/>
      <c r="KV28" s="395"/>
      <c r="KW28" s="395"/>
      <c r="KX28" s="395"/>
      <c r="KY28" s="395"/>
      <c r="KZ28" s="395"/>
      <c r="LA28" s="395"/>
      <c r="LB28" s="395"/>
      <c r="LC28" s="395"/>
      <c r="LD28" s="395"/>
      <c r="LE28" s="395"/>
      <c r="LF28" s="395"/>
      <c r="LG28" s="395"/>
      <c r="LH28" s="395"/>
      <c r="LI28" s="395"/>
      <c r="LJ28" s="395"/>
      <c r="LK28" s="395"/>
      <c r="LL28" s="395"/>
      <c r="LM28" s="395"/>
      <c r="LN28" s="395"/>
      <c r="LO28" s="395"/>
      <c r="LP28" s="395"/>
      <c r="LQ28" s="395"/>
      <c r="LR28" s="395"/>
      <c r="LS28" s="395"/>
      <c r="LT28" s="395"/>
      <c r="LU28" s="395"/>
      <c r="LV28" s="395"/>
      <c r="LW28" s="395"/>
      <c r="LX28" s="395"/>
      <c r="LY28" s="395"/>
      <c r="LZ28" s="395"/>
      <c r="MA28" s="395"/>
      <c r="MB28" s="395"/>
      <c r="MC28" s="395"/>
      <c r="MD28" s="395"/>
      <c r="ME28" s="395"/>
      <c r="MF28" s="395"/>
      <c r="MG28" s="395"/>
      <c r="MH28" s="395"/>
      <c r="MI28" s="395"/>
      <c r="MJ28" s="395"/>
      <c r="MK28" s="395"/>
      <c r="ML28" s="395"/>
      <c r="MM28" s="395"/>
      <c r="MN28" s="395"/>
      <c r="MO28" s="395"/>
      <c r="MP28" s="395"/>
      <c r="MQ28" s="395"/>
      <c r="MR28" s="395"/>
      <c r="MS28" s="395"/>
      <c r="MT28" s="395"/>
      <c r="MU28" s="395"/>
      <c r="MV28" s="395"/>
      <c r="MW28" s="395"/>
      <c r="MX28" s="395"/>
      <c r="MY28" s="395"/>
      <c r="MZ28" s="395"/>
      <c r="NA28" s="395"/>
      <c r="NB28" s="395"/>
      <c r="NC28" s="395"/>
      <c r="ND28" s="395"/>
      <c r="NE28" s="395"/>
      <c r="NF28" s="395"/>
      <c r="NG28" s="489"/>
      <c r="NH28" s="475">
        <v>2.778689414971625</v>
      </c>
      <c r="NI28" s="475">
        <v>23.124253311393861</v>
      </c>
      <c r="NJ28" s="475">
        <v>2.9634809678212459</v>
      </c>
      <c r="NK28" s="475">
        <v>4636.6517759999997</v>
      </c>
      <c r="NL28" s="475">
        <v>17.515553442997962</v>
      </c>
      <c r="NM28" s="475">
        <v>0.18160399999999999</v>
      </c>
      <c r="NN28" s="475">
        <v>0.52211099999999999</v>
      </c>
      <c r="NO28" s="475">
        <v>5.2968000000000001E-2</v>
      </c>
      <c r="NP28" s="475">
        <v>3.3559168076265827E-2</v>
      </c>
      <c r="NQ28" s="475">
        <v>0.43897951665607299</v>
      </c>
      <c r="NR28" s="475">
        <v>1.4813042903179499</v>
      </c>
      <c r="NS28" s="475">
        <v>0</v>
      </c>
      <c r="NT28" s="475">
        <v>13.232732281863099</v>
      </c>
      <c r="NU28" s="475">
        <v>0.50789701072747762</v>
      </c>
      <c r="NV28" s="475">
        <v>0</v>
      </c>
      <c r="NW28" s="475">
        <v>0.29652777335833985</v>
      </c>
      <c r="NX28" s="475">
        <v>0</v>
      </c>
      <c r="NY28" s="475">
        <v>0</v>
      </c>
      <c r="NZ28" s="475">
        <v>0.73431123392248798</v>
      </c>
      <c r="OA28" s="475">
        <v>2.0340001308620449E-2</v>
      </c>
      <c r="OB28" s="475">
        <v>0.25</v>
      </c>
      <c r="OC28" s="475">
        <v>0.94798626324271307</v>
      </c>
      <c r="OD28" s="475">
        <v>1.5293738627842358E-13</v>
      </c>
      <c r="OE28" s="475">
        <v>1.3296059130326784E-12</v>
      </c>
      <c r="OF28" s="475">
        <v>0.1099999964237213</v>
      </c>
      <c r="OG28" s="475">
        <v>6.5747120976448081E-2</v>
      </c>
      <c r="OH28" s="475">
        <v>0.29791485424360442</v>
      </c>
      <c r="OI28" s="475">
        <v>0.11</v>
      </c>
      <c r="OJ28" s="475">
        <v>4.4400000000000002E-2</v>
      </c>
      <c r="OK28" s="475">
        <v>5.6310000000000013E-2</v>
      </c>
      <c r="OL28" s="475">
        <v>0.68194728724448805</v>
      </c>
      <c r="OM28" s="475" t="s">
        <v>1395</v>
      </c>
      <c r="ON28" s="475">
        <v>1</v>
      </c>
      <c r="OO28" s="475">
        <v>17</v>
      </c>
      <c r="OP28" s="490"/>
      <c r="OQ28" s="491" t="s">
        <v>1395</v>
      </c>
      <c r="OR28" s="478" t="s">
        <v>1395</v>
      </c>
      <c r="OS28" s="479">
        <v>793003</v>
      </c>
      <c r="OT28" s="479">
        <v>2041</v>
      </c>
      <c r="OU28" s="479" t="s">
        <v>1395</v>
      </c>
      <c r="OV28" s="479" t="s">
        <v>1395</v>
      </c>
      <c r="OW28" s="479">
        <v>0</v>
      </c>
      <c r="OX28" s="479">
        <v>1</v>
      </c>
      <c r="OY28" s="480">
        <v>1</v>
      </c>
      <c r="OZ28" s="480">
        <v>0.67110614672417912</v>
      </c>
      <c r="PA28" s="481"/>
      <c r="PB28" s="482">
        <v>2.778689414971625</v>
      </c>
      <c r="PC28" s="483"/>
      <c r="PD28" s="478">
        <v>296.710303513562</v>
      </c>
      <c r="PE28" s="479">
        <v>5.2136465866069773E-10</v>
      </c>
      <c r="PF28" s="479">
        <v>371.72407982395919</v>
      </c>
      <c r="PG28" s="480">
        <v>2.778689414971625</v>
      </c>
      <c r="PH28" s="483"/>
      <c r="PI28" s="478">
        <v>2.778689414971625</v>
      </c>
      <c r="PJ28" s="479">
        <v>9775</v>
      </c>
      <c r="PK28" s="479">
        <v>575</v>
      </c>
      <c r="PL28" s="479">
        <v>6.6013115275020073E-2</v>
      </c>
      <c r="PM28" s="484">
        <v>36</v>
      </c>
      <c r="PN28" s="479">
        <v>16560</v>
      </c>
      <c r="PO28" s="485">
        <v>2038</v>
      </c>
      <c r="PP28" s="479">
        <v>33</v>
      </c>
      <c r="PQ28" s="479">
        <v>0</v>
      </c>
      <c r="PR28" s="486" t="s">
        <v>1630</v>
      </c>
      <c r="PS28" s="486" t="s">
        <v>1595</v>
      </c>
      <c r="PT28" s="479">
        <v>1</v>
      </c>
      <c r="PU28" s="487" t="s">
        <v>1629</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row>
    <row r="29" spans="1:457" x14ac:dyDescent="0.35">
      <c r="A29" s="459" t="s">
        <v>1631</v>
      </c>
      <c r="B29" s="460">
        <v>2.8447025302466451</v>
      </c>
      <c r="C29" s="488">
        <f>NPV(About!A$94,'H2 Data'!AE$2:BH$2)/30*AB29+B29</f>
        <v>4.1648065878752449</v>
      </c>
      <c r="D29" s="462" t="s">
        <v>1592</v>
      </c>
      <c r="E29" s="463" t="s">
        <v>1631</v>
      </c>
      <c r="F29" s="463" t="s">
        <v>1391</v>
      </c>
      <c r="G29" s="463" t="s">
        <v>1593</v>
      </c>
      <c r="H29" s="463" t="s">
        <v>1594</v>
      </c>
      <c r="I29" s="463" t="s">
        <v>1595</v>
      </c>
      <c r="J29" s="464">
        <v>2042</v>
      </c>
      <c r="K29" s="465">
        <v>575</v>
      </c>
      <c r="L29" s="466">
        <v>0.95</v>
      </c>
      <c r="M29" s="466">
        <v>2.3300000000000001E-2</v>
      </c>
      <c r="N29" s="466">
        <v>0.25</v>
      </c>
      <c r="O29" s="471">
        <v>0.11</v>
      </c>
      <c r="P29" s="465">
        <v>1</v>
      </c>
      <c r="Q29" s="465">
        <v>2</v>
      </c>
      <c r="R29" s="465">
        <v>30</v>
      </c>
      <c r="S29" s="467" t="s">
        <v>1395</v>
      </c>
      <c r="T29" s="468">
        <v>54043</v>
      </c>
      <c r="U29" s="468">
        <v>532709.99999999988</v>
      </c>
      <c r="V29" s="468">
        <v>185291</v>
      </c>
      <c r="W29" s="468">
        <v>37056.999999999993</v>
      </c>
      <c r="X29" s="465">
        <v>0</v>
      </c>
      <c r="Y29" s="469" t="s">
        <v>1596</v>
      </c>
      <c r="Z29" s="470">
        <v>18.559999999999999</v>
      </c>
      <c r="AA29" s="469" t="s">
        <v>1397</v>
      </c>
      <c r="AB29" s="465">
        <v>8.9999999999999993E-3</v>
      </c>
      <c r="AC29" s="466">
        <v>0.7</v>
      </c>
      <c r="AD29" s="466">
        <v>0.7</v>
      </c>
      <c r="AE29" s="466">
        <v>0.7</v>
      </c>
      <c r="AF29" s="467" t="s">
        <v>1398</v>
      </c>
      <c r="AG29" s="465">
        <v>443</v>
      </c>
      <c r="AH29" s="465">
        <v>443</v>
      </c>
      <c r="AI29" s="465">
        <v>443</v>
      </c>
      <c r="AJ29" s="465">
        <v>30</v>
      </c>
      <c r="AK29" s="469" t="s">
        <v>1399</v>
      </c>
      <c r="AL29" s="466">
        <v>1</v>
      </c>
      <c r="AM29" s="466">
        <v>0</v>
      </c>
      <c r="AN29" s="469" t="s">
        <v>1400</v>
      </c>
      <c r="AO29" s="466"/>
      <c r="AP29" s="466"/>
      <c r="AQ29" s="466"/>
      <c r="AR29" s="466"/>
      <c r="AS29" s="466"/>
      <c r="AT29" s="466"/>
      <c r="AU29" s="466"/>
      <c r="AV29" s="466"/>
      <c r="AW29" s="466"/>
      <c r="AX29" s="466"/>
      <c r="AY29" s="466"/>
      <c r="AZ29" s="466"/>
      <c r="BA29" s="466"/>
      <c r="BB29" s="466"/>
      <c r="BC29" s="466"/>
      <c r="BD29" s="466"/>
      <c r="BE29" s="466"/>
      <c r="BF29" s="466"/>
      <c r="BG29" s="466"/>
      <c r="BH29" s="466"/>
      <c r="BI29" s="466"/>
      <c r="BJ29" s="466"/>
      <c r="BK29" s="466"/>
      <c r="BL29" s="466"/>
      <c r="BM29" s="466"/>
      <c r="BN29" s="466"/>
      <c r="BO29" s="466"/>
      <c r="BP29" s="466"/>
      <c r="BQ29" s="466"/>
      <c r="BR29" s="466"/>
      <c r="BS29" s="466"/>
      <c r="BT29" s="466"/>
      <c r="BU29" s="466"/>
      <c r="BV29" s="466"/>
      <c r="BW29" s="466"/>
      <c r="BX29" s="466"/>
      <c r="BY29" s="466"/>
      <c r="BZ29" s="466"/>
      <c r="CA29" s="466"/>
      <c r="CB29" s="466"/>
      <c r="CC29" s="466"/>
      <c r="CD29" s="466"/>
      <c r="CE29" s="466"/>
      <c r="CF29" s="466"/>
      <c r="CG29" s="466"/>
      <c r="CH29" s="466"/>
      <c r="CI29" s="466"/>
      <c r="CJ29" s="466"/>
      <c r="CK29" s="466"/>
      <c r="CL29" s="466"/>
      <c r="CM29" s="466"/>
      <c r="CN29" s="466"/>
      <c r="CO29" s="466"/>
      <c r="CP29" s="466"/>
      <c r="CQ29" s="466"/>
      <c r="CR29" s="466"/>
      <c r="CS29" s="466"/>
      <c r="CT29" s="466"/>
      <c r="CU29" s="466"/>
      <c r="CV29" s="466"/>
      <c r="CW29" s="466"/>
      <c r="CX29" s="466"/>
      <c r="CY29" s="466"/>
      <c r="CZ29" s="466"/>
      <c r="DA29" s="466"/>
      <c r="DB29" s="466"/>
      <c r="DC29" s="466"/>
      <c r="DD29" s="466"/>
      <c r="DE29" s="466"/>
      <c r="DF29" s="466"/>
      <c r="DG29" s="466"/>
      <c r="DH29" s="466"/>
      <c r="DI29" s="466"/>
      <c r="DJ29" s="466"/>
      <c r="DK29" s="466"/>
      <c r="DL29" s="466"/>
      <c r="DM29" s="466"/>
      <c r="DN29" s="466"/>
      <c r="DO29" s="466"/>
      <c r="DP29" s="466"/>
      <c r="DQ29" s="466"/>
      <c r="DR29" s="466"/>
      <c r="DS29" s="466"/>
      <c r="DT29" s="466"/>
      <c r="DU29" s="466"/>
      <c r="DV29" s="466"/>
      <c r="DW29" s="471"/>
      <c r="DX29" s="466"/>
      <c r="DY29" s="466"/>
      <c r="DZ29" s="466"/>
      <c r="EA29" s="466"/>
      <c r="EB29" s="466"/>
      <c r="EC29" s="466"/>
      <c r="ED29" s="466"/>
      <c r="EE29" s="466"/>
      <c r="EF29" s="466"/>
      <c r="EG29" s="466"/>
      <c r="EH29" s="466"/>
      <c r="EI29" s="466"/>
      <c r="EJ29" s="466"/>
      <c r="EK29" s="465"/>
      <c r="EL29" s="465"/>
      <c r="EM29" s="465"/>
      <c r="EN29" s="465"/>
      <c r="EO29" s="466"/>
      <c r="EP29" s="466"/>
      <c r="EQ29" s="466"/>
      <c r="ER29" s="465"/>
      <c r="ES29" s="465"/>
      <c r="ET29" s="465"/>
      <c r="EU29" s="465"/>
      <c r="EV29" s="465"/>
      <c r="EW29" s="467"/>
      <c r="EX29" s="467" t="s">
        <v>1401</v>
      </c>
      <c r="EY29" s="467">
        <v>0</v>
      </c>
      <c r="EZ29" s="467">
        <v>0</v>
      </c>
      <c r="FA29" s="467">
        <v>0</v>
      </c>
      <c r="FB29" s="469" t="s">
        <v>1402</v>
      </c>
      <c r="FC29" s="467">
        <v>62.117280000000001</v>
      </c>
      <c r="FD29" s="469" t="s">
        <v>1597</v>
      </c>
      <c r="FE29" s="467">
        <v>1589.991</v>
      </c>
      <c r="FF29" s="469" t="s">
        <v>1404</v>
      </c>
      <c r="FG29" s="467">
        <v>0</v>
      </c>
      <c r="FH29" s="469" t="s">
        <v>1405</v>
      </c>
      <c r="FI29" s="467">
        <v>0</v>
      </c>
      <c r="FJ29" s="469" t="s">
        <v>1405</v>
      </c>
      <c r="FK29" s="467">
        <v>0</v>
      </c>
      <c r="FL29" s="472">
        <v>0</v>
      </c>
      <c r="FM29" s="473">
        <v>0</v>
      </c>
      <c r="FN29" s="473">
        <v>0</v>
      </c>
      <c r="FO29" s="473">
        <v>0</v>
      </c>
      <c r="FP29" s="473">
        <v>0</v>
      </c>
      <c r="FQ29" s="473">
        <v>0</v>
      </c>
      <c r="FR29" s="473">
        <v>0</v>
      </c>
      <c r="FS29" s="473">
        <v>0</v>
      </c>
      <c r="FT29" s="473">
        <v>0</v>
      </c>
      <c r="FU29" s="473">
        <v>0</v>
      </c>
      <c r="FV29" s="473">
        <v>0</v>
      </c>
      <c r="FW29" s="473">
        <v>0</v>
      </c>
      <c r="FX29" s="473">
        <v>0</v>
      </c>
      <c r="FY29" s="473">
        <v>0</v>
      </c>
      <c r="FZ29" s="473">
        <v>0</v>
      </c>
      <c r="GA29" s="473">
        <v>0</v>
      </c>
      <c r="GB29" s="473">
        <v>0</v>
      </c>
      <c r="GC29" s="473">
        <v>0</v>
      </c>
      <c r="GD29" s="473">
        <v>0</v>
      </c>
      <c r="GE29" s="473">
        <v>0</v>
      </c>
      <c r="GF29" s="473">
        <v>0</v>
      </c>
      <c r="GG29" s="473">
        <v>0</v>
      </c>
      <c r="GH29" s="473">
        <v>0</v>
      </c>
      <c r="GI29" s="473">
        <v>0</v>
      </c>
      <c r="GJ29" s="473">
        <v>0</v>
      </c>
      <c r="GK29" s="473">
        <v>0</v>
      </c>
      <c r="GL29" s="473">
        <v>0</v>
      </c>
      <c r="GM29" s="473">
        <v>0</v>
      </c>
      <c r="GN29" s="473">
        <v>0</v>
      </c>
      <c r="GO29" s="473">
        <v>0</v>
      </c>
      <c r="GP29" s="473">
        <v>0</v>
      </c>
      <c r="GQ29" s="473">
        <v>0</v>
      </c>
      <c r="GR29" s="473">
        <v>0</v>
      </c>
      <c r="GS29" s="473">
        <v>0</v>
      </c>
      <c r="GT29" s="473">
        <v>0</v>
      </c>
      <c r="GU29" s="473">
        <v>0</v>
      </c>
      <c r="GV29" s="473">
        <v>0</v>
      </c>
      <c r="GW29" s="473">
        <v>0</v>
      </c>
      <c r="GX29" s="473">
        <v>0</v>
      </c>
      <c r="GY29" s="473">
        <v>0</v>
      </c>
      <c r="GZ29" s="473">
        <v>0</v>
      </c>
      <c r="HA29" s="473">
        <v>0</v>
      </c>
      <c r="HB29" s="473">
        <v>0</v>
      </c>
      <c r="HC29" s="473">
        <v>0</v>
      </c>
      <c r="HD29" s="473">
        <v>0</v>
      </c>
      <c r="HE29" s="473">
        <v>0</v>
      </c>
      <c r="HF29" s="473">
        <v>0</v>
      </c>
      <c r="HG29" s="473">
        <v>0</v>
      </c>
      <c r="HH29" s="473">
        <v>0</v>
      </c>
      <c r="HI29" s="473">
        <v>0</v>
      </c>
      <c r="HJ29" s="473">
        <v>0</v>
      </c>
      <c r="HK29" s="473">
        <v>0</v>
      </c>
      <c r="HL29" s="473">
        <v>0</v>
      </c>
      <c r="HM29" s="473">
        <v>0</v>
      </c>
      <c r="HN29" s="473">
        <v>0</v>
      </c>
      <c r="HO29" s="473">
        <v>0</v>
      </c>
      <c r="HP29" s="473">
        <v>0</v>
      </c>
      <c r="HQ29" s="473">
        <v>0</v>
      </c>
      <c r="HR29" s="473">
        <v>0</v>
      </c>
      <c r="HS29" s="473">
        <v>0</v>
      </c>
      <c r="HT29" s="473">
        <v>0</v>
      </c>
      <c r="HU29" s="473">
        <v>0</v>
      </c>
      <c r="HV29" s="473">
        <v>0</v>
      </c>
      <c r="HW29" s="473">
        <v>0</v>
      </c>
      <c r="HX29" s="473">
        <v>0</v>
      </c>
      <c r="HY29" s="473">
        <v>0</v>
      </c>
      <c r="HZ29" s="473">
        <v>0</v>
      </c>
      <c r="IA29" s="473">
        <v>0</v>
      </c>
      <c r="IB29" s="473">
        <v>0</v>
      </c>
      <c r="IC29" s="473">
        <v>0</v>
      </c>
      <c r="ID29" s="473">
        <v>0</v>
      </c>
      <c r="IE29" s="473">
        <v>0</v>
      </c>
      <c r="IF29" s="473">
        <v>0</v>
      </c>
      <c r="IG29" s="473">
        <v>0</v>
      </c>
      <c r="IH29" s="473">
        <v>0</v>
      </c>
      <c r="II29" s="473">
        <v>0</v>
      </c>
      <c r="IJ29" s="473">
        <v>0</v>
      </c>
      <c r="IK29" s="473">
        <v>0</v>
      </c>
      <c r="IL29" s="473">
        <v>0</v>
      </c>
      <c r="IM29" s="473">
        <v>0</v>
      </c>
      <c r="IN29" s="473">
        <v>0</v>
      </c>
      <c r="IO29" s="473">
        <v>0</v>
      </c>
      <c r="IP29" s="473">
        <v>0</v>
      </c>
      <c r="IQ29" s="473">
        <v>0</v>
      </c>
      <c r="IR29" s="473">
        <v>0</v>
      </c>
      <c r="IS29" s="473">
        <v>0</v>
      </c>
      <c r="IT29" s="473">
        <v>0</v>
      </c>
      <c r="IU29" s="473">
        <v>0</v>
      </c>
      <c r="IV29" s="473">
        <v>0</v>
      </c>
      <c r="IW29" s="473">
        <v>0</v>
      </c>
      <c r="IX29" s="473">
        <v>0</v>
      </c>
      <c r="IY29" s="473">
        <v>0</v>
      </c>
      <c r="IZ29" s="473">
        <v>0</v>
      </c>
      <c r="JA29" s="473">
        <v>0</v>
      </c>
      <c r="JB29" s="473">
        <v>0</v>
      </c>
      <c r="JC29" s="473">
        <v>0</v>
      </c>
      <c r="JD29" s="473">
        <v>0</v>
      </c>
      <c r="JE29" s="473">
        <v>0</v>
      </c>
      <c r="JF29" s="473">
        <v>0</v>
      </c>
      <c r="JG29" s="473">
        <v>0</v>
      </c>
      <c r="JH29" s="473">
        <v>0</v>
      </c>
      <c r="JI29" s="467" t="s">
        <v>1416</v>
      </c>
      <c r="JJ29" s="467" t="s">
        <v>1416</v>
      </c>
      <c r="JK29" s="395"/>
      <c r="JL29" s="395"/>
      <c r="JM29" s="395"/>
      <c r="JN29" s="395"/>
      <c r="JO29" s="395"/>
      <c r="JP29" s="395"/>
      <c r="JQ29" s="395"/>
      <c r="JR29" s="395"/>
      <c r="JS29" s="395"/>
      <c r="JT29" s="395"/>
      <c r="JU29" s="395"/>
      <c r="JV29" s="395"/>
      <c r="JW29" s="395"/>
      <c r="JX29" s="395"/>
      <c r="JY29" s="395"/>
      <c r="JZ29" s="395"/>
      <c r="KA29" s="395"/>
      <c r="KB29" s="395"/>
      <c r="KC29" s="395"/>
      <c r="KD29" s="395"/>
      <c r="KE29" s="395"/>
      <c r="KF29" s="395"/>
      <c r="KG29" s="395"/>
      <c r="KH29" s="395"/>
      <c r="KI29" s="395"/>
      <c r="KJ29" s="395"/>
      <c r="KK29" s="395"/>
      <c r="KL29" s="395"/>
      <c r="KM29" s="395"/>
      <c r="KN29" s="395"/>
      <c r="KO29" s="395"/>
      <c r="KP29" s="395"/>
      <c r="KQ29" s="395"/>
      <c r="KR29" s="395"/>
      <c r="KS29" s="395"/>
      <c r="KT29" s="395"/>
      <c r="KU29" s="395"/>
      <c r="KV29" s="395"/>
      <c r="KW29" s="395"/>
      <c r="KX29" s="395"/>
      <c r="KY29" s="395"/>
      <c r="KZ29" s="395"/>
      <c r="LA29" s="395"/>
      <c r="LB29" s="395"/>
      <c r="LC29" s="395"/>
      <c r="LD29" s="395"/>
      <c r="LE29" s="395"/>
      <c r="LF29" s="395"/>
      <c r="LG29" s="395"/>
      <c r="LH29" s="395"/>
      <c r="LI29" s="395"/>
      <c r="LJ29" s="395"/>
      <c r="LK29" s="395"/>
      <c r="LL29" s="395"/>
      <c r="LM29" s="395"/>
      <c r="LN29" s="395"/>
      <c r="LO29" s="395"/>
      <c r="LP29" s="395"/>
      <c r="LQ29" s="395"/>
      <c r="LR29" s="395"/>
      <c r="LS29" s="395"/>
      <c r="LT29" s="395"/>
      <c r="LU29" s="395"/>
      <c r="LV29" s="395"/>
      <c r="LW29" s="395"/>
      <c r="LX29" s="395"/>
      <c r="LY29" s="395"/>
      <c r="LZ29" s="395"/>
      <c r="MA29" s="395"/>
      <c r="MB29" s="395"/>
      <c r="MC29" s="395"/>
      <c r="MD29" s="395"/>
      <c r="ME29" s="395"/>
      <c r="MF29" s="395"/>
      <c r="MG29" s="395"/>
      <c r="MH29" s="395"/>
      <c r="MI29" s="395"/>
      <c r="MJ29" s="395"/>
      <c r="MK29" s="395"/>
      <c r="ML29" s="395"/>
      <c r="MM29" s="395"/>
      <c r="MN29" s="395"/>
      <c r="MO29" s="395"/>
      <c r="MP29" s="395"/>
      <c r="MQ29" s="395"/>
      <c r="MR29" s="395"/>
      <c r="MS29" s="395"/>
      <c r="MT29" s="395"/>
      <c r="MU29" s="395"/>
      <c r="MV29" s="395"/>
      <c r="MW29" s="395"/>
      <c r="MX29" s="395"/>
      <c r="MY29" s="395"/>
      <c r="MZ29" s="395"/>
      <c r="NA29" s="395"/>
      <c r="NB29" s="395"/>
      <c r="NC29" s="395"/>
      <c r="ND29" s="395"/>
      <c r="NE29" s="395"/>
      <c r="NF29" s="395"/>
      <c r="NG29" s="489"/>
      <c r="NH29" s="475">
        <v>2.8447025302466451</v>
      </c>
      <c r="NI29" s="475">
        <v>23.673614456712578</v>
      </c>
      <c r="NJ29" s="475">
        <v>3.0293356897312718</v>
      </c>
      <c r="NK29" s="475">
        <v>4636.6517759999997</v>
      </c>
      <c r="NL29" s="475">
        <v>17.931438552181088</v>
      </c>
      <c r="NM29" s="475">
        <v>0.18529100000000001</v>
      </c>
      <c r="NN29" s="475">
        <v>0.53270999999999991</v>
      </c>
      <c r="NO29" s="475">
        <v>5.4043000000000001E-2</v>
      </c>
      <c r="NP29" s="475">
        <v>3.4162146580975411E-2</v>
      </c>
      <c r="NQ29" s="475">
        <v>0.44672413458859705</v>
      </c>
      <c r="NR29" s="475">
        <v>1.5113626608531432</v>
      </c>
      <c r="NS29" s="475">
        <v>0</v>
      </c>
      <c r="NT29" s="475">
        <v>13.5277714121224</v>
      </c>
      <c r="NU29" s="475">
        <v>0.51820329377028518</v>
      </c>
      <c r="NV29" s="475">
        <v>0</v>
      </c>
      <c r="NW29" s="475">
        <v>0.3113190252116641</v>
      </c>
      <c r="NX29" s="475">
        <v>0</v>
      </c>
      <c r="NY29" s="475">
        <v>0</v>
      </c>
      <c r="NZ29" s="475">
        <v>0.77568973247304152</v>
      </c>
      <c r="OA29" s="475">
        <v>2.0340002437626327E-2</v>
      </c>
      <c r="OB29" s="475">
        <v>0.25</v>
      </c>
      <c r="OC29" s="475">
        <v>0.97391849178211432</v>
      </c>
      <c r="OD29" s="475">
        <v>1.3939045127337075E-13</v>
      </c>
      <c r="OE29" s="475">
        <v>1.2118316700925221E-12</v>
      </c>
      <c r="OF29" s="475">
        <v>0.1099999964237213</v>
      </c>
      <c r="OG29" s="475">
        <v>6.6141316294670099E-2</v>
      </c>
      <c r="OH29" s="475">
        <v>0.30555817429232607</v>
      </c>
      <c r="OI29" s="475">
        <v>0.11</v>
      </c>
      <c r="OJ29" s="475">
        <v>4.4299999999999999E-2</v>
      </c>
      <c r="OK29" s="475">
        <v>5.6257500000000002E-2</v>
      </c>
      <c r="OL29" s="475">
        <v>0.6683529350657289</v>
      </c>
      <c r="OM29" s="475" t="s">
        <v>1395</v>
      </c>
      <c r="ON29" s="475">
        <v>1</v>
      </c>
      <c r="OO29" s="475">
        <v>18</v>
      </c>
      <c r="OP29" s="490"/>
      <c r="OQ29" s="491" t="s">
        <v>1395</v>
      </c>
      <c r="OR29" s="478" t="s">
        <v>1395</v>
      </c>
      <c r="OS29" s="479">
        <v>809100.99999999988</v>
      </c>
      <c r="OT29" s="479">
        <v>2042</v>
      </c>
      <c r="OU29" s="479" t="s">
        <v>1395</v>
      </c>
      <c r="OV29" s="479" t="s">
        <v>1395</v>
      </c>
      <c r="OW29" s="479">
        <v>0</v>
      </c>
      <c r="OX29" s="479">
        <v>1</v>
      </c>
      <c r="OY29" s="480">
        <v>1</v>
      </c>
      <c r="OZ29" s="480">
        <v>0.65772794494977127</v>
      </c>
      <c r="PA29" s="481"/>
      <c r="PB29" s="482">
        <v>2.8447025302466451</v>
      </c>
      <c r="PC29" s="483"/>
      <c r="PD29" s="478">
        <v>296.69877720493417</v>
      </c>
      <c r="PE29" s="479">
        <v>4.6571047076936623E-10</v>
      </c>
      <c r="PF29" s="479">
        <v>374.27973743598437</v>
      </c>
      <c r="PG29" s="480">
        <v>2.8447025302466451</v>
      </c>
      <c r="PH29" s="483"/>
      <c r="PI29" s="478">
        <v>2.8447025302466451</v>
      </c>
      <c r="PJ29" s="479">
        <v>10350</v>
      </c>
      <c r="PK29" s="479">
        <v>575</v>
      </c>
      <c r="PL29" s="479">
        <v>6.7167686826100415E-2</v>
      </c>
      <c r="PM29" s="484">
        <v>36</v>
      </c>
      <c r="PN29" s="479">
        <v>16524</v>
      </c>
      <c r="PO29" s="485">
        <v>2039</v>
      </c>
      <c r="PP29" s="479">
        <v>33</v>
      </c>
      <c r="PQ29" s="479">
        <v>0</v>
      </c>
      <c r="PR29" s="486" t="s">
        <v>1632</v>
      </c>
      <c r="PS29" s="486" t="s">
        <v>1595</v>
      </c>
      <c r="PT29" s="479">
        <v>1</v>
      </c>
      <c r="PU29" s="487" t="s">
        <v>1631</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row>
    <row r="30" spans="1:457" x14ac:dyDescent="0.35">
      <c r="A30" s="459" t="s">
        <v>1633</v>
      </c>
      <c r="B30" s="460">
        <v>2.9118702170727455</v>
      </c>
      <c r="C30" s="488">
        <f>NPV(About!A$94,'H2 Data'!AE$2:BH$2)/30*AB30+B30</f>
        <v>4.2319742747013454</v>
      </c>
      <c r="D30" s="462" t="s">
        <v>1592</v>
      </c>
      <c r="E30" s="463" t="s">
        <v>1633</v>
      </c>
      <c r="F30" s="463" t="s">
        <v>1391</v>
      </c>
      <c r="G30" s="463" t="s">
        <v>1593</v>
      </c>
      <c r="H30" s="463" t="s">
        <v>1594</v>
      </c>
      <c r="I30" s="463" t="s">
        <v>1595</v>
      </c>
      <c r="J30" s="464">
        <v>2043</v>
      </c>
      <c r="K30" s="465">
        <v>575</v>
      </c>
      <c r="L30" s="466">
        <v>0.95</v>
      </c>
      <c r="M30" s="466">
        <v>2.3300000000000001E-2</v>
      </c>
      <c r="N30" s="466">
        <v>0.25</v>
      </c>
      <c r="O30" s="471">
        <v>0.11</v>
      </c>
      <c r="P30" s="465">
        <v>1</v>
      </c>
      <c r="Q30" s="465">
        <v>2</v>
      </c>
      <c r="R30" s="465">
        <v>30</v>
      </c>
      <c r="S30" s="467" t="s">
        <v>1395</v>
      </c>
      <c r="T30" s="468">
        <v>55140</v>
      </c>
      <c r="U30" s="468">
        <v>543524</v>
      </c>
      <c r="V30" s="468">
        <v>189052</v>
      </c>
      <c r="W30" s="468">
        <v>37808.999999999993</v>
      </c>
      <c r="X30" s="465">
        <v>0</v>
      </c>
      <c r="Y30" s="469" t="s">
        <v>1596</v>
      </c>
      <c r="Z30" s="470">
        <v>18.559999999999999</v>
      </c>
      <c r="AA30" s="469" t="s">
        <v>1397</v>
      </c>
      <c r="AB30" s="465">
        <v>8.9999999999999993E-3</v>
      </c>
      <c r="AC30" s="466">
        <v>0.7</v>
      </c>
      <c r="AD30" s="466">
        <v>0.7</v>
      </c>
      <c r="AE30" s="466">
        <v>0.7</v>
      </c>
      <c r="AF30" s="467" t="s">
        <v>1398</v>
      </c>
      <c r="AG30" s="465">
        <v>443</v>
      </c>
      <c r="AH30" s="465">
        <v>443</v>
      </c>
      <c r="AI30" s="465">
        <v>443</v>
      </c>
      <c r="AJ30" s="465">
        <v>30</v>
      </c>
      <c r="AK30" s="469" t="s">
        <v>1399</v>
      </c>
      <c r="AL30" s="466">
        <v>1</v>
      </c>
      <c r="AM30" s="466">
        <v>0</v>
      </c>
      <c r="AN30" s="469" t="s">
        <v>1400</v>
      </c>
      <c r="AO30" s="466"/>
      <c r="AP30" s="466"/>
      <c r="AQ30" s="466"/>
      <c r="AR30" s="466"/>
      <c r="AS30" s="466"/>
      <c r="AT30" s="466"/>
      <c r="AU30" s="466"/>
      <c r="AV30" s="466"/>
      <c r="AW30" s="466"/>
      <c r="AX30" s="466"/>
      <c r="AY30" s="466"/>
      <c r="AZ30" s="466"/>
      <c r="BA30" s="466"/>
      <c r="BB30" s="466"/>
      <c r="BC30" s="466"/>
      <c r="BD30" s="466"/>
      <c r="BE30" s="466"/>
      <c r="BF30" s="466"/>
      <c r="BG30" s="466"/>
      <c r="BH30" s="466"/>
      <c r="BI30" s="466"/>
      <c r="BJ30" s="466"/>
      <c r="BK30" s="466"/>
      <c r="BL30" s="466"/>
      <c r="BM30" s="466"/>
      <c r="BN30" s="466"/>
      <c r="BO30" s="466"/>
      <c r="BP30" s="466"/>
      <c r="BQ30" s="466"/>
      <c r="BR30" s="466"/>
      <c r="BS30" s="466"/>
      <c r="BT30" s="466"/>
      <c r="BU30" s="466"/>
      <c r="BV30" s="466"/>
      <c r="BW30" s="466"/>
      <c r="BX30" s="466"/>
      <c r="BY30" s="466"/>
      <c r="BZ30" s="466"/>
      <c r="CA30" s="466"/>
      <c r="CB30" s="466"/>
      <c r="CC30" s="466"/>
      <c r="CD30" s="466"/>
      <c r="CE30" s="466"/>
      <c r="CF30" s="466"/>
      <c r="CG30" s="466"/>
      <c r="CH30" s="466"/>
      <c r="CI30" s="466"/>
      <c r="CJ30" s="466"/>
      <c r="CK30" s="466"/>
      <c r="CL30" s="466"/>
      <c r="CM30" s="466"/>
      <c r="CN30" s="466"/>
      <c r="CO30" s="466"/>
      <c r="CP30" s="466"/>
      <c r="CQ30" s="466"/>
      <c r="CR30" s="466"/>
      <c r="CS30" s="466"/>
      <c r="CT30" s="466"/>
      <c r="CU30" s="466"/>
      <c r="CV30" s="466"/>
      <c r="CW30" s="466"/>
      <c r="CX30" s="466"/>
      <c r="CY30" s="466"/>
      <c r="CZ30" s="466"/>
      <c r="DA30" s="466"/>
      <c r="DB30" s="466"/>
      <c r="DC30" s="466"/>
      <c r="DD30" s="466"/>
      <c r="DE30" s="466"/>
      <c r="DF30" s="466"/>
      <c r="DG30" s="466"/>
      <c r="DH30" s="466"/>
      <c r="DI30" s="466"/>
      <c r="DJ30" s="466"/>
      <c r="DK30" s="466"/>
      <c r="DL30" s="466"/>
      <c r="DM30" s="466"/>
      <c r="DN30" s="466"/>
      <c r="DO30" s="466"/>
      <c r="DP30" s="466"/>
      <c r="DQ30" s="466"/>
      <c r="DR30" s="466"/>
      <c r="DS30" s="466"/>
      <c r="DT30" s="466"/>
      <c r="DU30" s="466"/>
      <c r="DV30" s="466"/>
      <c r="DW30" s="471"/>
      <c r="DX30" s="466"/>
      <c r="DY30" s="466"/>
      <c r="DZ30" s="466"/>
      <c r="EA30" s="466"/>
      <c r="EB30" s="466"/>
      <c r="EC30" s="466"/>
      <c r="ED30" s="466"/>
      <c r="EE30" s="466"/>
      <c r="EF30" s="466"/>
      <c r="EG30" s="466"/>
      <c r="EH30" s="466"/>
      <c r="EI30" s="466"/>
      <c r="EJ30" s="466"/>
      <c r="EK30" s="465"/>
      <c r="EL30" s="465"/>
      <c r="EM30" s="465"/>
      <c r="EN30" s="465"/>
      <c r="EO30" s="466"/>
      <c r="EP30" s="466"/>
      <c r="EQ30" s="466"/>
      <c r="ER30" s="465"/>
      <c r="ES30" s="465"/>
      <c r="ET30" s="465"/>
      <c r="EU30" s="465"/>
      <c r="EV30" s="465"/>
      <c r="EW30" s="467"/>
      <c r="EX30" s="467" t="s">
        <v>1401</v>
      </c>
      <c r="EY30" s="467">
        <v>0</v>
      </c>
      <c r="EZ30" s="467">
        <v>0</v>
      </c>
      <c r="FA30" s="467">
        <v>0</v>
      </c>
      <c r="FB30" s="469" t="s">
        <v>1402</v>
      </c>
      <c r="FC30" s="467">
        <v>62.117280000000001</v>
      </c>
      <c r="FD30" s="469" t="s">
        <v>1597</v>
      </c>
      <c r="FE30" s="467">
        <v>1589.991</v>
      </c>
      <c r="FF30" s="469" t="s">
        <v>1404</v>
      </c>
      <c r="FG30" s="467">
        <v>0</v>
      </c>
      <c r="FH30" s="469" t="s">
        <v>1405</v>
      </c>
      <c r="FI30" s="467">
        <v>0</v>
      </c>
      <c r="FJ30" s="469" t="s">
        <v>1405</v>
      </c>
      <c r="FK30" s="467">
        <v>0</v>
      </c>
      <c r="FL30" s="472">
        <v>0</v>
      </c>
      <c r="FM30" s="473">
        <v>0</v>
      </c>
      <c r="FN30" s="473">
        <v>0</v>
      </c>
      <c r="FO30" s="473">
        <v>0</v>
      </c>
      <c r="FP30" s="473">
        <v>0</v>
      </c>
      <c r="FQ30" s="473">
        <v>0</v>
      </c>
      <c r="FR30" s="473">
        <v>0</v>
      </c>
      <c r="FS30" s="473">
        <v>0</v>
      </c>
      <c r="FT30" s="473">
        <v>0</v>
      </c>
      <c r="FU30" s="473">
        <v>0</v>
      </c>
      <c r="FV30" s="473">
        <v>0</v>
      </c>
      <c r="FW30" s="473">
        <v>0</v>
      </c>
      <c r="FX30" s="473">
        <v>0</v>
      </c>
      <c r="FY30" s="473">
        <v>0</v>
      </c>
      <c r="FZ30" s="473">
        <v>0</v>
      </c>
      <c r="GA30" s="473">
        <v>0</v>
      </c>
      <c r="GB30" s="473">
        <v>0</v>
      </c>
      <c r="GC30" s="473">
        <v>0</v>
      </c>
      <c r="GD30" s="473">
        <v>0</v>
      </c>
      <c r="GE30" s="473">
        <v>0</v>
      </c>
      <c r="GF30" s="473">
        <v>0</v>
      </c>
      <c r="GG30" s="473">
        <v>0</v>
      </c>
      <c r="GH30" s="473">
        <v>0</v>
      </c>
      <c r="GI30" s="473">
        <v>0</v>
      </c>
      <c r="GJ30" s="473">
        <v>0</v>
      </c>
      <c r="GK30" s="473">
        <v>0</v>
      </c>
      <c r="GL30" s="473">
        <v>0</v>
      </c>
      <c r="GM30" s="473">
        <v>0</v>
      </c>
      <c r="GN30" s="473">
        <v>0</v>
      </c>
      <c r="GO30" s="473">
        <v>0</v>
      </c>
      <c r="GP30" s="473">
        <v>0</v>
      </c>
      <c r="GQ30" s="473">
        <v>0</v>
      </c>
      <c r="GR30" s="473">
        <v>0</v>
      </c>
      <c r="GS30" s="473">
        <v>0</v>
      </c>
      <c r="GT30" s="473">
        <v>0</v>
      </c>
      <c r="GU30" s="473">
        <v>0</v>
      </c>
      <c r="GV30" s="473">
        <v>0</v>
      </c>
      <c r="GW30" s="473">
        <v>0</v>
      </c>
      <c r="GX30" s="473">
        <v>0</v>
      </c>
      <c r="GY30" s="473">
        <v>0</v>
      </c>
      <c r="GZ30" s="473">
        <v>0</v>
      </c>
      <c r="HA30" s="473">
        <v>0</v>
      </c>
      <c r="HB30" s="473">
        <v>0</v>
      </c>
      <c r="HC30" s="473">
        <v>0</v>
      </c>
      <c r="HD30" s="473">
        <v>0</v>
      </c>
      <c r="HE30" s="473">
        <v>0</v>
      </c>
      <c r="HF30" s="473">
        <v>0</v>
      </c>
      <c r="HG30" s="473">
        <v>0</v>
      </c>
      <c r="HH30" s="473">
        <v>0</v>
      </c>
      <c r="HI30" s="473">
        <v>0</v>
      </c>
      <c r="HJ30" s="473">
        <v>0</v>
      </c>
      <c r="HK30" s="473">
        <v>0</v>
      </c>
      <c r="HL30" s="473">
        <v>0</v>
      </c>
      <c r="HM30" s="473">
        <v>0</v>
      </c>
      <c r="HN30" s="473">
        <v>0</v>
      </c>
      <c r="HO30" s="473">
        <v>0</v>
      </c>
      <c r="HP30" s="473">
        <v>0</v>
      </c>
      <c r="HQ30" s="473">
        <v>0</v>
      </c>
      <c r="HR30" s="473">
        <v>0</v>
      </c>
      <c r="HS30" s="473">
        <v>0</v>
      </c>
      <c r="HT30" s="473">
        <v>0</v>
      </c>
      <c r="HU30" s="473">
        <v>0</v>
      </c>
      <c r="HV30" s="473">
        <v>0</v>
      </c>
      <c r="HW30" s="473">
        <v>0</v>
      </c>
      <c r="HX30" s="473">
        <v>0</v>
      </c>
      <c r="HY30" s="473">
        <v>0</v>
      </c>
      <c r="HZ30" s="473">
        <v>0</v>
      </c>
      <c r="IA30" s="473">
        <v>0</v>
      </c>
      <c r="IB30" s="473">
        <v>0</v>
      </c>
      <c r="IC30" s="473">
        <v>0</v>
      </c>
      <c r="ID30" s="473">
        <v>0</v>
      </c>
      <c r="IE30" s="473">
        <v>0</v>
      </c>
      <c r="IF30" s="473">
        <v>0</v>
      </c>
      <c r="IG30" s="473">
        <v>0</v>
      </c>
      <c r="IH30" s="473">
        <v>0</v>
      </c>
      <c r="II30" s="473">
        <v>0</v>
      </c>
      <c r="IJ30" s="473">
        <v>0</v>
      </c>
      <c r="IK30" s="473">
        <v>0</v>
      </c>
      <c r="IL30" s="473">
        <v>0</v>
      </c>
      <c r="IM30" s="473">
        <v>0</v>
      </c>
      <c r="IN30" s="473">
        <v>0</v>
      </c>
      <c r="IO30" s="473">
        <v>0</v>
      </c>
      <c r="IP30" s="473">
        <v>0</v>
      </c>
      <c r="IQ30" s="473">
        <v>0</v>
      </c>
      <c r="IR30" s="473">
        <v>0</v>
      </c>
      <c r="IS30" s="473">
        <v>0</v>
      </c>
      <c r="IT30" s="473">
        <v>0</v>
      </c>
      <c r="IU30" s="473">
        <v>0</v>
      </c>
      <c r="IV30" s="473">
        <v>0</v>
      </c>
      <c r="IW30" s="473">
        <v>0</v>
      </c>
      <c r="IX30" s="473">
        <v>0</v>
      </c>
      <c r="IY30" s="473">
        <v>0</v>
      </c>
      <c r="IZ30" s="473">
        <v>0</v>
      </c>
      <c r="JA30" s="473">
        <v>0</v>
      </c>
      <c r="JB30" s="473">
        <v>0</v>
      </c>
      <c r="JC30" s="473">
        <v>0</v>
      </c>
      <c r="JD30" s="473">
        <v>0</v>
      </c>
      <c r="JE30" s="473">
        <v>0</v>
      </c>
      <c r="JF30" s="473">
        <v>0</v>
      </c>
      <c r="JG30" s="473">
        <v>0</v>
      </c>
      <c r="JH30" s="473">
        <v>0</v>
      </c>
      <c r="JI30" s="467" t="s">
        <v>1416</v>
      </c>
      <c r="JJ30" s="467" t="s">
        <v>1416</v>
      </c>
      <c r="JK30" s="395"/>
      <c r="JL30" s="395"/>
      <c r="JM30" s="395"/>
      <c r="JN30" s="395"/>
      <c r="JO30" s="395"/>
      <c r="JP30" s="395"/>
      <c r="JQ30" s="395"/>
      <c r="JR30" s="395"/>
      <c r="JS30" s="395"/>
      <c r="JT30" s="395"/>
      <c r="JU30" s="395"/>
      <c r="JV30" s="395"/>
      <c r="JW30" s="395"/>
      <c r="JX30" s="395"/>
      <c r="JY30" s="395"/>
      <c r="JZ30" s="395"/>
      <c r="KA30" s="395"/>
      <c r="KB30" s="395"/>
      <c r="KC30" s="395"/>
      <c r="KD30" s="395"/>
      <c r="KE30" s="395"/>
      <c r="KF30" s="395"/>
      <c r="KG30" s="395"/>
      <c r="KH30" s="395"/>
      <c r="KI30" s="395"/>
      <c r="KJ30" s="395"/>
      <c r="KK30" s="395"/>
      <c r="KL30" s="395"/>
      <c r="KM30" s="395"/>
      <c r="KN30" s="395"/>
      <c r="KO30" s="395"/>
      <c r="KP30" s="395"/>
      <c r="KQ30" s="395"/>
      <c r="KR30" s="395"/>
      <c r="KS30" s="395"/>
      <c r="KT30" s="395"/>
      <c r="KU30" s="395"/>
      <c r="KV30" s="395"/>
      <c r="KW30" s="395"/>
      <c r="KX30" s="395"/>
      <c r="KY30" s="395"/>
      <c r="KZ30" s="395"/>
      <c r="LA30" s="395"/>
      <c r="LB30" s="395"/>
      <c r="LC30" s="395"/>
      <c r="LD30" s="395"/>
      <c r="LE30" s="395"/>
      <c r="LF30" s="395"/>
      <c r="LG30" s="395"/>
      <c r="LH30" s="395"/>
      <c r="LI30" s="395"/>
      <c r="LJ30" s="395"/>
      <c r="LK30" s="395"/>
      <c r="LL30" s="395"/>
      <c r="LM30" s="395"/>
      <c r="LN30" s="395"/>
      <c r="LO30" s="395"/>
      <c r="LP30" s="395"/>
      <c r="LQ30" s="395"/>
      <c r="LR30" s="395"/>
      <c r="LS30" s="395"/>
      <c r="LT30" s="395"/>
      <c r="LU30" s="395"/>
      <c r="LV30" s="395"/>
      <c r="LW30" s="395"/>
      <c r="LX30" s="395"/>
      <c r="LY30" s="395"/>
      <c r="LZ30" s="395"/>
      <c r="MA30" s="395"/>
      <c r="MB30" s="395"/>
      <c r="MC30" s="395"/>
      <c r="MD30" s="395"/>
      <c r="ME30" s="395"/>
      <c r="MF30" s="395"/>
      <c r="MG30" s="395"/>
      <c r="MH30" s="395"/>
      <c r="MI30" s="395"/>
      <c r="MJ30" s="395"/>
      <c r="MK30" s="395"/>
      <c r="ML30" s="395"/>
      <c r="MM30" s="395"/>
      <c r="MN30" s="395"/>
      <c r="MO30" s="395"/>
      <c r="MP30" s="395"/>
      <c r="MQ30" s="395"/>
      <c r="MR30" s="395"/>
      <c r="MS30" s="395"/>
      <c r="MT30" s="395"/>
      <c r="MU30" s="395"/>
      <c r="MV30" s="395"/>
      <c r="MW30" s="395"/>
      <c r="MX30" s="395"/>
      <c r="MY30" s="395"/>
      <c r="MZ30" s="395"/>
      <c r="NA30" s="395"/>
      <c r="NB30" s="395"/>
      <c r="NC30" s="395"/>
      <c r="ND30" s="395"/>
      <c r="NE30" s="395"/>
      <c r="NF30" s="395"/>
      <c r="NG30" s="489"/>
      <c r="NH30" s="475">
        <v>2.9118702170727455</v>
      </c>
      <c r="NI30" s="475">
        <v>24.232583946479387</v>
      </c>
      <c r="NJ30" s="475">
        <v>3.096087078562765</v>
      </c>
      <c r="NK30" s="475">
        <v>4637.074943999999</v>
      </c>
      <c r="NL30" s="475">
        <v>18.356805552279152</v>
      </c>
      <c r="NM30" s="475">
        <v>0.189052</v>
      </c>
      <c r="NN30" s="475">
        <v>0.54352400000000001</v>
      </c>
      <c r="NO30" s="475">
        <v>5.5140000000000002E-2</v>
      </c>
      <c r="NP30" s="475">
        <v>3.485561414748025E-2</v>
      </c>
      <c r="NQ30" s="475">
        <v>0.45579234914278377</v>
      </c>
      <c r="NR30" s="475">
        <v>1.54203286430374</v>
      </c>
      <c r="NS30" s="475">
        <v>0</v>
      </c>
      <c r="NT30" s="475">
        <v>13.82800535181345</v>
      </c>
      <c r="NU30" s="475">
        <v>0.52878246463210332</v>
      </c>
      <c r="NV30" s="475">
        <v>0</v>
      </c>
      <c r="NW30" s="475">
        <v>0.3265613305967684</v>
      </c>
      <c r="NX30" s="475">
        <v>0</v>
      </c>
      <c r="NY30" s="475">
        <v>0</v>
      </c>
      <c r="NZ30" s="475">
        <v>0.81820396349534485</v>
      </c>
      <c r="OA30" s="475">
        <v>2.0339997938708995E-2</v>
      </c>
      <c r="OB30" s="475">
        <v>0.25</v>
      </c>
      <c r="OC30" s="475">
        <v>1.0006910032385727</v>
      </c>
      <c r="OD30" s="475">
        <v>1.2999686916003441E-13</v>
      </c>
      <c r="OE30" s="475">
        <v>1.1301658156773542E-12</v>
      </c>
      <c r="OF30" s="475">
        <v>0.1099999964237213</v>
      </c>
      <c r="OG30" s="475">
        <v>6.657904088497163E-2</v>
      </c>
      <c r="OH30" s="475">
        <v>0.31432183452504403</v>
      </c>
      <c r="OI30" s="475">
        <v>0.11</v>
      </c>
      <c r="OJ30" s="475">
        <v>4.4299999999999999E-2</v>
      </c>
      <c r="OK30" s="475">
        <v>5.6257500000000002E-2</v>
      </c>
      <c r="OL30" s="475">
        <v>0.65502978698174008</v>
      </c>
      <c r="OM30" s="475" t="s">
        <v>1395</v>
      </c>
      <c r="ON30" s="475">
        <v>1</v>
      </c>
      <c r="OO30" s="475">
        <v>19</v>
      </c>
      <c r="OP30" s="490"/>
      <c r="OQ30" s="491" t="s">
        <v>1395</v>
      </c>
      <c r="OR30" s="478" t="s">
        <v>1395</v>
      </c>
      <c r="OS30" s="479">
        <v>825525</v>
      </c>
      <c r="OT30" s="479">
        <v>2043</v>
      </c>
      <c r="OU30" s="479" t="s">
        <v>1395</v>
      </c>
      <c r="OV30" s="479" t="s">
        <v>1395</v>
      </c>
      <c r="OW30" s="479">
        <v>0</v>
      </c>
      <c r="OX30" s="479">
        <v>1</v>
      </c>
      <c r="OY30" s="480">
        <v>1</v>
      </c>
      <c r="OZ30" s="480">
        <v>0.64461645800459044</v>
      </c>
      <c r="PA30" s="481"/>
      <c r="PB30" s="482">
        <v>2.9118702170727455</v>
      </c>
      <c r="PC30" s="483"/>
      <c r="PD30" s="478">
        <v>296.68703011721232</v>
      </c>
      <c r="PE30" s="479">
        <v>4.2566805726087958E-10</v>
      </c>
      <c r="PF30" s="479">
        <v>376.90238844439597</v>
      </c>
      <c r="PG30" s="480">
        <v>2.9118702170727455</v>
      </c>
      <c r="PH30" s="483"/>
      <c r="PI30" s="478">
        <v>2.9118702170727455</v>
      </c>
      <c r="PJ30" s="479">
        <v>10925</v>
      </c>
      <c r="PK30" s="479">
        <v>575</v>
      </c>
      <c r="PL30" s="479">
        <v>6.7951698356090606E-2</v>
      </c>
      <c r="PM30" s="484">
        <v>36</v>
      </c>
      <c r="PN30" s="479">
        <v>16488</v>
      </c>
      <c r="PO30" s="485">
        <v>2040</v>
      </c>
      <c r="PP30" s="479">
        <v>33</v>
      </c>
      <c r="PQ30" s="479">
        <v>0</v>
      </c>
      <c r="PR30" s="486" t="s">
        <v>1634</v>
      </c>
      <c r="PS30" s="486" t="s">
        <v>1595</v>
      </c>
      <c r="PT30" s="479">
        <v>1</v>
      </c>
      <c r="PU30" s="487" t="s">
        <v>1633</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row>
    <row r="31" spans="1:457" x14ac:dyDescent="0.35">
      <c r="A31" s="459" t="s">
        <v>1635</v>
      </c>
      <c r="B31" s="460">
        <v>2.9798219154288361</v>
      </c>
      <c r="C31" s="488">
        <f>NPV(About!A$94,'H2 Data'!AE$2:BH$2)/30*AB31+B31</f>
        <v>4.2999259730574355</v>
      </c>
      <c r="D31" s="462" t="s">
        <v>1592</v>
      </c>
      <c r="E31" s="463" t="s">
        <v>1635</v>
      </c>
      <c r="F31" s="463" t="s">
        <v>1391</v>
      </c>
      <c r="G31" s="463" t="s">
        <v>1593</v>
      </c>
      <c r="H31" s="463" t="s">
        <v>1594</v>
      </c>
      <c r="I31" s="463" t="s">
        <v>1595</v>
      </c>
      <c r="J31" s="464">
        <v>2044</v>
      </c>
      <c r="K31" s="465">
        <v>575</v>
      </c>
      <c r="L31" s="466">
        <v>0.95</v>
      </c>
      <c r="M31" s="466">
        <v>2.3300000000000001E-2</v>
      </c>
      <c r="N31" s="466">
        <v>0.25</v>
      </c>
      <c r="O31" s="471">
        <v>0.11</v>
      </c>
      <c r="P31" s="465">
        <v>1</v>
      </c>
      <c r="Q31" s="465">
        <v>2</v>
      </c>
      <c r="R31" s="465">
        <v>30</v>
      </c>
      <c r="S31" s="467" t="s">
        <v>1395</v>
      </c>
      <c r="T31" s="468">
        <v>56259</v>
      </c>
      <c r="U31" s="468">
        <v>554558</v>
      </c>
      <c r="V31" s="468">
        <v>192890</v>
      </c>
      <c r="W31" s="468">
        <v>38577.000000000007</v>
      </c>
      <c r="X31" s="465">
        <v>0</v>
      </c>
      <c r="Y31" s="469" t="s">
        <v>1596</v>
      </c>
      <c r="Z31" s="470">
        <v>18.559999999999999</v>
      </c>
      <c r="AA31" s="469" t="s">
        <v>1397</v>
      </c>
      <c r="AB31" s="465">
        <v>8.9999999999999993E-3</v>
      </c>
      <c r="AC31" s="466">
        <v>0.7</v>
      </c>
      <c r="AD31" s="466">
        <v>0.7</v>
      </c>
      <c r="AE31" s="466">
        <v>0.7</v>
      </c>
      <c r="AF31" s="467" t="s">
        <v>1398</v>
      </c>
      <c r="AG31" s="465">
        <v>443</v>
      </c>
      <c r="AH31" s="465">
        <v>443</v>
      </c>
      <c r="AI31" s="465">
        <v>443</v>
      </c>
      <c r="AJ31" s="465">
        <v>30</v>
      </c>
      <c r="AK31" s="469" t="s">
        <v>1399</v>
      </c>
      <c r="AL31" s="466">
        <v>1</v>
      </c>
      <c r="AM31" s="466">
        <v>0</v>
      </c>
      <c r="AN31" s="469" t="s">
        <v>1400</v>
      </c>
      <c r="AO31" s="466"/>
      <c r="AP31" s="466"/>
      <c r="AQ31" s="466"/>
      <c r="AR31" s="466"/>
      <c r="AS31" s="466"/>
      <c r="AT31" s="466"/>
      <c r="AU31" s="466"/>
      <c r="AV31" s="466"/>
      <c r="AW31" s="466"/>
      <c r="AX31" s="466"/>
      <c r="AY31" s="466"/>
      <c r="AZ31" s="466"/>
      <c r="BA31" s="466"/>
      <c r="BB31" s="466"/>
      <c r="BC31" s="466"/>
      <c r="BD31" s="466"/>
      <c r="BE31" s="466"/>
      <c r="BF31" s="466"/>
      <c r="BG31" s="466"/>
      <c r="BH31" s="466"/>
      <c r="BI31" s="466"/>
      <c r="BJ31" s="466"/>
      <c r="BK31" s="466"/>
      <c r="BL31" s="466"/>
      <c r="BM31" s="466"/>
      <c r="BN31" s="466"/>
      <c r="BO31" s="466"/>
      <c r="BP31" s="466"/>
      <c r="BQ31" s="466"/>
      <c r="BR31" s="466"/>
      <c r="BS31" s="466"/>
      <c r="BT31" s="466"/>
      <c r="BU31" s="466"/>
      <c r="BV31" s="466"/>
      <c r="BW31" s="466"/>
      <c r="BX31" s="466"/>
      <c r="BY31" s="466"/>
      <c r="BZ31" s="466"/>
      <c r="CA31" s="466"/>
      <c r="CB31" s="466"/>
      <c r="CC31" s="466"/>
      <c r="CD31" s="466"/>
      <c r="CE31" s="466"/>
      <c r="CF31" s="466"/>
      <c r="CG31" s="466"/>
      <c r="CH31" s="466"/>
      <c r="CI31" s="466"/>
      <c r="CJ31" s="466"/>
      <c r="CK31" s="466"/>
      <c r="CL31" s="466"/>
      <c r="CM31" s="466"/>
      <c r="CN31" s="466"/>
      <c r="CO31" s="466"/>
      <c r="CP31" s="466"/>
      <c r="CQ31" s="466"/>
      <c r="CR31" s="466"/>
      <c r="CS31" s="466"/>
      <c r="CT31" s="466"/>
      <c r="CU31" s="466"/>
      <c r="CV31" s="466"/>
      <c r="CW31" s="466"/>
      <c r="CX31" s="466"/>
      <c r="CY31" s="466"/>
      <c r="CZ31" s="466"/>
      <c r="DA31" s="466"/>
      <c r="DB31" s="466"/>
      <c r="DC31" s="466"/>
      <c r="DD31" s="466"/>
      <c r="DE31" s="466"/>
      <c r="DF31" s="466"/>
      <c r="DG31" s="466"/>
      <c r="DH31" s="466"/>
      <c r="DI31" s="466"/>
      <c r="DJ31" s="466"/>
      <c r="DK31" s="466"/>
      <c r="DL31" s="466"/>
      <c r="DM31" s="466"/>
      <c r="DN31" s="466"/>
      <c r="DO31" s="466"/>
      <c r="DP31" s="466"/>
      <c r="DQ31" s="466"/>
      <c r="DR31" s="466"/>
      <c r="DS31" s="466"/>
      <c r="DT31" s="466"/>
      <c r="DU31" s="466"/>
      <c r="DV31" s="466"/>
      <c r="DW31" s="471"/>
      <c r="DX31" s="466"/>
      <c r="DY31" s="466"/>
      <c r="DZ31" s="466"/>
      <c r="EA31" s="466"/>
      <c r="EB31" s="466"/>
      <c r="EC31" s="466"/>
      <c r="ED31" s="466"/>
      <c r="EE31" s="466"/>
      <c r="EF31" s="466"/>
      <c r="EG31" s="466"/>
      <c r="EH31" s="466"/>
      <c r="EI31" s="466"/>
      <c r="EJ31" s="466"/>
      <c r="EK31" s="465"/>
      <c r="EL31" s="465"/>
      <c r="EM31" s="465"/>
      <c r="EN31" s="465"/>
      <c r="EO31" s="466"/>
      <c r="EP31" s="466"/>
      <c r="EQ31" s="466"/>
      <c r="ER31" s="465"/>
      <c r="ES31" s="465"/>
      <c r="ET31" s="465"/>
      <c r="EU31" s="465"/>
      <c r="EV31" s="465"/>
      <c r="EW31" s="467"/>
      <c r="EX31" s="467" t="s">
        <v>1401</v>
      </c>
      <c r="EY31" s="467">
        <v>0</v>
      </c>
      <c r="EZ31" s="467">
        <v>0</v>
      </c>
      <c r="FA31" s="467">
        <v>0</v>
      </c>
      <c r="FB31" s="469" t="s">
        <v>1402</v>
      </c>
      <c r="FC31" s="467">
        <v>62.117280000000001</v>
      </c>
      <c r="FD31" s="469" t="s">
        <v>1597</v>
      </c>
      <c r="FE31" s="467">
        <v>1589.991</v>
      </c>
      <c r="FF31" s="469" t="s">
        <v>1404</v>
      </c>
      <c r="FG31" s="467">
        <v>0</v>
      </c>
      <c r="FH31" s="469" t="s">
        <v>1405</v>
      </c>
      <c r="FI31" s="467">
        <v>0</v>
      </c>
      <c r="FJ31" s="469" t="s">
        <v>1405</v>
      </c>
      <c r="FK31" s="467">
        <v>0</v>
      </c>
      <c r="FL31" s="472">
        <v>0</v>
      </c>
      <c r="FM31" s="473">
        <v>0</v>
      </c>
      <c r="FN31" s="473">
        <v>0</v>
      </c>
      <c r="FO31" s="473">
        <v>0</v>
      </c>
      <c r="FP31" s="473">
        <v>0</v>
      </c>
      <c r="FQ31" s="473">
        <v>0</v>
      </c>
      <c r="FR31" s="473">
        <v>0</v>
      </c>
      <c r="FS31" s="473">
        <v>0</v>
      </c>
      <c r="FT31" s="473">
        <v>0</v>
      </c>
      <c r="FU31" s="473">
        <v>0</v>
      </c>
      <c r="FV31" s="473">
        <v>0</v>
      </c>
      <c r="FW31" s="473">
        <v>0</v>
      </c>
      <c r="FX31" s="473">
        <v>0</v>
      </c>
      <c r="FY31" s="473">
        <v>0</v>
      </c>
      <c r="FZ31" s="473">
        <v>0</v>
      </c>
      <c r="GA31" s="473">
        <v>0</v>
      </c>
      <c r="GB31" s="473">
        <v>0</v>
      </c>
      <c r="GC31" s="473">
        <v>0</v>
      </c>
      <c r="GD31" s="473">
        <v>0</v>
      </c>
      <c r="GE31" s="473">
        <v>0</v>
      </c>
      <c r="GF31" s="473">
        <v>0</v>
      </c>
      <c r="GG31" s="473">
        <v>0</v>
      </c>
      <c r="GH31" s="473">
        <v>0</v>
      </c>
      <c r="GI31" s="473">
        <v>0</v>
      </c>
      <c r="GJ31" s="473">
        <v>0</v>
      </c>
      <c r="GK31" s="473">
        <v>0</v>
      </c>
      <c r="GL31" s="473">
        <v>0</v>
      </c>
      <c r="GM31" s="473">
        <v>0</v>
      </c>
      <c r="GN31" s="473">
        <v>0</v>
      </c>
      <c r="GO31" s="473">
        <v>0</v>
      </c>
      <c r="GP31" s="473">
        <v>0</v>
      </c>
      <c r="GQ31" s="473">
        <v>0</v>
      </c>
      <c r="GR31" s="473">
        <v>0</v>
      </c>
      <c r="GS31" s="473">
        <v>0</v>
      </c>
      <c r="GT31" s="473">
        <v>0</v>
      </c>
      <c r="GU31" s="473">
        <v>0</v>
      </c>
      <c r="GV31" s="473">
        <v>0</v>
      </c>
      <c r="GW31" s="473">
        <v>0</v>
      </c>
      <c r="GX31" s="473">
        <v>0</v>
      </c>
      <c r="GY31" s="473">
        <v>0</v>
      </c>
      <c r="GZ31" s="473">
        <v>0</v>
      </c>
      <c r="HA31" s="473">
        <v>0</v>
      </c>
      <c r="HB31" s="473">
        <v>0</v>
      </c>
      <c r="HC31" s="473">
        <v>0</v>
      </c>
      <c r="HD31" s="473">
        <v>0</v>
      </c>
      <c r="HE31" s="473">
        <v>0</v>
      </c>
      <c r="HF31" s="473">
        <v>0</v>
      </c>
      <c r="HG31" s="473">
        <v>0</v>
      </c>
      <c r="HH31" s="473">
        <v>0</v>
      </c>
      <c r="HI31" s="473">
        <v>0</v>
      </c>
      <c r="HJ31" s="473">
        <v>0</v>
      </c>
      <c r="HK31" s="473">
        <v>0</v>
      </c>
      <c r="HL31" s="473">
        <v>0</v>
      </c>
      <c r="HM31" s="473">
        <v>0</v>
      </c>
      <c r="HN31" s="473">
        <v>0</v>
      </c>
      <c r="HO31" s="473">
        <v>0</v>
      </c>
      <c r="HP31" s="473">
        <v>0</v>
      </c>
      <c r="HQ31" s="473">
        <v>0</v>
      </c>
      <c r="HR31" s="473">
        <v>0</v>
      </c>
      <c r="HS31" s="473">
        <v>0</v>
      </c>
      <c r="HT31" s="473">
        <v>0</v>
      </c>
      <c r="HU31" s="473">
        <v>0</v>
      </c>
      <c r="HV31" s="473">
        <v>0</v>
      </c>
      <c r="HW31" s="473">
        <v>0</v>
      </c>
      <c r="HX31" s="473">
        <v>0</v>
      </c>
      <c r="HY31" s="473">
        <v>0</v>
      </c>
      <c r="HZ31" s="473">
        <v>0</v>
      </c>
      <c r="IA31" s="473">
        <v>0</v>
      </c>
      <c r="IB31" s="473">
        <v>0</v>
      </c>
      <c r="IC31" s="473">
        <v>0</v>
      </c>
      <c r="ID31" s="473">
        <v>0</v>
      </c>
      <c r="IE31" s="473">
        <v>0</v>
      </c>
      <c r="IF31" s="473">
        <v>0</v>
      </c>
      <c r="IG31" s="473">
        <v>0</v>
      </c>
      <c r="IH31" s="473">
        <v>0</v>
      </c>
      <c r="II31" s="473">
        <v>0</v>
      </c>
      <c r="IJ31" s="473">
        <v>0</v>
      </c>
      <c r="IK31" s="473">
        <v>0</v>
      </c>
      <c r="IL31" s="473">
        <v>0</v>
      </c>
      <c r="IM31" s="473">
        <v>0</v>
      </c>
      <c r="IN31" s="473">
        <v>0</v>
      </c>
      <c r="IO31" s="473">
        <v>0</v>
      </c>
      <c r="IP31" s="473">
        <v>0</v>
      </c>
      <c r="IQ31" s="473">
        <v>0</v>
      </c>
      <c r="IR31" s="473">
        <v>0</v>
      </c>
      <c r="IS31" s="473">
        <v>0</v>
      </c>
      <c r="IT31" s="473">
        <v>0</v>
      </c>
      <c r="IU31" s="473">
        <v>0</v>
      </c>
      <c r="IV31" s="473">
        <v>0</v>
      </c>
      <c r="IW31" s="473">
        <v>0</v>
      </c>
      <c r="IX31" s="473">
        <v>0</v>
      </c>
      <c r="IY31" s="473">
        <v>0</v>
      </c>
      <c r="IZ31" s="473">
        <v>0</v>
      </c>
      <c r="JA31" s="473">
        <v>0</v>
      </c>
      <c r="JB31" s="473">
        <v>0</v>
      </c>
      <c r="JC31" s="473">
        <v>0</v>
      </c>
      <c r="JD31" s="473">
        <v>0</v>
      </c>
      <c r="JE31" s="473">
        <v>0</v>
      </c>
      <c r="JF31" s="473">
        <v>0</v>
      </c>
      <c r="JG31" s="473">
        <v>0</v>
      </c>
      <c r="JH31" s="473">
        <v>0</v>
      </c>
      <c r="JI31" s="467" t="s">
        <v>1416</v>
      </c>
      <c r="JJ31" s="467" t="s">
        <v>1416</v>
      </c>
      <c r="JK31" s="395"/>
      <c r="JL31" s="395"/>
      <c r="JM31" s="395"/>
      <c r="JN31" s="395"/>
      <c r="JO31" s="395"/>
      <c r="JP31" s="395"/>
      <c r="JQ31" s="395"/>
      <c r="JR31" s="395"/>
      <c r="JS31" s="395"/>
      <c r="JT31" s="395"/>
      <c r="JU31" s="395"/>
      <c r="JV31" s="395"/>
      <c r="JW31" s="395"/>
      <c r="JX31" s="395"/>
      <c r="JY31" s="395"/>
      <c r="JZ31" s="395"/>
      <c r="KA31" s="395"/>
      <c r="KB31" s="395"/>
      <c r="KC31" s="395"/>
      <c r="KD31" s="395"/>
      <c r="KE31" s="395"/>
      <c r="KF31" s="395"/>
      <c r="KG31" s="395"/>
      <c r="KH31" s="395"/>
      <c r="KI31" s="395"/>
      <c r="KJ31" s="395"/>
      <c r="KK31" s="395"/>
      <c r="KL31" s="395"/>
      <c r="KM31" s="395"/>
      <c r="KN31" s="395"/>
      <c r="KO31" s="395"/>
      <c r="KP31" s="395"/>
      <c r="KQ31" s="395"/>
      <c r="KR31" s="395"/>
      <c r="KS31" s="395"/>
      <c r="KT31" s="395"/>
      <c r="KU31" s="395"/>
      <c r="KV31" s="395"/>
      <c r="KW31" s="395"/>
      <c r="KX31" s="395"/>
      <c r="KY31" s="395"/>
      <c r="KZ31" s="395"/>
      <c r="LA31" s="395"/>
      <c r="LB31" s="395"/>
      <c r="LC31" s="395"/>
      <c r="LD31" s="395"/>
      <c r="LE31" s="395"/>
      <c r="LF31" s="395"/>
      <c r="LG31" s="395"/>
      <c r="LH31" s="395"/>
      <c r="LI31" s="395"/>
      <c r="LJ31" s="395"/>
      <c r="LK31" s="395"/>
      <c r="LL31" s="395"/>
      <c r="LM31" s="395"/>
      <c r="LN31" s="395"/>
      <c r="LO31" s="395"/>
      <c r="LP31" s="395"/>
      <c r="LQ31" s="395"/>
      <c r="LR31" s="395"/>
      <c r="LS31" s="395"/>
      <c r="LT31" s="395"/>
      <c r="LU31" s="395"/>
      <c r="LV31" s="395"/>
      <c r="LW31" s="395"/>
      <c r="LX31" s="395"/>
      <c r="LY31" s="395"/>
      <c r="LZ31" s="395"/>
      <c r="MA31" s="395"/>
      <c r="MB31" s="395"/>
      <c r="MC31" s="395"/>
      <c r="MD31" s="395"/>
      <c r="ME31" s="395"/>
      <c r="MF31" s="395"/>
      <c r="MG31" s="395"/>
      <c r="MH31" s="395"/>
      <c r="MI31" s="395"/>
      <c r="MJ31" s="395"/>
      <c r="MK31" s="395"/>
      <c r="ML31" s="395"/>
      <c r="MM31" s="395"/>
      <c r="MN31" s="395"/>
      <c r="MO31" s="395"/>
      <c r="MP31" s="395"/>
      <c r="MQ31" s="395"/>
      <c r="MR31" s="395"/>
      <c r="MS31" s="395"/>
      <c r="MT31" s="395"/>
      <c r="MU31" s="395"/>
      <c r="MV31" s="395"/>
      <c r="MW31" s="395"/>
      <c r="MX31" s="395"/>
      <c r="MY31" s="395"/>
      <c r="MZ31" s="395"/>
      <c r="NA31" s="395"/>
      <c r="NB31" s="395"/>
      <c r="NC31" s="395"/>
      <c r="ND31" s="395"/>
      <c r="NE31" s="395"/>
      <c r="NF31" s="395"/>
      <c r="NG31" s="489"/>
      <c r="NH31" s="475">
        <v>2.9798219154288361</v>
      </c>
      <c r="NI31" s="475">
        <v>24.798077980198773</v>
      </c>
      <c r="NJ31" s="475">
        <v>3.1635404102603455</v>
      </c>
      <c r="NK31" s="475">
        <v>4637.074943999999</v>
      </c>
      <c r="NL31" s="475">
        <v>18.784905089479953</v>
      </c>
      <c r="NM31" s="475">
        <v>0.19289000000000001</v>
      </c>
      <c r="NN31" s="475">
        <v>0.554558</v>
      </c>
      <c r="NO31" s="475">
        <v>5.6259000000000003E-2</v>
      </c>
      <c r="NP31" s="475">
        <v>3.5563178341779321E-2</v>
      </c>
      <c r="NQ31" s="475">
        <v>0.46504514514431522</v>
      </c>
      <c r="NR31" s="475">
        <v>1.5733555914170281</v>
      </c>
      <c r="NS31" s="475">
        <v>0</v>
      </c>
      <c r="NT31" s="475">
        <v>14.13006243244007</v>
      </c>
      <c r="NU31" s="475">
        <v>0.53951153830965559</v>
      </c>
      <c r="NV31" s="475">
        <v>0</v>
      </c>
      <c r="NW31" s="475">
        <v>0.34171369554222025</v>
      </c>
      <c r="NX31" s="475">
        <v>0</v>
      </c>
      <c r="NY31" s="475">
        <v>0</v>
      </c>
      <c r="NZ31" s="475">
        <v>0.86038332994310152</v>
      </c>
      <c r="OA31" s="475">
        <v>2.034000056165192E-2</v>
      </c>
      <c r="OB31" s="475">
        <v>0.25</v>
      </c>
      <c r="OC31" s="475">
        <v>1.0277015250799024</v>
      </c>
      <c r="OD31" s="475">
        <v>1.1957465411635933E-13</v>
      </c>
      <c r="OE31" s="475">
        <v>1.0395572399315849E-12</v>
      </c>
      <c r="OF31" s="475">
        <v>0.1099999964237213</v>
      </c>
      <c r="OG31" s="475">
        <v>6.6989043354988106E-2</v>
      </c>
      <c r="OH31" s="475">
        <v>0.32075770913359936</v>
      </c>
      <c r="OI31" s="475">
        <v>0.11</v>
      </c>
      <c r="OJ31" s="475">
        <v>4.4299999999999999E-2</v>
      </c>
      <c r="OK31" s="475">
        <v>5.6257500000000002E-2</v>
      </c>
      <c r="OL31" s="475">
        <v>0.64193657470284282</v>
      </c>
      <c r="OM31" s="475" t="s">
        <v>1395</v>
      </c>
      <c r="ON31" s="475">
        <v>1</v>
      </c>
      <c r="OO31" s="475">
        <v>20</v>
      </c>
      <c r="OP31" s="490"/>
      <c r="OQ31" s="491" t="s">
        <v>1395</v>
      </c>
      <c r="OR31" s="478" t="s">
        <v>1395</v>
      </c>
      <c r="OS31" s="479">
        <v>842284</v>
      </c>
      <c r="OT31" s="479">
        <v>2044</v>
      </c>
      <c r="OU31" s="479" t="s">
        <v>1395</v>
      </c>
      <c r="OV31" s="479" t="s">
        <v>1395</v>
      </c>
      <c r="OW31" s="479">
        <v>0</v>
      </c>
      <c r="OX31" s="479">
        <v>1</v>
      </c>
      <c r="OY31" s="480">
        <v>1</v>
      </c>
      <c r="OZ31" s="480">
        <v>0.63176632809673661</v>
      </c>
      <c r="PA31" s="481"/>
      <c r="PB31" s="482">
        <v>2.9798219154288361</v>
      </c>
      <c r="PC31" s="483"/>
      <c r="PD31" s="478">
        <v>296.65912822070118</v>
      </c>
      <c r="PE31" s="479">
        <v>3.8371464294030319E-10</v>
      </c>
      <c r="PF31" s="479">
        <v>379.33853817534111</v>
      </c>
      <c r="PG31" s="480">
        <v>2.9798219154288361</v>
      </c>
      <c r="PH31" s="483"/>
      <c r="PI31" s="478">
        <v>2.9798219154288361</v>
      </c>
      <c r="PJ31" s="479">
        <v>11500</v>
      </c>
      <c r="PK31" s="479">
        <v>575</v>
      </c>
      <c r="PL31" s="479">
        <v>6.8807906750614656E-2</v>
      </c>
      <c r="PM31" s="484">
        <v>36</v>
      </c>
      <c r="PN31" s="479">
        <v>16452</v>
      </c>
      <c r="PO31" s="485">
        <v>2041</v>
      </c>
      <c r="PP31" s="479">
        <v>33</v>
      </c>
      <c r="PQ31" s="479">
        <v>0</v>
      </c>
      <c r="PR31" s="486" t="s">
        <v>1636</v>
      </c>
      <c r="PS31" s="486" t="s">
        <v>1595</v>
      </c>
      <c r="PT31" s="479">
        <v>1</v>
      </c>
      <c r="PU31" s="487" t="s">
        <v>1635</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row>
    <row r="32" spans="1:457" x14ac:dyDescent="0.35">
      <c r="A32" s="459" t="s">
        <v>1637</v>
      </c>
      <c r="B32" s="460">
        <v>3.0486298221794508</v>
      </c>
      <c r="C32" s="488">
        <f>NPV(About!A$94,'H2 Data'!AE$2:BH$2)/30*AB32+B32</f>
        <v>4.3687338798080511</v>
      </c>
      <c r="D32" s="462" t="s">
        <v>1592</v>
      </c>
      <c r="E32" s="463" t="s">
        <v>1637</v>
      </c>
      <c r="F32" s="463" t="s">
        <v>1391</v>
      </c>
      <c r="G32" s="463" t="s">
        <v>1593</v>
      </c>
      <c r="H32" s="463" t="s">
        <v>1594</v>
      </c>
      <c r="I32" s="463" t="s">
        <v>1595</v>
      </c>
      <c r="J32" s="464">
        <v>2045</v>
      </c>
      <c r="K32" s="465">
        <v>575</v>
      </c>
      <c r="L32" s="466">
        <v>0.95</v>
      </c>
      <c r="M32" s="466">
        <v>2.3300000000000001E-2</v>
      </c>
      <c r="N32" s="466">
        <v>0.25</v>
      </c>
      <c r="O32" s="471">
        <v>0.11</v>
      </c>
      <c r="P32" s="465">
        <v>1</v>
      </c>
      <c r="Q32" s="465">
        <v>2</v>
      </c>
      <c r="R32" s="465">
        <v>30</v>
      </c>
      <c r="S32" s="467" t="s">
        <v>1395</v>
      </c>
      <c r="T32" s="468">
        <v>57402</v>
      </c>
      <c r="U32" s="468">
        <v>565814.99999999988</v>
      </c>
      <c r="V32" s="468">
        <v>196804.99999999997</v>
      </c>
      <c r="W32" s="468">
        <v>39359.999999999993</v>
      </c>
      <c r="X32" s="465">
        <v>0</v>
      </c>
      <c r="Y32" s="469" t="s">
        <v>1596</v>
      </c>
      <c r="Z32" s="470">
        <v>18.559999999999999</v>
      </c>
      <c r="AA32" s="469" t="s">
        <v>1397</v>
      </c>
      <c r="AB32" s="465">
        <v>8.9999999999999993E-3</v>
      </c>
      <c r="AC32" s="466">
        <v>0.7</v>
      </c>
      <c r="AD32" s="466">
        <v>0.7</v>
      </c>
      <c r="AE32" s="466">
        <v>0.7</v>
      </c>
      <c r="AF32" s="467" t="s">
        <v>1398</v>
      </c>
      <c r="AG32" s="465">
        <v>443</v>
      </c>
      <c r="AH32" s="465">
        <v>443</v>
      </c>
      <c r="AI32" s="465">
        <v>443</v>
      </c>
      <c r="AJ32" s="465">
        <v>30</v>
      </c>
      <c r="AK32" s="469" t="s">
        <v>1399</v>
      </c>
      <c r="AL32" s="466">
        <v>1</v>
      </c>
      <c r="AM32" s="466">
        <v>0</v>
      </c>
      <c r="AN32" s="469" t="s">
        <v>1400</v>
      </c>
      <c r="AO32" s="466"/>
      <c r="AP32" s="466"/>
      <c r="AQ32" s="466"/>
      <c r="AR32" s="466"/>
      <c r="AS32" s="466"/>
      <c r="AT32" s="466"/>
      <c r="AU32" s="466"/>
      <c r="AV32" s="466"/>
      <c r="AW32" s="466"/>
      <c r="AX32" s="466"/>
      <c r="AY32" s="466"/>
      <c r="AZ32" s="466"/>
      <c r="BA32" s="466"/>
      <c r="BB32" s="466"/>
      <c r="BC32" s="466"/>
      <c r="BD32" s="466"/>
      <c r="BE32" s="466"/>
      <c r="BF32" s="466"/>
      <c r="BG32" s="466"/>
      <c r="BH32" s="466"/>
      <c r="BI32" s="466"/>
      <c r="BJ32" s="466"/>
      <c r="BK32" s="466"/>
      <c r="BL32" s="466"/>
      <c r="BM32" s="466"/>
      <c r="BN32" s="466"/>
      <c r="BO32" s="466"/>
      <c r="BP32" s="466"/>
      <c r="BQ32" s="466"/>
      <c r="BR32" s="466"/>
      <c r="BS32" s="466"/>
      <c r="BT32" s="466"/>
      <c r="BU32" s="466"/>
      <c r="BV32" s="466"/>
      <c r="BW32" s="466"/>
      <c r="BX32" s="466"/>
      <c r="BY32" s="466"/>
      <c r="BZ32" s="466"/>
      <c r="CA32" s="466"/>
      <c r="CB32" s="466"/>
      <c r="CC32" s="466"/>
      <c r="CD32" s="466"/>
      <c r="CE32" s="466"/>
      <c r="CF32" s="466"/>
      <c r="CG32" s="466"/>
      <c r="CH32" s="466"/>
      <c r="CI32" s="466"/>
      <c r="CJ32" s="466"/>
      <c r="CK32" s="466"/>
      <c r="CL32" s="466"/>
      <c r="CM32" s="466"/>
      <c r="CN32" s="466"/>
      <c r="CO32" s="466"/>
      <c r="CP32" s="466"/>
      <c r="CQ32" s="466"/>
      <c r="CR32" s="466"/>
      <c r="CS32" s="466"/>
      <c r="CT32" s="466"/>
      <c r="CU32" s="466"/>
      <c r="CV32" s="466"/>
      <c r="CW32" s="466"/>
      <c r="CX32" s="466"/>
      <c r="CY32" s="466"/>
      <c r="CZ32" s="466"/>
      <c r="DA32" s="466"/>
      <c r="DB32" s="466"/>
      <c r="DC32" s="466"/>
      <c r="DD32" s="466"/>
      <c r="DE32" s="466"/>
      <c r="DF32" s="466"/>
      <c r="DG32" s="466"/>
      <c r="DH32" s="466"/>
      <c r="DI32" s="466"/>
      <c r="DJ32" s="466"/>
      <c r="DK32" s="466"/>
      <c r="DL32" s="466"/>
      <c r="DM32" s="466"/>
      <c r="DN32" s="466"/>
      <c r="DO32" s="466"/>
      <c r="DP32" s="466"/>
      <c r="DQ32" s="466"/>
      <c r="DR32" s="466"/>
      <c r="DS32" s="466"/>
      <c r="DT32" s="466"/>
      <c r="DU32" s="466"/>
      <c r="DV32" s="466"/>
      <c r="DW32" s="471"/>
      <c r="DX32" s="466"/>
      <c r="DY32" s="466"/>
      <c r="DZ32" s="466"/>
      <c r="EA32" s="466"/>
      <c r="EB32" s="466"/>
      <c r="EC32" s="466"/>
      <c r="ED32" s="466"/>
      <c r="EE32" s="466"/>
      <c r="EF32" s="466"/>
      <c r="EG32" s="466"/>
      <c r="EH32" s="466"/>
      <c r="EI32" s="466"/>
      <c r="EJ32" s="466"/>
      <c r="EK32" s="465"/>
      <c r="EL32" s="465"/>
      <c r="EM32" s="465"/>
      <c r="EN32" s="465"/>
      <c r="EO32" s="466"/>
      <c r="EP32" s="466"/>
      <c r="EQ32" s="466"/>
      <c r="ER32" s="465"/>
      <c r="ES32" s="465"/>
      <c r="ET32" s="465"/>
      <c r="EU32" s="465"/>
      <c r="EV32" s="465"/>
      <c r="EW32" s="467"/>
      <c r="EX32" s="467" t="s">
        <v>1401</v>
      </c>
      <c r="EY32" s="467">
        <v>0</v>
      </c>
      <c r="EZ32" s="467">
        <v>0</v>
      </c>
      <c r="FA32" s="467">
        <v>0</v>
      </c>
      <c r="FB32" s="469" t="s">
        <v>1402</v>
      </c>
      <c r="FC32" s="467">
        <v>62.117280000000001</v>
      </c>
      <c r="FD32" s="469" t="s">
        <v>1597</v>
      </c>
      <c r="FE32" s="467">
        <v>1589.991</v>
      </c>
      <c r="FF32" s="469" t="s">
        <v>1404</v>
      </c>
      <c r="FG32" s="467">
        <v>0</v>
      </c>
      <c r="FH32" s="469" t="s">
        <v>1405</v>
      </c>
      <c r="FI32" s="467">
        <v>0</v>
      </c>
      <c r="FJ32" s="469" t="s">
        <v>1405</v>
      </c>
      <c r="FK32" s="467">
        <v>0</v>
      </c>
      <c r="FL32" s="472">
        <v>0</v>
      </c>
      <c r="FM32" s="473">
        <v>0</v>
      </c>
      <c r="FN32" s="473">
        <v>0</v>
      </c>
      <c r="FO32" s="473">
        <v>0</v>
      </c>
      <c r="FP32" s="473">
        <v>0</v>
      </c>
      <c r="FQ32" s="473">
        <v>0</v>
      </c>
      <c r="FR32" s="473">
        <v>0</v>
      </c>
      <c r="FS32" s="473">
        <v>0</v>
      </c>
      <c r="FT32" s="473">
        <v>0</v>
      </c>
      <c r="FU32" s="473">
        <v>0</v>
      </c>
      <c r="FV32" s="473">
        <v>0</v>
      </c>
      <c r="FW32" s="473">
        <v>0</v>
      </c>
      <c r="FX32" s="473">
        <v>0</v>
      </c>
      <c r="FY32" s="473">
        <v>0</v>
      </c>
      <c r="FZ32" s="473">
        <v>0</v>
      </c>
      <c r="GA32" s="473">
        <v>0</v>
      </c>
      <c r="GB32" s="473">
        <v>0</v>
      </c>
      <c r="GC32" s="473">
        <v>0</v>
      </c>
      <c r="GD32" s="473">
        <v>0</v>
      </c>
      <c r="GE32" s="473">
        <v>0</v>
      </c>
      <c r="GF32" s="473">
        <v>0</v>
      </c>
      <c r="GG32" s="473">
        <v>0</v>
      </c>
      <c r="GH32" s="473">
        <v>0</v>
      </c>
      <c r="GI32" s="473">
        <v>0</v>
      </c>
      <c r="GJ32" s="473">
        <v>0</v>
      </c>
      <c r="GK32" s="473">
        <v>0</v>
      </c>
      <c r="GL32" s="473">
        <v>0</v>
      </c>
      <c r="GM32" s="473">
        <v>0</v>
      </c>
      <c r="GN32" s="473">
        <v>0</v>
      </c>
      <c r="GO32" s="473">
        <v>0</v>
      </c>
      <c r="GP32" s="473">
        <v>0</v>
      </c>
      <c r="GQ32" s="473">
        <v>0</v>
      </c>
      <c r="GR32" s="473">
        <v>0</v>
      </c>
      <c r="GS32" s="473">
        <v>0</v>
      </c>
      <c r="GT32" s="473">
        <v>0</v>
      </c>
      <c r="GU32" s="473">
        <v>0</v>
      </c>
      <c r="GV32" s="473">
        <v>0</v>
      </c>
      <c r="GW32" s="473">
        <v>0</v>
      </c>
      <c r="GX32" s="473">
        <v>0</v>
      </c>
      <c r="GY32" s="473">
        <v>0</v>
      </c>
      <c r="GZ32" s="473">
        <v>0</v>
      </c>
      <c r="HA32" s="473">
        <v>0</v>
      </c>
      <c r="HB32" s="473">
        <v>0</v>
      </c>
      <c r="HC32" s="473">
        <v>0</v>
      </c>
      <c r="HD32" s="473">
        <v>0</v>
      </c>
      <c r="HE32" s="473">
        <v>0</v>
      </c>
      <c r="HF32" s="473">
        <v>0</v>
      </c>
      <c r="HG32" s="473">
        <v>0</v>
      </c>
      <c r="HH32" s="473">
        <v>0</v>
      </c>
      <c r="HI32" s="473">
        <v>0</v>
      </c>
      <c r="HJ32" s="473">
        <v>0</v>
      </c>
      <c r="HK32" s="473">
        <v>0</v>
      </c>
      <c r="HL32" s="473">
        <v>0</v>
      </c>
      <c r="HM32" s="473">
        <v>0</v>
      </c>
      <c r="HN32" s="473">
        <v>0</v>
      </c>
      <c r="HO32" s="473">
        <v>0</v>
      </c>
      <c r="HP32" s="473">
        <v>0</v>
      </c>
      <c r="HQ32" s="473">
        <v>0</v>
      </c>
      <c r="HR32" s="473">
        <v>0</v>
      </c>
      <c r="HS32" s="473">
        <v>0</v>
      </c>
      <c r="HT32" s="473">
        <v>0</v>
      </c>
      <c r="HU32" s="473">
        <v>0</v>
      </c>
      <c r="HV32" s="473">
        <v>0</v>
      </c>
      <c r="HW32" s="473">
        <v>0</v>
      </c>
      <c r="HX32" s="473">
        <v>0</v>
      </c>
      <c r="HY32" s="473">
        <v>0</v>
      </c>
      <c r="HZ32" s="473">
        <v>0</v>
      </c>
      <c r="IA32" s="473">
        <v>0</v>
      </c>
      <c r="IB32" s="473">
        <v>0</v>
      </c>
      <c r="IC32" s="473">
        <v>0</v>
      </c>
      <c r="ID32" s="473">
        <v>0</v>
      </c>
      <c r="IE32" s="473">
        <v>0</v>
      </c>
      <c r="IF32" s="473">
        <v>0</v>
      </c>
      <c r="IG32" s="473">
        <v>0</v>
      </c>
      <c r="IH32" s="473">
        <v>0</v>
      </c>
      <c r="II32" s="473">
        <v>0</v>
      </c>
      <c r="IJ32" s="473">
        <v>0</v>
      </c>
      <c r="IK32" s="473">
        <v>0</v>
      </c>
      <c r="IL32" s="473">
        <v>0</v>
      </c>
      <c r="IM32" s="473">
        <v>0</v>
      </c>
      <c r="IN32" s="473">
        <v>0</v>
      </c>
      <c r="IO32" s="473">
        <v>0</v>
      </c>
      <c r="IP32" s="473">
        <v>0</v>
      </c>
      <c r="IQ32" s="473">
        <v>0</v>
      </c>
      <c r="IR32" s="473">
        <v>0</v>
      </c>
      <c r="IS32" s="473">
        <v>0</v>
      </c>
      <c r="IT32" s="473">
        <v>0</v>
      </c>
      <c r="IU32" s="473">
        <v>0</v>
      </c>
      <c r="IV32" s="473">
        <v>0</v>
      </c>
      <c r="IW32" s="473">
        <v>0</v>
      </c>
      <c r="IX32" s="473">
        <v>0</v>
      </c>
      <c r="IY32" s="473">
        <v>0</v>
      </c>
      <c r="IZ32" s="473">
        <v>0</v>
      </c>
      <c r="JA32" s="473">
        <v>0</v>
      </c>
      <c r="JB32" s="473">
        <v>0</v>
      </c>
      <c r="JC32" s="473">
        <v>0</v>
      </c>
      <c r="JD32" s="473">
        <v>0</v>
      </c>
      <c r="JE32" s="473">
        <v>0</v>
      </c>
      <c r="JF32" s="473">
        <v>0</v>
      </c>
      <c r="JG32" s="473">
        <v>0</v>
      </c>
      <c r="JH32" s="473">
        <v>0</v>
      </c>
      <c r="JI32" s="467" t="s">
        <v>1416</v>
      </c>
      <c r="JJ32" s="467" t="s">
        <v>1416</v>
      </c>
      <c r="JK32" s="395"/>
      <c r="JL32" s="395"/>
      <c r="JM32" s="395"/>
      <c r="JN32" s="395"/>
      <c r="JO32" s="395"/>
      <c r="JP32" s="395"/>
      <c r="JQ32" s="395"/>
      <c r="JR32" s="395"/>
      <c r="JS32" s="395"/>
      <c r="JT32" s="395"/>
      <c r="JU32" s="395"/>
      <c r="JV32" s="395"/>
      <c r="JW32" s="395"/>
      <c r="JX32" s="395"/>
      <c r="JY32" s="395"/>
      <c r="JZ32" s="395"/>
      <c r="KA32" s="395"/>
      <c r="KB32" s="395"/>
      <c r="KC32" s="395"/>
      <c r="KD32" s="395"/>
      <c r="KE32" s="395"/>
      <c r="KF32" s="395"/>
      <c r="KG32" s="395"/>
      <c r="KH32" s="395"/>
      <c r="KI32" s="395"/>
      <c r="KJ32" s="395"/>
      <c r="KK32" s="395"/>
      <c r="KL32" s="395"/>
      <c r="KM32" s="395"/>
      <c r="KN32" s="395"/>
      <c r="KO32" s="395"/>
      <c r="KP32" s="395"/>
      <c r="KQ32" s="395"/>
      <c r="KR32" s="395"/>
      <c r="KS32" s="395"/>
      <c r="KT32" s="395"/>
      <c r="KU32" s="395"/>
      <c r="KV32" s="395"/>
      <c r="KW32" s="395"/>
      <c r="KX32" s="395"/>
      <c r="KY32" s="395"/>
      <c r="KZ32" s="395"/>
      <c r="LA32" s="395"/>
      <c r="LB32" s="395"/>
      <c r="LC32" s="395"/>
      <c r="LD32" s="395"/>
      <c r="LE32" s="395"/>
      <c r="LF32" s="395"/>
      <c r="LG32" s="395"/>
      <c r="LH32" s="395"/>
      <c r="LI32" s="395"/>
      <c r="LJ32" s="395"/>
      <c r="LK32" s="395"/>
      <c r="LL32" s="395"/>
      <c r="LM32" s="395"/>
      <c r="LN32" s="395"/>
      <c r="LO32" s="395"/>
      <c r="LP32" s="395"/>
      <c r="LQ32" s="395"/>
      <c r="LR32" s="395"/>
      <c r="LS32" s="395"/>
      <c r="LT32" s="395"/>
      <c r="LU32" s="395"/>
      <c r="LV32" s="395"/>
      <c r="LW32" s="395"/>
      <c r="LX32" s="395"/>
      <c r="LY32" s="395"/>
      <c r="LZ32" s="395"/>
      <c r="MA32" s="395"/>
      <c r="MB32" s="395"/>
      <c r="MC32" s="395"/>
      <c r="MD32" s="395"/>
      <c r="ME32" s="395"/>
      <c r="MF32" s="395"/>
      <c r="MG32" s="395"/>
      <c r="MH32" s="395"/>
      <c r="MI32" s="395"/>
      <c r="MJ32" s="395"/>
      <c r="MK32" s="395"/>
      <c r="ML32" s="395"/>
      <c r="MM32" s="395"/>
      <c r="MN32" s="395"/>
      <c r="MO32" s="395"/>
      <c r="MP32" s="395"/>
      <c r="MQ32" s="395"/>
      <c r="MR32" s="395"/>
      <c r="MS32" s="395"/>
      <c r="MT32" s="395"/>
      <c r="MU32" s="395"/>
      <c r="MV32" s="395"/>
      <c r="MW32" s="395"/>
      <c r="MX32" s="395"/>
      <c r="MY32" s="395"/>
      <c r="MZ32" s="395"/>
      <c r="NA32" s="395"/>
      <c r="NB32" s="395"/>
      <c r="NC32" s="395"/>
      <c r="ND32" s="395"/>
      <c r="NE32" s="395"/>
      <c r="NF32" s="395"/>
      <c r="NG32" s="489"/>
      <c r="NH32" s="475">
        <v>3.0486298221794508</v>
      </c>
      <c r="NI32" s="475">
        <v>25.37069738017739</v>
      </c>
      <c r="NJ32" s="475">
        <v>3.2318808103265027</v>
      </c>
      <c r="NK32" s="475">
        <v>4636.6517759999997</v>
      </c>
      <c r="NL32" s="475">
        <v>19.217130793234265</v>
      </c>
      <c r="NM32" s="475">
        <v>0.19680499999999998</v>
      </c>
      <c r="NN32" s="475">
        <v>0.56581499999999985</v>
      </c>
      <c r="NO32" s="475">
        <v>5.7402000000000002E-2</v>
      </c>
      <c r="NP32" s="475">
        <v>3.6285154375538295E-2</v>
      </c>
      <c r="NQ32" s="475">
        <v>0.47448541571932484</v>
      </c>
      <c r="NR32" s="475">
        <v>1.6052900922229638</v>
      </c>
      <c r="NS32" s="475">
        <v>0</v>
      </c>
      <c r="NT32" s="475">
        <v>14.434683666851422</v>
      </c>
      <c r="NU32" s="475">
        <v>0.55042223216927633</v>
      </c>
      <c r="NV32" s="475">
        <v>0</v>
      </c>
      <c r="NW32" s="475">
        <v>0.356940096567821</v>
      </c>
      <c r="NX32" s="475">
        <v>0</v>
      </c>
      <c r="NY32" s="475">
        <v>0</v>
      </c>
      <c r="NZ32" s="475">
        <v>0.90271698095238651</v>
      </c>
      <c r="OA32" s="475">
        <v>2.0340000312662421E-2</v>
      </c>
      <c r="OB32" s="475">
        <v>0.25</v>
      </c>
      <c r="OC32" s="475">
        <v>1.0552311001934092</v>
      </c>
      <c r="OD32" s="475">
        <v>1.1062636270397397E-13</v>
      </c>
      <c r="OE32" s="475">
        <v>9.6176265050537852E-13</v>
      </c>
      <c r="OF32" s="475">
        <v>0.1099999964237213</v>
      </c>
      <c r="OG32" s="475">
        <v>6.7389646172523521E-2</v>
      </c>
      <c r="OH32" s="475">
        <v>0.32551279236612368</v>
      </c>
      <c r="OI32" s="475">
        <v>0.11</v>
      </c>
      <c r="OJ32" s="475">
        <v>4.4299999999999992E-2</v>
      </c>
      <c r="OK32" s="475">
        <v>5.6257500000000002E-2</v>
      </c>
      <c r="OL32" s="475">
        <v>0.62913987544367544</v>
      </c>
      <c r="OM32" s="475" t="s">
        <v>1395</v>
      </c>
      <c r="ON32" s="475">
        <v>1</v>
      </c>
      <c r="OO32" s="475">
        <v>21</v>
      </c>
      <c r="OP32" s="490"/>
      <c r="OQ32" s="491" t="s">
        <v>1395</v>
      </c>
      <c r="OR32" s="478" t="s">
        <v>1395</v>
      </c>
      <c r="OS32" s="479">
        <v>859381.99999999988</v>
      </c>
      <c r="OT32" s="479">
        <v>2045</v>
      </c>
      <c r="OU32" s="479" t="s">
        <v>1395</v>
      </c>
      <c r="OV32" s="479" t="s">
        <v>1395</v>
      </c>
      <c r="OW32" s="479">
        <v>0</v>
      </c>
      <c r="OX32" s="479">
        <v>1</v>
      </c>
      <c r="OY32" s="480">
        <v>1</v>
      </c>
      <c r="OZ32" s="480">
        <v>0.6191723603318785</v>
      </c>
      <c r="PA32" s="481"/>
      <c r="PB32" s="482">
        <v>3.0486298221794508</v>
      </c>
      <c r="PC32" s="483"/>
      <c r="PD32" s="478">
        <v>296.64740989111726</v>
      </c>
      <c r="PE32" s="479">
        <v>3.4792285963356648E-10</v>
      </c>
      <c r="PF32" s="479">
        <v>381.73557869048506</v>
      </c>
      <c r="PG32" s="480">
        <v>3.0486298221794508</v>
      </c>
      <c r="PH32" s="483"/>
      <c r="PI32" s="478">
        <v>3.0486298221794508</v>
      </c>
      <c r="PJ32" s="479">
        <v>12075</v>
      </c>
      <c r="PK32" s="479">
        <v>575</v>
      </c>
      <c r="PL32" s="479">
        <v>6.9094201819622114E-2</v>
      </c>
      <c r="PM32" s="484">
        <v>36</v>
      </c>
      <c r="PN32" s="479">
        <v>16416</v>
      </c>
      <c r="PO32" s="485">
        <v>2042</v>
      </c>
      <c r="PP32" s="479">
        <v>33</v>
      </c>
      <c r="PQ32" s="479">
        <v>0</v>
      </c>
      <c r="PR32" s="486" t="s">
        <v>1638</v>
      </c>
      <c r="PS32" s="486" t="s">
        <v>1595</v>
      </c>
      <c r="PT32" s="479">
        <v>1</v>
      </c>
      <c r="PU32" s="487" t="s">
        <v>1637</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row>
    <row r="33" spans="1:457" x14ac:dyDescent="0.35">
      <c r="A33" s="459" t="s">
        <v>1639</v>
      </c>
      <c r="B33" s="460">
        <v>3.1177240239990729</v>
      </c>
      <c r="C33" s="488">
        <f>NPV(About!A$94,'H2 Data'!AE$2:BH$2)/30*AB33+B33</f>
        <v>4.4378280816276732</v>
      </c>
      <c r="D33" s="462" t="s">
        <v>1592</v>
      </c>
      <c r="E33" s="463" t="s">
        <v>1639</v>
      </c>
      <c r="F33" s="463" t="s">
        <v>1391</v>
      </c>
      <c r="G33" s="463" t="s">
        <v>1593</v>
      </c>
      <c r="H33" s="463" t="s">
        <v>1594</v>
      </c>
      <c r="I33" s="463" t="s">
        <v>1595</v>
      </c>
      <c r="J33" s="464">
        <v>2046</v>
      </c>
      <c r="K33" s="465">
        <v>575</v>
      </c>
      <c r="L33" s="466">
        <v>0.95</v>
      </c>
      <c r="M33" s="466">
        <v>2.3300000000000001E-2</v>
      </c>
      <c r="N33" s="466">
        <v>0.25</v>
      </c>
      <c r="O33" s="471">
        <v>0.11</v>
      </c>
      <c r="P33" s="465">
        <v>1</v>
      </c>
      <c r="Q33" s="465">
        <v>2</v>
      </c>
      <c r="R33" s="465">
        <v>30</v>
      </c>
      <c r="S33" s="467" t="s">
        <v>1395</v>
      </c>
      <c r="T33" s="468">
        <v>58567</v>
      </c>
      <c r="U33" s="468">
        <v>577301</v>
      </c>
      <c r="V33" s="468">
        <v>200801</v>
      </c>
      <c r="W33" s="468">
        <v>40159</v>
      </c>
      <c r="X33" s="465">
        <v>0</v>
      </c>
      <c r="Y33" s="469" t="s">
        <v>1596</v>
      </c>
      <c r="Z33" s="470">
        <v>18.559999999999999</v>
      </c>
      <c r="AA33" s="469" t="s">
        <v>1397</v>
      </c>
      <c r="AB33" s="465">
        <v>8.9999999999999993E-3</v>
      </c>
      <c r="AC33" s="466">
        <v>0.7</v>
      </c>
      <c r="AD33" s="466">
        <v>0.7</v>
      </c>
      <c r="AE33" s="466">
        <v>0.7</v>
      </c>
      <c r="AF33" s="467" t="s">
        <v>1398</v>
      </c>
      <c r="AG33" s="465">
        <v>443</v>
      </c>
      <c r="AH33" s="465">
        <v>443</v>
      </c>
      <c r="AI33" s="465">
        <v>443</v>
      </c>
      <c r="AJ33" s="465">
        <v>30</v>
      </c>
      <c r="AK33" s="469" t="s">
        <v>1399</v>
      </c>
      <c r="AL33" s="466">
        <v>1</v>
      </c>
      <c r="AM33" s="466">
        <v>0</v>
      </c>
      <c r="AN33" s="469" t="s">
        <v>1400</v>
      </c>
      <c r="AO33" s="466"/>
      <c r="AP33" s="466"/>
      <c r="AQ33" s="466"/>
      <c r="AR33" s="466"/>
      <c r="AS33" s="466"/>
      <c r="AT33" s="466"/>
      <c r="AU33" s="466"/>
      <c r="AV33" s="466"/>
      <c r="AW33" s="466"/>
      <c r="AX33" s="466"/>
      <c r="AY33" s="466"/>
      <c r="AZ33" s="466"/>
      <c r="BA33" s="466"/>
      <c r="BB33" s="466"/>
      <c r="BC33" s="466"/>
      <c r="BD33" s="466"/>
      <c r="BE33" s="466"/>
      <c r="BF33" s="466"/>
      <c r="BG33" s="466"/>
      <c r="BH33" s="466"/>
      <c r="BI33" s="466"/>
      <c r="BJ33" s="466"/>
      <c r="BK33" s="466"/>
      <c r="BL33" s="466"/>
      <c r="BM33" s="466"/>
      <c r="BN33" s="466"/>
      <c r="BO33" s="466"/>
      <c r="BP33" s="466"/>
      <c r="BQ33" s="466"/>
      <c r="BR33" s="466"/>
      <c r="BS33" s="466"/>
      <c r="BT33" s="466"/>
      <c r="BU33" s="466"/>
      <c r="BV33" s="466"/>
      <c r="BW33" s="466"/>
      <c r="BX33" s="466"/>
      <c r="BY33" s="466"/>
      <c r="BZ33" s="466"/>
      <c r="CA33" s="466"/>
      <c r="CB33" s="466"/>
      <c r="CC33" s="466"/>
      <c r="CD33" s="466"/>
      <c r="CE33" s="466"/>
      <c r="CF33" s="466"/>
      <c r="CG33" s="466"/>
      <c r="CH33" s="466"/>
      <c r="CI33" s="466"/>
      <c r="CJ33" s="466"/>
      <c r="CK33" s="466"/>
      <c r="CL33" s="466"/>
      <c r="CM33" s="466"/>
      <c r="CN33" s="466"/>
      <c r="CO33" s="466"/>
      <c r="CP33" s="466"/>
      <c r="CQ33" s="466"/>
      <c r="CR33" s="466"/>
      <c r="CS33" s="466"/>
      <c r="CT33" s="466"/>
      <c r="CU33" s="466"/>
      <c r="CV33" s="466"/>
      <c r="CW33" s="466"/>
      <c r="CX33" s="466"/>
      <c r="CY33" s="466"/>
      <c r="CZ33" s="466"/>
      <c r="DA33" s="466"/>
      <c r="DB33" s="466"/>
      <c r="DC33" s="466"/>
      <c r="DD33" s="466"/>
      <c r="DE33" s="466"/>
      <c r="DF33" s="466"/>
      <c r="DG33" s="466"/>
      <c r="DH33" s="466"/>
      <c r="DI33" s="466"/>
      <c r="DJ33" s="466"/>
      <c r="DK33" s="466"/>
      <c r="DL33" s="466"/>
      <c r="DM33" s="466"/>
      <c r="DN33" s="466"/>
      <c r="DO33" s="466"/>
      <c r="DP33" s="466"/>
      <c r="DQ33" s="466"/>
      <c r="DR33" s="466"/>
      <c r="DS33" s="466"/>
      <c r="DT33" s="466"/>
      <c r="DU33" s="466"/>
      <c r="DV33" s="466"/>
      <c r="DW33" s="471"/>
      <c r="DX33" s="466"/>
      <c r="DY33" s="466"/>
      <c r="DZ33" s="466"/>
      <c r="EA33" s="466"/>
      <c r="EB33" s="466"/>
      <c r="EC33" s="466"/>
      <c r="ED33" s="466"/>
      <c r="EE33" s="466"/>
      <c r="EF33" s="466"/>
      <c r="EG33" s="466"/>
      <c r="EH33" s="466"/>
      <c r="EI33" s="466"/>
      <c r="EJ33" s="466"/>
      <c r="EK33" s="465"/>
      <c r="EL33" s="465"/>
      <c r="EM33" s="465"/>
      <c r="EN33" s="465"/>
      <c r="EO33" s="466"/>
      <c r="EP33" s="466"/>
      <c r="EQ33" s="466"/>
      <c r="ER33" s="465"/>
      <c r="ES33" s="465"/>
      <c r="ET33" s="465"/>
      <c r="EU33" s="465"/>
      <c r="EV33" s="465"/>
      <c r="EW33" s="467"/>
      <c r="EX33" s="467" t="s">
        <v>1401</v>
      </c>
      <c r="EY33" s="467">
        <v>0</v>
      </c>
      <c r="EZ33" s="467">
        <v>0</v>
      </c>
      <c r="FA33" s="467">
        <v>0</v>
      </c>
      <c r="FB33" s="469" t="s">
        <v>1402</v>
      </c>
      <c r="FC33" s="467">
        <v>62.117280000000001</v>
      </c>
      <c r="FD33" s="469" t="s">
        <v>1597</v>
      </c>
      <c r="FE33" s="467">
        <v>1589.991</v>
      </c>
      <c r="FF33" s="469" t="s">
        <v>1404</v>
      </c>
      <c r="FG33" s="467">
        <v>0</v>
      </c>
      <c r="FH33" s="469" t="s">
        <v>1405</v>
      </c>
      <c r="FI33" s="467">
        <v>0</v>
      </c>
      <c r="FJ33" s="469" t="s">
        <v>1405</v>
      </c>
      <c r="FK33" s="467">
        <v>0</v>
      </c>
      <c r="FL33" s="472">
        <v>0</v>
      </c>
      <c r="FM33" s="473">
        <v>0</v>
      </c>
      <c r="FN33" s="473">
        <v>0</v>
      </c>
      <c r="FO33" s="473">
        <v>0</v>
      </c>
      <c r="FP33" s="473">
        <v>0</v>
      </c>
      <c r="FQ33" s="473">
        <v>0</v>
      </c>
      <c r="FR33" s="473">
        <v>0</v>
      </c>
      <c r="FS33" s="473">
        <v>0</v>
      </c>
      <c r="FT33" s="473">
        <v>0</v>
      </c>
      <c r="FU33" s="473">
        <v>0</v>
      </c>
      <c r="FV33" s="473">
        <v>0</v>
      </c>
      <c r="FW33" s="473">
        <v>0</v>
      </c>
      <c r="FX33" s="473">
        <v>0</v>
      </c>
      <c r="FY33" s="473">
        <v>0</v>
      </c>
      <c r="FZ33" s="473">
        <v>0</v>
      </c>
      <c r="GA33" s="473">
        <v>0</v>
      </c>
      <c r="GB33" s="473">
        <v>0</v>
      </c>
      <c r="GC33" s="473">
        <v>0</v>
      </c>
      <c r="GD33" s="473">
        <v>0</v>
      </c>
      <c r="GE33" s="473">
        <v>0</v>
      </c>
      <c r="GF33" s="473">
        <v>0</v>
      </c>
      <c r="GG33" s="473">
        <v>0</v>
      </c>
      <c r="GH33" s="473">
        <v>0</v>
      </c>
      <c r="GI33" s="473">
        <v>0</v>
      </c>
      <c r="GJ33" s="473">
        <v>0</v>
      </c>
      <c r="GK33" s="473">
        <v>0</v>
      </c>
      <c r="GL33" s="473">
        <v>0</v>
      </c>
      <c r="GM33" s="473">
        <v>0</v>
      </c>
      <c r="GN33" s="473">
        <v>0</v>
      </c>
      <c r="GO33" s="473">
        <v>0</v>
      </c>
      <c r="GP33" s="473">
        <v>0</v>
      </c>
      <c r="GQ33" s="473">
        <v>0</v>
      </c>
      <c r="GR33" s="473">
        <v>0</v>
      </c>
      <c r="GS33" s="473">
        <v>0</v>
      </c>
      <c r="GT33" s="473">
        <v>0</v>
      </c>
      <c r="GU33" s="473">
        <v>0</v>
      </c>
      <c r="GV33" s="473">
        <v>0</v>
      </c>
      <c r="GW33" s="473">
        <v>0</v>
      </c>
      <c r="GX33" s="473">
        <v>0</v>
      </c>
      <c r="GY33" s="473">
        <v>0</v>
      </c>
      <c r="GZ33" s="473">
        <v>0</v>
      </c>
      <c r="HA33" s="473">
        <v>0</v>
      </c>
      <c r="HB33" s="473">
        <v>0</v>
      </c>
      <c r="HC33" s="473">
        <v>0</v>
      </c>
      <c r="HD33" s="473">
        <v>0</v>
      </c>
      <c r="HE33" s="473">
        <v>0</v>
      </c>
      <c r="HF33" s="473">
        <v>0</v>
      </c>
      <c r="HG33" s="473">
        <v>0</v>
      </c>
      <c r="HH33" s="473">
        <v>0</v>
      </c>
      <c r="HI33" s="473">
        <v>0</v>
      </c>
      <c r="HJ33" s="473">
        <v>0</v>
      </c>
      <c r="HK33" s="473">
        <v>0</v>
      </c>
      <c r="HL33" s="473">
        <v>0</v>
      </c>
      <c r="HM33" s="473">
        <v>0</v>
      </c>
      <c r="HN33" s="473">
        <v>0</v>
      </c>
      <c r="HO33" s="473">
        <v>0</v>
      </c>
      <c r="HP33" s="473">
        <v>0</v>
      </c>
      <c r="HQ33" s="473">
        <v>0</v>
      </c>
      <c r="HR33" s="473">
        <v>0</v>
      </c>
      <c r="HS33" s="473">
        <v>0</v>
      </c>
      <c r="HT33" s="473">
        <v>0</v>
      </c>
      <c r="HU33" s="473">
        <v>0</v>
      </c>
      <c r="HV33" s="473">
        <v>0</v>
      </c>
      <c r="HW33" s="473">
        <v>0</v>
      </c>
      <c r="HX33" s="473">
        <v>0</v>
      </c>
      <c r="HY33" s="473">
        <v>0</v>
      </c>
      <c r="HZ33" s="473">
        <v>0</v>
      </c>
      <c r="IA33" s="473">
        <v>0</v>
      </c>
      <c r="IB33" s="473">
        <v>0</v>
      </c>
      <c r="IC33" s="473">
        <v>0</v>
      </c>
      <c r="ID33" s="473">
        <v>0</v>
      </c>
      <c r="IE33" s="473">
        <v>0</v>
      </c>
      <c r="IF33" s="473">
        <v>0</v>
      </c>
      <c r="IG33" s="473">
        <v>0</v>
      </c>
      <c r="IH33" s="473">
        <v>0</v>
      </c>
      <c r="II33" s="473">
        <v>0</v>
      </c>
      <c r="IJ33" s="473">
        <v>0</v>
      </c>
      <c r="IK33" s="473">
        <v>0</v>
      </c>
      <c r="IL33" s="473">
        <v>0</v>
      </c>
      <c r="IM33" s="473">
        <v>0</v>
      </c>
      <c r="IN33" s="473">
        <v>0</v>
      </c>
      <c r="IO33" s="473">
        <v>0</v>
      </c>
      <c r="IP33" s="473">
        <v>0</v>
      </c>
      <c r="IQ33" s="473">
        <v>0</v>
      </c>
      <c r="IR33" s="473">
        <v>0</v>
      </c>
      <c r="IS33" s="473">
        <v>0</v>
      </c>
      <c r="IT33" s="473">
        <v>0</v>
      </c>
      <c r="IU33" s="473">
        <v>0</v>
      </c>
      <c r="IV33" s="473">
        <v>0</v>
      </c>
      <c r="IW33" s="473">
        <v>0</v>
      </c>
      <c r="IX33" s="473">
        <v>0</v>
      </c>
      <c r="IY33" s="473">
        <v>0</v>
      </c>
      <c r="IZ33" s="473">
        <v>0</v>
      </c>
      <c r="JA33" s="473">
        <v>0</v>
      </c>
      <c r="JB33" s="473">
        <v>0</v>
      </c>
      <c r="JC33" s="473">
        <v>0</v>
      </c>
      <c r="JD33" s="473">
        <v>0</v>
      </c>
      <c r="JE33" s="473">
        <v>0</v>
      </c>
      <c r="JF33" s="473">
        <v>0</v>
      </c>
      <c r="JG33" s="473">
        <v>0</v>
      </c>
      <c r="JH33" s="473">
        <v>0</v>
      </c>
      <c r="JI33" s="467" t="s">
        <v>1416</v>
      </c>
      <c r="JJ33" s="467" t="s">
        <v>1416</v>
      </c>
      <c r="JK33" s="395"/>
      <c r="JL33" s="395"/>
      <c r="JM33" s="395"/>
      <c r="JN33" s="395"/>
      <c r="JO33" s="395"/>
      <c r="JP33" s="395"/>
      <c r="JQ33" s="395"/>
      <c r="JR33" s="395"/>
      <c r="JS33" s="395"/>
      <c r="JT33" s="395"/>
      <c r="JU33" s="395"/>
      <c r="JV33" s="395"/>
      <c r="JW33" s="395"/>
      <c r="JX33" s="395"/>
      <c r="JY33" s="395"/>
      <c r="JZ33" s="395"/>
      <c r="KA33" s="395"/>
      <c r="KB33" s="395"/>
      <c r="KC33" s="395"/>
      <c r="KD33" s="395"/>
      <c r="KE33" s="395"/>
      <c r="KF33" s="395"/>
      <c r="KG33" s="395"/>
      <c r="KH33" s="395"/>
      <c r="KI33" s="395"/>
      <c r="KJ33" s="395"/>
      <c r="KK33" s="395"/>
      <c r="KL33" s="395"/>
      <c r="KM33" s="395"/>
      <c r="KN33" s="395"/>
      <c r="KO33" s="395"/>
      <c r="KP33" s="395"/>
      <c r="KQ33" s="395"/>
      <c r="KR33" s="395"/>
      <c r="KS33" s="395"/>
      <c r="KT33" s="395"/>
      <c r="KU33" s="395"/>
      <c r="KV33" s="395"/>
      <c r="KW33" s="395"/>
      <c r="KX33" s="395"/>
      <c r="KY33" s="395"/>
      <c r="KZ33" s="395"/>
      <c r="LA33" s="395"/>
      <c r="LB33" s="395"/>
      <c r="LC33" s="395"/>
      <c r="LD33" s="395"/>
      <c r="LE33" s="395"/>
      <c r="LF33" s="395"/>
      <c r="LG33" s="395"/>
      <c r="LH33" s="395"/>
      <c r="LI33" s="395"/>
      <c r="LJ33" s="395"/>
      <c r="LK33" s="395"/>
      <c r="LL33" s="395"/>
      <c r="LM33" s="395"/>
      <c r="LN33" s="395"/>
      <c r="LO33" s="395"/>
      <c r="LP33" s="395"/>
      <c r="LQ33" s="395"/>
      <c r="LR33" s="395"/>
      <c r="LS33" s="395"/>
      <c r="LT33" s="395"/>
      <c r="LU33" s="395"/>
      <c r="LV33" s="395"/>
      <c r="LW33" s="395"/>
      <c r="LX33" s="395"/>
      <c r="LY33" s="395"/>
      <c r="LZ33" s="395"/>
      <c r="MA33" s="395"/>
      <c r="MB33" s="395"/>
      <c r="MC33" s="395"/>
      <c r="MD33" s="395"/>
      <c r="ME33" s="395"/>
      <c r="MF33" s="395"/>
      <c r="MG33" s="395"/>
      <c r="MH33" s="395"/>
      <c r="MI33" s="395"/>
      <c r="MJ33" s="395"/>
      <c r="MK33" s="395"/>
      <c r="ML33" s="395"/>
      <c r="MM33" s="395"/>
      <c r="MN33" s="395"/>
      <c r="MO33" s="395"/>
      <c r="MP33" s="395"/>
      <c r="MQ33" s="395"/>
      <c r="MR33" s="395"/>
      <c r="MS33" s="395"/>
      <c r="MT33" s="395"/>
      <c r="MU33" s="395"/>
      <c r="MV33" s="395"/>
      <c r="MW33" s="395"/>
      <c r="MX33" s="395"/>
      <c r="MY33" s="395"/>
      <c r="MZ33" s="395"/>
      <c r="NA33" s="395"/>
      <c r="NB33" s="395"/>
      <c r="NC33" s="395"/>
      <c r="ND33" s="395"/>
      <c r="NE33" s="395"/>
      <c r="NF33" s="395"/>
      <c r="NG33" s="489"/>
      <c r="NH33" s="475">
        <v>3.1177240239990729</v>
      </c>
      <c r="NI33" s="475">
        <v>25.945699327720281</v>
      </c>
      <c r="NJ33" s="475">
        <v>3.3009252430218172</v>
      </c>
      <c r="NK33" s="475">
        <v>4636.6517759999997</v>
      </c>
      <c r="NL33" s="475">
        <v>19.652416003739006</v>
      </c>
      <c r="NM33" s="475">
        <v>0.20080100000000001</v>
      </c>
      <c r="NN33" s="475">
        <v>0.57730099999999995</v>
      </c>
      <c r="NO33" s="475">
        <v>5.8567000000000001E-2</v>
      </c>
      <c r="NP33" s="475">
        <v>3.702175044956553E-2</v>
      </c>
      <c r="NQ33" s="475">
        <v>0.48411778986962761</v>
      </c>
      <c r="NR33" s="475">
        <v>1.6378771604731095</v>
      </c>
      <c r="NS33" s="475">
        <v>0</v>
      </c>
      <c r="NT33" s="475">
        <v>14.743649450039836</v>
      </c>
      <c r="NU33" s="475">
        <v>0.56159144046050335</v>
      </c>
      <c r="NV33" s="475">
        <v>0</v>
      </c>
      <c r="NW33" s="475">
        <v>0.37149581572398294</v>
      </c>
      <c r="NX33" s="475">
        <v>0</v>
      </c>
      <c r="NY33" s="475">
        <v>0</v>
      </c>
      <c r="NZ33" s="475">
        <v>0.94297184627281794</v>
      </c>
      <c r="OA33" s="475">
        <v>2.0339999604341113E-2</v>
      </c>
      <c r="OB33" s="475">
        <v>0.25</v>
      </c>
      <c r="OC33" s="475">
        <v>1.0825497817248684</v>
      </c>
      <c r="OD33" s="475">
        <v>1.0063770118676743E-13</v>
      </c>
      <c r="OE33" s="475">
        <v>8.7492329918822144E-13</v>
      </c>
      <c r="OF33" s="475">
        <v>0.1099999964237213</v>
      </c>
      <c r="OG33" s="475">
        <v>6.7730268836021443E-2</v>
      </c>
      <c r="OH33" s="475">
        <v>0.32898299399204856</v>
      </c>
      <c r="OI33" s="475">
        <v>0.11</v>
      </c>
      <c r="OJ33" s="475">
        <v>4.4299999999999999E-2</v>
      </c>
      <c r="OK33" s="475">
        <v>5.6257500000000002E-2</v>
      </c>
      <c r="OL33" s="475">
        <v>0.61659829136570199</v>
      </c>
      <c r="OM33" s="475" t="s">
        <v>1395</v>
      </c>
      <c r="ON33" s="475">
        <v>1</v>
      </c>
      <c r="OO33" s="475">
        <v>22</v>
      </c>
      <c r="OP33" s="490"/>
      <c r="OQ33" s="491" t="s">
        <v>1395</v>
      </c>
      <c r="OR33" s="478" t="s">
        <v>1395</v>
      </c>
      <c r="OS33" s="479">
        <v>876828</v>
      </c>
      <c r="OT33" s="479">
        <v>2046</v>
      </c>
      <c r="OU33" s="479" t="s">
        <v>1395</v>
      </c>
      <c r="OV33" s="479" t="s">
        <v>1395</v>
      </c>
      <c r="OW33" s="479">
        <v>0</v>
      </c>
      <c r="OX33" s="479">
        <v>1</v>
      </c>
      <c r="OY33" s="480">
        <v>1</v>
      </c>
      <c r="OZ33" s="480">
        <v>0.60682945146165224</v>
      </c>
      <c r="PA33" s="481"/>
      <c r="PB33" s="482">
        <v>3.1177240239990729</v>
      </c>
      <c r="PC33" s="483"/>
      <c r="PD33" s="478">
        <v>296.63598860722402</v>
      </c>
      <c r="PE33" s="479">
        <v>3.1019882152941264E-10</v>
      </c>
      <c r="PF33" s="479">
        <v>383.81154879467385</v>
      </c>
      <c r="PG33" s="480">
        <v>3.1177240239990729</v>
      </c>
      <c r="PH33" s="483"/>
      <c r="PI33" s="478">
        <v>3.1177240239990729</v>
      </c>
      <c r="PJ33" s="479">
        <v>12650</v>
      </c>
      <c r="PK33" s="479">
        <v>575</v>
      </c>
      <c r="PL33" s="479">
        <v>6.951191974802251E-2</v>
      </c>
      <c r="PM33" s="484">
        <v>36</v>
      </c>
      <c r="PN33" s="479">
        <v>16380</v>
      </c>
      <c r="PO33" s="485">
        <v>2043</v>
      </c>
      <c r="PP33" s="479">
        <v>33</v>
      </c>
      <c r="PQ33" s="479">
        <v>0</v>
      </c>
      <c r="PR33" s="486" t="s">
        <v>1640</v>
      </c>
      <c r="PS33" s="486" t="s">
        <v>1595</v>
      </c>
      <c r="PT33" s="479">
        <v>1</v>
      </c>
      <c r="PU33" s="487" t="s">
        <v>1639</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row>
    <row r="34" spans="1:457" x14ac:dyDescent="0.35">
      <c r="A34" s="459" t="s">
        <v>1641</v>
      </c>
      <c r="B34" s="460">
        <v>3.1872359437470954</v>
      </c>
      <c r="C34" s="488">
        <f>NPV(About!A$94,'H2 Data'!AE$2:BH$2)/30*AB34+B34</f>
        <v>4.5073400013756952</v>
      </c>
      <c r="D34" s="462" t="s">
        <v>1592</v>
      </c>
      <c r="E34" s="463" t="s">
        <v>1641</v>
      </c>
      <c r="F34" s="463" t="s">
        <v>1391</v>
      </c>
      <c r="G34" s="463" t="s">
        <v>1593</v>
      </c>
      <c r="H34" s="463" t="s">
        <v>1594</v>
      </c>
      <c r="I34" s="463" t="s">
        <v>1595</v>
      </c>
      <c r="J34" s="464">
        <v>2047</v>
      </c>
      <c r="K34" s="465">
        <v>575</v>
      </c>
      <c r="L34" s="466">
        <v>0.95</v>
      </c>
      <c r="M34" s="466">
        <v>2.3300000000000001E-2</v>
      </c>
      <c r="N34" s="466">
        <v>0.25</v>
      </c>
      <c r="O34" s="471">
        <v>0.11</v>
      </c>
      <c r="P34" s="465">
        <v>1</v>
      </c>
      <c r="Q34" s="465">
        <v>2</v>
      </c>
      <c r="R34" s="465">
        <v>30</v>
      </c>
      <c r="S34" s="467" t="s">
        <v>1395</v>
      </c>
      <c r="T34" s="468">
        <v>59756</v>
      </c>
      <c r="U34" s="468">
        <v>589021</v>
      </c>
      <c r="V34" s="468">
        <v>204877</v>
      </c>
      <c r="W34" s="468">
        <v>40974</v>
      </c>
      <c r="X34" s="465">
        <v>0</v>
      </c>
      <c r="Y34" s="469" t="s">
        <v>1596</v>
      </c>
      <c r="Z34" s="470">
        <v>18.559999999999999</v>
      </c>
      <c r="AA34" s="469" t="s">
        <v>1397</v>
      </c>
      <c r="AB34" s="465">
        <v>8.9999999999999993E-3</v>
      </c>
      <c r="AC34" s="466">
        <v>0.7</v>
      </c>
      <c r="AD34" s="466">
        <v>0.7</v>
      </c>
      <c r="AE34" s="466">
        <v>0.7</v>
      </c>
      <c r="AF34" s="467" t="s">
        <v>1398</v>
      </c>
      <c r="AG34" s="465">
        <v>443</v>
      </c>
      <c r="AH34" s="465">
        <v>443</v>
      </c>
      <c r="AI34" s="465">
        <v>443</v>
      </c>
      <c r="AJ34" s="465">
        <v>30</v>
      </c>
      <c r="AK34" s="469" t="s">
        <v>1399</v>
      </c>
      <c r="AL34" s="466">
        <v>1</v>
      </c>
      <c r="AM34" s="466">
        <v>0</v>
      </c>
      <c r="AN34" s="469" t="s">
        <v>1400</v>
      </c>
      <c r="AO34" s="466"/>
      <c r="AP34" s="466"/>
      <c r="AQ34" s="466"/>
      <c r="AR34" s="466"/>
      <c r="AS34" s="466"/>
      <c r="AT34" s="466"/>
      <c r="AU34" s="466"/>
      <c r="AV34" s="466"/>
      <c r="AW34" s="466"/>
      <c r="AX34" s="466"/>
      <c r="AY34" s="466"/>
      <c r="AZ34" s="466"/>
      <c r="BA34" s="466"/>
      <c r="BB34" s="466"/>
      <c r="BC34" s="466"/>
      <c r="BD34" s="466"/>
      <c r="BE34" s="466"/>
      <c r="BF34" s="466"/>
      <c r="BG34" s="466"/>
      <c r="BH34" s="466"/>
      <c r="BI34" s="466"/>
      <c r="BJ34" s="466"/>
      <c r="BK34" s="466"/>
      <c r="BL34" s="466"/>
      <c r="BM34" s="466"/>
      <c r="BN34" s="466"/>
      <c r="BO34" s="466"/>
      <c r="BP34" s="466"/>
      <c r="BQ34" s="466"/>
      <c r="BR34" s="466"/>
      <c r="BS34" s="466"/>
      <c r="BT34" s="466"/>
      <c r="BU34" s="466"/>
      <c r="BV34" s="466"/>
      <c r="BW34" s="466"/>
      <c r="BX34" s="466"/>
      <c r="BY34" s="466"/>
      <c r="BZ34" s="466"/>
      <c r="CA34" s="466"/>
      <c r="CB34" s="466"/>
      <c r="CC34" s="466"/>
      <c r="CD34" s="466"/>
      <c r="CE34" s="466"/>
      <c r="CF34" s="466"/>
      <c r="CG34" s="466"/>
      <c r="CH34" s="466"/>
      <c r="CI34" s="466"/>
      <c r="CJ34" s="466"/>
      <c r="CK34" s="466"/>
      <c r="CL34" s="466"/>
      <c r="CM34" s="466"/>
      <c r="CN34" s="466"/>
      <c r="CO34" s="466"/>
      <c r="CP34" s="466"/>
      <c r="CQ34" s="466"/>
      <c r="CR34" s="466"/>
      <c r="CS34" s="466"/>
      <c r="CT34" s="466"/>
      <c r="CU34" s="466"/>
      <c r="CV34" s="466"/>
      <c r="CW34" s="466"/>
      <c r="CX34" s="466"/>
      <c r="CY34" s="466"/>
      <c r="CZ34" s="466"/>
      <c r="DA34" s="466"/>
      <c r="DB34" s="466"/>
      <c r="DC34" s="466"/>
      <c r="DD34" s="466"/>
      <c r="DE34" s="466"/>
      <c r="DF34" s="466"/>
      <c r="DG34" s="466"/>
      <c r="DH34" s="466"/>
      <c r="DI34" s="466"/>
      <c r="DJ34" s="466"/>
      <c r="DK34" s="466"/>
      <c r="DL34" s="466"/>
      <c r="DM34" s="466"/>
      <c r="DN34" s="466"/>
      <c r="DO34" s="466"/>
      <c r="DP34" s="466"/>
      <c r="DQ34" s="466"/>
      <c r="DR34" s="466"/>
      <c r="DS34" s="466"/>
      <c r="DT34" s="466"/>
      <c r="DU34" s="466"/>
      <c r="DV34" s="466"/>
      <c r="DW34" s="471"/>
      <c r="DX34" s="466"/>
      <c r="DY34" s="466"/>
      <c r="DZ34" s="466"/>
      <c r="EA34" s="466"/>
      <c r="EB34" s="466"/>
      <c r="EC34" s="466"/>
      <c r="ED34" s="466"/>
      <c r="EE34" s="466"/>
      <c r="EF34" s="466"/>
      <c r="EG34" s="466"/>
      <c r="EH34" s="466"/>
      <c r="EI34" s="466"/>
      <c r="EJ34" s="466"/>
      <c r="EK34" s="465"/>
      <c r="EL34" s="465"/>
      <c r="EM34" s="465"/>
      <c r="EN34" s="465"/>
      <c r="EO34" s="466"/>
      <c r="EP34" s="466"/>
      <c r="EQ34" s="466"/>
      <c r="ER34" s="465"/>
      <c r="ES34" s="465"/>
      <c r="ET34" s="465"/>
      <c r="EU34" s="465"/>
      <c r="EV34" s="465"/>
      <c r="EW34" s="467"/>
      <c r="EX34" s="467" t="s">
        <v>1401</v>
      </c>
      <c r="EY34" s="467">
        <v>0</v>
      </c>
      <c r="EZ34" s="467">
        <v>0</v>
      </c>
      <c r="FA34" s="467">
        <v>0</v>
      </c>
      <c r="FB34" s="469" t="s">
        <v>1402</v>
      </c>
      <c r="FC34" s="467">
        <v>62.117280000000001</v>
      </c>
      <c r="FD34" s="469" t="s">
        <v>1597</v>
      </c>
      <c r="FE34" s="467">
        <v>1589.991</v>
      </c>
      <c r="FF34" s="469" t="s">
        <v>1404</v>
      </c>
      <c r="FG34" s="467">
        <v>0</v>
      </c>
      <c r="FH34" s="469" t="s">
        <v>1405</v>
      </c>
      <c r="FI34" s="467">
        <v>0</v>
      </c>
      <c r="FJ34" s="469" t="s">
        <v>1405</v>
      </c>
      <c r="FK34" s="467">
        <v>0</v>
      </c>
      <c r="FL34" s="472">
        <v>0</v>
      </c>
      <c r="FM34" s="473">
        <v>0</v>
      </c>
      <c r="FN34" s="473">
        <v>0</v>
      </c>
      <c r="FO34" s="473">
        <v>0</v>
      </c>
      <c r="FP34" s="473">
        <v>0</v>
      </c>
      <c r="FQ34" s="473">
        <v>0</v>
      </c>
      <c r="FR34" s="473">
        <v>0</v>
      </c>
      <c r="FS34" s="473">
        <v>0</v>
      </c>
      <c r="FT34" s="473">
        <v>0</v>
      </c>
      <c r="FU34" s="473">
        <v>0</v>
      </c>
      <c r="FV34" s="473">
        <v>0</v>
      </c>
      <c r="FW34" s="473">
        <v>0</v>
      </c>
      <c r="FX34" s="473">
        <v>0</v>
      </c>
      <c r="FY34" s="473">
        <v>0</v>
      </c>
      <c r="FZ34" s="473">
        <v>0</v>
      </c>
      <c r="GA34" s="473">
        <v>0</v>
      </c>
      <c r="GB34" s="473">
        <v>0</v>
      </c>
      <c r="GC34" s="473">
        <v>0</v>
      </c>
      <c r="GD34" s="473">
        <v>0</v>
      </c>
      <c r="GE34" s="473">
        <v>0</v>
      </c>
      <c r="GF34" s="473">
        <v>0</v>
      </c>
      <c r="GG34" s="473">
        <v>0</v>
      </c>
      <c r="GH34" s="473">
        <v>0</v>
      </c>
      <c r="GI34" s="473">
        <v>0</v>
      </c>
      <c r="GJ34" s="473">
        <v>0</v>
      </c>
      <c r="GK34" s="473">
        <v>0</v>
      </c>
      <c r="GL34" s="473">
        <v>0</v>
      </c>
      <c r="GM34" s="473">
        <v>0</v>
      </c>
      <c r="GN34" s="473">
        <v>0</v>
      </c>
      <c r="GO34" s="473">
        <v>0</v>
      </c>
      <c r="GP34" s="473">
        <v>0</v>
      </c>
      <c r="GQ34" s="473">
        <v>0</v>
      </c>
      <c r="GR34" s="473">
        <v>0</v>
      </c>
      <c r="GS34" s="473">
        <v>0</v>
      </c>
      <c r="GT34" s="473">
        <v>0</v>
      </c>
      <c r="GU34" s="473">
        <v>0</v>
      </c>
      <c r="GV34" s="473">
        <v>0</v>
      </c>
      <c r="GW34" s="473">
        <v>0</v>
      </c>
      <c r="GX34" s="473">
        <v>0</v>
      </c>
      <c r="GY34" s="473">
        <v>0</v>
      </c>
      <c r="GZ34" s="473">
        <v>0</v>
      </c>
      <c r="HA34" s="473">
        <v>0</v>
      </c>
      <c r="HB34" s="473">
        <v>0</v>
      </c>
      <c r="HC34" s="473">
        <v>0</v>
      </c>
      <c r="HD34" s="473">
        <v>0</v>
      </c>
      <c r="HE34" s="473">
        <v>0</v>
      </c>
      <c r="HF34" s="473">
        <v>0</v>
      </c>
      <c r="HG34" s="473">
        <v>0</v>
      </c>
      <c r="HH34" s="473">
        <v>0</v>
      </c>
      <c r="HI34" s="473">
        <v>0</v>
      </c>
      <c r="HJ34" s="473">
        <v>0</v>
      </c>
      <c r="HK34" s="473">
        <v>0</v>
      </c>
      <c r="HL34" s="473">
        <v>0</v>
      </c>
      <c r="HM34" s="473">
        <v>0</v>
      </c>
      <c r="HN34" s="473">
        <v>0</v>
      </c>
      <c r="HO34" s="473">
        <v>0</v>
      </c>
      <c r="HP34" s="473">
        <v>0</v>
      </c>
      <c r="HQ34" s="473">
        <v>0</v>
      </c>
      <c r="HR34" s="473">
        <v>0</v>
      </c>
      <c r="HS34" s="473">
        <v>0</v>
      </c>
      <c r="HT34" s="473">
        <v>0</v>
      </c>
      <c r="HU34" s="473">
        <v>0</v>
      </c>
      <c r="HV34" s="473">
        <v>0</v>
      </c>
      <c r="HW34" s="473">
        <v>0</v>
      </c>
      <c r="HX34" s="473">
        <v>0</v>
      </c>
      <c r="HY34" s="473">
        <v>0</v>
      </c>
      <c r="HZ34" s="473">
        <v>0</v>
      </c>
      <c r="IA34" s="473">
        <v>0</v>
      </c>
      <c r="IB34" s="473">
        <v>0</v>
      </c>
      <c r="IC34" s="473">
        <v>0</v>
      </c>
      <c r="ID34" s="473">
        <v>0</v>
      </c>
      <c r="IE34" s="473">
        <v>0</v>
      </c>
      <c r="IF34" s="473">
        <v>0</v>
      </c>
      <c r="IG34" s="473">
        <v>0</v>
      </c>
      <c r="IH34" s="473">
        <v>0</v>
      </c>
      <c r="II34" s="473">
        <v>0</v>
      </c>
      <c r="IJ34" s="473">
        <v>0</v>
      </c>
      <c r="IK34" s="473">
        <v>0</v>
      </c>
      <c r="IL34" s="473">
        <v>0</v>
      </c>
      <c r="IM34" s="473">
        <v>0</v>
      </c>
      <c r="IN34" s="473">
        <v>0</v>
      </c>
      <c r="IO34" s="473">
        <v>0</v>
      </c>
      <c r="IP34" s="473">
        <v>0</v>
      </c>
      <c r="IQ34" s="473">
        <v>0</v>
      </c>
      <c r="IR34" s="473">
        <v>0</v>
      </c>
      <c r="IS34" s="473">
        <v>0</v>
      </c>
      <c r="IT34" s="473">
        <v>0</v>
      </c>
      <c r="IU34" s="473">
        <v>0</v>
      </c>
      <c r="IV34" s="473">
        <v>0</v>
      </c>
      <c r="IW34" s="473">
        <v>0</v>
      </c>
      <c r="IX34" s="473">
        <v>0</v>
      </c>
      <c r="IY34" s="473">
        <v>0</v>
      </c>
      <c r="IZ34" s="473">
        <v>0</v>
      </c>
      <c r="JA34" s="473">
        <v>0</v>
      </c>
      <c r="JB34" s="473">
        <v>0</v>
      </c>
      <c r="JC34" s="473">
        <v>0</v>
      </c>
      <c r="JD34" s="473">
        <v>0</v>
      </c>
      <c r="JE34" s="473">
        <v>0</v>
      </c>
      <c r="JF34" s="473">
        <v>0</v>
      </c>
      <c r="JG34" s="473">
        <v>0</v>
      </c>
      <c r="JH34" s="473">
        <v>0</v>
      </c>
      <c r="JI34" s="467" t="s">
        <v>1416</v>
      </c>
      <c r="JJ34" s="467" t="s">
        <v>1416</v>
      </c>
      <c r="JK34" s="395"/>
      <c r="JL34" s="395"/>
      <c r="JM34" s="395"/>
      <c r="JN34" s="395"/>
      <c r="JO34" s="395"/>
      <c r="JP34" s="395"/>
      <c r="JQ34" s="395"/>
      <c r="JR34" s="395"/>
      <c r="JS34" s="395"/>
      <c r="JT34" s="395"/>
      <c r="JU34" s="395"/>
      <c r="JV34" s="395"/>
      <c r="JW34" s="395"/>
      <c r="JX34" s="395"/>
      <c r="JY34" s="395"/>
      <c r="JZ34" s="395"/>
      <c r="KA34" s="395"/>
      <c r="KB34" s="395"/>
      <c r="KC34" s="395"/>
      <c r="KD34" s="395"/>
      <c r="KE34" s="395"/>
      <c r="KF34" s="395"/>
      <c r="KG34" s="395"/>
      <c r="KH34" s="395"/>
      <c r="KI34" s="395"/>
      <c r="KJ34" s="395"/>
      <c r="KK34" s="395"/>
      <c r="KL34" s="395"/>
      <c r="KM34" s="395"/>
      <c r="KN34" s="395"/>
      <c r="KO34" s="395"/>
      <c r="KP34" s="395"/>
      <c r="KQ34" s="395"/>
      <c r="KR34" s="395"/>
      <c r="KS34" s="395"/>
      <c r="KT34" s="395"/>
      <c r="KU34" s="395"/>
      <c r="KV34" s="395"/>
      <c r="KW34" s="395"/>
      <c r="KX34" s="395"/>
      <c r="KY34" s="395"/>
      <c r="KZ34" s="395"/>
      <c r="LA34" s="395"/>
      <c r="LB34" s="395"/>
      <c r="LC34" s="395"/>
      <c r="LD34" s="395"/>
      <c r="LE34" s="395"/>
      <c r="LF34" s="395"/>
      <c r="LG34" s="395"/>
      <c r="LH34" s="395"/>
      <c r="LI34" s="395"/>
      <c r="LJ34" s="395"/>
      <c r="LK34" s="395"/>
      <c r="LL34" s="395"/>
      <c r="LM34" s="395"/>
      <c r="LN34" s="395"/>
      <c r="LO34" s="395"/>
      <c r="LP34" s="395"/>
      <c r="LQ34" s="395"/>
      <c r="LR34" s="395"/>
      <c r="LS34" s="395"/>
      <c r="LT34" s="395"/>
      <c r="LU34" s="395"/>
      <c r="LV34" s="395"/>
      <c r="LW34" s="395"/>
      <c r="LX34" s="395"/>
      <c r="LY34" s="395"/>
      <c r="LZ34" s="395"/>
      <c r="MA34" s="395"/>
      <c r="MB34" s="395"/>
      <c r="MC34" s="395"/>
      <c r="MD34" s="395"/>
      <c r="ME34" s="395"/>
      <c r="MF34" s="395"/>
      <c r="MG34" s="395"/>
      <c r="MH34" s="395"/>
      <c r="MI34" s="395"/>
      <c r="MJ34" s="395"/>
      <c r="MK34" s="395"/>
      <c r="ML34" s="395"/>
      <c r="MM34" s="395"/>
      <c r="MN34" s="395"/>
      <c r="MO34" s="395"/>
      <c r="MP34" s="395"/>
      <c r="MQ34" s="395"/>
      <c r="MR34" s="395"/>
      <c r="MS34" s="395"/>
      <c r="MT34" s="395"/>
      <c r="MU34" s="395"/>
      <c r="MV34" s="395"/>
      <c r="MW34" s="395"/>
      <c r="MX34" s="395"/>
      <c r="MY34" s="395"/>
      <c r="MZ34" s="395"/>
      <c r="NA34" s="395"/>
      <c r="NB34" s="395"/>
      <c r="NC34" s="395"/>
      <c r="ND34" s="395"/>
      <c r="NE34" s="395"/>
      <c r="NF34" s="395"/>
      <c r="NG34" s="489"/>
      <c r="NH34" s="475">
        <v>3.1872359437470954</v>
      </c>
      <c r="NI34" s="475">
        <v>26.524177523863326</v>
      </c>
      <c r="NJ34" s="475">
        <v>3.3708510054037455</v>
      </c>
      <c r="NK34" s="475">
        <v>4637.074943999999</v>
      </c>
      <c r="NL34" s="475">
        <v>20.092746519641093</v>
      </c>
      <c r="NM34" s="475">
        <v>0.204877</v>
      </c>
      <c r="NN34" s="475">
        <v>0.58902100000000002</v>
      </c>
      <c r="NO34" s="475">
        <v>5.9755999999999997E-2</v>
      </c>
      <c r="NP34" s="475">
        <v>3.7773322038024672E-2</v>
      </c>
      <c r="NQ34" s="475">
        <v>0.49394573934658426</v>
      </c>
      <c r="NR34" s="475">
        <v>1.6711167779955465</v>
      </c>
      <c r="NS34" s="475">
        <v>0</v>
      </c>
      <c r="NT34" s="475">
        <v>15.05783235211906</v>
      </c>
      <c r="NU34" s="475">
        <v>0.57305638499585509</v>
      </c>
      <c r="NV34" s="475">
        <v>0</v>
      </c>
      <c r="NW34" s="475">
        <v>0.38564804129601282</v>
      </c>
      <c r="NX34" s="475">
        <v>0</v>
      </c>
      <c r="NY34" s="475">
        <v>0</v>
      </c>
      <c r="NZ34" s="475">
        <v>0.98194657981198874</v>
      </c>
      <c r="OA34" s="475">
        <v>2.0340000159551817E-2</v>
      </c>
      <c r="OB34" s="475">
        <v>0.25</v>
      </c>
      <c r="OC34" s="475">
        <v>1.1101433466028952</v>
      </c>
      <c r="OD34" s="475">
        <v>9.2568533458336929E-14</v>
      </c>
      <c r="OE34" s="475">
        <v>8.0477162871673983E-13</v>
      </c>
      <c r="OF34" s="475">
        <v>0.1099999964237213</v>
      </c>
      <c r="OG34" s="475">
        <v>6.8030890822410581E-2</v>
      </c>
      <c r="OH34" s="475">
        <v>0.33129487958581993</v>
      </c>
      <c r="OI34" s="475">
        <v>0.11</v>
      </c>
      <c r="OJ34" s="475">
        <v>4.4299999999999999E-2</v>
      </c>
      <c r="OK34" s="475">
        <v>5.6257500000000002E-2</v>
      </c>
      <c r="OL34" s="475">
        <v>0.6043066749085565</v>
      </c>
      <c r="OM34" s="475" t="s">
        <v>1395</v>
      </c>
      <c r="ON34" s="475">
        <v>1</v>
      </c>
      <c r="OO34" s="475">
        <v>23</v>
      </c>
      <c r="OP34" s="490"/>
      <c r="OQ34" s="491" t="s">
        <v>1395</v>
      </c>
      <c r="OR34" s="478" t="s">
        <v>1395</v>
      </c>
      <c r="OS34" s="479">
        <v>894628</v>
      </c>
      <c r="OT34" s="479">
        <v>2047</v>
      </c>
      <c r="OU34" s="479" t="s">
        <v>1395</v>
      </c>
      <c r="OV34" s="479" t="s">
        <v>1395</v>
      </c>
      <c r="OW34" s="479">
        <v>0</v>
      </c>
      <c r="OX34" s="479">
        <v>1</v>
      </c>
      <c r="OY34" s="480">
        <v>1</v>
      </c>
      <c r="OZ34" s="480">
        <v>0.59473258979199017</v>
      </c>
      <c r="PA34" s="481"/>
      <c r="PB34" s="482">
        <v>3.1872359437470954</v>
      </c>
      <c r="PC34" s="483"/>
      <c r="PD34" s="478">
        <v>296.62456590087362</v>
      </c>
      <c r="PE34" s="479">
        <v>2.7963909853106997E-10</v>
      </c>
      <c r="PF34" s="479">
        <v>385.74854481303532</v>
      </c>
      <c r="PG34" s="480">
        <v>3.1872359437470954</v>
      </c>
      <c r="PH34" s="483"/>
      <c r="PI34" s="478">
        <v>3.1872359437470954</v>
      </c>
      <c r="PJ34" s="479">
        <v>13225</v>
      </c>
      <c r="PK34" s="479">
        <v>575</v>
      </c>
      <c r="PL34" s="479">
        <v>6.972663339151941E-2</v>
      </c>
      <c r="PM34" s="484">
        <v>36</v>
      </c>
      <c r="PN34" s="479">
        <v>16344</v>
      </c>
      <c r="PO34" s="485">
        <v>2044</v>
      </c>
      <c r="PP34" s="479">
        <v>33</v>
      </c>
      <c r="PQ34" s="479">
        <v>0</v>
      </c>
      <c r="PR34" s="486" t="s">
        <v>1642</v>
      </c>
      <c r="PS34" s="486" t="s">
        <v>1595</v>
      </c>
      <c r="PT34" s="479">
        <v>1</v>
      </c>
      <c r="PU34" s="487" t="s">
        <v>1641</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row>
    <row r="35" spans="1:457" x14ac:dyDescent="0.35">
      <c r="A35" s="459" t="s">
        <v>1643</v>
      </c>
      <c r="B35" s="460">
        <v>3.2569625771386148</v>
      </c>
      <c r="C35" s="488">
        <f>NPV(About!A$94,'H2 Data'!AE$2:BH$2)/30*AB35+B35</f>
        <v>4.5770666347672151</v>
      </c>
      <c r="D35" s="462" t="s">
        <v>1592</v>
      </c>
      <c r="E35" s="463" t="s">
        <v>1643</v>
      </c>
      <c r="F35" s="463" t="s">
        <v>1391</v>
      </c>
      <c r="G35" s="463" t="s">
        <v>1593</v>
      </c>
      <c r="H35" s="463" t="s">
        <v>1594</v>
      </c>
      <c r="I35" s="463" t="s">
        <v>1595</v>
      </c>
      <c r="J35" s="464">
        <v>2048</v>
      </c>
      <c r="K35" s="465">
        <v>575</v>
      </c>
      <c r="L35" s="466">
        <v>0.95</v>
      </c>
      <c r="M35" s="466">
        <v>2.3300000000000001E-2</v>
      </c>
      <c r="N35" s="466">
        <v>0.25</v>
      </c>
      <c r="O35" s="471">
        <v>0.11</v>
      </c>
      <c r="P35" s="465">
        <v>1</v>
      </c>
      <c r="Q35" s="465">
        <v>2</v>
      </c>
      <c r="R35" s="465">
        <v>30</v>
      </c>
      <c r="S35" s="467" t="s">
        <v>1395</v>
      </c>
      <c r="T35" s="468">
        <v>60969</v>
      </c>
      <c r="U35" s="468">
        <v>600978</v>
      </c>
      <c r="V35" s="468">
        <v>209036.00000000003</v>
      </c>
      <c r="W35" s="468">
        <v>41806</v>
      </c>
      <c r="X35" s="465">
        <v>0</v>
      </c>
      <c r="Y35" s="469" t="s">
        <v>1596</v>
      </c>
      <c r="Z35" s="470">
        <v>18.559999999999999</v>
      </c>
      <c r="AA35" s="469" t="s">
        <v>1397</v>
      </c>
      <c r="AB35" s="465">
        <v>8.9999999999999993E-3</v>
      </c>
      <c r="AC35" s="466">
        <v>0.7</v>
      </c>
      <c r="AD35" s="466">
        <v>0.7</v>
      </c>
      <c r="AE35" s="466">
        <v>0.7</v>
      </c>
      <c r="AF35" s="467" t="s">
        <v>1398</v>
      </c>
      <c r="AG35" s="465">
        <v>443</v>
      </c>
      <c r="AH35" s="465">
        <v>443</v>
      </c>
      <c r="AI35" s="465">
        <v>443</v>
      </c>
      <c r="AJ35" s="465">
        <v>30</v>
      </c>
      <c r="AK35" s="469" t="s">
        <v>1399</v>
      </c>
      <c r="AL35" s="466">
        <v>1</v>
      </c>
      <c r="AM35" s="466">
        <v>0</v>
      </c>
      <c r="AN35" s="469" t="s">
        <v>1400</v>
      </c>
      <c r="AO35" s="466"/>
      <c r="AP35" s="466"/>
      <c r="AQ35" s="466"/>
      <c r="AR35" s="466"/>
      <c r="AS35" s="466"/>
      <c r="AT35" s="466"/>
      <c r="AU35" s="466"/>
      <c r="AV35" s="466"/>
      <c r="AW35" s="466"/>
      <c r="AX35" s="466"/>
      <c r="AY35" s="466"/>
      <c r="AZ35" s="466"/>
      <c r="BA35" s="466"/>
      <c r="BB35" s="466"/>
      <c r="BC35" s="466"/>
      <c r="BD35" s="466"/>
      <c r="BE35" s="466"/>
      <c r="BF35" s="466"/>
      <c r="BG35" s="466"/>
      <c r="BH35" s="466"/>
      <c r="BI35" s="466"/>
      <c r="BJ35" s="466"/>
      <c r="BK35" s="466"/>
      <c r="BL35" s="466"/>
      <c r="BM35" s="466"/>
      <c r="BN35" s="466"/>
      <c r="BO35" s="466"/>
      <c r="BP35" s="466"/>
      <c r="BQ35" s="466"/>
      <c r="BR35" s="466"/>
      <c r="BS35" s="466"/>
      <c r="BT35" s="466"/>
      <c r="BU35" s="466"/>
      <c r="BV35" s="466"/>
      <c r="BW35" s="466"/>
      <c r="BX35" s="466"/>
      <c r="BY35" s="466"/>
      <c r="BZ35" s="466"/>
      <c r="CA35" s="466"/>
      <c r="CB35" s="466"/>
      <c r="CC35" s="466"/>
      <c r="CD35" s="466"/>
      <c r="CE35" s="466"/>
      <c r="CF35" s="466"/>
      <c r="CG35" s="466"/>
      <c r="CH35" s="466"/>
      <c r="CI35" s="466"/>
      <c r="CJ35" s="466"/>
      <c r="CK35" s="466"/>
      <c r="CL35" s="466"/>
      <c r="CM35" s="466"/>
      <c r="CN35" s="466"/>
      <c r="CO35" s="466"/>
      <c r="CP35" s="466"/>
      <c r="CQ35" s="466"/>
      <c r="CR35" s="466"/>
      <c r="CS35" s="466"/>
      <c r="CT35" s="466"/>
      <c r="CU35" s="466"/>
      <c r="CV35" s="466"/>
      <c r="CW35" s="466"/>
      <c r="CX35" s="466"/>
      <c r="CY35" s="466"/>
      <c r="CZ35" s="466"/>
      <c r="DA35" s="466"/>
      <c r="DB35" s="466"/>
      <c r="DC35" s="466"/>
      <c r="DD35" s="466"/>
      <c r="DE35" s="466"/>
      <c r="DF35" s="466"/>
      <c r="DG35" s="466"/>
      <c r="DH35" s="466"/>
      <c r="DI35" s="466"/>
      <c r="DJ35" s="466"/>
      <c r="DK35" s="466"/>
      <c r="DL35" s="466"/>
      <c r="DM35" s="466"/>
      <c r="DN35" s="466"/>
      <c r="DO35" s="466"/>
      <c r="DP35" s="466"/>
      <c r="DQ35" s="466"/>
      <c r="DR35" s="466"/>
      <c r="DS35" s="466"/>
      <c r="DT35" s="466"/>
      <c r="DU35" s="466"/>
      <c r="DV35" s="466"/>
      <c r="DW35" s="471"/>
      <c r="DX35" s="466"/>
      <c r="DY35" s="466"/>
      <c r="DZ35" s="466"/>
      <c r="EA35" s="466"/>
      <c r="EB35" s="466"/>
      <c r="EC35" s="466"/>
      <c r="ED35" s="466"/>
      <c r="EE35" s="466"/>
      <c r="EF35" s="466"/>
      <c r="EG35" s="466"/>
      <c r="EH35" s="466"/>
      <c r="EI35" s="466"/>
      <c r="EJ35" s="466"/>
      <c r="EK35" s="465"/>
      <c r="EL35" s="465"/>
      <c r="EM35" s="465"/>
      <c r="EN35" s="465"/>
      <c r="EO35" s="466"/>
      <c r="EP35" s="466"/>
      <c r="EQ35" s="466"/>
      <c r="ER35" s="465"/>
      <c r="ES35" s="465"/>
      <c r="ET35" s="465"/>
      <c r="EU35" s="465"/>
      <c r="EV35" s="465"/>
      <c r="EW35" s="467"/>
      <c r="EX35" s="467" t="s">
        <v>1401</v>
      </c>
      <c r="EY35" s="467">
        <v>0</v>
      </c>
      <c r="EZ35" s="467">
        <v>0</v>
      </c>
      <c r="FA35" s="467">
        <v>0</v>
      </c>
      <c r="FB35" s="469" t="s">
        <v>1402</v>
      </c>
      <c r="FC35" s="467">
        <v>62.117280000000001</v>
      </c>
      <c r="FD35" s="469" t="s">
        <v>1597</v>
      </c>
      <c r="FE35" s="467">
        <v>1589.991</v>
      </c>
      <c r="FF35" s="469" t="s">
        <v>1404</v>
      </c>
      <c r="FG35" s="467">
        <v>0</v>
      </c>
      <c r="FH35" s="469" t="s">
        <v>1405</v>
      </c>
      <c r="FI35" s="467">
        <v>0</v>
      </c>
      <c r="FJ35" s="469" t="s">
        <v>1405</v>
      </c>
      <c r="FK35" s="467">
        <v>0</v>
      </c>
      <c r="FL35" s="472">
        <v>0</v>
      </c>
      <c r="FM35" s="473">
        <v>0</v>
      </c>
      <c r="FN35" s="473">
        <v>0</v>
      </c>
      <c r="FO35" s="473">
        <v>0</v>
      </c>
      <c r="FP35" s="473">
        <v>0</v>
      </c>
      <c r="FQ35" s="473">
        <v>0</v>
      </c>
      <c r="FR35" s="473">
        <v>0</v>
      </c>
      <c r="FS35" s="473">
        <v>0</v>
      </c>
      <c r="FT35" s="473">
        <v>0</v>
      </c>
      <c r="FU35" s="473">
        <v>0</v>
      </c>
      <c r="FV35" s="473">
        <v>0</v>
      </c>
      <c r="FW35" s="473">
        <v>0</v>
      </c>
      <c r="FX35" s="473">
        <v>0</v>
      </c>
      <c r="FY35" s="473">
        <v>0</v>
      </c>
      <c r="FZ35" s="473">
        <v>0</v>
      </c>
      <c r="GA35" s="473">
        <v>0</v>
      </c>
      <c r="GB35" s="473">
        <v>0</v>
      </c>
      <c r="GC35" s="473">
        <v>0</v>
      </c>
      <c r="GD35" s="473">
        <v>0</v>
      </c>
      <c r="GE35" s="473">
        <v>0</v>
      </c>
      <c r="GF35" s="473">
        <v>0</v>
      </c>
      <c r="GG35" s="473">
        <v>0</v>
      </c>
      <c r="GH35" s="473">
        <v>0</v>
      </c>
      <c r="GI35" s="473">
        <v>0</v>
      </c>
      <c r="GJ35" s="473">
        <v>0</v>
      </c>
      <c r="GK35" s="473">
        <v>0</v>
      </c>
      <c r="GL35" s="473">
        <v>0</v>
      </c>
      <c r="GM35" s="473">
        <v>0</v>
      </c>
      <c r="GN35" s="473">
        <v>0</v>
      </c>
      <c r="GO35" s="473">
        <v>0</v>
      </c>
      <c r="GP35" s="473">
        <v>0</v>
      </c>
      <c r="GQ35" s="473">
        <v>0</v>
      </c>
      <c r="GR35" s="473">
        <v>0</v>
      </c>
      <c r="GS35" s="473">
        <v>0</v>
      </c>
      <c r="GT35" s="473">
        <v>0</v>
      </c>
      <c r="GU35" s="473">
        <v>0</v>
      </c>
      <c r="GV35" s="473">
        <v>0</v>
      </c>
      <c r="GW35" s="473">
        <v>0</v>
      </c>
      <c r="GX35" s="473">
        <v>0</v>
      </c>
      <c r="GY35" s="473">
        <v>0</v>
      </c>
      <c r="GZ35" s="473">
        <v>0</v>
      </c>
      <c r="HA35" s="473">
        <v>0</v>
      </c>
      <c r="HB35" s="473">
        <v>0</v>
      </c>
      <c r="HC35" s="473">
        <v>0</v>
      </c>
      <c r="HD35" s="473">
        <v>0</v>
      </c>
      <c r="HE35" s="473">
        <v>0</v>
      </c>
      <c r="HF35" s="473">
        <v>0</v>
      </c>
      <c r="HG35" s="473">
        <v>0</v>
      </c>
      <c r="HH35" s="473">
        <v>0</v>
      </c>
      <c r="HI35" s="473">
        <v>0</v>
      </c>
      <c r="HJ35" s="473">
        <v>0</v>
      </c>
      <c r="HK35" s="473">
        <v>0</v>
      </c>
      <c r="HL35" s="473">
        <v>0</v>
      </c>
      <c r="HM35" s="473">
        <v>0</v>
      </c>
      <c r="HN35" s="473">
        <v>0</v>
      </c>
      <c r="HO35" s="473">
        <v>0</v>
      </c>
      <c r="HP35" s="473">
        <v>0</v>
      </c>
      <c r="HQ35" s="473">
        <v>0</v>
      </c>
      <c r="HR35" s="473">
        <v>0</v>
      </c>
      <c r="HS35" s="473">
        <v>0</v>
      </c>
      <c r="HT35" s="473">
        <v>0</v>
      </c>
      <c r="HU35" s="473">
        <v>0</v>
      </c>
      <c r="HV35" s="473">
        <v>0</v>
      </c>
      <c r="HW35" s="473">
        <v>0</v>
      </c>
      <c r="HX35" s="473">
        <v>0</v>
      </c>
      <c r="HY35" s="473">
        <v>0</v>
      </c>
      <c r="HZ35" s="473">
        <v>0</v>
      </c>
      <c r="IA35" s="473">
        <v>0</v>
      </c>
      <c r="IB35" s="473">
        <v>0</v>
      </c>
      <c r="IC35" s="473">
        <v>0</v>
      </c>
      <c r="ID35" s="473">
        <v>0</v>
      </c>
      <c r="IE35" s="473">
        <v>0</v>
      </c>
      <c r="IF35" s="473">
        <v>0</v>
      </c>
      <c r="IG35" s="473">
        <v>0</v>
      </c>
      <c r="IH35" s="473">
        <v>0</v>
      </c>
      <c r="II35" s="473">
        <v>0</v>
      </c>
      <c r="IJ35" s="473">
        <v>0</v>
      </c>
      <c r="IK35" s="473">
        <v>0</v>
      </c>
      <c r="IL35" s="473">
        <v>0</v>
      </c>
      <c r="IM35" s="473">
        <v>0</v>
      </c>
      <c r="IN35" s="473">
        <v>0</v>
      </c>
      <c r="IO35" s="473">
        <v>0</v>
      </c>
      <c r="IP35" s="473">
        <v>0</v>
      </c>
      <c r="IQ35" s="473">
        <v>0</v>
      </c>
      <c r="IR35" s="473">
        <v>0</v>
      </c>
      <c r="IS35" s="473">
        <v>0</v>
      </c>
      <c r="IT35" s="473">
        <v>0</v>
      </c>
      <c r="IU35" s="473">
        <v>0</v>
      </c>
      <c r="IV35" s="473">
        <v>0</v>
      </c>
      <c r="IW35" s="473">
        <v>0</v>
      </c>
      <c r="IX35" s="473">
        <v>0</v>
      </c>
      <c r="IY35" s="473">
        <v>0</v>
      </c>
      <c r="IZ35" s="473">
        <v>0</v>
      </c>
      <c r="JA35" s="473">
        <v>0</v>
      </c>
      <c r="JB35" s="473">
        <v>0</v>
      </c>
      <c r="JC35" s="473">
        <v>0</v>
      </c>
      <c r="JD35" s="473">
        <v>0</v>
      </c>
      <c r="JE35" s="473">
        <v>0</v>
      </c>
      <c r="JF35" s="473">
        <v>0</v>
      </c>
      <c r="JG35" s="473">
        <v>0</v>
      </c>
      <c r="JH35" s="473">
        <v>0</v>
      </c>
      <c r="JI35" s="467" t="s">
        <v>1416</v>
      </c>
      <c r="JJ35" s="467" t="s">
        <v>1416</v>
      </c>
      <c r="JK35" s="395"/>
      <c r="JL35" s="395"/>
      <c r="JM35" s="395"/>
      <c r="JN35" s="395"/>
      <c r="JO35" s="395"/>
      <c r="JP35" s="395"/>
      <c r="JQ35" s="395"/>
      <c r="JR35" s="395"/>
      <c r="JS35" s="395"/>
      <c r="JT35" s="395"/>
      <c r="JU35" s="395"/>
      <c r="JV35" s="395"/>
      <c r="JW35" s="395"/>
      <c r="JX35" s="395"/>
      <c r="JY35" s="395"/>
      <c r="JZ35" s="395"/>
      <c r="KA35" s="395"/>
      <c r="KB35" s="395"/>
      <c r="KC35" s="395"/>
      <c r="KD35" s="395"/>
      <c r="KE35" s="395"/>
      <c r="KF35" s="395"/>
      <c r="KG35" s="395"/>
      <c r="KH35" s="395"/>
      <c r="KI35" s="395"/>
      <c r="KJ35" s="395"/>
      <c r="KK35" s="395"/>
      <c r="KL35" s="395"/>
      <c r="KM35" s="395"/>
      <c r="KN35" s="395"/>
      <c r="KO35" s="395"/>
      <c r="KP35" s="395"/>
      <c r="KQ35" s="395"/>
      <c r="KR35" s="395"/>
      <c r="KS35" s="395"/>
      <c r="KT35" s="395"/>
      <c r="KU35" s="395"/>
      <c r="KV35" s="395"/>
      <c r="KW35" s="395"/>
      <c r="KX35" s="395"/>
      <c r="KY35" s="395"/>
      <c r="KZ35" s="395"/>
      <c r="LA35" s="395"/>
      <c r="LB35" s="395"/>
      <c r="LC35" s="395"/>
      <c r="LD35" s="395"/>
      <c r="LE35" s="395"/>
      <c r="LF35" s="395"/>
      <c r="LG35" s="395"/>
      <c r="LH35" s="395"/>
      <c r="LI35" s="395"/>
      <c r="LJ35" s="395"/>
      <c r="LK35" s="395"/>
      <c r="LL35" s="395"/>
      <c r="LM35" s="395"/>
      <c r="LN35" s="395"/>
      <c r="LO35" s="395"/>
      <c r="LP35" s="395"/>
      <c r="LQ35" s="395"/>
      <c r="LR35" s="395"/>
      <c r="LS35" s="395"/>
      <c r="LT35" s="395"/>
      <c r="LU35" s="395"/>
      <c r="LV35" s="395"/>
      <c r="LW35" s="395"/>
      <c r="LX35" s="395"/>
      <c r="LY35" s="395"/>
      <c r="LZ35" s="395"/>
      <c r="MA35" s="395"/>
      <c r="MB35" s="395"/>
      <c r="MC35" s="395"/>
      <c r="MD35" s="395"/>
      <c r="ME35" s="395"/>
      <c r="MF35" s="395"/>
      <c r="MG35" s="395"/>
      <c r="MH35" s="395"/>
      <c r="MI35" s="395"/>
      <c r="MJ35" s="395"/>
      <c r="MK35" s="395"/>
      <c r="ML35" s="395"/>
      <c r="MM35" s="395"/>
      <c r="MN35" s="395"/>
      <c r="MO35" s="395"/>
      <c r="MP35" s="395"/>
      <c r="MQ35" s="395"/>
      <c r="MR35" s="395"/>
      <c r="MS35" s="395"/>
      <c r="MT35" s="395"/>
      <c r="MU35" s="395"/>
      <c r="MV35" s="395"/>
      <c r="MW35" s="395"/>
      <c r="MX35" s="395"/>
      <c r="MY35" s="395"/>
      <c r="MZ35" s="395"/>
      <c r="NA35" s="395"/>
      <c r="NB35" s="395"/>
      <c r="NC35" s="395"/>
      <c r="ND35" s="395"/>
      <c r="NE35" s="395"/>
      <c r="NF35" s="395"/>
      <c r="NG35" s="489"/>
      <c r="NH35" s="475">
        <v>3.2569625771386148</v>
      </c>
      <c r="NI35" s="475">
        <v>27.104442566947554</v>
      </c>
      <c r="NJ35" s="475">
        <v>3.4414466210368531</v>
      </c>
      <c r="NK35" s="475">
        <v>4637.074943999999</v>
      </c>
      <c r="NL35" s="475">
        <v>20.532009816217208</v>
      </c>
      <c r="NM35" s="475">
        <v>0.20903600000000003</v>
      </c>
      <c r="NN35" s="475">
        <v>0.60097800000000001</v>
      </c>
      <c r="NO35" s="475">
        <v>6.0969000000000002E-2</v>
      </c>
      <c r="NP35" s="475">
        <v>3.8540110715903707E-2</v>
      </c>
      <c r="NQ35" s="475">
        <v>0.50397273590155478</v>
      </c>
      <c r="NR35" s="475">
        <v>1.7050497388571988</v>
      </c>
      <c r="NS35" s="475">
        <v>0</v>
      </c>
      <c r="NT35" s="475">
        <v>15.373562114126312</v>
      </c>
      <c r="NU35" s="475">
        <v>0.58468378339714167</v>
      </c>
      <c r="NV35" s="475">
        <v>0</v>
      </c>
      <c r="NW35" s="475">
        <v>0.39880703598375167</v>
      </c>
      <c r="NX35" s="475">
        <v>0</v>
      </c>
      <c r="NY35" s="475">
        <v>0</v>
      </c>
      <c r="NZ35" s="475">
        <v>1.0178711865194474</v>
      </c>
      <c r="OA35" s="475">
        <v>2.0340000025518452E-2</v>
      </c>
      <c r="OB35" s="475">
        <v>0.25</v>
      </c>
      <c r="OC35" s="475">
        <v>1.1371760790745322</v>
      </c>
      <c r="OD35" s="475">
        <v>8.5069550214090554E-14</v>
      </c>
      <c r="OE35" s="475">
        <v>7.395770238793638E-13</v>
      </c>
      <c r="OF35" s="475">
        <v>0.1099999964237213</v>
      </c>
      <c r="OG35" s="475">
        <v>6.8270388245582597E-2</v>
      </c>
      <c r="OH35" s="475">
        <v>0.33251062995553193</v>
      </c>
      <c r="OI35" s="475">
        <v>0.11</v>
      </c>
      <c r="OJ35" s="475">
        <v>4.4299999999999999E-2</v>
      </c>
      <c r="OK35" s="475">
        <v>5.6257500000000002E-2</v>
      </c>
      <c r="OL35" s="475">
        <v>0.59222743616506268</v>
      </c>
      <c r="OM35" s="475" t="s">
        <v>1395</v>
      </c>
      <c r="ON35" s="475">
        <v>1</v>
      </c>
      <c r="OO35" s="475">
        <v>24</v>
      </c>
      <c r="OP35" s="490"/>
      <c r="OQ35" s="491" t="s">
        <v>1395</v>
      </c>
      <c r="OR35" s="478" t="s">
        <v>1395</v>
      </c>
      <c r="OS35" s="479">
        <v>912789</v>
      </c>
      <c r="OT35" s="479">
        <v>2048</v>
      </c>
      <c r="OU35" s="479" t="s">
        <v>1395</v>
      </c>
      <c r="OV35" s="479" t="s">
        <v>1395</v>
      </c>
      <c r="OW35" s="479">
        <v>0</v>
      </c>
      <c r="OX35" s="479">
        <v>1</v>
      </c>
      <c r="OY35" s="480">
        <v>1</v>
      </c>
      <c r="OZ35" s="480">
        <v>0.58287687399761434</v>
      </c>
      <c r="PA35" s="481"/>
      <c r="PB35" s="482">
        <v>3.2569625771386148</v>
      </c>
      <c r="PC35" s="483"/>
      <c r="PD35" s="478">
        <v>296.596516694179</v>
      </c>
      <c r="PE35" s="479">
        <v>2.5184873770173123E-10</v>
      </c>
      <c r="PF35" s="479">
        <v>387.2434524226656</v>
      </c>
      <c r="PG35" s="480">
        <v>3.2569625771386148</v>
      </c>
      <c r="PH35" s="483"/>
      <c r="PI35" s="478">
        <v>3.2569625771386148</v>
      </c>
      <c r="PJ35" s="479">
        <v>13800</v>
      </c>
      <c r="PK35" s="479">
        <v>575</v>
      </c>
      <c r="PL35" s="479">
        <v>6.9933107182569287E-2</v>
      </c>
      <c r="PM35" s="484">
        <v>36</v>
      </c>
      <c r="PN35" s="479">
        <v>16308</v>
      </c>
      <c r="PO35" s="485">
        <v>2045</v>
      </c>
      <c r="PP35" s="479">
        <v>33</v>
      </c>
      <c r="PQ35" s="479">
        <v>0</v>
      </c>
      <c r="PR35" s="486" t="s">
        <v>1644</v>
      </c>
      <c r="PS35" s="486" t="s">
        <v>1595</v>
      </c>
      <c r="PT35" s="479">
        <v>1</v>
      </c>
      <c r="PU35" s="487" t="s">
        <v>1643</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row>
    <row r="36" spans="1:457" x14ac:dyDescent="0.35">
      <c r="A36" s="459" t="s">
        <v>1645</v>
      </c>
      <c r="B36" s="460">
        <v>3.3268956843211841</v>
      </c>
      <c r="C36" s="488">
        <f>NPV(About!A$94,'H2 Data'!AE$2:BH$2)/30*AB36+B36</f>
        <v>4.6469997419497844</v>
      </c>
      <c r="D36" s="462" t="s">
        <v>1592</v>
      </c>
      <c r="E36" s="463" t="s">
        <v>1645</v>
      </c>
      <c r="F36" s="463" t="s">
        <v>1391</v>
      </c>
      <c r="G36" s="463" t="s">
        <v>1593</v>
      </c>
      <c r="H36" s="463" t="s">
        <v>1594</v>
      </c>
      <c r="I36" s="463" t="s">
        <v>1595</v>
      </c>
      <c r="J36" s="464">
        <v>2049</v>
      </c>
      <c r="K36" s="465">
        <v>575</v>
      </c>
      <c r="L36" s="466">
        <v>0.95</v>
      </c>
      <c r="M36" s="466">
        <v>2.3300000000000001E-2</v>
      </c>
      <c r="N36" s="466">
        <v>0.25</v>
      </c>
      <c r="O36" s="471">
        <v>0.11</v>
      </c>
      <c r="P36" s="465">
        <v>1</v>
      </c>
      <c r="Q36" s="465">
        <v>2</v>
      </c>
      <c r="R36" s="465">
        <v>30</v>
      </c>
      <c r="S36" s="467" t="s">
        <v>1395</v>
      </c>
      <c r="T36" s="468">
        <v>62206</v>
      </c>
      <c r="U36" s="468">
        <v>613178</v>
      </c>
      <c r="V36" s="468">
        <v>213279.00000000003</v>
      </c>
      <c r="W36" s="468">
        <v>42655</v>
      </c>
      <c r="X36" s="465">
        <v>0</v>
      </c>
      <c r="Y36" s="469" t="s">
        <v>1596</v>
      </c>
      <c r="Z36" s="470">
        <v>18.559999999999999</v>
      </c>
      <c r="AA36" s="469" t="s">
        <v>1397</v>
      </c>
      <c r="AB36" s="465">
        <v>8.9999999999999993E-3</v>
      </c>
      <c r="AC36" s="466">
        <v>0.7</v>
      </c>
      <c r="AD36" s="466">
        <v>0.7</v>
      </c>
      <c r="AE36" s="466">
        <v>0.7</v>
      </c>
      <c r="AF36" s="467" t="s">
        <v>1398</v>
      </c>
      <c r="AG36" s="465">
        <v>443</v>
      </c>
      <c r="AH36" s="465">
        <v>443</v>
      </c>
      <c r="AI36" s="465">
        <v>443</v>
      </c>
      <c r="AJ36" s="465">
        <v>30</v>
      </c>
      <c r="AK36" s="469" t="s">
        <v>1399</v>
      </c>
      <c r="AL36" s="466">
        <v>1</v>
      </c>
      <c r="AM36" s="466">
        <v>0</v>
      </c>
      <c r="AN36" s="469" t="s">
        <v>1400</v>
      </c>
      <c r="AO36" s="466"/>
      <c r="AP36" s="466"/>
      <c r="AQ36" s="466"/>
      <c r="AR36" s="466"/>
      <c r="AS36" s="466"/>
      <c r="AT36" s="466"/>
      <c r="AU36" s="466"/>
      <c r="AV36" s="466"/>
      <c r="AW36" s="466"/>
      <c r="AX36" s="466"/>
      <c r="AY36" s="466"/>
      <c r="AZ36" s="466"/>
      <c r="BA36" s="466"/>
      <c r="BB36" s="466"/>
      <c r="BC36" s="466"/>
      <c r="BD36" s="466"/>
      <c r="BE36" s="466"/>
      <c r="BF36" s="466"/>
      <c r="BG36" s="466"/>
      <c r="BH36" s="466"/>
      <c r="BI36" s="466"/>
      <c r="BJ36" s="466"/>
      <c r="BK36" s="466"/>
      <c r="BL36" s="466"/>
      <c r="BM36" s="466"/>
      <c r="BN36" s="466"/>
      <c r="BO36" s="466"/>
      <c r="BP36" s="466"/>
      <c r="BQ36" s="466"/>
      <c r="BR36" s="466"/>
      <c r="BS36" s="466"/>
      <c r="BT36" s="466"/>
      <c r="BU36" s="466"/>
      <c r="BV36" s="466"/>
      <c r="BW36" s="466"/>
      <c r="BX36" s="466"/>
      <c r="BY36" s="466"/>
      <c r="BZ36" s="466"/>
      <c r="CA36" s="466"/>
      <c r="CB36" s="466"/>
      <c r="CC36" s="466"/>
      <c r="CD36" s="466"/>
      <c r="CE36" s="466"/>
      <c r="CF36" s="466"/>
      <c r="CG36" s="466"/>
      <c r="CH36" s="466"/>
      <c r="CI36" s="466"/>
      <c r="CJ36" s="466"/>
      <c r="CK36" s="466"/>
      <c r="CL36" s="466"/>
      <c r="CM36" s="466"/>
      <c r="CN36" s="466"/>
      <c r="CO36" s="466"/>
      <c r="CP36" s="466"/>
      <c r="CQ36" s="466"/>
      <c r="CR36" s="466"/>
      <c r="CS36" s="466"/>
      <c r="CT36" s="466"/>
      <c r="CU36" s="466"/>
      <c r="CV36" s="466"/>
      <c r="CW36" s="466"/>
      <c r="CX36" s="466"/>
      <c r="CY36" s="466"/>
      <c r="CZ36" s="466"/>
      <c r="DA36" s="466"/>
      <c r="DB36" s="466"/>
      <c r="DC36" s="466"/>
      <c r="DD36" s="466"/>
      <c r="DE36" s="466"/>
      <c r="DF36" s="466"/>
      <c r="DG36" s="466"/>
      <c r="DH36" s="466"/>
      <c r="DI36" s="466"/>
      <c r="DJ36" s="466"/>
      <c r="DK36" s="466"/>
      <c r="DL36" s="466"/>
      <c r="DM36" s="466"/>
      <c r="DN36" s="466"/>
      <c r="DO36" s="466"/>
      <c r="DP36" s="466"/>
      <c r="DQ36" s="466"/>
      <c r="DR36" s="466"/>
      <c r="DS36" s="466"/>
      <c r="DT36" s="466"/>
      <c r="DU36" s="466"/>
      <c r="DV36" s="466"/>
      <c r="DW36" s="471"/>
      <c r="DX36" s="466"/>
      <c r="DY36" s="466"/>
      <c r="DZ36" s="466"/>
      <c r="EA36" s="466"/>
      <c r="EB36" s="466"/>
      <c r="EC36" s="466"/>
      <c r="ED36" s="466"/>
      <c r="EE36" s="466"/>
      <c r="EF36" s="466"/>
      <c r="EG36" s="466"/>
      <c r="EH36" s="466"/>
      <c r="EI36" s="466"/>
      <c r="EJ36" s="466"/>
      <c r="EK36" s="465"/>
      <c r="EL36" s="465"/>
      <c r="EM36" s="465"/>
      <c r="EN36" s="465"/>
      <c r="EO36" s="466"/>
      <c r="EP36" s="466"/>
      <c r="EQ36" s="466"/>
      <c r="ER36" s="465"/>
      <c r="ES36" s="465"/>
      <c r="ET36" s="465"/>
      <c r="EU36" s="465"/>
      <c r="EV36" s="465"/>
      <c r="EW36" s="467"/>
      <c r="EX36" s="467" t="s">
        <v>1401</v>
      </c>
      <c r="EY36" s="467">
        <v>0</v>
      </c>
      <c r="EZ36" s="467">
        <v>0</v>
      </c>
      <c r="FA36" s="467">
        <v>0</v>
      </c>
      <c r="FB36" s="469" t="s">
        <v>1402</v>
      </c>
      <c r="FC36" s="467">
        <v>62.117280000000001</v>
      </c>
      <c r="FD36" s="469" t="s">
        <v>1597</v>
      </c>
      <c r="FE36" s="467">
        <v>1589.991</v>
      </c>
      <c r="FF36" s="469" t="s">
        <v>1404</v>
      </c>
      <c r="FG36" s="467">
        <v>0</v>
      </c>
      <c r="FH36" s="469" t="s">
        <v>1405</v>
      </c>
      <c r="FI36" s="467">
        <v>0</v>
      </c>
      <c r="FJ36" s="469" t="s">
        <v>1405</v>
      </c>
      <c r="FK36" s="467">
        <v>0</v>
      </c>
      <c r="FL36" s="472">
        <v>0</v>
      </c>
      <c r="FM36" s="473">
        <v>0</v>
      </c>
      <c r="FN36" s="473">
        <v>0</v>
      </c>
      <c r="FO36" s="473">
        <v>0</v>
      </c>
      <c r="FP36" s="473">
        <v>0</v>
      </c>
      <c r="FQ36" s="473">
        <v>0</v>
      </c>
      <c r="FR36" s="473">
        <v>0</v>
      </c>
      <c r="FS36" s="473">
        <v>0</v>
      </c>
      <c r="FT36" s="473">
        <v>0</v>
      </c>
      <c r="FU36" s="473">
        <v>0</v>
      </c>
      <c r="FV36" s="473">
        <v>0</v>
      </c>
      <c r="FW36" s="473">
        <v>0</v>
      </c>
      <c r="FX36" s="473">
        <v>0</v>
      </c>
      <c r="FY36" s="473">
        <v>0</v>
      </c>
      <c r="FZ36" s="473">
        <v>0</v>
      </c>
      <c r="GA36" s="473">
        <v>0</v>
      </c>
      <c r="GB36" s="473">
        <v>0</v>
      </c>
      <c r="GC36" s="473">
        <v>0</v>
      </c>
      <c r="GD36" s="473">
        <v>0</v>
      </c>
      <c r="GE36" s="473">
        <v>0</v>
      </c>
      <c r="GF36" s="473">
        <v>0</v>
      </c>
      <c r="GG36" s="473">
        <v>0</v>
      </c>
      <c r="GH36" s="473">
        <v>0</v>
      </c>
      <c r="GI36" s="473">
        <v>0</v>
      </c>
      <c r="GJ36" s="473">
        <v>0</v>
      </c>
      <c r="GK36" s="473">
        <v>0</v>
      </c>
      <c r="GL36" s="473">
        <v>0</v>
      </c>
      <c r="GM36" s="473">
        <v>0</v>
      </c>
      <c r="GN36" s="473">
        <v>0</v>
      </c>
      <c r="GO36" s="473">
        <v>0</v>
      </c>
      <c r="GP36" s="473">
        <v>0</v>
      </c>
      <c r="GQ36" s="473">
        <v>0</v>
      </c>
      <c r="GR36" s="473">
        <v>0</v>
      </c>
      <c r="GS36" s="473">
        <v>0</v>
      </c>
      <c r="GT36" s="473">
        <v>0</v>
      </c>
      <c r="GU36" s="473">
        <v>0</v>
      </c>
      <c r="GV36" s="473">
        <v>0</v>
      </c>
      <c r="GW36" s="473">
        <v>0</v>
      </c>
      <c r="GX36" s="473">
        <v>0</v>
      </c>
      <c r="GY36" s="473">
        <v>0</v>
      </c>
      <c r="GZ36" s="473">
        <v>0</v>
      </c>
      <c r="HA36" s="473">
        <v>0</v>
      </c>
      <c r="HB36" s="473">
        <v>0</v>
      </c>
      <c r="HC36" s="473">
        <v>0</v>
      </c>
      <c r="HD36" s="473">
        <v>0</v>
      </c>
      <c r="HE36" s="473">
        <v>0</v>
      </c>
      <c r="HF36" s="473">
        <v>0</v>
      </c>
      <c r="HG36" s="473">
        <v>0</v>
      </c>
      <c r="HH36" s="473">
        <v>0</v>
      </c>
      <c r="HI36" s="473">
        <v>0</v>
      </c>
      <c r="HJ36" s="473">
        <v>0</v>
      </c>
      <c r="HK36" s="473">
        <v>0</v>
      </c>
      <c r="HL36" s="473">
        <v>0</v>
      </c>
      <c r="HM36" s="473">
        <v>0</v>
      </c>
      <c r="HN36" s="473">
        <v>0</v>
      </c>
      <c r="HO36" s="473">
        <v>0</v>
      </c>
      <c r="HP36" s="473">
        <v>0</v>
      </c>
      <c r="HQ36" s="473">
        <v>0</v>
      </c>
      <c r="HR36" s="473">
        <v>0</v>
      </c>
      <c r="HS36" s="473">
        <v>0</v>
      </c>
      <c r="HT36" s="473">
        <v>0</v>
      </c>
      <c r="HU36" s="473">
        <v>0</v>
      </c>
      <c r="HV36" s="473">
        <v>0</v>
      </c>
      <c r="HW36" s="473">
        <v>0</v>
      </c>
      <c r="HX36" s="473">
        <v>0</v>
      </c>
      <c r="HY36" s="473">
        <v>0</v>
      </c>
      <c r="HZ36" s="473">
        <v>0</v>
      </c>
      <c r="IA36" s="473">
        <v>0</v>
      </c>
      <c r="IB36" s="473">
        <v>0</v>
      </c>
      <c r="IC36" s="473">
        <v>0</v>
      </c>
      <c r="ID36" s="473">
        <v>0</v>
      </c>
      <c r="IE36" s="473">
        <v>0</v>
      </c>
      <c r="IF36" s="473">
        <v>0</v>
      </c>
      <c r="IG36" s="473">
        <v>0</v>
      </c>
      <c r="IH36" s="473">
        <v>0</v>
      </c>
      <c r="II36" s="473">
        <v>0</v>
      </c>
      <c r="IJ36" s="473">
        <v>0</v>
      </c>
      <c r="IK36" s="473">
        <v>0</v>
      </c>
      <c r="IL36" s="473">
        <v>0</v>
      </c>
      <c r="IM36" s="473">
        <v>0</v>
      </c>
      <c r="IN36" s="473">
        <v>0</v>
      </c>
      <c r="IO36" s="473">
        <v>0</v>
      </c>
      <c r="IP36" s="473">
        <v>0</v>
      </c>
      <c r="IQ36" s="473">
        <v>0</v>
      </c>
      <c r="IR36" s="473">
        <v>0</v>
      </c>
      <c r="IS36" s="473">
        <v>0</v>
      </c>
      <c r="IT36" s="473">
        <v>0</v>
      </c>
      <c r="IU36" s="473">
        <v>0</v>
      </c>
      <c r="IV36" s="473">
        <v>0</v>
      </c>
      <c r="IW36" s="473">
        <v>0</v>
      </c>
      <c r="IX36" s="473">
        <v>0</v>
      </c>
      <c r="IY36" s="473">
        <v>0</v>
      </c>
      <c r="IZ36" s="473">
        <v>0</v>
      </c>
      <c r="JA36" s="473">
        <v>0</v>
      </c>
      <c r="JB36" s="473">
        <v>0</v>
      </c>
      <c r="JC36" s="473">
        <v>0</v>
      </c>
      <c r="JD36" s="473">
        <v>0</v>
      </c>
      <c r="JE36" s="473">
        <v>0</v>
      </c>
      <c r="JF36" s="473">
        <v>0</v>
      </c>
      <c r="JG36" s="473">
        <v>0</v>
      </c>
      <c r="JH36" s="473">
        <v>0</v>
      </c>
      <c r="JI36" s="467" t="s">
        <v>1416</v>
      </c>
      <c r="JJ36" s="467" t="s">
        <v>1416</v>
      </c>
      <c r="JK36" s="395"/>
      <c r="JL36" s="395"/>
      <c r="JM36" s="395"/>
      <c r="JN36" s="395"/>
      <c r="JO36" s="395"/>
      <c r="JP36" s="395"/>
      <c r="JQ36" s="395"/>
      <c r="JR36" s="395"/>
      <c r="JS36" s="395"/>
      <c r="JT36" s="395"/>
      <c r="JU36" s="395"/>
      <c r="JV36" s="395"/>
      <c r="JW36" s="395"/>
      <c r="JX36" s="395"/>
      <c r="JY36" s="395"/>
      <c r="JZ36" s="395"/>
      <c r="KA36" s="395"/>
      <c r="KB36" s="395"/>
      <c r="KC36" s="395"/>
      <c r="KD36" s="395"/>
      <c r="KE36" s="395"/>
      <c r="KF36" s="395"/>
      <c r="KG36" s="395"/>
      <c r="KH36" s="395"/>
      <c r="KI36" s="395"/>
      <c r="KJ36" s="395"/>
      <c r="KK36" s="395"/>
      <c r="KL36" s="395"/>
      <c r="KM36" s="395"/>
      <c r="KN36" s="395"/>
      <c r="KO36" s="395"/>
      <c r="KP36" s="395"/>
      <c r="KQ36" s="395"/>
      <c r="KR36" s="395"/>
      <c r="KS36" s="395"/>
      <c r="KT36" s="395"/>
      <c r="KU36" s="395"/>
      <c r="KV36" s="395"/>
      <c r="KW36" s="395"/>
      <c r="KX36" s="395"/>
      <c r="KY36" s="395"/>
      <c r="KZ36" s="395"/>
      <c r="LA36" s="395"/>
      <c r="LB36" s="395"/>
      <c r="LC36" s="395"/>
      <c r="LD36" s="395"/>
      <c r="LE36" s="395"/>
      <c r="LF36" s="395"/>
      <c r="LG36" s="395"/>
      <c r="LH36" s="395"/>
      <c r="LI36" s="395"/>
      <c r="LJ36" s="395"/>
      <c r="LK36" s="395"/>
      <c r="LL36" s="395"/>
      <c r="LM36" s="395"/>
      <c r="LN36" s="395"/>
      <c r="LO36" s="395"/>
      <c r="LP36" s="395"/>
      <c r="LQ36" s="395"/>
      <c r="LR36" s="395"/>
      <c r="LS36" s="395"/>
      <c r="LT36" s="395"/>
      <c r="LU36" s="395"/>
      <c r="LV36" s="395"/>
      <c r="LW36" s="395"/>
      <c r="LX36" s="395"/>
      <c r="LY36" s="395"/>
      <c r="LZ36" s="395"/>
      <c r="MA36" s="395"/>
      <c r="MB36" s="395"/>
      <c r="MC36" s="395"/>
      <c r="MD36" s="395"/>
      <c r="ME36" s="395"/>
      <c r="MF36" s="395"/>
      <c r="MG36" s="395"/>
      <c r="MH36" s="395"/>
      <c r="MI36" s="395"/>
      <c r="MJ36" s="395"/>
      <c r="MK36" s="395"/>
      <c r="ML36" s="395"/>
      <c r="MM36" s="395"/>
      <c r="MN36" s="395"/>
      <c r="MO36" s="395"/>
      <c r="MP36" s="395"/>
      <c r="MQ36" s="395"/>
      <c r="MR36" s="395"/>
      <c r="MS36" s="395"/>
      <c r="MT36" s="395"/>
      <c r="MU36" s="395"/>
      <c r="MV36" s="395"/>
      <c r="MW36" s="395"/>
      <c r="MX36" s="395"/>
      <c r="MY36" s="395"/>
      <c r="MZ36" s="395"/>
      <c r="NA36" s="395"/>
      <c r="NB36" s="395"/>
      <c r="NC36" s="395"/>
      <c r="ND36" s="395"/>
      <c r="NE36" s="395"/>
      <c r="NF36" s="395"/>
      <c r="NG36" s="489"/>
      <c r="NH36" s="475">
        <v>3.3268956843211841</v>
      </c>
      <c r="NI36" s="475">
        <v>27.686425884920894</v>
      </c>
      <c r="NJ36" s="475">
        <v>3.5129013584148563</v>
      </c>
      <c r="NK36" s="475">
        <v>4636.6517759999997</v>
      </c>
      <c r="NL36" s="475">
        <v>20.971188169811505</v>
      </c>
      <c r="NM36" s="475">
        <v>0.21327900000000002</v>
      </c>
      <c r="NN36" s="475">
        <v>0.613178</v>
      </c>
      <c r="NO36" s="475">
        <v>6.2205999999999997E-2</v>
      </c>
      <c r="NP36" s="475">
        <v>3.9322398320688672E-2</v>
      </c>
      <c r="NQ36" s="475">
        <v>0.51420282991112731</v>
      </c>
      <c r="NR36" s="475">
        <v>1.7396760430667944</v>
      </c>
      <c r="NS36" s="475">
        <v>0</v>
      </c>
      <c r="NT36" s="475">
        <v>15.691592313700326</v>
      </c>
      <c r="NU36" s="475">
        <v>0.5965080087067286</v>
      </c>
      <c r="NV36" s="475">
        <v>0</v>
      </c>
      <c r="NW36" s="475">
        <v>0.41101870610663227</v>
      </c>
      <c r="NX36" s="475">
        <v>0</v>
      </c>
      <c r="NY36" s="475">
        <v>0</v>
      </c>
      <c r="NZ36" s="475">
        <v>1.0508824716785199</v>
      </c>
      <c r="OA36" s="475">
        <v>2.0339999929803797E-2</v>
      </c>
      <c r="OB36" s="475">
        <v>0.25</v>
      </c>
      <c r="OC36" s="475">
        <v>1.1638060597071669</v>
      </c>
      <c r="OD36" s="475">
        <v>7.8660261153145215E-14</v>
      </c>
      <c r="OE36" s="475">
        <v>6.8385599424011964E-13</v>
      </c>
      <c r="OF36" s="475">
        <v>0.1099999964237213</v>
      </c>
      <c r="OG36" s="475">
        <v>6.8461373448371873E-2</v>
      </c>
      <c r="OH36" s="475">
        <v>0.33329794361195292</v>
      </c>
      <c r="OI36" s="475">
        <v>0.11</v>
      </c>
      <c r="OJ36" s="475">
        <v>4.4299999999999992E-2</v>
      </c>
      <c r="OK36" s="475">
        <v>5.6257500000000002E-2</v>
      </c>
      <c r="OL36" s="475">
        <v>0.58042166301231402</v>
      </c>
      <c r="OM36" s="475" t="s">
        <v>1395</v>
      </c>
      <c r="ON36" s="475">
        <v>1</v>
      </c>
      <c r="OO36" s="475">
        <v>25</v>
      </c>
      <c r="OP36" s="490"/>
      <c r="OQ36" s="491" t="s">
        <v>1395</v>
      </c>
      <c r="OR36" s="478" t="s">
        <v>1395</v>
      </c>
      <c r="OS36" s="479">
        <v>931318</v>
      </c>
      <c r="OT36" s="479">
        <v>2049</v>
      </c>
      <c r="OU36" s="479" t="s">
        <v>1395</v>
      </c>
      <c r="OV36" s="479" t="s">
        <v>1395</v>
      </c>
      <c r="OW36" s="479">
        <v>0</v>
      </c>
      <c r="OX36" s="479">
        <v>1</v>
      </c>
      <c r="OY36" s="480">
        <v>1</v>
      </c>
      <c r="OZ36" s="480">
        <v>0.57125749688087124</v>
      </c>
      <c r="PA36" s="481"/>
      <c r="PB36" s="482">
        <v>3.3268956843211841</v>
      </c>
      <c r="PC36" s="483"/>
      <c r="PD36" s="478">
        <v>296.58457238256938</v>
      </c>
      <c r="PE36" s="479">
        <v>2.2823177922672906E-10</v>
      </c>
      <c r="PF36" s="479">
        <v>388.41149294444926</v>
      </c>
      <c r="PG36" s="480">
        <v>3.3268956843211841</v>
      </c>
      <c r="PH36" s="483"/>
      <c r="PI36" s="478">
        <v>3.3268956843211841</v>
      </c>
      <c r="PJ36" s="479">
        <v>14375</v>
      </c>
      <c r="PK36" s="479">
        <v>575</v>
      </c>
      <c r="PL36" s="479">
        <v>6.9452161581033511E-2</v>
      </c>
      <c r="PM36" s="484">
        <v>36</v>
      </c>
      <c r="PN36" s="479">
        <v>16272</v>
      </c>
      <c r="PO36" s="485">
        <v>2046</v>
      </c>
      <c r="PP36" s="479">
        <v>33</v>
      </c>
      <c r="PQ36" s="479">
        <v>0</v>
      </c>
      <c r="PR36" s="486" t="s">
        <v>1646</v>
      </c>
      <c r="PS36" s="486" t="s">
        <v>1595</v>
      </c>
      <c r="PT36" s="479">
        <v>1</v>
      </c>
      <c r="PU36" s="487" t="s">
        <v>1645</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row>
    <row r="37" spans="1:457" x14ac:dyDescent="0.35">
      <c r="A37" s="459" t="s">
        <v>1647</v>
      </c>
      <c r="B37" s="460">
        <v>3.3963478459022176</v>
      </c>
      <c r="C37" s="488">
        <f>NPV(About!A$94,'H2 Data'!AE$2:BH$2)/30*AB37+B37</f>
        <v>4.7164519035308174</v>
      </c>
      <c r="D37" s="462" t="s">
        <v>1592</v>
      </c>
      <c r="E37" s="463" t="s">
        <v>1647</v>
      </c>
      <c r="F37" s="463" t="s">
        <v>1391</v>
      </c>
      <c r="G37" s="463" t="s">
        <v>1593</v>
      </c>
      <c r="H37" s="463" t="s">
        <v>1594</v>
      </c>
      <c r="I37" s="463" t="s">
        <v>1595</v>
      </c>
      <c r="J37" s="464">
        <v>2050</v>
      </c>
      <c r="K37" s="465">
        <v>575</v>
      </c>
      <c r="L37" s="466">
        <v>0.95</v>
      </c>
      <c r="M37" s="466">
        <v>2.3300000000000001E-2</v>
      </c>
      <c r="N37" s="466">
        <v>0.25</v>
      </c>
      <c r="O37" s="471">
        <v>0.11</v>
      </c>
      <c r="P37" s="465">
        <v>1</v>
      </c>
      <c r="Q37" s="465">
        <v>2</v>
      </c>
      <c r="R37" s="465">
        <v>30</v>
      </c>
      <c r="S37" s="467" t="s">
        <v>1395</v>
      </c>
      <c r="T37" s="468">
        <v>63469.000000000007</v>
      </c>
      <c r="U37" s="468">
        <v>625625</v>
      </c>
      <c r="V37" s="468">
        <v>217609</v>
      </c>
      <c r="W37" s="468">
        <v>43521.000000000007</v>
      </c>
      <c r="X37" s="465">
        <v>0</v>
      </c>
      <c r="Y37" s="469" t="s">
        <v>1596</v>
      </c>
      <c r="Z37" s="470">
        <v>18.559999999999999</v>
      </c>
      <c r="AA37" s="469" t="s">
        <v>1397</v>
      </c>
      <c r="AB37" s="465">
        <v>8.9999999999999993E-3</v>
      </c>
      <c r="AC37" s="466">
        <v>0.7</v>
      </c>
      <c r="AD37" s="466">
        <v>0.7</v>
      </c>
      <c r="AE37" s="466">
        <v>0.7</v>
      </c>
      <c r="AF37" s="467" t="s">
        <v>1398</v>
      </c>
      <c r="AG37" s="465">
        <v>443</v>
      </c>
      <c r="AH37" s="465">
        <v>443</v>
      </c>
      <c r="AI37" s="465">
        <v>443</v>
      </c>
      <c r="AJ37" s="465">
        <v>30</v>
      </c>
      <c r="AK37" s="469" t="s">
        <v>1399</v>
      </c>
      <c r="AL37" s="466">
        <v>1</v>
      </c>
      <c r="AM37" s="466">
        <v>0</v>
      </c>
      <c r="AN37" s="469" t="s">
        <v>1400</v>
      </c>
      <c r="AO37" s="466"/>
      <c r="AP37" s="466"/>
      <c r="AQ37" s="466"/>
      <c r="AR37" s="466"/>
      <c r="AS37" s="466"/>
      <c r="AT37" s="466"/>
      <c r="AU37" s="466"/>
      <c r="AV37" s="466"/>
      <c r="AW37" s="466"/>
      <c r="AX37" s="466"/>
      <c r="AY37" s="466"/>
      <c r="AZ37" s="466"/>
      <c r="BA37" s="466"/>
      <c r="BB37" s="466"/>
      <c r="BC37" s="466"/>
      <c r="BD37" s="466"/>
      <c r="BE37" s="466"/>
      <c r="BF37" s="466"/>
      <c r="BG37" s="466"/>
      <c r="BH37" s="466"/>
      <c r="BI37" s="466"/>
      <c r="BJ37" s="466"/>
      <c r="BK37" s="466"/>
      <c r="BL37" s="466"/>
      <c r="BM37" s="466"/>
      <c r="BN37" s="466"/>
      <c r="BO37" s="466"/>
      <c r="BP37" s="466"/>
      <c r="BQ37" s="466"/>
      <c r="BR37" s="466"/>
      <c r="BS37" s="466"/>
      <c r="BT37" s="466"/>
      <c r="BU37" s="466"/>
      <c r="BV37" s="466"/>
      <c r="BW37" s="466"/>
      <c r="BX37" s="466"/>
      <c r="BY37" s="466"/>
      <c r="BZ37" s="466"/>
      <c r="CA37" s="466"/>
      <c r="CB37" s="466"/>
      <c r="CC37" s="466"/>
      <c r="CD37" s="466"/>
      <c r="CE37" s="466"/>
      <c r="CF37" s="466"/>
      <c r="CG37" s="466"/>
      <c r="CH37" s="466"/>
      <c r="CI37" s="466"/>
      <c r="CJ37" s="466"/>
      <c r="CK37" s="466"/>
      <c r="CL37" s="466"/>
      <c r="CM37" s="466"/>
      <c r="CN37" s="466"/>
      <c r="CO37" s="466"/>
      <c r="CP37" s="466"/>
      <c r="CQ37" s="466"/>
      <c r="CR37" s="466"/>
      <c r="CS37" s="466"/>
      <c r="CT37" s="466"/>
      <c r="CU37" s="466"/>
      <c r="CV37" s="466"/>
      <c r="CW37" s="466"/>
      <c r="CX37" s="466"/>
      <c r="CY37" s="466"/>
      <c r="CZ37" s="466"/>
      <c r="DA37" s="466"/>
      <c r="DB37" s="466"/>
      <c r="DC37" s="466"/>
      <c r="DD37" s="466"/>
      <c r="DE37" s="466"/>
      <c r="DF37" s="466"/>
      <c r="DG37" s="466"/>
      <c r="DH37" s="466"/>
      <c r="DI37" s="466"/>
      <c r="DJ37" s="466"/>
      <c r="DK37" s="466"/>
      <c r="DL37" s="466"/>
      <c r="DM37" s="466"/>
      <c r="DN37" s="466"/>
      <c r="DO37" s="466"/>
      <c r="DP37" s="466"/>
      <c r="DQ37" s="466"/>
      <c r="DR37" s="466"/>
      <c r="DS37" s="466"/>
      <c r="DT37" s="466"/>
      <c r="DU37" s="466"/>
      <c r="DV37" s="466"/>
      <c r="DW37" s="471"/>
      <c r="DX37" s="466"/>
      <c r="DY37" s="466"/>
      <c r="DZ37" s="466"/>
      <c r="EA37" s="466"/>
      <c r="EB37" s="466"/>
      <c r="EC37" s="466"/>
      <c r="ED37" s="466"/>
      <c r="EE37" s="466"/>
      <c r="EF37" s="466"/>
      <c r="EG37" s="466"/>
      <c r="EH37" s="466"/>
      <c r="EI37" s="466"/>
      <c r="EJ37" s="466"/>
      <c r="EK37" s="465"/>
      <c r="EL37" s="465"/>
      <c r="EM37" s="465"/>
      <c r="EN37" s="465"/>
      <c r="EO37" s="466"/>
      <c r="EP37" s="466"/>
      <c r="EQ37" s="466"/>
      <c r="ER37" s="465"/>
      <c r="ES37" s="465"/>
      <c r="ET37" s="465"/>
      <c r="EU37" s="465"/>
      <c r="EV37" s="465"/>
      <c r="EW37" s="467"/>
      <c r="EX37" s="467" t="s">
        <v>1401</v>
      </c>
      <c r="EY37" s="467">
        <v>0</v>
      </c>
      <c r="EZ37" s="467">
        <v>0</v>
      </c>
      <c r="FA37" s="467">
        <v>0</v>
      </c>
      <c r="FB37" s="469" t="s">
        <v>1402</v>
      </c>
      <c r="FC37" s="467">
        <v>62.117280000000001</v>
      </c>
      <c r="FD37" s="469" t="s">
        <v>1597</v>
      </c>
      <c r="FE37" s="467">
        <v>1589.991</v>
      </c>
      <c r="FF37" s="469" t="s">
        <v>1404</v>
      </c>
      <c r="FG37" s="467">
        <v>0</v>
      </c>
      <c r="FH37" s="469" t="s">
        <v>1405</v>
      </c>
      <c r="FI37" s="467">
        <v>0</v>
      </c>
      <c r="FJ37" s="469" t="s">
        <v>1405</v>
      </c>
      <c r="FK37" s="467">
        <v>0</v>
      </c>
      <c r="FL37" s="472">
        <v>0</v>
      </c>
      <c r="FM37" s="473">
        <v>0</v>
      </c>
      <c r="FN37" s="473">
        <v>0</v>
      </c>
      <c r="FO37" s="473">
        <v>0</v>
      </c>
      <c r="FP37" s="473">
        <v>0</v>
      </c>
      <c r="FQ37" s="473">
        <v>0</v>
      </c>
      <c r="FR37" s="473">
        <v>0</v>
      </c>
      <c r="FS37" s="473">
        <v>0</v>
      </c>
      <c r="FT37" s="473">
        <v>0</v>
      </c>
      <c r="FU37" s="473">
        <v>0</v>
      </c>
      <c r="FV37" s="473">
        <v>0</v>
      </c>
      <c r="FW37" s="473">
        <v>0</v>
      </c>
      <c r="FX37" s="473">
        <v>0</v>
      </c>
      <c r="FY37" s="473">
        <v>0</v>
      </c>
      <c r="FZ37" s="473">
        <v>0</v>
      </c>
      <c r="GA37" s="473">
        <v>0</v>
      </c>
      <c r="GB37" s="473">
        <v>0</v>
      </c>
      <c r="GC37" s="473">
        <v>0</v>
      </c>
      <c r="GD37" s="473">
        <v>0</v>
      </c>
      <c r="GE37" s="473">
        <v>0</v>
      </c>
      <c r="GF37" s="473">
        <v>0</v>
      </c>
      <c r="GG37" s="473">
        <v>0</v>
      </c>
      <c r="GH37" s="473">
        <v>0</v>
      </c>
      <c r="GI37" s="473">
        <v>0</v>
      </c>
      <c r="GJ37" s="473">
        <v>0</v>
      </c>
      <c r="GK37" s="473">
        <v>0</v>
      </c>
      <c r="GL37" s="473">
        <v>0</v>
      </c>
      <c r="GM37" s="473">
        <v>0</v>
      </c>
      <c r="GN37" s="473">
        <v>0</v>
      </c>
      <c r="GO37" s="473">
        <v>0</v>
      </c>
      <c r="GP37" s="473">
        <v>0</v>
      </c>
      <c r="GQ37" s="473">
        <v>0</v>
      </c>
      <c r="GR37" s="473">
        <v>0</v>
      </c>
      <c r="GS37" s="473">
        <v>0</v>
      </c>
      <c r="GT37" s="473">
        <v>0</v>
      </c>
      <c r="GU37" s="473">
        <v>0</v>
      </c>
      <c r="GV37" s="473">
        <v>0</v>
      </c>
      <c r="GW37" s="473">
        <v>0</v>
      </c>
      <c r="GX37" s="473">
        <v>0</v>
      </c>
      <c r="GY37" s="473">
        <v>0</v>
      </c>
      <c r="GZ37" s="473">
        <v>0</v>
      </c>
      <c r="HA37" s="473">
        <v>0</v>
      </c>
      <c r="HB37" s="473">
        <v>0</v>
      </c>
      <c r="HC37" s="473">
        <v>0</v>
      </c>
      <c r="HD37" s="473">
        <v>0</v>
      </c>
      <c r="HE37" s="473">
        <v>0</v>
      </c>
      <c r="HF37" s="473">
        <v>0</v>
      </c>
      <c r="HG37" s="473">
        <v>0</v>
      </c>
      <c r="HH37" s="473">
        <v>0</v>
      </c>
      <c r="HI37" s="473">
        <v>0</v>
      </c>
      <c r="HJ37" s="473">
        <v>0</v>
      </c>
      <c r="HK37" s="473">
        <v>0</v>
      </c>
      <c r="HL37" s="473">
        <v>0</v>
      </c>
      <c r="HM37" s="473">
        <v>0</v>
      </c>
      <c r="HN37" s="473">
        <v>0</v>
      </c>
      <c r="HO37" s="473">
        <v>0</v>
      </c>
      <c r="HP37" s="473">
        <v>0</v>
      </c>
      <c r="HQ37" s="473">
        <v>0</v>
      </c>
      <c r="HR37" s="473">
        <v>0</v>
      </c>
      <c r="HS37" s="473">
        <v>0</v>
      </c>
      <c r="HT37" s="473">
        <v>0</v>
      </c>
      <c r="HU37" s="473">
        <v>0</v>
      </c>
      <c r="HV37" s="473">
        <v>0</v>
      </c>
      <c r="HW37" s="473">
        <v>0</v>
      </c>
      <c r="HX37" s="473">
        <v>0</v>
      </c>
      <c r="HY37" s="473">
        <v>0</v>
      </c>
      <c r="HZ37" s="473">
        <v>0</v>
      </c>
      <c r="IA37" s="473">
        <v>0</v>
      </c>
      <c r="IB37" s="473">
        <v>0</v>
      </c>
      <c r="IC37" s="473">
        <v>0</v>
      </c>
      <c r="ID37" s="473">
        <v>0</v>
      </c>
      <c r="IE37" s="473">
        <v>0</v>
      </c>
      <c r="IF37" s="473">
        <v>0</v>
      </c>
      <c r="IG37" s="473">
        <v>0</v>
      </c>
      <c r="IH37" s="473">
        <v>0</v>
      </c>
      <c r="II37" s="473">
        <v>0</v>
      </c>
      <c r="IJ37" s="473">
        <v>0</v>
      </c>
      <c r="IK37" s="473">
        <v>0</v>
      </c>
      <c r="IL37" s="473">
        <v>0</v>
      </c>
      <c r="IM37" s="473">
        <v>0</v>
      </c>
      <c r="IN37" s="473">
        <v>0</v>
      </c>
      <c r="IO37" s="473">
        <v>0</v>
      </c>
      <c r="IP37" s="473">
        <v>0</v>
      </c>
      <c r="IQ37" s="473">
        <v>0</v>
      </c>
      <c r="IR37" s="473">
        <v>0</v>
      </c>
      <c r="IS37" s="473">
        <v>0</v>
      </c>
      <c r="IT37" s="473">
        <v>0</v>
      </c>
      <c r="IU37" s="473">
        <v>0</v>
      </c>
      <c r="IV37" s="473">
        <v>0</v>
      </c>
      <c r="IW37" s="473">
        <v>0</v>
      </c>
      <c r="IX37" s="473">
        <v>0</v>
      </c>
      <c r="IY37" s="473">
        <v>0</v>
      </c>
      <c r="IZ37" s="473">
        <v>0</v>
      </c>
      <c r="JA37" s="473">
        <v>0</v>
      </c>
      <c r="JB37" s="473">
        <v>0</v>
      </c>
      <c r="JC37" s="473">
        <v>0</v>
      </c>
      <c r="JD37" s="473">
        <v>0</v>
      </c>
      <c r="JE37" s="473">
        <v>0</v>
      </c>
      <c r="JF37" s="473">
        <v>0</v>
      </c>
      <c r="JG37" s="473">
        <v>0</v>
      </c>
      <c r="JH37" s="473">
        <v>0</v>
      </c>
      <c r="JI37" s="467" t="s">
        <v>1416</v>
      </c>
      <c r="JJ37" s="467" t="s">
        <v>1416</v>
      </c>
      <c r="JK37" s="395"/>
      <c r="JL37" s="395"/>
      <c r="JM37" s="395"/>
      <c r="JN37" s="395"/>
      <c r="JO37" s="395"/>
      <c r="JP37" s="395"/>
      <c r="JQ37" s="395"/>
      <c r="JR37" s="395"/>
      <c r="JS37" s="395"/>
      <c r="JT37" s="395"/>
      <c r="JU37" s="395"/>
      <c r="JV37" s="395"/>
      <c r="JW37" s="395"/>
      <c r="JX37" s="395"/>
      <c r="JY37" s="395"/>
      <c r="JZ37" s="395"/>
      <c r="KA37" s="395"/>
      <c r="KB37" s="395"/>
      <c r="KC37" s="395"/>
      <c r="KD37" s="395"/>
      <c r="KE37" s="395"/>
      <c r="KF37" s="395"/>
      <c r="KG37" s="395"/>
      <c r="KH37" s="395"/>
      <c r="KI37" s="395"/>
      <c r="KJ37" s="395"/>
      <c r="KK37" s="395"/>
      <c r="KL37" s="395"/>
      <c r="KM37" s="395"/>
      <c r="KN37" s="395"/>
      <c r="KO37" s="395"/>
      <c r="KP37" s="395"/>
      <c r="KQ37" s="395"/>
      <c r="KR37" s="395"/>
      <c r="KS37" s="395"/>
      <c r="KT37" s="395"/>
      <c r="KU37" s="395"/>
      <c r="KV37" s="395"/>
      <c r="KW37" s="395"/>
      <c r="KX37" s="395"/>
      <c r="KY37" s="395"/>
      <c r="KZ37" s="395"/>
      <c r="LA37" s="395"/>
      <c r="LB37" s="395"/>
      <c r="LC37" s="395"/>
      <c r="LD37" s="395"/>
      <c r="LE37" s="395"/>
      <c r="LF37" s="395"/>
      <c r="LG37" s="395"/>
      <c r="LH37" s="395"/>
      <c r="LI37" s="395"/>
      <c r="LJ37" s="395"/>
      <c r="LK37" s="395"/>
      <c r="LL37" s="395"/>
      <c r="LM37" s="395"/>
      <c r="LN37" s="395"/>
      <c r="LO37" s="395"/>
      <c r="LP37" s="395"/>
      <c r="LQ37" s="395"/>
      <c r="LR37" s="395"/>
      <c r="LS37" s="395"/>
      <c r="LT37" s="395"/>
      <c r="LU37" s="395"/>
      <c r="LV37" s="395"/>
      <c r="LW37" s="395"/>
      <c r="LX37" s="395"/>
      <c r="LY37" s="395"/>
      <c r="LZ37" s="395"/>
      <c r="MA37" s="395"/>
      <c r="MB37" s="395"/>
      <c r="MC37" s="395"/>
      <c r="MD37" s="395"/>
      <c r="ME37" s="395"/>
      <c r="MF37" s="395"/>
      <c r="MG37" s="395"/>
      <c r="MH37" s="395"/>
      <c r="MI37" s="395"/>
      <c r="MJ37" s="395"/>
      <c r="MK37" s="395"/>
      <c r="ML37" s="395"/>
      <c r="MM37" s="395"/>
      <c r="MN37" s="395"/>
      <c r="MO37" s="395"/>
      <c r="MP37" s="395"/>
      <c r="MQ37" s="395"/>
      <c r="MR37" s="395"/>
      <c r="MS37" s="395"/>
      <c r="MT37" s="395"/>
      <c r="MU37" s="395"/>
      <c r="MV37" s="395"/>
      <c r="MW37" s="395"/>
      <c r="MX37" s="395"/>
      <c r="MY37" s="395"/>
      <c r="MZ37" s="395"/>
      <c r="NA37" s="395"/>
      <c r="NB37" s="395"/>
      <c r="NC37" s="395"/>
      <c r="ND37" s="395"/>
      <c r="NE37" s="395"/>
      <c r="NF37" s="395"/>
      <c r="NG37" s="489"/>
      <c r="NH37" s="475">
        <v>3.3963478459022176</v>
      </c>
      <c r="NI37" s="475">
        <v>28.264406773598253</v>
      </c>
      <c r="NJ37" s="475">
        <v>3.5850254028743995</v>
      </c>
      <c r="NK37" s="475">
        <v>4636.6517759999997</v>
      </c>
      <c r="NL37" s="475">
        <v>21.408707173123851</v>
      </c>
      <c r="NM37" s="475">
        <v>0.217609</v>
      </c>
      <c r="NN37" s="475">
        <v>0.62562499999999999</v>
      </c>
      <c r="NO37" s="475">
        <v>6.3469000000000012E-2</v>
      </c>
      <c r="NP37" s="475">
        <v>4.0120661114037184E-2</v>
      </c>
      <c r="NQ37" s="475">
        <v>0.52464122900234278</v>
      </c>
      <c r="NR37" s="475">
        <v>1.7749956874059689</v>
      </c>
      <c r="NS37" s="475">
        <v>0</v>
      </c>
      <c r="NT37" s="475">
        <v>16.013902007864179</v>
      </c>
      <c r="NU37" s="475">
        <v>0.60861239337852213</v>
      </c>
      <c r="NV37" s="475">
        <v>0</v>
      </c>
      <c r="NW37" s="475">
        <v>0.42137088886821056</v>
      </c>
      <c r="NX37" s="475">
        <v>0</v>
      </c>
      <c r="NY37" s="475">
        <v>0</v>
      </c>
      <c r="NZ37" s="475">
        <v>1.0782406443765571</v>
      </c>
      <c r="OA37" s="475">
        <v>2.034000003829136E-2</v>
      </c>
      <c r="OB37" s="475">
        <v>0.25</v>
      </c>
      <c r="OC37" s="475">
        <v>1.1891092094603348</v>
      </c>
      <c r="OD37" s="475">
        <v>7.1402542051038493E-14</v>
      </c>
      <c r="OE37" s="475">
        <v>6.2075888980992098E-13</v>
      </c>
      <c r="OF37" s="475">
        <v>0.1099999964237213</v>
      </c>
      <c r="OG37" s="475">
        <v>6.8551042675971993E-2</v>
      </c>
      <c r="OH37" s="475">
        <v>0.33365148084894775</v>
      </c>
      <c r="OI37" s="475">
        <v>0.11</v>
      </c>
      <c r="OJ37" s="475">
        <v>4.4300000000000006E-2</v>
      </c>
      <c r="OK37" s="475">
        <v>5.6257500000000009E-2</v>
      </c>
      <c r="OL37" s="475">
        <v>0.5688512254206779</v>
      </c>
      <c r="OM37" s="475" t="s">
        <v>1395</v>
      </c>
      <c r="ON37" s="475">
        <v>1</v>
      </c>
      <c r="OO37" s="475">
        <v>26</v>
      </c>
      <c r="OP37" s="490"/>
      <c r="OQ37" s="491" t="s">
        <v>1395</v>
      </c>
      <c r="OR37" s="478" t="s">
        <v>1395</v>
      </c>
      <c r="OS37" s="479">
        <v>950224</v>
      </c>
      <c r="OT37" s="479">
        <v>2050</v>
      </c>
      <c r="OU37" s="479" t="s">
        <v>1395</v>
      </c>
      <c r="OV37" s="479" t="s">
        <v>1395</v>
      </c>
      <c r="OW37" s="479">
        <v>0</v>
      </c>
      <c r="OX37" s="479">
        <v>1</v>
      </c>
      <c r="OY37" s="480">
        <v>1</v>
      </c>
      <c r="OZ37" s="480">
        <v>0.55986974606111606</v>
      </c>
      <c r="PA37" s="481"/>
      <c r="PB37" s="482">
        <v>3.3963478459022176</v>
      </c>
      <c r="PC37" s="483"/>
      <c r="PD37" s="478">
        <v>296.57298976949784</v>
      </c>
      <c r="PE37" s="479">
        <v>2.0304368671651302E-10</v>
      </c>
      <c r="PF37" s="479">
        <v>388.9450828023019</v>
      </c>
      <c r="PG37" s="480">
        <v>3.3963478459022176</v>
      </c>
      <c r="PH37" s="483"/>
      <c r="PI37" s="478">
        <v>3.3963478459022176</v>
      </c>
      <c r="PJ37" s="479">
        <v>14950</v>
      </c>
      <c r="PK37" s="479">
        <v>575</v>
      </c>
      <c r="PL37" s="479">
        <v>6.9001160240892645E-2</v>
      </c>
      <c r="PM37" s="484">
        <v>36</v>
      </c>
      <c r="PN37" s="479">
        <v>16236</v>
      </c>
      <c r="PO37" s="485">
        <v>2047</v>
      </c>
      <c r="PP37" s="479">
        <v>33</v>
      </c>
      <c r="PQ37" s="479">
        <v>0</v>
      </c>
      <c r="PR37" s="486" t="s">
        <v>1648</v>
      </c>
      <c r="PS37" s="486" t="s">
        <v>1595</v>
      </c>
      <c r="PT37" s="479">
        <v>1</v>
      </c>
      <c r="PU37" s="487" t="s">
        <v>1647</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row>
    <row r="38" spans="1:457" x14ac:dyDescent="0.35">
      <c r="A38" s="459" t="s">
        <v>1649</v>
      </c>
      <c r="B38" s="460">
        <v>3.4653490061431103</v>
      </c>
      <c r="C38" s="488">
        <f>NPV(About!A$94,'H2 Data'!AE$2:BH$2)/30*AB38+B38</f>
        <v>4.7854530637717101</v>
      </c>
      <c r="D38" s="462" t="s">
        <v>1592</v>
      </c>
      <c r="E38" s="463" t="s">
        <v>1649</v>
      </c>
      <c r="F38" s="463" t="s">
        <v>1391</v>
      </c>
      <c r="G38" s="463" t="s">
        <v>1593</v>
      </c>
      <c r="H38" s="463" t="s">
        <v>1594</v>
      </c>
      <c r="I38" s="463" t="s">
        <v>1595</v>
      </c>
      <c r="J38" s="464">
        <v>2051</v>
      </c>
      <c r="K38" s="465">
        <v>575</v>
      </c>
      <c r="L38" s="466">
        <v>0.95</v>
      </c>
      <c r="M38" s="466">
        <v>2.3300000000000001E-2</v>
      </c>
      <c r="N38" s="466">
        <v>0.25</v>
      </c>
      <c r="O38" s="471">
        <v>0.11</v>
      </c>
      <c r="P38" s="465">
        <v>1</v>
      </c>
      <c r="Q38" s="465">
        <v>2</v>
      </c>
      <c r="R38" s="465">
        <v>30</v>
      </c>
      <c r="S38" s="467" t="s">
        <v>1395</v>
      </c>
      <c r="T38" s="468">
        <v>64757.999999999993</v>
      </c>
      <c r="U38" s="468">
        <v>638325</v>
      </c>
      <c r="V38" s="468">
        <v>222026</v>
      </c>
      <c r="W38" s="468">
        <v>44404</v>
      </c>
      <c r="X38" s="465">
        <v>0</v>
      </c>
      <c r="Y38" s="469" t="s">
        <v>1596</v>
      </c>
      <c r="Z38" s="470">
        <v>18.559999999999999</v>
      </c>
      <c r="AA38" s="469" t="s">
        <v>1397</v>
      </c>
      <c r="AB38" s="465">
        <v>8.9999999999999993E-3</v>
      </c>
      <c r="AC38" s="466">
        <v>0.7</v>
      </c>
      <c r="AD38" s="466">
        <v>0.7</v>
      </c>
      <c r="AE38" s="466">
        <v>0.7</v>
      </c>
      <c r="AF38" s="467" t="s">
        <v>1398</v>
      </c>
      <c r="AG38" s="465">
        <v>443</v>
      </c>
      <c r="AH38" s="465">
        <v>443</v>
      </c>
      <c r="AI38" s="465">
        <v>443</v>
      </c>
      <c r="AJ38" s="465">
        <v>30</v>
      </c>
      <c r="AK38" s="469" t="s">
        <v>1399</v>
      </c>
      <c r="AL38" s="466">
        <v>1</v>
      </c>
      <c r="AM38" s="466">
        <v>0</v>
      </c>
      <c r="AN38" s="469" t="s">
        <v>1400</v>
      </c>
      <c r="AO38" s="466"/>
      <c r="AP38" s="466"/>
      <c r="AQ38" s="466"/>
      <c r="AR38" s="466"/>
      <c r="AS38" s="466"/>
      <c r="AT38" s="466"/>
      <c r="AU38" s="466"/>
      <c r="AV38" s="466"/>
      <c r="AW38" s="466"/>
      <c r="AX38" s="466"/>
      <c r="AY38" s="466"/>
      <c r="AZ38" s="466"/>
      <c r="BA38" s="466"/>
      <c r="BB38" s="466"/>
      <c r="BC38" s="466"/>
      <c r="BD38" s="466"/>
      <c r="BE38" s="466"/>
      <c r="BF38" s="466"/>
      <c r="BG38" s="466"/>
      <c r="BH38" s="466"/>
      <c r="BI38" s="466"/>
      <c r="BJ38" s="466"/>
      <c r="BK38" s="466"/>
      <c r="BL38" s="466"/>
      <c r="BM38" s="466"/>
      <c r="BN38" s="466"/>
      <c r="BO38" s="466"/>
      <c r="BP38" s="466"/>
      <c r="BQ38" s="466"/>
      <c r="BR38" s="466"/>
      <c r="BS38" s="466"/>
      <c r="BT38" s="466"/>
      <c r="BU38" s="466"/>
      <c r="BV38" s="466"/>
      <c r="BW38" s="466"/>
      <c r="BX38" s="466"/>
      <c r="BY38" s="466"/>
      <c r="BZ38" s="466"/>
      <c r="CA38" s="466"/>
      <c r="CB38" s="466"/>
      <c r="CC38" s="466"/>
      <c r="CD38" s="466"/>
      <c r="CE38" s="466"/>
      <c r="CF38" s="466"/>
      <c r="CG38" s="466"/>
      <c r="CH38" s="466"/>
      <c r="CI38" s="466"/>
      <c r="CJ38" s="466"/>
      <c r="CK38" s="466"/>
      <c r="CL38" s="466"/>
      <c r="CM38" s="466"/>
      <c r="CN38" s="466"/>
      <c r="CO38" s="466"/>
      <c r="CP38" s="466"/>
      <c r="CQ38" s="466"/>
      <c r="CR38" s="466"/>
      <c r="CS38" s="466"/>
      <c r="CT38" s="466"/>
      <c r="CU38" s="466"/>
      <c r="CV38" s="466"/>
      <c r="CW38" s="466"/>
      <c r="CX38" s="466"/>
      <c r="CY38" s="466"/>
      <c r="CZ38" s="466"/>
      <c r="DA38" s="466"/>
      <c r="DB38" s="466"/>
      <c r="DC38" s="466"/>
      <c r="DD38" s="466"/>
      <c r="DE38" s="466"/>
      <c r="DF38" s="466"/>
      <c r="DG38" s="466"/>
      <c r="DH38" s="466"/>
      <c r="DI38" s="466"/>
      <c r="DJ38" s="466"/>
      <c r="DK38" s="466"/>
      <c r="DL38" s="466"/>
      <c r="DM38" s="466"/>
      <c r="DN38" s="466"/>
      <c r="DO38" s="466"/>
      <c r="DP38" s="466"/>
      <c r="DQ38" s="466"/>
      <c r="DR38" s="466"/>
      <c r="DS38" s="466"/>
      <c r="DT38" s="466"/>
      <c r="DU38" s="466"/>
      <c r="DV38" s="466"/>
      <c r="DW38" s="471"/>
      <c r="DX38" s="466"/>
      <c r="DY38" s="466"/>
      <c r="DZ38" s="466"/>
      <c r="EA38" s="466"/>
      <c r="EB38" s="466"/>
      <c r="EC38" s="466"/>
      <c r="ED38" s="466"/>
      <c r="EE38" s="466"/>
      <c r="EF38" s="466"/>
      <c r="EG38" s="466"/>
      <c r="EH38" s="466"/>
      <c r="EI38" s="466"/>
      <c r="EJ38" s="466"/>
      <c r="EK38" s="465"/>
      <c r="EL38" s="465"/>
      <c r="EM38" s="465"/>
      <c r="EN38" s="465"/>
      <c r="EO38" s="466"/>
      <c r="EP38" s="466"/>
      <c r="EQ38" s="466"/>
      <c r="ER38" s="465"/>
      <c r="ES38" s="465"/>
      <c r="ET38" s="465"/>
      <c r="EU38" s="465"/>
      <c r="EV38" s="465"/>
      <c r="EW38" s="467"/>
      <c r="EX38" s="467" t="s">
        <v>1401</v>
      </c>
      <c r="EY38" s="467">
        <v>0</v>
      </c>
      <c r="EZ38" s="467">
        <v>0</v>
      </c>
      <c r="FA38" s="467">
        <v>0</v>
      </c>
      <c r="FB38" s="469" t="s">
        <v>1402</v>
      </c>
      <c r="FC38" s="467">
        <v>62.117280000000001</v>
      </c>
      <c r="FD38" s="469" t="s">
        <v>1597</v>
      </c>
      <c r="FE38" s="467">
        <v>1589.991</v>
      </c>
      <c r="FF38" s="469" t="s">
        <v>1404</v>
      </c>
      <c r="FG38" s="467">
        <v>0</v>
      </c>
      <c r="FH38" s="469" t="s">
        <v>1405</v>
      </c>
      <c r="FI38" s="467">
        <v>0</v>
      </c>
      <c r="FJ38" s="469" t="s">
        <v>1405</v>
      </c>
      <c r="FK38" s="467">
        <v>0</v>
      </c>
      <c r="FL38" s="472">
        <v>0</v>
      </c>
      <c r="FM38" s="473">
        <v>0</v>
      </c>
      <c r="FN38" s="473">
        <v>0</v>
      </c>
      <c r="FO38" s="473">
        <v>0</v>
      </c>
      <c r="FP38" s="473">
        <v>0</v>
      </c>
      <c r="FQ38" s="473">
        <v>0</v>
      </c>
      <c r="FR38" s="473">
        <v>0</v>
      </c>
      <c r="FS38" s="473">
        <v>0</v>
      </c>
      <c r="FT38" s="473">
        <v>0</v>
      </c>
      <c r="FU38" s="473">
        <v>0</v>
      </c>
      <c r="FV38" s="473">
        <v>0</v>
      </c>
      <c r="FW38" s="473">
        <v>0</v>
      </c>
      <c r="FX38" s="473">
        <v>0</v>
      </c>
      <c r="FY38" s="473">
        <v>0</v>
      </c>
      <c r="FZ38" s="473">
        <v>0</v>
      </c>
      <c r="GA38" s="473">
        <v>0</v>
      </c>
      <c r="GB38" s="473">
        <v>0</v>
      </c>
      <c r="GC38" s="473">
        <v>0</v>
      </c>
      <c r="GD38" s="473">
        <v>0</v>
      </c>
      <c r="GE38" s="473">
        <v>0</v>
      </c>
      <c r="GF38" s="473">
        <v>0</v>
      </c>
      <c r="GG38" s="473">
        <v>0</v>
      </c>
      <c r="GH38" s="473">
        <v>0</v>
      </c>
      <c r="GI38" s="473">
        <v>0</v>
      </c>
      <c r="GJ38" s="473">
        <v>0</v>
      </c>
      <c r="GK38" s="473">
        <v>0</v>
      </c>
      <c r="GL38" s="473">
        <v>0</v>
      </c>
      <c r="GM38" s="473">
        <v>0</v>
      </c>
      <c r="GN38" s="473">
        <v>0</v>
      </c>
      <c r="GO38" s="473">
        <v>0</v>
      </c>
      <c r="GP38" s="473">
        <v>0</v>
      </c>
      <c r="GQ38" s="473">
        <v>0</v>
      </c>
      <c r="GR38" s="473">
        <v>0</v>
      </c>
      <c r="GS38" s="473">
        <v>0</v>
      </c>
      <c r="GT38" s="473">
        <v>0</v>
      </c>
      <c r="GU38" s="473">
        <v>0</v>
      </c>
      <c r="GV38" s="473">
        <v>0</v>
      </c>
      <c r="GW38" s="473">
        <v>0</v>
      </c>
      <c r="GX38" s="473">
        <v>0</v>
      </c>
      <c r="GY38" s="473">
        <v>0</v>
      </c>
      <c r="GZ38" s="473">
        <v>0</v>
      </c>
      <c r="HA38" s="473">
        <v>0</v>
      </c>
      <c r="HB38" s="473">
        <v>0</v>
      </c>
      <c r="HC38" s="473">
        <v>0</v>
      </c>
      <c r="HD38" s="473">
        <v>0</v>
      </c>
      <c r="HE38" s="473">
        <v>0</v>
      </c>
      <c r="HF38" s="473">
        <v>0</v>
      </c>
      <c r="HG38" s="473">
        <v>0</v>
      </c>
      <c r="HH38" s="473">
        <v>0</v>
      </c>
      <c r="HI38" s="473">
        <v>0</v>
      </c>
      <c r="HJ38" s="473">
        <v>0</v>
      </c>
      <c r="HK38" s="473">
        <v>0</v>
      </c>
      <c r="HL38" s="473">
        <v>0</v>
      </c>
      <c r="HM38" s="473">
        <v>0</v>
      </c>
      <c r="HN38" s="473">
        <v>0</v>
      </c>
      <c r="HO38" s="473">
        <v>0</v>
      </c>
      <c r="HP38" s="473">
        <v>0</v>
      </c>
      <c r="HQ38" s="473">
        <v>0</v>
      </c>
      <c r="HR38" s="473">
        <v>0</v>
      </c>
      <c r="HS38" s="473">
        <v>0</v>
      </c>
      <c r="HT38" s="473">
        <v>0</v>
      </c>
      <c r="HU38" s="473">
        <v>0</v>
      </c>
      <c r="HV38" s="473">
        <v>0</v>
      </c>
      <c r="HW38" s="473">
        <v>0</v>
      </c>
      <c r="HX38" s="473">
        <v>0</v>
      </c>
      <c r="HY38" s="473">
        <v>0</v>
      </c>
      <c r="HZ38" s="473">
        <v>0</v>
      </c>
      <c r="IA38" s="473">
        <v>0</v>
      </c>
      <c r="IB38" s="473">
        <v>0</v>
      </c>
      <c r="IC38" s="473">
        <v>0</v>
      </c>
      <c r="ID38" s="473">
        <v>0</v>
      </c>
      <c r="IE38" s="473">
        <v>0</v>
      </c>
      <c r="IF38" s="473">
        <v>0</v>
      </c>
      <c r="IG38" s="473">
        <v>0</v>
      </c>
      <c r="IH38" s="473">
        <v>0</v>
      </c>
      <c r="II38" s="473">
        <v>0</v>
      </c>
      <c r="IJ38" s="473">
        <v>0</v>
      </c>
      <c r="IK38" s="473">
        <v>0</v>
      </c>
      <c r="IL38" s="473">
        <v>0</v>
      </c>
      <c r="IM38" s="473">
        <v>0</v>
      </c>
      <c r="IN38" s="473">
        <v>0</v>
      </c>
      <c r="IO38" s="473">
        <v>0</v>
      </c>
      <c r="IP38" s="473">
        <v>0</v>
      </c>
      <c r="IQ38" s="473">
        <v>0</v>
      </c>
      <c r="IR38" s="473">
        <v>0</v>
      </c>
      <c r="IS38" s="473">
        <v>0</v>
      </c>
      <c r="IT38" s="473">
        <v>0</v>
      </c>
      <c r="IU38" s="473">
        <v>0</v>
      </c>
      <c r="IV38" s="473">
        <v>0</v>
      </c>
      <c r="IW38" s="473">
        <v>0</v>
      </c>
      <c r="IX38" s="473">
        <v>0</v>
      </c>
      <c r="IY38" s="473">
        <v>0</v>
      </c>
      <c r="IZ38" s="473">
        <v>0</v>
      </c>
      <c r="JA38" s="473">
        <v>0</v>
      </c>
      <c r="JB38" s="473">
        <v>0</v>
      </c>
      <c r="JC38" s="473">
        <v>0</v>
      </c>
      <c r="JD38" s="473">
        <v>0</v>
      </c>
      <c r="JE38" s="473">
        <v>0</v>
      </c>
      <c r="JF38" s="473">
        <v>0</v>
      </c>
      <c r="JG38" s="473">
        <v>0</v>
      </c>
      <c r="JH38" s="473">
        <v>0</v>
      </c>
      <c r="JI38" s="467" t="s">
        <v>1416</v>
      </c>
      <c r="JJ38" s="467" t="s">
        <v>1416</v>
      </c>
      <c r="JK38" s="395"/>
      <c r="JL38" s="395"/>
      <c r="JM38" s="395"/>
      <c r="JN38" s="395"/>
      <c r="JO38" s="395"/>
      <c r="JP38" s="395"/>
      <c r="JQ38" s="395"/>
      <c r="JR38" s="395"/>
      <c r="JS38" s="395"/>
      <c r="JT38" s="395"/>
      <c r="JU38" s="395"/>
      <c r="JV38" s="395"/>
      <c r="JW38" s="395"/>
      <c r="JX38" s="395"/>
      <c r="JY38" s="395"/>
      <c r="JZ38" s="395"/>
      <c r="KA38" s="395"/>
      <c r="KB38" s="395"/>
      <c r="KC38" s="395"/>
      <c r="KD38" s="395"/>
      <c r="KE38" s="395"/>
      <c r="KF38" s="395"/>
      <c r="KG38" s="395"/>
      <c r="KH38" s="395"/>
      <c r="KI38" s="395"/>
      <c r="KJ38" s="395"/>
      <c r="KK38" s="395"/>
      <c r="KL38" s="395"/>
      <c r="KM38" s="395"/>
      <c r="KN38" s="395"/>
      <c r="KO38" s="395"/>
      <c r="KP38" s="395"/>
      <c r="KQ38" s="395"/>
      <c r="KR38" s="395"/>
      <c r="KS38" s="395"/>
      <c r="KT38" s="395"/>
      <c r="KU38" s="395"/>
      <c r="KV38" s="395"/>
      <c r="KW38" s="395"/>
      <c r="KX38" s="395"/>
      <c r="KY38" s="395"/>
      <c r="KZ38" s="395"/>
      <c r="LA38" s="395"/>
      <c r="LB38" s="395"/>
      <c r="LC38" s="395"/>
      <c r="LD38" s="395"/>
      <c r="LE38" s="395"/>
      <c r="LF38" s="395"/>
      <c r="LG38" s="395"/>
      <c r="LH38" s="395"/>
      <c r="LI38" s="395"/>
      <c r="LJ38" s="395"/>
      <c r="LK38" s="395"/>
      <c r="LL38" s="395"/>
      <c r="LM38" s="395"/>
      <c r="LN38" s="395"/>
      <c r="LO38" s="395"/>
      <c r="LP38" s="395"/>
      <c r="LQ38" s="395"/>
      <c r="LR38" s="395"/>
      <c r="LS38" s="395"/>
      <c r="LT38" s="395"/>
      <c r="LU38" s="395"/>
      <c r="LV38" s="395"/>
      <c r="LW38" s="395"/>
      <c r="LX38" s="395"/>
      <c r="LY38" s="395"/>
      <c r="LZ38" s="395"/>
      <c r="MA38" s="395"/>
      <c r="MB38" s="395"/>
      <c r="MC38" s="395"/>
      <c r="MD38" s="395"/>
      <c r="ME38" s="395"/>
      <c r="MF38" s="395"/>
      <c r="MG38" s="395"/>
      <c r="MH38" s="395"/>
      <c r="MI38" s="395"/>
      <c r="MJ38" s="395"/>
      <c r="MK38" s="395"/>
      <c r="ML38" s="395"/>
      <c r="MM38" s="395"/>
      <c r="MN38" s="395"/>
      <c r="MO38" s="395"/>
      <c r="MP38" s="395"/>
      <c r="MQ38" s="395"/>
      <c r="MR38" s="395"/>
      <c r="MS38" s="395"/>
      <c r="MT38" s="395"/>
      <c r="MU38" s="395"/>
      <c r="MV38" s="395"/>
      <c r="MW38" s="395"/>
      <c r="MX38" s="395"/>
      <c r="MY38" s="395"/>
      <c r="MZ38" s="395"/>
      <c r="NA38" s="395"/>
      <c r="NB38" s="395"/>
      <c r="NC38" s="395"/>
      <c r="ND38" s="395"/>
      <c r="NE38" s="395"/>
      <c r="NF38" s="395"/>
      <c r="NG38" s="489"/>
      <c r="NH38" s="475">
        <v>3.4653490061431103</v>
      </c>
      <c r="NI38" s="475">
        <v>28.838634429122962</v>
      </c>
      <c r="NJ38" s="475">
        <v>3.6580006977233723</v>
      </c>
      <c r="NK38" s="475">
        <v>4637.074943999999</v>
      </c>
      <c r="NL38" s="475">
        <v>21.846007139799262</v>
      </c>
      <c r="NM38" s="475">
        <v>0.222026</v>
      </c>
      <c r="NN38" s="475">
        <v>0.63832500000000003</v>
      </c>
      <c r="NO38" s="475">
        <v>6.4757999999999982E-2</v>
      </c>
      <c r="NP38" s="475">
        <v>4.0935140670937245E-2</v>
      </c>
      <c r="NQ38" s="475">
        <v>0.53529140492656191</v>
      </c>
      <c r="NR38" s="475">
        <v>1.8110086740608327</v>
      </c>
      <c r="NS38" s="475">
        <v>0</v>
      </c>
      <c r="NT38" s="475">
        <v>16.341386104825489</v>
      </c>
      <c r="NU38" s="475">
        <v>0.6210372757220769</v>
      </c>
      <c r="NV38" s="475">
        <v>0</v>
      </c>
      <c r="NW38" s="475">
        <v>0.42998755756607648</v>
      </c>
      <c r="NX38" s="475">
        <v>0</v>
      </c>
      <c r="NY38" s="475">
        <v>0</v>
      </c>
      <c r="NZ38" s="475">
        <v>1.1003168413563544</v>
      </c>
      <c r="OA38" s="475">
        <v>2.033999999787121E-2</v>
      </c>
      <c r="OB38" s="475">
        <v>0.25</v>
      </c>
      <c r="OC38" s="475">
        <v>1.2134190108469411</v>
      </c>
      <c r="OD38" s="475">
        <v>6.562468503159654E-14</v>
      </c>
      <c r="OE38" s="475">
        <v>5.7052739936374736E-13</v>
      </c>
      <c r="OF38" s="475">
        <v>0.1099999964237213</v>
      </c>
      <c r="OG38" s="475">
        <v>6.8550291657447818E-2</v>
      </c>
      <c r="OH38" s="475">
        <v>0.33369350746810411</v>
      </c>
      <c r="OI38" s="475">
        <v>0.11</v>
      </c>
      <c r="OJ38" s="475">
        <v>4.4299999999999999E-2</v>
      </c>
      <c r="OK38" s="475">
        <v>5.6257500000000002E-2</v>
      </c>
      <c r="OL38" s="475">
        <v>0.55751144393940855</v>
      </c>
      <c r="OM38" s="475" t="s">
        <v>1395</v>
      </c>
      <c r="ON38" s="475">
        <v>1</v>
      </c>
      <c r="OO38" s="475">
        <v>27</v>
      </c>
      <c r="OP38" s="490"/>
      <c r="OQ38" s="491" t="s">
        <v>1395</v>
      </c>
      <c r="OR38" s="478" t="s">
        <v>1395</v>
      </c>
      <c r="OS38" s="479">
        <v>969513</v>
      </c>
      <c r="OT38" s="479">
        <v>2051</v>
      </c>
      <c r="OU38" s="479" t="s">
        <v>1395</v>
      </c>
      <c r="OV38" s="479" t="s">
        <v>1395</v>
      </c>
      <c r="OW38" s="479">
        <v>0</v>
      </c>
      <c r="OX38" s="479">
        <v>1</v>
      </c>
      <c r="OY38" s="480">
        <v>1</v>
      </c>
      <c r="OZ38" s="480">
        <v>0.54870900490375907</v>
      </c>
      <c r="PA38" s="481"/>
      <c r="PB38" s="482">
        <v>3.4653490061431103</v>
      </c>
      <c r="PC38" s="483"/>
      <c r="PD38" s="478">
        <v>296.56134127502185</v>
      </c>
      <c r="PE38" s="479">
        <v>1.8289344368011008E-10</v>
      </c>
      <c r="PF38" s="479">
        <v>388.98461628346405</v>
      </c>
      <c r="PG38" s="480">
        <v>3.4653490061431103</v>
      </c>
      <c r="PH38" s="483"/>
      <c r="PI38" s="478">
        <v>3.4653490061431103</v>
      </c>
      <c r="PJ38" s="479">
        <v>15525</v>
      </c>
      <c r="PK38" s="479">
        <v>575</v>
      </c>
      <c r="PL38" s="479">
        <v>7.0412752843865611E-2</v>
      </c>
      <c r="PM38" s="484">
        <v>36</v>
      </c>
      <c r="PN38" s="479">
        <v>16200</v>
      </c>
      <c r="PO38" s="485">
        <v>2048</v>
      </c>
      <c r="PP38" s="479">
        <v>33</v>
      </c>
      <c r="PQ38" s="479">
        <v>0</v>
      </c>
      <c r="PR38" s="486" t="s">
        <v>1650</v>
      </c>
      <c r="PS38" s="486" t="s">
        <v>1595</v>
      </c>
      <c r="PT38" s="479">
        <v>1</v>
      </c>
      <c r="PU38" s="487" t="s">
        <v>1649</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row>
    <row r="39" spans="1:457" x14ac:dyDescent="0.35">
      <c r="A39" s="459" t="s">
        <v>1651</v>
      </c>
      <c r="B39" s="460">
        <v>3.5357617589869759</v>
      </c>
      <c r="C39" s="488">
        <f>NPV(About!A$94,'H2 Data'!AE$2:BH$2)/30*AB39+B39</f>
        <v>4.8558658166155757</v>
      </c>
      <c r="D39" s="462" t="s">
        <v>1592</v>
      </c>
      <c r="E39" s="463" t="s">
        <v>1651</v>
      </c>
      <c r="F39" s="463" t="s">
        <v>1391</v>
      </c>
      <c r="G39" s="463" t="s">
        <v>1593</v>
      </c>
      <c r="H39" s="463" t="s">
        <v>1594</v>
      </c>
      <c r="I39" s="463" t="s">
        <v>1595</v>
      </c>
      <c r="J39" s="464">
        <v>2052</v>
      </c>
      <c r="K39" s="465">
        <v>575</v>
      </c>
      <c r="L39" s="466">
        <v>0.95</v>
      </c>
      <c r="M39" s="466">
        <v>2.3300000000000001E-2</v>
      </c>
      <c r="N39" s="466">
        <v>0.25</v>
      </c>
      <c r="O39" s="471">
        <v>0.11</v>
      </c>
      <c r="P39" s="465">
        <v>1</v>
      </c>
      <c r="Q39" s="465">
        <v>2</v>
      </c>
      <c r="R39" s="465">
        <v>30</v>
      </c>
      <c r="S39" s="467" t="s">
        <v>1395</v>
      </c>
      <c r="T39" s="468">
        <v>66072</v>
      </c>
      <c r="U39" s="468">
        <v>651282.99999999988</v>
      </c>
      <c r="V39" s="468">
        <v>226532.99999999997</v>
      </c>
      <c r="W39" s="468">
        <v>45304.999999999993</v>
      </c>
      <c r="X39" s="465">
        <v>0</v>
      </c>
      <c r="Y39" s="469" t="s">
        <v>1596</v>
      </c>
      <c r="Z39" s="470">
        <v>18.559999999999999</v>
      </c>
      <c r="AA39" s="469" t="s">
        <v>1397</v>
      </c>
      <c r="AB39" s="465">
        <v>8.9999999999999993E-3</v>
      </c>
      <c r="AC39" s="466">
        <v>0.7</v>
      </c>
      <c r="AD39" s="466">
        <v>0.7</v>
      </c>
      <c r="AE39" s="466">
        <v>0.7</v>
      </c>
      <c r="AF39" s="467" t="s">
        <v>1398</v>
      </c>
      <c r="AG39" s="465">
        <v>443</v>
      </c>
      <c r="AH39" s="465">
        <v>443</v>
      </c>
      <c r="AI39" s="465">
        <v>443</v>
      </c>
      <c r="AJ39" s="465">
        <v>30</v>
      </c>
      <c r="AK39" s="469" t="s">
        <v>1399</v>
      </c>
      <c r="AL39" s="466">
        <v>1</v>
      </c>
      <c r="AM39" s="466">
        <v>0</v>
      </c>
      <c r="AN39" s="469" t="s">
        <v>1400</v>
      </c>
      <c r="AO39" s="466"/>
      <c r="AP39" s="466"/>
      <c r="AQ39" s="466"/>
      <c r="AR39" s="466"/>
      <c r="AS39" s="466"/>
      <c r="AT39" s="466"/>
      <c r="AU39" s="466"/>
      <c r="AV39" s="466"/>
      <c r="AW39" s="466"/>
      <c r="AX39" s="466"/>
      <c r="AY39" s="466"/>
      <c r="AZ39" s="466"/>
      <c r="BA39" s="466"/>
      <c r="BB39" s="466"/>
      <c r="BC39" s="466"/>
      <c r="BD39" s="466"/>
      <c r="BE39" s="466"/>
      <c r="BF39" s="466"/>
      <c r="BG39" s="466"/>
      <c r="BH39" s="466"/>
      <c r="BI39" s="466"/>
      <c r="BJ39" s="466"/>
      <c r="BK39" s="466"/>
      <c r="BL39" s="466"/>
      <c r="BM39" s="466"/>
      <c r="BN39" s="466"/>
      <c r="BO39" s="466"/>
      <c r="BP39" s="466"/>
      <c r="BQ39" s="466"/>
      <c r="BR39" s="466"/>
      <c r="BS39" s="466"/>
      <c r="BT39" s="466"/>
      <c r="BU39" s="466"/>
      <c r="BV39" s="466"/>
      <c r="BW39" s="466"/>
      <c r="BX39" s="466"/>
      <c r="BY39" s="466"/>
      <c r="BZ39" s="466"/>
      <c r="CA39" s="466"/>
      <c r="CB39" s="466"/>
      <c r="CC39" s="466"/>
      <c r="CD39" s="466"/>
      <c r="CE39" s="466"/>
      <c r="CF39" s="466"/>
      <c r="CG39" s="466"/>
      <c r="CH39" s="466"/>
      <c r="CI39" s="466"/>
      <c r="CJ39" s="466"/>
      <c r="CK39" s="466"/>
      <c r="CL39" s="466"/>
      <c r="CM39" s="466"/>
      <c r="CN39" s="466"/>
      <c r="CO39" s="466"/>
      <c r="CP39" s="466"/>
      <c r="CQ39" s="466"/>
      <c r="CR39" s="466"/>
      <c r="CS39" s="466"/>
      <c r="CT39" s="466"/>
      <c r="CU39" s="466"/>
      <c r="CV39" s="466"/>
      <c r="CW39" s="466"/>
      <c r="CX39" s="466"/>
      <c r="CY39" s="466"/>
      <c r="CZ39" s="466"/>
      <c r="DA39" s="466"/>
      <c r="DB39" s="466"/>
      <c r="DC39" s="466"/>
      <c r="DD39" s="466"/>
      <c r="DE39" s="466"/>
      <c r="DF39" s="466"/>
      <c r="DG39" s="466"/>
      <c r="DH39" s="466"/>
      <c r="DI39" s="466"/>
      <c r="DJ39" s="466"/>
      <c r="DK39" s="466"/>
      <c r="DL39" s="466"/>
      <c r="DM39" s="466"/>
      <c r="DN39" s="466"/>
      <c r="DO39" s="466"/>
      <c r="DP39" s="466"/>
      <c r="DQ39" s="466"/>
      <c r="DR39" s="466"/>
      <c r="DS39" s="466"/>
      <c r="DT39" s="466"/>
      <c r="DU39" s="466"/>
      <c r="DV39" s="466"/>
      <c r="DW39" s="471"/>
      <c r="DX39" s="466"/>
      <c r="DY39" s="466"/>
      <c r="DZ39" s="466"/>
      <c r="EA39" s="466"/>
      <c r="EB39" s="466"/>
      <c r="EC39" s="466"/>
      <c r="ED39" s="466"/>
      <c r="EE39" s="466"/>
      <c r="EF39" s="466"/>
      <c r="EG39" s="466"/>
      <c r="EH39" s="466"/>
      <c r="EI39" s="466"/>
      <c r="EJ39" s="466"/>
      <c r="EK39" s="465"/>
      <c r="EL39" s="465"/>
      <c r="EM39" s="465"/>
      <c r="EN39" s="465"/>
      <c r="EO39" s="466"/>
      <c r="EP39" s="466"/>
      <c r="EQ39" s="466"/>
      <c r="ER39" s="465"/>
      <c r="ES39" s="465"/>
      <c r="ET39" s="465"/>
      <c r="EU39" s="465"/>
      <c r="EV39" s="465"/>
      <c r="EW39" s="467"/>
      <c r="EX39" s="467" t="s">
        <v>1401</v>
      </c>
      <c r="EY39" s="467">
        <v>0</v>
      </c>
      <c r="EZ39" s="467">
        <v>0</v>
      </c>
      <c r="FA39" s="467">
        <v>0</v>
      </c>
      <c r="FB39" s="469" t="s">
        <v>1402</v>
      </c>
      <c r="FC39" s="467">
        <v>62.117280000000001</v>
      </c>
      <c r="FD39" s="469" t="s">
        <v>1597</v>
      </c>
      <c r="FE39" s="467">
        <v>1589.991</v>
      </c>
      <c r="FF39" s="469" t="s">
        <v>1404</v>
      </c>
      <c r="FG39" s="467">
        <v>0</v>
      </c>
      <c r="FH39" s="469" t="s">
        <v>1405</v>
      </c>
      <c r="FI39" s="467">
        <v>0</v>
      </c>
      <c r="FJ39" s="469" t="s">
        <v>1405</v>
      </c>
      <c r="FK39" s="467">
        <v>0</v>
      </c>
      <c r="FL39" s="472">
        <v>0</v>
      </c>
      <c r="FM39" s="473">
        <v>0</v>
      </c>
      <c r="FN39" s="473">
        <v>0</v>
      </c>
      <c r="FO39" s="473">
        <v>0</v>
      </c>
      <c r="FP39" s="473">
        <v>0</v>
      </c>
      <c r="FQ39" s="473">
        <v>0</v>
      </c>
      <c r="FR39" s="473">
        <v>0</v>
      </c>
      <c r="FS39" s="473">
        <v>0</v>
      </c>
      <c r="FT39" s="473">
        <v>0</v>
      </c>
      <c r="FU39" s="473">
        <v>0</v>
      </c>
      <c r="FV39" s="473">
        <v>0</v>
      </c>
      <c r="FW39" s="473">
        <v>0</v>
      </c>
      <c r="FX39" s="473">
        <v>0</v>
      </c>
      <c r="FY39" s="473">
        <v>0</v>
      </c>
      <c r="FZ39" s="473">
        <v>0</v>
      </c>
      <c r="GA39" s="473">
        <v>0</v>
      </c>
      <c r="GB39" s="473">
        <v>0</v>
      </c>
      <c r="GC39" s="473">
        <v>0</v>
      </c>
      <c r="GD39" s="473">
        <v>0</v>
      </c>
      <c r="GE39" s="473">
        <v>0</v>
      </c>
      <c r="GF39" s="473">
        <v>0</v>
      </c>
      <c r="GG39" s="473">
        <v>0</v>
      </c>
      <c r="GH39" s="473">
        <v>0</v>
      </c>
      <c r="GI39" s="473">
        <v>0</v>
      </c>
      <c r="GJ39" s="473">
        <v>0</v>
      </c>
      <c r="GK39" s="473">
        <v>0</v>
      </c>
      <c r="GL39" s="473">
        <v>0</v>
      </c>
      <c r="GM39" s="473">
        <v>0</v>
      </c>
      <c r="GN39" s="473">
        <v>0</v>
      </c>
      <c r="GO39" s="473">
        <v>0</v>
      </c>
      <c r="GP39" s="473">
        <v>0</v>
      </c>
      <c r="GQ39" s="473">
        <v>0</v>
      </c>
      <c r="GR39" s="473">
        <v>0</v>
      </c>
      <c r="GS39" s="473">
        <v>0</v>
      </c>
      <c r="GT39" s="473">
        <v>0</v>
      </c>
      <c r="GU39" s="473">
        <v>0</v>
      </c>
      <c r="GV39" s="473">
        <v>0</v>
      </c>
      <c r="GW39" s="473">
        <v>0</v>
      </c>
      <c r="GX39" s="473">
        <v>0</v>
      </c>
      <c r="GY39" s="473">
        <v>0</v>
      </c>
      <c r="GZ39" s="473">
        <v>0</v>
      </c>
      <c r="HA39" s="473">
        <v>0</v>
      </c>
      <c r="HB39" s="473">
        <v>0</v>
      </c>
      <c r="HC39" s="473">
        <v>0</v>
      </c>
      <c r="HD39" s="473">
        <v>0</v>
      </c>
      <c r="HE39" s="473">
        <v>0</v>
      </c>
      <c r="HF39" s="473">
        <v>0</v>
      </c>
      <c r="HG39" s="473">
        <v>0</v>
      </c>
      <c r="HH39" s="473">
        <v>0</v>
      </c>
      <c r="HI39" s="473">
        <v>0</v>
      </c>
      <c r="HJ39" s="473">
        <v>0</v>
      </c>
      <c r="HK39" s="473">
        <v>0</v>
      </c>
      <c r="HL39" s="473">
        <v>0</v>
      </c>
      <c r="HM39" s="473">
        <v>0</v>
      </c>
      <c r="HN39" s="473">
        <v>0</v>
      </c>
      <c r="HO39" s="473">
        <v>0</v>
      </c>
      <c r="HP39" s="473">
        <v>0</v>
      </c>
      <c r="HQ39" s="473">
        <v>0</v>
      </c>
      <c r="HR39" s="473">
        <v>0</v>
      </c>
      <c r="HS39" s="473">
        <v>0</v>
      </c>
      <c r="HT39" s="473">
        <v>0</v>
      </c>
      <c r="HU39" s="473">
        <v>0</v>
      </c>
      <c r="HV39" s="473">
        <v>0</v>
      </c>
      <c r="HW39" s="473">
        <v>0</v>
      </c>
      <c r="HX39" s="473">
        <v>0</v>
      </c>
      <c r="HY39" s="473">
        <v>0</v>
      </c>
      <c r="HZ39" s="473">
        <v>0</v>
      </c>
      <c r="IA39" s="473">
        <v>0</v>
      </c>
      <c r="IB39" s="473">
        <v>0</v>
      </c>
      <c r="IC39" s="473">
        <v>0</v>
      </c>
      <c r="ID39" s="473">
        <v>0</v>
      </c>
      <c r="IE39" s="473">
        <v>0</v>
      </c>
      <c r="IF39" s="473">
        <v>0</v>
      </c>
      <c r="IG39" s="473">
        <v>0</v>
      </c>
      <c r="IH39" s="473">
        <v>0</v>
      </c>
      <c r="II39" s="473">
        <v>0</v>
      </c>
      <c r="IJ39" s="473">
        <v>0</v>
      </c>
      <c r="IK39" s="473">
        <v>0</v>
      </c>
      <c r="IL39" s="473">
        <v>0</v>
      </c>
      <c r="IM39" s="473">
        <v>0</v>
      </c>
      <c r="IN39" s="473">
        <v>0</v>
      </c>
      <c r="IO39" s="473">
        <v>0</v>
      </c>
      <c r="IP39" s="473">
        <v>0</v>
      </c>
      <c r="IQ39" s="473">
        <v>0</v>
      </c>
      <c r="IR39" s="473">
        <v>0</v>
      </c>
      <c r="IS39" s="473">
        <v>0</v>
      </c>
      <c r="IT39" s="473">
        <v>0</v>
      </c>
      <c r="IU39" s="473">
        <v>0</v>
      </c>
      <c r="IV39" s="473">
        <v>0</v>
      </c>
      <c r="IW39" s="473">
        <v>0</v>
      </c>
      <c r="IX39" s="473">
        <v>0</v>
      </c>
      <c r="IY39" s="473">
        <v>0</v>
      </c>
      <c r="IZ39" s="473">
        <v>0</v>
      </c>
      <c r="JA39" s="473">
        <v>0</v>
      </c>
      <c r="JB39" s="473">
        <v>0</v>
      </c>
      <c r="JC39" s="473">
        <v>0</v>
      </c>
      <c r="JD39" s="473">
        <v>0</v>
      </c>
      <c r="JE39" s="473">
        <v>0</v>
      </c>
      <c r="JF39" s="473">
        <v>0</v>
      </c>
      <c r="JG39" s="473">
        <v>0</v>
      </c>
      <c r="JH39" s="473">
        <v>0</v>
      </c>
      <c r="JI39" s="467" t="s">
        <v>1416</v>
      </c>
      <c r="JJ39" s="467" t="s">
        <v>1416</v>
      </c>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489"/>
      <c r="NH39" s="475">
        <v>3.5357617589869759</v>
      </c>
      <c r="NI39" s="475">
        <v>29.424609358289615</v>
      </c>
      <c r="NJ39" s="475">
        <v>3.732344799067302</v>
      </c>
      <c r="NK39" s="475">
        <v>4637.074943999999</v>
      </c>
      <c r="NL39" s="475">
        <v>22.289569945639361</v>
      </c>
      <c r="NM39" s="475">
        <v>0.22653299999999998</v>
      </c>
      <c r="NN39" s="475">
        <v>0.65128299999999983</v>
      </c>
      <c r="NO39" s="475">
        <v>6.6072000000000006E-2</v>
      </c>
      <c r="NP39" s="475">
        <v>4.1766061879287067E-2</v>
      </c>
      <c r="NQ39" s="475">
        <v>0.54615740806037161</v>
      </c>
      <c r="NR39" s="475">
        <v>1.8477557874705202</v>
      </c>
      <c r="NS39" s="475">
        <v>0</v>
      </c>
      <c r="NT39" s="475">
        <v>16.673524336228493</v>
      </c>
      <c r="NU39" s="475">
        <v>0.63363821389520802</v>
      </c>
      <c r="NV39" s="475">
        <v>0</v>
      </c>
      <c r="NW39" s="475">
        <v>0.43864224999619167</v>
      </c>
      <c r="NX39" s="475">
        <v>0</v>
      </c>
      <c r="NY39" s="475">
        <v>0</v>
      </c>
      <c r="NZ39" s="475">
        <v>1.122431826230001</v>
      </c>
      <c r="OA39" s="475">
        <v>2.0339999988655457E-2</v>
      </c>
      <c r="OB39" s="475">
        <v>0.25</v>
      </c>
      <c r="OC39" s="475">
        <v>1.2379625865425394</v>
      </c>
      <c r="OD39" s="475">
        <v>6.5657008837512548E-14</v>
      </c>
      <c r="OE39" s="475">
        <v>5.7080841582756611E-13</v>
      </c>
      <c r="OF39" s="475">
        <v>0.1099999964237213</v>
      </c>
      <c r="OG39" s="475">
        <v>6.8544813990592951E-2</v>
      </c>
      <c r="OH39" s="475">
        <v>0.3335187145030184</v>
      </c>
      <c r="OI39" s="475">
        <v>0.11</v>
      </c>
      <c r="OJ39" s="475">
        <v>4.4299999999999999E-2</v>
      </c>
      <c r="OK39" s="475">
        <v>5.6257500000000002E-2</v>
      </c>
      <c r="OL39" s="475">
        <v>0.54636757256116397</v>
      </c>
      <c r="OM39" s="475" t="s">
        <v>1395</v>
      </c>
      <c r="ON39" s="475">
        <v>1</v>
      </c>
      <c r="OO39" s="475">
        <v>28</v>
      </c>
      <c r="OP39" s="490"/>
      <c r="OQ39" s="491" t="s">
        <v>1395</v>
      </c>
      <c r="OR39" s="478" t="s">
        <v>1395</v>
      </c>
      <c r="OS39" s="479">
        <v>989192.99999999988</v>
      </c>
      <c r="OT39" s="479">
        <v>2052</v>
      </c>
      <c r="OU39" s="479" t="s">
        <v>1395</v>
      </c>
      <c r="OV39" s="479" t="s">
        <v>1395</v>
      </c>
      <c r="OW39" s="479">
        <v>0</v>
      </c>
      <c r="OX39" s="479">
        <v>1</v>
      </c>
      <c r="OY39" s="480">
        <v>1</v>
      </c>
      <c r="OZ39" s="480">
        <v>0.53777074794812707</v>
      </c>
      <c r="PA39" s="481"/>
      <c r="PB39" s="482">
        <v>3.5357617589869759</v>
      </c>
      <c r="PC39" s="483"/>
      <c r="PD39" s="478">
        <v>296.53313231452682</v>
      </c>
      <c r="PE39" s="479">
        <v>1.7932594491808469E-10</v>
      </c>
      <c r="PF39" s="479">
        <v>388.92000266520262</v>
      </c>
      <c r="PG39" s="480">
        <v>3.5357617589869759</v>
      </c>
      <c r="PH39" s="483"/>
      <c r="PI39" s="478">
        <v>3.5357617589869759</v>
      </c>
      <c r="PJ39" s="479">
        <v>16100</v>
      </c>
      <c r="PK39" s="479">
        <v>575</v>
      </c>
      <c r="PL39" s="479">
        <v>5.75657588564839</v>
      </c>
      <c r="PM39" s="484">
        <v>36</v>
      </c>
      <c r="PN39" s="479">
        <v>16164</v>
      </c>
      <c r="PO39" s="485">
        <v>2049</v>
      </c>
      <c r="PP39" s="479">
        <v>33</v>
      </c>
      <c r="PQ39" s="479">
        <v>0</v>
      </c>
      <c r="PR39" s="486" t="s">
        <v>1652</v>
      </c>
      <c r="PS39" s="486" t="s">
        <v>1595</v>
      </c>
      <c r="PT39" s="479">
        <v>1</v>
      </c>
      <c r="PU39" s="487" t="s">
        <v>1651</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row>
    <row r="40" spans="1:457" x14ac:dyDescent="0.35">
      <c r="A40" s="459" t="s">
        <v>1653</v>
      </c>
      <c r="B40" s="460">
        <v>9.2923376446353654</v>
      </c>
      <c r="C40" s="488">
        <f>NPV(About!A$94,'H2 Data'!AE$2:BH$2)/30*AB40+B40</f>
        <v>9.2923376446353654</v>
      </c>
      <c r="D40" s="462" t="s">
        <v>1592</v>
      </c>
      <c r="E40" s="463" t="s">
        <v>1653</v>
      </c>
      <c r="F40" s="463" t="s">
        <v>1391</v>
      </c>
      <c r="G40" s="463" t="s">
        <v>1392</v>
      </c>
      <c r="H40" s="463" t="s">
        <v>1594</v>
      </c>
      <c r="I40" s="463" t="s">
        <v>1654</v>
      </c>
      <c r="J40" s="464">
        <v>2025</v>
      </c>
      <c r="K40" s="465">
        <v>1000</v>
      </c>
      <c r="L40" s="466">
        <v>0.47</v>
      </c>
      <c r="M40" s="466">
        <v>2.3300000000000001E-2</v>
      </c>
      <c r="N40" s="466">
        <v>0.25</v>
      </c>
      <c r="O40" s="471">
        <v>0.11</v>
      </c>
      <c r="P40" s="465">
        <v>1</v>
      </c>
      <c r="Q40" s="465">
        <v>2</v>
      </c>
      <c r="R40" s="465">
        <v>30</v>
      </c>
      <c r="S40" s="467" t="s">
        <v>1395</v>
      </c>
      <c r="T40" s="468">
        <v>176882</v>
      </c>
      <c r="U40" s="468">
        <v>1743552</v>
      </c>
      <c r="V40" s="468">
        <v>606453</v>
      </c>
      <c r="W40" s="468">
        <v>34114</v>
      </c>
      <c r="X40" s="465">
        <v>0</v>
      </c>
      <c r="Y40" s="469" t="s">
        <v>1655</v>
      </c>
      <c r="Z40" s="470">
        <v>19.48</v>
      </c>
      <c r="AA40" s="469" t="s">
        <v>1397</v>
      </c>
      <c r="AB40" s="465">
        <v>0</v>
      </c>
      <c r="AC40" s="466">
        <v>0</v>
      </c>
      <c r="AD40" s="466">
        <v>0.48</v>
      </c>
      <c r="AE40" s="466">
        <v>0.48</v>
      </c>
      <c r="AF40" s="467" t="s">
        <v>1398</v>
      </c>
      <c r="AG40" s="465">
        <v>503.32</v>
      </c>
      <c r="AH40" s="465">
        <v>503.32</v>
      </c>
      <c r="AI40" s="465">
        <v>503.32</v>
      </c>
      <c r="AJ40" s="465">
        <v>30</v>
      </c>
      <c r="AK40" s="469" t="s">
        <v>1399</v>
      </c>
      <c r="AL40" s="466">
        <v>0.91</v>
      </c>
      <c r="AM40" s="466">
        <v>0.01</v>
      </c>
      <c r="AN40" s="469" t="s">
        <v>1400</v>
      </c>
      <c r="AO40" s="466"/>
      <c r="AP40" s="466"/>
      <c r="AQ40" s="466"/>
      <c r="AR40" s="466"/>
      <c r="AS40" s="466"/>
      <c r="AT40" s="466"/>
      <c r="AU40" s="466"/>
      <c r="AV40" s="466"/>
      <c r="AW40" s="466"/>
      <c r="AX40" s="466"/>
      <c r="AY40" s="466"/>
      <c r="AZ40" s="466"/>
      <c r="BA40" s="466"/>
      <c r="BB40" s="466"/>
      <c r="BC40" s="466"/>
      <c r="BD40" s="466"/>
      <c r="BE40" s="466"/>
      <c r="BF40" s="466"/>
      <c r="BG40" s="466"/>
      <c r="BH40" s="466"/>
      <c r="BI40" s="466"/>
      <c r="BJ40" s="466"/>
      <c r="BK40" s="466"/>
      <c r="BL40" s="466"/>
      <c r="BM40" s="466"/>
      <c r="BN40" s="466"/>
      <c r="BO40" s="466"/>
      <c r="BP40" s="466"/>
      <c r="BQ40" s="466"/>
      <c r="BR40" s="466"/>
      <c r="BS40" s="466"/>
      <c r="BT40" s="466"/>
      <c r="BU40" s="466"/>
      <c r="BV40" s="466"/>
      <c r="BW40" s="466"/>
      <c r="BX40" s="466"/>
      <c r="BY40" s="466"/>
      <c r="BZ40" s="466"/>
      <c r="CA40" s="466"/>
      <c r="CB40" s="466"/>
      <c r="CC40" s="466"/>
      <c r="CD40" s="466"/>
      <c r="CE40" s="466"/>
      <c r="CF40" s="466"/>
      <c r="CG40" s="466"/>
      <c r="CH40" s="466"/>
      <c r="CI40" s="466"/>
      <c r="CJ40" s="466"/>
      <c r="CK40" s="466"/>
      <c r="CL40" s="466"/>
      <c r="CM40" s="466"/>
      <c r="CN40" s="466"/>
      <c r="CO40" s="466"/>
      <c r="CP40" s="466"/>
      <c r="CQ40" s="466"/>
      <c r="CR40" s="466"/>
      <c r="CS40" s="466"/>
      <c r="CT40" s="466"/>
      <c r="CU40" s="466"/>
      <c r="CV40" s="466"/>
      <c r="CW40" s="466"/>
      <c r="CX40" s="466"/>
      <c r="CY40" s="466"/>
      <c r="CZ40" s="466"/>
      <c r="DA40" s="466"/>
      <c r="DB40" s="466"/>
      <c r="DC40" s="466"/>
      <c r="DD40" s="466"/>
      <c r="DE40" s="466"/>
      <c r="DF40" s="466"/>
      <c r="DG40" s="466"/>
      <c r="DH40" s="466"/>
      <c r="DI40" s="466"/>
      <c r="DJ40" s="466"/>
      <c r="DK40" s="466"/>
      <c r="DL40" s="466"/>
      <c r="DM40" s="466"/>
      <c r="DN40" s="466"/>
      <c r="DO40" s="466"/>
      <c r="DP40" s="466"/>
      <c r="DQ40" s="466"/>
      <c r="DR40" s="466"/>
      <c r="DS40" s="466"/>
      <c r="DT40" s="466"/>
      <c r="DU40" s="466"/>
      <c r="DV40" s="466"/>
      <c r="DW40" s="471"/>
      <c r="DX40" s="466"/>
      <c r="DY40" s="466"/>
      <c r="DZ40" s="466"/>
      <c r="EA40" s="466"/>
      <c r="EB40" s="466"/>
      <c r="EC40" s="466"/>
      <c r="ED40" s="466"/>
      <c r="EE40" s="466"/>
      <c r="EF40" s="466"/>
      <c r="EG40" s="466"/>
      <c r="EH40" s="466"/>
      <c r="EI40" s="466"/>
      <c r="EJ40" s="466"/>
      <c r="EK40" s="465"/>
      <c r="EL40" s="465"/>
      <c r="EM40" s="465"/>
      <c r="EN40" s="465"/>
      <c r="EO40" s="466"/>
      <c r="EP40" s="466"/>
      <c r="EQ40" s="466"/>
      <c r="ER40" s="465"/>
      <c r="ES40" s="465"/>
      <c r="ET40" s="465"/>
      <c r="EU40" s="465"/>
      <c r="EV40" s="465"/>
      <c r="EW40" s="467"/>
      <c r="EX40" s="467" t="s">
        <v>1401</v>
      </c>
      <c r="EY40" s="467">
        <v>0</v>
      </c>
      <c r="EZ40" s="467">
        <v>0</v>
      </c>
      <c r="FA40" s="467">
        <v>0</v>
      </c>
      <c r="FB40" s="469" t="s">
        <v>1402</v>
      </c>
      <c r="FC40" s="467">
        <v>100</v>
      </c>
      <c r="FD40" s="469" t="s">
        <v>1597</v>
      </c>
      <c r="FE40" s="467">
        <v>0</v>
      </c>
      <c r="FF40" s="469" t="s">
        <v>1404</v>
      </c>
      <c r="FG40" s="467">
        <v>0</v>
      </c>
      <c r="FH40" s="469" t="s">
        <v>1405</v>
      </c>
      <c r="FI40" s="467">
        <v>0</v>
      </c>
      <c r="FJ40" s="469" t="s">
        <v>1405</v>
      </c>
      <c r="FK40" s="467">
        <v>0</v>
      </c>
      <c r="FL40" s="472">
        <v>1</v>
      </c>
      <c r="FM40" s="473">
        <v>0</v>
      </c>
      <c r="FN40" s="473">
        <v>0</v>
      </c>
      <c r="FO40" s="473">
        <v>0</v>
      </c>
      <c r="FP40" s="473">
        <v>0</v>
      </c>
      <c r="FQ40" s="473">
        <v>0</v>
      </c>
      <c r="FR40" s="473">
        <v>0</v>
      </c>
      <c r="FS40" s="473">
        <v>0</v>
      </c>
      <c r="FT40" s="473">
        <v>0</v>
      </c>
      <c r="FU40" s="473">
        <v>0</v>
      </c>
      <c r="FV40" s="473">
        <v>132349</v>
      </c>
      <c r="FW40" s="473">
        <v>0</v>
      </c>
      <c r="FX40" s="473">
        <v>0</v>
      </c>
      <c r="FY40" s="473">
        <v>0</v>
      </c>
      <c r="FZ40" s="473">
        <v>0</v>
      </c>
      <c r="GA40" s="473">
        <v>0</v>
      </c>
      <c r="GB40" s="473">
        <v>0</v>
      </c>
      <c r="GC40" s="473">
        <v>0</v>
      </c>
      <c r="GD40" s="473">
        <v>0</v>
      </c>
      <c r="GE40" s="473">
        <v>0</v>
      </c>
      <c r="GF40" s="473">
        <v>94507</v>
      </c>
      <c r="GG40" s="473">
        <v>0</v>
      </c>
      <c r="GH40" s="473">
        <v>0</v>
      </c>
      <c r="GI40" s="473">
        <v>0</v>
      </c>
      <c r="GJ40" s="473">
        <v>0</v>
      </c>
      <c r="GK40" s="473">
        <v>0</v>
      </c>
      <c r="GL40" s="473">
        <v>0</v>
      </c>
      <c r="GM40" s="473">
        <v>0</v>
      </c>
      <c r="GN40" s="473">
        <v>0</v>
      </c>
      <c r="GO40" s="473">
        <v>0</v>
      </c>
      <c r="GP40" s="473">
        <v>0</v>
      </c>
      <c r="GQ40" s="473">
        <v>0</v>
      </c>
      <c r="GR40" s="473">
        <v>0</v>
      </c>
      <c r="GS40" s="473">
        <v>0</v>
      </c>
      <c r="GT40" s="473">
        <v>0</v>
      </c>
      <c r="GU40" s="473">
        <v>0</v>
      </c>
      <c r="GV40" s="473">
        <v>0</v>
      </c>
      <c r="GW40" s="473">
        <v>0</v>
      </c>
      <c r="GX40" s="473">
        <v>0</v>
      </c>
      <c r="GY40" s="473">
        <v>0</v>
      </c>
      <c r="GZ40" s="473">
        <v>0</v>
      </c>
      <c r="HA40" s="473">
        <v>0</v>
      </c>
      <c r="HB40" s="473">
        <v>0</v>
      </c>
      <c r="HC40" s="473">
        <v>0</v>
      </c>
      <c r="HD40" s="473">
        <v>0</v>
      </c>
      <c r="HE40" s="473">
        <v>0</v>
      </c>
      <c r="HF40" s="473">
        <v>0</v>
      </c>
      <c r="HG40" s="473">
        <v>0</v>
      </c>
      <c r="HH40" s="473">
        <v>0</v>
      </c>
      <c r="HI40" s="473">
        <v>0</v>
      </c>
      <c r="HJ40" s="473">
        <v>0</v>
      </c>
      <c r="HK40" s="473">
        <v>0</v>
      </c>
      <c r="HL40" s="473">
        <v>0</v>
      </c>
      <c r="HM40" s="473">
        <v>0</v>
      </c>
      <c r="HN40" s="473">
        <v>0</v>
      </c>
      <c r="HO40" s="473">
        <v>0</v>
      </c>
      <c r="HP40" s="473">
        <v>0</v>
      </c>
      <c r="HQ40" s="473">
        <v>0</v>
      </c>
      <c r="HR40" s="473">
        <v>0</v>
      </c>
      <c r="HS40" s="473">
        <v>0</v>
      </c>
      <c r="HT40" s="473">
        <v>0</v>
      </c>
      <c r="HU40" s="473">
        <v>0</v>
      </c>
      <c r="HV40" s="473">
        <v>0</v>
      </c>
      <c r="HW40" s="473">
        <v>0</v>
      </c>
      <c r="HX40" s="473">
        <v>0</v>
      </c>
      <c r="HY40" s="473">
        <v>0</v>
      </c>
      <c r="HZ40" s="473">
        <v>0</v>
      </c>
      <c r="IA40" s="473">
        <v>0</v>
      </c>
      <c r="IB40" s="473">
        <v>0</v>
      </c>
      <c r="IC40" s="473">
        <v>0</v>
      </c>
      <c r="ID40" s="473">
        <v>0</v>
      </c>
      <c r="IE40" s="473">
        <v>0</v>
      </c>
      <c r="IF40" s="473">
        <v>0</v>
      </c>
      <c r="IG40" s="473">
        <v>0</v>
      </c>
      <c r="IH40" s="473">
        <v>0</v>
      </c>
      <c r="II40" s="473">
        <v>0</v>
      </c>
      <c r="IJ40" s="473">
        <v>0</v>
      </c>
      <c r="IK40" s="473">
        <v>0</v>
      </c>
      <c r="IL40" s="473">
        <v>0</v>
      </c>
      <c r="IM40" s="473">
        <v>0</v>
      </c>
      <c r="IN40" s="473">
        <v>0</v>
      </c>
      <c r="IO40" s="473">
        <v>0</v>
      </c>
      <c r="IP40" s="473">
        <v>0</v>
      </c>
      <c r="IQ40" s="473">
        <v>0</v>
      </c>
      <c r="IR40" s="473">
        <v>0</v>
      </c>
      <c r="IS40" s="473">
        <v>0</v>
      </c>
      <c r="IT40" s="473">
        <v>0</v>
      </c>
      <c r="IU40" s="473">
        <v>0</v>
      </c>
      <c r="IV40" s="473">
        <v>0</v>
      </c>
      <c r="IW40" s="473">
        <v>0</v>
      </c>
      <c r="IX40" s="473">
        <v>0</v>
      </c>
      <c r="IY40" s="473">
        <v>0</v>
      </c>
      <c r="IZ40" s="473">
        <v>0</v>
      </c>
      <c r="JA40" s="473">
        <v>0</v>
      </c>
      <c r="JB40" s="473">
        <v>0</v>
      </c>
      <c r="JC40" s="473">
        <v>0</v>
      </c>
      <c r="JD40" s="473">
        <v>0</v>
      </c>
      <c r="JE40" s="473">
        <v>0</v>
      </c>
      <c r="JF40" s="473">
        <v>0</v>
      </c>
      <c r="JG40" s="473">
        <v>0</v>
      </c>
      <c r="JH40" s="473">
        <v>0</v>
      </c>
      <c r="JI40" s="467" t="s">
        <v>1406</v>
      </c>
      <c r="JJ40" s="467" t="s">
        <v>1406</v>
      </c>
      <c r="JK40" s="395"/>
      <c r="JL40" s="395"/>
      <c r="JM40" s="395"/>
      <c r="JN40" s="395"/>
      <c r="JO40" s="395"/>
      <c r="JP40" s="395"/>
      <c r="JQ40" s="395"/>
      <c r="JR40" s="395"/>
      <c r="JS40" s="395"/>
      <c r="JT40" s="395"/>
      <c r="JU40" s="395"/>
      <c r="JV40" s="395"/>
      <c r="JW40" s="395"/>
      <c r="JX40" s="395"/>
      <c r="JY40" s="395"/>
      <c r="JZ40" s="395"/>
      <c r="KA40" s="395"/>
      <c r="KB40" s="395"/>
      <c r="KC40" s="395"/>
      <c r="KD40" s="395"/>
      <c r="KE40" s="395"/>
      <c r="KF40" s="395"/>
      <c r="KG40" s="395"/>
      <c r="KH40" s="395"/>
      <c r="KI40" s="395"/>
      <c r="KJ40" s="395"/>
      <c r="KK40" s="395"/>
      <c r="KL40" s="395"/>
      <c r="KM40" s="395"/>
      <c r="KN40" s="395"/>
      <c r="KO40" s="395"/>
      <c r="KP40" s="395"/>
      <c r="KQ40" s="395"/>
      <c r="KR40" s="395"/>
      <c r="KS40" s="395"/>
      <c r="KT40" s="395"/>
      <c r="KU40" s="395"/>
      <c r="KV40" s="395"/>
      <c r="KW40" s="395"/>
      <c r="KX40" s="395"/>
      <c r="KY40" s="395"/>
      <c r="KZ40" s="395"/>
      <c r="LA40" s="395"/>
      <c r="LB40" s="395"/>
      <c r="LC40" s="395"/>
      <c r="LD40" s="395"/>
      <c r="LE40" s="395"/>
      <c r="LF40" s="395"/>
      <c r="LG40" s="395"/>
      <c r="LH40" s="395"/>
      <c r="LI40" s="395"/>
      <c r="LJ40" s="395"/>
      <c r="LK40" s="395"/>
      <c r="LL40" s="395"/>
      <c r="LM40" s="395"/>
      <c r="LN40" s="395"/>
      <c r="LO40" s="395"/>
      <c r="LP40" s="395"/>
      <c r="LQ40" s="395"/>
      <c r="LR40" s="395"/>
      <c r="LS40" s="395"/>
      <c r="LT40" s="395"/>
      <c r="LU40" s="395"/>
      <c r="LV40" s="395"/>
      <c r="LW40" s="395"/>
      <c r="LX40" s="395"/>
      <c r="LY40" s="395"/>
      <c r="LZ40" s="395"/>
      <c r="MA40" s="395"/>
      <c r="MB40" s="395"/>
      <c r="MC40" s="395"/>
      <c r="MD40" s="395"/>
      <c r="ME40" s="395"/>
      <c r="MF40" s="395"/>
      <c r="MG40" s="395"/>
      <c r="MH40" s="395"/>
      <c r="MI40" s="395"/>
      <c r="MJ40" s="395"/>
      <c r="MK40" s="395"/>
      <c r="ML40" s="395"/>
      <c r="MM40" s="395"/>
      <c r="MN40" s="395"/>
      <c r="MO40" s="395"/>
      <c r="MP40" s="395"/>
      <c r="MQ40" s="395"/>
      <c r="MR40" s="395"/>
      <c r="MS40" s="395"/>
      <c r="MT40" s="395"/>
      <c r="MU40" s="395"/>
      <c r="MV40" s="395"/>
      <c r="MW40" s="395"/>
      <c r="MX40" s="395"/>
      <c r="MY40" s="395"/>
      <c r="MZ40" s="395"/>
      <c r="NA40" s="395"/>
      <c r="NB40" s="395"/>
      <c r="NC40" s="395"/>
      <c r="ND40" s="395"/>
      <c r="NE40" s="395"/>
      <c r="NF40" s="395"/>
      <c r="NG40" s="489"/>
      <c r="NH40" s="475">
        <v>9.2923376446353654</v>
      </c>
      <c r="NI40" s="475">
        <v>38.258412550492729</v>
      </c>
      <c r="NJ40" s="475">
        <v>6.7845649198117917</v>
      </c>
      <c r="NK40" s="475">
        <v>1900.9988486992297</v>
      </c>
      <c r="NL40" s="475">
        <v>23.879156432193884</v>
      </c>
      <c r="NM40" s="475">
        <v>0.60645300000000002</v>
      </c>
      <c r="NN40" s="475">
        <v>1.743552</v>
      </c>
      <c r="NO40" s="475">
        <v>0.17688200000000001</v>
      </c>
      <c r="NP40" s="475">
        <v>5.6774616797927897E-2</v>
      </c>
      <c r="NQ40" s="475">
        <v>1.1630977074605788</v>
      </c>
      <c r="NR40" s="475">
        <v>1.3911757060611729</v>
      </c>
      <c r="NS40" s="475">
        <v>0</v>
      </c>
      <c r="NT40" s="475">
        <v>12.885571069194969</v>
      </c>
      <c r="NU40" s="475">
        <v>1.1879032292428432E-2</v>
      </c>
      <c r="NV40" s="475">
        <v>0</v>
      </c>
      <c r="NW40" s="475">
        <v>1.5487320417961818</v>
      </c>
      <c r="NX40" s="475">
        <v>0</v>
      </c>
      <c r="NY40" s="475">
        <v>0</v>
      </c>
      <c r="NZ40" s="475">
        <v>4.3231680017926903</v>
      </c>
      <c r="OA40" s="475">
        <v>2.2669191919365023E-2</v>
      </c>
      <c r="OB40" s="475">
        <v>0.25</v>
      </c>
      <c r="OC40" s="475">
        <v>3.557271296774156</v>
      </c>
      <c r="OD40" s="475">
        <v>5.5883901461210526E-15</v>
      </c>
      <c r="OE40" s="475">
        <v>4.8584304749978463E-14</v>
      </c>
      <c r="OF40" s="475">
        <v>0.1099999964237213</v>
      </c>
      <c r="OG40" s="475">
        <v>8.4777423739433297E-2</v>
      </c>
      <c r="OH40" s="475">
        <v>0.31037164776196341</v>
      </c>
      <c r="OI40" s="475">
        <v>0.11</v>
      </c>
      <c r="OJ40" s="475">
        <v>5.0332000000000002E-2</v>
      </c>
      <c r="OK40" s="475">
        <v>7.5319520000000001E-2</v>
      </c>
      <c r="OL40" s="475">
        <v>0.92610481721912519</v>
      </c>
      <c r="OM40" s="475" t="s">
        <v>1395</v>
      </c>
      <c r="ON40" s="475">
        <v>1</v>
      </c>
      <c r="OO40" s="475">
        <v>29</v>
      </c>
      <c r="OP40" s="490"/>
      <c r="OQ40" s="491" t="s">
        <v>1395</v>
      </c>
      <c r="OR40" s="478" t="s">
        <v>1395</v>
      </c>
      <c r="OS40" s="479">
        <v>2787857</v>
      </c>
      <c r="OT40" s="479">
        <v>2025</v>
      </c>
      <c r="OU40" s="479" t="s">
        <v>1395</v>
      </c>
      <c r="OV40" s="479" t="s">
        <v>1395</v>
      </c>
      <c r="OW40" s="479">
        <v>0</v>
      </c>
      <c r="OX40" s="479">
        <v>1</v>
      </c>
      <c r="OY40" s="480">
        <v>1</v>
      </c>
      <c r="OZ40" s="480">
        <v>0.92610481721912519</v>
      </c>
      <c r="PA40" s="481"/>
      <c r="PB40" s="482">
        <v>9.2923376446353654</v>
      </c>
      <c r="PC40" s="483"/>
      <c r="PD40" s="478">
        <v>2340.1622232683835</v>
      </c>
      <c r="PE40" s="479">
        <v>4.4994158670197081E-11</v>
      </c>
      <c r="PF40" s="479">
        <v>3294.40608409787</v>
      </c>
      <c r="PG40" s="480">
        <v>9.2923376446353654</v>
      </c>
      <c r="PH40" s="483"/>
      <c r="PI40" s="478">
        <v>9.2923376446353654</v>
      </c>
      <c r="PJ40" s="479">
        <v>17100</v>
      </c>
      <c r="PK40" s="479">
        <v>1000</v>
      </c>
      <c r="PL40" s="479">
        <v>-0.40074477899285377</v>
      </c>
      <c r="PM40" s="484">
        <v>36</v>
      </c>
      <c r="PN40" s="479">
        <v>16128</v>
      </c>
      <c r="PO40" s="485">
        <v>2022</v>
      </c>
      <c r="PP40" s="479">
        <v>33</v>
      </c>
      <c r="PQ40" s="479">
        <v>0</v>
      </c>
      <c r="PR40" s="486" t="s">
        <v>1656</v>
      </c>
      <c r="PS40" s="486" t="s">
        <v>1657</v>
      </c>
      <c r="PT40" s="479">
        <v>1</v>
      </c>
      <c r="PU40" s="487" t="s">
        <v>1653</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row>
    <row r="41" spans="1:457" x14ac:dyDescent="0.35">
      <c r="A41" s="459" t="s">
        <v>1658</v>
      </c>
      <c r="B41" s="460">
        <v>8.8915928656425116</v>
      </c>
      <c r="C41" s="488">
        <f>NPV(About!A$94,'H2 Data'!AE$2:BH$2)/30*AB41+B41</f>
        <v>8.8915928656425116</v>
      </c>
      <c r="D41" s="462" t="s">
        <v>1592</v>
      </c>
      <c r="E41" s="463" t="s">
        <v>1658</v>
      </c>
      <c r="F41" s="463" t="s">
        <v>1391</v>
      </c>
      <c r="G41" s="463" t="s">
        <v>1392</v>
      </c>
      <c r="H41" s="463" t="s">
        <v>1594</v>
      </c>
      <c r="I41" s="463" t="s">
        <v>1654</v>
      </c>
      <c r="J41" s="464">
        <v>2026</v>
      </c>
      <c r="K41" s="465">
        <v>1000</v>
      </c>
      <c r="L41" s="466">
        <v>0.47</v>
      </c>
      <c r="M41" s="466">
        <v>2.3300000000000001E-2</v>
      </c>
      <c r="N41" s="466">
        <v>0.25</v>
      </c>
      <c r="O41" s="471">
        <v>0.11</v>
      </c>
      <c r="P41" s="465">
        <v>1</v>
      </c>
      <c r="Q41" s="465">
        <v>2</v>
      </c>
      <c r="R41" s="465">
        <v>30</v>
      </c>
      <c r="S41" s="467" t="s">
        <v>1395</v>
      </c>
      <c r="T41" s="468">
        <v>165659</v>
      </c>
      <c r="U41" s="468">
        <v>1632921</v>
      </c>
      <c r="V41" s="468">
        <v>567971.99999999988</v>
      </c>
      <c r="W41" s="468">
        <v>30906.999999999996</v>
      </c>
      <c r="X41" s="465">
        <v>0</v>
      </c>
      <c r="Y41" s="469" t="s">
        <v>1655</v>
      </c>
      <c r="Z41" s="470">
        <v>19.739999999999998</v>
      </c>
      <c r="AA41" s="469" t="s">
        <v>1397</v>
      </c>
      <c r="AB41" s="465">
        <v>0</v>
      </c>
      <c r="AC41" s="466">
        <v>0</v>
      </c>
      <c r="AD41" s="466">
        <v>0.52</v>
      </c>
      <c r="AE41" s="466">
        <v>0.52</v>
      </c>
      <c r="AF41" s="467" t="s">
        <v>1398</v>
      </c>
      <c r="AG41" s="465">
        <v>488.02</v>
      </c>
      <c r="AH41" s="465">
        <v>488.02</v>
      </c>
      <c r="AI41" s="465">
        <v>488.02</v>
      </c>
      <c r="AJ41" s="465">
        <v>30</v>
      </c>
      <c r="AK41" s="469" t="s">
        <v>1399</v>
      </c>
      <c r="AL41" s="466">
        <v>0.91</v>
      </c>
      <c r="AM41" s="466">
        <v>0.01</v>
      </c>
      <c r="AN41" s="469" t="s">
        <v>1400</v>
      </c>
      <c r="AO41" s="466"/>
      <c r="AP41" s="466"/>
      <c r="AQ41" s="466"/>
      <c r="AR41" s="466"/>
      <c r="AS41" s="466"/>
      <c r="AT41" s="466"/>
      <c r="AU41" s="466"/>
      <c r="AV41" s="466"/>
      <c r="AW41" s="466"/>
      <c r="AX41" s="466"/>
      <c r="AY41" s="466"/>
      <c r="AZ41" s="466"/>
      <c r="BA41" s="466"/>
      <c r="BB41" s="466"/>
      <c r="BC41" s="466"/>
      <c r="BD41" s="466"/>
      <c r="BE41" s="466"/>
      <c r="BF41" s="466"/>
      <c r="BG41" s="466"/>
      <c r="BH41" s="466"/>
      <c r="BI41" s="466"/>
      <c r="BJ41" s="466"/>
      <c r="BK41" s="466"/>
      <c r="BL41" s="466"/>
      <c r="BM41" s="466"/>
      <c r="BN41" s="466"/>
      <c r="BO41" s="466"/>
      <c r="BP41" s="466"/>
      <c r="BQ41" s="466"/>
      <c r="BR41" s="466"/>
      <c r="BS41" s="466"/>
      <c r="BT41" s="466"/>
      <c r="BU41" s="466"/>
      <c r="BV41" s="466"/>
      <c r="BW41" s="466"/>
      <c r="BX41" s="466"/>
      <c r="BY41" s="466"/>
      <c r="BZ41" s="466"/>
      <c r="CA41" s="466"/>
      <c r="CB41" s="466"/>
      <c r="CC41" s="466"/>
      <c r="CD41" s="466"/>
      <c r="CE41" s="466"/>
      <c r="CF41" s="466"/>
      <c r="CG41" s="466"/>
      <c r="CH41" s="466"/>
      <c r="CI41" s="466"/>
      <c r="CJ41" s="466"/>
      <c r="CK41" s="466"/>
      <c r="CL41" s="466"/>
      <c r="CM41" s="466"/>
      <c r="CN41" s="466"/>
      <c r="CO41" s="466"/>
      <c r="CP41" s="466"/>
      <c r="CQ41" s="466"/>
      <c r="CR41" s="466"/>
      <c r="CS41" s="466"/>
      <c r="CT41" s="466"/>
      <c r="CU41" s="466"/>
      <c r="CV41" s="466"/>
      <c r="CW41" s="466"/>
      <c r="CX41" s="466"/>
      <c r="CY41" s="466"/>
      <c r="CZ41" s="466"/>
      <c r="DA41" s="466"/>
      <c r="DB41" s="466"/>
      <c r="DC41" s="466"/>
      <c r="DD41" s="466"/>
      <c r="DE41" s="466"/>
      <c r="DF41" s="466"/>
      <c r="DG41" s="466"/>
      <c r="DH41" s="466"/>
      <c r="DI41" s="466"/>
      <c r="DJ41" s="466"/>
      <c r="DK41" s="466"/>
      <c r="DL41" s="466"/>
      <c r="DM41" s="466"/>
      <c r="DN41" s="466"/>
      <c r="DO41" s="466"/>
      <c r="DP41" s="466"/>
      <c r="DQ41" s="466"/>
      <c r="DR41" s="466"/>
      <c r="DS41" s="466"/>
      <c r="DT41" s="466"/>
      <c r="DU41" s="466"/>
      <c r="DV41" s="466"/>
      <c r="DW41" s="471"/>
      <c r="DX41" s="466"/>
      <c r="DY41" s="466"/>
      <c r="DZ41" s="466"/>
      <c r="EA41" s="466"/>
      <c r="EB41" s="466"/>
      <c r="EC41" s="466"/>
      <c r="ED41" s="466"/>
      <c r="EE41" s="466"/>
      <c r="EF41" s="466"/>
      <c r="EG41" s="466"/>
      <c r="EH41" s="466"/>
      <c r="EI41" s="466"/>
      <c r="EJ41" s="466"/>
      <c r="EK41" s="465"/>
      <c r="EL41" s="465"/>
      <c r="EM41" s="465"/>
      <c r="EN41" s="465"/>
      <c r="EO41" s="466"/>
      <c r="EP41" s="466"/>
      <c r="EQ41" s="466"/>
      <c r="ER41" s="465"/>
      <c r="ES41" s="465"/>
      <c r="ET41" s="465"/>
      <c r="EU41" s="465"/>
      <c r="EV41" s="465"/>
      <c r="EW41" s="467"/>
      <c r="EX41" s="467" t="s">
        <v>1401</v>
      </c>
      <c r="EY41" s="467">
        <v>0</v>
      </c>
      <c r="EZ41" s="467">
        <v>0</v>
      </c>
      <c r="FA41" s="467">
        <v>0</v>
      </c>
      <c r="FB41" s="469" t="s">
        <v>1402</v>
      </c>
      <c r="FC41" s="467">
        <v>100</v>
      </c>
      <c r="FD41" s="469" t="s">
        <v>1597</v>
      </c>
      <c r="FE41" s="467">
        <v>0</v>
      </c>
      <c r="FF41" s="469" t="s">
        <v>1404</v>
      </c>
      <c r="FG41" s="467">
        <v>0</v>
      </c>
      <c r="FH41" s="469" t="s">
        <v>1405</v>
      </c>
      <c r="FI41" s="467">
        <v>0</v>
      </c>
      <c r="FJ41" s="469" t="s">
        <v>1405</v>
      </c>
      <c r="FK41" s="467">
        <v>0</v>
      </c>
      <c r="FL41" s="472">
        <v>1</v>
      </c>
      <c r="FM41" s="473">
        <v>0</v>
      </c>
      <c r="FN41" s="473">
        <v>0</v>
      </c>
      <c r="FO41" s="473">
        <v>0</v>
      </c>
      <c r="FP41" s="473">
        <v>0</v>
      </c>
      <c r="FQ41" s="473">
        <v>0</v>
      </c>
      <c r="FR41" s="473">
        <v>0</v>
      </c>
      <c r="FS41" s="473">
        <v>0</v>
      </c>
      <c r="FT41" s="473">
        <v>0</v>
      </c>
      <c r="FU41" s="473">
        <v>0</v>
      </c>
      <c r="FV41" s="473">
        <v>125256</v>
      </c>
      <c r="FW41" s="473">
        <v>0</v>
      </c>
      <c r="FX41" s="473">
        <v>0</v>
      </c>
      <c r="FY41" s="473">
        <v>0</v>
      </c>
      <c r="FZ41" s="473">
        <v>0</v>
      </c>
      <c r="GA41" s="473">
        <v>0</v>
      </c>
      <c r="GB41" s="473">
        <v>0</v>
      </c>
      <c r="GC41" s="473">
        <v>0</v>
      </c>
      <c r="GD41" s="473">
        <v>0</v>
      </c>
      <c r="GE41" s="473">
        <v>0</v>
      </c>
      <c r="GF41" s="473">
        <v>93222.999999999985</v>
      </c>
      <c r="GG41" s="473">
        <v>0</v>
      </c>
      <c r="GH41" s="473">
        <v>0</v>
      </c>
      <c r="GI41" s="473">
        <v>0</v>
      </c>
      <c r="GJ41" s="473">
        <v>0</v>
      </c>
      <c r="GK41" s="473">
        <v>0</v>
      </c>
      <c r="GL41" s="473">
        <v>0</v>
      </c>
      <c r="GM41" s="473">
        <v>0</v>
      </c>
      <c r="GN41" s="473">
        <v>0</v>
      </c>
      <c r="GO41" s="473">
        <v>0</v>
      </c>
      <c r="GP41" s="473">
        <v>0</v>
      </c>
      <c r="GQ41" s="473">
        <v>0</v>
      </c>
      <c r="GR41" s="473">
        <v>0</v>
      </c>
      <c r="GS41" s="473">
        <v>0</v>
      </c>
      <c r="GT41" s="473">
        <v>0</v>
      </c>
      <c r="GU41" s="473">
        <v>0</v>
      </c>
      <c r="GV41" s="473">
        <v>0</v>
      </c>
      <c r="GW41" s="473">
        <v>0</v>
      </c>
      <c r="GX41" s="473">
        <v>0</v>
      </c>
      <c r="GY41" s="473">
        <v>0</v>
      </c>
      <c r="GZ41" s="473">
        <v>0</v>
      </c>
      <c r="HA41" s="473">
        <v>0</v>
      </c>
      <c r="HB41" s="473">
        <v>0</v>
      </c>
      <c r="HC41" s="473">
        <v>0</v>
      </c>
      <c r="HD41" s="473">
        <v>0</v>
      </c>
      <c r="HE41" s="473">
        <v>0</v>
      </c>
      <c r="HF41" s="473">
        <v>0</v>
      </c>
      <c r="HG41" s="473">
        <v>0</v>
      </c>
      <c r="HH41" s="473">
        <v>0</v>
      </c>
      <c r="HI41" s="473">
        <v>0</v>
      </c>
      <c r="HJ41" s="473">
        <v>0</v>
      </c>
      <c r="HK41" s="473">
        <v>0</v>
      </c>
      <c r="HL41" s="473">
        <v>0</v>
      </c>
      <c r="HM41" s="473">
        <v>0</v>
      </c>
      <c r="HN41" s="473">
        <v>0</v>
      </c>
      <c r="HO41" s="473">
        <v>0</v>
      </c>
      <c r="HP41" s="473">
        <v>0</v>
      </c>
      <c r="HQ41" s="473">
        <v>0</v>
      </c>
      <c r="HR41" s="473">
        <v>0</v>
      </c>
      <c r="HS41" s="473">
        <v>0</v>
      </c>
      <c r="HT41" s="473">
        <v>0</v>
      </c>
      <c r="HU41" s="473">
        <v>0</v>
      </c>
      <c r="HV41" s="473">
        <v>0</v>
      </c>
      <c r="HW41" s="473">
        <v>0</v>
      </c>
      <c r="HX41" s="473">
        <v>0</v>
      </c>
      <c r="HY41" s="473">
        <v>0</v>
      </c>
      <c r="HZ41" s="473">
        <v>0</v>
      </c>
      <c r="IA41" s="473">
        <v>0</v>
      </c>
      <c r="IB41" s="473">
        <v>0</v>
      </c>
      <c r="IC41" s="473">
        <v>0</v>
      </c>
      <c r="ID41" s="473">
        <v>0</v>
      </c>
      <c r="IE41" s="473">
        <v>0</v>
      </c>
      <c r="IF41" s="473">
        <v>0</v>
      </c>
      <c r="IG41" s="473">
        <v>0</v>
      </c>
      <c r="IH41" s="473">
        <v>0</v>
      </c>
      <c r="II41" s="473">
        <v>0</v>
      </c>
      <c r="IJ41" s="473">
        <v>0</v>
      </c>
      <c r="IK41" s="473">
        <v>0</v>
      </c>
      <c r="IL41" s="473">
        <v>0</v>
      </c>
      <c r="IM41" s="473">
        <v>0</v>
      </c>
      <c r="IN41" s="473">
        <v>0</v>
      </c>
      <c r="IO41" s="473">
        <v>0</v>
      </c>
      <c r="IP41" s="473">
        <v>0</v>
      </c>
      <c r="IQ41" s="473">
        <v>0</v>
      </c>
      <c r="IR41" s="473">
        <v>0</v>
      </c>
      <c r="IS41" s="473">
        <v>0</v>
      </c>
      <c r="IT41" s="473">
        <v>0</v>
      </c>
      <c r="IU41" s="473">
        <v>0</v>
      </c>
      <c r="IV41" s="473">
        <v>0</v>
      </c>
      <c r="IW41" s="473">
        <v>0</v>
      </c>
      <c r="IX41" s="473">
        <v>0</v>
      </c>
      <c r="IY41" s="473">
        <v>0</v>
      </c>
      <c r="IZ41" s="473">
        <v>0</v>
      </c>
      <c r="JA41" s="473">
        <v>0</v>
      </c>
      <c r="JB41" s="473">
        <v>0</v>
      </c>
      <c r="JC41" s="473">
        <v>0</v>
      </c>
      <c r="JD41" s="473">
        <v>0</v>
      </c>
      <c r="JE41" s="473">
        <v>0</v>
      </c>
      <c r="JF41" s="473">
        <v>0</v>
      </c>
      <c r="JG41" s="473">
        <v>0</v>
      </c>
      <c r="JH41" s="473">
        <v>0</v>
      </c>
      <c r="JI41" s="467" t="s">
        <v>1406</v>
      </c>
      <c r="JJ41" s="467" t="s">
        <v>1406</v>
      </c>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489"/>
      <c r="NH41" s="475">
        <v>8.8915928656425116</v>
      </c>
      <c r="NI41" s="475">
        <v>36.608466146423346</v>
      </c>
      <c r="NJ41" s="475">
        <v>6.8501767077120235</v>
      </c>
      <c r="NK41" s="475">
        <v>1926.3838853420577</v>
      </c>
      <c r="NL41" s="475">
        <v>23.157088695134306</v>
      </c>
      <c r="NM41" s="475">
        <v>0.56797199999999992</v>
      </c>
      <c r="NN41" s="475">
        <v>1.6329210000000001</v>
      </c>
      <c r="NO41" s="475">
        <v>0.165659</v>
      </c>
      <c r="NP41" s="475">
        <v>5.810514378661364E-2</v>
      </c>
      <c r="NQ41" s="475">
        <v>1.1382791085430384</v>
      </c>
      <c r="NR41" s="475">
        <v>1.2606372123873948</v>
      </c>
      <c r="NS41" s="475">
        <v>0</v>
      </c>
      <c r="NT41" s="475">
        <v>13.183787714216912</v>
      </c>
      <c r="NU41" s="475">
        <v>1.2282307265041018E-2</v>
      </c>
      <c r="NV41" s="475">
        <v>0</v>
      </c>
      <c r="NW41" s="475">
        <v>1.3678135006804797</v>
      </c>
      <c r="NX41" s="475">
        <v>0</v>
      </c>
      <c r="NY41" s="475">
        <v>0</v>
      </c>
      <c r="NZ41" s="475">
        <v>3.7976692444682114</v>
      </c>
      <c r="OA41" s="475">
        <v>2.0845555555252415E-2</v>
      </c>
      <c r="OB41" s="475">
        <v>0.25</v>
      </c>
      <c r="OC41" s="475">
        <v>3.1228292951219476</v>
      </c>
      <c r="OD41" s="475">
        <v>2.1342193410413529E-14</v>
      </c>
      <c r="OE41" s="475">
        <v>1.8554460257293072E-13</v>
      </c>
      <c r="OF41" s="475">
        <v>0.1099999964237213</v>
      </c>
      <c r="OG41" s="475">
        <v>8.1916126608848561E-2</v>
      </c>
      <c r="OH41" s="475">
        <v>0.31000193601806164</v>
      </c>
      <c r="OI41" s="475">
        <v>0.11</v>
      </c>
      <c r="OJ41" s="475">
        <v>4.8801999999999998E-2</v>
      </c>
      <c r="OK41" s="475">
        <v>7.1832779999999999E-2</v>
      </c>
      <c r="OL41" s="475">
        <v>0.90782129631141328</v>
      </c>
      <c r="OM41" s="475" t="s">
        <v>1395</v>
      </c>
      <c r="ON41" s="475">
        <v>1</v>
      </c>
      <c r="OO41" s="475">
        <v>30</v>
      </c>
      <c r="OP41" s="490"/>
      <c r="OQ41" s="491" t="s">
        <v>1395</v>
      </c>
      <c r="OR41" s="478" t="s">
        <v>1395</v>
      </c>
      <c r="OS41" s="479">
        <v>2615938</v>
      </c>
      <c r="OT41" s="479">
        <v>2026</v>
      </c>
      <c r="OU41" s="479" t="s">
        <v>1395</v>
      </c>
      <c r="OV41" s="479" t="s">
        <v>1395</v>
      </c>
      <c r="OW41" s="479">
        <v>0</v>
      </c>
      <c r="OX41" s="479">
        <v>1</v>
      </c>
      <c r="OY41" s="480">
        <v>1</v>
      </c>
      <c r="OZ41" s="480">
        <v>0.90782129631141328</v>
      </c>
      <c r="PA41" s="481"/>
      <c r="PB41" s="482">
        <v>8.8915928656425116</v>
      </c>
      <c r="PC41" s="483"/>
      <c r="PD41" s="478">
        <v>2148.4063044283675</v>
      </c>
      <c r="PE41" s="479">
        <v>1.6844134163134396E-10</v>
      </c>
      <c r="PF41" s="479">
        <v>2834.9709388568635</v>
      </c>
      <c r="PG41" s="480">
        <v>8.8915928656425116</v>
      </c>
      <c r="PH41" s="483"/>
      <c r="PI41" s="478">
        <v>8.8915928656425116</v>
      </c>
      <c r="PJ41" s="479">
        <v>18100</v>
      </c>
      <c r="PK41" s="479">
        <v>1000</v>
      </c>
      <c r="PL41" s="479">
        <v>-0.60844651564647911</v>
      </c>
      <c r="PM41" s="484">
        <v>36</v>
      </c>
      <c r="PN41" s="479">
        <v>16092</v>
      </c>
      <c r="PO41" s="485">
        <v>2023</v>
      </c>
      <c r="PP41" s="479">
        <v>33</v>
      </c>
      <c r="PQ41" s="479">
        <v>0</v>
      </c>
      <c r="PR41" s="486" t="s">
        <v>1659</v>
      </c>
      <c r="PS41" s="486" t="s">
        <v>1657</v>
      </c>
      <c r="PT41" s="479">
        <v>1</v>
      </c>
      <c r="PU41" s="487" t="s">
        <v>1658</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row>
    <row r="42" spans="1:457" x14ac:dyDescent="0.35">
      <c r="A42" s="459" t="s">
        <v>1660</v>
      </c>
      <c r="B42" s="460">
        <v>8.2831463499960325</v>
      </c>
      <c r="C42" s="488">
        <f>NPV(About!A$94,'H2 Data'!AE$2:BH$2)/30*AB42+B42</f>
        <v>8.2831463499960325</v>
      </c>
      <c r="D42" s="462" t="s">
        <v>1592</v>
      </c>
      <c r="E42" s="463" t="s">
        <v>1660</v>
      </c>
      <c r="F42" s="463" t="s">
        <v>1391</v>
      </c>
      <c r="G42" s="463" t="s">
        <v>1392</v>
      </c>
      <c r="H42" s="463" t="s">
        <v>1594</v>
      </c>
      <c r="I42" s="463" t="s">
        <v>1654</v>
      </c>
      <c r="J42" s="464">
        <v>2027</v>
      </c>
      <c r="K42" s="465">
        <v>1000</v>
      </c>
      <c r="L42" s="466">
        <v>0.48</v>
      </c>
      <c r="M42" s="466">
        <v>2.3300000000000001E-2</v>
      </c>
      <c r="N42" s="466">
        <v>0.25</v>
      </c>
      <c r="O42" s="471">
        <v>0.11</v>
      </c>
      <c r="P42" s="465">
        <v>1</v>
      </c>
      <c r="Q42" s="465">
        <v>2</v>
      </c>
      <c r="R42" s="465">
        <v>30</v>
      </c>
      <c r="S42" s="467" t="s">
        <v>1395</v>
      </c>
      <c r="T42" s="468">
        <v>155640</v>
      </c>
      <c r="U42" s="468">
        <v>1534168.0000000002</v>
      </c>
      <c r="V42" s="468">
        <v>533624</v>
      </c>
      <c r="W42" s="468">
        <v>28045</v>
      </c>
      <c r="X42" s="465">
        <v>0</v>
      </c>
      <c r="Y42" s="469" t="s">
        <v>1655</v>
      </c>
      <c r="Z42" s="470">
        <v>20</v>
      </c>
      <c r="AA42" s="469" t="s">
        <v>1397</v>
      </c>
      <c r="AB42" s="465">
        <v>0</v>
      </c>
      <c r="AC42" s="466">
        <v>0</v>
      </c>
      <c r="AD42" s="466">
        <v>0.56999999999999995</v>
      </c>
      <c r="AE42" s="466">
        <v>0.56999999999999995</v>
      </c>
      <c r="AF42" s="467" t="s">
        <v>1398</v>
      </c>
      <c r="AG42" s="465">
        <v>479.29</v>
      </c>
      <c r="AH42" s="465">
        <v>479.29</v>
      </c>
      <c r="AI42" s="465">
        <v>479.29</v>
      </c>
      <c r="AJ42" s="465">
        <v>30</v>
      </c>
      <c r="AK42" s="469" t="s">
        <v>1399</v>
      </c>
      <c r="AL42" s="466">
        <v>0.91</v>
      </c>
      <c r="AM42" s="466">
        <v>0.01</v>
      </c>
      <c r="AN42" s="469" t="s">
        <v>1400</v>
      </c>
      <c r="AO42" s="466"/>
      <c r="AP42" s="466"/>
      <c r="AQ42" s="466"/>
      <c r="AR42" s="466"/>
      <c r="AS42" s="466"/>
      <c r="AT42" s="466"/>
      <c r="AU42" s="466"/>
      <c r="AV42" s="466"/>
      <c r="AW42" s="466"/>
      <c r="AX42" s="466"/>
      <c r="AY42" s="466"/>
      <c r="AZ42" s="466"/>
      <c r="BA42" s="466"/>
      <c r="BB42" s="466"/>
      <c r="BC42" s="466"/>
      <c r="BD42" s="466"/>
      <c r="BE42" s="466"/>
      <c r="BF42" s="466"/>
      <c r="BG42" s="466"/>
      <c r="BH42" s="466"/>
      <c r="BI42" s="466"/>
      <c r="BJ42" s="466"/>
      <c r="BK42" s="466"/>
      <c r="BL42" s="466"/>
      <c r="BM42" s="466"/>
      <c r="BN42" s="466"/>
      <c r="BO42" s="466"/>
      <c r="BP42" s="466"/>
      <c r="BQ42" s="466"/>
      <c r="BR42" s="466"/>
      <c r="BS42" s="466"/>
      <c r="BT42" s="466"/>
      <c r="BU42" s="466"/>
      <c r="BV42" s="466"/>
      <c r="BW42" s="466"/>
      <c r="BX42" s="466"/>
      <c r="BY42" s="466"/>
      <c r="BZ42" s="466"/>
      <c r="CA42" s="466"/>
      <c r="CB42" s="466"/>
      <c r="CC42" s="466"/>
      <c r="CD42" s="466"/>
      <c r="CE42" s="466"/>
      <c r="CF42" s="466"/>
      <c r="CG42" s="466"/>
      <c r="CH42" s="466"/>
      <c r="CI42" s="466"/>
      <c r="CJ42" s="466"/>
      <c r="CK42" s="466"/>
      <c r="CL42" s="466"/>
      <c r="CM42" s="466"/>
      <c r="CN42" s="466"/>
      <c r="CO42" s="466"/>
      <c r="CP42" s="466"/>
      <c r="CQ42" s="466"/>
      <c r="CR42" s="466"/>
      <c r="CS42" s="466"/>
      <c r="CT42" s="466"/>
      <c r="CU42" s="466"/>
      <c r="CV42" s="466"/>
      <c r="CW42" s="466"/>
      <c r="CX42" s="466"/>
      <c r="CY42" s="466"/>
      <c r="CZ42" s="466"/>
      <c r="DA42" s="466"/>
      <c r="DB42" s="466"/>
      <c r="DC42" s="466"/>
      <c r="DD42" s="466"/>
      <c r="DE42" s="466"/>
      <c r="DF42" s="466"/>
      <c r="DG42" s="466"/>
      <c r="DH42" s="466"/>
      <c r="DI42" s="466"/>
      <c r="DJ42" s="466"/>
      <c r="DK42" s="466"/>
      <c r="DL42" s="466"/>
      <c r="DM42" s="466"/>
      <c r="DN42" s="466"/>
      <c r="DO42" s="466"/>
      <c r="DP42" s="466"/>
      <c r="DQ42" s="466"/>
      <c r="DR42" s="466"/>
      <c r="DS42" s="466"/>
      <c r="DT42" s="466"/>
      <c r="DU42" s="466"/>
      <c r="DV42" s="466"/>
      <c r="DW42" s="471"/>
      <c r="DX42" s="466"/>
      <c r="DY42" s="466"/>
      <c r="DZ42" s="466"/>
      <c r="EA42" s="466"/>
      <c r="EB42" s="466"/>
      <c r="EC42" s="466"/>
      <c r="ED42" s="466"/>
      <c r="EE42" s="466"/>
      <c r="EF42" s="466"/>
      <c r="EG42" s="466"/>
      <c r="EH42" s="466"/>
      <c r="EI42" s="466"/>
      <c r="EJ42" s="466"/>
      <c r="EK42" s="465"/>
      <c r="EL42" s="465"/>
      <c r="EM42" s="465"/>
      <c r="EN42" s="465"/>
      <c r="EO42" s="466"/>
      <c r="EP42" s="466"/>
      <c r="EQ42" s="466"/>
      <c r="ER42" s="465"/>
      <c r="ES42" s="465"/>
      <c r="ET42" s="465"/>
      <c r="EU42" s="465"/>
      <c r="EV42" s="465"/>
      <c r="EW42" s="467"/>
      <c r="EX42" s="467" t="s">
        <v>1401</v>
      </c>
      <c r="EY42" s="467">
        <v>0</v>
      </c>
      <c r="EZ42" s="467">
        <v>0</v>
      </c>
      <c r="FA42" s="467">
        <v>0</v>
      </c>
      <c r="FB42" s="469" t="s">
        <v>1402</v>
      </c>
      <c r="FC42" s="467">
        <v>100</v>
      </c>
      <c r="FD42" s="469" t="s">
        <v>1597</v>
      </c>
      <c r="FE42" s="467">
        <v>0</v>
      </c>
      <c r="FF42" s="469" t="s">
        <v>1404</v>
      </c>
      <c r="FG42" s="467">
        <v>0</v>
      </c>
      <c r="FH42" s="469" t="s">
        <v>1405</v>
      </c>
      <c r="FI42" s="467">
        <v>0</v>
      </c>
      <c r="FJ42" s="469" t="s">
        <v>1405</v>
      </c>
      <c r="FK42" s="467">
        <v>0</v>
      </c>
      <c r="FL42" s="472">
        <v>1</v>
      </c>
      <c r="FM42" s="473">
        <v>0</v>
      </c>
      <c r="FN42" s="473">
        <v>0</v>
      </c>
      <c r="FO42" s="473">
        <v>0</v>
      </c>
      <c r="FP42" s="473">
        <v>0</v>
      </c>
      <c r="FQ42" s="473">
        <v>0</v>
      </c>
      <c r="FR42" s="473">
        <v>0</v>
      </c>
      <c r="FS42" s="473">
        <v>0</v>
      </c>
      <c r="FT42" s="473">
        <v>0</v>
      </c>
      <c r="FU42" s="473">
        <v>0</v>
      </c>
      <c r="FV42" s="473">
        <v>119237</v>
      </c>
      <c r="FW42" s="473">
        <v>0</v>
      </c>
      <c r="FX42" s="473">
        <v>0</v>
      </c>
      <c r="FY42" s="473">
        <v>0</v>
      </c>
      <c r="FZ42" s="473">
        <v>0</v>
      </c>
      <c r="GA42" s="473">
        <v>0</v>
      </c>
      <c r="GB42" s="473">
        <v>0</v>
      </c>
      <c r="GC42" s="473">
        <v>0</v>
      </c>
      <c r="GD42" s="473">
        <v>0</v>
      </c>
      <c r="GE42" s="473">
        <v>0</v>
      </c>
      <c r="GF42" s="473">
        <v>92194</v>
      </c>
      <c r="GG42" s="473">
        <v>0</v>
      </c>
      <c r="GH42" s="473">
        <v>0</v>
      </c>
      <c r="GI42" s="473">
        <v>0</v>
      </c>
      <c r="GJ42" s="473">
        <v>0</v>
      </c>
      <c r="GK42" s="473">
        <v>0</v>
      </c>
      <c r="GL42" s="473">
        <v>0</v>
      </c>
      <c r="GM42" s="473">
        <v>0</v>
      </c>
      <c r="GN42" s="473">
        <v>0</v>
      </c>
      <c r="GO42" s="473">
        <v>0</v>
      </c>
      <c r="GP42" s="473">
        <v>0</v>
      </c>
      <c r="GQ42" s="473">
        <v>0</v>
      </c>
      <c r="GR42" s="473">
        <v>0</v>
      </c>
      <c r="GS42" s="473">
        <v>0</v>
      </c>
      <c r="GT42" s="473">
        <v>0</v>
      </c>
      <c r="GU42" s="473">
        <v>0</v>
      </c>
      <c r="GV42" s="473">
        <v>0</v>
      </c>
      <c r="GW42" s="473">
        <v>0</v>
      </c>
      <c r="GX42" s="473">
        <v>0</v>
      </c>
      <c r="GY42" s="473">
        <v>0</v>
      </c>
      <c r="GZ42" s="473">
        <v>0</v>
      </c>
      <c r="HA42" s="473">
        <v>0</v>
      </c>
      <c r="HB42" s="473">
        <v>0</v>
      </c>
      <c r="HC42" s="473">
        <v>0</v>
      </c>
      <c r="HD42" s="473">
        <v>0</v>
      </c>
      <c r="HE42" s="473">
        <v>0</v>
      </c>
      <c r="HF42" s="473">
        <v>0</v>
      </c>
      <c r="HG42" s="473">
        <v>0</v>
      </c>
      <c r="HH42" s="473">
        <v>0</v>
      </c>
      <c r="HI42" s="473">
        <v>0</v>
      </c>
      <c r="HJ42" s="473">
        <v>0</v>
      </c>
      <c r="HK42" s="473">
        <v>0</v>
      </c>
      <c r="HL42" s="473">
        <v>0</v>
      </c>
      <c r="HM42" s="473">
        <v>0</v>
      </c>
      <c r="HN42" s="473">
        <v>0</v>
      </c>
      <c r="HO42" s="473">
        <v>0</v>
      </c>
      <c r="HP42" s="473">
        <v>0</v>
      </c>
      <c r="HQ42" s="473">
        <v>0</v>
      </c>
      <c r="HR42" s="473">
        <v>0</v>
      </c>
      <c r="HS42" s="473">
        <v>0</v>
      </c>
      <c r="HT42" s="473">
        <v>0</v>
      </c>
      <c r="HU42" s="473">
        <v>0</v>
      </c>
      <c r="HV42" s="473">
        <v>0</v>
      </c>
      <c r="HW42" s="473">
        <v>0</v>
      </c>
      <c r="HX42" s="473">
        <v>0</v>
      </c>
      <c r="HY42" s="473">
        <v>0</v>
      </c>
      <c r="HZ42" s="473">
        <v>0</v>
      </c>
      <c r="IA42" s="473">
        <v>0</v>
      </c>
      <c r="IB42" s="473">
        <v>0</v>
      </c>
      <c r="IC42" s="473">
        <v>0</v>
      </c>
      <c r="ID42" s="473">
        <v>0</v>
      </c>
      <c r="IE42" s="473">
        <v>0</v>
      </c>
      <c r="IF42" s="473">
        <v>0</v>
      </c>
      <c r="IG42" s="473">
        <v>0</v>
      </c>
      <c r="IH42" s="473">
        <v>0</v>
      </c>
      <c r="II42" s="473">
        <v>0</v>
      </c>
      <c r="IJ42" s="473">
        <v>0</v>
      </c>
      <c r="IK42" s="473">
        <v>0</v>
      </c>
      <c r="IL42" s="473">
        <v>0</v>
      </c>
      <c r="IM42" s="473">
        <v>0</v>
      </c>
      <c r="IN42" s="473">
        <v>0</v>
      </c>
      <c r="IO42" s="473">
        <v>0</v>
      </c>
      <c r="IP42" s="473">
        <v>0</v>
      </c>
      <c r="IQ42" s="473">
        <v>0</v>
      </c>
      <c r="IR42" s="473">
        <v>0</v>
      </c>
      <c r="IS42" s="473">
        <v>0</v>
      </c>
      <c r="IT42" s="473">
        <v>0</v>
      </c>
      <c r="IU42" s="473">
        <v>0</v>
      </c>
      <c r="IV42" s="473">
        <v>0</v>
      </c>
      <c r="IW42" s="473">
        <v>0</v>
      </c>
      <c r="IX42" s="473">
        <v>0</v>
      </c>
      <c r="IY42" s="473">
        <v>0</v>
      </c>
      <c r="IZ42" s="473">
        <v>0</v>
      </c>
      <c r="JA42" s="473">
        <v>0</v>
      </c>
      <c r="JB42" s="473">
        <v>0</v>
      </c>
      <c r="JC42" s="473">
        <v>0</v>
      </c>
      <c r="JD42" s="473">
        <v>0</v>
      </c>
      <c r="JE42" s="473">
        <v>0</v>
      </c>
      <c r="JF42" s="473">
        <v>0</v>
      </c>
      <c r="JG42" s="473">
        <v>0</v>
      </c>
      <c r="JH42" s="473">
        <v>0</v>
      </c>
      <c r="JI42" s="467" t="s">
        <v>1406</v>
      </c>
      <c r="JJ42" s="467" t="s">
        <v>1406</v>
      </c>
      <c r="JK42" s="395"/>
      <c r="JL42" s="395"/>
      <c r="JM42" s="395"/>
      <c r="JN42" s="395"/>
      <c r="JO42" s="395"/>
      <c r="JP42" s="395"/>
      <c r="JQ42" s="395"/>
      <c r="JR42" s="395"/>
      <c r="JS42" s="395"/>
      <c r="JT42" s="395"/>
      <c r="JU42" s="395"/>
      <c r="JV42" s="395"/>
      <c r="JW42" s="395"/>
      <c r="JX42" s="395"/>
      <c r="JY42" s="395"/>
      <c r="JZ42" s="395"/>
      <c r="KA42" s="395"/>
      <c r="KB42" s="395"/>
      <c r="KC42" s="395"/>
      <c r="KD42" s="395"/>
      <c r="KE42" s="395"/>
      <c r="KF42" s="395"/>
      <c r="KG42" s="395"/>
      <c r="KH42" s="395"/>
      <c r="KI42" s="395"/>
      <c r="KJ42" s="395"/>
      <c r="KK42" s="395"/>
      <c r="KL42" s="395"/>
      <c r="KM42" s="395"/>
      <c r="KN42" s="395"/>
      <c r="KO42" s="395"/>
      <c r="KP42" s="395"/>
      <c r="KQ42" s="395"/>
      <c r="KR42" s="395"/>
      <c r="KS42" s="395"/>
      <c r="KT42" s="395"/>
      <c r="KU42" s="395"/>
      <c r="KV42" s="395"/>
      <c r="KW42" s="395"/>
      <c r="KX42" s="395"/>
      <c r="KY42" s="395"/>
      <c r="KZ42" s="395"/>
      <c r="LA42" s="395"/>
      <c r="LB42" s="395"/>
      <c r="LC42" s="395"/>
      <c r="LD42" s="395"/>
      <c r="LE42" s="395"/>
      <c r="LF42" s="395"/>
      <c r="LG42" s="395"/>
      <c r="LH42" s="395"/>
      <c r="LI42" s="395"/>
      <c r="LJ42" s="395"/>
      <c r="LK42" s="395"/>
      <c r="LL42" s="395"/>
      <c r="LM42" s="395"/>
      <c r="LN42" s="395"/>
      <c r="LO42" s="395"/>
      <c r="LP42" s="395"/>
      <c r="LQ42" s="395"/>
      <c r="LR42" s="395"/>
      <c r="LS42" s="395"/>
      <c r="LT42" s="395"/>
      <c r="LU42" s="395"/>
      <c r="LV42" s="395"/>
      <c r="LW42" s="395"/>
      <c r="LX42" s="395"/>
      <c r="LY42" s="395"/>
      <c r="LZ42" s="395"/>
      <c r="MA42" s="395"/>
      <c r="MB42" s="395"/>
      <c r="MC42" s="395"/>
      <c r="MD42" s="395"/>
      <c r="ME42" s="395"/>
      <c r="MF42" s="395"/>
      <c r="MG42" s="395"/>
      <c r="MH42" s="395"/>
      <c r="MI42" s="395"/>
      <c r="MJ42" s="395"/>
      <c r="MK42" s="395"/>
      <c r="ML42" s="395"/>
      <c r="MM42" s="395"/>
      <c r="MN42" s="395"/>
      <c r="MO42" s="395"/>
      <c r="MP42" s="395"/>
      <c r="MQ42" s="395"/>
      <c r="MR42" s="395"/>
      <c r="MS42" s="395"/>
      <c r="MT42" s="395"/>
      <c r="MU42" s="395"/>
      <c r="MV42" s="395"/>
      <c r="MW42" s="395"/>
      <c r="MX42" s="395"/>
      <c r="MY42" s="395"/>
      <c r="MZ42" s="395"/>
      <c r="NA42" s="395"/>
      <c r="NB42" s="395"/>
      <c r="NC42" s="395"/>
      <c r="ND42" s="395"/>
      <c r="NE42" s="395"/>
      <c r="NF42" s="395"/>
      <c r="NG42" s="489"/>
      <c r="NH42" s="475">
        <v>8.2831463499960325</v>
      </c>
      <c r="NI42" s="475">
        <v>34.828973772463314</v>
      </c>
      <c r="NJ42" s="475">
        <v>6.6850064209042692</v>
      </c>
      <c r="NK42" s="475">
        <v>1993.4530371967721</v>
      </c>
      <c r="NL42" s="475">
        <v>22.322537176964261</v>
      </c>
      <c r="NM42" s="475">
        <v>0.53362399999999999</v>
      </c>
      <c r="NN42" s="475">
        <v>1.5341680000000002</v>
      </c>
      <c r="NO42" s="475">
        <v>0.15564</v>
      </c>
      <c r="NP42" s="475">
        <v>6.3761117411359952E-2</v>
      </c>
      <c r="NQ42" s="475">
        <v>1.1478638990831413</v>
      </c>
      <c r="NR42" s="475">
        <v>1.1437919041426559</v>
      </c>
      <c r="NS42" s="475">
        <v>0</v>
      </c>
      <c r="NT42" s="475">
        <v>13.313277695233106</v>
      </c>
      <c r="NU42" s="475">
        <v>1.2968658198431945E-2</v>
      </c>
      <c r="NV42" s="475">
        <v>0</v>
      </c>
      <c r="NW42" s="475">
        <v>1.1850581550767321</v>
      </c>
      <c r="NX42" s="475">
        <v>0</v>
      </c>
      <c r="NY42" s="475">
        <v>0</v>
      </c>
      <c r="NZ42" s="475">
        <v>3.2573374304074769</v>
      </c>
      <c r="OA42" s="475">
        <v>2.0399494949639344E-2</v>
      </c>
      <c r="OB42" s="475">
        <v>0.25</v>
      </c>
      <c r="OC42" s="475">
        <v>2.7974654710085818</v>
      </c>
      <c r="OD42" s="475">
        <v>7.352910381725059E-14</v>
      </c>
      <c r="OE42" s="475">
        <v>6.3924677670003275E-13</v>
      </c>
      <c r="OF42" s="475">
        <v>0.1099999964237213</v>
      </c>
      <c r="OG42" s="475">
        <v>7.8376963734626798E-2</v>
      </c>
      <c r="OH42" s="475">
        <v>0.31071252536765065</v>
      </c>
      <c r="OI42" s="475">
        <v>0.11</v>
      </c>
      <c r="OJ42" s="475">
        <v>4.7928999999999992E-2</v>
      </c>
      <c r="OK42" s="475">
        <v>6.7789647500000008E-2</v>
      </c>
      <c r="OL42" s="475">
        <v>0.9024189010983974</v>
      </c>
      <c r="OM42" s="475" t="s">
        <v>1395</v>
      </c>
      <c r="ON42" s="475">
        <v>1</v>
      </c>
      <c r="OO42" s="475">
        <v>31</v>
      </c>
      <c r="OP42" s="490"/>
      <c r="OQ42" s="491" t="s">
        <v>1395</v>
      </c>
      <c r="OR42" s="478" t="s">
        <v>1395</v>
      </c>
      <c r="OS42" s="479">
        <v>2462908</v>
      </c>
      <c r="OT42" s="479">
        <v>2027</v>
      </c>
      <c r="OU42" s="479" t="s">
        <v>1395</v>
      </c>
      <c r="OV42" s="479" t="s">
        <v>1395</v>
      </c>
      <c r="OW42" s="479">
        <v>0</v>
      </c>
      <c r="OX42" s="479">
        <v>1</v>
      </c>
      <c r="OY42" s="480">
        <v>1</v>
      </c>
      <c r="OZ42" s="480">
        <v>0.88963711370723741</v>
      </c>
      <c r="PA42" s="481"/>
      <c r="PB42" s="482">
        <v>8.2831463499960325</v>
      </c>
      <c r="PC42" s="483"/>
      <c r="PD42" s="478">
        <v>2006.467062107012</v>
      </c>
      <c r="PE42" s="479">
        <v>5.7686837376033626E-10</v>
      </c>
      <c r="PF42" s="479">
        <v>2524.4857162082753</v>
      </c>
      <c r="PG42" s="480">
        <v>8.2831463499960325</v>
      </c>
      <c r="PH42" s="483"/>
      <c r="PI42" s="478">
        <v>8.2831463499960325</v>
      </c>
      <c r="PJ42" s="479">
        <v>19100</v>
      </c>
      <c r="PK42" s="479">
        <v>1000</v>
      </c>
      <c r="PL42" s="479">
        <v>-0.51899879400808935</v>
      </c>
      <c r="PM42" s="484">
        <v>36</v>
      </c>
      <c r="PN42" s="479">
        <v>16056</v>
      </c>
      <c r="PO42" s="485">
        <v>2024</v>
      </c>
      <c r="PP42" s="479">
        <v>33</v>
      </c>
      <c r="PQ42" s="479">
        <v>0</v>
      </c>
      <c r="PR42" s="486" t="s">
        <v>1661</v>
      </c>
      <c r="PS42" s="486" t="s">
        <v>1657</v>
      </c>
      <c r="PT42" s="479">
        <v>1</v>
      </c>
      <c r="PU42" s="487" t="s">
        <v>1660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row>
    <row r="43" spans="1:457" x14ac:dyDescent="0.35">
      <c r="A43" s="459" t="s">
        <v>1662</v>
      </c>
      <c r="B43" s="460">
        <v>7.7641475559879432</v>
      </c>
      <c r="C43" s="488">
        <f>NPV(About!A$94,'H2 Data'!AE$2:BH$2)/30*AB43+B43</f>
        <v>7.7641475559879432</v>
      </c>
      <c r="D43" s="462" t="s">
        <v>1592</v>
      </c>
      <c r="E43" s="463" t="s">
        <v>1662</v>
      </c>
      <c r="F43" s="463" t="s">
        <v>1391</v>
      </c>
      <c r="G43" s="463" t="s">
        <v>1392</v>
      </c>
      <c r="H43" s="463" t="s">
        <v>1594</v>
      </c>
      <c r="I43" s="463" t="s">
        <v>1654</v>
      </c>
      <c r="J43" s="464">
        <v>2028</v>
      </c>
      <c r="K43" s="465">
        <v>1000</v>
      </c>
      <c r="L43" s="466">
        <v>0.49</v>
      </c>
      <c r="M43" s="466">
        <v>2.3300000000000001E-2</v>
      </c>
      <c r="N43" s="466">
        <v>0.25</v>
      </c>
      <c r="O43" s="471">
        <v>0.11</v>
      </c>
      <c r="P43" s="465">
        <v>1</v>
      </c>
      <c r="Q43" s="465">
        <v>2</v>
      </c>
      <c r="R43" s="465">
        <v>30</v>
      </c>
      <c r="S43" s="467" t="s">
        <v>1395</v>
      </c>
      <c r="T43" s="468">
        <v>148049.99999999997</v>
      </c>
      <c r="U43" s="468">
        <v>1459354</v>
      </c>
      <c r="V43" s="468">
        <v>507600.99999999994</v>
      </c>
      <c r="W43" s="468">
        <v>25875.999999999996</v>
      </c>
      <c r="X43" s="465">
        <v>0</v>
      </c>
      <c r="Y43" s="469" t="s">
        <v>1655</v>
      </c>
      <c r="Z43" s="470">
        <v>20.27</v>
      </c>
      <c r="AA43" s="469" t="s">
        <v>1397</v>
      </c>
      <c r="AB43" s="465">
        <v>0</v>
      </c>
      <c r="AC43" s="466">
        <v>0</v>
      </c>
      <c r="AD43" s="466">
        <v>0.61</v>
      </c>
      <c r="AE43" s="466">
        <v>0.61</v>
      </c>
      <c r="AF43" s="467" t="s">
        <v>1398</v>
      </c>
      <c r="AG43" s="465">
        <v>473.19</v>
      </c>
      <c r="AH43" s="465">
        <v>473.19</v>
      </c>
      <c r="AI43" s="465">
        <v>473.19</v>
      </c>
      <c r="AJ43" s="465">
        <v>30</v>
      </c>
      <c r="AK43" s="469" t="s">
        <v>1399</v>
      </c>
      <c r="AL43" s="466">
        <v>0.91</v>
      </c>
      <c r="AM43" s="466">
        <v>0.01</v>
      </c>
      <c r="AN43" s="469" t="s">
        <v>1400</v>
      </c>
      <c r="AO43" s="466"/>
      <c r="AP43" s="466"/>
      <c r="AQ43" s="466"/>
      <c r="AR43" s="466"/>
      <c r="AS43" s="466"/>
      <c r="AT43" s="466"/>
      <c r="AU43" s="466"/>
      <c r="AV43" s="466"/>
      <c r="AW43" s="466"/>
      <c r="AX43" s="466"/>
      <c r="AY43" s="466"/>
      <c r="AZ43" s="466"/>
      <c r="BA43" s="466"/>
      <c r="BB43" s="466"/>
      <c r="BC43" s="466"/>
      <c r="BD43" s="466"/>
      <c r="BE43" s="466"/>
      <c r="BF43" s="466"/>
      <c r="BG43" s="466"/>
      <c r="BH43" s="466"/>
      <c r="BI43" s="466"/>
      <c r="BJ43" s="466"/>
      <c r="BK43" s="466"/>
      <c r="BL43" s="466"/>
      <c r="BM43" s="466"/>
      <c r="BN43" s="466"/>
      <c r="BO43" s="466"/>
      <c r="BP43" s="466"/>
      <c r="BQ43" s="466"/>
      <c r="BR43" s="466"/>
      <c r="BS43" s="466"/>
      <c r="BT43" s="466"/>
      <c r="BU43" s="466"/>
      <c r="BV43" s="466"/>
      <c r="BW43" s="466"/>
      <c r="BX43" s="466"/>
      <c r="BY43" s="466"/>
      <c r="BZ43" s="466"/>
      <c r="CA43" s="466"/>
      <c r="CB43" s="466"/>
      <c r="CC43" s="466"/>
      <c r="CD43" s="466"/>
      <c r="CE43" s="466"/>
      <c r="CF43" s="466"/>
      <c r="CG43" s="466"/>
      <c r="CH43" s="466"/>
      <c r="CI43" s="466"/>
      <c r="CJ43" s="466"/>
      <c r="CK43" s="466"/>
      <c r="CL43" s="466"/>
      <c r="CM43" s="466"/>
      <c r="CN43" s="466"/>
      <c r="CO43" s="466"/>
      <c r="CP43" s="466"/>
      <c r="CQ43" s="466"/>
      <c r="CR43" s="466"/>
      <c r="CS43" s="466"/>
      <c r="CT43" s="466"/>
      <c r="CU43" s="466"/>
      <c r="CV43" s="466"/>
      <c r="CW43" s="466"/>
      <c r="CX43" s="466"/>
      <c r="CY43" s="466"/>
      <c r="CZ43" s="466"/>
      <c r="DA43" s="466"/>
      <c r="DB43" s="466"/>
      <c r="DC43" s="466"/>
      <c r="DD43" s="466"/>
      <c r="DE43" s="466"/>
      <c r="DF43" s="466"/>
      <c r="DG43" s="466"/>
      <c r="DH43" s="466"/>
      <c r="DI43" s="466"/>
      <c r="DJ43" s="466"/>
      <c r="DK43" s="466"/>
      <c r="DL43" s="466"/>
      <c r="DM43" s="466"/>
      <c r="DN43" s="466"/>
      <c r="DO43" s="466"/>
      <c r="DP43" s="466"/>
      <c r="DQ43" s="466"/>
      <c r="DR43" s="466"/>
      <c r="DS43" s="466"/>
      <c r="DT43" s="466"/>
      <c r="DU43" s="466"/>
      <c r="DV43" s="466"/>
      <c r="DW43" s="471"/>
      <c r="DX43" s="466"/>
      <c r="DY43" s="466"/>
      <c r="DZ43" s="466"/>
      <c r="EA43" s="466"/>
      <c r="EB43" s="466"/>
      <c r="EC43" s="466"/>
      <c r="ED43" s="466"/>
      <c r="EE43" s="466"/>
      <c r="EF43" s="466"/>
      <c r="EG43" s="466"/>
      <c r="EH43" s="466"/>
      <c r="EI43" s="466"/>
      <c r="EJ43" s="466"/>
      <c r="EK43" s="465"/>
      <c r="EL43" s="465"/>
      <c r="EM43" s="465"/>
      <c r="EN43" s="465"/>
      <c r="EO43" s="466"/>
      <c r="EP43" s="466"/>
      <c r="EQ43" s="466"/>
      <c r="ER43" s="465"/>
      <c r="ES43" s="465"/>
      <c r="ET43" s="465"/>
      <c r="EU43" s="465"/>
      <c r="EV43" s="465"/>
      <c r="EW43" s="467"/>
      <c r="EX43" s="467" t="s">
        <v>1401</v>
      </c>
      <c r="EY43" s="467">
        <v>0</v>
      </c>
      <c r="EZ43" s="467">
        <v>0</v>
      </c>
      <c r="FA43" s="467">
        <v>0</v>
      </c>
      <c r="FB43" s="469" t="s">
        <v>1402</v>
      </c>
      <c r="FC43" s="467">
        <v>100</v>
      </c>
      <c r="FD43" s="469" t="s">
        <v>1597</v>
      </c>
      <c r="FE43" s="467">
        <v>0</v>
      </c>
      <c r="FF43" s="469" t="s">
        <v>1404</v>
      </c>
      <c r="FG43" s="467">
        <v>0</v>
      </c>
      <c r="FH43" s="469" t="s">
        <v>1405</v>
      </c>
      <c r="FI43" s="467">
        <v>0</v>
      </c>
      <c r="FJ43" s="469" t="s">
        <v>1405</v>
      </c>
      <c r="FK43" s="467">
        <v>0</v>
      </c>
      <c r="FL43" s="472">
        <v>1</v>
      </c>
      <c r="FM43" s="473">
        <v>0</v>
      </c>
      <c r="FN43" s="473">
        <v>0</v>
      </c>
      <c r="FO43" s="473">
        <v>0</v>
      </c>
      <c r="FP43" s="473">
        <v>0</v>
      </c>
      <c r="FQ43" s="473">
        <v>0</v>
      </c>
      <c r="FR43" s="473">
        <v>0</v>
      </c>
      <c r="FS43" s="473">
        <v>0</v>
      </c>
      <c r="FT43" s="473">
        <v>0</v>
      </c>
      <c r="FU43" s="473">
        <v>0</v>
      </c>
      <c r="FV43" s="473">
        <v>114119</v>
      </c>
      <c r="FW43" s="473">
        <v>0</v>
      </c>
      <c r="FX43" s="473">
        <v>0</v>
      </c>
      <c r="FY43" s="473">
        <v>0</v>
      </c>
      <c r="FZ43" s="473">
        <v>0</v>
      </c>
      <c r="GA43" s="473">
        <v>0</v>
      </c>
      <c r="GB43" s="473">
        <v>0</v>
      </c>
      <c r="GC43" s="473">
        <v>0</v>
      </c>
      <c r="GD43" s="473">
        <v>0</v>
      </c>
      <c r="GE43" s="473">
        <v>0</v>
      </c>
      <c r="GF43" s="473">
        <v>91391.999999999985</v>
      </c>
      <c r="GG43" s="473">
        <v>0</v>
      </c>
      <c r="GH43" s="473">
        <v>0</v>
      </c>
      <c r="GI43" s="473">
        <v>0</v>
      </c>
      <c r="GJ43" s="473">
        <v>0</v>
      </c>
      <c r="GK43" s="473">
        <v>0</v>
      </c>
      <c r="GL43" s="473">
        <v>0</v>
      </c>
      <c r="GM43" s="473">
        <v>0</v>
      </c>
      <c r="GN43" s="473">
        <v>0</v>
      </c>
      <c r="GO43" s="473">
        <v>0</v>
      </c>
      <c r="GP43" s="473">
        <v>0</v>
      </c>
      <c r="GQ43" s="473">
        <v>0</v>
      </c>
      <c r="GR43" s="473">
        <v>0</v>
      </c>
      <c r="GS43" s="473">
        <v>0</v>
      </c>
      <c r="GT43" s="473">
        <v>0</v>
      </c>
      <c r="GU43" s="473">
        <v>0</v>
      </c>
      <c r="GV43" s="473">
        <v>0</v>
      </c>
      <c r="GW43" s="473">
        <v>0</v>
      </c>
      <c r="GX43" s="473">
        <v>0</v>
      </c>
      <c r="GY43" s="473">
        <v>0</v>
      </c>
      <c r="GZ43" s="473">
        <v>0</v>
      </c>
      <c r="HA43" s="473">
        <v>0</v>
      </c>
      <c r="HB43" s="473">
        <v>0</v>
      </c>
      <c r="HC43" s="473">
        <v>0</v>
      </c>
      <c r="HD43" s="473">
        <v>0</v>
      </c>
      <c r="HE43" s="473">
        <v>0</v>
      </c>
      <c r="HF43" s="473">
        <v>0</v>
      </c>
      <c r="HG43" s="473">
        <v>0</v>
      </c>
      <c r="HH43" s="473">
        <v>0</v>
      </c>
      <c r="HI43" s="473">
        <v>0</v>
      </c>
      <c r="HJ43" s="473">
        <v>0</v>
      </c>
      <c r="HK43" s="473">
        <v>0</v>
      </c>
      <c r="HL43" s="473">
        <v>0</v>
      </c>
      <c r="HM43" s="473">
        <v>0</v>
      </c>
      <c r="HN43" s="473">
        <v>0</v>
      </c>
      <c r="HO43" s="473">
        <v>0</v>
      </c>
      <c r="HP43" s="473">
        <v>0</v>
      </c>
      <c r="HQ43" s="473">
        <v>0</v>
      </c>
      <c r="HR43" s="473">
        <v>0</v>
      </c>
      <c r="HS43" s="473">
        <v>0</v>
      </c>
      <c r="HT43" s="473">
        <v>0</v>
      </c>
      <c r="HU43" s="473">
        <v>0</v>
      </c>
      <c r="HV43" s="473">
        <v>0</v>
      </c>
      <c r="HW43" s="473">
        <v>0</v>
      </c>
      <c r="HX43" s="473">
        <v>0</v>
      </c>
      <c r="HY43" s="473">
        <v>0</v>
      </c>
      <c r="HZ43" s="473">
        <v>0</v>
      </c>
      <c r="IA43" s="473">
        <v>0</v>
      </c>
      <c r="IB43" s="473">
        <v>0</v>
      </c>
      <c r="IC43" s="473">
        <v>0</v>
      </c>
      <c r="ID43" s="473">
        <v>0</v>
      </c>
      <c r="IE43" s="473">
        <v>0</v>
      </c>
      <c r="IF43" s="473">
        <v>0</v>
      </c>
      <c r="IG43" s="473">
        <v>0</v>
      </c>
      <c r="IH43" s="473">
        <v>0</v>
      </c>
      <c r="II43" s="473">
        <v>0</v>
      </c>
      <c r="IJ43" s="473">
        <v>0</v>
      </c>
      <c r="IK43" s="473">
        <v>0</v>
      </c>
      <c r="IL43" s="473">
        <v>0</v>
      </c>
      <c r="IM43" s="473">
        <v>0</v>
      </c>
      <c r="IN43" s="473">
        <v>0</v>
      </c>
      <c r="IO43" s="473">
        <v>0</v>
      </c>
      <c r="IP43" s="473">
        <v>0</v>
      </c>
      <c r="IQ43" s="473">
        <v>0</v>
      </c>
      <c r="IR43" s="473">
        <v>0</v>
      </c>
      <c r="IS43" s="473">
        <v>0</v>
      </c>
      <c r="IT43" s="473">
        <v>0</v>
      </c>
      <c r="IU43" s="473">
        <v>0</v>
      </c>
      <c r="IV43" s="473">
        <v>0</v>
      </c>
      <c r="IW43" s="473">
        <v>0</v>
      </c>
      <c r="IX43" s="473">
        <v>0</v>
      </c>
      <c r="IY43" s="473">
        <v>0</v>
      </c>
      <c r="IZ43" s="473">
        <v>0</v>
      </c>
      <c r="JA43" s="473">
        <v>0</v>
      </c>
      <c r="JB43" s="473">
        <v>0</v>
      </c>
      <c r="JC43" s="473">
        <v>0</v>
      </c>
      <c r="JD43" s="473">
        <v>0</v>
      </c>
      <c r="JE43" s="473">
        <v>0</v>
      </c>
      <c r="JF43" s="473">
        <v>0</v>
      </c>
      <c r="JG43" s="473">
        <v>0</v>
      </c>
      <c r="JH43" s="473">
        <v>0</v>
      </c>
      <c r="JI43" s="467" t="s">
        <v>1406</v>
      </c>
      <c r="JJ43" s="467" t="s">
        <v>1406</v>
      </c>
      <c r="JK43" s="395"/>
      <c r="JL43" s="395"/>
      <c r="JM43" s="395"/>
      <c r="JN43" s="395"/>
      <c r="JO43" s="395"/>
      <c r="JP43" s="395"/>
      <c r="JQ43" s="395"/>
      <c r="JR43" s="395"/>
      <c r="JS43" s="395"/>
      <c r="JT43" s="395"/>
      <c r="JU43" s="395"/>
      <c r="JV43" s="395"/>
      <c r="JW43" s="395"/>
      <c r="JX43" s="395"/>
      <c r="JY43" s="395"/>
      <c r="JZ43" s="395"/>
      <c r="KA43" s="395"/>
      <c r="KB43" s="395"/>
      <c r="KC43" s="395"/>
      <c r="KD43" s="395"/>
      <c r="KE43" s="395"/>
      <c r="KF43" s="395"/>
      <c r="KG43" s="395"/>
      <c r="KH43" s="395"/>
      <c r="KI43" s="395"/>
      <c r="KJ43" s="395"/>
      <c r="KK43" s="395"/>
      <c r="KL43" s="395"/>
      <c r="KM43" s="395"/>
      <c r="KN43" s="395"/>
      <c r="KO43" s="395"/>
      <c r="KP43" s="395"/>
      <c r="KQ43" s="395"/>
      <c r="KR43" s="395"/>
      <c r="KS43" s="395"/>
      <c r="KT43" s="395"/>
      <c r="KU43" s="395"/>
      <c r="KV43" s="395"/>
      <c r="KW43" s="395"/>
      <c r="KX43" s="395"/>
      <c r="KY43" s="395"/>
      <c r="KZ43" s="395"/>
      <c r="LA43" s="395"/>
      <c r="LB43" s="395"/>
      <c r="LC43" s="395"/>
      <c r="LD43" s="395"/>
      <c r="LE43" s="395"/>
      <c r="LF43" s="395"/>
      <c r="LG43" s="395"/>
      <c r="LH43" s="395"/>
      <c r="LI43" s="395"/>
      <c r="LJ43" s="395"/>
      <c r="LK43" s="395"/>
      <c r="LL43" s="395"/>
      <c r="LM43" s="395"/>
      <c r="LN43" s="395"/>
      <c r="LO43" s="395"/>
      <c r="LP43" s="395"/>
      <c r="LQ43" s="395"/>
      <c r="LR43" s="395"/>
      <c r="LS43" s="395"/>
      <c r="LT43" s="395"/>
      <c r="LU43" s="395"/>
      <c r="LV43" s="395"/>
      <c r="LW43" s="395"/>
      <c r="LX43" s="395"/>
      <c r="LY43" s="395"/>
      <c r="LZ43" s="395"/>
      <c r="MA43" s="395"/>
      <c r="MB43" s="395"/>
      <c r="MC43" s="395"/>
      <c r="MD43" s="395"/>
      <c r="ME43" s="395"/>
      <c r="MF43" s="395"/>
      <c r="MG43" s="395"/>
      <c r="MH43" s="395"/>
      <c r="MI43" s="395"/>
      <c r="MJ43" s="395"/>
      <c r="MK43" s="395"/>
      <c r="ML43" s="395"/>
      <c r="MM43" s="395"/>
      <c r="MN43" s="395"/>
      <c r="MO43" s="395"/>
      <c r="MP43" s="395"/>
      <c r="MQ43" s="395"/>
      <c r="MR43" s="395"/>
      <c r="MS43" s="395"/>
      <c r="MT43" s="395"/>
      <c r="MU43" s="395"/>
      <c r="MV43" s="395"/>
      <c r="MW43" s="395"/>
      <c r="MX43" s="395"/>
      <c r="MY43" s="395"/>
      <c r="MZ43" s="395"/>
      <c r="NA43" s="395"/>
      <c r="NB43" s="395"/>
      <c r="NC43" s="395"/>
      <c r="ND43" s="395"/>
      <c r="NE43" s="395"/>
      <c r="NF43" s="395"/>
      <c r="NG43" s="489"/>
      <c r="NH43" s="475">
        <v>7.7641475559879432</v>
      </c>
      <c r="NI43" s="475">
        <v>33.326826969322646</v>
      </c>
      <c r="NJ43" s="475">
        <v>6.4822165006296633</v>
      </c>
      <c r="NK43" s="475">
        <v>2062.4707234785997</v>
      </c>
      <c r="NL43" s="475">
        <v>21.648440029985242</v>
      </c>
      <c r="NM43" s="475">
        <v>0.50760099999999997</v>
      </c>
      <c r="NN43" s="475">
        <v>1.459354</v>
      </c>
      <c r="NO43" s="475">
        <v>0.14804999999999996</v>
      </c>
      <c r="NP43" s="475">
        <v>6.7497987761199821E-2</v>
      </c>
      <c r="NQ43" s="475">
        <v>1.1512173330037712</v>
      </c>
      <c r="NR43" s="475">
        <v>1.0553306250255645</v>
      </c>
      <c r="NS43" s="475">
        <v>0</v>
      </c>
      <c r="NT43" s="475">
        <v>13.355691386954083</v>
      </c>
      <c r="NU43" s="475">
        <v>1.3690368844494538E-2</v>
      </c>
      <c r="NV43" s="475">
        <v>0</v>
      </c>
      <c r="NW43" s="475">
        <v>1.0509757665393318</v>
      </c>
      <c r="NX43" s="475">
        <v>0</v>
      </c>
      <c r="NY43" s="475">
        <v>0</v>
      </c>
      <c r="NZ43" s="475">
        <v>2.861844074095595</v>
      </c>
      <c r="OA43" s="475">
        <v>2.0339494949499735E-2</v>
      </c>
      <c r="OB43" s="475">
        <v>0.25</v>
      </c>
      <c r="OC43" s="475">
        <v>2.681596036092595</v>
      </c>
      <c r="OD43" s="475">
        <v>7.2857537159669675E-14</v>
      </c>
      <c r="OE43" s="475">
        <v>6.3340831547976817E-13</v>
      </c>
      <c r="OF43" s="475">
        <v>0.1099999964237213</v>
      </c>
      <c r="OG43" s="475">
        <v>7.5492617487907407E-2</v>
      </c>
      <c r="OH43" s="475">
        <v>0.31131667724665951</v>
      </c>
      <c r="OI43" s="475">
        <v>0.11</v>
      </c>
      <c r="OJ43" s="475">
        <v>4.7319000000000007E-2</v>
      </c>
      <c r="OK43" s="475">
        <v>6.4548442499999997E-2</v>
      </c>
      <c r="OL43" s="475">
        <v>0.88614952612179287</v>
      </c>
      <c r="OM43" s="475" t="s">
        <v>1395</v>
      </c>
      <c r="ON43" s="475">
        <v>1</v>
      </c>
      <c r="OO43" s="475">
        <v>32</v>
      </c>
      <c r="OP43" s="490"/>
      <c r="OQ43" s="491" t="s">
        <v>1395</v>
      </c>
      <c r="OR43" s="478" t="s">
        <v>1395</v>
      </c>
      <c r="OS43" s="479">
        <v>2346392</v>
      </c>
      <c r="OT43" s="479">
        <v>2028</v>
      </c>
      <c r="OU43" s="479" t="s">
        <v>1395</v>
      </c>
      <c r="OV43" s="479" t="s">
        <v>1395</v>
      </c>
      <c r="OW43" s="479">
        <v>0</v>
      </c>
      <c r="OX43" s="479">
        <v>1</v>
      </c>
      <c r="OY43" s="480">
        <v>1</v>
      </c>
      <c r="OZ43" s="480">
        <v>0.87190261452774309</v>
      </c>
      <c r="PA43" s="481"/>
      <c r="PB43" s="482">
        <v>7.7641475559879432</v>
      </c>
      <c r="PC43" s="483"/>
      <c r="PD43" s="478">
        <v>1874.2106784952225</v>
      </c>
      <c r="PE43" s="479">
        <v>5.6129447860399968E-10</v>
      </c>
      <c r="PF43" s="479">
        <v>2376.2950566335312</v>
      </c>
      <c r="PG43" s="480">
        <v>7.7641475559879432</v>
      </c>
      <c r="PH43" s="483"/>
      <c r="PI43" s="478">
        <v>7.7641475559879432</v>
      </c>
      <c r="PJ43" s="479">
        <v>20100</v>
      </c>
      <c r="PK43" s="479">
        <v>1000</v>
      </c>
      <c r="PL43" s="479">
        <v>-0.4651388219321726</v>
      </c>
      <c r="PM43" s="484">
        <v>36</v>
      </c>
      <c r="PN43" s="479">
        <v>16020</v>
      </c>
      <c r="PO43" s="485">
        <v>2025</v>
      </c>
      <c r="PP43" s="479">
        <v>33</v>
      </c>
      <c r="PQ43" s="479">
        <v>0</v>
      </c>
      <c r="PR43" s="486" t="s">
        <v>1663</v>
      </c>
      <c r="PS43" s="486" t="s">
        <v>1657</v>
      </c>
      <c r="PT43" s="479">
        <v>1</v>
      </c>
      <c r="PU43" s="487" t="s">
        <v>1662</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row>
    <row r="44" spans="1:457" x14ac:dyDescent="0.35">
      <c r="A44" s="459" t="s">
        <v>1664</v>
      </c>
      <c r="B44" s="460">
        <v>7.2990087340557706</v>
      </c>
      <c r="C44" s="488">
        <f>NPV(About!A$94,'H2 Data'!AE$2:BH$2)/30*AB44+B44</f>
        <v>7.2990087340557706</v>
      </c>
      <c r="D44" s="462" t="s">
        <v>1592</v>
      </c>
      <c r="E44" s="463" t="s">
        <v>1664</v>
      </c>
      <c r="F44" s="463" t="s">
        <v>1391</v>
      </c>
      <c r="G44" s="463" t="s">
        <v>1392</v>
      </c>
      <c r="H44" s="463" t="s">
        <v>1594</v>
      </c>
      <c r="I44" s="463" t="s">
        <v>1654</v>
      </c>
      <c r="J44" s="464">
        <v>2029</v>
      </c>
      <c r="K44" s="465">
        <v>1000</v>
      </c>
      <c r="L44" s="466">
        <v>0.49</v>
      </c>
      <c r="M44" s="466">
        <v>2.3300000000000001E-2</v>
      </c>
      <c r="N44" s="466">
        <v>0.25</v>
      </c>
      <c r="O44" s="471">
        <v>0.11</v>
      </c>
      <c r="P44" s="465">
        <v>1</v>
      </c>
      <c r="Q44" s="465">
        <v>2</v>
      </c>
      <c r="R44" s="465">
        <v>30</v>
      </c>
      <c r="S44" s="467" t="s">
        <v>1395</v>
      </c>
      <c r="T44" s="468">
        <v>140021.99999999997</v>
      </c>
      <c r="U44" s="468">
        <v>1380217</v>
      </c>
      <c r="V44" s="468">
        <v>480076</v>
      </c>
      <c r="W44" s="468">
        <v>23582.999999999996</v>
      </c>
      <c r="X44" s="465">
        <v>0</v>
      </c>
      <c r="Y44" s="469" t="s">
        <v>1655</v>
      </c>
      <c r="Z44" s="470">
        <v>20.55</v>
      </c>
      <c r="AA44" s="469" t="s">
        <v>1397</v>
      </c>
      <c r="AB44" s="465">
        <v>0</v>
      </c>
      <c r="AC44" s="466">
        <v>0</v>
      </c>
      <c r="AD44" s="466">
        <v>0.66</v>
      </c>
      <c r="AE44" s="466">
        <v>0.66</v>
      </c>
      <c r="AF44" s="467" t="s">
        <v>1398</v>
      </c>
      <c r="AG44" s="465">
        <v>468.51</v>
      </c>
      <c r="AH44" s="465">
        <v>468.51</v>
      </c>
      <c r="AI44" s="465">
        <v>468.51</v>
      </c>
      <c r="AJ44" s="465">
        <v>30</v>
      </c>
      <c r="AK44" s="469" t="s">
        <v>1399</v>
      </c>
      <c r="AL44" s="466">
        <v>0.91</v>
      </c>
      <c r="AM44" s="466">
        <v>0.01</v>
      </c>
      <c r="AN44" s="469" t="s">
        <v>1400</v>
      </c>
      <c r="AO44" s="466"/>
      <c r="AP44" s="466"/>
      <c r="AQ44" s="466"/>
      <c r="AR44" s="466"/>
      <c r="AS44" s="466"/>
      <c r="AT44" s="466"/>
      <c r="AU44" s="466"/>
      <c r="AV44" s="466"/>
      <c r="AW44" s="466"/>
      <c r="AX44" s="466"/>
      <c r="AY44" s="466"/>
      <c r="AZ44" s="466"/>
      <c r="BA44" s="466"/>
      <c r="BB44" s="466"/>
      <c r="BC44" s="466"/>
      <c r="BD44" s="466"/>
      <c r="BE44" s="466"/>
      <c r="BF44" s="466"/>
      <c r="BG44" s="466"/>
      <c r="BH44" s="466"/>
      <c r="BI44" s="466"/>
      <c r="BJ44" s="466"/>
      <c r="BK44" s="466"/>
      <c r="BL44" s="466"/>
      <c r="BM44" s="466"/>
      <c r="BN44" s="466"/>
      <c r="BO44" s="466"/>
      <c r="BP44" s="466"/>
      <c r="BQ44" s="466"/>
      <c r="BR44" s="466"/>
      <c r="BS44" s="466"/>
      <c r="BT44" s="466"/>
      <c r="BU44" s="466"/>
      <c r="BV44" s="466"/>
      <c r="BW44" s="466"/>
      <c r="BX44" s="466"/>
      <c r="BY44" s="466"/>
      <c r="BZ44" s="466"/>
      <c r="CA44" s="466"/>
      <c r="CB44" s="466"/>
      <c r="CC44" s="466"/>
      <c r="CD44" s="466"/>
      <c r="CE44" s="466"/>
      <c r="CF44" s="466"/>
      <c r="CG44" s="466"/>
      <c r="CH44" s="466"/>
      <c r="CI44" s="466"/>
      <c r="CJ44" s="466"/>
      <c r="CK44" s="466"/>
      <c r="CL44" s="466"/>
      <c r="CM44" s="466"/>
      <c r="CN44" s="466"/>
      <c r="CO44" s="466"/>
      <c r="CP44" s="466"/>
      <c r="CQ44" s="466"/>
      <c r="CR44" s="466"/>
      <c r="CS44" s="466"/>
      <c r="CT44" s="466"/>
      <c r="CU44" s="466"/>
      <c r="CV44" s="466"/>
      <c r="CW44" s="466"/>
      <c r="CX44" s="466"/>
      <c r="CY44" s="466"/>
      <c r="CZ44" s="466"/>
      <c r="DA44" s="466"/>
      <c r="DB44" s="466"/>
      <c r="DC44" s="466"/>
      <c r="DD44" s="466"/>
      <c r="DE44" s="466"/>
      <c r="DF44" s="466"/>
      <c r="DG44" s="466"/>
      <c r="DH44" s="466"/>
      <c r="DI44" s="466"/>
      <c r="DJ44" s="466"/>
      <c r="DK44" s="466"/>
      <c r="DL44" s="466"/>
      <c r="DM44" s="466"/>
      <c r="DN44" s="466"/>
      <c r="DO44" s="466"/>
      <c r="DP44" s="466"/>
      <c r="DQ44" s="466"/>
      <c r="DR44" s="466"/>
      <c r="DS44" s="466"/>
      <c r="DT44" s="466"/>
      <c r="DU44" s="466"/>
      <c r="DV44" s="466"/>
      <c r="DW44" s="471"/>
      <c r="DX44" s="466"/>
      <c r="DY44" s="466"/>
      <c r="DZ44" s="466"/>
      <c r="EA44" s="466"/>
      <c r="EB44" s="466"/>
      <c r="EC44" s="466"/>
      <c r="ED44" s="466"/>
      <c r="EE44" s="466"/>
      <c r="EF44" s="466"/>
      <c r="EG44" s="466"/>
      <c r="EH44" s="466"/>
      <c r="EI44" s="466"/>
      <c r="EJ44" s="466"/>
      <c r="EK44" s="465"/>
      <c r="EL44" s="465"/>
      <c r="EM44" s="465"/>
      <c r="EN44" s="465"/>
      <c r="EO44" s="466"/>
      <c r="EP44" s="466"/>
      <c r="EQ44" s="466"/>
      <c r="ER44" s="465"/>
      <c r="ES44" s="465"/>
      <c r="ET44" s="465"/>
      <c r="EU44" s="465"/>
      <c r="EV44" s="465"/>
      <c r="EW44" s="467"/>
      <c r="EX44" s="467" t="s">
        <v>1401</v>
      </c>
      <c r="EY44" s="467">
        <v>0</v>
      </c>
      <c r="EZ44" s="467">
        <v>0</v>
      </c>
      <c r="FA44" s="467">
        <v>0</v>
      </c>
      <c r="FB44" s="469" t="s">
        <v>1402</v>
      </c>
      <c r="FC44" s="467">
        <v>100</v>
      </c>
      <c r="FD44" s="469" t="s">
        <v>1597</v>
      </c>
      <c r="FE44" s="467">
        <v>0</v>
      </c>
      <c r="FF44" s="469" t="s">
        <v>1404</v>
      </c>
      <c r="FG44" s="467">
        <v>0</v>
      </c>
      <c r="FH44" s="469" t="s">
        <v>1405</v>
      </c>
      <c r="FI44" s="467">
        <v>0</v>
      </c>
      <c r="FJ44" s="469" t="s">
        <v>1405</v>
      </c>
      <c r="FK44" s="467">
        <v>0</v>
      </c>
      <c r="FL44" s="472">
        <v>1</v>
      </c>
      <c r="FM44" s="473">
        <v>0</v>
      </c>
      <c r="FN44" s="473">
        <v>0</v>
      </c>
      <c r="FO44" s="473">
        <v>0</v>
      </c>
      <c r="FP44" s="473">
        <v>0</v>
      </c>
      <c r="FQ44" s="473">
        <v>0</v>
      </c>
      <c r="FR44" s="473">
        <v>0</v>
      </c>
      <c r="FS44" s="473">
        <v>0</v>
      </c>
      <c r="FT44" s="473">
        <v>0</v>
      </c>
      <c r="FU44" s="473">
        <v>0</v>
      </c>
      <c r="FV44" s="473">
        <v>109761</v>
      </c>
      <c r="FW44" s="473">
        <v>0</v>
      </c>
      <c r="FX44" s="473">
        <v>0</v>
      </c>
      <c r="FY44" s="473">
        <v>0</v>
      </c>
      <c r="FZ44" s="473">
        <v>0</v>
      </c>
      <c r="GA44" s="473">
        <v>0</v>
      </c>
      <c r="GB44" s="473">
        <v>0</v>
      </c>
      <c r="GC44" s="473">
        <v>0</v>
      </c>
      <c r="GD44" s="473">
        <v>0</v>
      </c>
      <c r="GE44" s="473">
        <v>0</v>
      </c>
      <c r="GF44" s="473">
        <v>90796</v>
      </c>
      <c r="GG44" s="473">
        <v>0</v>
      </c>
      <c r="GH44" s="473">
        <v>0</v>
      </c>
      <c r="GI44" s="473">
        <v>0</v>
      </c>
      <c r="GJ44" s="473">
        <v>0</v>
      </c>
      <c r="GK44" s="473">
        <v>0</v>
      </c>
      <c r="GL44" s="473">
        <v>0</v>
      </c>
      <c r="GM44" s="473">
        <v>0</v>
      </c>
      <c r="GN44" s="473">
        <v>0</v>
      </c>
      <c r="GO44" s="473">
        <v>0</v>
      </c>
      <c r="GP44" s="473">
        <v>0</v>
      </c>
      <c r="GQ44" s="473">
        <v>0</v>
      </c>
      <c r="GR44" s="473">
        <v>0</v>
      </c>
      <c r="GS44" s="473">
        <v>0</v>
      </c>
      <c r="GT44" s="473">
        <v>0</v>
      </c>
      <c r="GU44" s="473">
        <v>0</v>
      </c>
      <c r="GV44" s="473">
        <v>0</v>
      </c>
      <c r="GW44" s="473">
        <v>0</v>
      </c>
      <c r="GX44" s="473">
        <v>0</v>
      </c>
      <c r="GY44" s="473">
        <v>0</v>
      </c>
      <c r="GZ44" s="473">
        <v>0</v>
      </c>
      <c r="HA44" s="473">
        <v>0</v>
      </c>
      <c r="HB44" s="473">
        <v>0</v>
      </c>
      <c r="HC44" s="473">
        <v>0</v>
      </c>
      <c r="HD44" s="473">
        <v>0</v>
      </c>
      <c r="HE44" s="473">
        <v>0</v>
      </c>
      <c r="HF44" s="473">
        <v>0</v>
      </c>
      <c r="HG44" s="473">
        <v>0</v>
      </c>
      <c r="HH44" s="473">
        <v>0</v>
      </c>
      <c r="HI44" s="473">
        <v>0</v>
      </c>
      <c r="HJ44" s="473">
        <v>0</v>
      </c>
      <c r="HK44" s="473">
        <v>0</v>
      </c>
      <c r="HL44" s="473">
        <v>0</v>
      </c>
      <c r="HM44" s="473">
        <v>0</v>
      </c>
      <c r="HN44" s="473">
        <v>0</v>
      </c>
      <c r="HO44" s="473">
        <v>0</v>
      </c>
      <c r="HP44" s="473">
        <v>0</v>
      </c>
      <c r="HQ44" s="473">
        <v>0</v>
      </c>
      <c r="HR44" s="473">
        <v>0</v>
      </c>
      <c r="HS44" s="473">
        <v>0</v>
      </c>
      <c r="HT44" s="473">
        <v>0</v>
      </c>
      <c r="HU44" s="473">
        <v>0</v>
      </c>
      <c r="HV44" s="473">
        <v>0</v>
      </c>
      <c r="HW44" s="473">
        <v>0</v>
      </c>
      <c r="HX44" s="473">
        <v>0</v>
      </c>
      <c r="HY44" s="473">
        <v>0</v>
      </c>
      <c r="HZ44" s="473">
        <v>0</v>
      </c>
      <c r="IA44" s="473">
        <v>0</v>
      </c>
      <c r="IB44" s="473">
        <v>0</v>
      </c>
      <c r="IC44" s="473">
        <v>0</v>
      </c>
      <c r="ID44" s="473">
        <v>0</v>
      </c>
      <c r="IE44" s="473">
        <v>0</v>
      </c>
      <c r="IF44" s="473">
        <v>0</v>
      </c>
      <c r="IG44" s="473">
        <v>0</v>
      </c>
      <c r="IH44" s="473">
        <v>0</v>
      </c>
      <c r="II44" s="473">
        <v>0</v>
      </c>
      <c r="IJ44" s="473">
        <v>0</v>
      </c>
      <c r="IK44" s="473">
        <v>0</v>
      </c>
      <c r="IL44" s="473">
        <v>0</v>
      </c>
      <c r="IM44" s="473">
        <v>0</v>
      </c>
      <c r="IN44" s="473">
        <v>0</v>
      </c>
      <c r="IO44" s="473">
        <v>0</v>
      </c>
      <c r="IP44" s="473">
        <v>0</v>
      </c>
      <c r="IQ44" s="473">
        <v>0</v>
      </c>
      <c r="IR44" s="473">
        <v>0</v>
      </c>
      <c r="IS44" s="473">
        <v>0</v>
      </c>
      <c r="IT44" s="473">
        <v>0</v>
      </c>
      <c r="IU44" s="473">
        <v>0</v>
      </c>
      <c r="IV44" s="473">
        <v>0</v>
      </c>
      <c r="IW44" s="473">
        <v>0</v>
      </c>
      <c r="IX44" s="473">
        <v>0</v>
      </c>
      <c r="IY44" s="473">
        <v>0</v>
      </c>
      <c r="IZ44" s="473">
        <v>0</v>
      </c>
      <c r="JA44" s="473">
        <v>0</v>
      </c>
      <c r="JB44" s="473">
        <v>0</v>
      </c>
      <c r="JC44" s="473">
        <v>0</v>
      </c>
      <c r="JD44" s="473">
        <v>0</v>
      </c>
      <c r="JE44" s="473">
        <v>0</v>
      </c>
      <c r="JF44" s="473">
        <v>0</v>
      </c>
      <c r="JG44" s="473">
        <v>0</v>
      </c>
      <c r="JH44" s="473">
        <v>0</v>
      </c>
      <c r="JI44" s="467" t="s">
        <v>1406</v>
      </c>
      <c r="JJ44" s="467" t="s">
        <v>1406</v>
      </c>
      <c r="JK44" s="395"/>
      <c r="JL44" s="395"/>
      <c r="JM44" s="395"/>
      <c r="JN44" s="395"/>
      <c r="JO44" s="395"/>
      <c r="JP44" s="395"/>
      <c r="JQ44" s="395"/>
      <c r="JR44" s="395"/>
      <c r="JS44" s="395"/>
      <c r="JT44" s="395"/>
      <c r="JU44" s="395"/>
      <c r="JV44" s="395"/>
      <c r="JW44" s="395"/>
      <c r="JX44" s="395"/>
      <c r="JY44" s="395"/>
      <c r="JZ44" s="395"/>
      <c r="KA44" s="395"/>
      <c r="KB44" s="395"/>
      <c r="KC44" s="395"/>
      <c r="KD44" s="395"/>
      <c r="KE44" s="395"/>
      <c r="KF44" s="395"/>
      <c r="KG44" s="395"/>
      <c r="KH44" s="395"/>
      <c r="KI44" s="395"/>
      <c r="KJ44" s="395"/>
      <c r="KK44" s="395"/>
      <c r="KL44" s="395"/>
      <c r="KM44" s="395"/>
      <c r="KN44" s="395"/>
      <c r="KO44" s="395"/>
      <c r="KP44" s="395"/>
      <c r="KQ44" s="395"/>
      <c r="KR44" s="395"/>
      <c r="KS44" s="395"/>
      <c r="KT44" s="395"/>
      <c r="KU44" s="395"/>
      <c r="KV44" s="395"/>
      <c r="KW44" s="395"/>
      <c r="KX44" s="395"/>
      <c r="KY44" s="395"/>
      <c r="KZ44" s="395"/>
      <c r="LA44" s="395"/>
      <c r="LB44" s="395"/>
      <c r="LC44" s="395"/>
      <c r="LD44" s="395"/>
      <c r="LE44" s="395"/>
      <c r="LF44" s="395"/>
      <c r="LG44" s="395"/>
      <c r="LH44" s="395"/>
      <c r="LI44" s="395"/>
      <c r="LJ44" s="395"/>
      <c r="LK44" s="395"/>
      <c r="LL44" s="395"/>
      <c r="LM44" s="395"/>
      <c r="LN44" s="395"/>
      <c r="LO44" s="395"/>
      <c r="LP44" s="395"/>
      <c r="LQ44" s="395"/>
      <c r="LR44" s="395"/>
      <c r="LS44" s="395"/>
      <c r="LT44" s="395"/>
      <c r="LU44" s="395"/>
      <c r="LV44" s="395"/>
      <c r="LW44" s="395"/>
      <c r="LX44" s="395"/>
      <c r="LY44" s="395"/>
      <c r="LZ44" s="395"/>
      <c r="MA44" s="395"/>
      <c r="MB44" s="395"/>
      <c r="MC44" s="395"/>
      <c r="MD44" s="395"/>
      <c r="ME44" s="395"/>
      <c r="MF44" s="395"/>
      <c r="MG44" s="395"/>
      <c r="MH44" s="395"/>
      <c r="MI44" s="395"/>
      <c r="MJ44" s="395"/>
      <c r="MK44" s="395"/>
      <c r="ML44" s="395"/>
      <c r="MM44" s="395"/>
      <c r="MN44" s="395"/>
      <c r="MO44" s="395"/>
      <c r="MP44" s="395"/>
      <c r="MQ44" s="395"/>
      <c r="MR44" s="395"/>
      <c r="MS44" s="395"/>
      <c r="MT44" s="395"/>
      <c r="MU44" s="395"/>
      <c r="MV44" s="395"/>
      <c r="MW44" s="395"/>
      <c r="MX44" s="395"/>
      <c r="MY44" s="395"/>
      <c r="MZ44" s="395"/>
      <c r="NA44" s="395"/>
      <c r="NB44" s="395"/>
      <c r="NC44" s="395"/>
      <c r="ND44" s="395"/>
      <c r="NE44" s="395"/>
      <c r="NF44" s="395"/>
      <c r="NG44" s="489"/>
      <c r="NH44" s="475">
        <v>7.2990087340557706</v>
      </c>
      <c r="NI44" s="475">
        <v>31.330265090060987</v>
      </c>
      <c r="NJ44" s="475">
        <v>6.2779994689404743</v>
      </c>
      <c r="NK44" s="475">
        <v>2090.7540638491082</v>
      </c>
      <c r="NL44" s="475">
        <v>20.63624846343205</v>
      </c>
      <c r="NM44" s="475">
        <v>0.480076</v>
      </c>
      <c r="NN44" s="475">
        <v>1.380217</v>
      </c>
      <c r="NO44" s="475">
        <v>0.14002199999999998</v>
      </c>
      <c r="NP44" s="475">
        <v>7.2121741346590537E-2</v>
      </c>
      <c r="NQ44" s="475">
        <v>1.1644968591308131</v>
      </c>
      <c r="NR44" s="475">
        <v>0.96184361492573578</v>
      </c>
      <c r="NS44" s="475">
        <v>0</v>
      </c>
      <c r="NT44" s="475">
        <v>13.111592323915279</v>
      </c>
      <c r="NU44" s="475">
        <v>1.4160578614559688E-2</v>
      </c>
      <c r="NV44" s="475">
        <v>0</v>
      </c>
      <c r="NW44" s="475">
        <v>0.90421918421141767</v>
      </c>
      <c r="NX44" s="475">
        <v>0</v>
      </c>
      <c r="NY44" s="475">
        <v>0</v>
      </c>
      <c r="NZ44" s="475">
        <v>2.4277919399410726</v>
      </c>
      <c r="OA44" s="475">
        <v>2.0336464646413328E-2</v>
      </c>
      <c r="OB44" s="475">
        <v>0.25</v>
      </c>
      <c r="OC44" s="475">
        <v>2.5587102036907829</v>
      </c>
      <c r="OD44" s="475">
        <v>8.1524967767668262E-14</v>
      </c>
      <c r="OE44" s="475">
        <v>7.0876115933061928E-13</v>
      </c>
      <c r="OF44" s="475">
        <v>0.1099999964237213</v>
      </c>
      <c r="OG44" s="475">
        <v>7.1923777461051941E-2</v>
      </c>
      <c r="OH44" s="475">
        <v>0.312293582346023</v>
      </c>
      <c r="OI44" s="475">
        <v>0.11</v>
      </c>
      <c r="OJ44" s="475">
        <v>4.6850999999999997E-2</v>
      </c>
      <c r="OK44" s="475">
        <v>6.0591244999999995E-2</v>
      </c>
      <c r="OL44" s="475">
        <v>0.86860621963572837</v>
      </c>
      <c r="OM44" s="475" t="s">
        <v>1395</v>
      </c>
      <c r="ON44" s="475">
        <v>1</v>
      </c>
      <c r="OO44" s="475">
        <v>33</v>
      </c>
      <c r="OP44" s="490"/>
      <c r="OQ44" s="491" t="s">
        <v>1395</v>
      </c>
      <c r="OR44" s="478" t="s">
        <v>1395</v>
      </c>
      <c r="OS44" s="479">
        <v>2224455</v>
      </c>
      <c r="OT44" s="479">
        <v>2029</v>
      </c>
      <c r="OU44" s="479" t="s">
        <v>1395</v>
      </c>
      <c r="OV44" s="479" t="s">
        <v>1395</v>
      </c>
      <c r="OW44" s="479">
        <v>0</v>
      </c>
      <c r="OX44" s="479">
        <v>1</v>
      </c>
      <c r="OY44" s="480">
        <v>1</v>
      </c>
      <c r="OZ44" s="480">
        <v>0.85454956143356553</v>
      </c>
      <c r="PA44" s="481"/>
      <c r="PB44" s="482">
        <v>7.2990087340557706</v>
      </c>
      <c r="PC44" s="483"/>
      <c r="PD44" s="478">
        <v>1737.4860502306421</v>
      </c>
      <c r="PE44" s="479">
        <v>6.1563435123080537E-10</v>
      </c>
      <c r="PF44" s="479">
        <v>2222.5115971712157</v>
      </c>
      <c r="PG44" s="480">
        <v>7.2990087340557706</v>
      </c>
      <c r="PH44" s="483"/>
      <c r="PI44" s="478">
        <v>7.2990087340557706</v>
      </c>
      <c r="PJ44" s="479">
        <v>21100</v>
      </c>
      <c r="PK44" s="479">
        <v>1000</v>
      </c>
      <c r="PL44" s="479">
        <v>-0.42432230853524366</v>
      </c>
      <c r="PM44" s="484">
        <v>36</v>
      </c>
      <c r="PN44" s="479">
        <v>15984</v>
      </c>
      <c r="PO44" s="485">
        <v>2026</v>
      </c>
      <c r="PP44" s="479">
        <v>33</v>
      </c>
      <c r="PQ44" s="479">
        <v>0</v>
      </c>
      <c r="PR44" s="486" t="s">
        <v>1665</v>
      </c>
      <c r="PS44" s="486" t="s">
        <v>1657</v>
      </c>
      <c r="PT44" s="479">
        <v>1</v>
      </c>
      <c r="PU44" s="487" t="s">
        <v>1664</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row>
    <row r="45" spans="1:457" x14ac:dyDescent="0.35">
      <c r="A45" s="459" t="s">
        <v>1666</v>
      </c>
      <c r="B45" s="460">
        <v>6.8746864255205269</v>
      </c>
      <c r="C45" s="488">
        <f>NPV(About!A$94,'H2 Data'!AE$2:BH$2)/30*AB45+B45</f>
        <v>6.8746864255205269</v>
      </c>
      <c r="D45" s="462" t="s">
        <v>1592</v>
      </c>
      <c r="E45" s="463" t="s">
        <v>1666</v>
      </c>
      <c r="F45" s="463" t="s">
        <v>1391</v>
      </c>
      <c r="G45" s="463" t="s">
        <v>1392</v>
      </c>
      <c r="H45" s="463" t="s">
        <v>1594</v>
      </c>
      <c r="I45" s="463" t="s">
        <v>1654</v>
      </c>
      <c r="J45" s="464">
        <v>2030</v>
      </c>
      <c r="K45" s="465">
        <v>1000</v>
      </c>
      <c r="L45" s="466">
        <v>0.5</v>
      </c>
      <c r="M45" s="466">
        <v>2.3300000000000001E-2</v>
      </c>
      <c r="N45" s="466">
        <v>0.25</v>
      </c>
      <c r="O45" s="471">
        <v>0.11</v>
      </c>
      <c r="P45" s="465">
        <v>1</v>
      </c>
      <c r="Q45" s="465">
        <v>2</v>
      </c>
      <c r="R45" s="465">
        <v>30</v>
      </c>
      <c r="S45" s="467" t="s">
        <v>1395</v>
      </c>
      <c r="T45" s="468">
        <v>132749</v>
      </c>
      <c r="U45" s="468">
        <v>1308524</v>
      </c>
      <c r="V45" s="468">
        <v>455139</v>
      </c>
      <c r="W45" s="468">
        <v>21504</v>
      </c>
      <c r="X45" s="465">
        <v>0</v>
      </c>
      <c r="Y45" s="469" t="s">
        <v>1655</v>
      </c>
      <c r="Z45" s="470">
        <v>20.83</v>
      </c>
      <c r="AA45" s="469" t="s">
        <v>1397</v>
      </c>
      <c r="AB45" s="465">
        <v>0</v>
      </c>
      <c r="AC45" s="466">
        <v>0</v>
      </c>
      <c r="AD45" s="466">
        <v>0.7</v>
      </c>
      <c r="AE45" s="466">
        <v>0.7</v>
      </c>
      <c r="AF45" s="467" t="s">
        <v>1398</v>
      </c>
      <c r="AG45" s="465">
        <v>464.73</v>
      </c>
      <c r="AH45" s="465">
        <v>464.73</v>
      </c>
      <c r="AI45" s="465">
        <v>464.73</v>
      </c>
      <c r="AJ45" s="465">
        <v>30</v>
      </c>
      <c r="AK45" s="469" t="s">
        <v>1399</v>
      </c>
      <c r="AL45" s="466">
        <v>0.91</v>
      </c>
      <c r="AM45" s="466">
        <v>0.01</v>
      </c>
      <c r="AN45" s="469" t="s">
        <v>1400</v>
      </c>
      <c r="AO45" s="466"/>
      <c r="AP45" s="466"/>
      <c r="AQ45" s="466"/>
      <c r="AR45" s="466"/>
      <c r="AS45" s="466"/>
      <c r="AT45" s="466"/>
      <c r="AU45" s="466"/>
      <c r="AV45" s="466"/>
      <c r="AW45" s="466"/>
      <c r="AX45" s="466"/>
      <c r="AY45" s="466"/>
      <c r="AZ45" s="466"/>
      <c r="BA45" s="466"/>
      <c r="BB45" s="466"/>
      <c r="BC45" s="466"/>
      <c r="BD45" s="466"/>
      <c r="BE45" s="466"/>
      <c r="BF45" s="466"/>
      <c r="BG45" s="466"/>
      <c r="BH45" s="466"/>
      <c r="BI45" s="466"/>
      <c r="BJ45" s="466"/>
      <c r="BK45" s="466"/>
      <c r="BL45" s="466"/>
      <c r="BM45" s="466"/>
      <c r="BN45" s="466"/>
      <c r="BO45" s="466"/>
      <c r="BP45" s="466"/>
      <c r="BQ45" s="466"/>
      <c r="BR45" s="466"/>
      <c r="BS45" s="466"/>
      <c r="BT45" s="466"/>
      <c r="BU45" s="466"/>
      <c r="BV45" s="466"/>
      <c r="BW45" s="466"/>
      <c r="BX45" s="466"/>
      <c r="BY45" s="466"/>
      <c r="BZ45" s="466"/>
      <c r="CA45" s="466"/>
      <c r="CB45" s="466"/>
      <c r="CC45" s="466"/>
      <c r="CD45" s="466"/>
      <c r="CE45" s="466"/>
      <c r="CF45" s="466"/>
      <c r="CG45" s="466"/>
      <c r="CH45" s="466"/>
      <c r="CI45" s="466"/>
      <c r="CJ45" s="466"/>
      <c r="CK45" s="466"/>
      <c r="CL45" s="466"/>
      <c r="CM45" s="466"/>
      <c r="CN45" s="466"/>
      <c r="CO45" s="466"/>
      <c r="CP45" s="466"/>
      <c r="CQ45" s="466"/>
      <c r="CR45" s="466"/>
      <c r="CS45" s="466"/>
      <c r="CT45" s="466"/>
      <c r="CU45" s="466"/>
      <c r="CV45" s="466"/>
      <c r="CW45" s="466"/>
      <c r="CX45" s="466"/>
      <c r="CY45" s="466"/>
      <c r="CZ45" s="466"/>
      <c r="DA45" s="466"/>
      <c r="DB45" s="466"/>
      <c r="DC45" s="466"/>
      <c r="DD45" s="466"/>
      <c r="DE45" s="466"/>
      <c r="DF45" s="466"/>
      <c r="DG45" s="466"/>
      <c r="DH45" s="466"/>
      <c r="DI45" s="466"/>
      <c r="DJ45" s="466"/>
      <c r="DK45" s="466"/>
      <c r="DL45" s="466"/>
      <c r="DM45" s="466"/>
      <c r="DN45" s="466"/>
      <c r="DO45" s="466"/>
      <c r="DP45" s="466"/>
      <c r="DQ45" s="466"/>
      <c r="DR45" s="466"/>
      <c r="DS45" s="466"/>
      <c r="DT45" s="466"/>
      <c r="DU45" s="466"/>
      <c r="DV45" s="466"/>
      <c r="DW45" s="471"/>
      <c r="DX45" s="466"/>
      <c r="DY45" s="466"/>
      <c r="DZ45" s="466"/>
      <c r="EA45" s="466"/>
      <c r="EB45" s="466"/>
      <c r="EC45" s="466"/>
      <c r="ED45" s="466"/>
      <c r="EE45" s="466"/>
      <c r="EF45" s="466"/>
      <c r="EG45" s="466"/>
      <c r="EH45" s="466"/>
      <c r="EI45" s="466"/>
      <c r="EJ45" s="466"/>
      <c r="EK45" s="465"/>
      <c r="EL45" s="465"/>
      <c r="EM45" s="465"/>
      <c r="EN45" s="465"/>
      <c r="EO45" s="466"/>
      <c r="EP45" s="466"/>
      <c r="EQ45" s="466"/>
      <c r="ER45" s="465"/>
      <c r="ES45" s="465"/>
      <c r="ET45" s="465"/>
      <c r="EU45" s="465"/>
      <c r="EV45" s="465"/>
      <c r="EW45" s="467"/>
      <c r="EX45" s="467" t="s">
        <v>1401</v>
      </c>
      <c r="EY45" s="467">
        <v>0</v>
      </c>
      <c r="EZ45" s="467">
        <v>0</v>
      </c>
      <c r="FA45" s="467">
        <v>0</v>
      </c>
      <c r="FB45" s="469" t="s">
        <v>1402</v>
      </c>
      <c r="FC45" s="467">
        <v>100</v>
      </c>
      <c r="FD45" s="469" t="s">
        <v>1597</v>
      </c>
      <c r="FE45" s="467">
        <v>0</v>
      </c>
      <c r="FF45" s="469" t="s">
        <v>1404</v>
      </c>
      <c r="FG45" s="467">
        <v>0</v>
      </c>
      <c r="FH45" s="469" t="s">
        <v>1405</v>
      </c>
      <c r="FI45" s="467">
        <v>0</v>
      </c>
      <c r="FJ45" s="469" t="s">
        <v>1405</v>
      </c>
      <c r="FK45" s="467">
        <v>0</v>
      </c>
      <c r="FL45" s="472">
        <v>1</v>
      </c>
      <c r="FM45" s="473">
        <v>0</v>
      </c>
      <c r="FN45" s="473">
        <v>0</v>
      </c>
      <c r="FO45" s="473">
        <v>0</v>
      </c>
      <c r="FP45" s="473">
        <v>0</v>
      </c>
      <c r="FQ45" s="473">
        <v>0</v>
      </c>
      <c r="FR45" s="473">
        <v>0</v>
      </c>
      <c r="FS45" s="473">
        <v>0</v>
      </c>
      <c r="FT45" s="473">
        <v>0</v>
      </c>
      <c r="FU45" s="473">
        <v>0</v>
      </c>
      <c r="FV45" s="473">
        <v>106052</v>
      </c>
      <c r="FW45" s="473">
        <v>0</v>
      </c>
      <c r="FX45" s="473">
        <v>0</v>
      </c>
      <c r="FY45" s="473">
        <v>0</v>
      </c>
      <c r="FZ45" s="473">
        <v>0</v>
      </c>
      <c r="GA45" s="473">
        <v>0</v>
      </c>
      <c r="GB45" s="473">
        <v>0</v>
      </c>
      <c r="GC45" s="473">
        <v>0</v>
      </c>
      <c r="GD45" s="473">
        <v>0</v>
      </c>
      <c r="GE45" s="473">
        <v>0</v>
      </c>
      <c r="GF45" s="473">
        <v>90387</v>
      </c>
      <c r="GG45" s="473">
        <v>0</v>
      </c>
      <c r="GH45" s="473">
        <v>0</v>
      </c>
      <c r="GI45" s="473">
        <v>0</v>
      </c>
      <c r="GJ45" s="473">
        <v>0</v>
      </c>
      <c r="GK45" s="473">
        <v>0</v>
      </c>
      <c r="GL45" s="473">
        <v>0</v>
      </c>
      <c r="GM45" s="473">
        <v>0</v>
      </c>
      <c r="GN45" s="473">
        <v>0</v>
      </c>
      <c r="GO45" s="473">
        <v>0</v>
      </c>
      <c r="GP45" s="473">
        <v>0</v>
      </c>
      <c r="GQ45" s="473">
        <v>0</v>
      </c>
      <c r="GR45" s="473">
        <v>0</v>
      </c>
      <c r="GS45" s="473">
        <v>0</v>
      </c>
      <c r="GT45" s="473">
        <v>0</v>
      </c>
      <c r="GU45" s="473">
        <v>0</v>
      </c>
      <c r="GV45" s="473">
        <v>0</v>
      </c>
      <c r="GW45" s="473">
        <v>0</v>
      </c>
      <c r="GX45" s="473">
        <v>0</v>
      </c>
      <c r="GY45" s="473">
        <v>0</v>
      </c>
      <c r="GZ45" s="473">
        <v>0</v>
      </c>
      <c r="HA45" s="473">
        <v>0</v>
      </c>
      <c r="HB45" s="473">
        <v>0</v>
      </c>
      <c r="HC45" s="473">
        <v>0</v>
      </c>
      <c r="HD45" s="473">
        <v>0</v>
      </c>
      <c r="HE45" s="473">
        <v>0</v>
      </c>
      <c r="HF45" s="473">
        <v>0</v>
      </c>
      <c r="HG45" s="473">
        <v>0</v>
      </c>
      <c r="HH45" s="473">
        <v>0</v>
      </c>
      <c r="HI45" s="473">
        <v>0</v>
      </c>
      <c r="HJ45" s="473">
        <v>0</v>
      </c>
      <c r="HK45" s="473">
        <v>0</v>
      </c>
      <c r="HL45" s="473">
        <v>0</v>
      </c>
      <c r="HM45" s="473">
        <v>0</v>
      </c>
      <c r="HN45" s="473">
        <v>0</v>
      </c>
      <c r="HO45" s="473">
        <v>0</v>
      </c>
      <c r="HP45" s="473">
        <v>0</v>
      </c>
      <c r="HQ45" s="473">
        <v>0</v>
      </c>
      <c r="HR45" s="473">
        <v>0</v>
      </c>
      <c r="HS45" s="473">
        <v>0</v>
      </c>
      <c r="HT45" s="473">
        <v>0</v>
      </c>
      <c r="HU45" s="473">
        <v>0</v>
      </c>
      <c r="HV45" s="473">
        <v>0</v>
      </c>
      <c r="HW45" s="473">
        <v>0</v>
      </c>
      <c r="HX45" s="473">
        <v>0</v>
      </c>
      <c r="HY45" s="473">
        <v>0</v>
      </c>
      <c r="HZ45" s="473">
        <v>0</v>
      </c>
      <c r="IA45" s="473">
        <v>0</v>
      </c>
      <c r="IB45" s="473">
        <v>0</v>
      </c>
      <c r="IC45" s="473">
        <v>0</v>
      </c>
      <c r="ID45" s="473">
        <v>0</v>
      </c>
      <c r="IE45" s="473">
        <v>0</v>
      </c>
      <c r="IF45" s="473">
        <v>0</v>
      </c>
      <c r="IG45" s="473">
        <v>0</v>
      </c>
      <c r="IH45" s="473">
        <v>0</v>
      </c>
      <c r="II45" s="473">
        <v>0</v>
      </c>
      <c r="IJ45" s="473">
        <v>0</v>
      </c>
      <c r="IK45" s="473">
        <v>0</v>
      </c>
      <c r="IL45" s="473">
        <v>0</v>
      </c>
      <c r="IM45" s="473">
        <v>0</v>
      </c>
      <c r="IN45" s="473">
        <v>0</v>
      </c>
      <c r="IO45" s="473">
        <v>0</v>
      </c>
      <c r="IP45" s="473">
        <v>0</v>
      </c>
      <c r="IQ45" s="473">
        <v>0</v>
      </c>
      <c r="IR45" s="473">
        <v>0</v>
      </c>
      <c r="IS45" s="473">
        <v>0</v>
      </c>
      <c r="IT45" s="473">
        <v>0</v>
      </c>
      <c r="IU45" s="473">
        <v>0</v>
      </c>
      <c r="IV45" s="473">
        <v>0</v>
      </c>
      <c r="IW45" s="473">
        <v>0</v>
      </c>
      <c r="IX45" s="473">
        <v>0</v>
      </c>
      <c r="IY45" s="473">
        <v>0</v>
      </c>
      <c r="IZ45" s="473">
        <v>0</v>
      </c>
      <c r="JA45" s="473">
        <v>0</v>
      </c>
      <c r="JB45" s="473">
        <v>0</v>
      </c>
      <c r="JC45" s="473">
        <v>0</v>
      </c>
      <c r="JD45" s="473">
        <v>0</v>
      </c>
      <c r="JE45" s="473">
        <v>0</v>
      </c>
      <c r="JF45" s="473">
        <v>0</v>
      </c>
      <c r="JG45" s="473">
        <v>0</v>
      </c>
      <c r="JH45" s="473">
        <v>0</v>
      </c>
      <c r="JI45" s="467" t="s">
        <v>1406</v>
      </c>
      <c r="JJ45" s="467" t="s">
        <v>1406</v>
      </c>
      <c r="JK45" s="395"/>
      <c r="JL45" s="395"/>
      <c r="JM45" s="395"/>
      <c r="JN45" s="395"/>
      <c r="JO45" s="395"/>
      <c r="JP45" s="395"/>
      <c r="JQ45" s="395"/>
      <c r="JR45" s="395"/>
      <c r="JS45" s="395"/>
      <c r="JT45" s="395"/>
      <c r="JU45" s="395"/>
      <c r="JV45" s="395"/>
      <c r="JW45" s="395"/>
      <c r="JX45" s="395"/>
      <c r="JY45" s="395"/>
      <c r="JZ45" s="395"/>
      <c r="KA45" s="395"/>
      <c r="KB45" s="395"/>
      <c r="KC45" s="395"/>
      <c r="KD45" s="395"/>
      <c r="KE45" s="395"/>
      <c r="KF45" s="395"/>
      <c r="KG45" s="395"/>
      <c r="KH45" s="395"/>
      <c r="KI45" s="395"/>
      <c r="KJ45" s="395"/>
      <c r="KK45" s="395"/>
      <c r="KL45" s="395"/>
      <c r="KM45" s="395"/>
      <c r="KN45" s="395"/>
      <c r="KO45" s="395"/>
      <c r="KP45" s="395"/>
      <c r="KQ45" s="395"/>
      <c r="KR45" s="395"/>
      <c r="KS45" s="395"/>
      <c r="KT45" s="395"/>
      <c r="KU45" s="395"/>
      <c r="KV45" s="395"/>
      <c r="KW45" s="395"/>
      <c r="KX45" s="395"/>
      <c r="KY45" s="395"/>
      <c r="KZ45" s="395"/>
      <c r="LA45" s="395"/>
      <c r="LB45" s="395"/>
      <c r="LC45" s="395"/>
      <c r="LD45" s="395"/>
      <c r="LE45" s="395"/>
      <c r="LF45" s="395"/>
      <c r="LG45" s="395"/>
      <c r="LH45" s="395"/>
      <c r="LI45" s="395"/>
      <c r="LJ45" s="395"/>
      <c r="LK45" s="395"/>
      <c r="LL45" s="395"/>
      <c r="LM45" s="395"/>
      <c r="LN45" s="395"/>
      <c r="LO45" s="395"/>
      <c r="LP45" s="395"/>
      <c r="LQ45" s="395"/>
      <c r="LR45" s="395"/>
      <c r="LS45" s="395"/>
      <c r="LT45" s="395"/>
      <c r="LU45" s="395"/>
      <c r="LV45" s="395"/>
      <c r="LW45" s="395"/>
      <c r="LX45" s="395"/>
      <c r="LY45" s="395"/>
      <c r="LZ45" s="395"/>
      <c r="MA45" s="395"/>
      <c r="MB45" s="395"/>
      <c r="MC45" s="395"/>
      <c r="MD45" s="395"/>
      <c r="ME45" s="395"/>
      <c r="MF45" s="395"/>
      <c r="MG45" s="395"/>
      <c r="MH45" s="395"/>
      <c r="MI45" s="395"/>
      <c r="MJ45" s="395"/>
      <c r="MK45" s="395"/>
      <c r="ML45" s="395"/>
      <c r="MM45" s="395"/>
      <c r="MN45" s="395"/>
      <c r="MO45" s="395"/>
      <c r="MP45" s="395"/>
      <c r="MQ45" s="395"/>
      <c r="MR45" s="395"/>
      <c r="MS45" s="395"/>
      <c r="MT45" s="395"/>
      <c r="MU45" s="395"/>
      <c r="MV45" s="395"/>
      <c r="MW45" s="395"/>
      <c r="MX45" s="395"/>
      <c r="MY45" s="395"/>
      <c r="MZ45" s="395"/>
      <c r="NA45" s="395"/>
      <c r="NB45" s="395"/>
      <c r="NC45" s="395"/>
      <c r="ND45" s="395"/>
      <c r="NE45" s="395"/>
      <c r="NF45" s="395"/>
      <c r="NG45" s="489"/>
      <c r="NH45" s="475">
        <v>6.8746864255205269</v>
      </c>
      <c r="NI45" s="475">
        <v>30.111126543779907</v>
      </c>
      <c r="NJ45" s="475">
        <v>6.1209179105334295</v>
      </c>
      <c r="NK45" s="475">
        <v>2162.5049220545316</v>
      </c>
      <c r="NL45" s="475">
        <v>20.103982015235204</v>
      </c>
      <c r="NM45" s="475">
        <v>0.45513900000000002</v>
      </c>
      <c r="NN45" s="475">
        <v>1.308524</v>
      </c>
      <c r="NO45" s="475">
        <v>0.13274900000000001</v>
      </c>
      <c r="NP45" s="475">
        <v>7.452825015065366E-2</v>
      </c>
      <c r="NQ45" s="475">
        <v>1.1599478903225107</v>
      </c>
      <c r="NR45" s="475">
        <v>0.87703188153239886</v>
      </c>
      <c r="NS45" s="475">
        <v>0</v>
      </c>
      <c r="NT45" s="475">
        <v>13.221570839692868</v>
      </c>
      <c r="NU45" s="475">
        <v>1.4944269327411533E-2</v>
      </c>
      <c r="NV45" s="475">
        <v>0</v>
      </c>
      <c r="NW45" s="475">
        <v>0.78875182109000275</v>
      </c>
      <c r="NX45" s="475">
        <v>0</v>
      </c>
      <c r="NY45" s="475">
        <v>0</v>
      </c>
      <c r="NZ45" s="475">
        <v>2.0891911129687011</v>
      </c>
      <c r="OA45" s="475">
        <v>2.0342525252557874E-2</v>
      </c>
      <c r="OB45" s="475">
        <v>0.25</v>
      </c>
      <c r="OC45" s="475">
        <v>2.4414034716014559</v>
      </c>
      <c r="OD45" s="475">
        <v>9.5565413698837553E-14</v>
      </c>
      <c r="OE45" s="475">
        <v>8.3082588389517158E-13</v>
      </c>
      <c r="OF45" s="475">
        <v>0.1099999964237213</v>
      </c>
      <c r="OG45" s="475">
        <v>6.898268759250642E-2</v>
      </c>
      <c r="OH45" s="475">
        <v>0.31351256923244258</v>
      </c>
      <c r="OI45" s="475">
        <v>0.11</v>
      </c>
      <c r="OJ45" s="475">
        <v>4.6473E-2</v>
      </c>
      <c r="OK45" s="475">
        <v>5.7398325000000007E-2</v>
      </c>
      <c r="OL45" s="475">
        <v>0.85108827461950598</v>
      </c>
      <c r="OM45" s="475" t="s">
        <v>1395</v>
      </c>
      <c r="ON45" s="475">
        <v>1</v>
      </c>
      <c r="OO45" s="475">
        <v>34</v>
      </c>
      <c r="OP45" s="490"/>
      <c r="OQ45" s="491" t="s">
        <v>1395</v>
      </c>
      <c r="OR45" s="478" t="s">
        <v>1395</v>
      </c>
      <c r="OS45" s="479">
        <v>2114355</v>
      </c>
      <c r="OT45" s="479">
        <v>2030</v>
      </c>
      <c r="OU45" s="479" t="s">
        <v>1395</v>
      </c>
      <c r="OV45" s="479" t="s">
        <v>1395</v>
      </c>
      <c r="OW45" s="479">
        <v>0</v>
      </c>
      <c r="OX45" s="479">
        <v>1</v>
      </c>
      <c r="OY45" s="480">
        <v>1</v>
      </c>
      <c r="OZ45" s="480">
        <v>0.83749627614834921</v>
      </c>
      <c r="PA45" s="481"/>
      <c r="PB45" s="482">
        <v>6.8746864255205269</v>
      </c>
      <c r="PC45" s="483"/>
      <c r="PD45" s="478">
        <v>1614.0140170477266</v>
      </c>
      <c r="PE45" s="479">
        <v>7.0710616803356757E-10</v>
      </c>
      <c r="PF45" s="479">
        <v>2077.8498682953555</v>
      </c>
      <c r="PG45" s="480">
        <v>6.8746864255205269</v>
      </c>
      <c r="PH45" s="483"/>
      <c r="PI45" s="478">
        <v>6.8746864255205269</v>
      </c>
      <c r="PJ45" s="479">
        <v>22100</v>
      </c>
      <c r="PK45" s="479">
        <v>1000</v>
      </c>
      <c r="PL45" s="479">
        <v>-0.20425872049618476</v>
      </c>
      <c r="PM45" s="484">
        <v>36</v>
      </c>
      <c r="PN45" s="479">
        <v>15948</v>
      </c>
      <c r="PO45" s="485">
        <v>2027</v>
      </c>
      <c r="PP45" s="479">
        <v>33</v>
      </c>
      <c r="PQ45" s="479">
        <v>0</v>
      </c>
      <c r="PR45" s="486" t="s">
        <v>1667</v>
      </c>
      <c r="PS45" s="486" t="s">
        <v>1657</v>
      </c>
      <c r="PT45" s="479">
        <v>1</v>
      </c>
      <c r="PU45" s="487" t="s">
        <v>1666</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row>
    <row r="46" spans="1:457" x14ac:dyDescent="0.35">
      <c r="A46" s="459" t="s">
        <v>1668</v>
      </c>
      <c r="B46" s="460">
        <v>6.6704277050243421</v>
      </c>
      <c r="C46" s="488">
        <f>NPV(About!A$94,'H2 Data'!AE$2:BH$2)/30*AB46+B46</f>
        <v>6.6704277050243421</v>
      </c>
      <c r="D46" s="462" t="s">
        <v>1592</v>
      </c>
      <c r="E46" s="463" t="s">
        <v>1668</v>
      </c>
      <c r="F46" s="463" t="s">
        <v>1391</v>
      </c>
      <c r="G46" s="463" t="s">
        <v>1392</v>
      </c>
      <c r="H46" s="463" t="s">
        <v>1594</v>
      </c>
      <c r="I46" s="463" t="s">
        <v>1654</v>
      </c>
      <c r="J46" s="464">
        <v>2031</v>
      </c>
      <c r="K46" s="465">
        <v>1000</v>
      </c>
      <c r="L46" s="466">
        <v>0.5</v>
      </c>
      <c r="M46" s="466">
        <v>2.3300000000000001E-2</v>
      </c>
      <c r="N46" s="466">
        <v>0.25</v>
      </c>
      <c r="O46" s="471">
        <v>0.11</v>
      </c>
      <c r="P46" s="465">
        <v>1</v>
      </c>
      <c r="Q46" s="465">
        <v>2</v>
      </c>
      <c r="R46" s="465">
        <v>30</v>
      </c>
      <c r="S46" s="467" t="s">
        <v>1395</v>
      </c>
      <c r="T46" s="468">
        <v>126134.00000000001</v>
      </c>
      <c r="U46" s="468">
        <v>1243316.0000000002</v>
      </c>
      <c r="V46" s="468">
        <v>432458.00000000006</v>
      </c>
      <c r="W46" s="468">
        <v>19614</v>
      </c>
      <c r="X46" s="465">
        <v>0</v>
      </c>
      <c r="Y46" s="469" t="s">
        <v>1655</v>
      </c>
      <c r="Z46" s="470">
        <v>20.9</v>
      </c>
      <c r="AA46" s="469" t="s">
        <v>1397</v>
      </c>
      <c r="AB46" s="465">
        <v>0</v>
      </c>
      <c r="AC46" s="466">
        <v>0</v>
      </c>
      <c r="AD46" s="466">
        <v>0.7</v>
      </c>
      <c r="AE46" s="466">
        <v>0.7</v>
      </c>
      <c r="AF46" s="467" t="s">
        <v>1398</v>
      </c>
      <c r="AG46" s="465">
        <v>461.55</v>
      </c>
      <c r="AH46" s="465">
        <v>461.55</v>
      </c>
      <c r="AI46" s="465">
        <v>461.55</v>
      </c>
      <c r="AJ46" s="465">
        <v>30</v>
      </c>
      <c r="AK46" s="469" t="s">
        <v>1399</v>
      </c>
      <c r="AL46" s="466">
        <v>0.91</v>
      </c>
      <c r="AM46" s="466">
        <v>0.01</v>
      </c>
      <c r="AN46" s="469" t="s">
        <v>1400</v>
      </c>
      <c r="AO46" s="466"/>
      <c r="AP46" s="466"/>
      <c r="AQ46" s="466"/>
      <c r="AR46" s="466"/>
      <c r="AS46" s="466"/>
      <c r="AT46" s="466"/>
      <c r="AU46" s="466"/>
      <c r="AV46" s="466"/>
      <c r="AW46" s="466"/>
      <c r="AX46" s="466"/>
      <c r="AY46" s="466"/>
      <c r="AZ46" s="466"/>
      <c r="BA46" s="466"/>
      <c r="BB46" s="466"/>
      <c r="BC46" s="466"/>
      <c r="BD46" s="466"/>
      <c r="BE46" s="466"/>
      <c r="BF46" s="466"/>
      <c r="BG46" s="466"/>
      <c r="BH46" s="466"/>
      <c r="BI46" s="466"/>
      <c r="BJ46" s="466"/>
      <c r="BK46" s="466"/>
      <c r="BL46" s="466"/>
      <c r="BM46" s="466"/>
      <c r="BN46" s="466"/>
      <c r="BO46" s="466"/>
      <c r="BP46" s="466"/>
      <c r="BQ46" s="466"/>
      <c r="BR46" s="466"/>
      <c r="BS46" s="466"/>
      <c r="BT46" s="466"/>
      <c r="BU46" s="466"/>
      <c r="BV46" s="466"/>
      <c r="BW46" s="466"/>
      <c r="BX46" s="466"/>
      <c r="BY46" s="466"/>
      <c r="BZ46" s="466"/>
      <c r="CA46" s="466"/>
      <c r="CB46" s="466"/>
      <c r="CC46" s="466"/>
      <c r="CD46" s="466"/>
      <c r="CE46" s="466"/>
      <c r="CF46" s="466"/>
      <c r="CG46" s="466"/>
      <c r="CH46" s="466"/>
      <c r="CI46" s="466"/>
      <c r="CJ46" s="466"/>
      <c r="CK46" s="466"/>
      <c r="CL46" s="466"/>
      <c r="CM46" s="466"/>
      <c r="CN46" s="466"/>
      <c r="CO46" s="466"/>
      <c r="CP46" s="466"/>
      <c r="CQ46" s="466"/>
      <c r="CR46" s="466"/>
      <c r="CS46" s="466"/>
      <c r="CT46" s="466"/>
      <c r="CU46" s="466"/>
      <c r="CV46" s="466"/>
      <c r="CW46" s="466"/>
      <c r="CX46" s="466"/>
      <c r="CY46" s="466"/>
      <c r="CZ46" s="466"/>
      <c r="DA46" s="466"/>
      <c r="DB46" s="466"/>
      <c r="DC46" s="466"/>
      <c r="DD46" s="466"/>
      <c r="DE46" s="466"/>
      <c r="DF46" s="466"/>
      <c r="DG46" s="466"/>
      <c r="DH46" s="466"/>
      <c r="DI46" s="466"/>
      <c r="DJ46" s="466"/>
      <c r="DK46" s="466"/>
      <c r="DL46" s="466"/>
      <c r="DM46" s="466"/>
      <c r="DN46" s="466"/>
      <c r="DO46" s="466"/>
      <c r="DP46" s="466"/>
      <c r="DQ46" s="466"/>
      <c r="DR46" s="466"/>
      <c r="DS46" s="466"/>
      <c r="DT46" s="466"/>
      <c r="DU46" s="466"/>
      <c r="DV46" s="466"/>
      <c r="DW46" s="471"/>
      <c r="DX46" s="466"/>
      <c r="DY46" s="466"/>
      <c r="DZ46" s="466"/>
      <c r="EA46" s="466"/>
      <c r="EB46" s="466"/>
      <c r="EC46" s="466"/>
      <c r="ED46" s="466"/>
      <c r="EE46" s="466"/>
      <c r="EF46" s="466"/>
      <c r="EG46" s="466"/>
      <c r="EH46" s="466"/>
      <c r="EI46" s="466"/>
      <c r="EJ46" s="466"/>
      <c r="EK46" s="465"/>
      <c r="EL46" s="465"/>
      <c r="EM46" s="465"/>
      <c r="EN46" s="465"/>
      <c r="EO46" s="466"/>
      <c r="EP46" s="466"/>
      <c r="EQ46" s="466"/>
      <c r="ER46" s="465"/>
      <c r="ES46" s="465"/>
      <c r="ET46" s="465"/>
      <c r="EU46" s="465"/>
      <c r="EV46" s="465"/>
      <c r="EW46" s="467"/>
      <c r="EX46" s="467" t="s">
        <v>1401</v>
      </c>
      <c r="EY46" s="467">
        <v>0</v>
      </c>
      <c r="EZ46" s="467">
        <v>0</v>
      </c>
      <c r="FA46" s="467">
        <v>0</v>
      </c>
      <c r="FB46" s="469" t="s">
        <v>1402</v>
      </c>
      <c r="FC46" s="467">
        <v>100</v>
      </c>
      <c r="FD46" s="469" t="s">
        <v>1597</v>
      </c>
      <c r="FE46" s="467">
        <v>0</v>
      </c>
      <c r="FF46" s="469" t="s">
        <v>1404</v>
      </c>
      <c r="FG46" s="467">
        <v>0</v>
      </c>
      <c r="FH46" s="469" t="s">
        <v>1405</v>
      </c>
      <c r="FI46" s="467">
        <v>0</v>
      </c>
      <c r="FJ46" s="469" t="s">
        <v>1405</v>
      </c>
      <c r="FK46" s="467">
        <v>0</v>
      </c>
      <c r="FL46" s="472">
        <v>1</v>
      </c>
      <c r="FM46" s="473">
        <v>0</v>
      </c>
      <c r="FN46" s="473">
        <v>0</v>
      </c>
      <c r="FO46" s="473">
        <v>0</v>
      </c>
      <c r="FP46" s="473">
        <v>0</v>
      </c>
      <c r="FQ46" s="473">
        <v>0</v>
      </c>
      <c r="FR46" s="473">
        <v>0</v>
      </c>
      <c r="FS46" s="473">
        <v>0</v>
      </c>
      <c r="FT46" s="473">
        <v>0</v>
      </c>
      <c r="FU46" s="473">
        <v>0</v>
      </c>
      <c r="FV46" s="473">
        <v>102898</v>
      </c>
      <c r="FW46" s="473">
        <v>0</v>
      </c>
      <c r="FX46" s="473">
        <v>0</v>
      </c>
      <c r="FY46" s="473">
        <v>0</v>
      </c>
      <c r="FZ46" s="473">
        <v>0</v>
      </c>
      <c r="GA46" s="473">
        <v>0</v>
      </c>
      <c r="GB46" s="473">
        <v>0</v>
      </c>
      <c r="GC46" s="473">
        <v>0</v>
      </c>
      <c r="GD46" s="473">
        <v>0</v>
      </c>
      <c r="GE46" s="473">
        <v>0</v>
      </c>
      <c r="GF46" s="473">
        <v>92222</v>
      </c>
      <c r="GG46" s="473">
        <v>0</v>
      </c>
      <c r="GH46" s="473">
        <v>0</v>
      </c>
      <c r="GI46" s="473">
        <v>0</v>
      </c>
      <c r="GJ46" s="473">
        <v>0</v>
      </c>
      <c r="GK46" s="473">
        <v>0</v>
      </c>
      <c r="GL46" s="473">
        <v>0</v>
      </c>
      <c r="GM46" s="473">
        <v>0</v>
      </c>
      <c r="GN46" s="473">
        <v>0</v>
      </c>
      <c r="GO46" s="473">
        <v>0</v>
      </c>
      <c r="GP46" s="473">
        <v>0</v>
      </c>
      <c r="GQ46" s="473">
        <v>0</v>
      </c>
      <c r="GR46" s="473">
        <v>0</v>
      </c>
      <c r="GS46" s="473">
        <v>0</v>
      </c>
      <c r="GT46" s="473">
        <v>0</v>
      </c>
      <c r="GU46" s="473">
        <v>0</v>
      </c>
      <c r="GV46" s="473">
        <v>0</v>
      </c>
      <c r="GW46" s="473">
        <v>0</v>
      </c>
      <c r="GX46" s="473">
        <v>0</v>
      </c>
      <c r="GY46" s="473">
        <v>0</v>
      </c>
      <c r="GZ46" s="473">
        <v>0</v>
      </c>
      <c r="HA46" s="473">
        <v>0</v>
      </c>
      <c r="HB46" s="473">
        <v>0</v>
      </c>
      <c r="HC46" s="473">
        <v>0</v>
      </c>
      <c r="HD46" s="473">
        <v>0</v>
      </c>
      <c r="HE46" s="473">
        <v>0</v>
      </c>
      <c r="HF46" s="473">
        <v>0</v>
      </c>
      <c r="HG46" s="473">
        <v>0</v>
      </c>
      <c r="HH46" s="473">
        <v>0</v>
      </c>
      <c r="HI46" s="473">
        <v>0</v>
      </c>
      <c r="HJ46" s="473">
        <v>0</v>
      </c>
      <c r="HK46" s="473">
        <v>0</v>
      </c>
      <c r="HL46" s="473">
        <v>0</v>
      </c>
      <c r="HM46" s="473">
        <v>0</v>
      </c>
      <c r="HN46" s="473">
        <v>0</v>
      </c>
      <c r="HO46" s="473">
        <v>0</v>
      </c>
      <c r="HP46" s="473">
        <v>0</v>
      </c>
      <c r="HQ46" s="473">
        <v>0</v>
      </c>
      <c r="HR46" s="473">
        <v>0</v>
      </c>
      <c r="HS46" s="473">
        <v>0</v>
      </c>
      <c r="HT46" s="473">
        <v>0</v>
      </c>
      <c r="HU46" s="473">
        <v>0</v>
      </c>
      <c r="HV46" s="473">
        <v>0</v>
      </c>
      <c r="HW46" s="473">
        <v>0</v>
      </c>
      <c r="HX46" s="473">
        <v>0</v>
      </c>
      <c r="HY46" s="473">
        <v>0</v>
      </c>
      <c r="HZ46" s="473">
        <v>0</v>
      </c>
      <c r="IA46" s="473">
        <v>0</v>
      </c>
      <c r="IB46" s="473">
        <v>0</v>
      </c>
      <c r="IC46" s="473">
        <v>0</v>
      </c>
      <c r="ID46" s="473">
        <v>0</v>
      </c>
      <c r="IE46" s="473">
        <v>0</v>
      </c>
      <c r="IF46" s="473">
        <v>0</v>
      </c>
      <c r="IG46" s="473">
        <v>0</v>
      </c>
      <c r="IH46" s="473">
        <v>0</v>
      </c>
      <c r="II46" s="473">
        <v>0</v>
      </c>
      <c r="IJ46" s="473">
        <v>0</v>
      </c>
      <c r="IK46" s="473">
        <v>0</v>
      </c>
      <c r="IL46" s="473">
        <v>0</v>
      </c>
      <c r="IM46" s="473">
        <v>0</v>
      </c>
      <c r="IN46" s="473">
        <v>0</v>
      </c>
      <c r="IO46" s="473">
        <v>0</v>
      </c>
      <c r="IP46" s="473">
        <v>0</v>
      </c>
      <c r="IQ46" s="473">
        <v>0</v>
      </c>
      <c r="IR46" s="473">
        <v>0</v>
      </c>
      <c r="IS46" s="473">
        <v>0</v>
      </c>
      <c r="IT46" s="473">
        <v>0</v>
      </c>
      <c r="IU46" s="473">
        <v>0</v>
      </c>
      <c r="IV46" s="473">
        <v>0</v>
      </c>
      <c r="IW46" s="473">
        <v>0</v>
      </c>
      <c r="IX46" s="473">
        <v>0</v>
      </c>
      <c r="IY46" s="473">
        <v>0</v>
      </c>
      <c r="IZ46" s="473">
        <v>0</v>
      </c>
      <c r="JA46" s="473">
        <v>0</v>
      </c>
      <c r="JB46" s="473">
        <v>0</v>
      </c>
      <c r="JC46" s="473">
        <v>0</v>
      </c>
      <c r="JD46" s="473">
        <v>0</v>
      </c>
      <c r="JE46" s="473">
        <v>0</v>
      </c>
      <c r="JF46" s="473">
        <v>0</v>
      </c>
      <c r="JG46" s="473">
        <v>0</v>
      </c>
      <c r="JH46" s="473">
        <v>0</v>
      </c>
      <c r="JI46" s="467" t="s">
        <v>1406</v>
      </c>
      <c r="JJ46" s="467" t="s">
        <v>1406</v>
      </c>
      <c r="JK46" s="395"/>
      <c r="JL46" s="395"/>
      <c r="JM46" s="395"/>
      <c r="JN46" s="395"/>
      <c r="JO46" s="395"/>
      <c r="JP46" s="395"/>
      <c r="JQ46" s="395"/>
      <c r="JR46" s="395"/>
      <c r="JS46" s="395"/>
      <c r="JT46" s="395"/>
      <c r="JU46" s="395"/>
      <c r="JV46" s="395"/>
      <c r="JW46" s="395"/>
      <c r="JX46" s="395"/>
      <c r="JY46" s="395"/>
      <c r="JZ46" s="395"/>
      <c r="KA46" s="395"/>
      <c r="KB46" s="395"/>
      <c r="KC46" s="395"/>
      <c r="KD46" s="395"/>
      <c r="KE46" s="395"/>
      <c r="KF46" s="395"/>
      <c r="KG46" s="395"/>
      <c r="KH46" s="395"/>
      <c r="KI46" s="395"/>
      <c r="KJ46" s="395"/>
      <c r="KK46" s="395"/>
      <c r="KL46" s="395"/>
      <c r="KM46" s="395"/>
      <c r="KN46" s="395"/>
      <c r="KO46" s="395"/>
      <c r="KP46" s="395"/>
      <c r="KQ46" s="395"/>
      <c r="KR46" s="395"/>
      <c r="KS46" s="395"/>
      <c r="KT46" s="395"/>
      <c r="KU46" s="395"/>
      <c r="KV46" s="395"/>
      <c r="KW46" s="395"/>
      <c r="KX46" s="395"/>
      <c r="KY46" s="395"/>
      <c r="KZ46" s="395"/>
      <c r="LA46" s="395"/>
      <c r="LB46" s="395"/>
      <c r="LC46" s="395"/>
      <c r="LD46" s="395"/>
      <c r="LE46" s="395"/>
      <c r="LF46" s="395"/>
      <c r="LG46" s="395"/>
      <c r="LH46" s="395"/>
      <c r="LI46" s="395"/>
      <c r="LJ46" s="395"/>
      <c r="LK46" s="395"/>
      <c r="LL46" s="395"/>
      <c r="LM46" s="395"/>
      <c r="LN46" s="395"/>
      <c r="LO46" s="395"/>
      <c r="LP46" s="395"/>
      <c r="LQ46" s="395"/>
      <c r="LR46" s="395"/>
      <c r="LS46" s="395"/>
      <c r="LT46" s="395"/>
      <c r="LU46" s="395"/>
      <c r="LV46" s="395"/>
      <c r="LW46" s="395"/>
      <c r="LX46" s="395"/>
      <c r="LY46" s="395"/>
      <c r="LZ46" s="395"/>
      <c r="MA46" s="395"/>
      <c r="MB46" s="395"/>
      <c r="MC46" s="395"/>
      <c r="MD46" s="395"/>
      <c r="ME46" s="395"/>
      <c r="MF46" s="395"/>
      <c r="MG46" s="395"/>
      <c r="MH46" s="395"/>
      <c r="MI46" s="395"/>
      <c r="MJ46" s="395"/>
      <c r="MK46" s="395"/>
      <c r="ML46" s="395"/>
      <c r="MM46" s="395"/>
      <c r="MN46" s="395"/>
      <c r="MO46" s="395"/>
      <c r="MP46" s="395"/>
      <c r="MQ46" s="395"/>
      <c r="MR46" s="395"/>
      <c r="MS46" s="395"/>
      <c r="MT46" s="395"/>
      <c r="MU46" s="395"/>
      <c r="MV46" s="395"/>
      <c r="MW46" s="395"/>
      <c r="MX46" s="395"/>
      <c r="MY46" s="395"/>
      <c r="MZ46" s="395"/>
      <c r="NA46" s="395"/>
      <c r="NB46" s="395"/>
      <c r="NC46" s="395"/>
      <c r="ND46" s="395"/>
      <c r="NE46" s="395"/>
      <c r="NF46" s="395"/>
      <c r="NG46" s="489"/>
      <c r="NH46" s="475">
        <v>6.6704277050243421</v>
      </c>
      <c r="NI46" s="475">
        <v>29.216473348006616</v>
      </c>
      <c r="NJ46" s="475">
        <v>6.0331834916867306</v>
      </c>
      <c r="NK46" s="475">
        <v>2169.9566915319033</v>
      </c>
      <c r="NL46" s="475">
        <v>19.578071481948719</v>
      </c>
      <c r="NM46" s="475">
        <v>0.43245800000000006</v>
      </c>
      <c r="NN46" s="475">
        <v>1.2433160000000003</v>
      </c>
      <c r="NO46" s="475">
        <v>0.12613400000000002</v>
      </c>
      <c r="NP46" s="475">
        <v>7.0324788990881265E-2</v>
      </c>
      <c r="NQ46" s="475">
        <v>1.0933909667753077</v>
      </c>
      <c r="NR46" s="475">
        <v>0.79995179825479157</v>
      </c>
      <c r="NS46" s="475">
        <v>0</v>
      </c>
      <c r="NT46" s="475">
        <v>13.07644590084443</v>
      </c>
      <c r="NU46" s="475">
        <v>1.5300988181004371E-2</v>
      </c>
      <c r="NV46" s="475">
        <v>0</v>
      </c>
      <c r="NW46" s="475">
        <v>0.75024913197329701</v>
      </c>
      <c r="NX46" s="475">
        <v>0</v>
      </c>
      <c r="NY46" s="475">
        <v>0</v>
      </c>
      <c r="NZ46" s="475">
        <v>1.988468917938129</v>
      </c>
      <c r="OA46" s="475">
        <v>2.0339494949490316E-2</v>
      </c>
      <c r="OB46" s="475">
        <v>0.25</v>
      </c>
      <c r="OC46" s="475">
        <v>2.321834908568118</v>
      </c>
      <c r="OD46" s="475">
        <v>2.1993352754504387E-14</v>
      </c>
      <c r="OE46" s="475">
        <v>1.9120564684273093E-13</v>
      </c>
      <c r="OF46" s="475">
        <v>0.1099999964237213</v>
      </c>
      <c r="OG46" s="475">
        <v>6.8854382634162908E-2</v>
      </c>
      <c r="OH46" s="475">
        <v>0.31403972063351315</v>
      </c>
      <c r="OI46" s="475">
        <v>0.11</v>
      </c>
      <c r="OJ46" s="475">
        <v>4.6155000000000009E-2</v>
      </c>
      <c r="OK46" s="475">
        <v>5.7231375000000015E-2</v>
      </c>
      <c r="OL46" s="475">
        <v>0.83421733578601298</v>
      </c>
      <c r="OM46" s="475" t="s">
        <v>1395</v>
      </c>
      <c r="ON46" s="475">
        <v>1</v>
      </c>
      <c r="OO46" s="475">
        <v>35</v>
      </c>
      <c r="OP46" s="490"/>
      <c r="OQ46" s="491" t="s">
        <v>1395</v>
      </c>
      <c r="OR46" s="478" t="s">
        <v>1395</v>
      </c>
      <c r="OS46" s="479">
        <v>2016642.0000000002</v>
      </c>
      <c r="OT46" s="479">
        <v>2031</v>
      </c>
      <c r="OU46" s="479" t="s">
        <v>1395</v>
      </c>
      <c r="OV46" s="479" t="s">
        <v>1395</v>
      </c>
      <c r="OW46" s="479">
        <v>0</v>
      </c>
      <c r="OX46" s="479">
        <v>1</v>
      </c>
      <c r="OY46" s="480">
        <v>1</v>
      </c>
      <c r="OZ46" s="480">
        <v>0.82080415955833841</v>
      </c>
      <c r="PA46" s="481"/>
      <c r="PB46" s="482">
        <v>6.6704277050243421</v>
      </c>
      <c r="PC46" s="483"/>
      <c r="PD46" s="478">
        <v>1503.1828910915033</v>
      </c>
      <c r="PE46" s="479">
        <v>1.5950706529638427E-10</v>
      </c>
      <c r="PF46" s="479">
        <v>1936.9149315606564</v>
      </c>
      <c r="PG46" s="480">
        <v>6.6704277050243421</v>
      </c>
      <c r="PH46" s="483"/>
      <c r="PI46" s="478">
        <v>6.6704277050243421</v>
      </c>
      <c r="PJ46" s="479">
        <v>23100</v>
      </c>
      <c r="PK46" s="479">
        <v>1000</v>
      </c>
      <c r="PL46" s="479">
        <v>-0.29553461131916769</v>
      </c>
      <c r="PM46" s="484">
        <v>36</v>
      </c>
      <c r="PN46" s="479">
        <v>15912</v>
      </c>
      <c r="PO46" s="485">
        <v>2028</v>
      </c>
      <c r="PP46" s="479">
        <v>33</v>
      </c>
      <c r="PQ46" s="479">
        <v>0</v>
      </c>
      <c r="PR46" s="486" t="s">
        <v>1669</v>
      </c>
      <c r="PS46" s="486" t="s">
        <v>1657</v>
      </c>
      <c r="PT46" s="479">
        <v>1</v>
      </c>
      <c r="PU46" s="487" t="s">
        <v>1668</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row>
    <row r="47" spans="1:457" x14ac:dyDescent="0.35">
      <c r="A47" s="459" t="s">
        <v>1670</v>
      </c>
      <c r="B47" s="460">
        <v>6.3748930937051744</v>
      </c>
      <c r="C47" s="488">
        <f>NPV(About!A$94,'H2 Data'!AE$2:BH$2)/30*AB47+B47</f>
        <v>6.3748930937051744</v>
      </c>
      <c r="D47" s="462" t="s">
        <v>1592</v>
      </c>
      <c r="E47" s="463" t="s">
        <v>1670</v>
      </c>
      <c r="F47" s="463" t="s">
        <v>1391</v>
      </c>
      <c r="G47" s="463" t="s">
        <v>1392</v>
      </c>
      <c r="H47" s="463" t="s">
        <v>1594</v>
      </c>
      <c r="I47" s="463" t="s">
        <v>1654</v>
      </c>
      <c r="J47" s="464">
        <v>2032</v>
      </c>
      <c r="K47" s="465">
        <v>1000</v>
      </c>
      <c r="L47" s="466">
        <v>0.51</v>
      </c>
      <c r="M47" s="466">
        <v>2.3300000000000001E-2</v>
      </c>
      <c r="N47" s="466">
        <v>0.25</v>
      </c>
      <c r="O47" s="471">
        <v>0.11</v>
      </c>
      <c r="P47" s="465">
        <v>1</v>
      </c>
      <c r="Q47" s="465">
        <v>2</v>
      </c>
      <c r="R47" s="465">
        <v>30</v>
      </c>
      <c r="S47" s="467" t="s">
        <v>1395</v>
      </c>
      <c r="T47" s="468">
        <v>120120</v>
      </c>
      <c r="U47" s="468">
        <v>1184043</v>
      </c>
      <c r="V47" s="468">
        <v>411841</v>
      </c>
      <c r="W47" s="468">
        <v>17896</v>
      </c>
      <c r="X47" s="465">
        <v>0</v>
      </c>
      <c r="Y47" s="469" t="s">
        <v>1655</v>
      </c>
      <c r="Z47" s="470">
        <v>20.96</v>
      </c>
      <c r="AA47" s="469" t="s">
        <v>1397</v>
      </c>
      <c r="AB47" s="465">
        <v>0</v>
      </c>
      <c r="AC47" s="466">
        <v>0</v>
      </c>
      <c r="AD47" s="466">
        <v>0.7</v>
      </c>
      <c r="AE47" s="466">
        <v>0.7</v>
      </c>
      <c r="AF47" s="467" t="s">
        <v>1398</v>
      </c>
      <c r="AG47" s="465">
        <v>458.81</v>
      </c>
      <c r="AH47" s="465">
        <v>458.81</v>
      </c>
      <c r="AI47" s="465">
        <v>458.81</v>
      </c>
      <c r="AJ47" s="465">
        <v>30</v>
      </c>
      <c r="AK47" s="469" t="s">
        <v>1399</v>
      </c>
      <c r="AL47" s="466">
        <v>0.91</v>
      </c>
      <c r="AM47" s="466">
        <v>0.01</v>
      </c>
      <c r="AN47" s="469" t="s">
        <v>1400</v>
      </c>
      <c r="AO47" s="466"/>
      <c r="AP47" s="466"/>
      <c r="AQ47" s="466"/>
      <c r="AR47" s="466"/>
      <c r="AS47" s="466"/>
      <c r="AT47" s="466"/>
      <c r="AU47" s="466"/>
      <c r="AV47" s="466"/>
      <c r="AW47" s="466"/>
      <c r="AX47" s="466"/>
      <c r="AY47" s="466"/>
      <c r="AZ47" s="466"/>
      <c r="BA47" s="466"/>
      <c r="BB47" s="466"/>
      <c r="BC47" s="466"/>
      <c r="BD47" s="466"/>
      <c r="BE47" s="466"/>
      <c r="BF47" s="466"/>
      <c r="BG47" s="466"/>
      <c r="BH47" s="466"/>
      <c r="BI47" s="466"/>
      <c r="BJ47" s="466"/>
      <c r="BK47" s="466"/>
      <c r="BL47" s="466"/>
      <c r="BM47" s="466"/>
      <c r="BN47" s="466"/>
      <c r="BO47" s="466"/>
      <c r="BP47" s="466"/>
      <c r="BQ47" s="466"/>
      <c r="BR47" s="466"/>
      <c r="BS47" s="466"/>
      <c r="BT47" s="466"/>
      <c r="BU47" s="466"/>
      <c r="BV47" s="466"/>
      <c r="BW47" s="466"/>
      <c r="BX47" s="466"/>
      <c r="BY47" s="466"/>
      <c r="BZ47" s="466"/>
      <c r="CA47" s="466"/>
      <c r="CB47" s="466"/>
      <c r="CC47" s="466"/>
      <c r="CD47" s="466"/>
      <c r="CE47" s="466"/>
      <c r="CF47" s="466"/>
      <c r="CG47" s="466"/>
      <c r="CH47" s="466"/>
      <c r="CI47" s="466"/>
      <c r="CJ47" s="466"/>
      <c r="CK47" s="466"/>
      <c r="CL47" s="466"/>
      <c r="CM47" s="466"/>
      <c r="CN47" s="466"/>
      <c r="CO47" s="466"/>
      <c r="CP47" s="466"/>
      <c r="CQ47" s="466"/>
      <c r="CR47" s="466"/>
      <c r="CS47" s="466"/>
      <c r="CT47" s="466"/>
      <c r="CU47" s="466"/>
      <c r="CV47" s="466"/>
      <c r="CW47" s="466"/>
      <c r="CX47" s="466"/>
      <c r="CY47" s="466"/>
      <c r="CZ47" s="466"/>
      <c r="DA47" s="466"/>
      <c r="DB47" s="466"/>
      <c r="DC47" s="466"/>
      <c r="DD47" s="466"/>
      <c r="DE47" s="466"/>
      <c r="DF47" s="466"/>
      <c r="DG47" s="466"/>
      <c r="DH47" s="466"/>
      <c r="DI47" s="466"/>
      <c r="DJ47" s="466"/>
      <c r="DK47" s="466"/>
      <c r="DL47" s="466"/>
      <c r="DM47" s="466"/>
      <c r="DN47" s="466"/>
      <c r="DO47" s="466"/>
      <c r="DP47" s="466"/>
      <c r="DQ47" s="466"/>
      <c r="DR47" s="466"/>
      <c r="DS47" s="466"/>
      <c r="DT47" s="466"/>
      <c r="DU47" s="466"/>
      <c r="DV47" s="466"/>
      <c r="DW47" s="471"/>
      <c r="DX47" s="466"/>
      <c r="DY47" s="466"/>
      <c r="DZ47" s="466"/>
      <c r="EA47" s="466"/>
      <c r="EB47" s="466"/>
      <c r="EC47" s="466"/>
      <c r="ED47" s="466"/>
      <c r="EE47" s="466"/>
      <c r="EF47" s="466"/>
      <c r="EG47" s="466"/>
      <c r="EH47" s="466"/>
      <c r="EI47" s="466"/>
      <c r="EJ47" s="466"/>
      <c r="EK47" s="465"/>
      <c r="EL47" s="465"/>
      <c r="EM47" s="465"/>
      <c r="EN47" s="465"/>
      <c r="EO47" s="466"/>
      <c r="EP47" s="466"/>
      <c r="EQ47" s="466"/>
      <c r="ER47" s="465"/>
      <c r="ES47" s="465"/>
      <c r="ET47" s="465"/>
      <c r="EU47" s="465"/>
      <c r="EV47" s="465"/>
      <c r="EW47" s="467"/>
      <c r="EX47" s="467" t="s">
        <v>1401</v>
      </c>
      <c r="EY47" s="467">
        <v>0</v>
      </c>
      <c r="EZ47" s="467">
        <v>0</v>
      </c>
      <c r="FA47" s="467">
        <v>0</v>
      </c>
      <c r="FB47" s="469" t="s">
        <v>1402</v>
      </c>
      <c r="FC47" s="467">
        <v>100</v>
      </c>
      <c r="FD47" s="469" t="s">
        <v>1597</v>
      </c>
      <c r="FE47" s="467">
        <v>0</v>
      </c>
      <c r="FF47" s="469" t="s">
        <v>1404</v>
      </c>
      <c r="FG47" s="467">
        <v>0</v>
      </c>
      <c r="FH47" s="469" t="s">
        <v>1405</v>
      </c>
      <c r="FI47" s="467">
        <v>0</v>
      </c>
      <c r="FJ47" s="469" t="s">
        <v>1405</v>
      </c>
      <c r="FK47" s="467">
        <v>0</v>
      </c>
      <c r="FL47" s="472">
        <v>1</v>
      </c>
      <c r="FM47" s="473">
        <v>0</v>
      </c>
      <c r="FN47" s="473">
        <v>0</v>
      </c>
      <c r="FO47" s="473">
        <v>0</v>
      </c>
      <c r="FP47" s="473">
        <v>0</v>
      </c>
      <c r="FQ47" s="473">
        <v>0</v>
      </c>
      <c r="FR47" s="473">
        <v>0</v>
      </c>
      <c r="FS47" s="473">
        <v>0</v>
      </c>
      <c r="FT47" s="473">
        <v>0</v>
      </c>
      <c r="FU47" s="473">
        <v>0</v>
      </c>
      <c r="FV47" s="473">
        <v>100224</v>
      </c>
      <c r="FW47" s="473">
        <v>0</v>
      </c>
      <c r="FX47" s="473">
        <v>0</v>
      </c>
      <c r="FY47" s="473">
        <v>0</v>
      </c>
      <c r="FZ47" s="473">
        <v>0</v>
      </c>
      <c r="GA47" s="473">
        <v>0</v>
      </c>
      <c r="GB47" s="473">
        <v>0</v>
      </c>
      <c r="GC47" s="473">
        <v>0</v>
      </c>
      <c r="GD47" s="473">
        <v>0</v>
      </c>
      <c r="GE47" s="473">
        <v>0</v>
      </c>
      <c r="GF47" s="473">
        <v>94094</v>
      </c>
      <c r="GG47" s="473">
        <v>0</v>
      </c>
      <c r="GH47" s="473">
        <v>0</v>
      </c>
      <c r="GI47" s="473">
        <v>0</v>
      </c>
      <c r="GJ47" s="473">
        <v>0</v>
      </c>
      <c r="GK47" s="473">
        <v>0</v>
      </c>
      <c r="GL47" s="473">
        <v>0</v>
      </c>
      <c r="GM47" s="473">
        <v>0</v>
      </c>
      <c r="GN47" s="473">
        <v>0</v>
      </c>
      <c r="GO47" s="473">
        <v>0</v>
      </c>
      <c r="GP47" s="473">
        <v>0</v>
      </c>
      <c r="GQ47" s="473">
        <v>0</v>
      </c>
      <c r="GR47" s="473">
        <v>0</v>
      </c>
      <c r="GS47" s="473">
        <v>0</v>
      </c>
      <c r="GT47" s="473">
        <v>0</v>
      </c>
      <c r="GU47" s="473">
        <v>0</v>
      </c>
      <c r="GV47" s="473">
        <v>0</v>
      </c>
      <c r="GW47" s="473">
        <v>0</v>
      </c>
      <c r="GX47" s="473">
        <v>0</v>
      </c>
      <c r="GY47" s="473">
        <v>0</v>
      </c>
      <c r="GZ47" s="473">
        <v>0</v>
      </c>
      <c r="HA47" s="473">
        <v>0</v>
      </c>
      <c r="HB47" s="473">
        <v>0</v>
      </c>
      <c r="HC47" s="473">
        <v>0</v>
      </c>
      <c r="HD47" s="473">
        <v>0</v>
      </c>
      <c r="HE47" s="473">
        <v>0</v>
      </c>
      <c r="HF47" s="473">
        <v>0</v>
      </c>
      <c r="HG47" s="473">
        <v>0</v>
      </c>
      <c r="HH47" s="473">
        <v>0</v>
      </c>
      <c r="HI47" s="473">
        <v>0</v>
      </c>
      <c r="HJ47" s="473">
        <v>0</v>
      </c>
      <c r="HK47" s="473">
        <v>0</v>
      </c>
      <c r="HL47" s="473">
        <v>0</v>
      </c>
      <c r="HM47" s="473">
        <v>0</v>
      </c>
      <c r="HN47" s="473">
        <v>0</v>
      </c>
      <c r="HO47" s="473">
        <v>0</v>
      </c>
      <c r="HP47" s="473">
        <v>0</v>
      </c>
      <c r="HQ47" s="473">
        <v>0</v>
      </c>
      <c r="HR47" s="473">
        <v>0</v>
      </c>
      <c r="HS47" s="473">
        <v>0</v>
      </c>
      <c r="HT47" s="473">
        <v>0</v>
      </c>
      <c r="HU47" s="473">
        <v>0</v>
      </c>
      <c r="HV47" s="473">
        <v>0</v>
      </c>
      <c r="HW47" s="473">
        <v>0</v>
      </c>
      <c r="HX47" s="473">
        <v>0</v>
      </c>
      <c r="HY47" s="473">
        <v>0</v>
      </c>
      <c r="HZ47" s="473">
        <v>0</v>
      </c>
      <c r="IA47" s="473">
        <v>0</v>
      </c>
      <c r="IB47" s="473">
        <v>0</v>
      </c>
      <c r="IC47" s="473">
        <v>0</v>
      </c>
      <c r="ID47" s="473">
        <v>0</v>
      </c>
      <c r="IE47" s="473">
        <v>0</v>
      </c>
      <c r="IF47" s="473">
        <v>0</v>
      </c>
      <c r="IG47" s="473">
        <v>0</v>
      </c>
      <c r="IH47" s="473">
        <v>0</v>
      </c>
      <c r="II47" s="473">
        <v>0</v>
      </c>
      <c r="IJ47" s="473">
        <v>0</v>
      </c>
      <c r="IK47" s="473">
        <v>0</v>
      </c>
      <c r="IL47" s="473">
        <v>0</v>
      </c>
      <c r="IM47" s="473">
        <v>0</v>
      </c>
      <c r="IN47" s="473">
        <v>0</v>
      </c>
      <c r="IO47" s="473">
        <v>0</v>
      </c>
      <c r="IP47" s="473">
        <v>0</v>
      </c>
      <c r="IQ47" s="473">
        <v>0</v>
      </c>
      <c r="IR47" s="473">
        <v>0</v>
      </c>
      <c r="IS47" s="473">
        <v>0</v>
      </c>
      <c r="IT47" s="473">
        <v>0</v>
      </c>
      <c r="IU47" s="473">
        <v>0</v>
      </c>
      <c r="IV47" s="473">
        <v>0</v>
      </c>
      <c r="IW47" s="473">
        <v>0</v>
      </c>
      <c r="IX47" s="473">
        <v>0</v>
      </c>
      <c r="IY47" s="473">
        <v>0</v>
      </c>
      <c r="IZ47" s="473">
        <v>0</v>
      </c>
      <c r="JA47" s="473">
        <v>0</v>
      </c>
      <c r="JB47" s="473">
        <v>0</v>
      </c>
      <c r="JC47" s="473">
        <v>0</v>
      </c>
      <c r="JD47" s="473">
        <v>0</v>
      </c>
      <c r="JE47" s="473">
        <v>0</v>
      </c>
      <c r="JF47" s="473">
        <v>0</v>
      </c>
      <c r="JG47" s="473">
        <v>0</v>
      </c>
      <c r="JH47" s="473">
        <v>0</v>
      </c>
      <c r="JI47" s="467" t="s">
        <v>1406</v>
      </c>
      <c r="JJ47" s="467" t="s">
        <v>1406</v>
      </c>
      <c r="JK47" s="395"/>
      <c r="JL47" s="395"/>
      <c r="JM47" s="395"/>
      <c r="JN47" s="395"/>
      <c r="JO47" s="395"/>
      <c r="JP47" s="395"/>
      <c r="JQ47" s="395"/>
      <c r="JR47" s="395"/>
      <c r="JS47" s="395"/>
      <c r="JT47" s="395"/>
      <c r="JU47" s="395"/>
      <c r="JV47" s="395"/>
      <c r="JW47" s="395"/>
      <c r="JX47" s="395"/>
      <c r="JY47" s="395"/>
      <c r="JZ47" s="395"/>
      <c r="KA47" s="395"/>
      <c r="KB47" s="395"/>
      <c r="KC47" s="395"/>
      <c r="KD47" s="395"/>
      <c r="KE47" s="395"/>
      <c r="KF47" s="395"/>
      <c r="KG47" s="395"/>
      <c r="KH47" s="395"/>
      <c r="KI47" s="395"/>
      <c r="KJ47" s="395"/>
      <c r="KK47" s="395"/>
      <c r="KL47" s="395"/>
      <c r="KM47" s="395"/>
      <c r="KN47" s="395"/>
      <c r="KO47" s="395"/>
      <c r="KP47" s="395"/>
      <c r="KQ47" s="395"/>
      <c r="KR47" s="395"/>
      <c r="KS47" s="395"/>
      <c r="KT47" s="395"/>
      <c r="KU47" s="395"/>
      <c r="KV47" s="395"/>
      <c r="KW47" s="395"/>
      <c r="KX47" s="395"/>
      <c r="KY47" s="395"/>
      <c r="KZ47" s="395"/>
      <c r="LA47" s="395"/>
      <c r="LB47" s="395"/>
      <c r="LC47" s="395"/>
      <c r="LD47" s="395"/>
      <c r="LE47" s="395"/>
      <c r="LF47" s="395"/>
      <c r="LG47" s="395"/>
      <c r="LH47" s="395"/>
      <c r="LI47" s="395"/>
      <c r="LJ47" s="395"/>
      <c r="LK47" s="395"/>
      <c r="LL47" s="395"/>
      <c r="LM47" s="395"/>
      <c r="LN47" s="395"/>
      <c r="LO47" s="395"/>
      <c r="LP47" s="395"/>
      <c r="LQ47" s="395"/>
      <c r="LR47" s="395"/>
      <c r="LS47" s="395"/>
      <c r="LT47" s="395"/>
      <c r="LU47" s="395"/>
      <c r="LV47" s="395"/>
      <c r="LW47" s="395"/>
      <c r="LX47" s="395"/>
      <c r="LY47" s="395"/>
      <c r="LZ47" s="395"/>
      <c r="MA47" s="395"/>
      <c r="MB47" s="395"/>
      <c r="MC47" s="395"/>
      <c r="MD47" s="395"/>
      <c r="ME47" s="395"/>
      <c r="MF47" s="395"/>
      <c r="MG47" s="395"/>
      <c r="MH47" s="395"/>
      <c r="MI47" s="395"/>
      <c r="MJ47" s="395"/>
      <c r="MK47" s="395"/>
      <c r="ML47" s="395"/>
      <c r="MM47" s="395"/>
      <c r="MN47" s="395"/>
      <c r="MO47" s="395"/>
      <c r="MP47" s="395"/>
      <c r="MQ47" s="395"/>
      <c r="MR47" s="395"/>
      <c r="MS47" s="395"/>
      <c r="MT47" s="395"/>
      <c r="MU47" s="395"/>
      <c r="MV47" s="395"/>
      <c r="MW47" s="395"/>
      <c r="MX47" s="395"/>
      <c r="MY47" s="395"/>
      <c r="MZ47" s="395"/>
      <c r="NA47" s="395"/>
      <c r="NB47" s="395"/>
      <c r="NC47" s="395"/>
      <c r="ND47" s="395"/>
      <c r="NE47" s="395"/>
      <c r="NF47" s="395"/>
      <c r="NG47" s="489"/>
      <c r="NH47" s="475">
        <v>6.3748930937051744</v>
      </c>
      <c r="NI47" s="475">
        <v>28.480472385437238</v>
      </c>
      <c r="NJ47" s="475">
        <v>5.8575427527494712</v>
      </c>
      <c r="NK47" s="475">
        <v>2219.7262512909228</v>
      </c>
      <c r="NL47" s="475">
        <v>19.143181942354936</v>
      </c>
      <c r="NM47" s="475">
        <v>0.41184100000000001</v>
      </c>
      <c r="NN47" s="475">
        <v>1.184043</v>
      </c>
      <c r="NO47" s="475">
        <v>0.12012</v>
      </c>
      <c r="NP47" s="475">
        <v>6.6570566706121742E-2</v>
      </c>
      <c r="NQ47" s="475">
        <v>1.0340936481628336</v>
      </c>
      <c r="NR47" s="475">
        <v>0.72988712370502251</v>
      </c>
      <c r="NS47" s="475">
        <v>0</v>
      </c>
      <c r="NT47" s="475">
        <v>12.98617136417972</v>
      </c>
      <c r="NU47" s="475">
        <v>1.5970052157178141E-2</v>
      </c>
      <c r="NV47" s="475">
        <v>0</v>
      </c>
      <c r="NW47" s="475">
        <v>0.71524248853754613</v>
      </c>
      <c r="NX47" s="475">
        <v>0</v>
      </c>
      <c r="NY47" s="475">
        <v>0</v>
      </c>
      <c r="NZ47" s="475">
        <v>1.8967561322003934</v>
      </c>
      <c r="OA47" s="475">
        <v>2.0339494949487173E-2</v>
      </c>
      <c r="OB47" s="475">
        <v>0.25</v>
      </c>
      <c r="OC47" s="475">
        <v>2.2127483145206983</v>
      </c>
      <c r="OD47" s="475">
        <v>5.8241990638099471E-14</v>
      </c>
      <c r="OE47" s="475">
        <v>5.0634378567339266E-13</v>
      </c>
      <c r="OF47" s="475">
        <v>0.1099999964237213</v>
      </c>
      <c r="OG47" s="475">
        <v>6.8748399615287767E-2</v>
      </c>
      <c r="OH47" s="475">
        <v>0.31452205447319059</v>
      </c>
      <c r="OI47" s="475">
        <v>0.11</v>
      </c>
      <c r="OJ47" s="475">
        <v>4.5881000000000005E-2</v>
      </c>
      <c r="OK47" s="475">
        <v>5.7087525000000014E-2</v>
      </c>
      <c r="OL47" s="475">
        <v>0.8175468639883785</v>
      </c>
      <c r="OM47" s="475" t="s">
        <v>1395</v>
      </c>
      <c r="ON47" s="475">
        <v>1</v>
      </c>
      <c r="OO47" s="475">
        <v>36</v>
      </c>
      <c r="OP47" s="490"/>
      <c r="OQ47" s="491" t="s">
        <v>1395</v>
      </c>
      <c r="OR47" s="478" t="s">
        <v>1395</v>
      </c>
      <c r="OS47" s="479">
        <v>1928218</v>
      </c>
      <c r="OT47" s="479">
        <v>2032</v>
      </c>
      <c r="OU47" s="479" t="s">
        <v>1395</v>
      </c>
      <c r="OV47" s="479" t="s">
        <v>1395</v>
      </c>
      <c r="OW47" s="479">
        <v>0</v>
      </c>
      <c r="OX47" s="479">
        <v>1</v>
      </c>
      <c r="OY47" s="480">
        <v>1</v>
      </c>
      <c r="OZ47" s="480">
        <v>0.80444570646032543</v>
      </c>
      <c r="PA47" s="481"/>
      <c r="PB47" s="482">
        <v>6.3748930937051744</v>
      </c>
      <c r="PC47" s="483"/>
      <c r="PD47" s="478">
        <v>1402.9136887915136</v>
      </c>
      <c r="PE47" s="479">
        <v>4.1395977407728583E-10</v>
      </c>
      <c r="PF47" s="479">
        <v>1809.0254453319671</v>
      </c>
      <c r="PG47" s="480">
        <v>6.3748930937051744</v>
      </c>
      <c r="PH47" s="483"/>
      <c r="PI47" s="478">
        <v>6.3748930937051744</v>
      </c>
      <c r="PJ47" s="479">
        <v>24100</v>
      </c>
      <c r="PK47" s="479">
        <v>1000</v>
      </c>
      <c r="PL47" s="479">
        <v>-0.18989949793674565</v>
      </c>
      <c r="PM47" s="484">
        <v>36</v>
      </c>
      <c r="PN47" s="479">
        <v>15876</v>
      </c>
      <c r="PO47" s="485">
        <v>2029</v>
      </c>
      <c r="PP47" s="479">
        <v>33</v>
      </c>
      <c r="PQ47" s="479">
        <v>0</v>
      </c>
      <c r="PR47" s="486" t="s">
        <v>1671</v>
      </c>
      <c r="PS47" s="486" t="s">
        <v>1657</v>
      </c>
      <c r="PT47" s="479">
        <v>1</v>
      </c>
      <c r="PU47" s="487" t="s">
        <v>1670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row>
    <row r="48" spans="1:457" x14ac:dyDescent="0.35">
      <c r="A48" s="459" t="s">
        <v>1672</v>
      </c>
      <c r="B48" s="460">
        <v>6.1849935957684288</v>
      </c>
      <c r="C48" s="488">
        <f>NPV(About!A$94,'H2 Data'!AE$2:BH$2)/30*AB48+B48</f>
        <v>6.1849935957684288</v>
      </c>
      <c r="D48" s="462" t="s">
        <v>1592</v>
      </c>
      <c r="E48" s="463" t="s">
        <v>1672</v>
      </c>
      <c r="F48" s="463" t="s">
        <v>1391</v>
      </c>
      <c r="G48" s="463" t="s">
        <v>1392</v>
      </c>
      <c r="H48" s="463" t="s">
        <v>1594</v>
      </c>
      <c r="I48" s="463" t="s">
        <v>1654</v>
      </c>
      <c r="J48" s="464">
        <v>2033</v>
      </c>
      <c r="K48" s="465">
        <v>1000</v>
      </c>
      <c r="L48" s="466">
        <v>0.51</v>
      </c>
      <c r="M48" s="466">
        <v>2.3300000000000001E-2</v>
      </c>
      <c r="N48" s="466">
        <v>0.25</v>
      </c>
      <c r="O48" s="471">
        <v>0.11</v>
      </c>
      <c r="P48" s="465">
        <v>1</v>
      </c>
      <c r="Q48" s="465">
        <v>2</v>
      </c>
      <c r="R48" s="465">
        <v>30</v>
      </c>
      <c r="S48" s="467" t="s">
        <v>1395</v>
      </c>
      <c r="T48" s="468">
        <v>114668.99999999999</v>
      </c>
      <c r="U48" s="468">
        <v>1130311.9999999998</v>
      </c>
      <c r="V48" s="468">
        <v>393152</v>
      </c>
      <c r="W48" s="468">
        <v>16338.999999999998</v>
      </c>
      <c r="X48" s="465">
        <v>0</v>
      </c>
      <c r="Y48" s="469" t="s">
        <v>1655</v>
      </c>
      <c r="Z48" s="470">
        <v>21.03</v>
      </c>
      <c r="AA48" s="469" t="s">
        <v>1397</v>
      </c>
      <c r="AB48" s="465">
        <v>0</v>
      </c>
      <c r="AC48" s="466">
        <v>0</v>
      </c>
      <c r="AD48" s="466">
        <v>0.7</v>
      </c>
      <c r="AE48" s="466">
        <v>0.7</v>
      </c>
      <c r="AF48" s="467" t="s">
        <v>1398</v>
      </c>
      <c r="AG48" s="465">
        <v>456.41</v>
      </c>
      <c r="AH48" s="465">
        <v>456.41</v>
      </c>
      <c r="AI48" s="465">
        <v>456.41</v>
      </c>
      <c r="AJ48" s="465">
        <v>30</v>
      </c>
      <c r="AK48" s="469" t="s">
        <v>1399</v>
      </c>
      <c r="AL48" s="466">
        <v>0.91</v>
      </c>
      <c r="AM48" s="466">
        <v>0.01</v>
      </c>
      <c r="AN48" s="469" t="s">
        <v>1400</v>
      </c>
      <c r="AO48" s="466"/>
      <c r="AP48" s="466"/>
      <c r="AQ48" s="466"/>
      <c r="AR48" s="466"/>
      <c r="AS48" s="466"/>
      <c r="AT48" s="466"/>
      <c r="AU48" s="466"/>
      <c r="AV48" s="466"/>
      <c r="AW48" s="466"/>
      <c r="AX48" s="466"/>
      <c r="AY48" s="466"/>
      <c r="AZ48" s="466"/>
      <c r="BA48" s="466"/>
      <c r="BB48" s="466"/>
      <c r="BC48" s="466"/>
      <c r="BD48" s="466"/>
      <c r="BE48" s="466"/>
      <c r="BF48" s="466"/>
      <c r="BG48" s="466"/>
      <c r="BH48" s="466"/>
      <c r="BI48" s="466"/>
      <c r="BJ48" s="466"/>
      <c r="BK48" s="466"/>
      <c r="BL48" s="466"/>
      <c r="BM48" s="466"/>
      <c r="BN48" s="466"/>
      <c r="BO48" s="466"/>
      <c r="BP48" s="466"/>
      <c r="BQ48" s="466"/>
      <c r="BR48" s="466"/>
      <c r="BS48" s="466"/>
      <c r="BT48" s="466"/>
      <c r="BU48" s="466"/>
      <c r="BV48" s="466"/>
      <c r="BW48" s="466"/>
      <c r="BX48" s="466"/>
      <c r="BY48" s="466"/>
      <c r="BZ48" s="466"/>
      <c r="CA48" s="466"/>
      <c r="CB48" s="466"/>
      <c r="CC48" s="466"/>
      <c r="CD48" s="466"/>
      <c r="CE48" s="466"/>
      <c r="CF48" s="466"/>
      <c r="CG48" s="466"/>
      <c r="CH48" s="466"/>
      <c r="CI48" s="466"/>
      <c r="CJ48" s="466"/>
      <c r="CK48" s="466"/>
      <c r="CL48" s="466"/>
      <c r="CM48" s="466"/>
      <c r="CN48" s="466"/>
      <c r="CO48" s="466"/>
      <c r="CP48" s="466"/>
      <c r="CQ48" s="466"/>
      <c r="CR48" s="466"/>
      <c r="CS48" s="466"/>
      <c r="CT48" s="466"/>
      <c r="CU48" s="466"/>
      <c r="CV48" s="466"/>
      <c r="CW48" s="466"/>
      <c r="CX48" s="466"/>
      <c r="CY48" s="466"/>
      <c r="CZ48" s="466"/>
      <c r="DA48" s="466"/>
      <c r="DB48" s="466"/>
      <c r="DC48" s="466"/>
      <c r="DD48" s="466"/>
      <c r="DE48" s="466"/>
      <c r="DF48" s="466"/>
      <c r="DG48" s="466"/>
      <c r="DH48" s="466"/>
      <c r="DI48" s="466"/>
      <c r="DJ48" s="466"/>
      <c r="DK48" s="466"/>
      <c r="DL48" s="466"/>
      <c r="DM48" s="466"/>
      <c r="DN48" s="466"/>
      <c r="DO48" s="466"/>
      <c r="DP48" s="466"/>
      <c r="DQ48" s="466"/>
      <c r="DR48" s="466"/>
      <c r="DS48" s="466"/>
      <c r="DT48" s="466"/>
      <c r="DU48" s="466"/>
      <c r="DV48" s="466"/>
      <c r="DW48" s="471"/>
      <c r="DX48" s="466"/>
      <c r="DY48" s="466"/>
      <c r="DZ48" s="466"/>
      <c r="EA48" s="466"/>
      <c r="EB48" s="466"/>
      <c r="EC48" s="466"/>
      <c r="ED48" s="466"/>
      <c r="EE48" s="466"/>
      <c r="EF48" s="466"/>
      <c r="EG48" s="466"/>
      <c r="EH48" s="466"/>
      <c r="EI48" s="466"/>
      <c r="EJ48" s="466"/>
      <c r="EK48" s="465"/>
      <c r="EL48" s="465"/>
      <c r="EM48" s="465"/>
      <c r="EN48" s="465"/>
      <c r="EO48" s="466"/>
      <c r="EP48" s="466"/>
      <c r="EQ48" s="466"/>
      <c r="ER48" s="465"/>
      <c r="ES48" s="465"/>
      <c r="ET48" s="465"/>
      <c r="EU48" s="465"/>
      <c r="EV48" s="465"/>
      <c r="EW48" s="467"/>
      <c r="EX48" s="467" t="s">
        <v>1401</v>
      </c>
      <c r="EY48" s="467">
        <v>0</v>
      </c>
      <c r="EZ48" s="467">
        <v>0</v>
      </c>
      <c r="FA48" s="467">
        <v>0</v>
      </c>
      <c r="FB48" s="469" t="s">
        <v>1402</v>
      </c>
      <c r="FC48" s="467">
        <v>100</v>
      </c>
      <c r="FD48" s="469" t="s">
        <v>1597</v>
      </c>
      <c r="FE48" s="467">
        <v>0</v>
      </c>
      <c r="FF48" s="469" t="s">
        <v>1404</v>
      </c>
      <c r="FG48" s="467">
        <v>0</v>
      </c>
      <c r="FH48" s="469" t="s">
        <v>1405</v>
      </c>
      <c r="FI48" s="467">
        <v>0</v>
      </c>
      <c r="FJ48" s="469" t="s">
        <v>1405</v>
      </c>
      <c r="FK48" s="467">
        <v>0</v>
      </c>
      <c r="FL48" s="472">
        <v>1</v>
      </c>
      <c r="FM48" s="473">
        <v>0</v>
      </c>
      <c r="FN48" s="473">
        <v>0</v>
      </c>
      <c r="FO48" s="473">
        <v>0</v>
      </c>
      <c r="FP48" s="473">
        <v>0</v>
      </c>
      <c r="FQ48" s="473">
        <v>0</v>
      </c>
      <c r="FR48" s="473">
        <v>0</v>
      </c>
      <c r="FS48" s="473">
        <v>0</v>
      </c>
      <c r="FT48" s="473">
        <v>0</v>
      </c>
      <c r="FU48" s="473">
        <v>0</v>
      </c>
      <c r="FV48" s="473">
        <v>97967.999999999985</v>
      </c>
      <c r="FW48" s="473">
        <v>0</v>
      </c>
      <c r="FX48" s="473">
        <v>0</v>
      </c>
      <c r="FY48" s="473">
        <v>0</v>
      </c>
      <c r="FZ48" s="473">
        <v>0</v>
      </c>
      <c r="GA48" s="473">
        <v>0</v>
      </c>
      <c r="GB48" s="473">
        <v>0</v>
      </c>
      <c r="GC48" s="473">
        <v>0</v>
      </c>
      <c r="GD48" s="473">
        <v>0</v>
      </c>
      <c r="GE48" s="473">
        <v>0</v>
      </c>
      <c r="GF48" s="473">
        <v>96003.999999999985</v>
      </c>
      <c r="GG48" s="473">
        <v>0</v>
      </c>
      <c r="GH48" s="473">
        <v>0</v>
      </c>
      <c r="GI48" s="473">
        <v>0</v>
      </c>
      <c r="GJ48" s="473">
        <v>0</v>
      </c>
      <c r="GK48" s="473">
        <v>0</v>
      </c>
      <c r="GL48" s="473">
        <v>0</v>
      </c>
      <c r="GM48" s="473">
        <v>0</v>
      </c>
      <c r="GN48" s="473">
        <v>0</v>
      </c>
      <c r="GO48" s="473">
        <v>0</v>
      </c>
      <c r="GP48" s="473">
        <v>0</v>
      </c>
      <c r="GQ48" s="473">
        <v>0</v>
      </c>
      <c r="GR48" s="473">
        <v>0</v>
      </c>
      <c r="GS48" s="473">
        <v>0</v>
      </c>
      <c r="GT48" s="473">
        <v>0</v>
      </c>
      <c r="GU48" s="473">
        <v>0</v>
      </c>
      <c r="GV48" s="473">
        <v>0</v>
      </c>
      <c r="GW48" s="473">
        <v>0</v>
      </c>
      <c r="GX48" s="473">
        <v>0</v>
      </c>
      <c r="GY48" s="473">
        <v>0</v>
      </c>
      <c r="GZ48" s="473">
        <v>0</v>
      </c>
      <c r="HA48" s="473">
        <v>0</v>
      </c>
      <c r="HB48" s="473">
        <v>0</v>
      </c>
      <c r="HC48" s="473">
        <v>0</v>
      </c>
      <c r="HD48" s="473">
        <v>0</v>
      </c>
      <c r="HE48" s="473">
        <v>0</v>
      </c>
      <c r="HF48" s="473">
        <v>0</v>
      </c>
      <c r="HG48" s="473">
        <v>0</v>
      </c>
      <c r="HH48" s="473">
        <v>0</v>
      </c>
      <c r="HI48" s="473">
        <v>0</v>
      </c>
      <c r="HJ48" s="473">
        <v>0</v>
      </c>
      <c r="HK48" s="473">
        <v>0</v>
      </c>
      <c r="HL48" s="473">
        <v>0</v>
      </c>
      <c r="HM48" s="473">
        <v>0</v>
      </c>
      <c r="HN48" s="473">
        <v>0</v>
      </c>
      <c r="HO48" s="473">
        <v>0</v>
      </c>
      <c r="HP48" s="473">
        <v>0</v>
      </c>
      <c r="HQ48" s="473">
        <v>0</v>
      </c>
      <c r="HR48" s="473">
        <v>0</v>
      </c>
      <c r="HS48" s="473">
        <v>0</v>
      </c>
      <c r="HT48" s="473">
        <v>0</v>
      </c>
      <c r="HU48" s="473">
        <v>0</v>
      </c>
      <c r="HV48" s="473">
        <v>0</v>
      </c>
      <c r="HW48" s="473">
        <v>0</v>
      </c>
      <c r="HX48" s="473">
        <v>0</v>
      </c>
      <c r="HY48" s="473">
        <v>0</v>
      </c>
      <c r="HZ48" s="473">
        <v>0</v>
      </c>
      <c r="IA48" s="473">
        <v>0</v>
      </c>
      <c r="IB48" s="473">
        <v>0</v>
      </c>
      <c r="IC48" s="473">
        <v>0</v>
      </c>
      <c r="ID48" s="473">
        <v>0</v>
      </c>
      <c r="IE48" s="473">
        <v>0</v>
      </c>
      <c r="IF48" s="473">
        <v>0</v>
      </c>
      <c r="IG48" s="473">
        <v>0</v>
      </c>
      <c r="IH48" s="473">
        <v>0</v>
      </c>
      <c r="II48" s="473">
        <v>0</v>
      </c>
      <c r="IJ48" s="473">
        <v>0</v>
      </c>
      <c r="IK48" s="473">
        <v>0</v>
      </c>
      <c r="IL48" s="473">
        <v>0</v>
      </c>
      <c r="IM48" s="473">
        <v>0</v>
      </c>
      <c r="IN48" s="473">
        <v>0</v>
      </c>
      <c r="IO48" s="473">
        <v>0</v>
      </c>
      <c r="IP48" s="473">
        <v>0</v>
      </c>
      <c r="IQ48" s="473">
        <v>0</v>
      </c>
      <c r="IR48" s="473">
        <v>0</v>
      </c>
      <c r="IS48" s="473">
        <v>0</v>
      </c>
      <c r="IT48" s="473">
        <v>0</v>
      </c>
      <c r="IU48" s="473">
        <v>0</v>
      </c>
      <c r="IV48" s="473">
        <v>0</v>
      </c>
      <c r="IW48" s="473">
        <v>0</v>
      </c>
      <c r="IX48" s="473">
        <v>0</v>
      </c>
      <c r="IY48" s="473">
        <v>0</v>
      </c>
      <c r="IZ48" s="473">
        <v>0</v>
      </c>
      <c r="JA48" s="473">
        <v>0</v>
      </c>
      <c r="JB48" s="473">
        <v>0</v>
      </c>
      <c r="JC48" s="473">
        <v>0</v>
      </c>
      <c r="JD48" s="473">
        <v>0</v>
      </c>
      <c r="JE48" s="473">
        <v>0</v>
      </c>
      <c r="JF48" s="473">
        <v>0</v>
      </c>
      <c r="JG48" s="473">
        <v>0</v>
      </c>
      <c r="JH48" s="473">
        <v>0</v>
      </c>
      <c r="JI48" s="467" t="s">
        <v>1406</v>
      </c>
      <c r="JJ48" s="467" t="s">
        <v>1406</v>
      </c>
      <c r="JK48" s="395"/>
      <c r="JL48" s="395"/>
      <c r="JM48" s="395"/>
      <c r="JN48" s="395"/>
      <c r="JO48" s="395"/>
      <c r="JP48" s="395"/>
      <c r="JQ48" s="395"/>
      <c r="JR48" s="395"/>
      <c r="JS48" s="395"/>
      <c r="JT48" s="395"/>
      <c r="JU48" s="395"/>
      <c r="JV48" s="395"/>
      <c r="JW48" s="395"/>
      <c r="JX48" s="395"/>
      <c r="JY48" s="395"/>
      <c r="JZ48" s="395"/>
      <c r="KA48" s="395"/>
      <c r="KB48" s="395"/>
      <c r="KC48" s="395"/>
      <c r="KD48" s="395"/>
      <c r="KE48" s="395"/>
      <c r="KF48" s="395"/>
      <c r="KG48" s="395"/>
      <c r="KH48" s="395"/>
      <c r="KI48" s="395"/>
      <c r="KJ48" s="395"/>
      <c r="KK48" s="395"/>
      <c r="KL48" s="395"/>
      <c r="KM48" s="395"/>
      <c r="KN48" s="395"/>
      <c r="KO48" s="395"/>
      <c r="KP48" s="395"/>
      <c r="KQ48" s="395"/>
      <c r="KR48" s="395"/>
      <c r="KS48" s="395"/>
      <c r="KT48" s="395"/>
      <c r="KU48" s="395"/>
      <c r="KV48" s="395"/>
      <c r="KW48" s="395"/>
      <c r="KX48" s="395"/>
      <c r="KY48" s="395"/>
      <c r="KZ48" s="395"/>
      <c r="LA48" s="395"/>
      <c r="LB48" s="395"/>
      <c r="LC48" s="395"/>
      <c r="LD48" s="395"/>
      <c r="LE48" s="395"/>
      <c r="LF48" s="395"/>
      <c r="LG48" s="395"/>
      <c r="LH48" s="395"/>
      <c r="LI48" s="395"/>
      <c r="LJ48" s="395"/>
      <c r="LK48" s="395"/>
      <c r="LL48" s="395"/>
      <c r="LM48" s="395"/>
      <c r="LN48" s="395"/>
      <c r="LO48" s="395"/>
      <c r="LP48" s="395"/>
      <c r="LQ48" s="395"/>
      <c r="LR48" s="395"/>
      <c r="LS48" s="395"/>
      <c r="LT48" s="395"/>
      <c r="LU48" s="395"/>
      <c r="LV48" s="395"/>
      <c r="LW48" s="395"/>
      <c r="LX48" s="395"/>
      <c r="LY48" s="395"/>
      <c r="LZ48" s="395"/>
      <c r="MA48" s="395"/>
      <c r="MB48" s="395"/>
      <c r="MC48" s="395"/>
      <c r="MD48" s="395"/>
      <c r="ME48" s="395"/>
      <c r="MF48" s="395"/>
      <c r="MG48" s="395"/>
      <c r="MH48" s="395"/>
      <c r="MI48" s="395"/>
      <c r="MJ48" s="395"/>
      <c r="MK48" s="395"/>
      <c r="ML48" s="395"/>
      <c r="MM48" s="395"/>
      <c r="MN48" s="395"/>
      <c r="MO48" s="395"/>
      <c r="MP48" s="395"/>
      <c r="MQ48" s="395"/>
      <c r="MR48" s="395"/>
      <c r="MS48" s="395"/>
      <c r="MT48" s="395"/>
      <c r="MU48" s="395"/>
      <c r="MV48" s="395"/>
      <c r="MW48" s="395"/>
      <c r="MX48" s="395"/>
      <c r="MY48" s="395"/>
      <c r="MZ48" s="395"/>
      <c r="NA48" s="395"/>
      <c r="NB48" s="395"/>
      <c r="NC48" s="395"/>
      <c r="ND48" s="395"/>
      <c r="NE48" s="395"/>
      <c r="NF48" s="395"/>
      <c r="NG48" s="489"/>
      <c r="NH48" s="475">
        <v>6.1849935957684288</v>
      </c>
      <c r="NI48" s="475">
        <v>27.632077388455034</v>
      </c>
      <c r="NJ48" s="475">
        <v>5.7513963861188202</v>
      </c>
      <c r="NK48" s="475">
        <v>2226.9193665028888</v>
      </c>
      <c r="NL48" s="475">
        <v>18.638124052383983</v>
      </c>
      <c r="NM48" s="475">
        <v>0.393152</v>
      </c>
      <c r="NN48" s="475">
        <v>1.1303119999999998</v>
      </c>
      <c r="NO48" s="475">
        <v>0.11466899999999998</v>
      </c>
      <c r="NP48" s="475">
        <v>6.3213884223113137E-2</v>
      </c>
      <c r="NQ48" s="475">
        <v>0.98117931643483769</v>
      </c>
      <c r="NR48" s="475">
        <v>0.66638207887857093</v>
      </c>
      <c r="NS48" s="475">
        <v>0</v>
      </c>
      <c r="NT48" s="475">
        <v>12.79154808277438</v>
      </c>
      <c r="NU48" s="475">
        <v>1.6347913908350945E-2</v>
      </c>
      <c r="NV48" s="475">
        <v>0</v>
      </c>
      <c r="NW48" s="475">
        <v>0.6838439650969601</v>
      </c>
      <c r="NX48" s="475">
        <v>0</v>
      </c>
      <c r="NY48" s="475">
        <v>0</v>
      </c>
      <c r="NZ48" s="475">
        <v>1.8145302268446544</v>
      </c>
      <c r="OA48" s="475">
        <v>2.0340505050511788E-2</v>
      </c>
      <c r="OB48" s="475">
        <v>0.25</v>
      </c>
      <c r="OC48" s="475">
        <v>2.1140555962917076</v>
      </c>
      <c r="OD48" s="475">
        <v>2.4074738042982359E-14</v>
      </c>
      <c r="OE48" s="475">
        <v>2.0930077880622236E-13</v>
      </c>
      <c r="OF48" s="475">
        <v>0.1099999964237213</v>
      </c>
      <c r="OG48" s="475">
        <v>6.8674179911613495E-2</v>
      </c>
      <c r="OH48" s="475">
        <v>0.31501865428903975</v>
      </c>
      <c r="OI48" s="475">
        <v>0.11</v>
      </c>
      <c r="OJ48" s="475">
        <v>4.5641000000000001E-2</v>
      </c>
      <c r="OK48" s="475">
        <v>5.6961525000000006E-2</v>
      </c>
      <c r="OL48" s="475">
        <v>0.80121455965825672</v>
      </c>
      <c r="OM48" s="475" t="s">
        <v>1395</v>
      </c>
      <c r="ON48" s="475">
        <v>1</v>
      </c>
      <c r="OO48" s="475">
        <v>37</v>
      </c>
      <c r="OP48" s="490"/>
      <c r="OQ48" s="491" t="s">
        <v>1395</v>
      </c>
      <c r="OR48" s="478" t="s">
        <v>1395</v>
      </c>
      <c r="OS48" s="479">
        <v>1848443.9999999998</v>
      </c>
      <c r="OT48" s="479">
        <v>2033</v>
      </c>
      <c r="OU48" s="479" t="s">
        <v>1395</v>
      </c>
      <c r="OV48" s="479" t="s">
        <v>1395</v>
      </c>
      <c r="OW48" s="479">
        <v>0</v>
      </c>
      <c r="OX48" s="479">
        <v>1</v>
      </c>
      <c r="OY48" s="480">
        <v>1</v>
      </c>
      <c r="OZ48" s="480">
        <v>0.78840596031171539</v>
      </c>
      <c r="PA48" s="481"/>
      <c r="PB48" s="482">
        <v>6.1849935957684288</v>
      </c>
      <c r="PC48" s="483"/>
      <c r="PD48" s="478">
        <v>1312.4960102566588</v>
      </c>
      <c r="PE48" s="479">
        <v>1.6769483132735763E-10</v>
      </c>
      <c r="PF48" s="479">
        <v>1693.8121236759337</v>
      </c>
      <c r="PG48" s="480">
        <v>6.1849935957684288</v>
      </c>
      <c r="PH48" s="483"/>
      <c r="PI48" s="478">
        <v>6.1849935957684288</v>
      </c>
      <c r="PJ48" s="479">
        <v>25100</v>
      </c>
      <c r="PK48" s="479">
        <v>1000</v>
      </c>
      <c r="PL48" s="479">
        <v>-0.13918910400327444</v>
      </c>
      <c r="PM48" s="484">
        <v>36</v>
      </c>
      <c r="PN48" s="479">
        <v>15840</v>
      </c>
      <c r="PO48" s="485">
        <v>2030</v>
      </c>
      <c r="PP48" s="479">
        <v>33</v>
      </c>
      <c r="PQ48" s="479">
        <v>0</v>
      </c>
      <c r="PR48" s="486" t="s">
        <v>1673</v>
      </c>
      <c r="PS48" s="486" t="s">
        <v>1657</v>
      </c>
      <c r="PT48" s="479">
        <v>1</v>
      </c>
      <c r="PU48" s="487" t="s">
        <v>1672</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row>
    <row r="49" spans="1:457" x14ac:dyDescent="0.35">
      <c r="A49" s="459" t="s">
        <v>1674</v>
      </c>
      <c r="B49" s="460">
        <v>6.0458044917651543</v>
      </c>
      <c r="C49" s="488">
        <f>NPV(About!A$94,'H2 Data'!AE$2:BH$2)/30*AB49+B49</f>
        <v>6.0458044917651543</v>
      </c>
      <c r="D49" s="462" t="s">
        <v>1592</v>
      </c>
      <c r="E49" s="463" t="s">
        <v>1674</v>
      </c>
      <c r="F49" s="463" t="s">
        <v>1391</v>
      </c>
      <c r="G49" s="463" t="s">
        <v>1392</v>
      </c>
      <c r="H49" s="463" t="s">
        <v>1594</v>
      </c>
      <c r="I49" s="463" t="s">
        <v>1654</v>
      </c>
      <c r="J49" s="464">
        <v>2034</v>
      </c>
      <c r="K49" s="465">
        <v>1000</v>
      </c>
      <c r="L49" s="466">
        <v>0.51</v>
      </c>
      <c r="M49" s="466">
        <v>2.3300000000000001E-2</v>
      </c>
      <c r="N49" s="466">
        <v>0.25</v>
      </c>
      <c r="O49" s="471">
        <v>0.11</v>
      </c>
      <c r="P49" s="465">
        <v>1</v>
      </c>
      <c r="Q49" s="465">
        <v>2</v>
      </c>
      <c r="R49" s="465">
        <v>30</v>
      </c>
      <c r="S49" s="467" t="s">
        <v>1395</v>
      </c>
      <c r="T49" s="468">
        <v>109773</v>
      </c>
      <c r="U49" s="468">
        <v>1082044</v>
      </c>
      <c r="V49" s="468">
        <v>376363</v>
      </c>
      <c r="W49" s="468">
        <v>14940</v>
      </c>
      <c r="X49" s="465">
        <v>0</v>
      </c>
      <c r="Y49" s="469" t="s">
        <v>1655</v>
      </c>
      <c r="Z49" s="470">
        <v>21.1</v>
      </c>
      <c r="AA49" s="469" t="s">
        <v>1397</v>
      </c>
      <c r="AB49" s="465">
        <v>0</v>
      </c>
      <c r="AC49" s="466">
        <v>0</v>
      </c>
      <c r="AD49" s="466">
        <v>0.7</v>
      </c>
      <c r="AE49" s="466">
        <v>0.7</v>
      </c>
      <c r="AF49" s="467" t="s">
        <v>1398</v>
      </c>
      <c r="AG49" s="465">
        <v>454.27</v>
      </c>
      <c r="AH49" s="465">
        <v>454.27</v>
      </c>
      <c r="AI49" s="465">
        <v>454.27</v>
      </c>
      <c r="AJ49" s="465">
        <v>30</v>
      </c>
      <c r="AK49" s="469" t="s">
        <v>1399</v>
      </c>
      <c r="AL49" s="466">
        <v>0.91</v>
      </c>
      <c r="AM49" s="466">
        <v>0.01</v>
      </c>
      <c r="AN49" s="469" t="s">
        <v>1400</v>
      </c>
      <c r="AO49" s="466"/>
      <c r="AP49" s="466"/>
      <c r="AQ49" s="466"/>
      <c r="AR49" s="466"/>
      <c r="AS49" s="466"/>
      <c r="AT49" s="466"/>
      <c r="AU49" s="466"/>
      <c r="AV49" s="466"/>
      <c r="AW49" s="466"/>
      <c r="AX49" s="466"/>
      <c r="AY49" s="466"/>
      <c r="AZ49" s="466"/>
      <c r="BA49" s="466"/>
      <c r="BB49" s="466"/>
      <c r="BC49" s="466"/>
      <c r="BD49" s="466"/>
      <c r="BE49" s="466"/>
      <c r="BF49" s="466"/>
      <c r="BG49" s="466"/>
      <c r="BH49" s="466"/>
      <c r="BI49" s="466"/>
      <c r="BJ49" s="466"/>
      <c r="BK49" s="466"/>
      <c r="BL49" s="466"/>
      <c r="BM49" s="466"/>
      <c r="BN49" s="466"/>
      <c r="BO49" s="466"/>
      <c r="BP49" s="466"/>
      <c r="BQ49" s="466"/>
      <c r="BR49" s="466"/>
      <c r="BS49" s="466"/>
      <c r="BT49" s="466"/>
      <c r="BU49" s="466"/>
      <c r="BV49" s="466"/>
      <c r="BW49" s="466"/>
      <c r="BX49" s="466"/>
      <c r="BY49" s="466"/>
      <c r="BZ49" s="466"/>
      <c r="CA49" s="466"/>
      <c r="CB49" s="466"/>
      <c r="CC49" s="466"/>
      <c r="CD49" s="466"/>
      <c r="CE49" s="466"/>
      <c r="CF49" s="466"/>
      <c r="CG49" s="466"/>
      <c r="CH49" s="466"/>
      <c r="CI49" s="466"/>
      <c r="CJ49" s="466"/>
      <c r="CK49" s="466"/>
      <c r="CL49" s="466"/>
      <c r="CM49" s="466"/>
      <c r="CN49" s="466"/>
      <c r="CO49" s="466"/>
      <c r="CP49" s="466"/>
      <c r="CQ49" s="466"/>
      <c r="CR49" s="466"/>
      <c r="CS49" s="466"/>
      <c r="CT49" s="466"/>
      <c r="CU49" s="466"/>
      <c r="CV49" s="466"/>
      <c r="CW49" s="466"/>
      <c r="CX49" s="466"/>
      <c r="CY49" s="466"/>
      <c r="CZ49" s="466"/>
      <c r="DA49" s="466"/>
      <c r="DB49" s="466"/>
      <c r="DC49" s="466"/>
      <c r="DD49" s="466"/>
      <c r="DE49" s="466"/>
      <c r="DF49" s="466"/>
      <c r="DG49" s="466"/>
      <c r="DH49" s="466"/>
      <c r="DI49" s="466"/>
      <c r="DJ49" s="466"/>
      <c r="DK49" s="466"/>
      <c r="DL49" s="466"/>
      <c r="DM49" s="466"/>
      <c r="DN49" s="466"/>
      <c r="DO49" s="466"/>
      <c r="DP49" s="466"/>
      <c r="DQ49" s="466"/>
      <c r="DR49" s="466"/>
      <c r="DS49" s="466"/>
      <c r="DT49" s="466"/>
      <c r="DU49" s="466"/>
      <c r="DV49" s="466"/>
      <c r="DW49" s="471"/>
      <c r="DX49" s="466"/>
      <c r="DY49" s="466"/>
      <c r="DZ49" s="466"/>
      <c r="EA49" s="466"/>
      <c r="EB49" s="466"/>
      <c r="EC49" s="466"/>
      <c r="ED49" s="466"/>
      <c r="EE49" s="466"/>
      <c r="EF49" s="466"/>
      <c r="EG49" s="466"/>
      <c r="EH49" s="466"/>
      <c r="EI49" s="466"/>
      <c r="EJ49" s="466"/>
      <c r="EK49" s="465"/>
      <c r="EL49" s="465"/>
      <c r="EM49" s="465"/>
      <c r="EN49" s="465"/>
      <c r="EO49" s="466"/>
      <c r="EP49" s="466"/>
      <c r="EQ49" s="466"/>
      <c r="ER49" s="465"/>
      <c r="ES49" s="465"/>
      <c r="ET49" s="465"/>
      <c r="EU49" s="465"/>
      <c r="EV49" s="465"/>
      <c r="EW49" s="467"/>
      <c r="EX49" s="467" t="s">
        <v>1401</v>
      </c>
      <c r="EY49" s="467">
        <v>0</v>
      </c>
      <c r="EZ49" s="467">
        <v>0</v>
      </c>
      <c r="FA49" s="467">
        <v>0</v>
      </c>
      <c r="FB49" s="469" t="s">
        <v>1402</v>
      </c>
      <c r="FC49" s="467">
        <v>100</v>
      </c>
      <c r="FD49" s="469" t="s">
        <v>1597</v>
      </c>
      <c r="FE49" s="467">
        <v>0</v>
      </c>
      <c r="FF49" s="469" t="s">
        <v>1404</v>
      </c>
      <c r="FG49" s="467">
        <v>0</v>
      </c>
      <c r="FH49" s="469" t="s">
        <v>1405</v>
      </c>
      <c r="FI49" s="467">
        <v>0</v>
      </c>
      <c r="FJ49" s="469" t="s">
        <v>1405</v>
      </c>
      <c r="FK49" s="467">
        <v>0</v>
      </c>
      <c r="FL49" s="472">
        <v>1</v>
      </c>
      <c r="FM49" s="473">
        <v>0</v>
      </c>
      <c r="FN49" s="473">
        <v>0</v>
      </c>
      <c r="FO49" s="473">
        <v>0</v>
      </c>
      <c r="FP49" s="473">
        <v>0</v>
      </c>
      <c r="FQ49" s="473">
        <v>0</v>
      </c>
      <c r="FR49" s="473">
        <v>0</v>
      </c>
      <c r="FS49" s="473">
        <v>0</v>
      </c>
      <c r="FT49" s="473">
        <v>0</v>
      </c>
      <c r="FU49" s="473">
        <v>0</v>
      </c>
      <c r="FV49" s="473">
        <v>96076</v>
      </c>
      <c r="FW49" s="473">
        <v>0</v>
      </c>
      <c r="FX49" s="473">
        <v>0</v>
      </c>
      <c r="FY49" s="473">
        <v>0</v>
      </c>
      <c r="FZ49" s="473">
        <v>0</v>
      </c>
      <c r="GA49" s="473">
        <v>0</v>
      </c>
      <c r="GB49" s="473">
        <v>0</v>
      </c>
      <c r="GC49" s="473">
        <v>0</v>
      </c>
      <c r="GD49" s="473">
        <v>0</v>
      </c>
      <c r="GE49" s="473">
        <v>0</v>
      </c>
      <c r="GF49" s="473">
        <v>97953.000000000015</v>
      </c>
      <c r="GG49" s="473">
        <v>0</v>
      </c>
      <c r="GH49" s="473">
        <v>0</v>
      </c>
      <c r="GI49" s="473">
        <v>0</v>
      </c>
      <c r="GJ49" s="473">
        <v>0</v>
      </c>
      <c r="GK49" s="473">
        <v>0</v>
      </c>
      <c r="GL49" s="473">
        <v>0</v>
      </c>
      <c r="GM49" s="473">
        <v>0</v>
      </c>
      <c r="GN49" s="473">
        <v>0</v>
      </c>
      <c r="GO49" s="473">
        <v>0</v>
      </c>
      <c r="GP49" s="473">
        <v>0</v>
      </c>
      <c r="GQ49" s="473">
        <v>0</v>
      </c>
      <c r="GR49" s="473">
        <v>0</v>
      </c>
      <c r="GS49" s="473">
        <v>0</v>
      </c>
      <c r="GT49" s="473">
        <v>0</v>
      </c>
      <c r="GU49" s="473">
        <v>0</v>
      </c>
      <c r="GV49" s="473">
        <v>0</v>
      </c>
      <c r="GW49" s="473">
        <v>0</v>
      </c>
      <c r="GX49" s="473">
        <v>0</v>
      </c>
      <c r="GY49" s="473">
        <v>0</v>
      </c>
      <c r="GZ49" s="473">
        <v>0</v>
      </c>
      <c r="HA49" s="473">
        <v>0</v>
      </c>
      <c r="HB49" s="473">
        <v>0</v>
      </c>
      <c r="HC49" s="473">
        <v>0</v>
      </c>
      <c r="HD49" s="473">
        <v>0</v>
      </c>
      <c r="HE49" s="473">
        <v>0</v>
      </c>
      <c r="HF49" s="473">
        <v>0</v>
      </c>
      <c r="HG49" s="473">
        <v>0</v>
      </c>
      <c r="HH49" s="473">
        <v>0</v>
      </c>
      <c r="HI49" s="473">
        <v>0</v>
      </c>
      <c r="HJ49" s="473">
        <v>0</v>
      </c>
      <c r="HK49" s="473">
        <v>0</v>
      </c>
      <c r="HL49" s="473">
        <v>0</v>
      </c>
      <c r="HM49" s="473">
        <v>0</v>
      </c>
      <c r="HN49" s="473">
        <v>0</v>
      </c>
      <c r="HO49" s="473">
        <v>0</v>
      </c>
      <c r="HP49" s="473">
        <v>0</v>
      </c>
      <c r="HQ49" s="473">
        <v>0</v>
      </c>
      <c r="HR49" s="473">
        <v>0</v>
      </c>
      <c r="HS49" s="473">
        <v>0</v>
      </c>
      <c r="HT49" s="473">
        <v>0</v>
      </c>
      <c r="HU49" s="473">
        <v>0</v>
      </c>
      <c r="HV49" s="473">
        <v>0</v>
      </c>
      <c r="HW49" s="473">
        <v>0</v>
      </c>
      <c r="HX49" s="473">
        <v>0</v>
      </c>
      <c r="HY49" s="473">
        <v>0</v>
      </c>
      <c r="HZ49" s="473">
        <v>0</v>
      </c>
      <c r="IA49" s="473">
        <v>0</v>
      </c>
      <c r="IB49" s="473">
        <v>0</v>
      </c>
      <c r="IC49" s="473">
        <v>0</v>
      </c>
      <c r="ID49" s="473">
        <v>0</v>
      </c>
      <c r="IE49" s="473">
        <v>0</v>
      </c>
      <c r="IF49" s="473">
        <v>0</v>
      </c>
      <c r="IG49" s="473">
        <v>0</v>
      </c>
      <c r="IH49" s="473">
        <v>0</v>
      </c>
      <c r="II49" s="473">
        <v>0</v>
      </c>
      <c r="IJ49" s="473">
        <v>0</v>
      </c>
      <c r="IK49" s="473">
        <v>0</v>
      </c>
      <c r="IL49" s="473">
        <v>0</v>
      </c>
      <c r="IM49" s="473">
        <v>0</v>
      </c>
      <c r="IN49" s="473">
        <v>0</v>
      </c>
      <c r="IO49" s="473">
        <v>0</v>
      </c>
      <c r="IP49" s="473">
        <v>0</v>
      </c>
      <c r="IQ49" s="473">
        <v>0</v>
      </c>
      <c r="IR49" s="473">
        <v>0</v>
      </c>
      <c r="IS49" s="473">
        <v>0</v>
      </c>
      <c r="IT49" s="473">
        <v>0</v>
      </c>
      <c r="IU49" s="473">
        <v>0</v>
      </c>
      <c r="IV49" s="473">
        <v>0</v>
      </c>
      <c r="IW49" s="473">
        <v>0</v>
      </c>
      <c r="IX49" s="473">
        <v>0</v>
      </c>
      <c r="IY49" s="473">
        <v>0</v>
      </c>
      <c r="IZ49" s="473">
        <v>0</v>
      </c>
      <c r="JA49" s="473">
        <v>0</v>
      </c>
      <c r="JB49" s="473">
        <v>0</v>
      </c>
      <c r="JC49" s="473">
        <v>0</v>
      </c>
      <c r="JD49" s="473">
        <v>0</v>
      </c>
      <c r="JE49" s="473">
        <v>0</v>
      </c>
      <c r="JF49" s="473">
        <v>0</v>
      </c>
      <c r="JG49" s="473">
        <v>0</v>
      </c>
      <c r="JH49" s="473">
        <v>0</v>
      </c>
      <c r="JI49" s="467" t="s">
        <v>1406</v>
      </c>
      <c r="JJ49" s="467" t="s">
        <v>1406</v>
      </c>
      <c r="JK49" s="395"/>
      <c r="JL49" s="395"/>
      <c r="JM49" s="395"/>
      <c r="JN49" s="395"/>
      <c r="JO49" s="395"/>
      <c r="JP49" s="395"/>
      <c r="JQ49" s="395"/>
      <c r="JR49" s="395"/>
      <c r="JS49" s="395"/>
      <c r="JT49" s="395"/>
      <c r="JU49" s="395"/>
      <c r="JV49" s="395"/>
      <c r="JW49" s="395"/>
      <c r="JX49" s="395"/>
      <c r="JY49" s="395"/>
      <c r="JZ49" s="395"/>
      <c r="KA49" s="395"/>
      <c r="KB49" s="395"/>
      <c r="KC49" s="395"/>
      <c r="KD49" s="395"/>
      <c r="KE49" s="395"/>
      <c r="KF49" s="395"/>
      <c r="KG49" s="395"/>
      <c r="KH49" s="395"/>
      <c r="KI49" s="395"/>
      <c r="KJ49" s="395"/>
      <c r="KK49" s="395"/>
      <c r="KL49" s="395"/>
      <c r="KM49" s="395"/>
      <c r="KN49" s="395"/>
      <c r="KO49" s="395"/>
      <c r="KP49" s="395"/>
      <c r="KQ49" s="395"/>
      <c r="KR49" s="395"/>
      <c r="KS49" s="395"/>
      <c r="KT49" s="395"/>
      <c r="KU49" s="395"/>
      <c r="KV49" s="395"/>
      <c r="KW49" s="395"/>
      <c r="KX49" s="395"/>
      <c r="KY49" s="395"/>
      <c r="KZ49" s="395"/>
      <c r="LA49" s="395"/>
      <c r="LB49" s="395"/>
      <c r="LC49" s="395"/>
      <c r="LD49" s="395"/>
      <c r="LE49" s="395"/>
      <c r="LF49" s="395"/>
      <c r="LG49" s="395"/>
      <c r="LH49" s="395"/>
      <c r="LI49" s="395"/>
      <c r="LJ49" s="395"/>
      <c r="LK49" s="395"/>
      <c r="LL49" s="395"/>
      <c r="LM49" s="395"/>
      <c r="LN49" s="395"/>
      <c r="LO49" s="395"/>
      <c r="LP49" s="395"/>
      <c r="LQ49" s="395"/>
      <c r="LR49" s="395"/>
      <c r="LS49" s="395"/>
      <c r="LT49" s="395"/>
      <c r="LU49" s="395"/>
      <c r="LV49" s="395"/>
      <c r="LW49" s="395"/>
      <c r="LX49" s="395"/>
      <c r="LY49" s="395"/>
      <c r="LZ49" s="395"/>
      <c r="MA49" s="395"/>
      <c r="MB49" s="395"/>
      <c r="MC49" s="395"/>
      <c r="MD49" s="395"/>
      <c r="ME49" s="395"/>
      <c r="MF49" s="395"/>
      <c r="MG49" s="395"/>
      <c r="MH49" s="395"/>
      <c r="MI49" s="395"/>
      <c r="MJ49" s="395"/>
      <c r="MK49" s="395"/>
      <c r="ML49" s="395"/>
      <c r="MM49" s="395"/>
      <c r="MN49" s="395"/>
      <c r="MO49" s="395"/>
      <c r="MP49" s="395"/>
      <c r="MQ49" s="395"/>
      <c r="MR49" s="395"/>
      <c r="MS49" s="395"/>
      <c r="MT49" s="395"/>
      <c r="MU49" s="395"/>
      <c r="MV49" s="395"/>
      <c r="MW49" s="395"/>
      <c r="MX49" s="395"/>
      <c r="MY49" s="395"/>
      <c r="MZ49" s="395"/>
      <c r="NA49" s="395"/>
      <c r="NB49" s="395"/>
      <c r="NC49" s="395"/>
      <c r="ND49" s="395"/>
      <c r="NE49" s="395"/>
      <c r="NF49" s="395"/>
      <c r="NG49" s="489"/>
      <c r="NH49" s="475">
        <v>6.0458044917651543</v>
      </c>
      <c r="NI49" s="475">
        <v>27.010236147410005</v>
      </c>
      <c r="NJ49" s="475">
        <v>5.6987400692966492</v>
      </c>
      <c r="NK49" s="475">
        <v>2234.3461801467897</v>
      </c>
      <c r="NL49" s="475">
        <v>18.283026164677356</v>
      </c>
      <c r="NM49" s="475">
        <v>0.376363</v>
      </c>
      <c r="NN49" s="475">
        <v>1.082044</v>
      </c>
      <c r="NO49" s="475">
        <v>0.109773</v>
      </c>
      <c r="NP49" s="475">
        <v>6.0227866644618995E-2</v>
      </c>
      <c r="NQ49" s="475">
        <v>0.93417516649502164</v>
      </c>
      <c r="NR49" s="475">
        <v>0.60932500761191233</v>
      </c>
      <c r="NS49" s="475">
        <v>0</v>
      </c>
      <c r="NT49" s="475">
        <v>12.716222261338652</v>
      </c>
      <c r="NU49" s="475">
        <v>1.6735844143767071E-2</v>
      </c>
      <c r="NV49" s="475">
        <v>0</v>
      </c>
      <c r="NW49" s="475">
        <v>0.65527030877200021</v>
      </c>
      <c r="NX49" s="475">
        <v>0</v>
      </c>
      <c r="NY49" s="475">
        <v>0</v>
      </c>
      <c r="NZ49" s="475">
        <v>1.7395029430267637</v>
      </c>
      <c r="OA49" s="475">
        <v>2.0339831649829762E-2</v>
      </c>
      <c r="OB49" s="475">
        <v>0.25</v>
      </c>
      <c r="OC49" s="475">
        <v>2.0248827758174035</v>
      </c>
      <c r="OD49" s="475">
        <v>1.227566859555297E-14</v>
      </c>
      <c r="OE49" s="475">
        <v>1.067221164703497E-13</v>
      </c>
      <c r="OF49" s="475">
        <v>0.1099999964237213</v>
      </c>
      <c r="OG49" s="475">
        <v>6.8595138192176816E-2</v>
      </c>
      <c r="OH49" s="475">
        <v>0.31566982494463391</v>
      </c>
      <c r="OI49" s="475">
        <v>0.11</v>
      </c>
      <c r="OJ49" s="475">
        <v>4.5426999999999995E-2</v>
      </c>
      <c r="OK49" s="475">
        <v>5.6849175000000009E-2</v>
      </c>
      <c r="OL49" s="475">
        <v>0.78526464055446321</v>
      </c>
      <c r="OM49" s="475" t="s">
        <v>1395</v>
      </c>
      <c r="ON49" s="475">
        <v>1</v>
      </c>
      <c r="OO49" s="475">
        <v>38</v>
      </c>
      <c r="OP49" s="490"/>
      <c r="OQ49" s="491" t="s">
        <v>1395</v>
      </c>
      <c r="OR49" s="478" t="s">
        <v>1395</v>
      </c>
      <c r="OS49" s="479">
        <v>1777149</v>
      </c>
      <c r="OT49" s="479">
        <v>2034</v>
      </c>
      <c r="OU49" s="479" t="s">
        <v>1395</v>
      </c>
      <c r="OV49" s="479" t="s">
        <v>1395</v>
      </c>
      <c r="OW49" s="479">
        <v>0</v>
      </c>
      <c r="OX49" s="479">
        <v>1</v>
      </c>
      <c r="OY49" s="480">
        <v>1</v>
      </c>
      <c r="OZ49" s="480">
        <v>0.77269049556403557</v>
      </c>
      <c r="PA49" s="481"/>
      <c r="PB49" s="482">
        <v>6.0458044917651543</v>
      </c>
      <c r="PC49" s="483"/>
      <c r="PD49" s="478">
        <v>1231.4363040246981</v>
      </c>
      <c r="PE49" s="479">
        <v>8.3805104429300712E-11</v>
      </c>
      <c r="PF49" s="479">
        <v>1590.068845117177</v>
      </c>
      <c r="PG49" s="480">
        <v>6.0458044917651543</v>
      </c>
      <c r="PH49" s="483"/>
      <c r="PI49" s="478">
        <v>6.0458044917651543</v>
      </c>
      <c r="PJ49" s="479">
        <v>26100</v>
      </c>
      <c r="PK49" s="479">
        <v>1000</v>
      </c>
      <c r="PL49" s="479">
        <v>-0.12902200843078671</v>
      </c>
      <c r="PM49" s="484">
        <v>36</v>
      </c>
      <c r="PN49" s="479">
        <v>15804</v>
      </c>
      <c r="PO49" s="485">
        <v>2031</v>
      </c>
      <c r="PP49" s="479">
        <v>33</v>
      </c>
      <c r="PQ49" s="479">
        <v>0</v>
      </c>
      <c r="PR49" s="486" t="s">
        <v>1675</v>
      </c>
      <c r="PS49" s="486" t="s">
        <v>1657</v>
      </c>
      <c r="PT49" s="479">
        <v>1</v>
      </c>
      <c r="PU49" s="487" t="s">
        <v>1674</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row>
    <row r="50" spans="1:457" x14ac:dyDescent="0.35">
      <c r="A50" s="459" t="s">
        <v>1676</v>
      </c>
      <c r="B50" s="460">
        <v>5.9167824833343676</v>
      </c>
      <c r="C50" s="488">
        <f>NPV(About!A$94,'H2 Data'!AE$2:BH$2)/30*AB50+B50</f>
        <v>5.9167824833343676</v>
      </c>
      <c r="D50" s="462" t="s">
        <v>1592</v>
      </c>
      <c r="E50" s="463" t="s">
        <v>1676</v>
      </c>
      <c r="F50" s="463" t="s">
        <v>1391</v>
      </c>
      <c r="G50" s="463" t="s">
        <v>1392</v>
      </c>
      <c r="H50" s="463" t="s">
        <v>1594</v>
      </c>
      <c r="I50" s="463" t="s">
        <v>1654</v>
      </c>
      <c r="J50" s="464">
        <v>2035</v>
      </c>
      <c r="K50" s="465">
        <v>1000</v>
      </c>
      <c r="L50" s="466">
        <v>0.52</v>
      </c>
      <c r="M50" s="466">
        <v>2.3300000000000001E-2</v>
      </c>
      <c r="N50" s="466">
        <v>0.25</v>
      </c>
      <c r="O50" s="471">
        <v>0.11</v>
      </c>
      <c r="P50" s="465">
        <v>1</v>
      </c>
      <c r="Q50" s="465">
        <v>2</v>
      </c>
      <c r="R50" s="465">
        <v>30</v>
      </c>
      <c r="S50" s="467" t="s">
        <v>1395</v>
      </c>
      <c r="T50" s="468">
        <v>105424.99999999999</v>
      </c>
      <c r="U50" s="468">
        <v>1039191</v>
      </c>
      <c r="V50" s="468">
        <v>361458</v>
      </c>
      <c r="W50" s="468">
        <v>13698</v>
      </c>
      <c r="X50" s="465">
        <v>0</v>
      </c>
      <c r="Y50" s="469" t="s">
        <v>1655</v>
      </c>
      <c r="Z50" s="470">
        <v>21.16</v>
      </c>
      <c r="AA50" s="469" t="s">
        <v>1397</v>
      </c>
      <c r="AB50" s="465">
        <v>0</v>
      </c>
      <c r="AC50" s="466">
        <v>0</v>
      </c>
      <c r="AD50" s="466">
        <v>0.7</v>
      </c>
      <c r="AE50" s="466">
        <v>0.7</v>
      </c>
      <c r="AF50" s="467" t="s">
        <v>1398</v>
      </c>
      <c r="AG50" s="465">
        <v>452.35</v>
      </c>
      <c r="AH50" s="465">
        <v>452.35</v>
      </c>
      <c r="AI50" s="465">
        <v>452.35</v>
      </c>
      <c r="AJ50" s="465">
        <v>30</v>
      </c>
      <c r="AK50" s="469" t="s">
        <v>1399</v>
      </c>
      <c r="AL50" s="466">
        <v>0.91</v>
      </c>
      <c r="AM50" s="466">
        <v>0.01</v>
      </c>
      <c r="AN50" s="469" t="s">
        <v>1400</v>
      </c>
      <c r="AO50" s="466"/>
      <c r="AP50" s="466"/>
      <c r="AQ50" s="466"/>
      <c r="AR50" s="466"/>
      <c r="AS50" s="466"/>
      <c r="AT50" s="466"/>
      <c r="AU50" s="466"/>
      <c r="AV50" s="466"/>
      <c r="AW50" s="466"/>
      <c r="AX50" s="466"/>
      <c r="AY50" s="466"/>
      <c r="AZ50" s="466"/>
      <c r="BA50" s="466"/>
      <c r="BB50" s="466"/>
      <c r="BC50" s="466"/>
      <c r="BD50" s="466"/>
      <c r="BE50" s="466"/>
      <c r="BF50" s="466"/>
      <c r="BG50" s="466"/>
      <c r="BH50" s="466"/>
      <c r="BI50" s="466"/>
      <c r="BJ50" s="466"/>
      <c r="BK50" s="466"/>
      <c r="BL50" s="466"/>
      <c r="BM50" s="466"/>
      <c r="BN50" s="466"/>
      <c r="BO50" s="466"/>
      <c r="BP50" s="466"/>
      <c r="BQ50" s="466"/>
      <c r="BR50" s="466"/>
      <c r="BS50" s="466"/>
      <c r="BT50" s="466"/>
      <c r="BU50" s="466"/>
      <c r="BV50" s="466"/>
      <c r="BW50" s="466"/>
      <c r="BX50" s="466"/>
      <c r="BY50" s="466"/>
      <c r="BZ50" s="466"/>
      <c r="CA50" s="466"/>
      <c r="CB50" s="466"/>
      <c r="CC50" s="466"/>
      <c r="CD50" s="466"/>
      <c r="CE50" s="466"/>
      <c r="CF50" s="466"/>
      <c r="CG50" s="466"/>
      <c r="CH50" s="466"/>
      <c r="CI50" s="466"/>
      <c r="CJ50" s="466"/>
      <c r="CK50" s="466"/>
      <c r="CL50" s="466"/>
      <c r="CM50" s="466"/>
      <c r="CN50" s="466"/>
      <c r="CO50" s="466"/>
      <c r="CP50" s="466"/>
      <c r="CQ50" s="466"/>
      <c r="CR50" s="466"/>
      <c r="CS50" s="466"/>
      <c r="CT50" s="466"/>
      <c r="CU50" s="466"/>
      <c r="CV50" s="466"/>
      <c r="CW50" s="466"/>
      <c r="CX50" s="466"/>
      <c r="CY50" s="466"/>
      <c r="CZ50" s="466"/>
      <c r="DA50" s="466"/>
      <c r="DB50" s="466"/>
      <c r="DC50" s="466"/>
      <c r="DD50" s="466"/>
      <c r="DE50" s="466"/>
      <c r="DF50" s="466"/>
      <c r="DG50" s="466"/>
      <c r="DH50" s="466"/>
      <c r="DI50" s="466"/>
      <c r="DJ50" s="466"/>
      <c r="DK50" s="466"/>
      <c r="DL50" s="466"/>
      <c r="DM50" s="466"/>
      <c r="DN50" s="466"/>
      <c r="DO50" s="466"/>
      <c r="DP50" s="466"/>
      <c r="DQ50" s="466"/>
      <c r="DR50" s="466"/>
      <c r="DS50" s="466"/>
      <c r="DT50" s="466"/>
      <c r="DU50" s="466"/>
      <c r="DV50" s="466"/>
      <c r="DW50" s="471"/>
      <c r="DX50" s="466"/>
      <c r="DY50" s="466"/>
      <c r="DZ50" s="466"/>
      <c r="EA50" s="466"/>
      <c r="EB50" s="466"/>
      <c r="EC50" s="466"/>
      <c r="ED50" s="466"/>
      <c r="EE50" s="466"/>
      <c r="EF50" s="466"/>
      <c r="EG50" s="466"/>
      <c r="EH50" s="466"/>
      <c r="EI50" s="466"/>
      <c r="EJ50" s="466"/>
      <c r="EK50" s="465"/>
      <c r="EL50" s="465"/>
      <c r="EM50" s="465"/>
      <c r="EN50" s="465"/>
      <c r="EO50" s="466"/>
      <c r="EP50" s="466"/>
      <c r="EQ50" s="466"/>
      <c r="ER50" s="465"/>
      <c r="ES50" s="465"/>
      <c r="ET50" s="465"/>
      <c r="EU50" s="465"/>
      <c r="EV50" s="465"/>
      <c r="EW50" s="467"/>
      <c r="EX50" s="467" t="s">
        <v>1401</v>
      </c>
      <c r="EY50" s="467">
        <v>0</v>
      </c>
      <c r="EZ50" s="467">
        <v>0</v>
      </c>
      <c r="FA50" s="467">
        <v>0</v>
      </c>
      <c r="FB50" s="469" t="s">
        <v>1402</v>
      </c>
      <c r="FC50" s="467">
        <v>100</v>
      </c>
      <c r="FD50" s="469" t="s">
        <v>1597</v>
      </c>
      <c r="FE50" s="467">
        <v>0</v>
      </c>
      <c r="FF50" s="469" t="s">
        <v>1404</v>
      </c>
      <c r="FG50" s="467">
        <v>0</v>
      </c>
      <c r="FH50" s="469" t="s">
        <v>1405</v>
      </c>
      <c r="FI50" s="467">
        <v>0</v>
      </c>
      <c r="FJ50" s="469" t="s">
        <v>1405</v>
      </c>
      <c r="FK50" s="467">
        <v>0</v>
      </c>
      <c r="FL50" s="472">
        <v>1</v>
      </c>
      <c r="FM50" s="473">
        <v>0</v>
      </c>
      <c r="FN50" s="473">
        <v>0</v>
      </c>
      <c r="FO50" s="473">
        <v>0</v>
      </c>
      <c r="FP50" s="473">
        <v>0</v>
      </c>
      <c r="FQ50" s="473">
        <v>0</v>
      </c>
      <c r="FR50" s="473">
        <v>0</v>
      </c>
      <c r="FS50" s="473">
        <v>0</v>
      </c>
      <c r="FT50" s="473">
        <v>0</v>
      </c>
      <c r="FU50" s="473">
        <v>0</v>
      </c>
      <c r="FV50" s="473">
        <v>94507</v>
      </c>
      <c r="FW50" s="473">
        <v>0</v>
      </c>
      <c r="FX50" s="473">
        <v>0</v>
      </c>
      <c r="FY50" s="473">
        <v>0</v>
      </c>
      <c r="FZ50" s="473">
        <v>0</v>
      </c>
      <c r="GA50" s="473">
        <v>0</v>
      </c>
      <c r="GB50" s="473">
        <v>0</v>
      </c>
      <c r="GC50" s="473">
        <v>0</v>
      </c>
      <c r="GD50" s="473">
        <v>0</v>
      </c>
      <c r="GE50" s="473">
        <v>0</v>
      </c>
      <c r="GF50" s="473">
        <v>99941</v>
      </c>
      <c r="GG50" s="473">
        <v>0</v>
      </c>
      <c r="GH50" s="473">
        <v>0</v>
      </c>
      <c r="GI50" s="473">
        <v>0</v>
      </c>
      <c r="GJ50" s="473">
        <v>0</v>
      </c>
      <c r="GK50" s="473">
        <v>0</v>
      </c>
      <c r="GL50" s="473">
        <v>0</v>
      </c>
      <c r="GM50" s="473">
        <v>0</v>
      </c>
      <c r="GN50" s="473">
        <v>0</v>
      </c>
      <c r="GO50" s="473">
        <v>0</v>
      </c>
      <c r="GP50" s="473">
        <v>0</v>
      </c>
      <c r="GQ50" s="473">
        <v>0</v>
      </c>
      <c r="GR50" s="473">
        <v>0</v>
      </c>
      <c r="GS50" s="473">
        <v>0</v>
      </c>
      <c r="GT50" s="473">
        <v>0</v>
      </c>
      <c r="GU50" s="473">
        <v>0</v>
      </c>
      <c r="GV50" s="473">
        <v>0</v>
      </c>
      <c r="GW50" s="473">
        <v>0</v>
      </c>
      <c r="GX50" s="473">
        <v>0</v>
      </c>
      <c r="GY50" s="473">
        <v>0</v>
      </c>
      <c r="GZ50" s="473">
        <v>0</v>
      </c>
      <c r="HA50" s="473">
        <v>0</v>
      </c>
      <c r="HB50" s="473">
        <v>0</v>
      </c>
      <c r="HC50" s="473">
        <v>0</v>
      </c>
      <c r="HD50" s="473">
        <v>0</v>
      </c>
      <c r="HE50" s="473">
        <v>0</v>
      </c>
      <c r="HF50" s="473">
        <v>0</v>
      </c>
      <c r="HG50" s="473">
        <v>0</v>
      </c>
      <c r="HH50" s="473">
        <v>0</v>
      </c>
      <c r="HI50" s="473">
        <v>0</v>
      </c>
      <c r="HJ50" s="473">
        <v>0</v>
      </c>
      <c r="HK50" s="473">
        <v>0</v>
      </c>
      <c r="HL50" s="473">
        <v>0</v>
      </c>
      <c r="HM50" s="473">
        <v>0</v>
      </c>
      <c r="HN50" s="473">
        <v>0</v>
      </c>
      <c r="HO50" s="473">
        <v>0</v>
      </c>
      <c r="HP50" s="473">
        <v>0</v>
      </c>
      <c r="HQ50" s="473">
        <v>0</v>
      </c>
      <c r="HR50" s="473">
        <v>0</v>
      </c>
      <c r="HS50" s="473">
        <v>0</v>
      </c>
      <c r="HT50" s="473">
        <v>0</v>
      </c>
      <c r="HU50" s="473">
        <v>0</v>
      </c>
      <c r="HV50" s="473">
        <v>0</v>
      </c>
      <c r="HW50" s="473">
        <v>0</v>
      </c>
      <c r="HX50" s="473">
        <v>0</v>
      </c>
      <c r="HY50" s="473">
        <v>0</v>
      </c>
      <c r="HZ50" s="473">
        <v>0</v>
      </c>
      <c r="IA50" s="473">
        <v>0</v>
      </c>
      <c r="IB50" s="473">
        <v>0</v>
      </c>
      <c r="IC50" s="473">
        <v>0</v>
      </c>
      <c r="ID50" s="473">
        <v>0</v>
      </c>
      <c r="IE50" s="473">
        <v>0</v>
      </c>
      <c r="IF50" s="473">
        <v>0</v>
      </c>
      <c r="IG50" s="473">
        <v>0</v>
      </c>
      <c r="IH50" s="473">
        <v>0</v>
      </c>
      <c r="II50" s="473">
        <v>0</v>
      </c>
      <c r="IJ50" s="473">
        <v>0</v>
      </c>
      <c r="IK50" s="473">
        <v>0</v>
      </c>
      <c r="IL50" s="473">
        <v>0</v>
      </c>
      <c r="IM50" s="473">
        <v>0</v>
      </c>
      <c r="IN50" s="473">
        <v>0</v>
      </c>
      <c r="IO50" s="473">
        <v>0</v>
      </c>
      <c r="IP50" s="473">
        <v>0</v>
      </c>
      <c r="IQ50" s="473">
        <v>0</v>
      </c>
      <c r="IR50" s="473">
        <v>0</v>
      </c>
      <c r="IS50" s="473">
        <v>0</v>
      </c>
      <c r="IT50" s="473">
        <v>0</v>
      </c>
      <c r="IU50" s="473">
        <v>0</v>
      </c>
      <c r="IV50" s="473">
        <v>0</v>
      </c>
      <c r="IW50" s="473">
        <v>0</v>
      </c>
      <c r="IX50" s="473">
        <v>0</v>
      </c>
      <c r="IY50" s="473">
        <v>0</v>
      </c>
      <c r="IZ50" s="473">
        <v>0</v>
      </c>
      <c r="JA50" s="473">
        <v>0</v>
      </c>
      <c r="JB50" s="473">
        <v>0</v>
      </c>
      <c r="JC50" s="473">
        <v>0</v>
      </c>
      <c r="JD50" s="473">
        <v>0</v>
      </c>
      <c r="JE50" s="473">
        <v>0</v>
      </c>
      <c r="JF50" s="473">
        <v>0</v>
      </c>
      <c r="JG50" s="473">
        <v>0</v>
      </c>
      <c r="JH50" s="473">
        <v>0</v>
      </c>
      <c r="JI50" s="467" t="s">
        <v>1406</v>
      </c>
      <c r="JJ50" s="467" t="s">
        <v>1406</v>
      </c>
      <c r="JK50" s="395"/>
      <c r="JL50" s="395"/>
      <c r="JM50" s="395"/>
      <c r="JN50" s="395"/>
      <c r="JO50" s="395"/>
      <c r="JP50" s="395"/>
      <c r="JQ50" s="395"/>
      <c r="JR50" s="395"/>
      <c r="JS50" s="395"/>
      <c r="JT50" s="395"/>
      <c r="JU50" s="395"/>
      <c r="JV50" s="395"/>
      <c r="JW50" s="395"/>
      <c r="JX50" s="395"/>
      <c r="JY50" s="395"/>
      <c r="JZ50" s="395"/>
      <c r="KA50" s="395"/>
      <c r="KB50" s="395"/>
      <c r="KC50" s="395"/>
      <c r="KD50" s="395"/>
      <c r="KE50" s="395"/>
      <c r="KF50" s="395"/>
      <c r="KG50" s="395"/>
      <c r="KH50" s="395"/>
      <c r="KI50" s="395"/>
      <c r="KJ50" s="395"/>
      <c r="KK50" s="395"/>
      <c r="KL50" s="395"/>
      <c r="KM50" s="395"/>
      <c r="KN50" s="395"/>
      <c r="KO50" s="395"/>
      <c r="KP50" s="395"/>
      <c r="KQ50" s="395"/>
      <c r="KR50" s="395"/>
      <c r="KS50" s="395"/>
      <c r="KT50" s="395"/>
      <c r="KU50" s="395"/>
      <c r="KV50" s="395"/>
      <c r="KW50" s="395"/>
      <c r="KX50" s="395"/>
      <c r="KY50" s="395"/>
      <c r="KZ50" s="395"/>
      <c r="LA50" s="395"/>
      <c r="LB50" s="395"/>
      <c r="LC50" s="395"/>
      <c r="LD50" s="395"/>
      <c r="LE50" s="395"/>
      <c r="LF50" s="395"/>
      <c r="LG50" s="395"/>
      <c r="LH50" s="395"/>
      <c r="LI50" s="395"/>
      <c r="LJ50" s="395"/>
      <c r="LK50" s="395"/>
      <c r="LL50" s="395"/>
      <c r="LM50" s="395"/>
      <c r="LN50" s="395"/>
      <c r="LO50" s="395"/>
      <c r="LP50" s="395"/>
      <c r="LQ50" s="395"/>
      <c r="LR50" s="395"/>
      <c r="LS50" s="395"/>
      <c r="LT50" s="395"/>
      <c r="LU50" s="395"/>
      <c r="LV50" s="395"/>
      <c r="LW50" s="395"/>
      <c r="LX50" s="395"/>
      <c r="LY50" s="395"/>
      <c r="LZ50" s="395"/>
      <c r="MA50" s="395"/>
      <c r="MB50" s="395"/>
      <c r="MC50" s="395"/>
      <c r="MD50" s="395"/>
      <c r="ME50" s="395"/>
      <c r="MF50" s="395"/>
      <c r="MG50" s="395"/>
      <c r="MH50" s="395"/>
      <c r="MI50" s="395"/>
      <c r="MJ50" s="395"/>
      <c r="MK50" s="395"/>
      <c r="ML50" s="395"/>
      <c r="MM50" s="395"/>
      <c r="MN50" s="395"/>
      <c r="MO50" s="395"/>
      <c r="MP50" s="395"/>
      <c r="MQ50" s="395"/>
      <c r="MR50" s="395"/>
      <c r="MS50" s="395"/>
      <c r="MT50" s="395"/>
      <c r="MU50" s="395"/>
      <c r="MV50" s="395"/>
      <c r="MW50" s="395"/>
      <c r="MX50" s="395"/>
      <c r="MY50" s="395"/>
      <c r="MZ50" s="395"/>
      <c r="NA50" s="395"/>
      <c r="NB50" s="395"/>
      <c r="NC50" s="395"/>
      <c r="ND50" s="395"/>
      <c r="NE50" s="395"/>
      <c r="NF50" s="395"/>
      <c r="NG50" s="489"/>
      <c r="NH50" s="475">
        <v>5.9167824833343676</v>
      </c>
      <c r="NI50" s="475">
        <v>26.952127568084713</v>
      </c>
      <c r="NJ50" s="475">
        <v>5.6874548334470418</v>
      </c>
      <c r="NK50" s="475">
        <v>2284.8294228003674</v>
      </c>
      <c r="NL50" s="475">
        <v>18.297656623671205</v>
      </c>
      <c r="NM50" s="475">
        <v>0.361458</v>
      </c>
      <c r="NN50" s="475">
        <v>1.039191</v>
      </c>
      <c r="NO50" s="475">
        <v>0.10542499999999999</v>
      </c>
      <c r="NP50" s="475">
        <v>5.7595724825224133E-2</v>
      </c>
      <c r="NQ50" s="475">
        <v>0.89278428520112507</v>
      </c>
      <c r="NR50" s="475">
        <v>0.55867060268252267</v>
      </c>
      <c r="NS50" s="475">
        <v>0</v>
      </c>
      <c r="NT50" s="475">
        <v>12.977401828307938</v>
      </c>
      <c r="NU50" s="475">
        <v>1.7462316000027286E-2</v>
      </c>
      <c r="NV50" s="475">
        <v>0</v>
      </c>
      <c r="NW50" s="475">
        <v>0.63018026036989772</v>
      </c>
      <c r="NX50" s="475">
        <v>0</v>
      </c>
      <c r="NY50" s="475">
        <v>0</v>
      </c>
      <c r="NZ50" s="475">
        <v>1.6736893814592448</v>
      </c>
      <c r="OA50" s="475">
        <v>2.0339943883276247E-2</v>
      </c>
      <c r="OB50" s="475">
        <v>0.25</v>
      </c>
      <c r="OC50" s="475">
        <v>1.946247068185389</v>
      </c>
      <c r="OD50" s="475">
        <v>1.143371961720599E-14</v>
      </c>
      <c r="OE50" s="475">
        <v>9.9402386695159348E-14</v>
      </c>
      <c r="OF50" s="475">
        <v>0.1099999964237213</v>
      </c>
      <c r="OG50" s="475">
        <v>6.8529781699180614E-2</v>
      </c>
      <c r="OH50" s="475">
        <v>0.3162920715782172</v>
      </c>
      <c r="OI50" s="475">
        <v>0.11</v>
      </c>
      <c r="OJ50" s="475">
        <v>4.5235000000000004E-2</v>
      </c>
      <c r="OK50" s="475">
        <v>5.6748375000000004E-2</v>
      </c>
      <c r="OL50" s="475">
        <v>0.76960777713748962</v>
      </c>
      <c r="OM50" s="475" t="s">
        <v>1395</v>
      </c>
      <c r="ON50" s="475">
        <v>1</v>
      </c>
      <c r="OO50" s="475">
        <v>39</v>
      </c>
      <c r="OP50" s="490"/>
      <c r="OQ50" s="491" t="s">
        <v>1395</v>
      </c>
      <c r="OR50" s="478" t="s">
        <v>1395</v>
      </c>
      <c r="OS50" s="479">
        <v>1714220</v>
      </c>
      <c r="OT50" s="479">
        <v>2035</v>
      </c>
      <c r="OU50" s="479" t="s">
        <v>1395</v>
      </c>
      <c r="OV50" s="479" t="s">
        <v>1395</v>
      </c>
      <c r="OW50" s="479">
        <v>0</v>
      </c>
      <c r="OX50" s="479">
        <v>1</v>
      </c>
      <c r="OY50" s="480">
        <v>1</v>
      </c>
      <c r="OZ50" s="480">
        <v>0.75728771361722225</v>
      </c>
      <c r="PA50" s="481"/>
      <c r="PB50" s="482">
        <v>5.9167824833343676</v>
      </c>
      <c r="PC50" s="483"/>
      <c r="PD50" s="478">
        <v>1159.0862633445674</v>
      </c>
      <c r="PE50" s="479">
        <v>7.6500849866622755E-11</v>
      </c>
      <c r="PF50" s="479">
        <v>1497.8468799065133</v>
      </c>
      <c r="PG50" s="480">
        <v>5.9167824833343676</v>
      </c>
      <c r="PH50" s="483"/>
      <c r="PI50" s="478">
        <v>5.9167824833343676</v>
      </c>
      <c r="PJ50" s="479">
        <v>27100</v>
      </c>
      <c r="PK50" s="479">
        <v>1000</v>
      </c>
      <c r="PL50" s="479">
        <v>-8.74965109317829E-2</v>
      </c>
      <c r="PM50" s="484">
        <v>36</v>
      </c>
      <c r="PN50" s="479">
        <v>15768</v>
      </c>
      <c r="PO50" s="485">
        <v>2032</v>
      </c>
      <c r="PP50" s="479">
        <v>33</v>
      </c>
      <c r="PQ50" s="479">
        <v>0</v>
      </c>
      <c r="PR50" s="486" t="s">
        <v>1677</v>
      </c>
      <c r="PS50" s="486" t="s">
        <v>1657</v>
      </c>
      <c r="PT50" s="479">
        <v>1</v>
      </c>
      <c r="PU50" s="487" t="s">
        <v>1676</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row>
    <row r="51" spans="1:457" x14ac:dyDescent="0.35">
      <c r="A51" s="459" t="s">
        <v>1678</v>
      </c>
      <c r="B51" s="460">
        <v>5.8292859724025847</v>
      </c>
      <c r="C51" s="488">
        <f>NPV(About!A$94,'H2 Data'!AE$2:BH$2)/30*AB51+B51</f>
        <v>5.8292859724025847</v>
      </c>
      <c r="D51" s="462" t="s">
        <v>1592</v>
      </c>
      <c r="E51" s="463" t="s">
        <v>1678</v>
      </c>
      <c r="F51" s="463" t="s">
        <v>1391</v>
      </c>
      <c r="G51" s="463" t="s">
        <v>1392</v>
      </c>
      <c r="H51" s="463" t="s">
        <v>1594</v>
      </c>
      <c r="I51" s="463" t="s">
        <v>1654</v>
      </c>
      <c r="J51" s="464">
        <v>2036</v>
      </c>
      <c r="K51" s="465">
        <v>1000</v>
      </c>
      <c r="L51" s="466">
        <v>0.52</v>
      </c>
      <c r="M51" s="466">
        <v>2.3300000000000001E-2</v>
      </c>
      <c r="N51" s="466">
        <v>0.25</v>
      </c>
      <c r="O51" s="471">
        <v>0.11</v>
      </c>
      <c r="P51" s="465">
        <v>1</v>
      </c>
      <c r="Q51" s="465">
        <v>2</v>
      </c>
      <c r="R51" s="465">
        <v>30</v>
      </c>
      <c r="S51" s="467" t="s">
        <v>1395</v>
      </c>
      <c r="T51" s="468">
        <v>101623</v>
      </c>
      <c r="U51" s="468">
        <v>1001714</v>
      </c>
      <c r="V51" s="468">
        <v>348422</v>
      </c>
      <c r="W51" s="468">
        <v>12611</v>
      </c>
      <c r="X51" s="465">
        <v>0</v>
      </c>
      <c r="Y51" s="469" t="s">
        <v>1655</v>
      </c>
      <c r="Z51" s="470">
        <v>21.23</v>
      </c>
      <c r="AA51" s="469" t="s">
        <v>1397</v>
      </c>
      <c r="AB51" s="465">
        <v>0</v>
      </c>
      <c r="AC51" s="466">
        <v>0</v>
      </c>
      <c r="AD51" s="466">
        <v>0.7</v>
      </c>
      <c r="AE51" s="466">
        <v>0.7</v>
      </c>
      <c r="AF51" s="467" t="s">
        <v>1398</v>
      </c>
      <c r="AG51" s="465">
        <v>450.6</v>
      </c>
      <c r="AH51" s="465">
        <v>450.6</v>
      </c>
      <c r="AI51" s="465">
        <v>450.6</v>
      </c>
      <c r="AJ51" s="465">
        <v>30</v>
      </c>
      <c r="AK51" s="469" t="s">
        <v>1399</v>
      </c>
      <c r="AL51" s="466">
        <v>0.91</v>
      </c>
      <c r="AM51" s="466">
        <v>0.01</v>
      </c>
      <c r="AN51" s="469" t="s">
        <v>1400</v>
      </c>
      <c r="AO51" s="466"/>
      <c r="AP51" s="466"/>
      <c r="AQ51" s="466"/>
      <c r="AR51" s="466"/>
      <c r="AS51" s="466"/>
      <c r="AT51" s="466"/>
      <c r="AU51" s="466"/>
      <c r="AV51" s="466"/>
      <c r="AW51" s="466"/>
      <c r="AX51" s="466"/>
      <c r="AY51" s="466"/>
      <c r="AZ51" s="466"/>
      <c r="BA51" s="466"/>
      <c r="BB51" s="466"/>
      <c r="BC51" s="466"/>
      <c r="BD51" s="466"/>
      <c r="BE51" s="466"/>
      <c r="BF51" s="466"/>
      <c r="BG51" s="466"/>
      <c r="BH51" s="466"/>
      <c r="BI51" s="466"/>
      <c r="BJ51" s="466"/>
      <c r="BK51" s="466"/>
      <c r="BL51" s="466"/>
      <c r="BM51" s="466"/>
      <c r="BN51" s="466"/>
      <c r="BO51" s="466"/>
      <c r="BP51" s="466"/>
      <c r="BQ51" s="466"/>
      <c r="BR51" s="466"/>
      <c r="BS51" s="466"/>
      <c r="BT51" s="466"/>
      <c r="BU51" s="466"/>
      <c r="BV51" s="466"/>
      <c r="BW51" s="466"/>
      <c r="BX51" s="466"/>
      <c r="BY51" s="466"/>
      <c r="BZ51" s="466"/>
      <c r="CA51" s="466"/>
      <c r="CB51" s="466"/>
      <c r="CC51" s="466"/>
      <c r="CD51" s="466"/>
      <c r="CE51" s="466"/>
      <c r="CF51" s="466"/>
      <c r="CG51" s="466"/>
      <c r="CH51" s="466"/>
      <c r="CI51" s="466"/>
      <c r="CJ51" s="466"/>
      <c r="CK51" s="466"/>
      <c r="CL51" s="466"/>
      <c r="CM51" s="466"/>
      <c r="CN51" s="466"/>
      <c r="CO51" s="466"/>
      <c r="CP51" s="466"/>
      <c r="CQ51" s="466"/>
      <c r="CR51" s="466"/>
      <c r="CS51" s="466"/>
      <c r="CT51" s="466"/>
      <c r="CU51" s="466"/>
      <c r="CV51" s="466"/>
      <c r="CW51" s="466"/>
      <c r="CX51" s="466"/>
      <c r="CY51" s="466"/>
      <c r="CZ51" s="466"/>
      <c r="DA51" s="466"/>
      <c r="DB51" s="466"/>
      <c r="DC51" s="466"/>
      <c r="DD51" s="466"/>
      <c r="DE51" s="466"/>
      <c r="DF51" s="466"/>
      <c r="DG51" s="466"/>
      <c r="DH51" s="466"/>
      <c r="DI51" s="466"/>
      <c r="DJ51" s="466"/>
      <c r="DK51" s="466"/>
      <c r="DL51" s="466"/>
      <c r="DM51" s="466"/>
      <c r="DN51" s="466"/>
      <c r="DO51" s="466"/>
      <c r="DP51" s="466"/>
      <c r="DQ51" s="466"/>
      <c r="DR51" s="466"/>
      <c r="DS51" s="466"/>
      <c r="DT51" s="466"/>
      <c r="DU51" s="466"/>
      <c r="DV51" s="466"/>
      <c r="DW51" s="471"/>
      <c r="DX51" s="466"/>
      <c r="DY51" s="466"/>
      <c r="DZ51" s="466"/>
      <c r="EA51" s="466"/>
      <c r="EB51" s="466"/>
      <c r="EC51" s="466"/>
      <c r="ED51" s="466"/>
      <c r="EE51" s="466"/>
      <c r="EF51" s="466"/>
      <c r="EG51" s="466"/>
      <c r="EH51" s="466"/>
      <c r="EI51" s="466"/>
      <c r="EJ51" s="466"/>
      <c r="EK51" s="465"/>
      <c r="EL51" s="465"/>
      <c r="EM51" s="465"/>
      <c r="EN51" s="465"/>
      <c r="EO51" s="466"/>
      <c r="EP51" s="466"/>
      <c r="EQ51" s="466"/>
      <c r="ER51" s="465"/>
      <c r="ES51" s="465"/>
      <c r="ET51" s="465"/>
      <c r="EU51" s="465"/>
      <c r="EV51" s="465"/>
      <c r="EW51" s="467"/>
      <c r="EX51" s="467" t="s">
        <v>1401</v>
      </c>
      <c r="EY51" s="467">
        <v>0</v>
      </c>
      <c r="EZ51" s="467">
        <v>0</v>
      </c>
      <c r="FA51" s="467">
        <v>0</v>
      </c>
      <c r="FB51" s="469" t="s">
        <v>1402</v>
      </c>
      <c r="FC51" s="467">
        <v>100</v>
      </c>
      <c r="FD51" s="469" t="s">
        <v>1597</v>
      </c>
      <c r="FE51" s="467">
        <v>0</v>
      </c>
      <c r="FF51" s="469" t="s">
        <v>1404</v>
      </c>
      <c r="FG51" s="467">
        <v>0</v>
      </c>
      <c r="FH51" s="469" t="s">
        <v>1405</v>
      </c>
      <c r="FI51" s="467">
        <v>0</v>
      </c>
      <c r="FJ51" s="469" t="s">
        <v>1405</v>
      </c>
      <c r="FK51" s="467">
        <v>0</v>
      </c>
      <c r="FL51" s="472">
        <v>1</v>
      </c>
      <c r="FM51" s="473">
        <v>0</v>
      </c>
      <c r="FN51" s="473">
        <v>0</v>
      </c>
      <c r="FO51" s="473">
        <v>0</v>
      </c>
      <c r="FP51" s="473">
        <v>0</v>
      </c>
      <c r="FQ51" s="473">
        <v>0</v>
      </c>
      <c r="FR51" s="473">
        <v>0</v>
      </c>
      <c r="FS51" s="473">
        <v>0</v>
      </c>
      <c r="FT51" s="473">
        <v>0</v>
      </c>
      <c r="FU51" s="473">
        <v>0</v>
      </c>
      <c r="FV51" s="473">
        <v>93223</v>
      </c>
      <c r="FW51" s="473">
        <v>0</v>
      </c>
      <c r="FX51" s="473">
        <v>0</v>
      </c>
      <c r="FY51" s="473">
        <v>0</v>
      </c>
      <c r="FZ51" s="473">
        <v>0</v>
      </c>
      <c r="GA51" s="473">
        <v>0</v>
      </c>
      <c r="GB51" s="473">
        <v>0</v>
      </c>
      <c r="GC51" s="473">
        <v>0</v>
      </c>
      <c r="GD51" s="473">
        <v>0</v>
      </c>
      <c r="GE51" s="473">
        <v>0</v>
      </c>
      <c r="GF51" s="473">
        <v>101970</v>
      </c>
      <c r="GG51" s="473">
        <v>0</v>
      </c>
      <c r="GH51" s="473">
        <v>0</v>
      </c>
      <c r="GI51" s="473">
        <v>0</v>
      </c>
      <c r="GJ51" s="473">
        <v>0</v>
      </c>
      <c r="GK51" s="473">
        <v>0</v>
      </c>
      <c r="GL51" s="473">
        <v>0</v>
      </c>
      <c r="GM51" s="473">
        <v>0</v>
      </c>
      <c r="GN51" s="473">
        <v>0</v>
      </c>
      <c r="GO51" s="473">
        <v>0</v>
      </c>
      <c r="GP51" s="473">
        <v>0</v>
      </c>
      <c r="GQ51" s="473">
        <v>0</v>
      </c>
      <c r="GR51" s="473">
        <v>0</v>
      </c>
      <c r="GS51" s="473">
        <v>0</v>
      </c>
      <c r="GT51" s="473">
        <v>0</v>
      </c>
      <c r="GU51" s="473">
        <v>0</v>
      </c>
      <c r="GV51" s="473">
        <v>0</v>
      </c>
      <c r="GW51" s="473">
        <v>0</v>
      </c>
      <c r="GX51" s="473">
        <v>0</v>
      </c>
      <c r="GY51" s="473">
        <v>0</v>
      </c>
      <c r="GZ51" s="473">
        <v>0</v>
      </c>
      <c r="HA51" s="473">
        <v>0</v>
      </c>
      <c r="HB51" s="473">
        <v>0</v>
      </c>
      <c r="HC51" s="473">
        <v>0</v>
      </c>
      <c r="HD51" s="473">
        <v>0</v>
      </c>
      <c r="HE51" s="473">
        <v>0</v>
      </c>
      <c r="HF51" s="473">
        <v>0</v>
      </c>
      <c r="HG51" s="473">
        <v>0</v>
      </c>
      <c r="HH51" s="473">
        <v>0</v>
      </c>
      <c r="HI51" s="473">
        <v>0</v>
      </c>
      <c r="HJ51" s="473">
        <v>0</v>
      </c>
      <c r="HK51" s="473">
        <v>0</v>
      </c>
      <c r="HL51" s="473">
        <v>0</v>
      </c>
      <c r="HM51" s="473">
        <v>0</v>
      </c>
      <c r="HN51" s="473">
        <v>0</v>
      </c>
      <c r="HO51" s="473">
        <v>0</v>
      </c>
      <c r="HP51" s="473">
        <v>0</v>
      </c>
      <c r="HQ51" s="473">
        <v>0</v>
      </c>
      <c r="HR51" s="473">
        <v>0</v>
      </c>
      <c r="HS51" s="473">
        <v>0</v>
      </c>
      <c r="HT51" s="473">
        <v>0</v>
      </c>
      <c r="HU51" s="473">
        <v>0</v>
      </c>
      <c r="HV51" s="473">
        <v>0</v>
      </c>
      <c r="HW51" s="473">
        <v>0</v>
      </c>
      <c r="HX51" s="473">
        <v>0</v>
      </c>
      <c r="HY51" s="473">
        <v>0</v>
      </c>
      <c r="HZ51" s="473">
        <v>0</v>
      </c>
      <c r="IA51" s="473">
        <v>0</v>
      </c>
      <c r="IB51" s="473">
        <v>0</v>
      </c>
      <c r="IC51" s="473">
        <v>0</v>
      </c>
      <c r="ID51" s="473">
        <v>0</v>
      </c>
      <c r="IE51" s="473">
        <v>0</v>
      </c>
      <c r="IF51" s="473">
        <v>0</v>
      </c>
      <c r="IG51" s="473">
        <v>0</v>
      </c>
      <c r="IH51" s="473">
        <v>0</v>
      </c>
      <c r="II51" s="473">
        <v>0</v>
      </c>
      <c r="IJ51" s="473">
        <v>0</v>
      </c>
      <c r="IK51" s="473">
        <v>0</v>
      </c>
      <c r="IL51" s="473">
        <v>0</v>
      </c>
      <c r="IM51" s="473">
        <v>0</v>
      </c>
      <c r="IN51" s="473">
        <v>0</v>
      </c>
      <c r="IO51" s="473">
        <v>0</v>
      </c>
      <c r="IP51" s="473">
        <v>0</v>
      </c>
      <c r="IQ51" s="473">
        <v>0</v>
      </c>
      <c r="IR51" s="473">
        <v>0</v>
      </c>
      <c r="IS51" s="473">
        <v>0</v>
      </c>
      <c r="IT51" s="473">
        <v>0</v>
      </c>
      <c r="IU51" s="473">
        <v>0</v>
      </c>
      <c r="IV51" s="473">
        <v>0</v>
      </c>
      <c r="IW51" s="473">
        <v>0</v>
      </c>
      <c r="IX51" s="473">
        <v>0</v>
      </c>
      <c r="IY51" s="473">
        <v>0</v>
      </c>
      <c r="IZ51" s="473">
        <v>0</v>
      </c>
      <c r="JA51" s="473">
        <v>0</v>
      </c>
      <c r="JB51" s="473">
        <v>0</v>
      </c>
      <c r="JC51" s="473">
        <v>0</v>
      </c>
      <c r="JD51" s="473">
        <v>0</v>
      </c>
      <c r="JE51" s="473">
        <v>0</v>
      </c>
      <c r="JF51" s="473">
        <v>0</v>
      </c>
      <c r="JG51" s="473">
        <v>0</v>
      </c>
      <c r="JH51" s="473">
        <v>0</v>
      </c>
      <c r="JI51" s="467" t="s">
        <v>1406</v>
      </c>
      <c r="JJ51" s="467" t="s">
        <v>1406</v>
      </c>
      <c r="JK51" s="395"/>
      <c r="JL51" s="395"/>
      <c r="JM51" s="395"/>
      <c r="JN51" s="395"/>
      <c r="JO51" s="395"/>
      <c r="JP51" s="395"/>
      <c r="JQ51" s="395"/>
      <c r="JR51" s="395"/>
      <c r="JS51" s="395"/>
      <c r="JT51" s="395"/>
      <c r="JU51" s="395"/>
      <c r="JV51" s="395"/>
      <c r="JW51" s="395"/>
      <c r="JX51" s="395"/>
      <c r="JY51" s="395"/>
      <c r="JZ51" s="395"/>
      <c r="KA51" s="395"/>
      <c r="KB51" s="395"/>
      <c r="KC51" s="395"/>
      <c r="KD51" s="395"/>
      <c r="KE51" s="395"/>
      <c r="KF51" s="395"/>
      <c r="KG51" s="395"/>
      <c r="KH51" s="395"/>
      <c r="KI51" s="395"/>
      <c r="KJ51" s="395"/>
      <c r="KK51" s="395"/>
      <c r="KL51" s="395"/>
      <c r="KM51" s="395"/>
      <c r="KN51" s="395"/>
      <c r="KO51" s="395"/>
      <c r="KP51" s="395"/>
      <c r="KQ51" s="395"/>
      <c r="KR51" s="395"/>
      <c r="KS51" s="395"/>
      <c r="KT51" s="395"/>
      <c r="KU51" s="395"/>
      <c r="KV51" s="395"/>
      <c r="KW51" s="395"/>
      <c r="KX51" s="395"/>
      <c r="KY51" s="395"/>
      <c r="KZ51" s="395"/>
      <c r="LA51" s="395"/>
      <c r="LB51" s="395"/>
      <c r="LC51" s="395"/>
      <c r="LD51" s="395"/>
      <c r="LE51" s="395"/>
      <c r="LF51" s="395"/>
      <c r="LG51" s="395"/>
      <c r="LH51" s="395"/>
      <c r="LI51" s="395"/>
      <c r="LJ51" s="395"/>
      <c r="LK51" s="395"/>
      <c r="LL51" s="395"/>
      <c r="LM51" s="395"/>
      <c r="LN51" s="395"/>
      <c r="LO51" s="395"/>
      <c r="LP51" s="395"/>
      <c r="LQ51" s="395"/>
      <c r="LR51" s="395"/>
      <c r="LS51" s="395"/>
      <c r="LT51" s="395"/>
      <c r="LU51" s="395"/>
      <c r="LV51" s="395"/>
      <c r="LW51" s="395"/>
      <c r="LX51" s="395"/>
      <c r="LY51" s="395"/>
      <c r="LZ51" s="395"/>
      <c r="MA51" s="395"/>
      <c r="MB51" s="395"/>
      <c r="MC51" s="395"/>
      <c r="MD51" s="395"/>
      <c r="ME51" s="395"/>
      <c r="MF51" s="395"/>
      <c r="MG51" s="395"/>
      <c r="MH51" s="395"/>
      <c r="MI51" s="395"/>
      <c r="MJ51" s="395"/>
      <c r="MK51" s="395"/>
      <c r="ML51" s="395"/>
      <c r="MM51" s="395"/>
      <c r="MN51" s="395"/>
      <c r="MO51" s="395"/>
      <c r="MP51" s="395"/>
      <c r="MQ51" s="395"/>
      <c r="MR51" s="395"/>
      <c r="MS51" s="395"/>
      <c r="MT51" s="395"/>
      <c r="MU51" s="395"/>
      <c r="MV51" s="395"/>
      <c r="MW51" s="395"/>
      <c r="MX51" s="395"/>
      <c r="MY51" s="395"/>
      <c r="MZ51" s="395"/>
      <c r="NA51" s="395"/>
      <c r="NB51" s="395"/>
      <c r="NC51" s="395"/>
      <c r="ND51" s="395"/>
      <c r="NE51" s="395"/>
      <c r="NF51" s="395"/>
      <c r="NG51" s="489"/>
      <c r="NH51" s="475">
        <v>5.8292859724025847</v>
      </c>
      <c r="NI51" s="475">
        <v>26.553563461488256</v>
      </c>
      <c r="NJ51" s="475">
        <v>5.6722186102238492</v>
      </c>
      <c r="NK51" s="475">
        <v>2292.4047601174298</v>
      </c>
      <c r="NL51" s="475">
        <v>18.089549636582312</v>
      </c>
      <c r="NM51" s="475">
        <v>0.34842200000000001</v>
      </c>
      <c r="NN51" s="475">
        <v>1.001714</v>
      </c>
      <c r="NO51" s="475">
        <v>0.101623</v>
      </c>
      <c r="NP51" s="475">
        <v>5.5301679544217323E-2</v>
      </c>
      <c r="NQ51" s="475">
        <v>0.85673034167298767</v>
      </c>
      <c r="NR51" s="475">
        <v>0.51433706855225414</v>
      </c>
      <c r="NS51" s="475">
        <v>0</v>
      </c>
      <c r="NT51" s="475">
        <v>12.985144631841104</v>
      </c>
      <c r="NU51" s="475">
        <v>1.7876310662719583E-2</v>
      </c>
      <c r="NV51" s="475">
        <v>0</v>
      </c>
      <c r="NW51" s="475">
        <v>0.60820802096331072</v>
      </c>
      <c r="NX51" s="475">
        <v>0</v>
      </c>
      <c r="NY51" s="475">
        <v>0</v>
      </c>
      <c r="NZ51" s="475">
        <v>1.6160270038014981</v>
      </c>
      <c r="OA51" s="475">
        <v>2.0340093527872603E-2</v>
      </c>
      <c r="OB51" s="475">
        <v>0.25</v>
      </c>
      <c r="OC51" s="475">
        <v>1.8772429975847293</v>
      </c>
      <c r="OD51" s="475">
        <v>3.5173424206446047E-15</v>
      </c>
      <c r="OE51" s="475">
        <v>3.0579045414937418E-14</v>
      </c>
      <c r="OF51" s="475">
        <v>0.1099999964237213</v>
      </c>
      <c r="OG51" s="475">
        <v>6.8472287058830253E-2</v>
      </c>
      <c r="OH51" s="475">
        <v>0.31681640467189809</v>
      </c>
      <c r="OI51" s="475">
        <v>0.11</v>
      </c>
      <c r="OJ51" s="475">
        <v>4.5060000000000003E-2</v>
      </c>
      <c r="OK51" s="475">
        <v>5.6656500000000012E-2</v>
      </c>
      <c r="OL51" s="475">
        <v>0.75421905052447935</v>
      </c>
      <c r="OM51" s="475" t="s">
        <v>1395</v>
      </c>
      <c r="ON51" s="475">
        <v>1</v>
      </c>
      <c r="OO51" s="475">
        <v>40</v>
      </c>
      <c r="OP51" s="490"/>
      <c r="OQ51" s="491" t="s">
        <v>1395</v>
      </c>
      <c r="OR51" s="478" t="s">
        <v>1395</v>
      </c>
      <c r="OS51" s="479">
        <v>1659563</v>
      </c>
      <c r="OT51" s="479">
        <v>2036</v>
      </c>
      <c r="OU51" s="479" t="s">
        <v>1395</v>
      </c>
      <c r="OV51" s="479" t="s">
        <v>1395</v>
      </c>
      <c r="OW51" s="479">
        <v>0</v>
      </c>
      <c r="OX51" s="479">
        <v>1</v>
      </c>
      <c r="OY51" s="480">
        <v>1</v>
      </c>
      <c r="OZ51" s="480">
        <v>0.74219091688670202</v>
      </c>
      <c r="PA51" s="481"/>
      <c r="PB51" s="482">
        <v>5.8292859724025847</v>
      </c>
      <c r="PC51" s="483"/>
      <c r="PD51" s="478">
        <v>1094.9442945703677</v>
      </c>
      <c r="PE51" s="479">
        <v>2.3063298598799034E-11</v>
      </c>
      <c r="PF51" s="479">
        <v>1415.852431242082</v>
      </c>
      <c r="PG51" s="480">
        <v>5.8292859724025847</v>
      </c>
      <c r="PH51" s="483"/>
      <c r="PI51" s="478">
        <v>5.8292859724025847</v>
      </c>
      <c r="PJ51" s="479">
        <v>28100</v>
      </c>
      <c r="PK51" s="479">
        <v>1000</v>
      </c>
      <c r="PL51" s="479">
        <v>-6.46790865918625E-2</v>
      </c>
      <c r="PM51" s="484">
        <v>36</v>
      </c>
      <c r="PN51" s="479">
        <v>15732</v>
      </c>
      <c r="PO51" s="485">
        <v>2033</v>
      </c>
      <c r="PP51" s="479">
        <v>33</v>
      </c>
      <c r="PQ51" s="479">
        <v>0</v>
      </c>
      <c r="PR51" s="486" t="s">
        <v>1679</v>
      </c>
      <c r="PS51" s="486" t="s">
        <v>1657</v>
      </c>
      <c r="PT51" s="479">
        <v>1</v>
      </c>
      <c r="PU51" s="487" t="s">
        <v>1678</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row>
    <row r="52" spans="1:457" x14ac:dyDescent="0.35">
      <c r="A52" s="459" t="s">
        <v>1680</v>
      </c>
      <c r="B52" s="460">
        <v>5.7646068858107222</v>
      </c>
      <c r="C52" s="488">
        <f>NPV(About!A$94,'H2 Data'!AE$2:BH$2)/30*AB52+B52</f>
        <v>5.7646068858107222</v>
      </c>
      <c r="D52" s="462" t="s">
        <v>1592</v>
      </c>
      <c r="E52" s="463" t="s">
        <v>1680</v>
      </c>
      <c r="F52" s="463" t="s">
        <v>1391</v>
      </c>
      <c r="G52" s="463" t="s">
        <v>1392</v>
      </c>
      <c r="H52" s="463" t="s">
        <v>1594</v>
      </c>
      <c r="I52" s="463" t="s">
        <v>1654</v>
      </c>
      <c r="J52" s="464">
        <v>2037</v>
      </c>
      <c r="K52" s="465">
        <v>1000</v>
      </c>
      <c r="L52" s="466">
        <v>0.52</v>
      </c>
      <c r="M52" s="466">
        <v>2.3300000000000001E-2</v>
      </c>
      <c r="N52" s="466">
        <v>0.25</v>
      </c>
      <c r="O52" s="471">
        <v>0.11</v>
      </c>
      <c r="P52" s="465">
        <v>1</v>
      </c>
      <c r="Q52" s="465">
        <v>2</v>
      </c>
      <c r="R52" s="465">
        <v>30</v>
      </c>
      <c r="S52" s="467" t="s">
        <v>1395</v>
      </c>
      <c r="T52" s="468">
        <v>98357</v>
      </c>
      <c r="U52" s="468">
        <v>969518</v>
      </c>
      <c r="V52" s="468">
        <v>337224</v>
      </c>
      <c r="W52" s="468">
        <v>11678</v>
      </c>
      <c r="X52" s="465">
        <v>0</v>
      </c>
      <c r="Y52" s="469" t="s">
        <v>1655</v>
      </c>
      <c r="Z52" s="470">
        <v>21.3</v>
      </c>
      <c r="AA52" s="469" t="s">
        <v>1397</v>
      </c>
      <c r="AB52" s="465">
        <v>0</v>
      </c>
      <c r="AC52" s="466">
        <v>0</v>
      </c>
      <c r="AD52" s="466">
        <v>0.7</v>
      </c>
      <c r="AE52" s="466">
        <v>0.7</v>
      </c>
      <c r="AF52" s="467" t="s">
        <v>1398</v>
      </c>
      <c r="AG52" s="465">
        <v>449</v>
      </c>
      <c r="AH52" s="465">
        <v>449</v>
      </c>
      <c r="AI52" s="465">
        <v>449</v>
      </c>
      <c r="AJ52" s="465">
        <v>30</v>
      </c>
      <c r="AK52" s="469" t="s">
        <v>1399</v>
      </c>
      <c r="AL52" s="466">
        <v>0.91</v>
      </c>
      <c r="AM52" s="466">
        <v>0.01</v>
      </c>
      <c r="AN52" s="469" t="s">
        <v>1400</v>
      </c>
      <c r="AO52" s="466"/>
      <c r="AP52" s="466"/>
      <c r="AQ52" s="466"/>
      <c r="AR52" s="466"/>
      <c r="AS52" s="466"/>
      <c r="AT52" s="466"/>
      <c r="AU52" s="466"/>
      <c r="AV52" s="466"/>
      <c r="AW52" s="466"/>
      <c r="AX52" s="466"/>
      <c r="AY52" s="466"/>
      <c r="AZ52" s="466"/>
      <c r="BA52" s="466"/>
      <c r="BB52" s="466"/>
      <c r="BC52" s="466"/>
      <c r="BD52" s="466"/>
      <c r="BE52" s="466"/>
      <c r="BF52" s="466"/>
      <c r="BG52" s="466"/>
      <c r="BH52" s="466"/>
      <c r="BI52" s="466"/>
      <c r="BJ52" s="466"/>
      <c r="BK52" s="466"/>
      <c r="BL52" s="466"/>
      <c r="BM52" s="466"/>
      <c r="BN52" s="466"/>
      <c r="BO52" s="466"/>
      <c r="BP52" s="466"/>
      <c r="BQ52" s="466"/>
      <c r="BR52" s="466"/>
      <c r="BS52" s="466"/>
      <c r="BT52" s="466"/>
      <c r="BU52" s="466"/>
      <c r="BV52" s="466"/>
      <c r="BW52" s="466"/>
      <c r="BX52" s="466"/>
      <c r="BY52" s="466"/>
      <c r="BZ52" s="466"/>
      <c r="CA52" s="466"/>
      <c r="CB52" s="466"/>
      <c r="CC52" s="466"/>
      <c r="CD52" s="466"/>
      <c r="CE52" s="466"/>
      <c r="CF52" s="466"/>
      <c r="CG52" s="466"/>
      <c r="CH52" s="466"/>
      <c r="CI52" s="466"/>
      <c r="CJ52" s="466"/>
      <c r="CK52" s="466"/>
      <c r="CL52" s="466"/>
      <c r="CM52" s="466"/>
      <c r="CN52" s="466"/>
      <c r="CO52" s="466"/>
      <c r="CP52" s="466"/>
      <c r="CQ52" s="466"/>
      <c r="CR52" s="466"/>
      <c r="CS52" s="466"/>
      <c r="CT52" s="466"/>
      <c r="CU52" s="466"/>
      <c r="CV52" s="466"/>
      <c r="CW52" s="466"/>
      <c r="CX52" s="466"/>
      <c r="CY52" s="466"/>
      <c r="CZ52" s="466"/>
      <c r="DA52" s="466"/>
      <c r="DB52" s="466"/>
      <c r="DC52" s="466"/>
      <c r="DD52" s="466"/>
      <c r="DE52" s="466"/>
      <c r="DF52" s="466"/>
      <c r="DG52" s="466"/>
      <c r="DH52" s="466"/>
      <c r="DI52" s="466"/>
      <c r="DJ52" s="466"/>
      <c r="DK52" s="466"/>
      <c r="DL52" s="466"/>
      <c r="DM52" s="466"/>
      <c r="DN52" s="466"/>
      <c r="DO52" s="466"/>
      <c r="DP52" s="466"/>
      <c r="DQ52" s="466"/>
      <c r="DR52" s="466"/>
      <c r="DS52" s="466"/>
      <c r="DT52" s="466"/>
      <c r="DU52" s="466"/>
      <c r="DV52" s="466"/>
      <c r="DW52" s="471"/>
      <c r="DX52" s="466"/>
      <c r="DY52" s="466"/>
      <c r="DZ52" s="466"/>
      <c r="EA52" s="466"/>
      <c r="EB52" s="466"/>
      <c r="EC52" s="466"/>
      <c r="ED52" s="466"/>
      <c r="EE52" s="466"/>
      <c r="EF52" s="466"/>
      <c r="EG52" s="466"/>
      <c r="EH52" s="466"/>
      <c r="EI52" s="466"/>
      <c r="EJ52" s="466"/>
      <c r="EK52" s="465"/>
      <c r="EL52" s="465"/>
      <c r="EM52" s="465"/>
      <c r="EN52" s="465"/>
      <c r="EO52" s="466"/>
      <c r="EP52" s="466"/>
      <c r="EQ52" s="466"/>
      <c r="ER52" s="465"/>
      <c r="ES52" s="465"/>
      <c r="ET52" s="465"/>
      <c r="EU52" s="465"/>
      <c r="EV52" s="465"/>
      <c r="EW52" s="467"/>
      <c r="EX52" s="467" t="s">
        <v>1401</v>
      </c>
      <c r="EY52" s="467">
        <v>0</v>
      </c>
      <c r="EZ52" s="467">
        <v>0</v>
      </c>
      <c r="FA52" s="467">
        <v>0</v>
      </c>
      <c r="FB52" s="469" t="s">
        <v>1402</v>
      </c>
      <c r="FC52" s="467">
        <v>100</v>
      </c>
      <c r="FD52" s="469" t="s">
        <v>1597</v>
      </c>
      <c r="FE52" s="467">
        <v>0</v>
      </c>
      <c r="FF52" s="469" t="s">
        <v>1404</v>
      </c>
      <c r="FG52" s="467">
        <v>0</v>
      </c>
      <c r="FH52" s="469" t="s">
        <v>1405</v>
      </c>
      <c r="FI52" s="467">
        <v>0</v>
      </c>
      <c r="FJ52" s="469" t="s">
        <v>1405</v>
      </c>
      <c r="FK52" s="467">
        <v>0</v>
      </c>
      <c r="FL52" s="472">
        <v>1</v>
      </c>
      <c r="FM52" s="473">
        <v>0</v>
      </c>
      <c r="FN52" s="473">
        <v>0</v>
      </c>
      <c r="FO52" s="473">
        <v>0</v>
      </c>
      <c r="FP52" s="473">
        <v>0</v>
      </c>
      <c r="FQ52" s="473">
        <v>0</v>
      </c>
      <c r="FR52" s="473">
        <v>0</v>
      </c>
      <c r="FS52" s="473">
        <v>0</v>
      </c>
      <c r="FT52" s="473">
        <v>0</v>
      </c>
      <c r="FU52" s="473">
        <v>0</v>
      </c>
      <c r="FV52" s="473">
        <v>92194</v>
      </c>
      <c r="FW52" s="473">
        <v>0</v>
      </c>
      <c r="FX52" s="473">
        <v>0</v>
      </c>
      <c r="FY52" s="473">
        <v>0</v>
      </c>
      <c r="FZ52" s="473">
        <v>0</v>
      </c>
      <c r="GA52" s="473">
        <v>0</v>
      </c>
      <c r="GB52" s="473">
        <v>0</v>
      </c>
      <c r="GC52" s="473">
        <v>0</v>
      </c>
      <c r="GD52" s="473">
        <v>0</v>
      </c>
      <c r="GE52" s="473">
        <v>0</v>
      </c>
      <c r="GF52" s="473">
        <v>104039.99999999999</v>
      </c>
      <c r="GG52" s="473">
        <v>0</v>
      </c>
      <c r="GH52" s="473">
        <v>0</v>
      </c>
      <c r="GI52" s="473">
        <v>0</v>
      </c>
      <c r="GJ52" s="473">
        <v>0</v>
      </c>
      <c r="GK52" s="473">
        <v>0</v>
      </c>
      <c r="GL52" s="473">
        <v>0</v>
      </c>
      <c r="GM52" s="473">
        <v>0</v>
      </c>
      <c r="GN52" s="473">
        <v>0</v>
      </c>
      <c r="GO52" s="473">
        <v>0</v>
      </c>
      <c r="GP52" s="473">
        <v>0</v>
      </c>
      <c r="GQ52" s="473">
        <v>0</v>
      </c>
      <c r="GR52" s="473">
        <v>0</v>
      </c>
      <c r="GS52" s="473">
        <v>0</v>
      </c>
      <c r="GT52" s="473">
        <v>0</v>
      </c>
      <c r="GU52" s="473">
        <v>0</v>
      </c>
      <c r="GV52" s="473">
        <v>0</v>
      </c>
      <c r="GW52" s="473">
        <v>0</v>
      </c>
      <c r="GX52" s="473">
        <v>0</v>
      </c>
      <c r="GY52" s="473">
        <v>0</v>
      </c>
      <c r="GZ52" s="473">
        <v>0</v>
      </c>
      <c r="HA52" s="473">
        <v>0</v>
      </c>
      <c r="HB52" s="473">
        <v>0</v>
      </c>
      <c r="HC52" s="473">
        <v>0</v>
      </c>
      <c r="HD52" s="473">
        <v>0</v>
      </c>
      <c r="HE52" s="473">
        <v>0</v>
      </c>
      <c r="HF52" s="473">
        <v>0</v>
      </c>
      <c r="HG52" s="473">
        <v>0</v>
      </c>
      <c r="HH52" s="473">
        <v>0</v>
      </c>
      <c r="HI52" s="473">
        <v>0</v>
      </c>
      <c r="HJ52" s="473">
        <v>0</v>
      </c>
      <c r="HK52" s="473">
        <v>0</v>
      </c>
      <c r="HL52" s="473">
        <v>0</v>
      </c>
      <c r="HM52" s="473">
        <v>0</v>
      </c>
      <c r="HN52" s="473">
        <v>0</v>
      </c>
      <c r="HO52" s="473">
        <v>0</v>
      </c>
      <c r="HP52" s="473">
        <v>0</v>
      </c>
      <c r="HQ52" s="473">
        <v>0</v>
      </c>
      <c r="HR52" s="473">
        <v>0</v>
      </c>
      <c r="HS52" s="473">
        <v>0</v>
      </c>
      <c r="HT52" s="473">
        <v>0</v>
      </c>
      <c r="HU52" s="473">
        <v>0</v>
      </c>
      <c r="HV52" s="473">
        <v>0</v>
      </c>
      <c r="HW52" s="473">
        <v>0</v>
      </c>
      <c r="HX52" s="473">
        <v>0</v>
      </c>
      <c r="HY52" s="473">
        <v>0</v>
      </c>
      <c r="HZ52" s="473">
        <v>0</v>
      </c>
      <c r="IA52" s="473">
        <v>0</v>
      </c>
      <c r="IB52" s="473">
        <v>0</v>
      </c>
      <c r="IC52" s="473">
        <v>0</v>
      </c>
      <c r="ID52" s="473">
        <v>0</v>
      </c>
      <c r="IE52" s="473">
        <v>0</v>
      </c>
      <c r="IF52" s="473">
        <v>0</v>
      </c>
      <c r="IG52" s="473">
        <v>0</v>
      </c>
      <c r="IH52" s="473">
        <v>0</v>
      </c>
      <c r="II52" s="473">
        <v>0</v>
      </c>
      <c r="IJ52" s="473">
        <v>0</v>
      </c>
      <c r="IK52" s="473">
        <v>0</v>
      </c>
      <c r="IL52" s="473">
        <v>0</v>
      </c>
      <c r="IM52" s="473">
        <v>0</v>
      </c>
      <c r="IN52" s="473">
        <v>0</v>
      </c>
      <c r="IO52" s="473">
        <v>0</v>
      </c>
      <c r="IP52" s="473">
        <v>0</v>
      </c>
      <c r="IQ52" s="473">
        <v>0</v>
      </c>
      <c r="IR52" s="473">
        <v>0</v>
      </c>
      <c r="IS52" s="473">
        <v>0</v>
      </c>
      <c r="IT52" s="473">
        <v>0</v>
      </c>
      <c r="IU52" s="473">
        <v>0</v>
      </c>
      <c r="IV52" s="473">
        <v>0</v>
      </c>
      <c r="IW52" s="473">
        <v>0</v>
      </c>
      <c r="IX52" s="473">
        <v>0</v>
      </c>
      <c r="IY52" s="473">
        <v>0</v>
      </c>
      <c r="IZ52" s="473">
        <v>0</v>
      </c>
      <c r="JA52" s="473">
        <v>0</v>
      </c>
      <c r="JB52" s="473">
        <v>0</v>
      </c>
      <c r="JC52" s="473">
        <v>0</v>
      </c>
      <c r="JD52" s="473">
        <v>0</v>
      </c>
      <c r="JE52" s="473">
        <v>0</v>
      </c>
      <c r="JF52" s="473">
        <v>0</v>
      </c>
      <c r="JG52" s="473">
        <v>0</v>
      </c>
      <c r="JH52" s="473">
        <v>0</v>
      </c>
      <c r="JI52" s="467" t="s">
        <v>1406</v>
      </c>
      <c r="JJ52" s="467" t="s">
        <v>1406</v>
      </c>
      <c r="JK52" s="395"/>
      <c r="JL52" s="395"/>
      <c r="JM52" s="395"/>
      <c r="JN52" s="395"/>
      <c r="JO52" s="395"/>
      <c r="JP52" s="395"/>
      <c r="JQ52" s="395"/>
      <c r="JR52" s="395"/>
      <c r="JS52" s="395"/>
      <c r="JT52" s="395"/>
      <c r="JU52" s="395"/>
      <c r="JV52" s="395"/>
      <c r="JW52" s="395"/>
      <c r="JX52" s="395"/>
      <c r="JY52" s="395"/>
      <c r="JZ52" s="395"/>
      <c r="KA52" s="395"/>
      <c r="KB52" s="395"/>
      <c r="KC52" s="395"/>
      <c r="KD52" s="395"/>
      <c r="KE52" s="395"/>
      <c r="KF52" s="395"/>
      <c r="KG52" s="395"/>
      <c r="KH52" s="395"/>
      <c r="KI52" s="395"/>
      <c r="KJ52" s="395"/>
      <c r="KK52" s="395"/>
      <c r="KL52" s="395"/>
      <c r="KM52" s="395"/>
      <c r="KN52" s="395"/>
      <c r="KO52" s="395"/>
      <c r="KP52" s="395"/>
      <c r="KQ52" s="395"/>
      <c r="KR52" s="395"/>
      <c r="KS52" s="395"/>
      <c r="KT52" s="395"/>
      <c r="KU52" s="395"/>
      <c r="KV52" s="395"/>
      <c r="KW52" s="395"/>
      <c r="KX52" s="395"/>
      <c r="KY52" s="395"/>
      <c r="KZ52" s="395"/>
      <c r="LA52" s="395"/>
      <c r="LB52" s="395"/>
      <c r="LC52" s="395"/>
      <c r="LD52" s="395"/>
      <c r="LE52" s="395"/>
      <c r="LF52" s="395"/>
      <c r="LG52" s="395"/>
      <c r="LH52" s="395"/>
      <c r="LI52" s="395"/>
      <c r="LJ52" s="395"/>
      <c r="LK52" s="395"/>
      <c r="LL52" s="395"/>
      <c r="LM52" s="395"/>
      <c r="LN52" s="395"/>
      <c r="LO52" s="395"/>
      <c r="LP52" s="395"/>
      <c r="LQ52" s="395"/>
      <c r="LR52" s="395"/>
      <c r="LS52" s="395"/>
      <c r="LT52" s="395"/>
      <c r="LU52" s="395"/>
      <c r="LV52" s="395"/>
      <c r="LW52" s="395"/>
      <c r="LX52" s="395"/>
      <c r="LY52" s="395"/>
      <c r="LZ52" s="395"/>
      <c r="MA52" s="395"/>
      <c r="MB52" s="395"/>
      <c r="MC52" s="395"/>
      <c r="MD52" s="395"/>
      <c r="ME52" s="395"/>
      <c r="MF52" s="395"/>
      <c r="MG52" s="395"/>
      <c r="MH52" s="395"/>
      <c r="MI52" s="395"/>
      <c r="MJ52" s="395"/>
      <c r="MK52" s="395"/>
      <c r="ML52" s="395"/>
      <c r="MM52" s="395"/>
      <c r="MN52" s="395"/>
      <c r="MO52" s="395"/>
      <c r="MP52" s="395"/>
      <c r="MQ52" s="395"/>
      <c r="MR52" s="395"/>
      <c r="MS52" s="395"/>
      <c r="MT52" s="395"/>
      <c r="MU52" s="395"/>
      <c r="MV52" s="395"/>
      <c r="MW52" s="395"/>
      <c r="MX52" s="395"/>
      <c r="MY52" s="395"/>
      <c r="MZ52" s="395"/>
      <c r="NA52" s="395"/>
      <c r="NB52" s="395"/>
      <c r="NC52" s="395"/>
      <c r="ND52" s="395"/>
      <c r="NE52" s="395"/>
      <c r="NF52" s="395"/>
      <c r="NG52" s="489"/>
      <c r="NH52" s="475">
        <v>5.7646068858107222</v>
      </c>
      <c r="NI52" s="475">
        <v>26.258937286245004</v>
      </c>
      <c r="NJ52" s="475">
        <v>5.6732747001204658</v>
      </c>
      <c r="NK52" s="475">
        <v>2299.7360356713561</v>
      </c>
      <c r="NL52" s="475">
        <v>17.948886396411176</v>
      </c>
      <c r="NM52" s="475">
        <v>0.33722400000000002</v>
      </c>
      <c r="NN52" s="475">
        <v>0.96951799999999999</v>
      </c>
      <c r="NO52" s="475">
        <v>9.8357E-2</v>
      </c>
      <c r="NP52" s="475">
        <v>5.3332325209083577E-2</v>
      </c>
      <c r="NQ52" s="475">
        <v>0.82578515788889228</v>
      </c>
      <c r="NR52" s="475">
        <v>0.47628502281559482</v>
      </c>
      <c r="NS52" s="475">
        <v>0</v>
      </c>
      <c r="NT52" s="475">
        <v>13.028735768812956</v>
      </c>
      <c r="NU52" s="475">
        <v>1.8298499316686555E-2</v>
      </c>
      <c r="NV52" s="475">
        <v>0</v>
      </c>
      <c r="NW52" s="475">
        <v>0.58959426189426123</v>
      </c>
      <c r="NX52" s="475">
        <v>0</v>
      </c>
      <c r="NY52" s="475">
        <v>0</v>
      </c>
      <c r="NZ52" s="475">
        <v>1.5672739352646166</v>
      </c>
      <c r="OA52" s="475">
        <v>2.0339956353659538E-2</v>
      </c>
      <c r="OB52" s="475">
        <v>0.25</v>
      </c>
      <c r="OC52" s="475">
        <v>1.8181980958273856</v>
      </c>
      <c r="OD52" s="475">
        <v>6.4344634371813692E-16</v>
      </c>
      <c r="OE52" s="475">
        <v>5.5939890444406686E-15</v>
      </c>
      <c r="OF52" s="475">
        <v>0.1099999964237213</v>
      </c>
      <c r="OG52" s="475">
        <v>6.8435320258140545E-2</v>
      </c>
      <c r="OH52" s="475">
        <v>0.31732753147900211</v>
      </c>
      <c r="OI52" s="475">
        <v>0.11</v>
      </c>
      <c r="OJ52" s="475">
        <v>4.4899999999999995E-2</v>
      </c>
      <c r="OK52" s="475">
        <v>5.6572500000000005E-2</v>
      </c>
      <c r="OL52" s="475">
        <v>0.73918862128853147</v>
      </c>
      <c r="OM52" s="475" t="s">
        <v>1395</v>
      </c>
      <c r="ON52" s="475">
        <v>1</v>
      </c>
      <c r="OO52" s="475">
        <v>41</v>
      </c>
      <c r="OP52" s="490"/>
      <c r="OQ52" s="491" t="s">
        <v>1395</v>
      </c>
      <c r="OR52" s="478" t="s">
        <v>1395</v>
      </c>
      <c r="OS52" s="479">
        <v>1613011</v>
      </c>
      <c r="OT52" s="479">
        <v>2037</v>
      </c>
      <c r="OU52" s="479" t="s">
        <v>1395</v>
      </c>
      <c r="OV52" s="479" t="s">
        <v>1395</v>
      </c>
      <c r="OW52" s="479">
        <v>0</v>
      </c>
      <c r="OX52" s="479">
        <v>1</v>
      </c>
      <c r="OY52" s="480">
        <v>1</v>
      </c>
      <c r="OZ52" s="480">
        <v>0.72739595297858162</v>
      </c>
      <c r="PA52" s="481"/>
      <c r="PB52" s="482">
        <v>5.7646068858107222</v>
      </c>
      <c r="PC52" s="483"/>
      <c r="PD52" s="478">
        <v>1038.6331925838945</v>
      </c>
      <c r="PE52" s="479">
        <v>4.1350130492632477E-12</v>
      </c>
      <c r="PF52" s="479">
        <v>1343.9913436840784</v>
      </c>
      <c r="PG52" s="480">
        <v>5.7646068858107222</v>
      </c>
      <c r="PH52" s="483"/>
      <c r="PI52" s="478">
        <v>5.7646068858107222</v>
      </c>
      <c r="PJ52" s="479">
        <v>29100</v>
      </c>
      <c r="PK52" s="479">
        <v>1000</v>
      </c>
      <c r="PL52" s="479">
        <v>-3.5771985615878243E-2</v>
      </c>
      <c r="PM52" s="484">
        <v>36</v>
      </c>
      <c r="PN52" s="479">
        <v>15696</v>
      </c>
      <c r="PO52" s="485">
        <v>2034</v>
      </c>
      <c r="PP52" s="479">
        <v>33</v>
      </c>
      <c r="PQ52" s="479">
        <v>0</v>
      </c>
      <c r="PR52" s="486" t="s">
        <v>1681</v>
      </c>
      <c r="PS52" s="486" t="s">
        <v>1657</v>
      </c>
      <c r="PT52" s="479">
        <v>1</v>
      </c>
      <c r="PU52" s="487" t="s">
        <v>1680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row>
    <row r="53" spans="1:457" x14ac:dyDescent="0.35">
      <c r="A53" s="459" t="s">
        <v>1682</v>
      </c>
      <c r="B53" s="460">
        <v>5.728834900194844</v>
      </c>
      <c r="C53" s="488">
        <f>NPV(About!A$94,'H2 Data'!AE$2:BH$2)/30*AB53+B53</f>
        <v>5.728834900194844</v>
      </c>
      <c r="D53" s="462" t="s">
        <v>1592</v>
      </c>
      <c r="E53" s="463" t="s">
        <v>1682</v>
      </c>
      <c r="F53" s="463" t="s">
        <v>1391</v>
      </c>
      <c r="G53" s="463" t="s">
        <v>1392</v>
      </c>
      <c r="H53" s="463" t="s">
        <v>1594</v>
      </c>
      <c r="I53" s="463" t="s">
        <v>1654</v>
      </c>
      <c r="J53" s="464">
        <v>2038</v>
      </c>
      <c r="K53" s="465">
        <v>1000</v>
      </c>
      <c r="L53" s="466">
        <v>0.52</v>
      </c>
      <c r="M53" s="466">
        <v>2.3300000000000001E-2</v>
      </c>
      <c r="N53" s="466">
        <v>0.25</v>
      </c>
      <c r="O53" s="471">
        <v>0.11</v>
      </c>
      <c r="P53" s="465">
        <v>1</v>
      </c>
      <c r="Q53" s="465">
        <v>2</v>
      </c>
      <c r="R53" s="465">
        <v>30</v>
      </c>
      <c r="S53" s="467" t="s">
        <v>1395</v>
      </c>
      <c r="T53" s="468">
        <v>96525</v>
      </c>
      <c r="U53" s="468">
        <v>951456.00000000012</v>
      </c>
      <c r="V53" s="468">
        <v>330941.00000000006</v>
      </c>
      <c r="W53" s="468">
        <v>11155.000000000002</v>
      </c>
      <c r="X53" s="465">
        <v>0</v>
      </c>
      <c r="Y53" s="469" t="s">
        <v>1655</v>
      </c>
      <c r="Z53" s="470">
        <v>21.37</v>
      </c>
      <c r="AA53" s="469" t="s">
        <v>1397</v>
      </c>
      <c r="AB53" s="465">
        <v>0</v>
      </c>
      <c r="AC53" s="466">
        <v>0</v>
      </c>
      <c r="AD53" s="466">
        <v>0.7</v>
      </c>
      <c r="AE53" s="466">
        <v>0.7</v>
      </c>
      <c r="AF53" s="467" t="s">
        <v>1398</v>
      </c>
      <c r="AG53" s="465">
        <v>447.52</v>
      </c>
      <c r="AH53" s="465">
        <v>447.52</v>
      </c>
      <c r="AI53" s="465">
        <v>447.52</v>
      </c>
      <c r="AJ53" s="465">
        <v>30</v>
      </c>
      <c r="AK53" s="469" t="s">
        <v>1399</v>
      </c>
      <c r="AL53" s="466">
        <v>0.91</v>
      </c>
      <c r="AM53" s="466">
        <v>0.01</v>
      </c>
      <c r="AN53" s="469" t="s">
        <v>1400</v>
      </c>
      <c r="AO53" s="466"/>
      <c r="AP53" s="466"/>
      <c r="AQ53" s="466"/>
      <c r="AR53" s="466"/>
      <c r="AS53" s="466"/>
      <c r="AT53" s="466"/>
      <c r="AU53" s="466"/>
      <c r="AV53" s="466"/>
      <c r="AW53" s="466"/>
      <c r="AX53" s="466"/>
      <c r="AY53" s="466"/>
      <c r="AZ53" s="466"/>
      <c r="BA53" s="466"/>
      <c r="BB53" s="466"/>
      <c r="BC53" s="466"/>
      <c r="BD53" s="466"/>
      <c r="BE53" s="466"/>
      <c r="BF53" s="466"/>
      <c r="BG53" s="466"/>
      <c r="BH53" s="466"/>
      <c r="BI53" s="466"/>
      <c r="BJ53" s="466"/>
      <c r="BK53" s="466"/>
      <c r="BL53" s="466"/>
      <c r="BM53" s="466"/>
      <c r="BN53" s="466"/>
      <c r="BO53" s="466"/>
      <c r="BP53" s="466"/>
      <c r="BQ53" s="466"/>
      <c r="BR53" s="466"/>
      <c r="BS53" s="466"/>
      <c r="BT53" s="466"/>
      <c r="BU53" s="466"/>
      <c r="BV53" s="466"/>
      <c r="BW53" s="466"/>
      <c r="BX53" s="466"/>
      <c r="BY53" s="466"/>
      <c r="BZ53" s="466"/>
      <c r="CA53" s="466"/>
      <c r="CB53" s="466"/>
      <c r="CC53" s="466"/>
      <c r="CD53" s="466"/>
      <c r="CE53" s="466"/>
      <c r="CF53" s="466"/>
      <c r="CG53" s="466"/>
      <c r="CH53" s="466"/>
      <c r="CI53" s="466"/>
      <c r="CJ53" s="466"/>
      <c r="CK53" s="466"/>
      <c r="CL53" s="466"/>
      <c r="CM53" s="466"/>
      <c r="CN53" s="466"/>
      <c r="CO53" s="466"/>
      <c r="CP53" s="466"/>
      <c r="CQ53" s="466"/>
      <c r="CR53" s="466"/>
      <c r="CS53" s="466"/>
      <c r="CT53" s="466"/>
      <c r="CU53" s="466"/>
      <c r="CV53" s="466"/>
      <c r="CW53" s="466"/>
      <c r="CX53" s="466"/>
      <c r="CY53" s="466"/>
      <c r="CZ53" s="466"/>
      <c r="DA53" s="466"/>
      <c r="DB53" s="466"/>
      <c r="DC53" s="466"/>
      <c r="DD53" s="466"/>
      <c r="DE53" s="466"/>
      <c r="DF53" s="466"/>
      <c r="DG53" s="466"/>
      <c r="DH53" s="466"/>
      <c r="DI53" s="466"/>
      <c r="DJ53" s="466"/>
      <c r="DK53" s="466"/>
      <c r="DL53" s="466"/>
      <c r="DM53" s="466"/>
      <c r="DN53" s="466"/>
      <c r="DO53" s="466"/>
      <c r="DP53" s="466"/>
      <c r="DQ53" s="466"/>
      <c r="DR53" s="466"/>
      <c r="DS53" s="466"/>
      <c r="DT53" s="466"/>
      <c r="DU53" s="466"/>
      <c r="DV53" s="466"/>
      <c r="DW53" s="471"/>
      <c r="DX53" s="466"/>
      <c r="DY53" s="466"/>
      <c r="DZ53" s="466"/>
      <c r="EA53" s="466"/>
      <c r="EB53" s="466"/>
      <c r="EC53" s="466"/>
      <c r="ED53" s="466"/>
      <c r="EE53" s="466"/>
      <c r="EF53" s="466"/>
      <c r="EG53" s="466"/>
      <c r="EH53" s="466"/>
      <c r="EI53" s="466"/>
      <c r="EJ53" s="466"/>
      <c r="EK53" s="465"/>
      <c r="EL53" s="465"/>
      <c r="EM53" s="465"/>
      <c r="EN53" s="465"/>
      <c r="EO53" s="466"/>
      <c r="EP53" s="466"/>
      <c r="EQ53" s="466"/>
      <c r="ER53" s="465"/>
      <c r="ES53" s="465"/>
      <c r="ET53" s="465"/>
      <c r="EU53" s="465"/>
      <c r="EV53" s="465"/>
      <c r="EW53" s="467"/>
      <c r="EX53" s="467" t="s">
        <v>1401</v>
      </c>
      <c r="EY53" s="467">
        <v>0</v>
      </c>
      <c r="EZ53" s="467">
        <v>0</v>
      </c>
      <c r="FA53" s="467">
        <v>0</v>
      </c>
      <c r="FB53" s="469" t="s">
        <v>1402</v>
      </c>
      <c r="FC53" s="467">
        <v>100</v>
      </c>
      <c r="FD53" s="469" t="s">
        <v>1597</v>
      </c>
      <c r="FE53" s="467">
        <v>0</v>
      </c>
      <c r="FF53" s="469" t="s">
        <v>1404</v>
      </c>
      <c r="FG53" s="467">
        <v>0</v>
      </c>
      <c r="FH53" s="469" t="s">
        <v>1405</v>
      </c>
      <c r="FI53" s="467">
        <v>0</v>
      </c>
      <c r="FJ53" s="469" t="s">
        <v>1405</v>
      </c>
      <c r="FK53" s="467">
        <v>0</v>
      </c>
      <c r="FL53" s="472">
        <v>1</v>
      </c>
      <c r="FM53" s="473">
        <v>0</v>
      </c>
      <c r="FN53" s="473">
        <v>0</v>
      </c>
      <c r="FO53" s="473">
        <v>0</v>
      </c>
      <c r="FP53" s="473">
        <v>0</v>
      </c>
      <c r="FQ53" s="473">
        <v>0</v>
      </c>
      <c r="FR53" s="473">
        <v>0</v>
      </c>
      <c r="FS53" s="473">
        <v>0</v>
      </c>
      <c r="FT53" s="473">
        <v>0</v>
      </c>
      <c r="FU53" s="473">
        <v>0</v>
      </c>
      <c r="FV53" s="473">
        <v>91392.000000000015</v>
      </c>
      <c r="FW53" s="473">
        <v>0</v>
      </c>
      <c r="FX53" s="473">
        <v>0</v>
      </c>
      <c r="FY53" s="473">
        <v>0</v>
      </c>
      <c r="FZ53" s="473">
        <v>0</v>
      </c>
      <c r="GA53" s="473">
        <v>0</v>
      </c>
      <c r="GB53" s="473">
        <v>0</v>
      </c>
      <c r="GC53" s="473">
        <v>0</v>
      </c>
      <c r="GD53" s="473">
        <v>0</v>
      </c>
      <c r="GE53" s="473">
        <v>0</v>
      </c>
      <c r="GF53" s="473">
        <v>106152.00000000001</v>
      </c>
      <c r="GG53" s="473">
        <v>0</v>
      </c>
      <c r="GH53" s="473">
        <v>0</v>
      </c>
      <c r="GI53" s="473">
        <v>0</v>
      </c>
      <c r="GJ53" s="473">
        <v>0</v>
      </c>
      <c r="GK53" s="473">
        <v>0</v>
      </c>
      <c r="GL53" s="473">
        <v>0</v>
      </c>
      <c r="GM53" s="473">
        <v>0</v>
      </c>
      <c r="GN53" s="473">
        <v>0</v>
      </c>
      <c r="GO53" s="473">
        <v>0</v>
      </c>
      <c r="GP53" s="473">
        <v>0</v>
      </c>
      <c r="GQ53" s="473">
        <v>0</v>
      </c>
      <c r="GR53" s="473">
        <v>0</v>
      </c>
      <c r="GS53" s="473">
        <v>0</v>
      </c>
      <c r="GT53" s="473">
        <v>0</v>
      </c>
      <c r="GU53" s="473">
        <v>0</v>
      </c>
      <c r="GV53" s="473">
        <v>0</v>
      </c>
      <c r="GW53" s="473">
        <v>0</v>
      </c>
      <c r="GX53" s="473">
        <v>0</v>
      </c>
      <c r="GY53" s="473">
        <v>0</v>
      </c>
      <c r="GZ53" s="473">
        <v>0</v>
      </c>
      <c r="HA53" s="473">
        <v>0</v>
      </c>
      <c r="HB53" s="473">
        <v>0</v>
      </c>
      <c r="HC53" s="473">
        <v>0</v>
      </c>
      <c r="HD53" s="473">
        <v>0</v>
      </c>
      <c r="HE53" s="473">
        <v>0</v>
      </c>
      <c r="HF53" s="473">
        <v>0</v>
      </c>
      <c r="HG53" s="473">
        <v>0</v>
      </c>
      <c r="HH53" s="473">
        <v>0</v>
      </c>
      <c r="HI53" s="473">
        <v>0</v>
      </c>
      <c r="HJ53" s="473">
        <v>0</v>
      </c>
      <c r="HK53" s="473">
        <v>0</v>
      </c>
      <c r="HL53" s="473">
        <v>0</v>
      </c>
      <c r="HM53" s="473">
        <v>0</v>
      </c>
      <c r="HN53" s="473">
        <v>0</v>
      </c>
      <c r="HO53" s="473">
        <v>0</v>
      </c>
      <c r="HP53" s="473">
        <v>0</v>
      </c>
      <c r="HQ53" s="473">
        <v>0</v>
      </c>
      <c r="HR53" s="473">
        <v>0</v>
      </c>
      <c r="HS53" s="473">
        <v>0</v>
      </c>
      <c r="HT53" s="473">
        <v>0</v>
      </c>
      <c r="HU53" s="473">
        <v>0</v>
      </c>
      <c r="HV53" s="473">
        <v>0</v>
      </c>
      <c r="HW53" s="473">
        <v>0</v>
      </c>
      <c r="HX53" s="473">
        <v>0</v>
      </c>
      <c r="HY53" s="473">
        <v>0</v>
      </c>
      <c r="HZ53" s="473">
        <v>0</v>
      </c>
      <c r="IA53" s="473">
        <v>0</v>
      </c>
      <c r="IB53" s="473">
        <v>0</v>
      </c>
      <c r="IC53" s="473">
        <v>0</v>
      </c>
      <c r="ID53" s="473">
        <v>0</v>
      </c>
      <c r="IE53" s="473">
        <v>0</v>
      </c>
      <c r="IF53" s="473">
        <v>0</v>
      </c>
      <c r="IG53" s="473">
        <v>0</v>
      </c>
      <c r="IH53" s="473">
        <v>0</v>
      </c>
      <c r="II53" s="473">
        <v>0</v>
      </c>
      <c r="IJ53" s="473">
        <v>0</v>
      </c>
      <c r="IK53" s="473">
        <v>0</v>
      </c>
      <c r="IL53" s="473">
        <v>0</v>
      </c>
      <c r="IM53" s="473">
        <v>0</v>
      </c>
      <c r="IN53" s="473">
        <v>0</v>
      </c>
      <c r="IO53" s="473">
        <v>0</v>
      </c>
      <c r="IP53" s="473">
        <v>0</v>
      </c>
      <c r="IQ53" s="473">
        <v>0</v>
      </c>
      <c r="IR53" s="473">
        <v>0</v>
      </c>
      <c r="IS53" s="473">
        <v>0</v>
      </c>
      <c r="IT53" s="473">
        <v>0</v>
      </c>
      <c r="IU53" s="473">
        <v>0</v>
      </c>
      <c r="IV53" s="473">
        <v>0</v>
      </c>
      <c r="IW53" s="473">
        <v>0</v>
      </c>
      <c r="IX53" s="473">
        <v>0</v>
      </c>
      <c r="IY53" s="473">
        <v>0</v>
      </c>
      <c r="IZ53" s="473">
        <v>0</v>
      </c>
      <c r="JA53" s="473">
        <v>0</v>
      </c>
      <c r="JB53" s="473">
        <v>0</v>
      </c>
      <c r="JC53" s="473">
        <v>0</v>
      </c>
      <c r="JD53" s="473">
        <v>0</v>
      </c>
      <c r="JE53" s="473">
        <v>0</v>
      </c>
      <c r="JF53" s="473">
        <v>0</v>
      </c>
      <c r="JG53" s="473">
        <v>0</v>
      </c>
      <c r="JH53" s="473">
        <v>0</v>
      </c>
      <c r="JI53" s="467" t="s">
        <v>1406</v>
      </c>
      <c r="JJ53" s="467" t="s">
        <v>1406</v>
      </c>
      <c r="JK53" s="395"/>
      <c r="JL53" s="395"/>
      <c r="JM53" s="395"/>
      <c r="JN53" s="395"/>
      <c r="JO53" s="395"/>
      <c r="JP53" s="395"/>
      <c r="JQ53" s="395"/>
      <c r="JR53" s="395"/>
      <c r="JS53" s="395"/>
      <c r="JT53" s="395"/>
      <c r="JU53" s="395"/>
      <c r="JV53" s="395"/>
      <c r="JW53" s="395"/>
      <c r="JX53" s="395"/>
      <c r="JY53" s="395"/>
      <c r="JZ53" s="395"/>
      <c r="KA53" s="395"/>
      <c r="KB53" s="395"/>
      <c r="KC53" s="395"/>
      <c r="KD53" s="395"/>
      <c r="KE53" s="395"/>
      <c r="KF53" s="395"/>
      <c r="KG53" s="395"/>
      <c r="KH53" s="395"/>
      <c r="KI53" s="395"/>
      <c r="KJ53" s="395"/>
      <c r="KK53" s="395"/>
      <c r="KL53" s="395"/>
      <c r="KM53" s="395"/>
      <c r="KN53" s="395"/>
      <c r="KO53" s="395"/>
      <c r="KP53" s="395"/>
      <c r="KQ53" s="395"/>
      <c r="KR53" s="395"/>
      <c r="KS53" s="395"/>
      <c r="KT53" s="395"/>
      <c r="KU53" s="395"/>
      <c r="KV53" s="395"/>
      <c r="KW53" s="395"/>
      <c r="KX53" s="395"/>
      <c r="KY53" s="395"/>
      <c r="KZ53" s="395"/>
      <c r="LA53" s="395"/>
      <c r="LB53" s="395"/>
      <c r="LC53" s="395"/>
      <c r="LD53" s="395"/>
      <c r="LE53" s="395"/>
      <c r="LF53" s="395"/>
      <c r="LG53" s="395"/>
      <c r="LH53" s="395"/>
      <c r="LI53" s="395"/>
      <c r="LJ53" s="395"/>
      <c r="LK53" s="395"/>
      <c r="LL53" s="395"/>
      <c r="LM53" s="395"/>
      <c r="LN53" s="395"/>
      <c r="LO53" s="395"/>
      <c r="LP53" s="395"/>
      <c r="LQ53" s="395"/>
      <c r="LR53" s="395"/>
      <c r="LS53" s="395"/>
      <c r="LT53" s="395"/>
      <c r="LU53" s="395"/>
      <c r="LV53" s="395"/>
      <c r="LW53" s="395"/>
      <c r="LX53" s="395"/>
      <c r="LY53" s="395"/>
      <c r="LZ53" s="395"/>
      <c r="MA53" s="395"/>
      <c r="MB53" s="395"/>
      <c r="MC53" s="395"/>
      <c r="MD53" s="395"/>
      <c r="ME53" s="395"/>
      <c r="MF53" s="395"/>
      <c r="MG53" s="395"/>
      <c r="MH53" s="395"/>
      <c r="MI53" s="395"/>
      <c r="MJ53" s="395"/>
      <c r="MK53" s="395"/>
      <c r="ML53" s="395"/>
      <c r="MM53" s="395"/>
      <c r="MN53" s="395"/>
      <c r="MO53" s="395"/>
      <c r="MP53" s="395"/>
      <c r="MQ53" s="395"/>
      <c r="MR53" s="395"/>
      <c r="MS53" s="395"/>
      <c r="MT53" s="395"/>
      <c r="MU53" s="395"/>
      <c r="MV53" s="395"/>
      <c r="MW53" s="395"/>
      <c r="MX53" s="395"/>
      <c r="MY53" s="395"/>
      <c r="MZ53" s="395"/>
      <c r="NA53" s="395"/>
      <c r="NB53" s="395"/>
      <c r="NC53" s="395"/>
      <c r="ND53" s="395"/>
      <c r="NE53" s="395"/>
      <c r="NF53" s="395"/>
      <c r="NG53" s="489"/>
      <c r="NH53" s="475">
        <v>5.728834900194844</v>
      </c>
      <c r="NI53" s="475">
        <v>26.095988737367552</v>
      </c>
      <c r="NJ53" s="475">
        <v>5.6783064302277602</v>
      </c>
      <c r="NK53" s="475">
        <v>2307.3086601861519</v>
      </c>
      <c r="NL53" s="475">
        <v>17.897899875089006</v>
      </c>
      <c r="NM53" s="475">
        <v>0.33094100000000004</v>
      </c>
      <c r="NN53" s="475">
        <v>0.95145600000000008</v>
      </c>
      <c r="NO53" s="475">
        <v>9.6525E-2</v>
      </c>
      <c r="NP53" s="475">
        <v>5.2164509430078117E-2</v>
      </c>
      <c r="NQ53" s="475">
        <v>0.80730825929802552</v>
      </c>
      <c r="NR53" s="475">
        <v>0.45495458375626024</v>
      </c>
      <c r="NS53" s="475">
        <v>0</v>
      </c>
      <c r="NT53" s="475">
        <v>13.08287367239085</v>
      </c>
      <c r="NU53" s="475">
        <v>1.8731929264376231E-2</v>
      </c>
      <c r="NV53" s="475">
        <v>0</v>
      </c>
      <c r="NW53" s="475">
        <v>0.57893857009487293</v>
      </c>
      <c r="NX53" s="475">
        <v>0</v>
      </c>
      <c r="NY53" s="475">
        <v>0</v>
      </c>
      <c r="NZ53" s="475">
        <v>1.539409341424463</v>
      </c>
      <c r="OA53" s="475">
        <v>2.03399979216028E-2</v>
      </c>
      <c r="OB53" s="475">
        <v>0.25</v>
      </c>
      <c r="OC53" s="475">
        <v>1.7849130045892525</v>
      </c>
      <c r="OD53" s="475">
        <v>-1.2872676249500479E-15</v>
      </c>
      <c r="OE53" s="475">
        <v>-1.11912377178541E-14</v>
      </c>
      <c r="OF53" s="475">
        <v>0.1099999964237213</v>
      </c>
      <c r="OG53" s="475">
        <v>6.8378821015357999E-2</v>
      </c>
      <c r="OH53" s="475">
        <v>0.31774284381029944</v>
      </c>
      <c r="OI53" s="475">
        <v>0.11</v>
      </c>
      <c r="OJ53" s="475">
        <v>4.4752E-2</v>
      </c>
      <c r="OK53" s="475">
        <v>5.6494800000000005E-2</v>
      </c>
      <c r="OL53" s="475">
        <v>0.72445197142218476</v>
      </c>
      <c r="OM53" s="475" t="s">
        <v>1395</v>
      </c>
      <c r="ON53" s="475">
        <v>1</v>
      </c>
      <c r="OO53" s="475">
        <v>42</v>
      </c>
      <c r="OP53" s="490"/>
      <c r="OQ53" s="491" t="s">
        <v>1395</v>
      </c>
      <c r="OR53" s="478" t="s">
        <v>1395</v>
      </c>
      <c r="OS53" s="479">
        <v>1587621.0000000002</v>
      </c>
      <c r="OT53" s="479">
        <v>2038</v>
      </c>
      <c r="OU53" s="479" t="s">
        <v>1395</v>
      </c>
      <c r="OV53" s="479" t="s">
        <v>1395</v>
      </c>
      <c r="OW53" s="479">
        <v>0</v>
      </c>
      <c r="OX53" s="479">
        <v>1</v>
      </c>
      <c r="OY53" s="480">
        <v>1</v>
      </c>
      <c r="OZ53" s="480">
        <v>0.7128956813798083</v>
      </c>
      <c r="PA53" s="481"/>
      <c r="PB53" s="482">
        <v>5.728834900194844</v>
      </c>
      <c r="PC53" s="483"/>
      <c r="PD53" s="478">
        <v>998.96276133742197</v>
      </c>
      <c r="PE53" s="479">
        <v>-8.1075142273537154E-12</v>
      </c>
      <c r="PF53" s="479">
        <v>1293.0837449917792</v>
      </c>
      <c r="PG53" s="480">
        <v>5.728834900194844</v>
      </c>
      <c r="PH53" s="483"/>
      <c r="PI53" s="478">
        <v>5.728834900194844</v>
      </c>
      <c r="PJ53" s="479">
        <v>30100</v>
      </c>
      <c r="PK53" s="479">
        <v>1000</v>
      </c>
      <c r="PL53" s="479">
        <v>-5.5986859967475766E-2</v>
      </c>
      <c r="PM53" s="484">
        <v>36</v>
      </c>
      <c r="PN53" s="479">
        <v>15660</v>
      </c>
      <c r="PO53" s="485">
        <v>2035</v>
      </c>
      <c r="PP53" s="479">
        <v>33</v>
      </c>
      <c r="PQ53" s="479">
        <v>0</v>
      </c>
      <c r="PR53" s="486" t="s">
        <v>1683</v>
      </c>
      <c r="PS53" s="486" t="s">
        <v>1657</v>
      </c>
      <c r="PT53" s="479">
        <v>1</v>
      </c>
      <c r="PU53" s="487" t="s">
        <v>1682</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row>
    <row r="54" spans="1:457" x14ac:dyDescent="0.35">
      <c r="A54" s="459" t="s">
        <v>1684</v>
      </c>
      <c r="B54" s="460">
        <v>5.6728480402273682</v>
      </c>
      <c r="C54" s="488">
        <f>NPV(About!A$94,'H2 Data'!AE$2:BH$2)/30*AB54+B54</f>
        <v>5.6728480402273682</v>
      </c>
      <c r="D54" s="462" t="s">
        <v>1592</v>
      </c>
      <c r="E54" s="463" t="s">
        <v>1684</v>
      </c>
      <c r="F54" s="463" t="s">
        <v>1391</v>
      </c>
      <c r="G54" s="463" t="s">
        <v>1392</v>
      </c>
      <c r="H54" s="463" t="s">
        <v>1594</v>
      </c>
      <c r="I54" s="463" t="s">
        <v>1654</v>
      </c>
      <c r="J54" s="464">
        <v>2039</v>
      </c>
      <c r="K54" s="465">
        <v>1000</v>
      </c>
      <c r="L54" s="466">
        <v>0.53</v>
      </c>
      <c r="M54" s="466">
        <v>2.3300000000000001E-2</v>
      </c>
      <c r="N54" s="466">
        <v>0.25</v>
      </c>
      <c r="O54" s="471">
        <v>0.11</v>
      </c>
      <c r="P54" s="465">
        <v>1</v>
      </c>
      <c r="Q54" s="465">
        <v>2</v>
      </c>
      <c r="R54" s="465">
        <v>30</v>
      </c>
      <c r="S54" s="467" t="s">
        <v>1395</v>
      </c>
      <c r="T54" s="468">
        <v>95350</v>
      </c>
      <c r="U54" s="468">
        <v>939878</v>
      </c>
      <c r="V54" s="468">
        <v>326914</v>
      </c>
      <c r="W54" s="468">
        <v>10819</v>
      </c>
      <c r="X54" s="465">
        <v>0</v>
      </c>
      <c r="Y54" s="469" t="s">
        <v>1655</v>
      </c>
      <c r="Z54" s="470">
        <v>21.44</v>
      </c>
      <c r="AA54" s="469" t="s">
        <v>1397</v>
      </c>
      <c r="AB54" s="465">
        <v>0</v>
      </c>
      <c r="AC54" s="466">
        <v>0</v>
      </c>
      <c r="AD54" s="466">
        <v>0.7</v>
      </c>
      <c r="AE54" s="466">
        <v>0.7</v>
      </c>
      <c r="AF54" s="467" t="s">
        <v>1398</v>
      </c>
      <c r="AG54" s="465">
        <v>446.15</v>
      </c>
      <c r="AH54" s="465">
        <v>446.15</v>
      </c>
      <c r="AI54" s="465">
        <v>446.15</v>
      </c>
      <c r="AJ54" s="465">
        <v>30</v>
      </c>
      <c r="AK54" s="469" t="s">
        <v>1399</v>
      </c>
      <c r="AL54" s="466">
        <v>0.91</v>
      </c>
      <c r="AM54" s="466">
        <v>0.01</v>
      </c>
      <c r="AN54" s="469" t="s">
        <v>1400</v>
      </c>
      <c r="AO54" s="466"/>
      <c r="AP54" s="466"/>
      <c r="AQ54" s="466"/>
      <c r="AR54" s="466"/>
      <c r="AS54" s="466"/>
      <c r="AT54" s="466"/>
      <c r="AU54" s="466"/>
      <c r="AV54" s="466"/>
      <c r="AW54" s="466"/>
      <c r="AX54" s="466"/>
      <c r="AY54" s="466"/>
      <c r="AZ54" s="466"/>
      <c r="BA54" s="466"/>
      <c r="BB54" s="466"/>
      <c r="BC54" s="466"/>
      <c r="BD54" s="466"/>
      <c r="BE54" s="466"/>
      <c r="BF54" s="466"/>
      <c r="BG54" s="466"/>
      <c r="BH54" s="466"/>
      <c r="BI54" s="466"/>
      <c r="BJ54" s="466"/>
      <c r="BK54" s="466"/>
      <c r="BL54" s="466"/>
      <c r="BM54" s="466"/>
      <c r="BN54" s="466"/>
      <c r="BO54" s="466"/>
      <c r="BP54" s="466"/>
      <c r="BQ54" s="466"/>
      <c r="BR54" s="466"/>
      <c r="BS54" s="466"/>
      <c r="BT54" s="466"/>
      <c r="BU54" s="466"/>
      <c r="BV54" s="466"/>
      <c r="BW54" s="466"/>
      <c r="BX54" s="466"/>
      <c r="BY54" s="466"/>
      <c r="BZ54" s="466"/>
      <c r="CA54" s="466"/>
      <c r="CB54" s="466"/>
      <c r="CC54" s="466"/>
      <c r="CD54" s="466"/>
      <c r="CE54" s="466"/>
      <c r="CF54" s="466"/>
      <c r="CG54" s="466"/>
      <c r="CH54" s="466"/>
      <c r="CI54" s="466"/>
      <c r="CJ54" s="466"/>
      <c r="CK54" s="466"/>
      <c r="CL54" s="466"/>
      <c r="CM54" s="466"/>
      <c r="CN54" s="466"/>
      <c r="CO54" s="466"/>
      <c r="CP54" s="466"/>
      <c r="CQ54" s="466"/>
      <c r="CR54" s="466"/>
      <c r="CS54" s="466"/>
      <c r="CT54" s="466"/>
      <c r="CU54" s="466"/>
      <c r="CV54" s="466"/>
      <c r="CW54" s="466"/>
      <c r="CX54" s="466"/>
      <c r="CY54" s="466"/>
      <c r="CZ54" s="466"/>
      <c r="DA54" s="466"/>
      <c r="DB54" s="466"/>
      <c r="DC54" s="466"/>
      <c r="DD54" s="466"/>
      <c r="DE54" s="466"/>
      <c r="DF54" s="466"/>
      <c r="DG54" s="466"/>
      <c r="DH54" s="466"/>
      <c r="DI54" s="466"/>
      <c r="DJ54" s="466"/>
      <c r="DK54" s="466"/>
      <c r="DL54" s="466"/>
      <c r="DM54" s="466"/>
      <c r="DN54" s="466"/>
      <c r="DO54" s="466"/>
      <c r="DP54" s="466"/>
      <c r="DQ54" s="466"/>
      <c r="DR54" s="466"/>
      <c r="DS54" s="466"/>
      <c r="DT54" s="466"/>
      <c r="DU54" s="466"/>
      <c r="DV54" s="466"/>
      <c r="DW54" s="471"/>
      <c r="DX54" s="466"/>
      <c r="DY54" s="466"/>
      <c r="DZ54" s="466"/>
      <c r="EA54" s="466"/>
      <c r="EB54" s="466"/>
      <c r="EC54" s="466"/>
      <c r="ED54" s="466"/>
      <c r="EE54" s="466"/>
      <c r="EF54" s="466"/>
      <c r="EG54" s="466"/>
      <c r="EH54" s="466"/>
      <c r="EI54" s="466"/>
      <c r="EJ54" s="466"/>
      <c r="EK54" s="465"/>
      <c r="EL54" s="465"/>
      <c r="EM54" s="465"/>
      <c r="EN54" s="465"/>
      <c r="EO54" s="466"/>
      <c r="EP54" s="466"/>
      <c r="EQ54" s="466"/>
      <c r="ER54" s="465"/>
      <c r="ES54" s="465"/>
      <c r="ET54" s="465"/>
      <c r="EU54" s="465"/>
      <c r="EV54" s="465"/>
      <c r="EW54" s="467"/>
      <c r="EX54" s="467" t="s">
        <v>1401</v>
      </c>
      <c r="EY54" s="467">
        <v>0</v>
      </c>
      <c r="EZ54" s="467">
        <v>0</v>
      </c>
      <c r="FA54" s="467">
        <v>0</v>
      </c>
      <c r="FB54" s="469" t="s">
        <v>1402</v>
      </c>
      <c r="FC54" s="467">
        <v>100</v>
      </c>
      <c r="FD54" s="469" t="s">
        <v>1597</v>
      </c>
      <c r="FE54" s="467">
        <v>0</v>
      </c>
      <c r="FF54" s="469" t="s">
        <v>1404</v>
      </c>
      <c r="FG54" s="467">
        <v>0</v>
      </c>
      <c r="FH54" s="469" t="s">
        <v>1405</v>
      </c>
      <c r="FI54" s="467">
        <v>0</v>
      </c>
      <c r="FJ54" s="469" t="s">
        <v>1405</v>
      </c>
      <c r="FK54" s="467">
        <v>0</v>
      </c>
      <c r="FL54" s="472">
        <v>1</v>
      </c>
      <c r="FM54" s="473">
        <v>0</v>
      </c>
      <c r="FN54" s="473">
        <v>0</v>
      </c>
      <c r="FO54" s="473">
        <v>0</v>
      </c>
      <c r="FP54" s="473">
        <v>0</v>
      </c>
      <c r="FQ54" s="473">
        <v>0</v>
      </c>
      <c r="FR54" s="473">
        <v>0</v>
      </c>
      <c r="FS54" s="473">
        <v>0</v>
      </c>
      <c r="FT54" s="473">
        <v>0</v>
      </c>
      <c r="FU54" s="473">
        <v>0</v>
      </c>
      <c r="FV54" s="473">
        <v>90796</v>
      </c>
      <c r="FW54" s="473">
        <v>0</v>
      </c>
      <c r="FX54" s="473">
        <v>0</v>
      </c>
      <c r="FY54" s="473">
        <v>0</v>
      </c>
      <c r="FZ54" s="473">
        <v>0</v>
      </c>
      <c r="GA54" s="473">
        <v>0</v>
      </c>
      <c r="GB54" s="473">
        <v>0</v>
      </c>
      <c r="GC54" s="473">
        <v>0</v>
      </c>
      <c r="GD54" s="473">
        <v>0</v>
      </c>
      <c r="GE54" s="473">
        <v>0</v>
      </c>
      <c r="GF54" s="473">
        <v>108307</v>
      </c>
      <c r="GG54" s="473">
        <v>0</v>
      </c>
      <c r="GH54" s="473">
        <v>0</v>
      </c>
      <c r="GI54" s="473">
        <v>0</v>
      </c>
      <c r="GJ54" s="473">
        <v>0</v>
      </c>
      <c r="GK54" s="473">
        <v>0</v>
      </c>
      <c r="GL54" s="473">
        <v>0</v>
      </c>
      <c r="GM54" s="473">
        <v>0</v>
      </c>
      <c r="GN54" s="473">
        <v>0</v>
      </c>
      <c r="GO54" s="473">
        <v>0</v>
      </c>
      <c r="GP54" s="473">
        <v>0</v>
      </c>
      <c r="GQ54" s="473">
        <v>0</v>
      </c>
      <c r="GR54" s="473">
        <v>0</v>
      </c>
      <c r="GS54" s="473">
        <v>0</v>
      </c>
      <c r="GT54" s="473">
        <v>0</v>
      </c>
      <c r="GU54" s="473">
        <v>0</v>
      </c>
      <c r="GV54" s="473">
        <v>0</v>
      </c>
      <c r="GW54" s="473">
        <v>0</v>
      </c>
      <c r="GX54" s="473">
        <v>0</v>
      </c>
      <c r="GY54" s="473">
        <v>0</v>
      </c>
      <c r="GZ54" s="473">
        <v>0</v>
      </c>
      <c r="HA54" s="473">
        <v>0</v>
      </c>
      <c r="HB54" s="473">
        <v>0</v>
      </c>
      <c r="HC54" s="473">
        <v>0</v>
      </c>
      <c r="HD54" s="473">
        <v>0</v>
      </c>
      <c r="HE54" s="473">
        <v>0</v>
      </c>
      <c r="HF54" s="473">
        <v>0</v>
      </c>
      <c r="HG54" s="473">
        <v>0</v>
      </c>
      <c r="HH54" s="473">
        <v>0</v>
      </c>
      <c r="HI54" s="473">
        <v>0</v>
      </c>
      <c r="HJ54" s="473">
        <v>0</v>
      </c>
      <c r="HK54" s="473">
        <v>0</v>
      </c>
      <c r="HL54" s="473">
        <v>0</v>
      </c>
      <c r="HM54" s="473">
        <v>0</v>
      </c>
      <c r="HN54" s="473">
        <v>0</v>
      </c>
      <c r="HO54" s="473">
        <v>0</v>
      </c>
      <c r="HP54" s="473">
        <v>0</v>
      </c>
      <c r="HQ54" s="473">
        <v>0</v>
      </c>
      <c r="HR54" s="473">
        <v>0</v>
      </c>
      <c r="HS54" s="473">
        <v>0</v>
      </c>
      <c r="HT54" s="473">
        <v>0</v>
      </c>
      <c r="HU54" s="473">
        <v>0</v>
      </c>
      <c r="HV54" s="473">
        <v>0</v>
      </c>
      <c r="HW54" s="473">
        <v>0</v>
      </c>
      <c r="HX54" s="473">
        <v>0</v>
      </c>
      <c r="HY54" s="473">
        <v>0</v>
      </c>
      <c r="HZ54" s="473">
        <v>0</v>
      </c>
      <c r="IA54" s="473">
        <v>0</v>
      </c>
      <c r="IB54" s="473">
        <v>0</v>
      </c>
      <c r="IC54" s="473">
        <v>0</v>
      </c>
      <c r="ID54" s="473">
        <v>0</v>
      </c>
      <c r="IE54" s="473">
        <v>0</v>
      </c>
      <c r="IF54" s="473">
        <v>0</v>
      </c>
      <c r="IG54" s="473">
        <v>0</v>
      </c>
      <c r="IH54" s="473">
        <v>0</v>
      </c>
      <c r="II54" s="473">
        <v>0</v>
      </c>
      <c r="IJ54" s="473">
        <v>0</v>
      </c>
      <c r="IK54" s="473">
        <v>0</v>
      </c>
      <c r="IL54" s="473">
        <v>0</v>
      </c>
      <c r="IM54" s="473">
        <v>0</v>
      </c>
      <c r="IN54" s="473">
        <v>0</v>
      </c>
      <c r="IO54" s="473">
        <v>0</v>
      </c>
      <c r="IP54" s="473">
        <v>0</v>
      </c>
      <c r="IQ54" s="473">
        <v>0</v>
      </c>
      <c r="IR54" s="473">
        <v>0</v>
      </c>
      <c r="IS54" s="473">
        <v>0</v>
      </c>
      <c r="IT54" s="473">
        <v>0</v>
      </c>
      <c r="IU54" s="473">
        <v>0</v>
      </c>
      <c r="IV54" s="473">
        <v>0</v>
      </c>
      <c r="IW54" s="473">
        <v>0</v>
      </c>
      <c r="IX54" s="473">
        <v>0</v>
      </c>
      <c r="IY54" s="473">
        <v>0</v>
      </c>
      <c r="IZ54" s="473">
        <v>0</v>
      </c>
      <c r="JA54" s="473">
        <v>0</v>
      </c>
      <c r="JB54" s="473">
        <v>0</v>
      </c>
      <c r="JC54" s="473">
        <v>0</v>
      </c>
      <c r="JD54" s="473">
        <v>0</v>
      </c>
      <c r="JE54" s="473">
        <v>0</v>
      </c>
      <c r="JF54" s="473">
        <v>0</v>
      </c>
      <c r="JG54" s="473">
        <v>0</v>
      </c>
      <c r="JH54" s="473">
        <v>0</v>
      </c>
      <c r="JI54" s="467" t="s">
        <v>1406</v>
      </c>
      <c r="JJ54" s="467" t="s">
        <v>1406</v>
      </c>
      <c r="JK54" s="395"/>
      <c r="JL54" s="395"/>
      <c r="JM54" s="395"/>
      <c r="JN54" s="395"/>
      <c r="JO54" s="395"/>
      <c r="JP54" s="395"/>
      <c r="JQ54" s="395"/>
      <c r="JR54" s="395"/>
      <c r="JS54" s="395"/>
      <c r="JT54" s="395"/>
      <c r="JU54" s="395"/>
      <c r="JV54" s="395"/>
      <c r="JW54" s="395"/>
      <c r="JX54" s="395"/>
      <c r="JY54" s="395"/>
      <c r="JZ54" s="395"/>
      <c r="KA54" s="395"/>
      <c r="KB54" s="395"/>
      <c r="KC54" s="395"/>
      <c r="KD54" s="395"/>
      <c r="KE54" s="395"/>
      <c r="KF54" s="395"/>
      <c r="KG54" s="395"/>
      <c r="KH54" s="395"/>
      <c r="KI54" s="395"/>
      <c r="KJ54" s="395"/>
      <c r="KK54" s="395"/>
      <c r="KL54" s="395"/>
      <c r="KM54" s="395"/>
      <c r="KN54" s="395"/>
      <c r="KO54" s="395"/>
      <c r="KP54" s="395"/>
      <c r="KQ54" s="395"/>
      <c r="KR54" s="395"/>
      <c r="KS54" s="395"/>
      <c r="KT54" s="395"/>
      <c r="KU54" s="395"/>
      <c r="KV54" s="395"/>
      <c r="KW54" s="395"/>
      <c r="KX54" s="395"/>
      <c r="KY54" s="395"/>
      <c r="KZ54" s="395"/>
      <c r="LA54" s="395"/>
      <c r="LB54" s="395"/>
      <c r="LC54" s="395"/>
      <c r="LD54" s="395"/>
      <c r="LE54" s="395"/>
      <c r="LF54" s="395"/>
      <c r="LG54" s="395"/>
      <c r="LH54" s="395"/>
      <c r="LI54" s="395"/>
      <c r="LJ54" s="395"/>
      <c r="LK54" s="395"/>
      <c r="LL54" s="395"/>
      <c r="LM54" s="395"/>
      <c r="LN54" s="395"/>
      <c r="LO54" s="395"/>
      <c r="LP54" s="395"/>
      <c r="LQ54" s="395"/>
      <c r="LR54" s="395"/>
      <c r="LS54" s="395"/>
      <c r="LT54" s="395"/>
      <c r="LU54" s="395"/>
      <c r="LV54" s="395"/>
      <c r="LW54" s="395"/>
      <c r="LX54" s="395"/>
      <c r="LY54" s="395"/>
      <c r="LZ54" s="395"/>
      <c r="MA54" s="395"/>
      <c r="MB54" s="395"/>
      <c r="MC54" s="395"/>
      <c r="MD54" s="395"/>
      <c r="ME54" s="395"/>
      <c r="MF54" s="395"/>
      <c r="MG54" s="395"/>
      <c r="MH54" s="395"/>
      <c r="MI54" s="395"/>
      <c r="MJ54" s="395"/>
      <c r="MK54" s="395"/>
      <c r="ML54" s="395"/>
      <c r="MM54" s="395"/>
      <c r="MN54" s="395"/>
      <c r="MO54" s="395"/>
      <c r="MP54" s="395"/>
      <c r="MQ54" s="395"/>
      <c r="MR54" s="395"/>
      <c r="MS54" s="395"/>
      <c r="MT54" s="395"/>
      <c r="MU54" s="395"/>
      <c r="MV54" s="395"/>
      <c r="MW54" s="395"/>
      <c r="MX54" s="395"/>
      <c r="MY54" s="395"/>
      <c r="MZ54" s="395"/>
      <c r="NA54" s="395"/>
      <c r="NB54" s="395"/>
      <c r="NC54" s="395"/>
      <c r="ND54" s="395"/>
      <c r="NE54" s="395"/>
      <c r="NF54" s="395"/>
      <c r="NG54" s="489"/>
      <c r="NH54" s="475">
        <v>5.6728480402273682</v>
      </c>
      <c r="NI54" s="475">
        <v>26.337898881167629</v>
      </c>
      <c r="NJ54" s="475">
        <v>5.6769125194795409</v>
      </c>
      <c r="NK54" s="475">
        <v>2359.5839116952466</v>
      </c>
      <c r="NL54" s="475">
        <v>18.123827835626624</v>
      </c>
      <c r="NM54" s="475">
        <v>0.32691399999999998</v>
      </c>
      <c r="NN54" s="475">
        <v>0.93987799999999999</v>
      </c>
      <c r="NO54" s="475">
        <v>9.5350000000000004E-2</v>
      </c>
      <c r="NP54" s="475">
        <v>5.1370442018651485E-2</v>
      </c>
      <c r="NQ54" s="475">
        <v>0.79465855591572598</v>
      </c>
      <c r="NR54" s="475">
        <v>0.44125082338539046</v>
      </c>
      <c r="NS54" s="475">
        <v>0</v>
      </c>
      <c r="NT54" s="475">
        <v>13.375605212963054</v>
      </c>
      <c r="NU54" s="475">
        <v>1.9546236102200045E-2</v>
      </c>
      <c r="NV54" s="475">
        <v>0</v>
      </c>
      <c r="NW54" s="475">
        <v>0.57232865181506365</v>
      </c>
      <c r="NX54" s="475">
        <v>0</v>
      </c>
      <c r="NY54" s="475">
        <v>0</v>
      </c>
      <c r="NZ54" s="475">
        <v>1.5223004714078892</v>
      </c>
      <c r="OA54" s="475">
        <v>2.0340015934378321E-2</v>
      </c>
      <c r="OB54" s="475">
        <v>0.25</v>
      </c>
      <c r="OC54" s="475">
        <v>1.7641415484212868</v>
      </c>
      <c r="OD54" s="475">
        <v>-9.6251817168164839E-17</v>
      </c>
      <c r="OE54" s="475">
        <v>-8.367933332792105E-16</v>
      </c>
      <c r="OF54" s="475">
        <v>0.1099999964237213</v>
      </c>
      <c r="OG54" s="475">
        <v>6.832707226276398E-2</v>
      </c>
      <c r="OH54" s="475">
        <v>0.31802728120660995</v>
      </c>
      <c r="OI54" s="475">
        <v>0.11</v>
      </c>
      <c r="OJ54" s="475">
        <v>4.4614999999999988E-2</v>
      </c>
      <c r="OK54" s="475">
        <v>5.6422874999999997E-2</v>
      </c>
      <c r="OL54" s="475">
        <v>0.71000968214121984</v>
      </c>
      <c r="OM54" s="475" t="s">
        <v>1395</v>
      </c>
      <c r="ON54" s="475">
        <v>1</v>
      </c>
      <c r="OO54" s="475">
        <v>43</v>
      </c>
      <c r="OP54" s="490"/>
      <c r="OQ54" s="491" t="s">
        <v>1395</v>
      </c>
      <c r="OR54" s="478" t="s">
        <v>1395</v>
      </c>
      <c r="OS54" s="479">
        <v>1572064</v>
      </c>
      <c r="OT54" s="479">
        <v>2039</v>
      </c>
      <c r="OU54" s="479" t="s">
        <v>1395</v>
      </c>
      <c r="OV54" s="479" t="s">
        <v>1395</v>
      </c>
      <c r="OW54" s="479">
        <v>0</v>
      </c>
      <c r="OX54" s="479">
        <v>1</v>
      </c>
      <c r="OY54" s="480">
        <v>1</v>
      </c>
      <c r="OZ54" s="480">
        <v>0.69868433821093778</v>
      </c>
      <c r="PA54" s="481"/>
      <c r="PB54" s="482">
        <v>5.6728480402273682</v>
      </c>
      <c r="PC54" s="483"/>
      <c r="PD54" s="478">
        <v>967.13400845120555</v>
      </c>
      <c r="PE54" s="479">
        <v>-5.9413136857946407E-13</v>
      </c>
      <c r="PF54" s="479">
        <v>1252.5575800467172</v>
      </c>
      <c r="PG54" s="480">
        <v>5.6728480402273682</v>
      </c>
      <c r="PH54" s="483"/>
      <c r="PI54" s="478">
        <v>5.6728480402273682</v>
      </c>
      <c r="PJ54" s="479">
        <v>31100</v>
      </c>
      <c r="PK54" s="479">
        <v>1000</v>
      </c>
      <c r="PL54" s="479">
        <v>-1.6890248873797198E-2</v>
      </c>
      <c r="PM54" s="484">
        <v>36</v>
      </c>
      <c r="PN54" s="479">
        <v>15624</v>
      </c>
      <c r="PO54" s="485">
        <v>2036</v>
      </c>
      <c r="PP54" s="479">
        <v>33</v>
      </c>
      <c r="PQ54" s="479">
        <v>0</v>
      </c>
      <c r="PR54" s="486" t="s">
        <v>1685</v>
      </c>
      <c r="PS54" s="486" t="s">
        <v>1657</v>
      </c>
      <c r="PT54" s="479">
        <v>1</v>
      </c>
      <c r="PU54" s="487" t="s">
        <v>1684</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row>
    <row r="55" spans="1:457" x14ac:dyDescent="0.35">
      <c r="A55" s="459" t="s">
        <v>1686</v>
      </c>
      <c r="B55" s="460">
        <v>5.655957791353571</v>
      </c>
      <c r="C55" s="488">
        <f>NPV(About!A$94,'H2 Data'!AE$2:BH$2)/30*AB55+B55</f>
        <v>5.655957791353571</v>
      </c>
      <c r="D55" s="462" t="s">
        <v>1592</v>
      </c>
      <c r="E55" s="463" t="s">
        <v>1686</v>
      </c>
      <c r="F55" s="463" t="s">
        <v>1391</v>
      </c>
      <c r="G55" s="463" t="s">
        <v>1392</v>
      </c>
      <c r="H55" s="463" t="s">
        <v>1594</v>
      </c>
      <c r="I55" s="463" t="s">
        <v>1654</v>
      </c>
      <c r="J55" s="464">
        <v>2040</v>
      </c>
      <c r="K55" s="465">
        <v>1000</v>
      </c>
      <c r="L55" s="466">
        <v>0.53</v>
      </c>
      <c r="M55" s="466">
        <v>2.3300000000000001E-2</v>
      </c>
      <c r="N55" s="466">
        <v>0.25</v>
      </c>
      <c r="O55" s="471">
        <v>0.11</v>
      </c>
      <c r="P55" s="465">
        <v>1</v>
      </c>
      <c r="Q55" s="465">
        <v>2</v>
      </c>
      <c r="R55" s="465">
        <v>30</v>
      </c>
      <c r="S55" s="467" t="s">
        <v>1395</v>
      </c>
      <c r="T55" s="468">
        <v>94546.999999999985</v>
      </c>
      <c r="U55" s="468">
        <v>931959.99999999988</v>
      </c>
      <c r="V55" s="468">
        <v>324160</v>
      </c>
      <c r="W55" s="468">
        <v>10589.999999999998</v>
      </c>
      <c r="X55" s="465">
        <v>0</v>
      </c>
      <c r="Y55" s="469" t="s">
        <v>1655</v>
      </c>
      <c r="Z55" s="470">
        <v>21.51</v>
      </c>
      <c r="AA55" s="469" t="s">
        <v>1397</v>
      </c>
      <c r="AB55" s="465">
        <v>0</v>
      </c>
      <c r="AC55" s="466">
        <v>0</v>
      </c>
      <c r="AD55" s="466">
        <v>0.7</v>
      </c>
      <c r="AE55" s="466">
        <v>0.7</v>
      </c>
      <c r="AF55" s="467" t="s">
        <v>1398</v>
      </c>
      <c r="AG55" s="465">
        <v>444.87</v>
      </c>
      <c r="AH55" s="465">
        <v>444.87</v>
      </c>
      <c r="AI55" s="465">
        <v>444.87</v>
      </c>
      <c r="AJ55" s="465">
        <v>30</v>
      </c>
      <c r="AK55" s="469" t="s">
        <v>1399</v>
      </c>
      <c r="AL55" s="466">
        <v>0.91</v>
      </c>
      <c r="AM55" s="466">
        <v>0.01</v>
      </c>
      <c r="AN55" s="469" t="s">
        <v>1400</v>
      </c>
      <c r="AO55" s="466"/>
      <c r="AP55" s="466"/>
      <c r="AQ55" s="466"/>
      <c r="AR55" s="466"/>
      <c r="AS55" s="466"/>
      <c r="AT55" s="466"/>
      <c r="AU55" s="466"/>
      <c r="AV55" s="466"/>
      <c r="AW55" s="466"/>
      <c r="AX55" s="466"/>
      <c r="AY55" s="466"/>
      <c r="AZ55" s="466"/>
      <c r="BA55" s="466"/>
      <c r="BB55" s="466"/>
      <c r="BC55" s="466"/>
      <c r="BD55" s="466"/>
      <c r="BE55" s="466"/>
      <c r="BF55" s="466"/>
      <c r="BG55" s="466"/>
      <c r="BH55" s="466"/>
      <c r="BI55" s="466"/>
      <c r="BJ55" s="466"/>
      <c r="BK55" s="466"/>
      <c r="BL55" s="466"/>
      <c r="BM55" s="466"/>
      <c r="BN55" s="466"/>
      <c r="BO55" s="466"/>
      <c r="BP55" s="466"/>
      <c r="BQ55" s="466"/>
      <c r="BR55" s="466"/>
      <c r="BS55" s="466"/>
      <c r="BT55" s="466"/>
      <c r="BU55" s="466"/>
      <c r="BV55" s="466"/>
      <c r="BW55" s="466"/>
      <c r="BX55" s="466"/>
      <c r="BY55" s="466"/>
      <c r="BZ55" s="466"/>
      <c r="CA55" s="466"/>
      <c r="CB55" s="466"/>
      <c r="CC55" s="466"/>
      <c r="CD55" s="466"/>
      <c r="CE55" s="466"/>
      <c r="CF55" s="466"/>
      <c r="CG55" s="466"/>
      <c r="CH55" s="466"/>
      <c r="CI55" s="466"/>
      <c r="CJ55" s="466"/>
      <c r="CK55" s="466"/>
      <c r="CL55" s="466"/>
      <c r="CM55" s="466"/>
      <c r="CN55" s="466"/>
      <c r="CO55" s="466"/>
      <c r="CP55" s="466"/>
      <c r="CQ55" s="466"/>
      <c r="CR55" s="466"/>
      <c r="CS55" s="466"/>
      <c r="CT55" s="466"/>
      <c r="CU55" s="466"/>
      <c r="CV55" s="466"/>
      <c r="CW55" s="466"/>
      <c r="CX55" s="466"/>
      <c r="CY55" s="466"/>
      <c r="CZ55" s="466"/>
      <c r="DA55" s="466"/>
      <c r="DB55" s="466"/>
      <c r="DC55" s="466"/>
      <c r="DD55" s="466"/>
      <c r="DE55" s="466"/>
      <c r="DF55" s="466"/>
      <c r="DG55" s="466"/>
      <c r="DH55" s="466"/>
      <c r="DI55" s="466"/>
      <c r="DJ55" s="466"/>
      <c r="DK55" s="466"/>
      <c r="DL55" s="466"/>
      <c r="DM55" s="466"/>
      <c r="DN55" s="466"/>
      <c r="DO55" s="466"/>
      <c r="DP55" s="466"/>
      <c r="DQ55" s="466"/>
      <c r="DR55" s="466"/>
      <c r="DS55" s="466"/>
      <c r="DT55" s="466"/>
      <c r="DU55" s="466"/>
      <c r="DV55" s="466"/>
      <c r="DW55" s="471"/>
      <c r="DX55" s="466"/>
      <c r="DY55" s="466"/>
      <c r="DZ55" s="466"/>
      <c r="EA55" s="466"/>
      <c r="EB55" s="466"/>
      <c r="EC55" s="466"/>
      <c r="ED55" s="466"/>
      <c r="EE55" s="466"/>
      <c r="EF55" s="466"/>
      <c r="EG55" s="466"/>
      <c r="EH55" s="466"/>
      <c r="EI55" s="466"/>
      <c r="EJ55" s="466"/>
      <c r="EK55" s="465"/>
      <c r="EL55" s="465"/>
      <c r="EM55" s="465"/>
      <c r="EN55" s="465"/>
      <c r="EO55" s="466"/>
      <c r="EP55" s="466"/>
      <c r="EQ55" s="466"/>
      <c r="ER55" s="465"/>
      <c r="ES55" s="465"/>
      <c r="ET55" s="465"/>
      <c r="EU55" s="465"/>
      <c r="EV55" s="465"/>
      <c r="EW55" s="467"/>
      <c r="EX55" s="467" t="s">
        <v>1401</v>
      </c>
      <c r="EY55" s="467">
        <v>0</v>
      </c>
      <c r="EZ55" s="467">
        <v>0</v>
      </c>
      <c r="FA55" s="467">
        <v>0</v>
      </c>
      <c r="FB55" s="469" t="s">
        <v>1402</v>
      </c>
      <c r="FC55" s="467">
        <v>100</v>
      </c>
      <c r="FD55" s="469" t="s">
        <v>1597</v>
      </c>
      <c r="FE55" s="467">
        <v>0</v>
      </c>
      <c r="FF55" s="469" t="s">
        <v>1404</v>
      </c>
      <c r="FG55" s="467">
        <v>0</v>
      </c>
      <c r="FH55" s="469" t="s">
        <v>1405</v>
      </c>
      <c r="FI55" s="467">
        <v>0</v>
      </c>
      <c r="FJ55" s="469" t="s">
        <v>1405</v>
      </c>
      <c r="FK55" s="467">
        <v>0</v>
      </c>
      <c r="FL55" s="472">
        <v>1</v>
      </c>
      <c r="FM55" s="473">
        <v>0</v>
      </c>
      <c r="FN55" s="473">
        <v>0</v>
      </c>
      <c r="FO55" s="473">
        <v>0</v>
      </c>
      <c r="FP55" s="473">
        <v>0</v>
      </c>
      <c r="FQ55" s="473">
        <v>0</v>
      </c>
      <c r="FR55" s="473">
        <v>0</v>
      </c>
      <c r="FS55" s="473">
        <v>0</v>
      </c>
      <c r="FT55" s="473">
        <v>0</v>
      </c>
      <c r="FU55" s="473">
        <v>0</v>
      </c>
      <c r="FV55" s="473">
        <v>90386.999999999985</v>
      </c>
      <c r="FW55" s="473">
        <v>0</v>
      </c>
      <c r="FX55" s="473">
        <v>0</v>
      </c>
      <c r="FY55" s="473">
        <v>0</v>
      </c>
      <c r="FZ55" s="473">
        <v>0</v>
      </c>
      <c r="GA55" s="473">
        <v>0</v>
      </c>
      <c r="GB55" s="473">
        <v>0</v>
      </c>
      <c r="GC55" s="473">
        <v>0</v>
      </c>
      <c r="GD55" s="473">
        <v>0</v>
      </c>
      <c r="GE55" s="473">
        <v>0</v>
      </c>
      <c r="GF55" s="473">
        <v>110505.99999999999</v>
      </c>
      <c r="GG55" s="473">
        <v>0</v>
      </c>
      <c r="GH55" s="473">
        <v>0</v>
      </c>
      <c r="GI55" s="473">
        <v>0</v>
      </c>
      <c r="GJ55" s="473">
        <v>0</v>
      </c>
      <c r="GK55" s="473">
        <v>0</v>
      </c>
      <c r="GL55" s="473">
        <v>0</v>
      </c>
      <c r="GM55" s="473">
        <v>0</v>
      </c>
      <c r="GN55" s="473">
        <v>0</v>
      </c>
      <c r="GO55" s="473">
        <v>0</v>
      </c>
      <c r="GP55" s="473">
        <v>0</v>
      </c>
      <c r="GQ55" s="473">
        <v>0</v>
      </c>
      <c r="GR55" s="473">
        <v>0</v>
      </c>
      <c r="GS55" s="473">
        <v>0</v>
      </c>
      <c r="GT55" s="473">
        <v>0</v>
      </c>
      <c r="GU55" s="473">
        <v>0</v>
      </c>
      <c r="GV55" s="473">
        <v>0</v>
      </c>
      <c r="GW55" s="473">
        <v>0</v>
      </c>
      <c r="GX55" s="473">
        <v>0</v>
      </c>
      <c r="GY55" s="473">
        <v>0</v>
      </c>
      <c r="GZ55" s="473">
        <v>0</v>
      </c>
      <c r="HA55" s="473">
        <v>0</v>
      </c>
      <c r="HB55" s="473">
        <v>0</v>
      </c>
      <c r="HC55" s="473">
        <v>0</v>
      </c>
      <c r="HD55" s="473">
        <v>0</v>
      </c>
      <c r="HE55" s="473">
        <v>0</v>
      </c>
      <c r="HF55" s="473">
        <v>0</v>
      </c>
      <c r="HG55" s="473">
        <v>0</v>
      </c>
      <c r="HH55" s="473">
        <v>0</v>
      </c>
      <c r="HI55" s="473">
        <v>0</v>
      </c>
      <c r="HJ55" s="473">
        <v>0</v>
      </c>
      <c r="HK55" s="473">
        <v>0</v>
      </c>
      <c r="HL55" s="473">
        <v>0</v>
      </c>
      <c r="HM55" s="473">
        <v>0</v>
      </c>
      <c r="HN55" s="473">
        <v>0</v>
      </c>
      <c r="HO55" s="473">
        <v>0</v>
      </c>
      <c r="HP55" s="473">
        <v>0</v>
      </c>
      <c r="HQ55" s="473">
        <v>0</v>
      </c>
      <c r="HR55" s="473">
        <v>0</v>
      </c>
      <c r="HS55" s="473">
        <v>0</v>
      </c>
      <c r="HT55" s="473">
        <v>0</v>
      </c>
      <c r="HU55" s="473">
        <v>0</v>
      </c>
      <c r="HV55" s="473">
        <v>0</v>
      </c>
      <c r="HW55" s="473">
        <v>0</v>
      </c>
      <c r="HX55" s="473">
        <v>0</v>
      </c>
      <c r="HY55" s="473">
        <v>0</v>
      </c>
      <c r="HZ55" s="473">
        <v>0</v>
      </c>
      <c r="IA55" s="473">
        <v>0</v>
      </c>
      <c r="IB55" s="473">
        <v>0</v>
      </c>
      <c r="IC55" s="473">
        <v>0</v>
      </c>
      <c r="ID55" s="473">
        <v>0</v>
      </c>
      <c r="IE55" s="473">
        <v>0</v>
      </c>
      <c r="IF55" s="473">
        <v>0</v>
      </c>
      <c r="IG55" s="473">
        <v>0</v>
      </c>
      <c r="IH55" s="473">
        <v>0</v>
      </c>
      <c r="II55" s="473">
        <v>0</v>
      </c>
      <c r="IJ55" s="473">
        <v>0</v>
      </c>
      <c r="IK55" s="473">
        <v>0</v>
      </c>
      <c r="IL55" s="473">
        <v>0</v>
      </c>
      <c r="IM55" s="473">
        <v>0</v>
      </c>
      <c r="IN55" s="473">
        <v>0</v>
      </c>
      <c r="IO55" s="473">
        <v>0</v>
      </c>
      <c r="IP55" s="473">
        <v>0</v>
      </c>
      <c r="IQ55" s="473">
        <v>0</v>
      </c>
      <c r="IR55" s="473">
        <v>0</v>
      </c>
      <c r="IS55" s="473">
        <v>0</v>
      </c>
      <c r="IT55" s="473">
        <v>0</v>
      </c>
      <c r="IU55" s="473">
        <v>0</v>
      </c>
      <c r="IV55" s="473">
        <v>0</v>
      </c>
      <c r="IW55" s="473">
        <v>0</v>
      </c>
      <c r="IX55" s="473">
        <v>0</v>
      </c>
      <c r="IY55" s="473">
        <v>0</v>
      </c>
      <c r="IZ55" s="473">
        <v>0</v>
      </c>
      <c r="JA55" s="473">
        <v>0</v>
      </c>
      <c r="JB55" s="473">
        <v>0</v>
      </c>
      <c r="JC55" s="473">
        <v>0</v>
      </c>
      <c r="JD55" s="473">
        <v>0</v>
      </c>
      <c r="JE55" s="473">
        <v>0</v>
      </c>
      <c r="JF55" s="473">
        <v>0</v>
      </c>
      <c r="JG55" s="473">
        <v>0</v>
      </c>
      <c r="JH55" s="473">
        <v>0</v>
      </c>
      <c r="JI55" s="467" t="s">
        <v>1406</v>
      </c>
      <c r="JJ55" s="467" t="s">
        <v>1406</v>
      </c>
      <c r="JK55" s="395"/>
      <c r="JL55" s="395"/>
      <c r="JM55" s="395"/>
      <c r="JN55" s="395"/>
      <c r="JO55" s="395"/>
      <c r="JP55" s="395"/>
      <c r="JQ55" s="395"/>
      <c r="JR55" s="395"/>
      <c r="JS55" s="395"/>
      <c r="JT55" s="395"/>
      <c r="JU55" s="395"/>
      <c r="JV55" s="395"/>
      <c r="JW55" s="395"/>
      <c r="JX55" s="395"/>
      <c r="JY55" s="395"/>
      <c r="JZ55" s="395"/>
      <c r="KA55" s="395"/>
      <c r="KB55" s="395"/>
      <c r="KC55" s="395"/>
      <c r="KD55" s="395"/>
      <c r="KE55" s="395"/>
      <c r="KF55" s="395"/>
      <c r="KG55" s="395"/>
      <c r="KH55" s="395"/>
      <c r="KI55" s="395"/>
      <c r="KJ55" s="395"/>
      <c r="KK55" s="395"/>
      <c r="KL55" s="395"/>
      <c r="KM55" s="395"/>
      <c r="KN55" s="395"/>
      <c r="KO55" s="395"/>
      <c r="KP55" s="395"/>
      <c r="KQ55" s="395"/>
      <c r="KR55" s="395"/>
      <c r="KS55" s="395"/>
      <c r="KT55" s="395"/>
      <c r="KU55" s="395"/>
      <c r="KV55" s="395"/>
      <c r="KW55" s="395"/>
      <c r="KX55" s="395"/>
      <c r="KY55" s="395"/>
      <c r="KZ55" s="395"/>
      <c r="LA55" s="395"/>
      <c r="LB55" s="395"/>
      <c r="LC55" s="395"/>
      <c r="LD55" s="395"/>
      <c r="LE55" s="395"/>
      <c r="LF55" s="395"/>
      <c r="LG55" s="395"/>
      <c r="LH55" s="395"/>
      <c r="LI55" s="395"/>
      <c r="LJ55" s="395"/>
      <c r="LK55" s="395"/>
      <c r="LL55" s="395"/>
      <c r="LM55" s="395"/>
      <c r="LN55" s="395"/>
      <c r="LO55" s="395"/>
      <c r="LP55" s="395"/>
      <c r="LQ55" s="395"/>
      <c r="LR55" s="395"/>
      <c r="LS55" s="395"/>
      <c r="LT55" s="395"/>
      <c r="LU55" s="395"/>
      <c r="LV55" s="395"/>
      <c r="LW55" s="395"/>
      <c r="LX55" s="395"/>
      <c r="LY55" s="395"/>
      <c r="LZ55" s="395"/>
      <c r="MA55" s="395"/>
      <c r="MB55" s="395"/>
      <c r="MC55" s="395"/>
      <c r="MD55" s="395"/>
      <c r="ME55" s="395"/>
      <c r="MF55" s="395"/>
      <c r="MG55" s="395"/>
      <c r="MH55" s="395"/>
      <c r="MI55" s="395"/>
      <c r="MJ55" s="395"/>
      <c r="MK55" s="395"/>
      <c r="ML55" s="395"/>
      <c r="MM55" s="395"/>
      <c r="MN55" s="395"/>
      <c r="MO55" s="395"/>
      <c r="MP55" s="395"/>
      <c r="MQ55" s="395"/>
      <c r="MR55" s="395"/>
      <c r="MS55" s="395"/>
      <c r="MT55" s="395"/>
      <c r="MU55" s="395"/>
      <c r="MV55" s="395"/>
      <c r="MW55" s="395"/>
      <c r="MX55" s="395"/>
      <c r="MY55" s="395"/>
      <c r="MZ55" s="395"/>
      <c r="NA55" s="395"/>
      <c r="NB55" s="395"/>
      <c r="NC55" s="395"/>
      <c r="ND55" s="395"/>
      <c r="NE55" s="395"/>
      <c r="NF55" s="395"/>
      <c r="NG55" s="489"/>
      <c r="NH55" s="475">
        <v>5.655957791353571</v>
      </c>
      <c r="NI55" s="475">
        <v>26.259480833696362</v>
      </c>
      <c r="NJ55" s="475">
        <v>5.6809960716342509</v>
      </c>
      <c r="NK55" s="475">
        <v>2367.3051547852037</v>
      </c>
      <c r="NL55" s="475">
        <v>18.130467092724089</v>
      </c>
      <c r="NM55" s="475">
        <v>0.32416</v>
      </c>
      <c r="NN55" s="475">
        <v>0.9319599999999999</v>
      </c>
      <c r="NO55" s="475">
        <v>9.4546999999999992E-2</v>
      </c>
      <c r="NP55" s="475">
        <v>5.0790105099441755E-2</v>
      </c>
      <c r="NQ55" s="475">
        <v>0.7853483054281194</v>
      </c>
      <c r="NR55" s="475">
        <v>0.43191113859555058</v>
      </c>
      <c r="NS55" s="475">
        <v>0</v>
      </c>
      <c r="NT55" s="475">
        <v>13.428642510542968</v>
      </c>
      <c r="NU55" s="475">
        <v>2.0008774151287989E-2</v>
      </c>
      <c r="NV55" s="475">
        <v>0</v>
      </c>
      <c r="NW55" s="475">
        <v>0.56781059100153985</v>
      </c>
      <c r="NX55" s="475">
        <v>0</v>
      </c>
      <c r="NY55" s="475">
        <v>0</v>
      </c>
      <c r="NZ55" s="475">
        <v>1.5106814628057368</v>
      </c>
      <c r="OA55" s="475">
        <v>2.0339990069880222E-2</v>
      </c>
      <c r="OB55" s="475">
        <v>0.25</v>
      </c>
      <c r="OC55" s="475">
        <v>1.7498960071736056</v>
      </c>
      <c r="OD55" s="475">
        <v>-1.2500952481466378E-15</v>
      </c>
      <c r="OE55" s="475">
        <v>-1.0868068784462529E-14</v>
      </c>
      <c r="OF55" s="475">
        <v>0.1099999964237213</v>
      </c>
      <c r="OG55" s="475">
        <v>6.8277695775032052E-2</v>
      </c>
      <c r="OH55" s="475">
        <v>0.31816881015531912</v>
      </c>
      <c r="OI55" s="475">
        <v>0.11</v>
      </c>
      <c r="OJ55" s="475">
        <v>4.4486999999999992E-2</v>
      </c>
      <c r="OK55" s="475">
        <v>5.6355675000000001E-2</v>
      </c>
      <c r="OL55" s="475">
        <v>0.69581846186564189</v>
      </c>
      <c r="OM55" s="475" t="s">
        <v>1395</v>
      </c>
      <c r="ON55" s="475">
        <v>1</v>
      </c>
      <c r="OO55" s="475">
        <v>44</v>
      </c>
      <c r="OP55" s="490"/>
      <c r="OQ55" s="491" t="s">
        <v>1395</v>
      </c>
      <c r="OR55" s="478" t="s">
        <v>1395</v>
      </c>
      <c r="OS55" s="479">
        <v>1562150</v>
      </c>
      <c r="OT55" s="479">
        <v>2040</v>
      </c>
      <c r="OU55" s="479" t="s">
        <v>1395</v>
      </c>
      <c r="OV55" s="479" t="s">
        <v>1395</v>
      </c>
      <c r="OW55" s="479">
        <v>0</v>
      </c>
      <c r="OX55" s="479">
        <v>1</v>
      </c>
      <c r="OY55" s="480">
        <v>1</v>
      </c>
      <c r="OZ55" s="480">
        <v>0.68475645126279561</v>
      </c>
      <c r="PA55" s="481"/>
      <c r="PB55" s="482">
        <v>5.655957791353571</v>
      </c>
      <c r="PC55" s="483"/>
      <c r="PD55" s="478">
        <v>939.81903443268095</v>
      </c>
      <c r="PE55" s="479">
        <v>-7.5622029050547128E-12</v>
      </c>
      <c r="PF55" s="479">
        <v>1217.6099481363665</v>
      </c>
      <c r="PG55" s="480">
        <v>5.655957791353571</v>
      </c>
      <c r="PH55" s="483"/>
      <c r="PI55" s="478">
        <v>5.655957791353571</v>
      </c>
      <c r="PJ55" s="479">
        <v>32100</v>
      </c>
      <c r="PK55" s="479">
        <v>1000</v>
      </c>
      <c r="PL55" s="479">
        <v>-1.1461849775427524E-2</v>
      </c>
      <c r="PM55" s="484">
        <v>36</v>
      </c>
      <c r="PN55" s="479">
        <v>15588</v>
      </c>
      <c r="PO55" s="485">
        <v>2037</v>
      </c>
      <c r="PP55" s="479">
        <v>33</v>
      </c>
      <c r="PQ55" s="479">
        <v>0</v>
      </c>
      <c r="PR55" s="486" t="s">
        <v>1687</v>
      </c>
      <c r="PS55" s="486" t="s">
        <v>1657</v>
      </c>
      <c r="PT55" s="479">
        <v>1</v>
      </c>
      <c r="PU55" s="487" t="s">
        <v>1686</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row>
    <row r="56" spans="1:457" x14ac:dyDescent="0.35">
      <c r="A56" s="459" t="s">
        <v>1688</v>
      </c>
      <c r="B56" s="460">
        <v>5.6444959415781435</v>
      </c>
      <c r="C56" s="488">
        <f>NPV(About!A$94,'H2 Data'!AE$2:BH$2)/30*AB56+B56</f>
        <v>5.6444959415781435</v>
      </c>
      <c r="D56" s="462" t="s">
        <v>1592</v>
      </c>
      <c r="E56" s="463" t="s">
        <v>1688</v>
      </c>
      <c r="F56" s="463" t="s">
        <v>1391</v>
      </c>
      <c r="G56" s="463" t="s">
        <v>1392</v>
      </c>
      <c r="H56" s="463" t="s">
        <v>1594</v>
      </c>
      <c r="I56" s="463" t="s">
        <v>1654</v>
      </c>
      <c r="J56" s="464">
        <v>2041</v>
      </c>
      <c r="K56" s="465">
        <v>1000</v>
      </c>
      <c r="L56" s="466">
        <v>0.53</v>
      </c>
      <c r="M56" s="466">
        <v>2.3300000000000001E-2</v>
      </c>
      <c r="N56" s="466">
        <v>0.25</v>
      </c>
      <c r="O56" s="471">
        <v>0.11</v>
      </c>
      <c r="P56" s="465">
        <v>1</v>
      </c>
      <c r="Q56" s="465">
        <v>2</v>
      </c>
      <c r="R56" s="465">
        <v>30</v>
      </c>
      <c r="S56" s="467" t="s">
        <v>1395</v>
      </c>
      <c r="T56" s="468">
        <v>93980.000000000015</v>
      </c>
      <c r="U56" s="468">
        <v>926376</v>
      </c>
      <c r="V56" s="468">
        <v>322218.00000000006</v>
      </c>
      <c r="W56" s="468">
        <v>10428</v>
      </c>
      <c r="X56" s="465">
        <v>0</v>
      </c>
      <c r="Y56" s="469" t="s">
        <v>1655</v>
      </c>
      <c r="Z56" s="470">
        <v>21.57</v>
      </c>
      <c r="AA56" s="469" t="s">
        <v>1397</v>
      </c>
      <c r="AB56" s="465">
        <v>0</v>
      </c>
      <c r="AC56" s="466">
        <v>0</v>
      </c>
      <c r="AD56" s="466">
        <v>0.7</v>
      </c>
      <c r="AE56" s="466">
        <v>0.7</v>
      </c>
      <c r="AF56" s="467" t="s">
        <v>1398</v>
      </c>
      <c r="AG56" s="465">
        <v>443.67</v>
      </c>
      <c r="AH56" s="465">
        <v>443.67</v>
      </c>
      <c r="AI56" s="465">
        <v>443.67</v>
      </c>
      <c r="AJ56" s="465">
        <v>30</v>
      </c>
      <c r="AK56" s="469" t="s">
        <v>1399</v>
      </c>
      <c r="AL56" s="466">
        <v>0.91</v>
      </c>
      <c r="AM56" s="466">
        <v>0.01</v>
      </c>
      <c r="AN56" s="469" t="s">
        <v>1400</v>
      </c>
      <c r="AO56" s="466"/>
      <c r="AP56" s="466"/>
      <c r="AQ56" s="466"/>
      <c r="AR56" s="466"/>
      <c r="AS56" s="466"/>
      <c r="AT56" s="466"/>
      <c r="AU56" s="466"/>
      <c r="AV56" s="466"/>
      <c r="AW56" s="466"/>
      <c r="AX56" s="466"/>
      <c r="AY56" s="466"/>
      <c r="AZ56" s="466"/>
      <c r="BA56" s="466"/>
      <c r="BB56" s="466"/>
      <c r="BC56" s="466"/>
      <c r="BD56" s="466"/>
      <c r="BE56" s="466"/>
      <c r="BF56" s="466"/>
      <c r="BG56" s="466"/>
      <c r="BH56" s="466"/>
      <c r="BI56" s="466"/>
      <c r="BJ56" s="466"/>
      <c r="BK56" s="466"/>
      <c r="BL56" s="466"/>
      <c r="BM56" s="466"/>
      <c r="BN56" s="466"/>
      <c r="BO56" s="466"/>
      <c r="BP56" s="466"/>
      <c r="BQ56" s="466"/>
      <c r="BR56" s="466"/>
      <c r="BS56" s="466"/>
      <c r="BT56" s="466"/>
      <c r="BU56" s="466"/>
      <c r="BV56" s="466"/>
      <c r="BW56" s="466"/>
      <c r="BX56" s="466"/>
      <c r="BY56" s="466"/>
      <c r="BZ56" s="466"/>
      <c r="CA56" s="466"/>
      <c r="CB56" s="466"/>
      <c r="CC56" s="466"/>
      <c r="CD56" s="466"/>
      <c r="CE56" s="466"/>
      <c r="CF56" s="466"/>
      <c r="CG56" s="466"/>
      <c r="CH56" s="466"/>
      <c r="CI56" s="466"/>
      <c r="CJ56" s="466"/>
      <c r="CK56" s="466"/>
      <c r="CL56" s="466"/>
      <c r="CM56" s="466"/>
      <c r="CN56" s="466"/>
      <c r="CO56" s="466"/>
      <c r="CP56" s="466"/>
      <c r="CQ56" s="466"/>
      <c r="CR56" s="466"/>
      <c r="CS56" s="466"/>
      <c r="CT56" s="466"/>
      <c r="CU56" s="466"/>
      <c r="CV56" s="466"/>
      <c r="CW56" s="466"/>
      <c r="CX56" s="466"/>
      <c r="CY56" s="466"/>
      <c r="CZ56" s="466"/>
      <c r="DA56" s="466"/>
      <c r="DB56" s="466"/>
      <c r="DC56" s="466"/>
      <c r="DD56" s="466"/>
      <c r="DE56" s="466"/>
      <c r="DF56" s="466"/>
      <c r="DG56" s="466"/>
      <c r="DH56" s="466"/>
      <c r="DI56" s="466"/>
      <c r="DJ56" s="466"/>
      <c r="DK56" s="466"/>
      <c r="DL56" s="466"/>
      <c r="DM56" s="466"/>
      <c r="DN56" s="466"/>
      <c r="DO56" s="466"/>
      <c r="DP56" s="466"/>
      <c r="DQ56" s="466"/>
      <c r="DR56" s="466"/>
      <c r="DS56" s="466"/>
      <c r="DT56" s="466"/>
      <c r="DU56" s="466"/>
      <c r="DV56" s="466"/>
      <c r="DW56" s="471"/>
      <c r="DX56" s="466"/>
      <c r="DY56" s="466"/>
      <c r="DZ56" s="466"/>
      <c r="EA56" s="466"/>
      <c r="EB56" s="466"/>
      <c r="EC56" s="466"/>
      <c r="ED56" s="466"/>
      <c r="EE56" s="466"/>
      <c r="EF56" s="466"/>
      <c r="EG56" s="466"/>
      <c r="EH56" s="466"/>
      <c r="EI56" s="466"/>
      <c r="EJ56" s="466"/>
      <c r="EK56" s="465"/>
      <c r="EL56" s="465"/>
      <c r="EM56" s="465"/>
      <c r="EN56" s="465"/>
      <c r="EO56" s="466"/>
      <c r="EP56" s="466"/>
      <c r="EQ56" s="466"/>
      <c r="ER56" s="465"/>
      <c r="ES56" s="465"/>
      <c r="ET56" s="465"/>
      <c r="EU56" s="465"/>
      <c r="EV56" s="465"/>
      <c r="EW56" s="467"/>
      <c r="EX56" s="467" t="s">
        <v>1401</v>
      </c>
      <c r="EY56" s="467">
        <v>0</v>
      </c>
      <c r="EZ56" s="467">
        <v>0</v>
      </c>
      <c r="FA56" s="467">
        <v>0</v>
      </c>
      <c r="FB56" s="469" t="s">
        <v>1402</v>
      </c>
      <c r="FC56" s="467">
        <v>100</v>
      </c>
      <c r="FD56" s="469" t="s">
        <v>1597</v>
      </c>
      <c r="FE56" s="467">
        <v>0</v>
      </c>
      <c r="FF56" s="469" t="s">
        <v>1404</v>
      </c>
      <c r="FG56" s="467">
        <v>0</v>
      </c>
      <c r="FH56" s="469" t="s">
        <v>1405</v>
      </c>
      <c r="FI56" s="467">
        <v>0</v>
      </c>
      <c r="FJ56" s="469" t="s">
        <v>1405</v>
      </c>
      <c r="FK56" s="467">
        <v>0</v>
      </c>
      <c r="FL56" s="472">
        <v>1</v>
      </c>
      <c r="FM56" s="473">
        <v>0</v>
      </c>
      <c r="FN56" s="473">
        <v>0</v>
      </c>
      <c r="FO56" s="473">
        <v>0</v>
      </c>
      <c r="FP56" s="473">
        <v>0</v>
      </c>
      <c r="FQ56" s="473">
        <v>0</v>
      </c>
      <c r="FR56" s="473">
        <v>0</v>
      </c>
      <c r="FS56" s="473">
        <v>0</v>
      </c>
      <c r="FT56" s="473">
        <v>0</v>
      </c>
      <c r="FU56" s="473">
        <v>0</v>
      </c>
      <c r="FV56" s="473">
        <v>92222</v>
      </c>
      <c r="FW56" s="473">
        <v>0</v>
      </c>
      <c r="FX56" s="473">
        <v>0</v>
      </c>
      <c r="FY56" s="473">
        <v>0</v>
      </c>
      <c r="FZ56" s="473">
        <v>0</v>
      </c>
      <c r="GA56" s="473">
        <v>0</v>
      </c>
      <c r="GB56" s="473">
        <v>0</v>
      </c>
      <c r="GC56" s="473">
        <v>0</v>
      </c>
      <c r="GD56" s="473">
        <v>0</v>
      </c>
      <c r="GE56" s="473">
        <v>0</v>
      </c>
      <c r="GF56" s="473">
        <v>112749.00000000001</v>
      </c>
      <c r="GG56" s="473">
        <v>0</v>
      </c>
      <c r="GH56" s="473">
        <v>0</v>
      </c>
      <c r="GI56" s="473">
        <v>0</v>
      </c>
      <c r="GJ56" s="473">
        <v>0</v>
      </c>
      <c r="GK56" s="473">
        <v>0</v>
      </c>
      <c r="GL56" s="473">
        <v>0</v>
      </c>
      <c r="GM56" s="473">
        <v>0</v>
      </c>
      <c r="GN56" s="473">
        <v>0</v>
      </c>
      <c r="GO56" s="473">
        <v>0</v>
      </c>
      <c r="GP56" s="473">
        <v>0</v>
      </c>
      <c r="GQ56" s="473">
        <v>0</v>
      </c>
      <c r="GR56" s="473">
        <v>0</v>
      </c>
      <c r="GS56" s="473">
        <v>0</v>
      </c>
      <c r="GT56" s="473">
        <v>0</v>
      </c>
      <c r="GU56" s="473">
        <v>0</v>
      </c>
      <c r="GV56" s="473">
        <v>0</v>
      </c>
      <c r="GW56" s="473">
        <v>0</v>
      </c>
      <c r="GX56" s="473">
        <v>0</v>
      </c>
      <c r="GY56" s="473">
        <v>0</v>
      </c>
      <c r="GZ56" s="473">
        <v>0</v>
      </c>
      <c r="HA56" s="473">
        <v>0</v>
      </c>
      <c r="HB56" s="473">
        <v>0</v>
      </c>
      <c r="HC56" s="473">
        <v>0</v>
      </c>
      <c r="HD56" s="473">
        <v>0</v>
      </c>
      <c r="HE56" s="473">
        <v>0</v>
      </c>
      <c r="HF56" s="473">
        <v>0</v>
      </c>
      <c r="HG56" s="473">
        <v>0</v>
      </c>
      <c r="HH56" s="473">
        <v>0</v>
      </c>
      <c r="HI56" s="473">
        <v>0</v>
      </c>
      <c r="HJ56" s="473">
        <v>0</v>
      </c>
      <c r="HK56" s="473">
        <v>0</v>
      </c>
      <c r="HL56" s="473">
        <v>0</v>
      </c>
      <c r="HM56" s="473">
        <v>0</v>
      </c>
      <c r="HN56" s="473">
        <v>0</v>
      </c>
      <c r="HO56" s="473">
        <v>0</v>
      </c>
      <c r="HP56" s="473">
        <v>0</v>
      </c>
      <c r="HQ56" s="473">
        <v>0</v>
      </c>
      <c r="HR56" s="473">
        <v>0</v>
      </c>
      <c r="HS56" s="473">
        <v>0</v>
      </c>
      <c r="HT56" s="473">
        <v>0</v>
      </c>
      <c r="HU56" s="473">
        <v>0</v>
      </c>
      <c r="HV56" s="473">
        <v>0</v>
      </c>
      <c r="HW56" s="473">
        <v>0</v>
      </c>
      <c r="HX56" s="473">
        <v>0</v>
      </c>
      <c r="HY56" s="473">
        <v>0</v>
      </c>
      <c r="HZ56" s="473">
        <v>0</v>
      </c>
      <c r="IA56" s="473">
        <v>0</v>
      </c>
      <c r="IB56" s="473">
        <v>0</v>
      </c>
      <c r="IC56" s="473">
        <v>0</v>
      </c>
      <c r="ID56" s="473">
        <v>0</v>
      </c>
      <c r="IE56" s="473">
        <v>0</v>
      </c>
      <c r="IF56" s="473">
        <v>0</v>
      </c>
      <c r="IG56" s="473">
        <v>0</v>
      </c>
      <c r="IH56" s="473">
        <v>0</v>
      </c>
      <c r="II56" s="473">
        <v>0</v>
      </c>
      <c r="IJ56" s="473">
        <v>0</v>
      </c>
      <c r="IK56" s="473">
        <v>0</v>
      </c>
      <c r="IL56" s="473">
        <v>0</v>
      </c>
      <c r="IM56" s="473">
        <v>0</v>
      </c>
      <c r="IN56" s="473">
        <v>0</v>
      </c>
      <c r="IO56" s="473">
        <v>0</v>
      </c>
      <c r="IP56" s="473">
        <v>0</v>
      </c>
      <c r="IQ56" s="473">
        <v>0</v>
      </c>
      <c r="IR56" s="473">
        <v>0</v>
      </c>
      <c r="IS56" s="473">
        <v>0</v>
      </c>
      <c r="IT56" s="473">
        <v>0</v>
      </c>
      <c r="IU56" s="473">
        <v>0</v>
      </c>
      <c r="IV56" s="473">
        <v>0</v>
      </c>
      <c r="IW56" s="473">
        <v>0</v>
      </c>
      <c r="IX56" s="473">
        <v>0</v>
      </c>
      <c r="IY56" s="473">
        <v>0</v>
      </c>
      <c r="IZ56" s="473">
        <v>0</v>
      </c>
      <c r="JA56" s="473">
        <v>0</v>
      </c>
      <c r="JB56" s="473">
        <v>0</v>
      </c>
      <c r="JC56" s="473">
        <v>0</v>
      </c>
      <c r="JD56" s="473">
        <v>0</v>
      </c>
      <c r="JE56" s="473">
        <v>0</v>
      </c>
      <c r="JF56" s="473">
        <v>0</v>
      </c>
      <c r="JG56" s="473">
        <v>0</v>
      </c>
      <c r="JH56" s="473">
        <v>0</v>
      </c>
      <c r="JI56" s="467" t="s">
        <v>1406</v>
      </c>
      <c r="JJ56" s="467" t="s">
        <v>1406</v>
      </c>
      <c r="JK56" s="395"/>
      <c r="JL56" s="395"/>
      <c r="JM56" s="395"/>
      <c r="JN56" s="395"/>
      <c r="JO56" s="395"/>
      <c r="JP56" s="395"/>
      <c r="JQ56" s="395"/>
      <c r="JR56" s="395"/>
      <c r="JS56" s="395"/>
      <c r="JT56" s="395"/>
      <c r="JU56" s="395"/>
      <c r="JV56" s="395"/>
      <c r="JW56" s="395"/>
      <c r="JX56" s="395"/>
      <c r="JY56" s="395"/>
      <c r="JZ56" s="395"/>
      <c r="KA56" s="395"/>
      <c r="KB56" s="395"/>
      <c r="KC56" s="395"/>
      <c r="KD56" s="395"/>
      <c r="KE56" s="395"/>
      <c r="KF56" s="395"/>
      <c r="KG56" s="395"/>
      <c r="KH56" s="395"/>
      <c r="KI56" s="395"/>
      <c r="KJ56" s="395"/>
      <c r="KK56" s="395"/>
      <c r="KL56" s="395"/>
      <c r="KM56" s="395"/>
      <c r="KN56" s="395"/>
      <c r="KO56" s="395"/>
      <c r="KP56" s="395"/>
      <c r="KQ56" s="395"/>
      <c r="KR56" s="395"/>
      <c r="KS56" s="395"/>
      <c r="KT56" s="395"/>
      <c r="KU56" s="395"/>
      <c r="KV56" s="395"/>
      <c r="KW56" s="395"/>
      <c r="KX56" s="395"/>
      <c r="KY56" s="395"/>
      <c r="KZ56" s="395"/>
      <c r="LA56" s="395"/>
      <c r="LB56" s="395"/>
      <c r="LC56" s="395"/>
      <c r="LD56" s="395"/>
      <c r="LE56" s="395"/>
      <c r="LF56" s="395"/>
      <c r="LG56" s="395"/>
      <c r="LH56" s="395"/>
      <c r="LI56" s="395"/>
      <c r="LJ56" s="395"/>
      <c r="LK56" s="395"/>
      <c r="LL56" s="395"/>
      <c r="LM56" s="395"/>
      <c r="LN56" s="395"/>
      <c r="LO56" s="395"/>
      <c r="LP56" s="395"/>
      <c r="LQ56" s="395"/>
      <c r="LR56" s="395"/>
      <c r="LS56" s="395"/>
      <c r="LT56" s="395"/>
      <c r="LU56" s="395"/>
      <c r="LV56" s="395"/>
      <c r="LW56" s="395"/>
      <c r="LX56" s="395"/>
      <c r="LY56" s="395"/>
      <c r="LZ56" s="395"/>
      <c r="MA56" s="395"/>
      <c r="MB56" s="395"/>
      <c r="MC56" s="395"/>
      <c r="MD56" s="395"/>
      <c r="ME56" s="395"/>
      <c r="MF56" s="395"/>
      <c r="MG56" s="395"/>
      <c r="MH56" s="395"/>
      <c r="MI56" s="395"/>
      <c r="MJ56" s="395"/>
      <c r="MK56" s="395"/>
      <c r="ML56" s="395"/>
      <c r="MM56" s="395"/>
      <c r="MN56" s="395"/>
      <c r="MO56" s="395"/>
      <c r="MP56" s="395"/>
      <c r="MQ56" s="395"/>
      <c r="MR56" s="395"/>
      <c r="MS56" s="395"/>
      <c r="MT56" s="395"/>
      <c r="MU56" s="395"/>
      <c r="MV56" s="395"/>
      <c r="MW56" s="395"/>
      <c r="MX56" s="395"/>
      <c r="MY56" s="395"/>
      <c r="MZ56" s="395"/>
      <c r="NA56" s="395"/>
      <c r="NB56" s="395"/>
      <c r="NC56" s="395"/>
      <c r="ND56" s="395"/>
      <c r="NE56" s="395"/>
      <c r="NF56" s="395"/>
      <c r="NG56" s="489"/>
      <c r="NH56" s="475">
        <v>5.6444959415781435</v>
      </c>
      <c r="NI56" s="475">
        <v>26.206265757559006</v>
      </c>
      <c r="NJ56" s="475">
        <v>5.6865518296681516</v>
      </c>
      <c r="NK56" s="475">
        <v>2373.6739195917762</v>
      </c>
      <c r="NL56" s="475">
        <v>18.146595909429415</v>
      </c>
      <c r="NM56" s="475">
        <v>0.32221800000000006</v>
      </c>
      <c r="NN56" s="475">
        <v>0.92637599999999998</v>
      </c>
      <c r="NO56" s="475">
        <v>9.3980000000000008E-2</v>
      </c>
      <c r="NP56" s="475">
        <v>5.0348287148886034E-2</v>
      </c>
      <c r="NQ56" s="475">
        <v>0.77820659548952476</v>
      </c>
      <c r="NR56" s="475">
        <v>0.42530399612983444</v>
      </c>
      <c r="NS56" s="475">
        <v>0</v>
      </c>
      <c r="NT56" s="475">
        <v>13.47754881129781</v>
      </c>
      <c r="NU56" s="475">
        <v>2.0470959192376414E-2</v>
      </c>
      <c r="NV56" s="475">
        <v>0</v>
      </c>
      <c r="NW56" s="475">
        <v>0.56472531182996777</v>
      </c>
      <c r="NX56" s="475">
        <v>0</v>
      </c>
      <c r="NY56" s="475">
        <v>0</v>
      </c>
      <c r="NZ56" s="475">
        <v>1.5028556611921315</v>
      </c>
      <c r="OA56" s="475">
        <v>2.0340001308620449E-2</v>
      </c>
      <c r="OB56" s="475">
        <v>0.25</v>
      </c>
      <c r="OC56" s="475">
        <v>1.7401240349833602</v>
      </c>
      <c r="OD56" s="475">
        <v>-1.010885111541408E-15</v>
      </c>
      <c r="OE56" s="475">
        <v>-8.7884254753461663E-15</v>
      </c>
      <c r="OF56" s="475">
        <v>0.1099999964237213</v>
      </c>
      <c r="OG56" s="475">
        <v>6.824439465999603E-2</v>
      </c>
      <c r="OH56" s="475">
        <v>0.31858717537331993</v>
      </c>
      <c r="OI56" s="475">
        <v>0.11</v>
      </c>
      <c r="OJ56" s="475">
        <v>4.4367000000000004E-2</v>
      </c>
      <c r="OK56" s="475">
        <v>5.6292675000000014E-2</v>
      </c>
      <c r="OL56" s="475">
        <v>0.68194728724448805</v>
      </c>
      <c r="OM56" s="475" t="s">
        <v>1395</v>
      </c>
      <c r="ON56" s="475">
        <v>1</v>
      </c>
      <c r="OO56" s="475">
        <v>45</v>
      </c>
      <c r="OP56" s="490"/>
      <c r="OQ56" s="491" t="s">
        <v>1395</v>
      </c>
      <c r="OR56" s="478" t="s">
        <v>1395</v>
      </c>
      <c r="OS56" s="479">
        <v>1557973</v>
      </c>
      <c r="OT56" s="479">
        <v>2041</v>
      </c>
      <c r="OU56" s="479" t="s">
        <v>1395</v>
      </c>
      <c r="OV56" s="479" t="s">
        <v>1395</v>
      </c>
      <c r="OW56" s="479">
        <v>0</v>
      </c>
      <c r="OX56" s="479">
        <v>1</v>
      </c>
      <c r="OY56" s="480">
        <v>1</v>
      </c>
      <c r="OZ56" s="480">
        <v>0.67110614672417912</v>
      </c>
      <c r="PA56" s="481"/>
      <c r="PB56" s="482">
        <v>5.6444959415781435</v>
      </c>
      <c r="PC56" s="483"/>
      <c r="PD56" s="478">
        <v>915.56469722498127</v>
      </c>
      <c r="PE56" s="479">
        <v>-5.9932429120626687E-12</v>
      </c>
      <c r="PF56" s="479">
        <v>1186.6728651258352</v>
      </c>
      <c r="PG56" s="480">
        <v>5.6444959415781435</v>
      </c>
      <c r="PH56" s="483"/>
      <c r="PI56" s="478">
        <v>5.6444959415781435</v>
      </c>
      <c r="PJ56" s="479">
        <v>33100</v>
      </c>
      <c r="PK56" s="479">
        <v>1000</v>
      </c>
      <c r="PL56" s="479">
        <v>-1.6328976730519251E-2</v>
      </c>
      <c r="PM56" s="484">
        <v>36</v>
      </c>
      <c r="PN56" s="479">
        <v>15552</v>
      </c>
      <c r="PO56" s="485">
        <v>2038</v>
      </c>
      <c r="PP56" s="479">
        <v>33</v>
      </c>
      <c r="PQ56" s="479">
        <v>0</v>
      </c>
      <c r="PR56" s="486" t="s">
        <v>1689</v>
      </c>
      <c r="PS56" s="486" t="s">
        <v>1657</v>
      </c>
      <c r="PT56" s="479">
        <v>1</v>
      </c>
      <c r="PU56" s="487" t="s">
        <v>1688</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row>
    <row r="57" spans="1:457" x14ac:dyDescent="0.35">
      <c r="A57" s="459" t="s">
        <v>1690</v>
      </c>
      <c r="B57" s="460">
        <v>5.6281669648476242</v>
      </c>
      <c r="C57" s="488">
        <f>NPV(About!A$94,'H2 Data'!AE$2:BH$2)/30*AB57+B57</f>
        <v>5.6281669648476242</v>
      </c>
      <c r="D57" s="462" t="s">
        <v>1592</v>
      </c>
      <c r="E57" s="463" t="s">
        <v>1690</v>
      </c>
      <c r="F57" s="463" t="s">
        <v>1391</v>
      </c>
      <c r="G57" s="463" t="s">
        <v>1392</v>
      </c>
      <c r="H57" s="463" t="s">
        <v>1594</v>
      </c>
      <c r="I57" s="463" t="s">
        <v>1654</v>
      </c>
      <c r="J57" s="464">
        <v>2042</v>
      </c>
      <c r="K57" s="465">
        <v>1000</v>
      </c>
      <c r="L57" s="466">
        <v>0.53</v>
      </c>
      <c r="M57" s="466">
        <v>2.3300000000000001E-2</v>
      </c>
      <c r="N57" s="466">
        <v>0.25</v>
      </c>
      <c r="O57" s="471">
        <v>0.11</v>
      </c>
      <c r="P57" s="465">
        <v>1</v>
      </c>
      <c r="Q57" s="465">
        <v>2</v>
      </c>
      <c r="R57" s="465">
        <v>30</v>
      </c>
      <c r="S57" s="467" t="s">
        <v>1395</v>
      </c>
      <c r="T57" s="468">
        <v>93576.999999999985</v>
      </c>
      <c r="U57" s="468">
        <v>922402.99999999988</v>
      </c>
      <c r="V57" s="468">
        <v>320836</v>
      </c>
      <c r="W57" s="468">
        <v>10312.999999999998</v>
      </c>
      <c r="X57" s="465">
        <v>0</v>
      </c>
      <c r="Y57" s="469" t="s">
        <v>1655</v>
      </c>
      <c r="Z57" s="470">
        <v>21.65</v>
      </c>
      <c r="AA57" s="469" t="s">
        <v>1397</v>
      </c>
      <c r="AB57" s="465">
        <v>0</v>
      </c>
      <c r="AC57" s="466">
        <v>0</v>
      </c>
      <c r="AD57" s="466">
        <v>0.7</v>
      </c>
      <c r="AE57" s="466">
        <v>0.7</v>
      </c>
      <c r="AF57" s="467" t="s">
        <v>1398</v>
      </c>
      <c r="AG57" s="465">
        <v>442.54</v>
      </c>
      <c r="AH57" s="465">
        <v>442.54</v>
      </c>
      <c r="AI57" s="465">
        <v>442.54</v>
      </c>
      <c r="AJ57" s="465">
        <v>30</v>
      </c>
      <c r="AK57" s="469" t="s">
        <v>1399</v>
      </c>
      <c r="AL57" s="466">
        <v>0.91</v>
      </c>
      <c r="AM57" s="466">
        <v>0.01</v>
      </c>
      <c r="AN57" s="469" t="s">
        <v>1400</v>
      </c>
      <c r="AO57" s="466"/>
      <c r="AP57" s="466"/>
      <c r="AQ57" s="466"/>
      <c r="AR57" s="466"/>
      <c r="AS57" s="466"/>
      <c r="AT57" s="466"/>
      <c r="AU57" s="466"/>
      <c r="AV57" s="466"/>
      <c r="AW57" s="466"/>
      <c r="AX57" s="466"/>
      <c r="AY57" s="466"/>
      <c r="AZ57" s="466"/>
      <c r="BA57" s="466"/>
      <c r="BB57" s="466"/>
      <c r="BC57" s="466"/>
      <c r="BD57" s="466"/>
      <c r="BE57" s="466"/>
      <c r="BF57" s="466"/>
      <c r="BG57" s="466"/>
      <c r="BH57" s="466"/>
      <c r="BI57" s="466"/>
      <c r="BJ57" s="466"/>
      <c r="BK57" s="466"/>
      <c r="BL57" s="466"/>
      <c r="BM57" s="466"/>
      <c r="BN57" s="466"/>
      <c r="BO57" s="466"/>
      <c r="BP57" s="466"/>
      <c r="BQ57" s="466"/>
      <c r="BR57" s="466"/>
      <c r="BS57" s="466"/>
      <c r="BT57" s="466"/>
      <c r="BU57" s="466"/>
      <c r="BV57" s="466"/>
      <c r="BW57" s="466"/>
      <c r="BX57" s="466"/>
      <c r="BY57" s="466"/>
      <c r="BZ57" s="466"/>
      <c r="CA57" s="466"/>
      <c r="CB57" s="466"/>
      <c r="CC57" s="466"/>
      <c r="CD57" s="466"/>
      <c r="CE57" s="466"/>
      <c r="CF57" s="466"/>
      <c r="CG57" s="466"/>
      <c r="CH57" s="466"/>
      <c r="CI57" s="466"/>
      <c r="CJ57" s="466"/>
      <c r="CK57" s="466"/>
      <c r="CL57" s="466"/>
      <c r="CM57" s="466"/>
      <c r="CN57" s="466"/>
      <c r="CO57" s="466"/>
      <c r="CP57" s="466"/>
      <c r="CQ57" s="466"/>
      <c r="CR57" s="466"/>
      <c r="CS57" s="466"/>
      <c r="CT57" s="466"/>
      <c r="CU57" s="466"/>
      <c r="CV57" s="466"/>
      <c r="CW57" s="466"/>
      <c r="CX57" s="466"/>
      <c r="CY57" s="466"/>
      <c r="CZ57" s="466"/>
      <c r="DA57" s="466"/>
      <c r="DB57" s="466"/>
      <c r="DC57" s="466"/>
      <c r="DD57" s="466"/>
      <c r="DE57" s="466"/>
      <c r="DF57" s="466"/>
      <c r="DG57" s="466"/>
      <c r="DH57" s="466"/>
      <c r="DI57" s="466"/>
      <c r="DJ57" s="466"/>
      <c r="DK57" s="466"/>
      <c r="DL57" s="466"/>
      <c r="DM57" s="466"/>
      <c r="DN57" s="466"/>
      <c r="DO57" s="466"/>
      <c r="DP57" s="466"/>
      <c r="DQ57" s="466"/>
      <c r="DR57" s="466"/>
      <c r="DS57" s="466"/>
      <c r="DT57" s="466"/>
      <c r="DU57" s="466"/>
      <c r="DV57" s="466"/>
      <c r="DW57" s="471"/>
      <c r="DX57" s="466"/>
      <c r="DY57" s="466"/>
      <c r="DZ57" s="466"/>
      <c r="EA57" s="466"/>
      <c r="EB57" s="466"/>
      <c r="EC57" s="466"/>
      <c r="ED57" s="466"/>
      <c r="EE57" s="466"/>
      <c r="EF57" s="466"/>
      <c r="EG57" s="466"/>
      <c r="EH57" s="466"/>
      <c r="EI57" s="466"/>
      <c r="EJ57" s="466"/>
      <c r="EK57" s="465"/>
      <c r="EL57" s="465"/>
      <c r="EM57" s="465"/>
      <c r="EN57" s="465"/>
      <c r="EO57" s="466"/>
      <c r="EP57" s="466"/>
      <c r="EQ57" s="466"/>
      <c r="ER57" s="465"/>
      <c r="ES57" s="465"/>
      <c r="ET57" s="465"/>
      <c r="EU57" s="465"/>
      <c r="EV57" s="465"/>
      <c r="EW57" s="467"/>
      <c r="EX57" s="467" t="s">
        <v>1401</v>
      </c>
      <c r="EY57" s="467">
        <v>0</v>
      </c>
      <c r="EZ57" s="467">
        <v>0</v>
      </c>
      <c r="FA57" s="467">
        <v>0</v>
      </c>
      <c r="FB57" s="469" t="s">
        <v>1402</v>
      </c>
      <c r="FC57" s="467">
        <v>100</v>
      </c>
      <c r="FD57" s="469" t="s">
        <v>1597</v>
      </c>
      <c r="FE57" s="467">
        <v>0</v>
      </c>
      <c r="FF57" s="469" t="s">
        <v>1404</v>
      </c>
      <c r="FG57" s="467">
        <v>0</v>
      </c>
      <c r="FH57" s="469" t="s">
        <v>1405</v>
      </c>
      <c r="FI57" s="467">
        <v>0</v>
      </c>
      <c r="FJ57" s="469" t="s">
        <v>1405</v>
      </c>
      <c r="FK57" s="467">
        <v>0</v>
      </c>
      <c r="FL57" s="472">
        <v>1</v>
      </c>
      <c r="FM57" s="473">
        <v>0</v>
      </c>
      <c r="FN57" s="473">
        <v>0</v>
      </c>
      <c r="FO57" s="473">
        <v>0</v>
      </c>
      <c r="FP57" s="473">
        <v>0</v>
      </c>
      <c r="FQ57" s="473">
        <v>0</v>
      </c>
      <c r="FR57" s="473">
        <v>0</v>
      </c>
      <c r="FS57" s="473">
        <v>0</v>
      </c>
      <c r="FT57" s="473">
        <v>0</v>
      </c>
      <c r="FU57" s="473">
        <v>0</v>
      </c>
      <c r="FV57" s="473">
        <v>94094</v>
      </c>
      <c r="FW57" s="473">
        <v>0</v>
      </c>
      <c r="FX57" s="473">
        <v>0</v>
      </c>
      <c r="FY57" s="473">
        <v>0</v>
      </c>
      <c r="FZ57" s="473">
        <v>0</v>
      </c>
      <c r="GA57" s="473">
        <v>0</v>
      </c>
      <c r="GB57" s="473">
        <v>0</v>
      </c>
      <c r="GC57" s="473">
        <v>0</v>
      </c>
      <c r="GD57" s="473">
        <v>0</v>
      </c>
      <c r="GE57" s="473">
        <v>0</v>
      </c>
      <c r="GF57" s="473">
        <v>115038</v>
      </c>
      <c r="GG57" s="473">
        <v>0</v>
      </c>
      <c r="GH57" s="473">
        <v>0</v>
      </c>
      <c r="GI57" s="473">
        <v>0</v>
      </c>
      <c r="GJ57" s="473">
        <v>0</v>
      </c>
      <c r="GK57" s="473">
        <v>0</v>
      </c>
      <c r="GL57" s="473">
        <v>0</v>
      </c>
      <c r="GM57" s="473">
        <v>0</v>
      </c>
      <c r="GN57" s="473">
        <v>0</v>
      </c>
      <c r="GO57" s="473">
        <v>0</v>
      </c>
      <c r="GP57" s="473">
        <v>0</v>
      </c>
      <c r="GQ57" s="473">
        <v>0</v>
      </c>
      <c r="GR57" s="473">
        <v>0</v>
      </c>
      <c r="GS57" s="473">
        <v>0</v>
      </c>
      <c r="GT57" s="473">
        <v>0</v>
      </c>
      <c r="GU57" s="473">
        <v>0</v>
      </c>
      <c r="GV57" s="473">
        <v>0</v>
      </c>
      <c r="GW57" s="473">
        <v>0</v>
      </c>
      <c r="GX57" s="473">
        <v>0</v>
      </c>
      <c r="GY57" s="473">
        <v>0</v>
      </c>
      <c r="GZ57" s="473">
        <v>0</v>
      </c>
      <c r="HA57" s="473">
        <v>0</v>
      </c>
      <c r="HB57" s="473">
        <v>0</v>
      </c>
      <c r="HC57" s="473">
        <v>0</v>
      </c>
      <c r="HD57" s="473">
        <v>0</v>
      </c>
      <c r="HE57" s="473">
        <v>0</v>
      </c>
      <c r="HF57" s="473">
        <v>0</v>
      </c>
      <c r="HG57" s="473">
        <v>0</v>
      </c>
      <c r="HH57" s="473">
        <v>0</v>
      </c>
      <c r="HI57" s="473">
        <v>0</v>
      </c>
      <c r="HJ57" s="473">
        <v>0</v>
      </c>
      <c r="HK57" s="473">
        <v>0</v>
      </c>
      <c r="HL57" s="473">
        <v>0</v>
      </c>
      <c r="HM57" s="473">
        <v>0</v>
      </c>
      <c r="HN57" s="473">
        <v>0</v>
      </c>
      <c r="HO57" s="473">
        <v>0</v>
      </c>
      <c r="HP57" s="473">
        <v>0</v>
      </c>
      <c r="HQ57" s="473">
        <v>0</v>
      </c>
      <c r="HR57" s="473">
        <v>0</v>
      </c>
      <c r="HS57" s="473">
        <v>0</v>
      </c>
      <c r="HT57" s="473">
        <v>0</v>
      </c>
      <c r="HU57" s="473">
        <v>0</v>
      </c>
      <c r="HV57" s="473">
        <v>0</v>
      </c>
      <c r="HW57" s="473">
        <v>0</v>
      </c>
      <c r="HX57" s="473">
        <v>0</v>
      </c>
      <c r="HY57" s="473">
        <v>0</v>
      </c>
      <c r="HZ57" s="473">
        <v>0</v>
      </c>
      <c r="IA57" s="473">
        <v>0</v>
      </c>
      <c r="IB57" s="473">
        <v>0</v>
      </c>
      <c r="IC57" s="473">
        <v>0</v>
      </c>
      <c r="ID57" s="473">
        <v>0</v>
      </c>
      <c r="IE57" s="473">
        <v>0</v>
      </c>
      <c r="IF57" s="473">
        <v>0</v>
      </c>
      <c r="IG57" s="473">
        <v>0</v>
      </c>
      <c r="IH57" s="473">
        <v>0</v>
      </c>
      <c r="II57" s="473">
        <v>0</v>
      </c>
      <c r="IJ57" s="473">
        <v>0</v>
      </c>
      <c r="IK57" s="473">
        <v>0</v>
      </c>
      <c r="IL57" s="473">
        <v>0</v>
      </c>
      <c r="IM57" s="473">
        <v>0</v>
      </c>
      <c r="IN57" s="473">
        <v>0</v>
      </c>
      <c r="IO57" s="473">
        <v>0</v>
      </c>
      <c r="IP57" s="473">
        <v>0</v>
      </c>
      <c r="IQ57" s="473">
        <v>0</v>
      </c>
      <c r="IR57" s="473">
        <v>0</v>
      </c>
      <c r="IS57" s="473">
        <v>0</v>
      </c>
      <c r="IT57" s="473">
        <v>0</v>
      </c>
      <c r="IU57" s="473">
        <v>0</v>
      </c>
      <c r="IV57" s="473">
        <v>0</v>
      </c>
      <c r="IW57" s="473">
        <v>0</v>
      </c>
      <c r="IX57" s="473">
        <v>0</v>
      </c>
      <c r="IY57" s="473">
        <v>0</v>
      </c>
      <c r="IZ57" s="473">
        <v>0</v>
      </c>
      <c r="JA57" s="473">
        <v>0</v>
      </c>
      <c r="JB57" s="473">
        <v>0</v>
      </c>
      <c r="JC57" s="473">
        <v>0</v>
      </c>
      <c r="JD57" s="473">
        <v>0</v>
      </c>
      <c r="JE57" s="473">
        <v>0</v>
      </c>
      <c r="JF57" s="473">
        <v>0</v>
      </c>
      <c r="JG57" s="473">
        <v>0</v>
      </c>
      <c r="JH57" s="473">
        <v>0</v>
      </c>
      <c r="JI57" s="467" t="s">
        <v>1406</v>
      </c>
      <c r="JJ57" s="467" t="s">
        <v>1406</v>
      </c>
      <c r="JK57" s="395"/>
      <c r="JL57" s="395"/>
      <c r="JM57" s="395"/>
      <c r="JN57" s="395"/>
      <c r="JO57" s="395"/>
      <c r="JP57" s="395"/>
      <c r="JQ57" s="395"/>
      <c r="JR57" s="395"/>
      <c r="JS57" s="395"/>
      <c r="JT57" s="395"/>
      <c r="JU57" s="395"/>
      <c r="JV57" s="395"/>
      <c r="JW57" s="395"/>
      <c r="JX57" s="395"/>
      <c r="JY57" s="395"/>
      <c r="JZ57" s="395"/>
      <c r="KA57" s="395"/>
      <c r="KB57" s="395"/>
      <c r="KC57" s="395"/>
      <c r="KD57" s="395"/>
      <c r="KE57" s="395"/>
      <c r="KF57" s="395"/>
      <c r="KG57" s="395"/>
      <c r="KH57" s="395"/>
      <c r="KI57" s="395"/>
      <c r="KJ57" s="395"/>
      <c r="KK57" s="395"/>
      <c r="KL57" s="395"/>
      <c r="KM57" s="395"/>
      <c r="KN57" s="395"/>
      <c r="KO57" s="395"/>
      <c r="KP57" s="395"/>
      <c r="KQ57" s="395"/>
      <c r="KR57" s="395"/>
      <c r="KS57" s="395"/>
      <c r="KT57" s="395"/>
      <c r="KU57" s="395"/>
      <c r="KV57" s="395"/>
      <c r="KW57" s="395"/>
      <c r="KX57" s="395"/>
      <c r="KY57" s="395"/>
      <c r="KZ57" s="395"/>
      <c r="LA57" s="395"/>
      <c r="LB57" s="395"/>
      <c r="LC57" s="395"/>
      <c r="LD57" s="395"/>
      <c r="LE57" s="395"/>
      <c r="LF57" s="395"/>
      <c r="LG57" s="395"/>
      <c r="LH57" s="395"/>
      <c r="LI57" s="395"/>
      <c r="LJ57" s="395"/>
      <c r="LK57" s="395"/>
      <c r="LL57" s="395"/>
      <c r="LM57" s="395"/>
      <c r="LN57" s="395"/>
      <c r="LO57" s="395"/>
      <c r="LP57" s="395"/>
      <c r="LQ57" s="395"/>
      <c r="LR57" s="395"/>
      <c r="LS57" s="395"/>
      <c r="LT57" s="395"/>
      <c r="LU57" s="395"/>
      <c r="LV57" s="395"/>
      <c r="LW57" s="395"/>
      <c r="LX57" s="395"/>
      <c r="LY57" s="395"/>
      <c r="LZ57" s="395"/>
      <c r="MA57" s="395"/>
      <c r="MB57" s="395"/>
      <c r="MC57" s="395"/>
      <c r="MD57" s="395"/>
      <c r="ME57" s="395"/>
      <c r="MF57" s="395"/>
      <c r="MG57" s="395"/>
      <c r="MH57" s="395"/>
      <c r="MI57" s="395"/>
      <c r="MJ57" s="395"/>
      <c r="MK57" s="395"/>
      <c r="ML57" s="395"/>
      <c r="MM57" s="395"/>
      <c r="MN57" s="395"/>
      <c r="MO57" s="395"/>
      <c r="MP57" s="395"/>
      <c r="MQ57" s="395"/>
      <c r="MR57" s="395"/>
      <c r="MS57" s="395"/>
      <c r="MT57" s="395"/>
      <c r="MU57" s="395"/>
      <c r="MV57" s="395"/>
      <c r="MW57" s="395"/>
      <c r="MX57" s="395"/>
      <c r="MY57" s="395"/>
      <c r="MZ57" s="395"/>
      <c r="NA57" s="395"/>
      <c r="NB57" s="395"/>
      <c r="NC57" s="395"/>
      <c r="ND57" s="395"/>
      <c r="NE57" s="395"/>
      <c r="NF57" s="395"/>
      <c r="NG57" s="489"/>
      <c r="NH57" s="475">
        <v>5.6281669648476242</v>
      </c>
      <c r="NI57" s="475">
        <v>26.130453584394552</v>
      </c>
      <c r="NJ57" s="475">
        <v>5.6838925984550572</v>
      </c>
      <c r="NK57" s="475">
        <v>2382.4928207503335</v>
      </c>
      <c r="NL57" s="475">
        <v>18.165087879965395</v>
      </c>
      <c r="NM57" s="475">
        <v>0.32083600000000001</v>
      </c>
      <c r="NN57" s="475">
        <v>0.92240299999999986</v>
      </c>
      <c r="NO57" s="475">
        <v>9.357699999999998E-2</v>
      </c>
      <c r="NP57" s="475">
        <v>5.00034247947281E-2</v>
      </c>
      <c r="NQ57" s="475">
        <v>0.77258642665150845</v>
      </c>
      <c r="NR57" s="475">
        <v>0.42061373347487546</v>
      </c>
      <c r="NS57" s="475">
        <v>0</v>
      </c>
      <c r="NT57" s="475">
        <v>13.520868638126538</v>
      </c>
      <c r="NU57" s="475">
        <v>2.0964671608590345E-2</v>
      </c>
      <c r="NV57" s="475">
        <v>0</v>
      </c>
      <c r="NW57" s="475">
        <v>0.56224434002597001</v>
      </c>
      <c r="NX57" s="475">
        <v>0</v>
      </c>
      <c r="NY57" s="475">
        <v>0</v>
      </c>
      <c r="NZ57" s="475">
        <v>1.496491120488455</v>
      </c>
      <c r="OA57" s="475">
        <v>2.0340002437626327E-2</v>
      </c>
      <c r="OB57" s="475">
        <v>0.25</v>
      </c>
      <c r="OC57" s="475">
        <v>1.7329065922672</v>
      </c>
      <c r="OD57" s="475">
        <v>-1.2651998738794357E-15</v>
      </c>
      <c r="OE57" s="475">
        <v>-1.0999385267483312E-14</v>
      </c>
      <c r="OF57" s="475">
        <v>0.1099999964237213</v>
      </c>
      <c r="OG57" s="475">
        <v>6.8196019530296331E-2</v>
      </c>
      <c r="OH57" s="475">
        <v>0.31910231123295246</v>
      </c>
      <c r="OI57" s="475">
        <v>0.11</v>
      </c>
      <c r="OJ57" s="475">
        <v>4.4254000000000002E-2</v>
      </c>
      <c r="OK57" s="475">
        <v>5.6233350000000008E-2</v>
      </c>
      <c r="OL57" s="475">
        <v>0.6683529350657289</v>
      </c>
      <c r="OM57" s="475" t="s">
        <v>1395</v>
      </c>
      <c r="ON57" s="475">
        <v>1</v>
      </c>
      <c r="OO57" s="475">
        <v>46</v>
      </c>
      <c r="OP57" s="490"/>
      <c r="OQ57" s="491" t="s">
        <v>1395</v>
      </c>
      <c r="OR57" s="478" t="s">
        <v>1395</v>
      </c>
      <c r="OS57" s="479">
        <v>1556261</v>
      </c>
      <c r="OT57" s="479">
        <v>2042</v>
      </c>
      <c r="OU57" s="479" t="s">
        <v>1395</v>
      </c>
      <c r="OV57" s="479" t="s">
        <v>1395</v>
      </c>
      <c r="OW57" s="479">
        <v>0</v>
      </c>
      <c r="OX57" s="479">
        <v>1</v>
      </c>
      <c r="OY57" s="480">
        <v>1</v>
      </c>
      <c r="OZ57" s="480">
        <v>0.65772794494977127</v>
      </c>
      <c r="PA57" s="481"/>
      <c r="PB57" s="482">
        <v>5.6281669648476242</v>
      </c>
      <c r="PC57" s="483"/>
      <c r="PD57" s="478">
        <v>893.46489724282753</v>
      </c>
      <c r="PE57" s="479">
        <v>-7.3514714274412099E-12</v>
      </c>
      <c r="PF57" s="479">
        <v>1158.1932071365336</v>
      </c>
      <c r="PG57" s="480">
        <v>5.6281669648476242</v>
      </c>
      <c r="PH57" s="483"/>
      <c r="PI57" s="478">
        <v>5.6281669648476242</v>
      </c>
      <c r="PJ57" s="479">
        <v>34100</v>
      </c>
      <c r="PK57" s="479">
        <v>1000</v>
      </c>
      <c r="PL57" s="479">
        <v>-2.7854363023980255E-3</v>
      </c>
      <c r="PM57" s="484">
        <v>36</v>
      </c>
      <c r="PN57" s="479">
        <v>15516</v>
      </c>
      <c r="PO57" s="485">
        <v>2039</v>
      </c>
      <c r="PP57" s="479">
        <v>33</v>
      </c>
      <c r="PQ57" s="479">
        <v>0</v>
      </c>
      <c r="PR57" s="486" t="s">
        <v>1691</v>
      </c>
      <c r="PS57" s="486" t="s">
        <v>1657</v>
      </c>
      <c r="PT57" s="479">
        <v>1</v>
      </c>
      <c r="PU57" s="487" t="s">
        <v>1690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row>
    <row r="58" spans="1:457" x14ac:dyDescent="0.35">
      <c r="A58" s="459" t="s">
        <v>1692</v>
      </c>
      <c r="B58" s="460">
        <v>5.6253815285452262</v>
      </c>
      <c r="C58" s="488">
        <f>NPV(About!A$94,'H2 Data'!AE$2:BH$2)/30*AB58+B58</f>
        <v>5.6253815285452262</v>
      </c>
      <c r="D58" s="462" t="s">
        <v>1592</v>
      </c>
      <c r="E58" s="463" t="s">
        <v>1692</v>
      </c>
      <c r="F58" s="463" t="s">
        <v>1391</v>
      </c>
      <c r="G58" s="463" t="s">
        <v>1392</v>
      </c>
      <c r="H58" s="463" t="s">
        <v>1594</v>
      </c>
      <c r="I58" s="463" t="s">
        <v>1654</v>
      </c>
      <c r="J58" s="464">
        <v>2043</v>
      </c>
      <c r="K58" s="465">
        <v>1000</v>
      </c>
      <c r="L58" s="466">
        <v>0.53</v>
      </c>
      <c r="M58" s="466">
        <v>2.3300000000000001E-2</v>
      </c>
      <c r="N58" s="466">
        <v>0.25</v>
      </c>
      <c r="O58" s="471">
        <v>0.11</v>
      </c>
      <c r="P58" s="465">
        <v>1</v>
      </c>
      <c r="Q58" s="465">
        <v>2</v>
      </c>
      <c r="R58" s="465">
        <v>30</v>
      </c>
      <c r="S58" s="467" t="s">
        <v>1395</v>
      </c>
      <c r="T58" s="468">
        <v>93292.999999999985</v>
      </c>
      <c r="U58" s="468">
        <v>919603.99999999988</v>
      </c>
      <c r="V58" s="468">
        <v>319862</v>
      </c>
      <c r="W58" s="468">
        <v>10230.999999999998</v>
      </c>
      <c r="X58" s="465">
        <v>0</v>
      </c>
      <c r="Y58" s="469" t="s">
        <v>1655</v>
      </c>
      <c r="Z58" s="470">
        <v>21.72</v>
      </c>
      <c r="AA58" s="469" t="s">
        <v>1397</v>
      </c>
      <c r="AB58" s="465">
        <v>0</v>
      </c>
      <c r="AC58" s="466">
        <v>0</v>
      </c>
      <c r="AD58" s="466">
        <v>0.7</v>
      </c>
      <c r="AE58" s="466">
        <v>0.7</v>
      </c>
      <c r="AF58" s="467" t="s">
        <v>1398</v>
      </c>
      <c r="AG58" s="465">
        <v>442.54</v>
      </c>
      <c r="AH58" s="465">
        <v>442.54</v>
      </c>
      <c r="AI58" s="465">
        <v>442.54</v>
      </c>
      <c r="AJ58" s="465">
        <v>30</v>
      </c>
      <c r="AK58" s="469" t="s">
        <v>1399</v>
      </c>
      <c r="AL58" s="466">
        <v>0.91</v>
      </c>
      <c r="AM58" s="466">
        <v>0.01</v>
      </c>
      <c r="AN58" s="469" t="s">
        <v>1400</v>
      </c>
      <c r="AO58" s="466"/>
      <c r="AP58" s="466"/>
      <c r="AQ58" s="466"/>
      <c r="AR58" s="466"/>
      <c r="AS58" s="466"/>
      <c r="AT58" s="466"/>
      <c r="AU58" s="466"/>
      <c r="AV58" s="466"/>
      <c r="AW58" s="466"/>
      <c r="AX58" s="466"/>
      <c r="AY58" s="466"/>
      <c r="AZ58" s="466"/>
      <c r="BA58" s="466"/>
      <c r="BB58" s="466"/>
      <c r="BC58" s="466"/>
      <c r="BD58" s="466"/>
      <c r="BE58" s="466"/>
      <c r="BF58" s="466"/>
      <c r="BG58" s="466"/>
      <c r="BH58" s="466"/>
      <c r="BI58" s="466"/>
      <c r="BJ58" s="466"/>
      <c r="BK58" s="466"/>
      <c r="BL58" s="466"/>
      <c r="BM58" s="466"/>
      <c r="BN58" s="466"/>
      <c r="BO58" s="466"/>
      <c r="BP58" s="466"/>
      <c r="BQ58" s="466"/>
      <c r="BR58" s="466"/>
      <c r="BS58" s="466"/>
      <c r="BT58" s="466"/>
      <c r="BU58" s="466"/>
      <c r="BV58" s="466"/>
      <c r="BW58" s="466"/>
      <c r="BX58" s="466"/>
      <c r="BY58" s="466"/>
      <c r="BZ58" s="466"/>
      <c r="CA58" s="466"/>
      <c r="CB58" s="466"/>
      <c r="CC58" s="466"/>
      <c r="CD58" s="466"/>
      <c r="CE58" s="466"/>
      <c r="CF58" s="466"/>
      <c r="CG58" s="466"/>
      <c r="CH58" s="466"/>
      <c r="CI58" s="466"/>
      <c r="CJ58" s="466"/>
      <c r="CK58" s="466"/>
      <c r="CL58" s="466"/>
      <c r="CM58" s="466"/>
      <c r="CN58" s="466"/>
      <c r="CO58" s="466"/>
      <c r="CP58" s="466"/>
      <c r="CQ58" s="466"/>
      <c r="CR58" s="466"/>
      <c r="CS58" s="466"/>
      <c r="CT58" s="466"/>
      <c r="CU58" s="466"/>
      <c r="CV58" s="466"/>
      <c r="CW58" s="466"/>
      <c r="CX58" s="466"/>
      <c r="CY58" s="466"/>
      <c r="CZ58" s="466"/>
      <c r="DA58" s="466"/>
      <c r="DB58" s="466"/>
      <c r="DC58" s="466"/>
      <c r="DD58" s="466"/>
      <c r="DE58" s="466"/>
      <c r="DF58" s="466"/>
      <c r="DG58" s="466"/>
      <c r="DH58" s="466"/>
      <c r="DI58" s="466"/>
      <c r="DJ58" s="466"/>
      <c r="DK58" s="466"/>
      <c r="DL58" s="466"/>
      <c r="DM58" s="466"/>
      <c r="DN58" s="466"/>
      <c r="DO58" s="466"/>
      <c r="DP58" s="466"/>
      <c r="DQ58" s="466"/>
      <c r="DR58" s="466"/>
      <c r="DS58" s="466"/>
      <c r="DT58" s="466"/>
      <c r="DU58" s="466"/>
      <c r="DV58" s="466"/>
      <c r="DW58" s="471"/>
      <c r="DX58" s="466"/>
      <c r="DY58" s="466"/>
      <c r="DZ58" s="466"/>
      <c r="EA58" s="466"/>
      <c r="EB58" s="466"/>
      <c r="EC58" s="466"/>
      <c r="ED58" s="466"/>
      <c r="EE58" s="466"/>
      <c r="EF58" s="466"/>
      <c r="EG58" s="466"/>
      <c r="EH58" s="466"/>
      <c r="EI58" s="466"/>
      <c r="EJ58" s="466"/>
      <c r="EK58" s="465"/>
      <c r="EL58" s="465"/>
      <c r="EM58" s="465"/>
      <c r="EN58" s="465"/>
      <c r="EO58" s="466"/>
      <c r="EP58" s="466"/>
      <c r="EQ58" s="466"/>
      <c r="ER58" s="465"/>
      <c r="ES58" s="465"/>
      <c r="ET58" s="465"/>
      <c r="EU58" s="465"/>
      <c r="EV58" s="465"/>
      <c r="EW58" s="467"/>
      <c r="EX58" s="467" t="s">
        <v>1401</v>
      </c>
      <c r="EY58" s="467">
        <v>0</v>
      </c>
      <c r="EZ58" s="467">
        <v>0</v>
      </c>
      <c r="FA58" s="467">
        <v>0</v>
      </c>
      <c r="FB58" s="469" t="s">
        <v>1402</v>
      </c>
      <c r="FC58" s="467">
        <v>100</v>
      </c>
      <c r="FD58" s="469" t="s">
        <v>1597</v>
      </c>
      <c r="FE58" s="467">
        <v>0</v>
      </c>
      <c r="FF58" s="469" t="s">
        <v>1404</v>
      </c>
      <c r="FG58" s="467">
        <v>0</v>
      </c>
      <c r="FH58" s="469" t="s">
        <v>1405</v>
      </c>
      <c r="FI58" s="467">
        <v>0</v>
      </c>
      <c r="FJ58" s="469" t="s">
        <v>1405</v>
      </c>
      <c r="FK58" s="467">
        <v>0</v>
      </c>
      <c r="FL58" s="472">
        <v>1</v>
      </c>
      <c r="FM58" s="473">
        <v>0</v>
      </c>
      <c r="FN58" s="473">
        <v>0</v>
      </c>
      <c r="FO58" s="473">
        <v>0</v>
      </c>
      <c r="FP58" s="473">
        <v>0</v>
      </c>
      <c r="FQ58" s="473">
        <v>0</v>
      </c>
      <c r="FR58" s="473">
        <v>0</v>
      </c>
      <c r="FS58" s="473">
        <v>0</v>
      </c>
      <c r="FT58" s="473">
        <v>0</v>
      </c>
      <c r="FU58" s="473">
        <v>0</v>
      </c>
      <c r="FV58" s="473">
        <v>96003.999999999985</v>
      </c>
      <c r="FW58" s="473">
        <v>0</v>
      </c>
      <c r="FX58" s="473">
        <v>0</v>
      </c>
      <c r="FY58" s="473">
        <v>0</v>
      </c>
      <c r="FZ58" s="473">
        <v>0</v>
      </c>
      <c r="GA58" s="473">
        <v>0</v>
      </c>
      <c r="GB58" s="473">
        <v>0</v>
      </c>
      <c r="GC58" s="473">
        <v>0</v>
      </c>
      <c r="GD58" s="473">
        <v>0</v>
      </c>
      <c r="GE58" s="473">
        <v>0</v>
      </c>
      <c r="GF58" s="473">
        <v>117372.99999999999</v>
      </c>
      <c r="GG58" s="473">
        <v>0</v>
      </c>
      <c r="GH58" s="473">
        <v>0</v>
      </c>
      <c r="GI58" s="473">
        <v>0</v>
      </c>
      <c r="GJ58" s="473">
        <v>0</v>
      </c>
      <c r="GK58" s="473">
        <v>0</v>
      </c>
      <c r="GL58" s="473">
        <v>0</v>
      </c>
      <c r="GM58" s="473">
        <v>0</v>
      </c>
      <c r="GN58" s="473">
        <v>0</v>
      </c>
      <c r="GO58" s="473">
        <v>0</v>
      </c>
      <c r="GP58" s="473">
        <v>0</v>
      </c>
      <c r="GQ58" s="473">
        <v>0</v>
      </c>
      <c r="GR58" s="473">
        <v>0</v>
      </c>
      <c r="GS58" s="473">
        <v>0</v>
      </c>
      <c r="GT58" s="473">
        <v>0</v>
      </c>
      <c r="GU58" s="473">
        <v>0</v>
      </c>
      <c r="GV58" s="473">
        <v>0</v>
      </c>
      <c r="GW58" s="473">
        <v>0</v>
      </c>
      <c r="GX58" s="473">
        <v>0</v>
      </c>
      <c r="GY58" s="473">
        <v>0</v>
      </c>
      <c r="GZ58" s="473">
        <v>0</v>
      </c>
      <c r="HA58" s="473">
        <v>0</v>
      </c>
      <c r="HB58" s="473">
        <v>0</v>
      </c>
      <c r="HC58" s="473">
        <v>0</v>
      </c>
      <c r="HD58" s="473">
        <v>0</v>
      </c>
      <c r="HE58" s="473">
        <v>0</v>
      </c>
      <c r="HF58" s="473">
        <v>0</v>
      </c>
      <c r="HG58" s="473">
        <v>0</v>
      </c>
      <c r="HH58" s="473">
        <v>0</v>
      </c>
      <c r="HI58" s="473">
        <v>0</v>
      </c>
      <c r="HJ58" s="473">
        <v>0</v>
      </c>
      <c r="HK58" s="473">
        <v>0</v>
      </c>
      <c r="HL58" s="473">
        <v>0</v>
      </c>
      <c r="HM58" s="473">
        <v>0</v>
      </c>
      <c r="HN58" s="473">
        <v>0</v>
      </c>
      <c r="HO58" s="473">
        <v>0</v>
      </c>
      <c r="HP58" s="473">
        <v>0</v>
      </c>
      <c r="HQ58" s="473">
        <v>0</v>
      </c>
      <c r="HR58" s="473">
        <v>0</v>
      </c>
      <c r="HS58" s="473">
        <v>0</v>
      </c>
      <c r="HT58" s="473">
        <v>0</v>
      </c>
      <c r="HU58" s="473">
        <v>0</v>
      </c>
      <c r="HV58" s="473">
        <v>0</v>
      </c>
      <c r="HW58" s="473">
        <v>0</v>
      </c>
      <c r="HX58" s="473">
        <v>0</v>
      </c>
      <c r="HY58" s="473">
        <v>0</v>
      </c>
      <c r="HZ58" s="473">
        <v>0</v>
      </c>
      <c r="IA58" s="473">
        <v>0</v>
      </c>
      <c r="IB58" s="473">
        <v>0</v>
      </c>
      <c r="IC58" s="473">
        <v>0</v>
      </c>
      <c r="ID58" s="473">
        <v>0</v>
      </c>
      <c r="IE58" s="473">
        <v>0</v>
      </c>
      <c r="IF58" s="473">
        <v>0</v>
      </c>
      <c r="IG58" s="473">
        <v>0</v>
      </c>
      <c r="IH58" s="473">
        <v>0</v>
      </c>
      <c r="II58" s="473">
        <v>0</v>
      </c>
      <c r="IJ58" s="473">
        <v>0</v>
      </c>
      <c r="IK58" s="473">
        <v>0</v>
      </c>
      <c r="IL58" s="473">
        <v>0</v>
      </c>
      <c r="IM58" s="473">
        <v>0</v>
      </c>
      <c r="IN58" s="473">
        <v>0</v>
      </c>
      <c r="IO58" s="473">
        <v>0</v>
      </c>
      <c r="IP58" s="473">
        <v>0</v>
      </c>
      <c r="IQ58" s="473">
        <v>0</v>
      </c>
      <c r="IR58" s="473">
        <v>0</v>
      </c>
      <c r="IS58" s="473">
        <v>0</v>
      </c>
      <c r="IT58" s="473">
        <v>0</v>
      </c>
      <c r="IU58" s="473">
        <v>0</v>
      </c>
      <c r="IV58" s="473">
        <v>0</v>
      </c>
      <c r="IW58" s="473">
        <v>0</v>
      </c>
      <c r="IX58" s="473">
        <v>0</v>
      </c>
      <c r="IY58" s="473">
        <v>0</v>
      </c>
      <c r="IZ58" s="473">
        <v>0</v>
      </c>
      <c r="JA58" s="473">
        <v>0</v>
      </c>
      <c r="JB58" s="473">
        <v>0</v>
      </c>
      <c r="JC58" s="473">
        <v>0</v>
      </c>
      <c r="JD58" s="473">
        <v>0</v>
      </c>
      <c r="JE58" s="473">
        <v>0</v>
      </c>
      <c r="JF58" s="473">
        <v>0</v>
      </c>
      <c r="JG58" s="473">
        <v>0</v>
      </c>
      <c r="JH58" s="473">
        <v>0</v>
      </c>
      <c r="JI58" s="467" t="s">
        <v>1406</v>
      </c>
      <c r="JJ58" s="467" t="s">
        <v>1406</v>
      </c>
      <c r="JK58" s="395"/>
      <c r="JL58" s="395"/>
      <c r="JM58" s="395"/>
      <c r="JN58" s="395"/>
      <c r="JO58" s="395"/>
      <c r="JP58" s="395"/>
      <c r="JQ58" s="395"/>
      <c r="JR58" s="395"/>
      <c r="JS58" s="395"/>
      <c r="JT58" s="395"/>
      <c r="JU58" s="395"/>
      <c r="JV58" s="395"/>
      <c r="JW58" s="395"/>
      <c r="JX58" s="395"/>
      <c r="JY58" s="395"/>
      <c r="JZ58" s="395"/>
      <c r="KA58" s="395"/>
      <c r="KB58" s="395"/>
      <c r="KC58" s="395"/>
      <c r="KD58" s="395"/>
      <c r="KE58" s="395"/>
      <c r="KF58" s="395"/>
      <c r="KG58" s="395"/>
      <c r="KH58" s="395"/>
      <c r="KI58" s="395"/>
      <c r="KJ58" s="395"/>
      <c r="KK58" s="395"/>
      <c r="KL58" s="395"/>
      <c r="KM58" s="395"/>
      <c r="KN58" s="395"/>
      <c r="KO58" s="395"/>
      <c r="KP58" s="395"/>
      <c r="KQ58" s="395"/>
      <c r="KR58" s="395"/>
      <c r="KS58" s="395"/>
      <c r="KT58" s="395"/>
      <c r="KU58" s="395"/>
      <c r="KV58" s="395"/>
      <c r="KW58" s="395"/>
      <c r="KX58" s="395"/>
      <c r="KY58" s="395"/>
      <c r="KZ58" s="395"/>
      <c r="LA58" s="395"/>
      <c r="LB58" s="395"/>
      <c r="LC58" s="395"/>
      <c r="LD58" s="395"/>
      <c r="LE58" s="395"/>
      <c r="LF58" s="395"/>
      <c r="LG58" s="395"/>
      <c r="LH58" s="395"/>
      <c r="LI58" s="395"/>
      <c r="LJ58" s="395"/>
      <c r="LK58" s="395"/>
      <c r="LL58" s="395"/>
      <c r="LM58" s="395"/>
      <c r="LN58" s="395"/>
      <c r="LO58" s="395"/>
      <c r="LP58" s="395"/>
      <c r="LQ58" s="395"/>
      <c r="LR58" s="395"/>
      <c r="LS58" s="395"/>
      <c r="LT58" s="395"/>
      <c r="LU58" s="395"/>
      <c r="LV58" s="395"/>
      <c r="LW58" s="395"/>
      <c r="LX58" s="395"/>
      <c r="LY58" s="395"/>
      <c r="LZ58" s="395"/>
      <c r="MA58" s="395"/>
      <c r="MB58" s="395"/>
      <c r="MC58" s="395"/>
      <c r="MD58" s="395"/>
      <c r="ME58" s="395"/>
      <c r="MF58" s="395"/>
      <c r="MG58" s="395"/>
      <c r="MH58" s="395"/>
      <c r="MI58" s="395"/>
      <c r="MJ58" s="395"/>
      <c r="MK58" s="395"/>
      <c r="ML58" s="395"/>
      <c r="MM58" s="395"/>
      <c r="MN58" s="395"/>
      <c r="MO58" s="395"/>
      <c r="MP58" s="395"/>
      <c r="MQ58" s="395"/>
      <c r="MR58" s="395"/>
      <c r="MS58" s="395"/>
      <c r="MT58" s="395"/>
      <c r="MU58" s="395"/>
      <c r="MV58" s="395"/>
      <c r="MW58" s="395"/>
      <c r="MX58" s="395"/>
      <c r="MY58" s="395"/>
      <c r="MZ58" s="395"/>
      <c r="NA58" s="395"/>
      <c r="NB58" s="395"/>
      <c r="NC58" s="395"/>
      <c r="ND58" s="395"/>
      <c r="NE58" s="395"/>
      <c r="NF58" s="395"/>
      <c r="NG58" s="489"/>
      <c r="NH58" s="475">
        <v>5.6253815285452262</v>
      </c>
      <c r="NI58" s="475">
        <v>26.117521360729778</v>
      </c>
      <c r="NJ58" s="475">
        <v>5.6944604808136363</v>
      </c>
      <c r="NK58" s="475">
        <v>2390.3993732285794</v>
      </c>
      <c r="NL58" s="475">
        <v>18.2202541050322</v>
      </c>
      <c r="NM58" s="475">
        <v>0.31986199999999998</v>
      </c>
      <c r="NN58" s="475">
        <v>0.91960399999999987</v>
      </c>
      <c r="NO58" s="475">
        <v>9.3292999999999987E-2</v>
      </c>
      <c r="NP58" s="475">
        <v>4.9851673665821654E-2</v>
      </c>
      <c r="NQ58" s="475">
        <v>0.77024176356180529</v>
      </c>
      <c r="NR58" s="475">
        <v>0.41726938651356998</v>
      </c>
      <c r="NS58" s="475">
        <v>0</v>
      </c>
      <c r="NT58" s="475">
        <v>13.590572386704872</v>
      </c>
      <c r="NU58" s="475">
        <v>2.1462377506957533E-2</v>
      </c>
      <c r="NV58" s="475">
        <v>0</v>
      </c>
      <c r="NW58" s="475">
        <v>0.56080387268624898</v>
      </c>
      <c r="NX58" s="475">
        <v>0</v>
      </c>
      <c r="NY58" s="475">
        <v>0</v>
      </c>
      <c r="NZ58" s="475">
        <v>1.4927470707271036</v>
      </c>
      <c r="OA58" s="475">
        <v>2.0339997938708995E-2</v>
      </c>
      <c r="OB58" s="475">
        <v>0.25</v>
      </c>
      <c r="OC58" s="475">
        <v>1.7281285781075371</v>
      </c>
      <c r="OD58" s="475">
        <v>-2.7166901317849346E-16</v>
      </c>
      <c r="OE58" s="475">
        <v>-2.3618340492120566E-15</v>
      </c>
      <c r="OF58" s="475">
        <v>0.1099999964237213</v>
      </c>
      <c r="OG58" s="475">
        <v>6.8204000592231764E-2</v>
      </c>
      <c r="OH58" s="475">
        <v>0.31957469631560581</v>
      </c>
      <c r="OI58" s="475">
        <v>0.11</v>
      </c>
      <c r="OJ58" s="475">
        <v>4.4253999999999995E-2</v>
      </c>
      <c r="OK58" s="475">
        <v>5.6233350000000001E-2</v>
      </c>
      <c r="OL58" s="475">
        <v>0.65502978698174008</v>
      </c>
      <c r="OM58" s="475" t="s">
        <v>1395</v>
      </c>
      <c r="ON58" s="475">
        <v>1</v>
      </c>
      <c r="OO58" s="475">
        <v>47</v>
      </c>
      <c r="OP58" s="490"/>
      <c r="OQ58" s="491" t="s">
        <v>1395</v>
      </c>
      <c r="OR58" s="478" t="s">
        <v>1395</v>
      </c>
      <c r="OS58" s="479">
        <v>1556367</v>
      </c>
      <c r="OT58" s="479">
        <v>2043</v>
      </c>
      <c r="OU58" s="479" t="s">
        <v>1395</v>
      </c>
      <c r="OV58" s="479" t="s">
        <v>1395</v>
      </c>
      <c r="OW58" s="479">
        <v>0</v>
      </c>
      <c r="OX58" s="479">
        <v>1</v>
      </c>
      <c r="OY58" s="480">
        <v>1</v>
      </c>
      <c r="OZ58" s="480">
        <v>0.64461645800459044</v>
      </c>
      <c r="PA58" s="481"/>
      <c r="PB58" s="482">
        <v>5.6253815285452262</v>
      </c>
      <c r="PC58" s="483"/>
      <c r="PD58" s="478">
        <v>872.99684386799709</v>
      </c>
      <c r="PE58" s="479">
        <v>-1.5470716541415941E-12</v>
      </c>
      <c r="PF58" s="479">
        <v>1131.9756943948375</v>
      </c>
      <c r="PG58" s="480">
        <v>5.6253815285452262</v>
      </c>
      <c r="PH58" s="483"/>
      <c r="PI58" s="478">
        <v>5.6253815285452262</v>
      </c>
      <c r="PJ58" s="479">
        <v>35100</v>
      </c>
      <c r="PK58" s="479">
        <v>1000</v>
      </c>
      <c r="PL58" s="479">
        <v>1.101096935597301E-2</v>
      </c>
      <c r="PM58" s="484">
        <v>36</v>
      </c>
      <c r="PN58" s="479">
        <v>15480</v>
      </c>
      <c r="PO58" s="485">
        <v>2040</v>
      </c>
      <c r="PP58" s="479">
        <v>33</v>
      </c>
      <c r="PQ58" s="479">
        <v>0</v>
      </c>
      <c r="PR58" s="486" t="s">
        <v>1693</v>
      </c>
      <c r="PS58" s="486" t="s">
        <v>1657</v>
      </c>
      <c r="PT58" s="479">
        <v>1</v>
      </c>
      <c r="PU58" s="487" t="s">
        <v>1692</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row>
    <row r="59" spans="1:457" x14ac:dyDescent="0.35">
      <c r="A59" s="459" t="s">
        <v>1694</v>
      </c>
      <c r="B59" s="460">
        <v>5.6363924979011992</v>
      </c>
      <c r="C59" s="488">
        <f>NPV(About!A$94,'H2 Data'!AE$2:BH$2)/30*AB59+B59</f>
        <v>5.6363924979011992</v>
      </c>
      <c r="D59" s="462" t="s">
        <v>1592</v>
      </c>
      <c r="E59" s="463" t="s">
        <v>1694</v>
      </c>
      <c r="F59" s="463" t="s">
        <v>1391</v>
      </c>
      <c r="G59" s="463" t="s">
        <v>1392</v>
      </c>
      <c r="H59" s="463" t="s">
        <v>1594</v>
      </c>
      <c r="I59" s="463" t="s">
        <v>1654</v>
      </c>
      <c r="J59" s="464">
        <v>2044</v>
      </c>
      <c r="K59" s="465">
        <v>1000</v>
      </c>
      <c r="L59" s="466">
        <v>0.54</v>
      </c>
      <c r="M59" s="466">
        <v>2.3300000000000001E-2</v>
      </c>
      <c r="N59" s="466">
        <v>0.25</v>
      </c>
      <c r="O59" s="471">
        <v>0.11</v>
      </c>
      <c r="P59" s="465">
        <v>1</v>
      </c>
      <c r="Q59" s="465">
        <v>2</v>
      </c>
      <c r="R59" s="465">
        <v>30</v>
      </c>
      <c r="S59" s="467" t="s">
        <v>1395</v>
      </c>
      <c r="T59" s="468">
        <v>93100</v>
      </c>
      <c r="U59" s="468">
        <v>917697.00000000012</v>
      </c>
      <c r="V59" s="468">
        <v>319199.00000000006</v>
      </c>
      <c r="W59" s="468">
        <v>10176</v>
      </c>
      <c r="X59" s="465">
        <v>0</v>
      </c>
      <c r="Y59" s="469" t="s">
        <v>1655</v>
      </c>
      <c r="Z59" s="470">
        <v>21.79</v>
      </c>
      <c r="AA59" s="469" t="s">
        <v>1397</v>
      </c>
      <c r="AB59" s="465">
        <v>0</v>
      </c>
      <c r="AC59" s="466">
        <v>0</v>
      </c>
      <c r="AD59" s="466">
        <v>0.7</v>
      </c>
      <c r="AE59" s="466">
        <v>0.7</v>
      </c>
      <c r="AF59" s="467" t="s">
        <v>1398</v>
      </c>
      <c r="AG59" s="465">
        <v>442.54</v>
      </c>
      <c r="AH59" s="465">
        <v>442.54</v>
      </c>
      <c r="AI59" s="465">
        <v>442.54</v>
      </c>
      <c r="AJ59" s="465">
        <v>30</v>
      </c>
      <c r="AK59" s="469" t="s">
        <v>1399</v>
      </c>
      <c r="AL59" s="466">
        <v>0.91</v>
      </c>
      <c r="AM59" s="466">
        <v>0.01</v>
      </c>
      <c r="AN59" s="469" t="s">
        <v>1400</v>
      </c>
      <c r="AO59" s="466"/>
      <c r="AP59" s="466"/>
      <c r="AQ59" s="466"/>
      <c r="AR59" s="466"/>
      <c r="AS59" s="466"/>
      <c r="AT59" s="466"/>
      <c r="AU59" s="466"/>
      <c r="AV59" s="466"/>
      <c r="AW59" s="466"/>
      <c r="AX59" s="466"/>
      <c r="AY59" s="466"/>
      <c r="AZ59" s="466"/>
      <c r="BA59" s="466"/>
      <c r="BB59" s="466"/>
      <c r="BC59" s="466"/>
      <c r="BD59" s="466"/>
      <c r="BE59" s="466"/>
      <c r="BF59" s="466"/>
      <c r="BG59" s="466"/>
      <c r="BH59" s="466"/>
      <c r="BI59" s="466"/>
      <c r="BJ59" s="466"/>
      <c r="BK59" s="466"/>
      <c r="BL59" s="466"/>
      <c r="BM59" s="466"/>
      <c r="BN59" s="466"/>
      <c r="BO59" s="466"/>
      <c r="BP59" s="466"/>
      <c r="BQ59" s="466"/>
      <c r="BR59" s="466"/>
      <c r="BS59" s="466"/>
      <c r="BT59" s="466"/>
      <c r="BU59" s="466"/>
      <c r="BV59" s="466"/>
      <c r="BW59" s="466"/>
      <c r="BX59" s="466"/>
      <c r="BY59" s="466"/>
      <c r="BZ59" s="466"/>
      <c r="CA59" s="466"/>
      <c r="CB59" s="466"/>
      <c r="CC59" s="466"/>
      <c r="CD59" s="466"/>
      <c r="CE59" s="466"/>
      <c r="CF59" s="466"/>
      <c r="CG59" s="466"/>
      <c r="CH59" s="466"/>
      <c r="CI59" s="466"/>
      <c r="CJ59" s="466"/>
      <c r="CK59" s="466"/>
      <c r="CL59" s="466"/>
      <c r="CM59" s="466"/>
      <c r="CN59" s="466"/>
      <c r="CO59" s="466"/>
      <c r="CP59" s="466"/>
      <c r="CQ59" s="466"/>
      <c r="CR59" s="466"/>
      <c r="CS59" s="466"/>
      <c r="CT59" s="466"/>
      <c r="CU59" s="466"/>
      <c r="CV59" s="466"/>
      <c r="CW59" s="466"/>
      <c r="CX59" s="466"/>
      <c r="CY59" s="466"/>
      <c r="CZ59" s="466"/>
      <c r="DA59" s="466"/>
      <c r="DB59" s="466"/>
      <c r="DC59" s="466"/>
      <c r="DD59" s="466"/>
      <c r="DE59" s="466"/>
      <c r="DF59" s="466"/>
      <c r="DG59" s="466"/>
      <c r="DH59" s="466"/>
      <c r="DI59" s="466"/>
      <c r="DJ59" s="466"/>
      <c r="DK59" s="466"/>
      <c r="DL59" s="466"/>
      <c r="DM59" s="466"/>
      <c r="DN59" s="466"/>
      <c r="DO59" s="466"/>
      <c r="DP59" s="466"/>
      <c r="DQ59" s="466"/>
      <c r="DR59" s="466"/>
      <c r="DS59" s="466"/>
      <c r="DT59" s="466"/>
      <c r="DU59" s="466"/>
      <c r="DV59" s="466"/>
      <c r="DW59" s="471"/>
      <c r="DX59" s="466"/>
      <c r="DY59" s="466"/>
      <c r="DZ59" s="466"/>
      <c r="EA59" s="466"/>
      <c r="EB59" s="466"/>
      <c r="EC59" s="466"/>
      <c r="ED59" s="466"/>
      <c r="EE59" s="466"/>
      <c r="EF59" s="466"/>
      <c r="EG59" s="466"/>
      <c r="EH59" s="466"/>
      <c r="EI59" s="466"/>
      <c r="EJ59" s="466"/>
      <c r="EK59" s="465"/>
      <c r="EL59" s="465"/>
      <c r="EM59" s="465"/>
      <c r="EN59" s="465"/>
      <c r="EO59" s="466"/>
      <c r="EP59" s="466"/>
      <c r="EQ59" s="466"/>
      <c r="ER59" s="465"/>
      <c r="ES59" s="465"/>
      <c r="ET59" s="465"/>
      <c r="EU59" s="465"/>
      <c r="EV59" s="465"/>
      <c r="EW59" s="467"/>
      <c r="EX59" s="467" t="s">
        <v>1401</v>
      </c>
      <c r="EY59" s="467">
        <v>0</v>
      </c>
      <c r="EZ59" s="467">
        <v>0</v>
      </c>
      <c r="FA59" s="467">
        <v>0</v>
      </c>
      <c r="FB59" s="469" t="s">
        <v>1402</v>
      </c>
      <c r="FC59" s="467">
        <v>100</v>
      </c>
      <c r="FD59" s="469" t="s">
        <v>1597</v>
      </c>
      <c r="FE59" s="467">
        <v>0</v>
      </c>
      <c r="FF59" s="469" t="s">
        <v>1404</v>
      </c>
      <c r="FG59" s="467">
        <v>0</v>
      </c>
      <c r="FH59" s="469" t="s">
        <v>1405</v>
      </c>
      <c r="FI59" s="467">
        <v>0</v>
      </c>
      <c r="FJ59" s="469" t="s">
        <v>1405</v>
      </c>
      <c r="FK59" s="467">
        <v>0</v>
      </c>
      <c r="FL59" s="472">
        <v>1</v>
      </c>
      <c r="FM59" s="473">
        <v>0</v>
      </c>
      <c r="FN59" s="473">
        <v>0</v>
      </c>
      <c r="FO59" s="473">
        <v>0</v>
      </c>
      <c r="FP59" s="473">
        <v>0</v>
      </c>
      <c r="FQ59" s="473">
        <v>0</v>
      </c>
      <c r="FR59" s="473">
        <v>0</v>
      </c>
      <c r="FS59" s="473">
        <v>0</v>
      </c>
      <c r="FT59" s="473">
        <v>0</v>
      </c>
      <c r="FU59" s="473">
        <v>0</v>
      </c>
      <c r="FV59" s="473">
        <v>97953.000000000015</v>
      </c>
      <c r="FW59" s="473">
        <v>0</v>
      </c>
      <c r="FX59" s="473">
        <v>0</v>
      </c>
      <c r="FY59" s="473">
        <v>0</v>
      </c>
      <c r="FZ59" s="473">
        <v>0</v>
      </c>
      <c r="GA59" s="473">
        <v>0</v>
      </c>
      <c r="GB59" s="473">
        <v>0</v>
      </c>
      <c r="GC59" s="473">
        <v>0</v>
      </c>
      <c r="GD59" s="473">
        <v>0</v>
      </c>
      <c r="GE59" s="473">
        <v>0</v>
      </c>
      <c r="GF59" s="473">
        <v>119756.00000000001</v>
      </c>
      <c r="GG59" s="473">
        <v>0</v>
      </c>
      <c r="GH59" s="473">
        <v>0</v>
      </c>
      <c r="GI59" s="473">
        <v>0</v>
      </c>
      <c r="GJ59" s="473">
        <v>0</v>
      </c>
      <c r="GK59" s="473">
        <v>0</v>
      </c>
      <c r="GL59" s="473">
        <v>0</v>
      </c>
      <c r="GM59" s="473">
        <v>0</v>
      </c>
      <c r="GN59" s="473">
        <v>0</v>
      </c>
      <c r="GO59" s="473">
        <v>0</v>
      </c>
      <c r="GP59" s="473">
        <v>0</v>
      </c>
      <c r="GQ59" s="473">
        <v>0</v>
      </c>
      <c r="GR59" s="473">
        <v>0</v>
      </c>
      <c r="GS59" s="473">
        <v>0</v>
      </c>
      <c r="GT59" s="473">
        <v>0</v>
      </c>
      <c r="GU59" s="473">
        <v>0</v>
      </c>
      <c r="GV59" s="473">
        <v>0</v>
      </c>
      <c r="GW59" s="473">
        <v>0</v>
      </c>
      <c r="GX59" s="473">
        <v>0</v>
      </c>
      <c r="GY59" s="473">
        <v>0</v>
      </c>
      <c r="GZ59" s="473">
        <v>0</v>
      </c>
      <c r="HA59" s="473">
        <v>0</v>
      </c>
      <c r="HB59" s="473">
        <v>0</v>
      </c>
      <c r="HC59" s="473">
        <v>0</v>
      </c>
      <c r="HD59" s="473">
        <v>0</v>
      </c>
      <c r="HE59" s="473">
        <v>0</v>
      </c>
      <c r="HF59" s="473">
        <v>0</v>
      </c>
      <c r="HG59" s="473">
        <v>0</v>
      </c>
      <c r="HH59" s="473">
        <v>0</v>
      </c>
      <c r="HI59" s="473">
        <v>0</v>
      </c>
      <c r="HJ59" s="473">
        <v>0</v>
      </c>
      <c r="HK59" s="473">
        <v>0</v>
      </c>
      <c r="HL59" s="473">
        <v>0</v>
      </c>
      <c r="HM59" s="473">
        <v>0</v>
      </c>
      <c r="HN59" s="473">
        <v>0</v>
      </c>
      <c r="HO59" s="473">
        <v>0</v>
      </c>
      <c r="HP59" s="473">
        <v>0</v>
      </c>
      <c r="HQ59" s="473">
        <v>0</v>
      </c>
      <c r="HR59" s="473">
        <v>0</v>
      </c>
      <c r="HS59" s="473">
        <v>0</v>
      </c>
      <c r="HT59" s="473">
        <v>0</v>
      </c>
      <c r="HU59" s="473">
        <v>0</v>
      </c>
      <c r="HV59" s="473">
        <v>0</v>
      </c>
      <c r="HW59" s="473">
        <v>0</v>
      </c>
      <c r="HX59" s="473">
        <v>0</v>
      </c>
      <c r="HY59" s="473">
        <v>0</v>
      </c>
      <c r="HZ59" s="473">
        <v>0</v>
      </c>
      <c r="IA59" s="473">
        <v>0</v>
      </c>
      <c r="IB59" s="473">
        <v>0</v>
      </c>
      <c r="IC59" s="473">
        <v>0</v>
      </c>
      <c r="ID59" s="473">
        <v>0</v>
      </c>
      <c r="IE59" s="473">
        <v>0</v>
      </c>
      <c r="IF59" s="473">
        <v>0</v>
      </c>
      <c r="IG59" s="473">
        <v>0</v>
      </c>
      <c r="IH59" s="473">
        <v>0</v>
      </c>
      <c r="II59" s="473">
        <v>0</v>
      </c>
      <c r="IJ59" s="473">
        <v>0</v>
      </c>
      <c r="IK59" s="473">
        <v>0</v>
      </c>
      <c r="IL59" s="473">
        <v>0</v>
      </c>
      <c r="IM59" s="473">
        <v>0</v>
      </c>
      <c r="IN59" s="473">
        <v>0</v>
      </c>
      <c r="IO59" s="473">
        <v>0</v>
      </c>
      <c r="IP59" s="473">
        <v>0</v>
      </c>
      <c r="IQ59" s="473">
        <v>0</v>
      </c>
      <c r="IR59" s="473">
        <v>0</v>
      </c>
      <c r="IS59" s="473">
        <v>0</v>
      </c>
      <c r="IT59" s="473">
        <v>0</v>
      </c>
      <c r="IU59" s="473">
        <v>0</v>
      </c>
      <c r="IV59" s="473">
        <v>0</v>
      </c>
      <c r="IW59" s="473">
        <v>0</v>
      </c>
      <c r="IX59" s="473">
        <v>0</v>
      </c>
      <c r="IY59" s="473">
        <v>0</v>
      </c>
      <c r="IZ59" s="473">
        <v>0</v>
      </c>
      <c r="JA59" s="473">
        <v>0</v>
      </c>
      <c r="JB59" s="473">
        <v>0</v>
      </c>
      <c r="JC59" s="473">
        <v>0</v>
      </c>
      <c r="JD59" s="473">
        <v>0</v>
      </c>
      <c r="JE59" s="473">
        <v>0</v>
      </c>
      <c r="JF59" s="473">
        <v>0</v>
      </c>
      <c r="JG59" s="473">
        <v>0</v>
      </c>
      <c r="JH59" s="473">
        <v>0</v>
      </c>
      <c r="JI59" s="467" t="s">
        <v>1406</v>
      </c>
      <c r="JJ59" s="467" t="s">
        <v>1406</v>
      </c>
      <c r="JK59" s="395"/>
      <c r="JL59" s="395"/>
      <c r="JM59" s="395"/>
      <c r="JN59" s="395"/>
      <c r="JO59" s="395"/>
      <c r="JP59" s="395"/>
      <c r="JQ59" s="395"/>
      <c r="JR59" s="395"/>
      <c r="JS59" s="395"/>
      <c r="JT59" s="395"/>
      <c r="JU59" s="395"/>
      <c r="JV59" s="395"/>
      <c r="JW59" s="395"/>
      <c r="JX59" s="395"/>
      <c r="JY59" s="395"/>
      <c r="JZ59" s="395"/>
      <c r="KA59" s="395"/>
      <c r="KB59" s="395"/>
      <c r="KC59" s="395"/>
      <c r="KD59" s="395"/>
      <c r="KE59" s="395"/>
      <c r="KF59" s="395"/>
      <c r="KG59" s="395"/>
      <c r="KH59" s="395"/>
      <c r="KI59" s="395"/>
      <c r="KJ59" s="395"/>
      <c r="KK59" s="395"/>
      <c r="KL59" s="395"/>
      <c r="KM59" s="395"/>
      <c r="KN59" s="395"/>
      <c r="KO59" s="395"/>
      <c r="KP59" s="395"/>
      <c r="KQ59" s="395"/>
      <c r="KR59" s="395"/>
      <c r="KS59" s="395"/>
      <c r="KT59" s="395"/>
      <c r="KU59" s="395"/>
      <c r="KV59" s="395"/>
      <c r="KW59" s="395"/>
      <c r="KX59" s="395"/>
      <c r="KY59" s="395"/>
      <c r="KZ59" s="395"/>
      <c r="LA59" s="395"/>
      <c r="LB59" s="395"/>
      <c r="LC59" s="395"/>
      <c r="LD59" s="395"/>
      <c r="LE59" s="395"/>
      <c r="LF59" s="395"/>
      <c r="LG59" s="395"/>
      <c r="LH59" s="395"/>
      <c r="LI59" s="395"/>
      <c r="LJ59" s="395"/>
      <c r="LK59" s="395"/>
      <c r="LL59" s="395"/>
      <c r="LM59" s="395"/>
      <c r="LN59" s="395"/>
      <c r="LO59" s="395"/>
      <c r="LP59" s="395"/>
      <c r="LQ59" s="395"/>
      <c r="LR59" s="395"/>
      <c r="LS59" s="395"/>
      <c r="LT59" s="395"/>
      <c r="LU59" s="395"/>
      <c r="LV59" s="395"/>
      <c r="LW59" s="395"/>
      <c r="LX59" s="395"/>
      <c r="LY59" s="395"/>
      <c r="LZ59" s="395"/>
      <c r="MA59" s="395"/>
      <c r="MB59" s="395"/>
      <c r="MC59" s="395"/>
      <c r="MD59" s="395"/>
      <c r="ME59" s="395"/>
      <c r="MF59" s="395"/>
      <c r="MG59" s="395"/>
      <c r="MH59" s="395"/>
      <c r="MI59" s="395"/>
      <c r="MJ59" s="395"/>
      <c r="MK59" s="395"/>
      <c r="ML59" s="395"/>
      <c r="MM59" s="395"/>
      <c r="MN59" s="395"/>
      <c r="MO59" s="395"/>
      <c r="MP59" s="395"/>
      <c r="MQ59" s="395"/>
      <c r="MR59" s="395"/>
      <c r="MS59" s="395"/>
      <c r="MT59" s="395"/>
      <c r="MU59" s="395"/>
      <c r="MV59" s="395"/>
      <c r="MW59" s="395"/>
      <c r="MX59" s="395"/>
      <c r="MY59" s="395"/>
      <c r="MZ59" s="395"/>
      <c r="NA59" s="395"/>
      <c r="NB59" s="395"/>
      <c r="NC59" s="395"/>
      <c r="ND59" s="395"/>
      <c r="NE59" s="395"/>
      <c r="NF59" s="395"/>
      <c r="NG59" s="489"/>
      <c r="NH59" s="475">
        <v>5.6363924979011992</v>
      </c>
      <c r="NI59" s="475">
        <v>26.662391072071834</v>
      </c>
      <c r="NJ59" s="475">
        <v>5.7548969810268567</v>
      </c>
      <c r="NK59" s="475">
        <v>2443.3684055942012</v>
      </c>
      <c r="NL59" s="475">
        <v>18.659357686250207</v>
      </c>
      <c r="NM59" s="475">
        <v>0.31919900000000007</v>
      </c>
      <c r="NN59" s="475">
        <v>0.9176970000000001</v>
      </c>
      <c r="NO59" s="475">
        <v>9.3100000000000002E-2</v>
      </c>
      <c r="NP59" s="475">
        <v>4.9748307537730102E-2</v>
      </c>
      <c r="NQ59" s="475">
        <v>0.76864494223647839</v>
      </c>
      <c r="NR59" s="475">
        <v>0.41502622024158636</v>
      </c>
      <c r="NS59" s="475">
        <v>0</v>
      </c>
      <c r="NT59" s="475">
        <v>14.038949608028569</v>
      </c>
      <c r="NU59" s="475">
        <v>2.2383852861903572E-2</v>
      </c>
      <c r="NV59" s="475">
        <v>0</v>
      </c>
      <c r="NW59" s="475">
        <v>0.55982546572041825</v>
      </c>
      <c r="NX59" s="475">
        <v>0</v>
      </c>
      <c r="NY59" s="475">
        <v>0</v>
      </c>
      <c r="NZ59" s="475">
        <v>1.4902049820857948</v>
      </c>
      <c r="OA59" s="475">
        <v>2.034000056165192E-2</v>
      </c>
      <c r="OB59" s="475">
        <v>0.25</v>
      </c>
      <c r="OC59" s="475">
        <v>1.7247684267196115</v>
      </c>
      <c r="OD59" s="475">
        <v>-9.7992598503943246E-16</v>
      </c>
      <c r="OE59" s="475">
        <v>-8.5192732512822913E-15</v>
      </c>
      <c r="OF59" s="475">
        <v>0.1099999964237213</v>
      </c>
      <c r="OG59" s="475">
        <v>6.821167171001434E-2</v>
      </c>
      <c r="OH59" s="475">
        <v>0.31992976084109848</v>
      </c>
      <c r="OI59" s="475">
        <v>0.11</v>
      </c>
      <c r="OJ59" s="475">
        <v>4.4254000000000002E-2</v>
      </c>
      <c r="OK59" s="475">
        <v>5.6233350000000008E-2</v>
      </c>
      <c r="OL59" s="475">
        <v>0.64193657470284282</v>
      </c>
      <c r="OM59" s="475" t="s">
        <v>1395</v>
      </c>
      <c r="ON59" s="475">
        <v>1</v>
      </c>
      <c r="OO59" s="475">
        <v>48</v>
      </c>
      <c r="OP59" s="490"/>
      <c r="OQ59" s="491" t="s">
        <v>1395</v>
      </c>
      <c r="OR59" s="478" t="s">
        <v>1395</v>
      </c>
      <c r="OS59" s="479">
        <v>1557881.0000000002</v>
      </c>
      <c r="OT59" s="479">
        <v>2044</v>
      </c>
      <c r="OU59" s="479" t="s">
        <v>1395</v>
      </c>
      <c r="OV59" s="479" t="s">
        <v>1395</v>
      </c>
      <c r="OW59" s="479">
        <v>0</v>
      </c>
      <c r="OX59" s="479">
        <v>1</v>
      </c>
      <c r="OY59" s="480">
        <v>1</v>
      </c>
      <c r="OZ59" s="480">
        <v>0.63176632809673661</v>
      </c>
      <c r="PA59" s="481"/>
      <c r="PB59" s="482">
        <v>5.6363924979011992</v>
      </c>
      <c r="PC59" s="483"/>
      <c r="PD59" s="478">
        <v>853.77307660848226</v>
      </c>
      <c r="PE59" s="479">
        <v>-5.4688330898857048E-12</v>
      </c>
      <c r="PF59" s="479">
        <v>1107.1919360039985</v>
      </c>
      <c r="PG59" s="480">
        <v>5.6363924979011992</v>
      </c>
      <c r="PH59" s="483"/>
      <c r="PI59" s="478">
        <v>5.6363924979011992</v>
      </c>
      <c r="PJ59" s="479">
        <v>36100</v>
      </c>
      <c r="PK59" s="479">
        <v>1000</v>
      </c>
      <c r="PL59" s="479">
        <v>3.9825357763453972E-2</v>
      </c>
      <c r="PM59" s="484">
        <v>36</v>
      </c>
      <c r="PN59" s="479">
        <v>15444</v>
      </c>
      <c r="PO59" s="485">
        <v>2041</v>
      </c>
      <c r="PP59" s="479">
        <v>33</v>
      </c>
      <c r="PQ59" s="479">
        <v>0</v>
      </c>
      <c r="PR59" s="486" t="s">
        <v>1695</v>
      </c>
      <c r="PS59" s="486" t="s">
        <v>1657</v>
      </c>
      <c r="PT59" s="479">
        <v>1</v>
      </c>
      <c r="PU59" s="487" t="s">
        <v>1694</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row>
    <row r="60" spans="1:457" x14ac:dyDescent="0.35">
      <c r="A60" s="459" t="s">
        <v>1696</v>
      </c>
      <c r="B60" s="460">
        <v>5.6762178556646532</v>
      </c>
      <c r="C60" s="488">
        <f>NPV(About!A$94,'H2 Data'!AE$2:BH$2)/30*AB60+B60</f>
        <v>5.6762178556646532</v>
      </c>
      <c r="D60" s="462" t="s">
        <v>1592</v>
      </c>
      <c r="E60" s="463" t="s">
        <v>1696</v>
      </c>
      <c r="F60" s="463" t="s">
        <v>1391</v>
      </c>
      <c r="G60" s="463" t="s">
        <v>1392</v>
      </c>
      <c r="H60" s="463" t="s">
        <v>1594</v>
      </c>
      <c r="I60" s="463" t="s">
        <v>1654</v>
      </c>
      <c r="J60" s="464">
        <v>2045</v>
      </c>
      <c r="K60" s="465">
        <v>1000</v>
      </c>
      <c r="L60" s="466">
        <v>0.54</v>
      </c>
      <c r="M60" s="466">
        <v>2.3300000000000001E-2</v>
      </c>
      <c r="N60" s="466">
        <v>0.25</v>
      </c>
      <c r="O60" s="471">
        <v>0.11</v>
      </c>
      <c r="P60" s="465">
        <v>1</v>
      </c>
      <c r="Q60" s="465">
        <v>2</v>
      </c>
      <c r="R60" s="465">
        <v>30</v>
      </c>
      <c r="S60" s="467" t="s">
        <v>1395</v>
      </c>
      <c r="T60" s="468">
        <v>92976.999999999985</v>
      </c>
      <c r="U60" s="468">
        <v>916492</v>
      </c>
      <c r="V60" s="468">
        <v>318779.99999999994</v>
      </c>
      <c r="W60" s="468">
        <v>10141</v>
      </c>
      <c r="X60" s="465">
        <v>0</v>
      </c>
      <c r="Y60" s="469" t="s">
        <v>1655</v>
      </c>
      <c r="Z60" s="470">
        <v>21.86</v>
      </c>
      <c r="AA60" s="469" t="s">
        <v>1397</v>
      </c>
      <c r="AB60" s="465">
        <v>0</v>
      </c>
      <c r="AC60" s="466">
        <v>0</v>
      </c>
      <c r="AD60" s="466">
        <v>0.7</v>
      </c>
      <c r="AE60" s="466">
        <v>0.7</v>
      </c>
      <c r="AF60" s="467" t="s">
        <v>1398</v>
      </c>
      <c r="AG60" s="465">
        <v>442.54</v>
      </c>
      <c r="AH60" s="465">
        <v>442.54</v>
      </c>
      <c r="AI60" s="465">
        <v>442.54</v>
      </c>
      <c r="AJ60" s="465">
        <v>30</v>
      </c>
      <c r="AK60" s="469" t="s">
        <v>1399</v>
      </c>
      <c r="AL60" s="466">
        <v>0.91</v>
      </c>
      <c r="AM60" s="466">
        <v>0.01</v>
      </c>
      <c r="AN60" s="469" t="s">
        <v>1400</v>
      </c>
      <c r="AO60" s="466"/>
      <c r="AP60" s="466"/>
      <c r="AQ60" s="466"/>
      <c r="AR60" s="466"/>
      <c r="AS60" s="466"/>
      <c r="AT60" s="466"/>
      <c r="AU60" s="466"/>
      <c r="AV60" s="466"/>
      <c r="AW60" s="466"/>
      <c r="AX60" s="466"/>
      <c r="AY60" s="466"/>
      <c r="AZ60" s="466"/>
      <c r="BA60" s="466"/>
      <c r="BB60" s="466"/>
      <c r="BC60" s="466"/>
      <c r="BD60" s="466"/>
      <c r="BE60" s="466"/>
      <c r="BF60" s="466"/>
      <c r="BG60" s="466"/>
      <c r="BH60" s="466"/>
      <c r="BI60" s="466"/>
      <c r="BJ60" s="466"/>
      <c r="BK60" s="466"/>
      <c r="BL60" s="466"/>
      <c r="BM60" s="466"/>
      <c r="BN60" s="466"/>
      <c r="BO60" s="466"/>
      <c r="BP60" s="466"/>
      <c r="BQ60" s="466"/>
      <c r="BR60" s="466"/>
      <c r="BS60" s="466"/>
      <c r="BT60" s="466"/>
      <c r="BU60" s="466"/>
      <c r="BV60" s="466"/>
      <c r="BW60" s="466"/>
      <c r="BX60" s="466"/>
      <c r="BY60" s="466"/>
      <c r="BZ60" s="466"/>
      <c r="CA60" s="466"/>
      <c r="CB60" s="466"/>
      <c r="CC60" s="466"/>
      <c r="CD60" s="466"/>
      <c r="CE60" s="466"/>
      <c r="CF60" s="466"/>
      <c r="CG60" s="466"/>
      <c r="CH60" s="466"/>
      <c r="CI60" s="466"/>
      <c r="CJ60" s="466"/>
      <c r="CK60" s="466"/>
      <c r="CL60" s="466"/>
      <c r="CM60" s="466"/>
      <c r="CN60" s="466"/>
      <c r="CO60" s="466"/>
      <c r="CP60" s="466"/>
      <c r="CQ60" s="466"/>
      <c r="CR60" s="466"/>
      <c r="CS60" s="466"/>
      <c r="CT60" s="466"/>
      <c r="CU60" s="466"/>
      <c r="CV60" s="466"/>
      <c r="CW60" s="466"/>
      <c r="CX60" s="466"/>
      <c r="CY60" s="466"/>
      <c r="CZ60" s="466"/>
      <c r="DA60" s="466"/>
      <c r="DB60" s="466"/>
      <c r="DC60" s="466"/>
      <c r="DD60" s="466"/>
      <c r="DE60" s="466"/>
      <c r="DF60" s="466"/>
      <c r="DG60" s="466"/>
      <c r="DH60" s="466"/>
      <c r="DI60" s="466"/>
      <c r="DJ60" s="466"/>
      <c r="DK60" s="466"/>
      <c r="DL60" s="466"/>
      <c r="DM60" s="466"/>
      <c r="DN60" s="466"/>
      <c r="DO60" s="466"/>
      <c r="DP60" s="466"/>
      <c r="DQ60" s="466"/>
      <c r="DR60" s="466"/>
      <c r="DS60" s="466"/>
      <c r="DT60" s="466"/>
      <c r="DU60" s="466"/>
      <c r="DV60" s="466"/>
      <c r="DW60" s="471"/>
      <c r="DX60" s="466"/>
      <c r="DY60" s="466"/>
      <c r="DZ60" s="466"/>
      <c r="EA60" s="466"/>
      <c r="EB60" s="466"/>
      <c r="EC60" s="466"/>
      <c r="ED60" s="466"/>
      <c r="EE60" s="466"/>
      <c r="EF60" s="466"/>
      <c r="EG60" s="466"/>
      <c r="EH60" s="466"/>
      <c r="EI60" s="466"/>
      <c r="EJ60" s="466"/>
      <c r="EK60" s="465"/>
      <c r="EL60" s="465"/>
      <c r="EM60" s="465"/>
      <c r="EN60" s="465"/>
      <c r="EO60" s="466"/>
      <c r="EP60" s="466"/>
      <c r="EQ60" s="466"/>
      <c r="ER60" s="465"/>
      <c r="ES60" s="465"/>
      <c r="ET60" s="465"/>
      <c r="EU60" s="465"/>
      <c r="EV60" s="465"/>
      <c r="EW60" s="467"/>
      <c r="EX60" s="467" t="s">
        <v>1401</v>
      </c>
      <c r="EY60" s="467">
        <v>0</v>
      </c>
      <c r="EZ60" s="467">
        <v>0</v>
      </c>
      <c r="FA60" s="467">
        <v>0</v>
      </c>
      <c r="FB60" s="469" t="s">
        <v>1402</v>
      </c>
      <c r="FC60" s="467">
        <v>100</v>
      </c>
      <c r="FD60" s="469" t="s">
        <v>1597</v>
      </c>
      <c r="FE60" s="467">
        <v>0</v>
      </c>
      <c r="FF60" s="469" t="s">
        <v>1404</v>
      </c>
      <c r="FG60" s="467">
        <v>0</v>
      </c>
      <c r="FH60" s="469" t="s">
        <v>1405</v>
      </c>
      <c r="FI60" s="467">
        <v>0</v>
      </c>
      <c r="FJ60" s="469" t="s">
        <v>1405</v>
      </c>
      <c r="FK60" s="467">
        <v>0</v>
      </c>
      <c r="FL60" s="472">
        <v>1</v>
      </c>
      <c r="FM60" s="473">
        <v>0</v>
      </c>
      <c r="FN60" s="473">
        <v>0</v>
      </c>
      <c r="FO60" s="473">
        <v>0</v>
      </c>
      <c r="FP60" s="473">
        <v>0</v>
      </c>
      <c r="FQ60" s="473">
        <v>0</v>
      </c>
      <c r="FR60" s="473">
        <v>0</v>
      </c>
      <c r="FS60" s="473">
        <v>0</v>
      </c>
      <c r="FT60" s="473">
        <v>0</v>
      </c>
      <c r="FU60" s="473">
        <v>0</v>
      </c>
      <c r="FV60" s="473">
        <v>99940.999999999985</v>
      </c>
      <c r="FW60" s="473">
        <v>0</v>
      </c>
      <c r="FX60" s="473">
        <v>0</v>
      </c>
      <c r="FY60" s="473">
        <v>0</v>
      </c>
      <c r="FZ60" s="473">
        <v>0</v>
      </c>
      <c r="GA60" s="473">
        <v>0</v>
      </c>
      <c r="GB60" s="473">
        <v>0</v>
      </c>
      <c r="GC60" s="473">
        <v>0</v>
      </c>
      <c r="GD60" s="473">
        <v>0</v>
      </c>
      <c r="GE60" s="473">
        <v>0</v>
      </c>
      <c r="GF60" s="473">
        <v>122186.99999999999</v>
      </c>
      <c r="GG60" s="473">
        <v>0</v>
      </c>
      <c r="GH60" s="473">
        <v>0</v>
      </c>
      <c r="GI60" s="473">
        <v>0</v>
      </c>
      <c r="GJ60" s="473">
        <v>0</v>
      </c>
      <c r="GK60" s="473">
        <v>0</v>
      </c>
      <c r="GL60" s="473">
        <v>0</v>
      </c>
      <c r="GM60" s="473">
        <v>0</v>
      </c>
      <c r="GN60" s="473">
        <v>0</v>
      </c>
      <c r="GO60" s="473">
        <v>0</v>
      </c>
      <c r="GP60" s="473">
        <v>0</v>
      </c>
      <c r="GQ60" s="473">
        <v>0</v>
      </c>
      <c r="GR60" s="473">
        <v>0</v>
      </c>
      <c r="GS60" s="473">
        <v>0</v>
      </c>
      <c r="GT60" s="473">
        <v>0</v>
      </c>
      <c r="GU60" s="473">
        <v>0</v>
      </c>
      <c r="GV60" s="473">
        <v>0</v>
      </c>
      <c r="GW60" s="473">
        <v>0</v>
      </c>
      <c r="GX60" s="473">
        <v>0</v>
      </c>
      <c r="GY60" s="473">
        <v>0</v>
      </c>
      <c r="GZ60" s="473">
        <v>0</v>
      </c>
      <c r="HA60" s="473">
        <v>0</v>
      </c>
      <c r="HB60" s="473">
        <v>0</v>
      </c>
      <c r="HC60" s="473">
        <v>0</v>
      </c>
      <c r="HD60" s="473">
        <v>0</v>
      </c>
      <c r="HE60" s="473">
        <v>0</v>
      </c>
      <c r="HF60" s="473">
        <v>0</v>
      </c>
      <c r="HG60" s="473">
        <v>0</v>
      </c>
      <c r="HH60" s="473">
        <v>0</v>
      </c>
      <c r="HI60" s="473">
        <v>0</v>
      </c>
      <c r="HJ60" s="473">
        <v>0</v>
      </c>
      <c r="HK60" s="473">
        <v>0</v>
      </c>
      <c r="HL60" s="473">
        <v>0</v>
      </c>
      <c r="HM60" s="473">
        <v>0</v>
      </c>
      <c r="HN60" s="473">
        <v>0</v>
      </c>
      <c r="HO60" s="473">
        <v>0</v>
      </c>
      <c r="HP60" s="473">
        <v>0</v>
      </c>
      <c r="HQ60" s="473">
        <v>0</v>
      </c>
      <c r="HR60" s="473">
        <v>0</v>
      </c>
      <c r="HS60" s="473">
        <v>0</v>
      </c>
      <c r="HT60" s="473">
        <v>0</v>
      </c>
      <c r="HU60" s="473">
        <v>0</v>
      </c>
      <c r="HV60" s="473">
        <v>0</v>
      </c>
      <c r="HW60" s="473">
        <v>0</v>
      </c>
      <c r="HX60" s="473">
        <v>0</v>
      </c>
      <c r="HY60" s="473">
        <v>0</v>
      </c>
      <c r="HZ60" s="473">
        <v>0</v>
      </c>
      <c r="IA60" s="473">
        <v>0</v>
      </c>
      <c r="IB60" s="473">
        <v>0</v>
      </c>
      <c r="IC60" s="473">
        <v>0</v>
      </c>
      <c r="ID60" s="473">
        <v>0</v>
      </c>
      <c r="IE60" s="473">
        <v>0</v>
      </c>
      <c r="IF60" s="473">
        <v>0</v>
      </c>
      <c r="IG60" s="473">
        <v>0</v>
      </c>
      <c r="IH60" s="473">
        <v>0</v>
      </c>
      <c r="II60" s="473">
        <v>0</v>
      </c>
      <c r="IJ60" s="473">
        <v>0</v>
      </c>
      <c r="IK60" s="473">
        <v>0</v>
      </c>
      <c r="IL60" s="473">
        <v>0</v>
      </c>
      <c r="IM60" s="473">
        <v>0</v>
      </c>
      <c r="IN60" s="473">
        <v>0</v>
      </c>
      <c r="IO60" s="473">
        <v>0</v>
      </c>
      <c r="IP60" s="473">
        <v>0</v>
      </c>
      <c r="IQ60" s="473">
        <v>0</v>
      </c>
      <c r="IR60" s="473">
        <v>0</v>
      </c>
      <c r="IS60" s="473">
        <v>0</v>
      </c>
      <c r="IT60" s="473">
        <v>0</v>
      </c>
      <c r="IU60" s="473">
        <v>0</v>
      </c>
      <c r="IV60" s="473">
        <v>0</v>
      </c>
      <c r="IW60" s="473">
        <v>0</v>
      </c>
      <c r="IX60" s="473">
        <v>0</v>
      </c>
      <c r="IY60" s="473">
        <v>0</v>
      </c>
      <c r="IZ60" s="473">
        <v>0</v>
      </c>
      <c r="JA60" s="473">
        <v>0</v>
      </c>
      <c r="JB60" s="473">
        <v>0</v>
      </c>
      <c r="JC60" s="473">
        <v>0</v>
      </c>
      <c r="JD60" s="473">
        <v>0</v>
      </c>
      <c r="JE60" s="473">
        <v>0</v>
      </c>
      <c r="JF60" s="473">
        <v>0</v>
      </c>
      <c r="JG60" s="473">
        <v>0</v>
      </c>
      <c r="JH60" s="473">
        <v>0</v>
      </c>
      <c r="JI60" s="467" t="s">
        <v>1406</v>
      </c>
      <c r="JJ60" s="467" t="s">
        <v>1406</v>
      </c>
      <c r="JK60" s="395"/>
      <c r="JL60" s="395"/>
      <c r="JM60" s="395"/>
      <c r="JN60" s="395"/>
      <c r="JO60" s="395"/>
      <c r="JP60" s="395"/>
      <c r="JQ60" s="395"/>
      <c r="JR60" s="395"/>
      <c r="JS60" s="395"/>
      <c r="JT60" s="395"/>
      <c r="JU60" s="395"/>
      <c r="JV60" s="395"/>
      <c r="JW60" s="395"/>
      <c r="JX60" s="395"/>
      <c r="JY60" s="395"/>
      <c r="JZ60" s="395"/>
      <c r="KA60" s="395"/>
      <c r="KB60" s="395"/>
      <c r="KC60" s="395"/>
      <c r="KD60" s="395"/>
      <c r="KE60" s="395"/>
      <c r="KF60" s="395"/>
      <c r="KG60" s="395"/>
      <c r="KH60" s="395"/>
      <c r="KI60" s="395"/>
      <c r="KJ60" s="395"/>
      <c r="KK60" s="395"/>
      <c r="KL60" s="395"/>
      <c r="KM60" s="395"/>
      <c r="KN60" s="395"/>
      <c r="KO60" s="395"/>
      <c r="KP60" s="395"/>
      <c r="KQ60" s="395"/>
      <c r="KR60" s="395"/>
      <c r="KS60" s="395"/>
      <c r="KT60" s="395"/>
      <c r="KU60" s="395"/>
      <c r="KV60" s="395"/>
      <c r="KW60" s="395"/>
      <c r="KX60" s="395"/>
      <c r="KY60" s="395"/>
      <c r="KZ60" s="395"/>
      <c r="LA60" s="395"/>
      <c r="LB60" s="395"/>
      <c r="LC60" s="395"/>
      <c r="LD60" s="395"/>
      <c r="LE60" s="395"/>
      <c r="LF60" s="395"/>
      <c r="LG60" s="395"/>
      <c r="LH60" s="395"/>
      <c r="LI60" s="395"/>
      <c r="LJ60" s="395"/>
      <c r="LK60" s="395"/>
      <c r="LL60" s="395"/>
      <c r="LM60" s="395"/>
      <c r="LN60" s="395"/>
      <c r="LO60" s="395"/>
      <c r="LP60" s="395"/>
      <c r="LQ60" s="395"/>
      <c r="LR60" s="395"/>
      <c r="LS60" s="395"/>
      <c r="LT60" s="395"/>
      <c r="LU60" s="395"/>
      <c r="LV60" s="395"/>
      <c r="LW60" s="395"/>
      <c r="LX60" s="395"/>
      <c r="LY60" s="395"/>
      <c r="LZ60" s="395"/>
      <c r="MA60" s="395"/>
      <c r="MB60" s="395"/>
      <c r="MC60" s="395"/>
      <c r="MD60" s="395"/>
      <c r="ME60" s="395"/>
      <c r="MF60" s="395"/>
      <c r="MG60" s="395"/>
      <c r="MH60" s="395"/>
      <c r="MI60" s="395"/>
      <c r="MJ60" s="395"/>
      <c r="MK60" s="395"/>
      <c r="ML60" s="395"/>
      <c r="MM60" s="395"/>
      <c r="MN60" s="395"/>
      <c r="MO60" s="395"/>
      <c r="MP60" s="395"/>
      <c r="MQ60" s="395"/>
      <c r="MR60" s="395"/>
      <c r="MS60" s="395"/>
      <c r="MT60" s="395"/>
      <c r="MU60" s="395"/>
      <c r="MV60" s="395"/>
      <c r="MW60" s="395"/>
      <c r="MX60" s="395"/>
      <c r="MY60" s="395"/>
      <c r="MZ60" s="395"/>
      <c r="NA60" s="395"/>
      <c r="NB60" s="395"/>
      <c r="NC60" s="395"/>
      <c r="ND60" s="395"/>
      <c r="NE60" s="395"/>
      <c r="NF60" s="395"/>
      <c r="NG60" s="489"/>
      <c r="NH60" s="475">
        <v>5.6762178556646532</v>
      </c>
      <c r="NI60" s="475">
        <v>26.850780944436075</v>
      </c>
      <c r="NJ60" s="475">
        <v>5.8179011992608389</v>
      </c>
      <c r="NK60" s="475">
        <v>2450.9754477680535</v>
      </c>
      <c r="NL60" s="475">
        <v>18.852158281117081</v>
      </c>
      <c r="NM60" s="475">
        <v>0.31877999999999995</v>
      </c>
      <c r="NN60" s="475">
        <v>0.91649199999999997</v>
      </c>
      <c r="NO60" s="475">
        <v>9.297699999999999E-2</v>
      </c>
      <c r="NP60" s="475">
        <v>4.9682989797644198E-2</v>
      </c>
      <c r="NQ60" s="475">
        <v>0.76763529806154329</v>
      </c>
      <c r="NR60" s="475">
        <v>0.41359875064108431</v>
      </c>
      <c r="NS60" s="475">
        <v>0</v>
      </c>
      <c r="NT60" s="475">
        <v>14.236622434793881</v>
      </c>
      <c r="NU60" s="475">
        <v>2.2910562134749308E-2</v>
      </c>
      <c r="NV60" s="475">
        <v>0</v>
      </c>
      <c r="NW60" s="475">
        <v>0.55947070887145534</v>
      </c>
      <c r="NX60" s="475">
        <v>0</v>
      </c>
      <c r="NY60" s="475">
        <v>0</v>
      </c>
      <c r="NZ60" s="475">
        <v>1.4893894470190778</v>
      </c>
      <c r="OA60" s="475">
        <v>2.0340000312662421E-2</v>
      </c>
      <c r="OB60" s="475">
        <v>0.25</v>
      </c>
      <c r="OC60" s="475">
        <v>1.7229023991182595</v>
      </c>
      <c r="OD60" s="475">
        <v>-1.3792880044143975E-15</v>
      </c>
      <c r="OE60" s="475">
        <v>-1.1991243809448796E-14</v>
      </c>
      <c r="OF60" s="475">
        <v>0.1099999964237213</v>
      </c>
      <c r="OG60" s="475">
        <v>6.823311150074006E-2</v>
      </c>
      <c r="OH60" s="475">
        <v>0.320314513788857</v>
      </c>
      <c r="OI60" s="475">
        <v>0.11</v>
      </c>
      <c r="OJ60" s="475">
        <v>4.4254000000000002E-2</v>
      </c>
      <c r="OK60" s="475">
        <v>5.6233350000000008E-2</v>
      </c>
      <c r="OL60" s="475">
        <v>0.62913987544367544</v>
      </c>
      <c r="OM60" s="475" t="s">
        <v>1395</v>
      </c>
      <c r="ON60" s="475">
        <v>1</v>
      </c>
      <c r="OO60" s="475">
        <v>49</v>
      </c>
      <c r="OP60" s="490"/>
      <c r="OQ60" s="491" t="s">
        <v>1395</v>
      </c>
      <c r="OR60" s="478" t="s">
        <v>1395</v>
      </c>
      <c r="OS60" s="479">
        <v>1560518</v>
      </c>
      <c r="OT60" s="479">
        <v>2045</v>
      </c>
      <c r="OU60" s="479" t="s">
        <v>1395</v>
      </c>
      <c r="OV60" s="479" t="s">
        <v>1395</v>
      </c>
      <c r="OW60" s="479">
        <v>0</v>
      </c>
      <c r="OX60" s="479">
        <v>1</v>
      </c>
      <c r="OY60" s="480">
        <v>1</v>
      </c>
      <c r="OZ60" s="480">
        <v>0.6191723603318785</v>
      </c>
      <c r="PA60" s="481"/>
      <c r="PB60" s="482">
        <v>5.6762178556646532</v>
      </c>
      <c r="PC60" s="483"/>
      <c r="PD60" s="478">
        <v>835.65441041818656</v>
      </c>
      <c r="PE60" s="479">
        <v>-7.5441696366913606E-12</v>
      </c>
      <c r="PF60" s="479">
        <v>1083.9466007828714</v>
      </c>
      <c r="PG60" s="480">
        <v>5.6762178556646532</v>
      </c>
      <c r="PH60" s="483"/>
      <c r="PI60" s="478">
        <v>5.6762178556646532</v>
      </c>
      <c r="PJ60" s="479">
        <v>37100</v>
      </c>
      <c r="PK60" s="479">
        <v>1000</v>
      </c>
      <c r="PL60" s="479">
        <v>4.5470239718483185E-2</v>
      </c>
      <c r="PM60" s="484">
        <v>36</v>
      </c>
      <c r="PN60" s="479">
        <v>15408</v>
      </c>
      <c r="PO60" s="485">
        <v>2042</v>
      </c>
      <c r="PP60" s="479">
        <v>33</v>
      </c>
      <c r="PQ60" s="479">
        <v>0</v>
      </c>
      <c r="PR60" s="486" t="s">
        <v>1697</v>
      </c>
      <c r="PS60" s="486" t="s">
        <v>1657</v>
      </c>
      <c r="PT60" s="479">
        <v>1</v>
      </c>
      <c r="PU60" s="487" t="s">
        <v>1696</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row>
    <row r="61" spans="1:457" x14ac:dyDescent="0.35">
      <c r="A61" s="459" t="s">
        <v>1698</v>
      </c>
      <c r="B61" s="460">
        <v>5.7216880953831364</v>
      </c>
      <c r="C61" s="488">
        <f>NPV(About!A$94,'H2 Data'!AE$2:BH$2)/30*AB61+B61</f>
        <v>5.7216880953831364</v>
      </c>
      <c r="D61" s="462" t="s">
        <v>1592</v>
      </c>
      <c r="E61" s="463" t="s">
        <v>1698</v>
      </c>
      <c r="F61" s="463" t="s">
        <v>1391</v>
      </c>
      <c r="G61" s="463" t="s">
        <v>1392</v>
      </c>
      <c r="H61" s="463" t="s">
        <v>1594</v>
      </c>
      <c r="I61" s="463" t="s">
        <v>1654</v>
      </c>
      <c r="J61" s="464">
        <v>2046</v>
      </c>
      <c r="K61" s="465">
        <v>1000</v>
      </c>
      <c r="L61" s="466">
        <v>0.54</v>
      </c>
      <c r="M61" s="466">
        <v>2.3300000000000001E-2</v>
      </c>
      <c r="N61" s="466">
        <v>0.25</v>
      </c>
      <c r="O61" s="471">
        <v>0.11</v>
      </c>
      <c r="P61" s="465">
        <v>1</v>
      </c>
      <c r="Q61" s="465">
        <v>2</v>
      </c>
      <c r="R61" s="465">
        <v>30</v>
      </c>
      <c r="S61" s="467" t="s">
        <v>1395</v>
      </c>
      <c r="T61" s="468">
        <v>92913</v>
      </c>
      <c r="U61" s="468">
        <v>915853</v>
      </c>
      <c r="V61" s="468">
        <v>318558</v>
      </c>
      <c r="W61" s="468">
        <v>10123</v>
      </c>
      <c r="X61" s="465">
        <v>0</v>
      </c>
      <c r="Y61" s="469" t="s">
        <v>1655</v>
      </c>
      <c r="Z61" s="470">
        <v>21.93</v>
      </c>
      <c r="AA61" s="469" t="s">
        <v>1397</v>
      </c>
      <c r="AB61" s="465">
        <v>0</v>
      </c>
      <c r="AC61" s="466">
        <v>0</v>
      </c>
      <c r="AD61" s="466">
        <v>0.7</v>
      </c>
      <c r="AE61" s="466">
        <v>0.7</v>
      </c>
      <c r="AF61" s="467" t="s">
        <v>1398</v>
      </c>
      <c r="AG61" s="465">
        <v>442.54</v>
      </c>
      <c r="AH61" s="465">
        <v>442.54</v>
      </c>
      <c r="AI61" s="465">
        <v>442.54</v>
      </c>
      <c r="AJ61" s="465">
        <v>30</v>
      </c>
      <c r="AK61" s="469" t="s">
        <v>1399</v>
      </c>
      <c r="AL61" s="466">
        <v>0.91</v>
      </c>
      <c r="AM61" s="466">
        <v>0.01</v>
      </c>
      <c r="AN61" s="469" t="s">
        <v>1400</v>
      </c>
      <c r="AO61" s="466"/>
      <c r="AP61" s="466"/>
      <c r="AQ61" s="466"/>
      <c r="AR61" s="466"/>
      <c r="AS61" s="466"/>
      <c r="AT61" s="466"/>
      <c r="AU61" s="466"/>
      <c r="AV61" s="466"/>
      <c r="AW61" s="466"/>
      <c r="AX61" s="466"/>
      <c r="AY61" s="466"/>
      <c r="AZ61" s="466"/>
      <c r="BA61" s="466"/>
      <c r="BB61" s="466"/>
      <c r="BC61" s="466"/>
      <c r="BD61" s="466"/>
      <c r="BE61" s="466"/>
      <c r="BF61" s="466"/>
      <c r="BG61" s="466"/>
      <c r="BH61" s="466"/>
      <c r="BI61" s="466"/>
      <c r="BJ61" s="466"/>
      <c r="BK61" s="466"/>
      <c r="BL61" s="466"/>
      <c r="BM61" s="466"/>
      <c r="BN61" s="466"/>
      <c r="BO61" s="466"/>
      <c r="BP61" s="466"/>
      <c r="BQ61" s="466"/>
      <c r="BR61" s="466"/>
      <c r="BS61" s="466"/>
      <c r="BT61" s="466"/>
      <c r="BU61" s="466"/>
      <c r="BV61" s="466"/>
      <c r="BW61" s="466"/>
      <c r="BX61" s="466"/>
      <c r="BY61" s="466"/>
      <c r="BZ61" s="466"/>
      <c r="CA61" s="466"/>
      <c r="CB61" s="466"/>
      <c r="CC61" s="466"/>
      <c r="CD61" s="466"/>
      <c r="CE61" s="466"/>
      <c r="CF61" s="466"/>
      <c r="CG61" s="466"/>
      <c r="CH61" s="466"/>
      <c r="CI61" s="466"/>
      <c r="CJ61" s="466"/>
      <c r="CK61" s="466"/>
      <c r="CL61" s="466"/>
      <c r="CM61" s="466"/>
      <c r="CN61" s="466"/>
      <c r="CO61" s="466"/>
      <c r="CP61" s="466"/>
      <c r="CQ61" s="466"/>
      <c r="CR61" s="466"/>
      <c r="CS61" s="466"/>
      <c r="CT61" s="466"/>
      <c r="CU61" s="466"/>
      <c r="CV61" s="466"/>
      <c r="CW61" s="466"/>
      <c r="CX61" s="466"/>
      <c r="CY61" s="466"/>
      <c r="CZ61" s="466"/>
      <c r="DA61" s="466"/>
      <c r="DB61" s="466"/>
      <c r="DC61" s="466"/>
      <c r="DD61" s="466"/>
      <c r="DE61" s="466"/>
      <c r="DF61" s="466"/>
      <c r="DG61" s="466"/>
      <c r="DH61" s="466"/>
      <c r="DI61" s="466"/>
      <c r="DJ61" s="466"/>
      <c r="DK61" s="466"/>
      <c r="DL61" s="466"/>
      <c r="DM61" s="466"/>
      <c r="DN61" s="466"/>
      <c r="DO61" s="466"/>
      <c r="DP61" s="466"/>
      <c r="DQ61" s="466"/>
      <c r="DR61" s="466"/>
      <c r="DS61" s="466"/>
      <c r="DT61" s="466"/>
      <c r="DU61" s="466"/>
      <c r="DV61" s="466"/>
      <c r="DW61" s="471"/>
      <c r="DX61" s="466"/>
      <c r="DY61" s="466"/>
      <c r="DZ61" s="466"/>
      <c r="EA61" s="466"/>
      <c r="EB61" s="466"/>
      <c r="EC61" s="466"/>
      <c r="ED61" s="466"/>
      <c r="EE61" s="466"/>
      <c r="EF61" s="466"/>
      <c r="EG61" s="466"/>
      <c r="EH61" s="466"/>
      <c r="EI61" s="466"/>
      <c r="EJ61" s="466"/>
      <c r="EK61" s="465"/>
      <c r="EL61" s="465"/>
      <c r="EM61" s="465"/>
      <c r="EN61" s="465"/>
      <c r="EO61" s="466"/>
      <c r="EP61" s="466"/>
      <c r="EQ61" s="466"/>
      <c r="ER61" s="465"/>
      <c r="ES61" s="465"/>
      <c r="ET61" s="465"/>
      <c r="EU61" s="465"/>
      <c r="EV61" s="465"/>
      <c r="EW61" s="467"/>
      <c r="EX61" s="467" t="s">
        <v>1401</v>
      </c>
      <c r="EY61" s="467">
        <v>0</v>
      </c>
      <c r="EZ61" s="467">
        <v>0</v>
      </c>
      <c r="FA61" s="467">
        <v>0</v>
      </c>
      <c r="FB61" s="469" t="s">
        <v>1402</v>
      </c>
      <c r="FC61" s="467">
        <v>100</v>
      </c>
      <c r="FD61" s="469" t="s">
        <v>1597</v>
      </c>
      <c r="FE61" s="467">
        <v>0</v>
      </c>
      <c r="FF61" s="469" t="s">
        <v>1404</v>
      </c>
      <c r="FG61" s="467">
        <v>0</v>
      </c>
      <c r="FH61" s="469" t="s">
        <v>1405</v>
      </c>
      <c r="FI61" s="467">
        <v>0</v>
      </c>
      <c r="FJ61" s="469" t="s">
        <v>1405</v>
      </c>
      <c r="FK61" s="467">
        <v>0</v>
      </c>
      <c r="FL61" s="472">
        <v>1</v>
      </c>
      <c r="FM61" s="473">
        <v>0</v>
      </c>
      <c r="FN61" s="473">
        <v>0</v>
      </c>
      <c r="FO61" s="473">
        <v>0</v>
      </c>
      <c r="FP61" s="473">
        <v>0</v>
      </c>
      <c r="FQ61" s="473">
        <v>0</v>
      </c>
      <c r="FR61" s="473">
        <v>0</v>
      </c>
      <c r="FS61" s="473">
        <v>0</v>
      </c>
      <c r="FT61" s="473">
        <v>0</v>
      </c>
      <c r="FU61" s="473">
        <v>0</v>
      </c>
      <c r="FV61" s="473">
        <v>101970</v>
      </c>
      <c r="FW61" s="473">
        <v>0</v>
      </c>
      <c r="FX61" s="473">
        <v>0</v>
      </c>
      <c r="FY61" s="473">
        <v>0</v>
      </c>
      <c r="FZ61" s="473">
        <v>0</v>
      </c>
      <c r="GA61" s="473">
        <v>0</v>
      </c>
      <c r="GB61" s="473">
        <v>0</v>
      </c>
      <c r="GC61" s="473">
        <v>0</v>
      </c>
      <c r="GD61" s="473">
        <v>0</v>
      </c>
      <c r="GE61" s="473">
        <v>0</v>
      </c>
      <c r="GF61" s="473">
        <v>124667</v>
      </c>
      <c r="GG61" s="473">
        <v>0</v>
      </c>
      <c r="GH61" s="473">
        <v>0</v>
      </c>
      <c r="GI61" s="473">
        <v>0</v>
      </c>
      <c r="GJ61" s="473">
        <v>0</v>
      </c>
      <c r="GK61" s="473">
        <v>0</v>
      </c>
      <c r="GL61" s="473">
        <v>0</v>
      </c>
      <c r="GM61" s="473">
        <v>0</v>
      </c>
      <c r="GN61" s="473">
        <v>0</v>
      </c>
      <c r="GO61" s="473">
        <v>0</v>
      </c>
      <c r="GP61" s="473">
        <v>0</v>
      </c>
      <c r="GQ61" s="473">
        <v>0</v>
      </c>
      <c r="GR61" s="473">
        <v>0</v>
      </c>
      <c r="GS61" s="473">
        <v>0</v>
      </c>
      <c r="GT61" s="473">
        <v>0</v>
      </c>
      <c r="GU61" s="473">
        <v>0</v>
      </c>
      <c r="GV61" s="473">
        <v>0</v>
      </c>
      <c r="GW61" s="473">
        <v>0</v>
      </c>
      <c r="GX61" s="473">
        <v>0</v>
      </c>
      <c r="GY61" s="473">
        <v>0</v>
      </c>
      <c r="GZ61" s="473">
        <v>0</v>
      </c>
      <c r="HA61" s="473">
        <v>0</v>
      </c>
      <c r="HB61" s="473">
        <v>0</v>
      </c>
      <c r="HC61" s="473">
        <v>0</v>
      </c>
      <c r="HD61" s="473">
        <v>0</v>
      </c>
      <c r="HE61" s="473">
        <v>0</v>
      </c>
      <c r="HF61" s="473">
        <v>0</v>
      </c>
      <c r="HG61" s="473">
        <v>0</v>
      </c>
      <c r="HH61" s="473">
        <v>0</v>
      </c>
      <c r="HI61" s="473">
        <v>0</v>
      </c>
      <c r="HJ61" s="473">
        <v>0</v>
      </c>
      <c r="HK61" s="473">
        <v>0</v>
      </c>
      <c r="HL61" s="473">
        <v>0</v>
      </c>
      <c r="HM61" s="473">
        <v>0</v>
      </c>
      <c r="HN61" s="473">
        <v>0</v>
      </c>
      <c r="HO61" s="473">
        <v>0</v>
      </c>
      <c r="HP61" s="473">
        <v>0</v>
      </c>
      <c r="HQ61" s="473">
        <v>0</v>
      </c>
      <c r="HR61" s="473">
        <v>0</v>
      </c>
      <c r="HS61" s="473">
        <v>0</v>
      </c>
      <c r="HT61" s="473">
        <v>0</v>
      </c>
      <c r="HU61" s="473">
        <v>0</v>
      </c>
      <c r="HV61" s="473">
        <v>0</v>
      </c>
      <c r="HW61" s="473">
        <v>0</v>
      </c>
      <c r="HX61" s="473">
        <v>0</v>
      </c>
      <c r="HY61" s="473">
        <v>0</v>
      </c>
      <c r="HZ61" s="473">
        <v>0</v>
      </c>
      <c r="IA61" s="473">
        <v>0</v>
      </c>
      <c r="IB61" s="473">
        <v>0</v>
      </c>
      <c r="IC61" s="473">
        <v>0</v>
      </c>
      <c r="ID61" s="473">
        <v>0</v>
      </c>
      <c r="IE61" s="473">
        <v>0</v>
      </c>
      <c r="IF61" s="473">
        <v>0</v>
      </c>
      <c r="IG61" s="473">
        <v>0</v>
      </c>
      <c r="IH61" s="473">
        <v>0</v>
      </c>
      <c r="II61" s="473">
        <v>0</v>
      </c>
      <c r="IJ61" s="473">
        <v>0</v>
      </c>
      <c r="IK61" s="473">
        <v>0</v>
      </c>
      <c r="IL61" s="473">
        <v>0</v>
      </c>
      <c r="IM61" s="473">
        <v>0</v>
      </c>
      <c r="IN61" s="473">
        <v>0</v>
      </c>
      <c r="IO61" s="473">
        <v>0</v>
      </c>
      <c r="IP61" s="473">
        <v>0</v>
      </c>
      <c r="IQ61" s="473">
        <v>0</v>
      </c>
      <c r="IR61" s="473">
        <v>0</v>
      </c>
      <c r="IS61" s="473">
        <v>0</v>
      </c>
      <c r="IT61" s="473">
        <v>0</v>
      </c>
      <c r="IU61" s="473">
        <v>0</v>
      </c>
      <c r="IV61" s="473">
        <v>0</v>
      </c>
      <c r="IW61" s="473">
        <v>0</v>
      </c>
      <c r="IX61" s="473">
        <v>0</v>
      </c>
      <c r="IY61" s="473">
        <v>0</v>
      </c>
      <c r="IZ61" s="473">
        <v>0</v>
      </c>
      <c r="JA61" s="473">
        <v>0</v>
      </c>
      <c r="JB61" s="473">
        <v>0</v>
      </c>
      <c r="JC61" s="473">
        <v>0</v>
      </c>
      <c r="JD61" s="473">
        <v>0</v>
      </c>
      <c r="JE61" s="473">
        <v>0</v>
      </c>
      <c r="JF61" s="473">
        <v>0</v>
      </c>
      <c r="JG61" s="473">
        <v>0</v>
      </c>
      <c r="JH61" s="473">
        <v>0</v>
      </c>
      <c r="JI61" s="467" t="s">
        <v>1406</v>
      </c>
      <c r="JJ61" s="467" t="s">
        <v>1406</v>
      </c>
      <c r="JK61" s="395"/>
      <c r="JL61" s="395"/>
      <c r="JM61" s="395"/>
      <c r="JN61" s="395"/>
      <c r="JO61" s="395"/>
      <c r="JP61" s="395"/>
      <c r="JQ61" s="395"/>
      <c r="JR61" s="395"/>
      <c r="JS61" s="395"/>
      <c r="JT61" s="395"/>
      <c r="JU61" s="395"/>
      <c r="JV61" s="395"/>
      <c r="JW61" s="395"/>
      <c r="JX61" s="395"/>
      <c r="JY61" s="395"/>
      <c r="JZ61" s="395"/>
      <c r="KA61" s="395"/>
      <c r="KB61" s="395"/>
      <c r="KC61" s="395"/>
      <c r="KD61" s="395"/>
      <c r="KE61" s="395"/>
      <c r="KF61" s="395"/>
      <c r="KG61" s="395"/>
      <c r="KH61" s="395"/>
      <c r="KI61" s="395"/>
      <c r="KJ61" s="395"/>
      <c r="KK61" s="395"/>
      <c r="KL61" s="395"/>
      <c r="KM61" s="395"/>
      <c r="KN61" s="395"/>
      <c r="KO61" s="395"/>
      <c r="KP61" s="395"/>
      <c r="KQ61" s="395"/>
      <c r="KR61" s="395"/>
      <c r="KS61" s="395"/>
      <c r="KT61" s="395"/>
      <c r="KU61" s="395"/>
      <c r="KV61" s="395"/>
      <c r="KW61" s="395"/>
      <c r="KX61" s="395"/>
      <c r="KY61" s="395"/>
      <c r="KZ61" s="395"/>
      <c r="LA61" s="395"/>
      <c r="LB61" s="395"/>
      <c r="LC61" s="395"/>
      <c r="LD61" s="395"/>
      <c r="LE61" s="395"/>
      <c r="LF61" s="395"/>
      <c r="LG61" s="395"/>
      <c r="LH61" s="395"/>
      <c r="LI61" s="395"/>
      <c r="LJ61" s="395"/>
      <c r="LK61" s="395"/>
      <c r="LL61" s="395"/>
      <c r="LM61" s="395"/>
      <c r="LN61" s="395"/>
      <c r="LO61" s="395"/>
      <c r="LP61" s="395"/>
      <c r="LQ61" s="395"/>
      <c r="LR61" s="395"/>
      <c r="LS61" s="395"/>
      <c r="LT61" s="395"/>
      <c r="LU61" s="395"/>
      <c r="LV61" s="395"/>
      <c r="LW61" s="395"/>
      <c r="LX61" s="395"/>
      <c r="LY61" s="395"/>
      <c r="LZ61" s="395"/>
      <c r="MA61" s="395"/>
      <c r="MB61" s="395"/>
      <c r="MC61" s="395"/>
      <c r="MD61" s="395"/>
      <c r="ME61" s="395"/>
      <c r="MF61" s="395"/>
      <c r="MG61" s="395"/>
      <c r="MH61" s="395"/>
      <c r="MI61" s="395"/>
      <c r="MJ61" s="395"/>
      <c r="MK61" s="395"/>
      <c r="ML61" s="395"/>
      <c r="MM61" s="395"/>
      <c r="MN61" s="395"/>
      <c r="MO61" s="395"/>
      <c r="MP61" s="395"/>
      <c r="MQ61" s="395"/>
      <c r="MR61" s="395"/>
      <c r="MS61" s="395"/>
      <c r="MT61" s="395"/>
      <c r="MU61" s="395"/>
      <c r="MV61" s="395"/>
      <c r="MW61" s="395"/>
      <c r="MX61" s="395"/>
      <c r="MY61" s="395"/>
      <c r="MZ61" s="395"/>
      <c r="NA61" s="395"/>
      <c r="NB61" s="395"/>
      <c r="NC61" s="395"/>
      <c r="ND61" s="395"/>
      <c r="NE61" s="395"/>
      <c r="NF61" s="395"/>
      <c r="NG61" s="489"/>
      <c r="NH61" s="475">
        <v>5.7216880953831364</v>
      </c>
      <c r="NI61" s="475">
        <v>27.065873366400389</v>
      </c>
      <c r="NJ61" s="475">
        <v>5.887678288379897</v>
      </c>
      <c r="NK61" s="475">
        <v>2458.8397300003999</v>
      </c>
      <c r="NL61" s="475">
        <v>19.065919722316032</v>
      </c>
      <c r="NM61" s="475">
        <v>0.31855800000000001</v>
      </c>
      <c r="NN61" s="475">
        <v>0.91585300000000003</v>
      </c>
      <c r="NO61" s="475">
        <v>9.2912999999999996E-2</v>
      </c>
      <c r="NP61" s="475">
        <v>4.9648360133719351E-2</v>
      </c>
      <c r="NQ61" s="475">
        <v>0.76710071256536927</v>
      </c>
      <c r="NR61" s="475">
        <v>0.41286462550036829</v>
      </c>
      <c r="NS61" s="475">
        <v>0</v>
      </c>
      <c r="NT61" s="475">
        <v>14.453406024651066</v>
      </c>
      <c r="NU61" s="475">
        <v>2.3451268278178193E-2</v>
      </c>
      <c r="NV61" s="475">
        <v>0</v>
      </c>
      <c r="NW61" s="475">
        <v>0.55910166033026143</v>
      </c>
      <c r="NX61" s="475">
        <v>0</v>
      </c>
      <c r="NY61" s="475">
        <v>0</v>
      </c>
      <c r="NZ61" s="475">
        <v>1.4884138107233451</v>
      </c>
      <c r="OA61" s="475">
        <v>2.0339999604341113E-2</v>
      </c>
      <c r="OB61" s="475">
        <v>0.25</v>
      </c>
      <c r="OC61" s="475">
        <v>1.7216719553615463</v>
      </c>
      <c r="OD61" s="475">
        <v>-1.1106720538825507E-15</v>
      </c>
      <c r="OE61" s="475">
        <v>-9.655952453600484E-15</v>
      </c>
      <c r="OF61" s="475">
        <v>0.1099999964237213</v>
      </c>
      <c r="OG61" s="475">
        <v>6.8236830830574038E-2</v>
      </c>
      <c r="OH61" s="475">
        <v>0.32080651482100236</v>
      </c>
      <c r="OI61" s="475">
        <v>0.11</v>
      </c>
      <c r="OJ61" s="475">
        <v>4.4254000000000009E-2</v>
      </c>
      <c r="OK61" s="475">
        <v>5.6233350000000015E-2</v>
      </c>
      <c r="OL61" s="475">
        <v>0.61659829136570199</v>
      </c>
      <c r="OM61" s="475" t="s">
        <v>1395</v>
      </c>
      <c r="ON61" s="475">
        <v>1</v>
      </c>
      <c r="OO61" s="475">
        <v>50</v>
      </c>
      <c r="OP61" s="490"/>
      <c r="OQ61" s="491" t="s">
        <v>1395</v>
      </c>
      <c r="OR61" s="478" t="s">
        <v>1395</v>
      </c>
      <c r="OS61" s="479">
        <v>1564084</v>
      </c>
      <c r="OT61" s="479">
        <v>2046</v>
      </c>
      <c r="OU61" s="479" t="s">
        <v>1395</v>
      </c>
      <c r="OV61" s="479" t="s">
        <v>1395</v>
      </c>
      <c r="OW61" s="479">
        <v>0</v>
      </c>
      <c r="OX61" s="479">
        <v>1</v>
      </c>
      <c r="OY61" s="480">
        <v>1</v>
      </c>
      <c r="OZ61" s="480">
        <v>0.60682945146165224</v>
      </c>
      <c r="PA61" s="481"/>
      <c r="PB61" s="482">
        <v>5.7216880953831364</v>
      </c>
      <c r="PC61" s="483"/>
      <c r="PD61" s="478">
        <v>818.42571048868911</v>
      </c>
      <c r="PE61" s="479">
        <v>-5.9538437843985168E-12</v>
      </c>
      <c r="PF61" s="479">
        <v>1061.5799859681767</v>
      </c>
      <c r="PG61" s="480">
        <v>5.7216880953831364</v>
      </c>
      <c r="PH61" s="483"/>
      <c r="PI61" s="478">
        <v>5.7216880953831364</v>
      </c>
      <c r="PJ61" s="479">
        <v>38100</v>
      </c>
      <c r="PK61" s="479">
        <v>1000</v>
      </c>
      <c r="PL61" s="479">
        <v>4.7185704601591105E-2</v>
      </c>
      <c r="PM61" s="484">
        <v>36</v>
      </c>
      <c r="PN61" s="479">
        <v>15372</v>
      </c>
      <c r="PO61" s="485">
        <v>2043</v>
      </c>
      <c r="PP61" s="479">
        <v>33</v>
      </c>
      <c r="PQ61" s="479">
        <v>0</v>
      </c>
      <c r="PR61" s="486" t="s">
        <v>1699</v>
      </c>
      <c r="PS61" s="486" t="s">
        <v>1657</v>
      </c>
      <c r="PT61" s="479">
        <v>1</v>
      </c>
      <c r="PU61" s="487" t="s">
        <v>1698</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row>
    <row r="62" spans="1:457" x14ac:dyDescent="0.35">
      <c r="A62" s="459" t="s">
        <v>1700</v>
      </c>
      <c r="B62" s="460">
        <v>5.7688737999847275</v>
      </c>
      <c r="C62" s="488">
        <f>NPV(About!A$94,'H2 Data'!AE$2:BH$2)/30*AB62+B62</f>
        <v>5.7688737999847275</v>
      </c>
      <c r="D62" s="462" t="s">
        <v>1592</v>
      </c>
      <c r="E62" s="463" t="s">
        <v>1700</v>
      </c>
      <c r="F62" s="463" t="s">
        <v>1391</v>
      </c>
      <c r="G62" s="463" t="s">
        <v>1392</v>
      </c>
      <c r="H62" s="463" t="s">
        <v>1594</v>
      </c>
      <c r="I62" s="463" t="s">
        <v>1654</v>
      </c>
      <c r="J62" s="464">
        <v>2047</v>
      </c>
      <c r="K62" s="465">
        <v>1000</v>
      </c>
      <c r="L62" s="466">
        <v>0.54</v>
      </c>
      <c r="M62" s="466">
        <v>2.3300000000000001E-2</v>
      </c>
      <c r="N62" s="466">
        <v>0.25</v>
      </c>
      <c r="O62" s="471">
        <v>0.11</v>
      </c>
      <c r="P62" s="465">
        <v>1</v>
      </c>
      <c r="Q62" s="465">
        <v>2</v>
      </c>
      <c r="R62" s="465">
        <v>30</v>
      </c>
      <c r="S62" s="467" t="s">
        <v>1395</v>
      </c>
      <c r="T62" s="468">
        <v>92896</v>
      </c>
      <c r="U62" s="468">
        <v>915685</v>
      </c>
      <c r="V62" s="468">
        <v>318499</v>
      </c>
      <c r="W62" s="468">
        <v>10118</v>
      </c>
      <c r="X62" s="465">
        <v>0</v>
      </c>
      <c r="Y62" s="469" t="s">
        <v>1655</v>
      </c>
      <c r="Z62" s="470">
        <v>22</v>
      </c>
      <c r="AA62" s="469" t="s">
        <v>1397</v>
      </c>
      <c r="AB62" s="465">
        <v>0</v>
      </c>
      <c r="AC62" s="466">
        <v>0</v>
      </c>
      <c r="AD62" s="466">
        <v>0.7</v>
      </c>
      <c r="AE62" s="466">
        <v>0.7</v>
      </c>
      <c r="AF62" s="467" t="s">
        <v>1398</v>
      </c>
      <c r="AG62" s="465">
        <v>442.54</v>
      </c>
      <c r="AH62" s="465">
        <v>442.54</v>
      </c>
      <c r="AI62" s="465">
        <v>442.54</v>
      </c>
      <c r="AJ62" s="465">
        <v>30</v>
      </c>
      <c r="AK62" s="469" t="s">
        <v>1399</v>
      </c>
      <c r="AL62" s="466">
        <v>0.91</v>
      </c>
      <c r="AM62" s="466">
        <v>0.01</v>
      </c>
      <c r="AN62" s="469" t="s">
        <v>1400</v>
      </c>
      <c r="AO62" s="466"/>
      <c r="AP62" s="466"/>
      <c r="AQ62" s="466"/>
      <c r="AR62" s="466"/>
      <c r="AS62" s="466"/>
      <c r="AT62" s="466"/>
      <c r="AU62" s="466"/>
      <c r="AV62" s="466"/>
      <c r="AW62" s="466"/>
      <c r="AX62" s="466"/>
      <c r="AY62" s="466"/>
      <c r="AZ62" s="466"/>
      <c r="BA62" s="466"/>
      <c r="BB62" s="466"/>
      <c r="BC62" s="466"/>
      <c r="BD62" s="466"/>
      <c r="BE62" s="466"/>
      <c r="BF62" s="466"/>
      <c r="BG62" s="466"/>
      <c r="BH62" s="466"/>
      <c r="BI62" s="466"/>
      <c r="BJ62" s="466"/>
      <c r="BK62" s="466"/>
      <c r="BL62" s="466"/>
      <c r="BM62" s="466"/>
      <c r="BN62" s="466"/>
      <c r="BO62" s="466"/>
      <c r="BP62" s="466"/>
      <c r="BQ62" s="466"/>
      <c r="BR62" s="466"/>
      <c r="BS62" s="466"/>
      <c r="BT62" s="466"/>
      <c r="BU62" s="466"/>
      <c r="BV62" s="466"/>
      <c r="BW62" s="466"/>
      <c r="BX62" s="466"/>
      <c r="BY62" s="466"/>
      <c r="BZ62" s="466"/>
      <c r="CA62" s="466"/>
      <c r="CB62" s="466"/>
      <c r="CC62" s="466"/>
      <c r="CD62" s="466"/>
      <c r="CE62" s="466"/>
      <c r="CF62" s="466"/>
      <c r="CG62" s="466"/>
      <c r="CH62" s="466"/>
      <c r="CI62" s="466"/>
      <c r="CJ62" s="466"/>
      <c r="CK62" s="466"/>
      <c r="CL62" s="466"/>
      <c r="CM62" s="466"/>
      <c r="CN62" s="466"/>
      <c r="CO62" s="466"/>
      <c r="CP62" s="466"/>
      <c r="CQ62" s="466"/>
      <c r="CR62" s="466"/>
      <c r="CS62" s="466"/>
      <c r="CT62" s="466"/>
      <c r="CU62" s="466"/>
      <c r="CV62" s="466"/>
      <c r="CW62" s="466"/>
      <c r="CX62" s="466"/>
      <c r="CY62" s="466"/>
      <c r="CZ62" s="466"/>
      <c r="DA62" s="466"/>
      <c r="DB62" s="466"/>
      <c r="DC62" s="466"/>
      <c r="DD62" s="466"/>
      <c r="DE62" s="466"/>
      <c r="DF62" s="466"/>
      <c r="DG62" s="466"/>
      <c r="DH62" s="466"/>
      <c r="DI62" s="466"/>
      <c r="DJ62" s="466"/>
      <c r="DK62" s="466"/>
      <c r="DL62" s="466"/>
      <c r="DM62" s="466"/>
      <c r="DN62" s="466"/>
      <c r="DO62" s="466"/>
      <c r="DP62" s="466"/>
      <c r="DQ62" s="466"/>
      <c r="DR62" s="466"/>
      <c r="DS62" s="466"/>
      <c r="DT62" s="466"/>
      <c r="DU62" s="466"/>
      <c r="DV62" s="466"/>
      <c r="DW62" s="471"/>
      <c r="DX62" s="466"/>
      <c r="DY62" s="466"/>
      <c r="DZ62" s="466"/>
      <c r="EA62" s="466"/>
      <c r="EB62" s="466"/>
      <c r="EC62" s="466"/>
      <c r="ED62" s="466"/>
      <c r="EE62" s="466"/>
      <c r="EF62" s="466"/>
      <c r="EG62" s="466"/>
      <c r="EH62" s="466"/>
      <c r="EI62" s="466"/>
      <c r="EJ62" s="466"/>
      <c r="EK62" s="465"/>
      <c r="EL62" s="465"/>
      <c r="EM62" s="465"/>
      <c r="EN62" s="465"/>
      <c r="EO62" s="466"/>
      <c r="EP62" s="466"/>
      <c r="EQ62" s="466"/>
      <c r="ER62" s="465"/>
      <c r="ES62" s="465"/>
      <c r="ET62" s="465"/>
      <c r="EU62" s="465"/>
      <c r="EV62" s="465"/>
      <c r="EW62" s="467"/>
      <c r="EX62" s="467" t="s">
        <v>1401</v>
      </c>
      <c r="EY62" s="467">
        <v>0</v>
      </c>
      <c r="EZ62" s="467">
        <v>0</v>
      </c>
      <c r="FA62" s="467">
        <v>0</v>
      </c>
      <c r="FB62" s="469" t="s">
        <v>1402</v>
      </c>
      <c r="FC62" s="467">
        <v>100</v>
      </c>
      <c r="FD62" s="469" t="s">
        <v>1597</v>
      </c>
      <c r="FE62" s="467">
        <v>0</v>
      </c>
      <c r="FF62" s="469" t="s">
        <v>1404</v>
      </c>
      <c r="FG62" s="467">
        <v>0</v>
      </c>
      <c r="FH62" s="469" t="s">
        <v>1405</v>
      </c>
      <c r="FI62" s="467">
        <v>0</v>
      </c>
      <c r="FJ62" s="469" t="s">
        <v>1405</v>
      </c>
      <c r="FK62" s="467">
        <v>0</v>
      </c>
      <c r="FL62" s="472">
        <v>1</v>
      </c>
      <c r="FM62" s="473">
        <v>0</v>
      </c>
      <c r="FN62" s="473">
        <v>0</v>
      </c>
      <c r="FO62" s="473">
        <v>0</v>
      </c>
      <c r="FP62" s="473">
        <v>0</v>
      </c>
      <c r="FQ62" s="473">
        <v>0</v>
      </c>
      <c r="FR62" s="473">
        <v>0</v>
      </c>
      <c r="FS62" s="473">
        <v>0</v>
      </c>
      <c r="FT62" s="473">
        <v>0</v>
      </c>
      <c r="FU62" s="473">
        <v>0</v>
      </c>
      <c r="FV62" s="473">
        <v>104040</v>
      </c>
      <c r="FW62" s="473">
        <v>0</v>
      </c>
      <c r="FX62" s="473">
        <v>0</v>
      </c>
      <c r="FY62" s="473">
        <v>0</v>
      </c>
      <c r="FZ62" s="473">
        <v>0</v>
      </c>
      <c r="GA62" s="473">
        <v>0</v>
      </c>
      <c r="GB62" s="473">
        <v>0</v>
      </c>
      <c r="GC62" s="473">
        <v>0</v>
      </c>
      <c r="GD62" s="473">
        <v>0</v>
      </c>
      <c r="GE62" s="473">
        <v>0</v>
      </c>
      <c r="GF62" s="473">
        <v>127198</v>
      </c>
      <c r="GG62" s="473">
        <v>0</v>
      </c>
      <c r="GH62" s="473">
        <v>0</v>
      </c>
      <c r="GI62" s="473">
        <v>0</v>
      </c>
      <c r="GJ62" s="473">
        <v>0</v>
      </c>
      <c r="GK62" s="473">
        <v>0</v>
      </c>
      <c r="GL62" s="473">
        <v>0</v>
      </c>
      <c r="GM62" s="473">
        <v>0</v>
      </c>
      <c r="GN62" s="473">
        <v>0</v>
      </c>
      <c r="GO62" s="473">
        <v>0</v>
      </c>
      <c r="GP62" s="473">
        <v>0</v>
      </c>
      <c r="GQ62" s="473">
        <v>0</v>
      </c>
      <c r="GR62" s="473">
        <v>0</v>
      </c>
      <c r="GS62" s="473">
        <v>0</v>
      </c>
      <c r="GT62" s="473">
        <v>0</v>
      </c>
      <c r="GU62" s="473">
        <v>0</v>
      </c>
      <c r="GV62" s="473">
        <v>0</v>
      </c>
      <c r="GW62" s="473">
        <v>0</v>
      </c>
      <c r="GX62" s="473">
        <v>0</v>
      </c>
      <c r="GY62" s="473">
        <v>0</v>
      </c>
      <c r="GZ62" s="473">
        <v>0</v>
      </c>
      <c r="HA62" s="473">
        <v>0</v>
      </c>
      <c r="HB62" s="473">
        <v>0</v>
      </c>
      <c r="HC62" s="473">
        <v>0</v>
      </c>
      <c r="HD62" s="473">
        <v>0</v>
      </c>
      <c r="HE62" s="473">
        <v>0</v>
      </c>
      <c r="HF62" s="473">
        <v>0</v>
      </c>
      <c r="HG62" s="473">
        <v>0</v>
      </c>
      <c r="HH62" s="473">
        <v>0</v>
      </c>
      <c r="HI62" s="473">
        <v>0</v>
      </c>
      <c r="HJ62" s="473">
        <v>0</v>
      </c>
      <c r="HK62" s="473">
        <v>0</v>
      </c>
      <c r="HL62" s="473">
        <v>0</v>
      </c>
      <c r="HM62" s="473">
        <v>0</v>
      </c>
      <c r="HN62" s="473">
        <v>0</v>
      </c>
      <c r="HO62" s="473">
        <v>0</v>
      </c>
      <c r="HP62" s="473">
        <v>0</v>
      </c>
      <c r="HQ62" s="473">
        <v>0</v>
      </c>
      <c r="HR62" s="473">
        <v>0</v>
      </c>
      <c r="HS62" s="473">
        <v>0</v>
      </c>
      <c r="HT62" s="473">
        <v>0</v>
      </c>
      <c r="HU62" s="473">
        <v>0</v>
      </c>
      <c r="HV62" s="473">
        <v>0</v>
      </c>
      <c r="HW62" s="473">
        <v>0</v>
      </c>
      <c r="HX62" s="473">
        <v>0</v>
      </c>
      <c r="HY62" s="473">
        <v>0</v>
      </c>
      <c r="HZ62" s="473">
        <v>0</v>
      </c>
      <c r="IA62" s="473">
        <v>0</v>
      </c>
      <c r="IB62" s="473">
        <v>0</v>
      </c>
      <c r="IC62" s="473">
        <v>0</v>
      </c>
      <c r="ID62" s="473">
        <v>0</v>
      </c>
      <c r="IE62" s="473">
        <v>0</v>
      </c>
      <c r="IF62" s="473">
        <v>0</v>
      </c>
      <c r="IG62" s="473">
        <v>0</v>
      </c>
      <c r="IH62" s="473">
        <v>0</v>
      </c>
      <c r="II62" s="473">
        <v>0</v>
      </c>
      <c r="IJ62" s="473">
        <v>0</v>
      </c>
      <c r="IK62" s="473">
        <v>0</v>
      </c>
      <c r="IL62" s="473">
        <v>0</v>
      </c>
      <c r="IM62" s="473">
        <v>0</v>
      </c>
      <c r="IN62" s="473">
        <v>0</v>
      </c>
      <c r="IO62" s="473">
        <v>0</v>
      </c>
      <c r="IP62" s="473">
        <v>0</v>
      </c>
      <c r="IQ62" s="473">
        <v>0</v>
      </c>
      <c r="IR62" s="473">
        <v>0</v>
      </c>
      <c r="IS62" s="473">
        <v>0</v>
      </c>
      <c r="IT62" s="473">
        <v>0</v>
      </c>
      <c r="IU62" s="473">
        <v>0</v>
      </c>
      <c r="IV62" s="473">
        <v>0</v>
      </c>
      <c r="IW62" s="473">
        <v>0</v>
      </c>
      <c r="IX62" s="473">
        <v>0</v>
      </c>
      <c r="IY62" s="473">
        <v>0</v>
      </c>
      <c r="IZ62" s="473">
        <v>0</v>
      </c>
      <c r="JA62" s="473">
        <v>0</v>
      </c>
      <c r="JB62" s="473">
        <v>0</v>
      </c>
      <c r="JC62" s="473">
        <v>0</v>
      </c>
      <c r="JD62" s="473">
        <v>0</v>
      </c>
      <c r="JE62" s="473">
        <v>0</v>
      </c>
      <c r="JF62" s="473">
        <v>0</v>
      </c>
      <c r="JG62" s="473">
        <v>0</v>
      </c>
      <c r="JH62" s="473">
        <v>0</v>
      </c>
      <c r="JI62" s="467" t="s">
        <v>1406</v>
      </c>
      <c r="JJ62" s="467" t="s">
        <v>1406</v>
      </c>
      <c r="JK62" s="395"/>
      <c r="JL62" s="395"/>
      <c r="JM62" s="395"/>
      <c r="JN62" s="395"/>
      <c r="JO62" s="395"/>
      <c r="JP62" s="395"/>
      <c r="JQ62" s="395"/>
      <c r="JR62" s="395"/>
      <c r="JS62" s="395"/>
      <c r="JT62" s="395"/>
      <c r="JU62" s="395"/>
      <c r="JV62" s="395"/>
      <c r="JW62" s="395"/>
      <c r="JX62" s="395"/>
      <c r="JY62" s="395"/>
      <c r="JZ62" s="395"/>
      <c r="KA62" s="395"/>
      <c r="KB62" s="395"/>
      <c r="KC62" s="395"/>
      <c r="KD62" s="395"/>
      <c r="KE62" s="395"/>
      <c r="KF62" s="395"/>
      <c r="KG62" s="395"/>
      <c r="KH62" s="395"/>
      <c r="KI62" s="395"/>
      <c r="KJ62" s="395"/>
      <c r="KK62" s="395"/>
      <c r="KL62" s="395"/>
      <c r="KM62" s="395"/>
      <c r="KN62" s="395"/>
      <c r="KO62" s="395"/>
      <c r="KP62" s="395"/>
      <c r="KQ62" s="395"/>
      <c r="KR62" s="395"/>
      <c r="KS62" s="395"/>
      <c r="KT62" s="395"/>
      <c r="KU62" s="395"/>
      <c r="KV62" s="395"/>
      <c r="KW62" s="395"/>
      <c r="KX62" s="395"/>
      <c r="KY62" s="395"/>
      <c r="KZ62" s="395"/>
      <c r="LA62" s="395"/>
      <c r="LB62" s="395"/>
      <c r="LC62" s="395"/>
      <c r="LD62" s="395"/>
      <c r="LE62" s="395"/>
      <c r="LF62" s="395"/>
      <c r="LG62" s="395"/>
      <c r="LH62" s="395"/>
      <c r="LI62" s="395"/>
      <c r="LJ62" s="395"/>
      <c r="LK62" s="395"/>
      <c r="LL62" s="395"/>
      <c r="LM62" s="395"/>
      <c r="LN62" s="395"/>
      <c r="LO62" s="395"/>
      <c r="LP62" s="395"/>
      <c r="LQ62" s="395"/>
      <c r="LR62" s="395"/>
      <c r="LS62" s="395"/>
      <c r="LT62" s="395"/>
      <c r="LU62" s="395"/>
      <c r="LV62" s="395"/>
      <c r="LW62" s="395"/>
      <c r="LX62" s="395"/>
      <c r="LY62" s="395"/>
      <c r="LZ62" s="395"/>
      <c r="MA62" s="395"/>
      <c r="MB62" s="395"/>
      <c r="MC62" s="395"/>
      <c r="MD62" s="395"/>
      <c r="ME62" s="395"/>
      <c r="MF62" s="395"/>
      <c r="MG62" s="395"/>
      <c r="MH62" s="395"/>
      <c r="MI62" s="395"/>
      <c r="MJ62" s="395"/>
      <c r="MK62" s="395"/>
      <c r="ML62" s="395"/>
      <c r="MM62" s="395"/>
      <c r="MN62" s="395"/>
      <c r="MO62" s="395"/>
      <c r="MP62" s="395"/>
      <c r="MQ62" s="395"/>
      <c r="MR62" s="395"/>
      <c r="MS62" s="395"/>
      <c r="MT62" s="395"/>
      <c r="MU62" s="395"/>
      <c r="MV62" s="395"/>
      <c r="MW62" s="395"/>
      <c r="MX62" s="395"/>
      <c r="MY62" s="395"/>
      <c r="MZ62" s="395"/>
      <c r="NA62" s="395"/>
      <c r="NB62" s="395"/>
      <c r="NC62" s="395"/>
      <c r="ND62" s="395"/>
      <c r="NE62" s="395"/>
      <c r="NF62" s="395"/>
      <c r="NG62" s="489"/>
      <c r="NH62" s="475">
        <v>5.7688737999847275</v>
      </c>
      <c r="NI62" s="475">
        <v>27.289080623447756</v>
      </c>
      <c r="NJ62" s="475">
        <v>5.9586635569234208</v>
      </c>
      <c r="NK62" s="475">
        <v>2466.8981335310059</v>
      </c>
      <c r="NL62" s="475">
        <v>19.288399047481985</v>
      </c>
      <c r="NM62" s="475">
        <v>0.31849899999999998</v>
      </c>
      <c r="NN62" s="475">
        <v>0.91568499999999997</v>
      </c>
      <c r="NO62" s="475">
        <v>9.2896000000000006E-2</v>
      </c>
      <c r="NP62" s="475">
        <v>4.9639230129409309E-2</v>
      </c>
      <c r="NQ62" s="475">
        <v>0.7669596975804327</v>
      </c>
      <c r="NR62" s="475">
        <v>0.41266070092641527</v>
      </c>
      <c r="NS62" s="475">
        <v>0</v>
      </c>
      <c r="NT62" s="475">
        <v>14.675408988279239</v>
      </c>
      <c r="NU62" s="475">
        <v>2.4007018634371779E-2</v>
      </c>
      <c r="NV62" s="475">
        <v>0</v>
      </c>
      <c r="NW62" s="475">
        <v>0.5592219605153822</v>
      </c>
      <c r="NX62" s="475">
        <v>0</v>
      </c>
      <c r="NY62" s="475">
        <v>0</v>
      </c>
      <c r="NZ62" s="475">
        <v>1.4888094212873286</v>
      </c>
      <c r="OA62" s="475">
        <v>2.0340000159551817E-2</v>
      </c>
      <c r="OB62" s="475">
        <v>0.25</v>
      </c>
      <c r="OC62" s="475">
        <v>1.7218002025296166</v>
      </c>
      <c r="OD62" s="475">
        <v>-1.0062787363179307E-15</v>
      </c>
      <c r="OE62" s="475">
        <v>-8.7483786046377013E-15</v>
      </c>
      <c r="OF62" s="475">
        <v>0.1099999964237213</v>
      </c>
      <c r="OG62" s="475">
        <v>6.8243554234504691E-2</v>
      </c>
      <c r="OH62" s="475">
        <v>0.32125687808601727</v>
      </c>
      <c r="OI62" s="475">
        <v>0.11</v>
      </c>
      <c r="OJ62" s="475">
        <v>4.4254000000000002E-2</v>
      </c>
      <c r="OK62" s="475">
        <v>5.6233350000000008E-2</v>
      </c>
      <c r="OL62" s="475">
        <v>0.6043066749085565</v>
      </c>
      <c r="OM62" s="475" t="s">
        <v>1395</v>
      </c>
      <c r="ON62" s="475">
        <v>1</v>
      </c>
      <c r="OO62" s="475">
        <v>51</v>
      </c>
      <c r="OP62" s="490"/>
      <c r="OQ62" s="491" t="s">
        <v>1395</v>
      </c>
      <c r="OR62" s="478" t="s">
        <v>1395</v>
      </c>
      <c r="OS62" s="479">
        <v>1568436</v>
      </c>
      <c r="OT62" s="479">
        <v>2047</v>
      </c>
      <c r="OU62" s="479" t="s">
        <v>1395</v>
      </c>
      <c r="OV62" s="479" t="s">
        <v>1395</v>
      </c>
      <c r="OW62" s="479">
        <v>0</v>
      </c>
      <c r="OX62" s="479">
        <v>1</v>
      </c>
      <c r="OY62" s="480">
        <v>1</v>
      </c>
      <c r="OZ62" s="480">
        <v>0.59473258979199017</v>
      </c>
      <c r="PA62" s="481"/>
      <c r="PB62" s="482">
        <v>5.7688737999847275</v>
      </c>
      <c r="PC62" s="483"/>
      <c r="PD62" s="478">
        <v>801.96330213764713</v>
      </c>
      <c r="PE62" s="479">
        <v>-5.2867035854097664E-12</v>
      </c>
      <c r="PF62" s="479">
        <v>1040.4953552475517</v>
      </c>
      <c r="PG62" s="480">
        <v>5.7688737999847275</v>
      </c>
      <c r="PH62" s="483"/>
      <c r="PI62" s="478">
        <v>5.7688737999847275</v>
      </c>
      <c r="PJ62" s="479">
        <v>39100</v>
      </c>
      <c r="PK62" s="479">
        <v>1000</v>
      </c>
      <c r="PL62" s="479">
        <v>4.5228641751848819E-2</v>
      </c>
      <c r="PM62" s="484">
        <v>36</v>
      </c>
      <c r="PN62" s="479">
        <v>15336</v>
      </c>
      <c r="PO62" s="485">
        <v>2044</v>
      </c>
      <c r="PP62" s="479">
        <v>33</v>
      </c>
      <c r="PQ62" s="479">
        <v>0</v>
      </c>
      <c r="PR62" s="486" t="s">
        <v>1701</v>
      </c>
      <c r="PS62" s="486" t="s">
        <v>1657</v>
      </c>
      <c r="PT62" s="479">
        <v>1</v>
      </c>
      <c r="PU62" s="487" t="s">
        <v>1700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row>
    <row r="63" spans="1:457" x14ac:dyDescent="0.35">
      <c r="A63" s="459" t="s">
        <v>1702</v>
      </c>
      <c r="B63" s="460">
        <v>5.8141024417365763</v>
      </c>
      <c r="C63" s="488">
        <f>NPV(About!A$94,'H2 Data'!AE$2:BH$2)/30*AB63+B63</f>
        <v>5.8141024417365763</v>
      </c>
      <c r="D63" s="462" t="s">
        <v>1592</v>
      </c>
      <c r="E63" s="463" t="s">
        <v>1702</v>
      </c>
      <c r="F63" s="463" t="s">
        <v>1391</v>
      </c>
      <c r="G63" s="463" t="s">
        <v>1392</v>
      </c>
      <c r="H63" s="463" t="s">
        <v>1594</v>
      </c>
      <c r="I63" s="463" t="s">
        <v>1654</v>
      </c>
      <c r="J63" s="464">
        <v>2048</v>
      </c>
      <c r="K63" s="465">
        <v>1000</v>
      </c>
      <c r="L63" s="466">
        <v>0.54</v>
      </c>
      <c r="M63" s="466">
        <v>2.3300000000000001E-2</v>
      </c>
      <c r="N63" s="466">
        <v>0.25</v>
      </c>
      <c r="O63" s="471">
        <v>0.11</v>
      </c>
      <c r="P63" s="465">
        <v>1</v>
      </c>
      <c r="Q63" s="465">
        <v>2</v>
      </c>
      <c r="R63" s="465">
        <v>30</v>
      </c>
      <c r="S63" s="467" t="s">
        <v>1395</v>
      </c>
      <c r="T63" s="468">
        <v>92919</v>
      </c>
      <c r="U63" s="468">
        <v>915913.00000000012</v>
      </c>
      <c r="V63" s="468">
        <v>318578</v>
      </c>
      <c r="W63" s="468">
        <v>10124</v>
      </c>
      <c r="X63" s="465">
        <v>0</v>
      </c>
      <c r="Y63" s="469" t="s">
        <v>1655</v>
      </c>
      <c r="Z63" s="470">
        <v>22.08</v>
      </c>
      <c r="AA63" s="469" t="s">
        <v>1397</v>
      </c>
      <c r="AB63" s="465">
        <v>0</v>
      </c>
      <c r="AC63" s="466">
        <v>0</v>
      </c>
      <c r="AD63" s="466">
        <v>0.7</v>
      </c>
      <c r="AE63" s="466">
        <v>0.7</v>
      </c>
      <c r="AF63" s="467" t="s">
        <v>1398</v>
      </c>
      <c r="AG63" s="465">
        <v>442.54</v>
      </c>
      <c r="AH63" s="465">
        <v>442.54</v>
      </c>
      <c r="AI63" s="465">
        <v>442.54</v>
      </c>
      <c r="AJ63" s="465">
        <v>30</v>
      </c>
      <c r="AK63" s="469" t="s">
        <v>1399</v>
      </c>
      <c r="AL63" s="466">
        <v>0.91</v>
      </c>
      <c r="AM63" s="466">
        <v>0.01</v>
      </c>
      <c r="AN63" s="469" t="s">
        <v>1400</v>
      </c>
      <c r="AO63" s="466"/>
      <c r="AP63" s="466"/>
      <c r="AQ63" s="466"/>
      <c r="AR63" s="466"/>
      <c r="AS63" s="466"/>
      <c r="AT63" s="466"/>
      <c r="AU63" s="466"/>
      <c r="AV63" s="466"/>
      <c r="AW63" s="466"/>
      <c r="AX63" s="466"/>
      <c r="AY63" s="466"/>
      <c r="AZ63" s="466"/>
      <c r="BA63" s="466"/>
      <c r="BB63" s="466"/>
      <c r="BC63" s="466"/>
      <c r="BD63" s="466"/>
      <c r="BE63" s="466"/>
      <c r="BF63" s="466"/>
      <c r="BG63" s="466"/>
      <c r="BH63" s="466"/>
      <c r="BI63" s="466"/>
      <c r="BJ63" s="466"/>
      <c r="BK63" s="466"/>
      <c r="BL63" s="466"/>
      <c r="BM63" s="466"/>
      <c r="BN63" s="466"/>
      <c r="BO63" s="466"/>
      <c r="BP63" s="466"/>
      <c r="BQ63" s="466"/>
      <c r="BR63" s="466"/>
      <c r="BS63" s="466"/>
      <c r="BT63" s="466"/>
      <c r="BU63" s="466"/>
      <c r="BV63" s="466"/>
      <c r="BW63" s="466"/>
      <c r="BX63" s="466"/>
      <c r="BY63" s="466"/>
      <c r="BZ63" s="466"/>
      <c r="CA63" s="466"/>
      <c r="CB63" s="466"/>
      <c r="CC63" s="466"/>
      <c r="CD63" s="466"/>
      <c r="CE63" s="466"/>
      <c r="CF63" s="466"/>
      <c r="CG63" s="466"/>
      <c r="CH63" s="466"/>
      <c r="CI63" s="466"/>
      <c r="CJ63" s="466"/>
      <c r="CK63" s="466"/>
      <c r="CL63" s="466"/>
      <c r="CM63" s="466"/>
      <c r="CN63" s="466"/>
      <c r="CO63" s="466"/>
      <c r="CP63" s="466"/>
      <c r="CQ63" s="466"/>
      <c r="CR63" s="466"/>
      <c r="CS63" s="466"/>
      <c r="CT63" s="466"/>
      <c r="CU63" s="466"/>
      <c r="CV63" s="466"/>
      <c r="CW63" s="466"/>
      <c r="CX63" s="466"/>
      <c r="CY63" s="466"/>
      <c r="CZ63" s="466"/>
      <c r="DA63" s="466"/>
      <c r="DB63" s="466"/>
      <c r="DC63" s="466"/>
      <c r="DD63" s="466"/>
      <c r="DE63" s="466"/>
      <c r="DF63" s="466"/>
      <c r="DG63" s="466"/>
      <c r="DH63" s="466"/>
      <c r="DI63" s="466"/>
      <c r="DJ63" s="466"/>
      <c r="DK63" s="466"/>
      <c r="DL63" s="466"/>
      <c r="DM63" s="466"/>
      <c r="DN63" s="466"/>
      <c r="DO63" s="466"/>
      <c r="DP63" s="466"/>
      <c r="DQ63" s="466"/>
      <c r="DR63" s="466"/>
      <c r="DS63" s="466"/>
      <c r="DT63" s="466"/>
      <c r="DU63" s="466"/>
      <c r="DV63" s="466"/>
      <c r="DW63" s="471"/>
      <c r="DX63" s="466"/>
      <c r="DY63" s="466"/>
      <c r="DZ63" s="466"/>
      <c r="EA63" s="466"/>
      <c r="EB63" s="466"/>
      <c r="EC63" s="466"/>
      <c r="ED63" s="466"/>
      <c r="EE63" s="466"/>
      <c r="EF63" s="466"/>
      <c r="EG63" s="466"/>
      <c r="EH63" s="466"/>
      <c r="EI63" s="466"/>
      <c r="EJ63" s="466"/>
      <c r="EK63" s="465"/>
      <c r="EL63" s="465"/>
      <c r="EM63" s="465"/>
      <c r="EN63" s="465"/>
      <c r="EO63" s="466"/>
      <c r="EP63" s="466"/>
      <c r="EQ63" s="466"/>
      <c r="ER63" s="465"/>
      <c r="ES63" s="465"/>
      <c r="ET63" s="465"/>
      <c r="EU63" s="465"/>
      <c r="EV63" s="465"/>
      <c r="EW63" s="467"/>
      <c r="EX63" s="467" t="s">
        <v>1401</v>
      </c>
      <c r="EY63" s="467">
        <v>0</v>
      </c>
      <c r="EZ63" s="467">
        <v>0</v>
      </c>
      <c r="FA63" s="467">
        <v>0</v>
      </c>
      <c r="FB63" s="469" t="s">
        <v>1402</v>
      </c>
      <c r="FC63" s="467">
        <v>100</v>
      </c>
      <c r="FD63" s="469" t="s">
        <v>1597</v>
      </c>
      <c r="FE63" s="467">
        <v>0</v>
      </c>
      <c r="FF63" s="469" t="s">
        <v>1404</v>
      </c>
      <c r="FG63" s="467">
        <v>0</v>
      </c>
      <c r="FH63" s="469" t="s">
        <v>1405</v>
      </c>
      <c r="FI63" s="467">
        <v>0</v>
      </c>
      <c r="FJ63" s="469" t="s">
        <v>1405</v>
      </c>
      <c r="FK63" s="467">
        <v>0</v>
      </c>
      <c r="FL63" s="472">
        <v>1</v>
      </c>
      <c r="FM63" s="473">
        <v>0</v>
      </c>
      <c r="FN63" s="473">
        <v>0</v>
      </c>
      <c r="FO63" s="473">
        <v>0</v>
      </c>
      <c r="FP63" s="473">
        <v>0</v>
      </c>
      <c r="FQ63" s="473">
        <v>0</v>
      </c>
      <c r="FR63" s="473">
        <v>0</v>
      </c>
      <c r="FS63" s="473">
        <v>0</v>
      </c>
      <c r="FT63" s="473">
        <v>0</v>
      </c>
      <c r="FU63" s="473">
        <v>0</v>
      </c>
      <c r="FV63" s="473">
        <v>106152</v>
      </c>
      <c r="FW63" s="473">
        <v>0</v>
      </c>
      <c r="FX63" s="473">
        <v>0</v>
      </c>
      <c r="FY63" s="473">
        <v>0</v>
      </c>
      <c r="FZ63" s="473">
        <v>0</v>
      </c>
      <c r="GA63" s="473">
        <v>0</v>
      </c>
      <c r="GB63" s="473">
        <v>0</v>
      </c>
      <c r="GC63" s="473">
        <v>0</v>
      </c>
      <c r="GD63" s="473">
        <v>0</v>
      </c>
      <c r="GE63" s="473">
        <v>0</v>
      </c>
      <c r="GF63" s="473">
        <v>129780</v>
      </c>
      <c r="GG63" s="473">
        <v>0</v>
      </c>
      <c r="GH63" s="473">
        <v>0</v>
      </c>
      <c r="GI63" s="473">
        <v>0</v>
      </c>
      <c r="GJ63" s="473">
        <v>0</v>
      </c>
      <c r="GK63" s="473">
        <v>0</v>
      </c>
      <c r="GL63" s="473">
        <v>0</v>
      </c>
      <c r="GM63" s="473">
        <v>0</v>
      </c>
      <c r="GN63" s="473">
        <v>0</v>
      </c>
      <c r="GO63" s="473">
        <v>0</v>
      </c>
      <c r="GP63" s="473">
        <v>0</v>
      </c>
      <c r="GQ63" s="473">
        <v>0</v>
      </c>
      <c r="GR63" s="473">
        <v>0</v>
      </c>
      <c r="GS63" s="473">
        <v>0</v>
      </c>
      <c r="GT63" s="473">
        <v>0</v>
      </c>
      <c r="GU63" s="473">
        <v>0</v>
      </c>
      <c r="GV63" s="473">
        <v>0</v>
      </c>
      <c r="GW63" s="473">
        <v>0</v>
      </c>
      <c r="GX63" s="473">
        <v>0</v>
      </c>
      <c r="GY63" s="473">
        <v>0</v>
      </c>
      <c r="GZ63" s="473">
        <v>0</v>
      </c>
      <c r="HA63" s="473">
        <v>0</v>
      </c>
      <c r="HB63" s="473">
        <v>0</v>
      </c>
      <c r="HC63" s="473">
        <v>0</v>
      </c>
      <c r="HD63" s="473">
        <v>0</v>
      </c>
      <c r="HE63" s="473">
        <v>0</v>
      </c>
      <c r="HF63" s="473">
        <v>0</v>
      </c>
      <c r="HG63" s="473">
        <v>0</v>
      </c>
      <c r="HH63" s="473">
        <v>0</v>
      </c>
      <c r="HI63" s="473">
        <v>0</v>
      </c>
      <c r="HJ63" s="473">
        <v>0</v>
      </c>
      <c r="HK63" s="473">
        <v>0</v>
      </c>
      <c r="HL63" s="473">
        <v>0</v>
      </c>
      <c r="HM63" s="473">
        <v>0</v>
      </c>
      <c r="HN63" s="473">
        <v>0</v>
      </c>
      <c r="HO63" s="473">
        <v>0</v>
      </c>
      <c r="HP63" s="473">
        <v>0</v>
      </c>
      <c r="HQ63" s="473">
        <v>0</v>
      </c>
      <c r="HR63" s="473">
        <v>0</v>
      </c>
      <c r="HS63" s="473">
        <v>0</v>
      </c>
      <c r="HT63" s="473">
        <v>0</v>
      </c>
      <c r="HU63" s="473">
        <v>0</v>
      </c>
      <c r="HV63" s="473">
        <v>0</v>
      </c>
      <c r="HW63" s="473">
        <v>0</v>
      </c>
      <c r="HX63" s="473">
        <v>0</v>
      </c>
      <c r="HY63" s="473">
        <v>0</v>
      </c>
      <c r="HZ63" s="473">
        <v>0</v>
      </c>
      <c r="IA63" s="473">
        <v>0</v>
      </c>
      <c r="IB63" s="473">
        <v>0</v>
      </c>
      <c r="IC63" s="473">
        <v>0</v>
      </c>
      <c r="ID63" s="473">
        <v>0</v>
      </c>
      <c r="IE63" s="473">
        <v>0</v>
      </c>
      <c r="IF63" s="473">
        <v>0</v>
      </c>
      <c r="IG63" s="473">
        <v>0</v>
      </c>
      <c r="IH63" s="473">
        <v>0</v>
      </c>
      <c r="II63" s="473">
        <v>0</v>
      </c>
      <c r="IJ63" s="473">
        <v>0</v>
      </c>
      <c r="IK63" s="473">
        <v>0</v>
      </c>
      <c r="IL63" s="473">
        <v>0</v>
      </c>
      <c r="IM63" s="473">
        <v>0</v>
      </c>
      <c r="IN63" s="473">
        <v>0</v>
      </c>
      <c r="IO63" s="473">
        <v>0</v>
      </c>
      <c r="IP63" s="473">
        <v>0</v>
      </c>
      <c r="IQ63" s="473">
        <v>0</v>
      </c>
      <c r="IR63" s="473">
        <v>0</v>
      </c>
      <c r="IS63" s="473">
        <v>0</v>
      </c>
      <c r="IT63" s="473">
        <v>0</v>
      </c>
      <c r="IU63" s="473">
        <v>0</v>
      </c>
      <c r="IV63" s="473">
        <v>0</v>
      </c>
      <c r="IW63" s="473">
        <v>0</v>
      </c>
      <c r="IX63" s="473">
        <v>0</v>
      </c>
      <c r="IY63" s="473">
        <v>0</v>
      </c>
      <c r="IZ63" s="473">
        <v>0</v>
      </c>
      <c r="JA63" s="473">
        <v>0</v>
      </c>
      <c r="JB63" s="473">
        <v>0</v>
      </c>
      <c r="JC63" s="473">
        <v>0</v>
      </c>
      <c r="JD63" s="473">
        <v>0</v>
      </c>
      <c r="JE63" s="473">
        <v>0</v>
      </c>
      <c r="JF63" s="473">
        <v>0</v>
      </c>
      <c r="JG63" s="473">
        <v>0</v>
      </c>
      <c r="JH63" s="473">
        <v>0</v>
      </c>
      <c r="JI63" s="467" t="s">
        <v>1406</v>
      </c>
      <c r="JJ63" s="467" t="s">
        <v>1406</v>
      </c>
      <c r="JK63" s="395"/>
      <c r="JL63" s="395"/>
      <c r="JM63" s="395"/>
      <c r="JN63" s="395"/>
      <c r="JO63" s="395"/>
      <c r="JP63" s="395"/>
      <c r="JQ63" s="395"/>
      <c r="JR63" s="395"/>
      <c r="JS63" s="395"/>
      <c r="JT63" s="395"/>
      <c r="JU63" s="395"/>
      <c r="JV63" s="395"/>
      <c r="JW63" s="395"/>
      <c r="JX63" s="395"/>
      <c r="JY63" s="395"/>
      <c r="JZ63" s="395"/>
      <c r="KA63" s="395"/>
      <c r="KB63" s="395"/>
      <c r="KC63" s="395"/>
      <c r="KD63" s="395"/>
      <c r="KE63" s="395"/>
      <c r="KF63" s="395"/>
      <c r="KG63" s="395"/>
      <c r="KH63" s="395"/>
      <c r="KI63" s="395"/>
      <c r="KJ63" s="395"/>
      <c r="KK63" s="395"/>
      <c r="KL63" s="395"/>
      <c r="KM63" s="395"/>
      <c r="KN63" s="395"/>
      <c r="KO63" s="395"/>
      <c r="KP63" s="395"/>
      <c r="KQ63" s="395"/>
      <c r="KR63" s="395"/>
      <c r="KS63" s="395"/>
      <c r="KT63" s="395"/>
      <c r="KU63" s="395"/>
      <c r="KV63" s="395"/>
      <c r="KW63" s="395"/>
      <c r="KX63" s="395"/>
      <c r="KY63" s="395"/>
      <c r="KZ63" s="395"/>
      <c r="LA63" s="395"/>
      <c r="LB63" s="395"/>
      <c r="LC63" s="395"/>
      <c r="LD63" s="395"/>
      <c r="LE63" s="395"/>
      <c r="LF63" s="395"/>
      <c r="LG63" s="395"/>
      <c r="LH63" s="395"/>
      <c r="LI63" s="395"/>
      <c r="LJ63" s="395"/>
      <c r="LK63" s="395"/>
      <c r="LL63" s="395"/>
      <c r="LM63" s="395"/>
      <c r="LN63" s="395"/>
      <c r="LO63" s="395"/>
      <c r="LP63" s="395"/>
      <c r="LQ63" s="395"/>
      <c r="LR63" s="395"/>
      <c r="LS63" s="395"/>
      <c r="LT63" s="395"/>
      <c r="LU63" s="395"/>
      <c r="LV63" s="395"/>
      <c r="LW63" s="395"/>
      <c r="LX63" s="395"/>
      <c r="LY63" s="395"/>
      <c r="LZ63" s="395"/>
      <c r="MA63" s="395"/>
      <c r="MB63" s="395"/>
      <c r="MC63" s="395"/>
      <c r="MD63" s="395"/>
      <c r="ME63" s="395"/>
      <c r="MF63" s="395"/>
      <c r="MG63" s="395"/>
      <c r="MH63" s="395"/>
      <c r="MI63" s="395"/>
      <c r="MJ63" s="395"/>
      <c r="MK63" s="395"/>
      <c r="ML63" s="395"/>
      <c r="MM63" s="395"/>
      <c r="MN63" s="395"/>
      <c r="MO63" s="395"/>
      <c r="MP63" s="395"/>
      <c r="MQ63" s="395"/>
      <c r="MR63" s="395"/>
      <c r="MS63" s="395"/>
      <c r="MT63" s="395"/>
      <c r="MU63" s="395"/>
      <c r="MV63" s="395"/>
      <c r="MW63" s="395"/>
      <c r="MX63" s="395"/>
      <c r="MY63" s="395"/>
      <c r="MZ63" s="395"/>
      <c r="NA63" s="395"/>
      <c r="NB63" s="395"/>
      <c r="NC63" s="395"/>
      <c r="ND63" s="395"/>
      <c r="NE63" s="395"/>
      <c r="NF63" s="395"/>
      <c r="NG63" s="489"/>
      <c r="NH63" s="475">
        <v>5.8141024417365763</v>
      </c>
      <c r="NI63" s="475">
        <v>27.503030190390703</v>
      </c>
      <c r="NJ63" s="475">
        <v>6.0266602037326118</v>
      </c>
      <c r="NK63" s="475">
        <v>2475.8868469720042</v>
      </c>
      <c r="NL63" s="475">
        <v>19.512203480162256</v>
      </c>
      <c r="NM63" s="475">
        <v>0.31857799999999997</v>
      </c>
      <c r="NN63" s="475">
        <v>0.91591300000000009</v>
      </c>
      <c r="NO63" s="475">
        <v>9.2919000000000002E-2</v>
      </c>
      <c r="NP63" s="475">
        <v>4.9651577756383673E-2</v>
      </c>
      <c r="NQ63" s="475">
        <v>0.76715041456825706</v>
      </c>
      <c r="NR63" s="475">
        <v>0.41290540965866812</v>
      </c>
      <c r="NS63" s="475">
        <v>0</v>
      </c>
      <c r="NT63" s="475">
        <v>14.896744515402094</v>
      </c>
      <c r="NU63" s="475">
        <v>2.4584214189096912E-2</v>
      </c>
      <c r="NV63" s="475">
        <v>0</v>
      </c>
      <c r="NW63" s="475">
        <v>0.55951311908603474</v>
      </c>
      <c r="NX63" s="475">
        <v>0</v>
      </c>
      <c r="NY63" s="475">
        <v>0</v>
      </c>
      <c r="NZ63" s="475">
        <v>1.4896359517453364</v>
      </c>
      <c r="OA63" s="475">
        <v>2.0340000025518452E-2</v>
      </c>
      <c r="OB63" s="475">
        <v>0.25</v>
      </c>
      <c r="OC63" s="475">
        <v>1.722424831288669</v>
      </c>
      <c r="OD63" s="475">
        <v>-1.200710620750753E-15</v>
      </c>
      <c r="OE63" s="475">
        <v>-1.0438729077564794E-14</v>
      </c>
      <c r="OF63" s="475">
        <v>0.1099999964237213</v>
      </c>
      <c r="OG63" s="475">
        <v>6.8250295519828794E-2</v>
      </c>
      <c r="OH63" s="475">
        <v>0.32159087977908413</v>
      </c>
      <c r="OI63" s="475">
        <v>0.11</v>
      </c>
      <c r="OJ63" s="475">
        <v>4.4254000000000002E-2</v>
      </c>
      <c r="OK63" s="475">
        <v>5.6233350000000008E-2</v>
      </c>
      <c r="OL63" s="475">
        <v>0.59222743616506268</v>
      </c>
      <c r="OM63" s="475" t="s">
        <v>1395</v>
      </c>
      <c r="ON63" s="475">
        <v>1</v>
      </c>
      <c r="OO63" s="475">
        <v>52</v>
      </c>
      <c r="OP63" s="490"/>
      <c r="OQ63" s="491" t="s">
        <v>1395</v>
      </c>
      <c r="OR63" s="478" t="s">
        <v>1395</v>
      </c>
      <c r="OS63" s="479">
        <v>1573466</v>
      </c>
      <c r="OT63" s="479">
        <v>2048</v>
      </c>
      <c r="OU63" s="479" t="s">
        <v>1395</v>
      </c>
      <c r="OV63" s="479" t="s">
        <v>1395</v>
      </c>
      <c r="OW63" s="479">
        <v>0</v>
      </c>
      <c r="OX63" s="479">
        <v>1</v>
      </c>
      <c r="OY63" s="480">
        <v>1</v>
      </c>
      <c r="OZ63" s="480">
        <v>0.58287687399761434</v>
      </c>
      <c r="PA63" s="481"/>
      <c r="PB63" s="482">
        <v>5.8141024417365763</v>
      </c>
      <c r="PC63" s="483"/>
      <c r="PD63" s="478">
        <v>786.12862103986595</v>
      </c>
      <c r="PE63" s="479">
        <v>-6.1821017584278879E-12</v>
      </c>
      <c r="PF63" s="479">
        <v>1020.0672418211292</v>
      </c>
      <c r="PG63" s="480">
        <v>5.8141024417365763</v>
      </c>
      <c r="PH63" s="483"/>
      <c r="PI63" s="478">
        <v>5.8141024417365763</v>
      </c>
      <c r="PJ63" s="479">
        <v>40100</v>
      </c>
      <c r="PK63" s="479">
        <v>1000</v>
      </c>
      <c r="PL63" s="479">
        <v>4.9648361311067646E-2</v>
      </c>
      <c r="PM63" s="484">
        <v>36</v>
      </c>
      <c r="PN63" s="479">
        <v>15300</v>
      </c>
      <c r="PO63" s="485">
        <v>2045</v>
      </c>
      <c r="PP63" s="479">
        <v>33</v>
      </c>
      <c r="PQ63" s="479">
        <v>0</v>
      </c>
      <c r="PR63" s="486" t="s">
        <v>1703</v>
      </c>
      <c r="PS63" s="486" t="s">
        <v>1657</v>
      </c>
      <c r="PT63" s="479">
        <v>1</v>
      </c>
      <c r="PU63" s="487" t="s">
        <v>1702</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row>
    <row r="64" spans="1:457" x14ac:dyDescent="0.35">
      <c r="A64" s="459" t="s">
        <v>1704</v>
      </c>
      <c r="B64" s="460">
        <v>5.863750803047644</v>
      </c>
      <c r="C64" s="488">
        <f>NPV(About!A$94,'H2 Data'!AE$2:BH$2)/30*AB64+B64</f>
        <v>5.863750803047644</v>
      </c>
      <c r="D64" s="462" t="s">
        <v>1592</v>
      </c>
      <c r="E64" s="463" t="s">
        <v>1704</v>
      </c>
      <c r="F64" s="463" t="s">
        <v>1391</v>
      </c>
      <c r="G64" s="463" t="s">
        <v>1392</v>
      </c>
      <c r="H64" s="463" t="s">
        <v>1594</v>
      </c>
      <c r="I64" s="463" t="s">
        <v>1654</v>
      </c>
      <c r="J64" s="464">
        <v>2049</v>
      </c>
      <c r="K64" s="465">
        <v>1000</v>
      </c>
      <c r="L64" s="466">
        <v>0.54</v>
      </c>
      <c r="M64" s="466">
        <v>2.3300000000000001E-2</v>
      </c>
      <c r="N64" s="466">
        <v>0.25</v>
      </c>
      <c r="O64" s="471">
        <v>0.11</v>
      </c>
      <c r="P64" s="465">
        <v>1</v>
      </c>
      <c r="Q64" s="465">
        <v>2</v>
      </c>
      <c r="R64" s="465">
        <v>30</v>
      </c>
      <c r="S64" s="467" t="s">
        <v>1395</v>
      </c>
      <c r="T64" s="468">
        <v>92976</v>
      </c>
      <c r="U64" s="468">
        <v>916483</v>
      </c>
      <c r="V64" s="468">
        <v>318777</v>
      </c>
      <c r="W64" s="468">
        <v>10141</v>
      </c>
      <c r="X64" s="465">
        <v>0</v>
      </c>
      <c r="Y64" s="469" t="s">
        <v>1655</v>
      </c>
      <c r="Z64" s="470">
        <v>22.15</v>
      </c>
      <c r="AA64" s="469" t="s">
        <v>1397</v>
      </c>
      <c r="AB64" s="465">
        <v>0</v>
      </c>
      <c r="AC64" s="466">
        <v>0</v>
      </c>
      <c r="AD64" s="466">
        <v>0.7</v>
      </c>
      <c r="AE64" s="466">
        <v>0.7</v>
      </c>
      <c r="AF64" s="467" t="s">
        <v>1398</v>
      </c>
      <c r="AG64" s="465">
        <v>442.54</v>
      </c>
      <c r="AH64" s="465">
        <v>442.54</v>
      </c>
      <c r="AI64" s="465">
        <v>442.54</v>
      </c>
      <c r="AJ64" s="465">
        <v>30</v>
      </c>
      <c r="AK64" s="469" t="s">
        <v>1399</v>
      </c>
      <c r="AL64" s="466">
        <v>0.91</v>
      </c>
      <c r="AM64" s="466">
        <v>0.01</v>
      </c>
      <c r="AN64" s="469" t="s">
        <v>1400</v>
      </c>
      <c r="AO64" s="466"/>
      <c r="AP64" s="466"/>
      <c r="AQ64" s="466"/>
      <c r="AR64" s="466"/>
      <c r="AS64" s="466"/>
      <c r="AT64" s="466"/>
      <c r="AU64" s="466"/>
      <c r="AV64" s="466"/>
      <c r="AW64" s="466"/>
      <c r="AX64" s="466"/>
      <c r="AY64" s="466"/>
      <c r="AZ64" s="466"/>
      <c r="BA64" s="466"/>
      <c r="BB64" s="466"/>
      <c r="BC64" s="466"/>
      <c r="BD64" s="466"/>
      <c r="BE64" s="466"/>
      <c r="BF64" s="466"/>
      <c r="BG64" s="466"/>
      <c r="BH64" s="466"/>
      <c r="BI64" s="466"/>
      <c r="BJ64" s="466"/>
      <c r="BK64" s="466"/>
      <c r="BL64" s="466"/>
      <c r="BM64" s="466"/>
      <c r="BN64" s="466"/>
      <c r="BO64" s="466"/>
      <c r="BP64" s="466"/>
      <c r="BQ64" s="466"/>
      <c r="BR64" s="466"/>
      <c r="BS64" s="466"/>
      <c r="BT64" s="466"/>
      <c r="BU64" s="466"/>
      <c r="BV64" s="466"/>
      <c r="BW64" s="466"/>
      <c r="BX64" s="466"/>
      <c r="BY64" s="466"/>
      <c r="BZ64" s="466"/>
      <c r="CA64" s="466"/>
      <c r="CB64" s="466"/>
      <c r="CC64" s="466"/>
      <c r="CD64" s="466"/>
      <c r="CE64" s="466"/>
      <c r="CF64" s="466"/>
      <c r="CG64" s="466"/>
      <c r="CH64" s="466"/>
      <c r="CI64" s="466"/>
      <c r="CJ64" s="466"/>
      <c r="CK64" s="466"/>
      <c r="CL64" s="466"/>
      <c r="CM64" s="466"/>
      <c r="CN64" s="466"/>
      <c r="CO64" s="466"/>
      <c r="CP64" s="466"/>
      <c r="CQ64" s="466"/>
      <c r="CR64" s="466"/>
      <c r="CS64" s="466"/>
      <c r="CT64" s="466"/>
      <c r="CU64" s="466"/>
      <c r="CV64" s="466"/>
      <c r="CW64" s="466"/>
      <c r="CX64" s="466"/>
      <c r="CY64" s="466"/>
      <c r="CZ64" s="466"/>
      <c r="DA64" s="466"/>
      <c r="DB64" s="466"/>
      <c r="DC64" s="466"/>
      <c r="DD64" s="466"/>
      <c r="DE64" s="466"/>
      <c r="DF64" s="466"/>
      <c r="DG64" s="466"/>
      <c r="DH64" s="466"/>
      <c r="DI64" s="466"/>
      <c r="DJ64" s="466"/>
      <c r="DK64" s="466"/>
      <c r="DL64" s="466"/>
      <c r="DM64" s="466"/>
      <c r="DN64" s="466"/>
      <c r="DO64" s="466"/>
      <c r="DP64" s="466"/>
      <c r="DQ64" s="466"/>
      <c r="DR64" s="466"/>
      <c r="DS64" s="466"/>
      <c r="DT64" s="466"/>
      <c r="DU64" s="466"/>
      <c r="DV64" s="466"/>
      <c r="DW64" s="471"/>
      <c r="DX64" s="466"/>
      <c r="DY64" s="466"/>
      <c r="DZ64" s="466"/>
      <c r="EA64" s="466"/>
      <c r="EB64" s="466"/>
      <c r="EC64" s="466"/>
      <c r="ED64" s="466"/>
      <c r="EE64" s="466"/>
      <c r="EF64" s="466"/>
      <c r="EG64" s="466"/>
      <c r="EH64" s="466"/>
      <c r="EI64" s="466"/>
      <c r="EJ64" s="466"/>
      <c r="EK64" s="465"/>
      <c r="EL64" s="465"/>
      <c r="EM64" s="465"/>
      <c r="EN64" s="465"/>
      <c r="EO64" s="466"/>
      <c r="EP64" s="466"/>
      <c r="EQ64" s="466"/>
      <c r="ER64" s="465"/>
      <c r="ES64" s="465"/>
      <c r="ET64" s="465"/>
      <c r="EU64" s="465"/>
      <c r="EV64" s="465"/>
      <c r="EW64" s="467"/>
      <c r="EX64" s="467" t="s">
        <v>1401</v>
      </c>
      <c r="EY64" s="467">
        <v>0</v>
      </c>
      <c r="EZ64" s="467">
        <v>0</v>
      </c>
      <c r="FA64" s="467">
        <v>0</v>
      </c>
      <c r="FB64" s="469" t="s">
        <v>1402</v>
      </c>
      <c r="FC64" s="467">
        <v>100</v>
      </c>
      <c r="FD64" s="469" t="s">
        <v>1597</v>
      </c>
      <c r="FE64" s="467">
        <v>0</v>
      </c>
      <c r="FF64" s="469" t="s">
        <v>1404</v>
      </c>
      <c r="FG64" s="467">
        <v>0</v>
      </c>
      <c r="FH64" s="469" t="s">
        <v>1405</v>
      </c>
      <c r="FI64" s="467">
        <v>0</v>
      </c>
      <c r="FJ64" s="469" t="s">
        <v>1405</v>
      </c>
      <c r="FK64" s="467">
        <v>0</v>
      </c>
      <c r="FL64" s="472">
        <v>1</v>
      </c>
      <c r="FM64" s="473">
        <v>0</v>
      </c>
      <c r="FN64" s="473">
        <v>0</v>
      </c>
      <c r="FO64" s="473">
        <v>0</v>
      </c>
      <c r="FP64" s="473">
        <v>0</v>
      </c>
      <c r="FQ64" s="473">
        <v>0</v>
      </c>
      <c r="FR64" s="473">
        <v>0</v>
      </c>
      <c r="FS64" s="473">
        <v>0</v>
      </c>
      <c r="FT64" s="473">
        <v>0</v>
      </c>
      <c r="FU64" s="473">
        <v>0</v>
      </c>
      <c r="FV64" s="473">
        <v>108307</v>
      </c>
      <c r="FW64" s="473">
        <v>0</v>
      </c>
      <c r="FX64" s="473">
        <v>0</v>
      </c>
      <c r="FY64" s="473">
        <v>0</v>
      </c>
      <c r="FZ64" s="473">
        <v>0</v>
      </c>
      <c r="GA64" s="473">
        <v>0</v>
      </c>
      <c r="GB64" s="473">
        <v>0</v>
      </c>
      <c r="GC64" s="473">
        <v>0</v>
      </c>
      <c r="GD64" s="473">
        <v>0</v>
      </c>
      <c r="GE64" s="473">
        <v>0</v>
      </c>
      <c r="GF64" s="473">
        <v>132415</v>
      </c>
      <c r="GG64" s="473">
        <v>0</v>
      </c>
      <c r="GH64" s="473">
        <v>0</v>
      </c>
      <c r="GI64" s="473">
        <v>0</v>
      </c>
      <c r="GJ64" s="473">
        <v>0</v>
      </c>
      <c r="GK64" s="473">
        <v>0</v>
      </c>
      <c r="GL64" s="473">
        <v>0</v>
      </c>
      <c r="GM64" s="473">
        <v>0</v>
      </c>
      <c r="GN64" s="473">
        <v>0</v>
      </c>
      <c r="GO64" s="473">
        <v>0</v>
      </c>
      <c r="GP64" s="473">
        <v>0</v>
      </c>
      <c r="GQ64" s="473">
        <v>0</v>
      </c>
      <c r="GR64" s="473">
        <v>0</v>
      </c>
      <c r="GS64" s="473">
        <v>0</v>
      </c>
      <c r="GT64" s="473">
        <v>0</v>
      </c>
      <c r="GU64" s="473">
        <v>0</v>
      </c>
      <c r="GV64" s="473">
        <v>0</v>
      </c>
      <c r="GW64" s="473">
        <v>0</v>
      </c>
      <c r="GX64" s="473">
        <v>0</v>
      </c>
      <c r="GY64" s="473">
        <v>0</v>
      </c>
      <c r="GZ64" s="473">
        <v>0</v>
      </c>
      <c r="HA64" s="473">
        <v>0</v>
      </c>
      <c r="HB64" s="473">
        <v>0</v>
      </c>
      <c r="HC64" s="473">
        <v>0</v>
      </c>
      <c r="HD64" s="473">
        <v>0</v>
      </c>
      <c r="HE64" s="473">
        <v>0</v>
      </c>
      <c r="HF64" s="473">
        <v>0</v>
      </c>
      <c r="HG64" s="473">
        <v>0</v>
      </c>
      <c r="HH64" s="473">
        <v>0</v>
      </c>
      <c r="HI64" s="473">
        <v>0</v>
      </c>
      <c r="HJ64" s="473">
        <v>0</v>
      </c>
      <c r="HK64" s="473">
        <v>0</v>
      </c>
      <c r="HL64" s="473">
        <v>0</v>
      </c>
      <c r="HM64" s="473">
        <v>0</v>
      </c>
      <c r="HN64" s="473">
        <v>0</v>
      </c>
      <c r="HO64" s="473">
        <v>0</v>
      </c>
      <c r="HP64" s="473">
        <v>0</v>
      </c>
      <c r="HQ64" s="473">
        <v>0</v>
      </c>
      <c r="HR64" s="473">
        <v>0</v>
      </c>
      <c r="HS64" s="473">
        <v>0</v>
      </c>
      <c r="HT64" s="473">
        <v>0</v>
      </c>
      <c r="HU64" s="473">
        <v>0</v>
      </c>
      <c r="HV64" s="473">
        <v>0</v>
      </c>
      <c r="HW64" s="473">
        <v>0</v>
      </c>
      <c r="HX64" s="473">
        <v>0</v>
      </c>
      <c r="HY64" s="473">
        <v>0</v>
      </c>
      <c r="HZ64" s="473">
        <v>0</v>
      </c>
      <c r="IA64" s="473">
        <v>0</v>
      </c>
      <c r="IB64" s="473">
        <v>0</v>
      </c>
      <c r="IC64" s="473">
        <v>0</v>
      </c>
      <c r="ID64" s="473">
        <v>0</v>
      </c>
      <c r="IE64" s="473">
        <v>0</v>
      </c>
      <c r="IF64" s="473">
        <v>0</v>
      </c>
      <c r="IG64" s="473">
        <v>0</v>
      </c>
      <c r="IH64" s="473">
        <v>0</v>
      </c>
      <c r="II64" s="473">
        <v>0</v>
      </c>
      <c r="IJ64" s="473">
        <v>0</v>
      </c>
      <c r="IK64" s="473">
        <v>0</v>
      </c>
      <c r="IL64" s="473">
        <v>0</v>
      </c>
      <c r="IM64" s="473">
        <v>0</v>
      </c>
      <c r="IN64" s="473">
        <v>0</v>
      </c>
      <c r="IO64" s="473">
        <v>0</v>
      </c>
      <c r="IP64" s="473">
        <v>0</v>
      </c>
      <c r="IQ64" s="473">
        <v>0</v>
      </c>
      <c r="IR64" s="473">
        <v>0</v>
      </c>
      <c r="IS64" s="473">
        <v>0</v>
      </c>
      <c r="IT64" s="473">
        <v>0</v>
      </c>
      <c r="IU64" s="473">
        <v>0</v>
      </c>
      <c r="IV64" s="473">
        <v>0</v>
      </c>
      <c r="IW64" s="473">
        <v>0</v>
      </c>
      <c r="IX64" s="473">
        <v>0</v>
      </c>
      <c r="IY64" s="473">
        <v>0</v>
      </c>
      <c r="IZ64" s="473">
        <v>0</v>
      </c>
      <c r="JA64" s="473">
        <v>0</v>
      </c>
      <c r="JB64" s="473">
        <v>0</v>
      </c>
      <c r="JC64" s="473">
        <v>0</v>
      </c>
      <c r="JD64" s="473">
        <v>0</v>
      </c>
      <c r="JE64" s="473">
        <v>0</v>
      </c>
      <c r="JF64" s="473">
        <v>0</v>
      </c>
      <c r="JG64" s="473">
        <v>0</v>
      </c>
      <c r="JH64" s="473">
        <v>0</v>
      </c>
      <c r="JI64" s="467" t="s">
        <v>1406</v>
      </c>
      <c r="JJ64" s="467" t="s">
        <v>1406</v>
      </c>
      <c r="JK64" s="395"/>
      <c r="JL64" s="395"/>
      <c r="JM64" s="395"/>
      <c r="JN64" s="395"/>
      <c r="JO64" s="395"/>
      <c r="JP64" s="395"/>
      <c r="JQ64" s="395"/>
      <c r="JR64" s="395"/>
      <c r="JS64" s="395"/>
      <c r="JT64" s="395"/>
      <c r="JU64" s="395"/>
      <c r="JV64" s="395"/>
      <c r="JW64" s="395"/>
      <c r="JX64" s="395"/>
      <c r="JY64" s="395"/>
      <c r="JZ64" s="395"/>
      <c r="KA64" s="395"/>
      <c r="KB64" s="395"/>
      <c r="KC64" s="395"/>
      <c r="KD64" s="395"/>
      <c r="KE64" s="395"/>
      <c r="KF64" s="395"/>
      <c r="KG64" s="395"/>
      <c r="KH64" s="395"/>
      <c r="KI64" s="395"/>
      <c r="KJ64" s="395"/>
      <c r="KK64" s="395"/>
      <c r="KL64" s="395"/>
      <c r="KM64" s="395"/>
      <c r="KN64" s="395"/>
      <c r="KO64" s="395"/>
      <c r="KP64" s="395"/>
      <c r="KQ64" s="395"/>
      <c r="KR64" s="395"/>
      <c r="KS64" s="395"/>
      <c r="KT64" s="395"/>
      <c r="KU64" s="395"/>
      <c r="KV64" s="395"/>
      <c r="KW64" s="395"/>
      <c r="KX64" s="395"/>
      <c r="KY64" s="395"/>
      <c r="KZ64" s="395"/>
      <c r="LA64" s="395"/>
      <c r="LB64" s="395"/>
      <c r="LC64" s="395"/>
      <c r="LD64" s="395"/>
      <c r="LE64" s="395"/>
      <c r="LF64" s="395"/>
      <c r="LG64" s="395"/>
      <c r="LH64" s="395"/>
      <c r="LI64" s="395"/>
      <c r="LJ64" s="395"/>
      <c r="LK64" s="395"/>
      <c r="LL64" s="395"/>
      <c r="LM64" s="395"/>
      <c r="LN64" s="395"/>
      <c r="LO64" s="395"/>
      <c r="LP64" s="395"/>
      <c r="LQ64" s="395"/>
      <c r="LR64" s="395"/>
      <c r="LS64" s="395"/>
      <c r="LT64" s="395"/>
      <c r="LU64" s="395"/>
      <c r="LV64" s="395"/>
      <c r="LW64" s="395"/>
      <c r="LX64" s="395"/>
      <c r="LY64" s="395"/>
      <c r="LZ64" s="395"/>
      <c r="MA64" s="395"/>
      <c r="MB64" s="395"/>
      <c r="MC64" s="395"/>
      <c r="MD64" s="395"/>
      <c r="ME64" s="395"/>
      <c r="MF64" s="395"/>
      <c r="MG64" s="395"/>
      <c r="MH64" s="395"/>
      <c r="MI64" s="395"/>
      <c r="MJ64" s="395"/>
      <c r="MK64" s="395"/>
      <c r="ML64" s="395"/>
      <c r="MM64" s="395"/>
      <c r="MN64" s="395"/>
      <c r="MO64" s="395"/>
      <c r="MP64" s="395"/>
      <c r="MQ64" s="395"/>
      <c r="MR64" s="395"/>
      <c r="MS64" s="395"/>
      <c r="MT64" s="395"/>
      <c r="MU64" s="395"/>
      <c r="MV64" s="395"/>
      <c r="MW64" s="395"/>
      <c r="MX64" s="395"/>
      <c r="MY64" s="395"/>
      <c r="MZ64" s="395"/>
      <c r="NA64" s="395"/>
      <c r="NB64" s="395"/>
      <c r="NC64" s="395"/>
      <c r="ND64" s="395"/>
      <c r="NE64" s="395"/>
      <c r="NF64" s="395"/>
      <c r="NG64" s="489"/>
      <c r="NH64" s="475">
        <v>5.863750803047644</v>
      </c>
      <c r="NI64" s="475">
        <v>27.737886798736579</v>
      </c>
      <c r="NJ64" s="475">
        <v>6.0986683789590703</v>
      </c>
      <c r="NK64" s="475">
        <v>2483.4906755746742</v>
      </c>
      <c r="NL64" s="475">
        <v>19.741573931237731</v>
      </c>
      <c r="NM64" s="475">
        <v>0.31877699999999998</v>
      </c>
      <c r="NN64" s="475">
        <v>0.91648300000000005</v>
      </c>
      <c r="NO64" s="475">
        <v>9.2976000000000003E-2</v>
      </c>
      <c r="NP64" s="475">
        <v>4.9682507154244542E-2</v>
      </c>
      <c r="NQ64" s="475">
        <v>0.76762778496808326</v>
      </c>
      <c r="NR64" s="475">
        <v>0.41359875167601357</v>
      </c>
      <c r="NS64" s="475">
        <v>0</v>
      </c>
      <c r="NT64" s="475">
        <v>15.120824411200012</v>
      </c>
      <c r="NU64" s="475">
        <v>2.5161641366954084E-2</v>
      </c>
      <c r="NV64" s="475">
        <v>0</v>
      </c>
      <c r="NW64" s="475">
        <v>0.56021608550666746</v>
      </c>
      <c r="NX64" s="475">
        <v>0</v>
      </c>
      <c r="NY64" s="475">
        <v>0</v>
      </c>
      <c r="NZ64" s="475">
        <v>1.491627442211513</v>
      </c>
      <c r="OA64" s="475">
        <v>2.0339999929803797E-2</v>
      </c>
      <c r="OB64" s="475">
        <v>0.25</v>
      </c>
      <c r="OC64" s="475">
        <v>1.7238762032452517</v>
      </c>
      <c r="OD64" s="475">
        <v>-8.8790560557508312E-16</v>
      </c>
      <c r="OE64" s="475">
        <v>-7.7192671596875971E-15</v>
      </c>
      <c r="OF64" s="475">
        <v>0.1099999964237213</v>
      </c>
      <c r="OG64" s="475">
        <v>6.8271008133888256E-2</v>
      </c>
      <c r="OH64" s="475">
        <v>0.32197731318519068</v>
      </c>
      <c r="OI64" s="475">
        <v>0.11</v>
      </c>
      <c r="OJ64" s="475">
        <v>4.4253999999999995E-2</v>
      </c>
      <c r="OK64" s="475">
        <v>5.6233350000000001E-2</v>
      </c>
      <c r="OL64" s="475">
        <v>0.58042166301231402</v>
      </c>
      <c r="OM64" s="475" t="s">
        <v>1395</v>
      </c>
      <c r="ON64" s="475">
        <v>1</v>
      </c>
      <c r="OO64" s="475">
        <v>53</v>
      </c>
      <c r="OP64" s="490"/>
      <c r="OQ64" s="491" t="s">
        <v>1395</v>
      </c>
      <c r="OR64" s="478" t="s">
        <v>1395</v>
      </c>
      <c r="OS64" s="479">
        <v>1579099</v>
      </c>
      <c r="OT64" s="479">
        <v>2049</v>
      </c>
      <c r="OU64" s="479" t="s">
        <v>1395</v>
      </c>
      <c r="OV64" s="479" t="s">
        <v>1395</v>
      </c>
      <c r="OW64" s="479">
        <v>0</v>
      </c>
      <c r="OX64" s="479">
        <v>1</v>
      </c>
      <c r="OY64" s="480">
        <v>1</v>
      </c>
      <c r="OZ64" s="480">
        <v>0.57125749688087124</v>
      </c>
      <c r="PA64" s="481"/>
      <c r="PB64" s="482">
        <v>5.863750803047644</v>
      </c>
      <c r="PC64" s="483"/>
      <c r="PD64" s="478">
        <v>770.936947992824</v>
      </c>
      <c r="PE64" s="479">
        <v>-4.4804298820622173E-12</v>
      </c>
      <c r="PF64" s="479">
        <v>1000.5750927149629</v>
      </c>
      <c r="PG64" s="480">
        <v>5.863750803047644</v>
      </c>
      <c r="PH64" s="483"/>
      <c r="PI64" s="478">
        <v>5.863750803047644</v>
      </c>
      <c r="PJ64" s="479">
        <v>41100</v>
      </c>
      <c r="PK64" s="479">
        <v>1000</v>
      </c>
      <c r="PL64" s="479">
        <v>4.9542186846432301E-2</v>
      </c>
      <c r="PM64" s="484">
        <v>36</v>
      </c>
      <c r="PN64" s="479">
        <v>15264</v>
      </c>
      <c r="PO64" s="485">
        <v>2046</v>
      </c>
      <c r="PP64" s="479">
        <v>33</v>
      </c>
      <c r="PQ64" s="479">
        <v>0</v>
      </c>
      <c r="PR64" s="486" t="s">
        <v>1705</v>
      </c>
      <c r="PS64" s="486" t="s">
        <v>1657</v>
      </c>
      <c r="PT64" s="479">
        <v>1</v>
      </c>
      <c r="PU64" s="487" t="s">
        <v>1704</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row>
    <row r="65" spans="1:457" x14ac:dyDescent="0.35">
      <c r="A65" s="459" t="s">
        <v>1706</v>
      </c>
      <c r="B65" s="460">
        <v>5.9132929898940763</v>
      </c>
      <c r="C65" s="488">
        <f>NPV(About!A$94,'H2 Data'!AE$2:BH$2)/30*AB65+B65</f>
        <v>5.9132929898940763</v>
      </c>
      <c r="D65" s="462" t="s">
        <v>1592</v>
      </c>
      <c r="E65" s="463" t="s">
        <v>1706</v>
      </c>
      <c r="F65" s="463" t="s">
        <v>1391</v>
      </c>
      <c r="G65" s="463" t="s">
        <v>1392</v>
      </c>
      <c r="H65" s="463" t="s">
        <v>1594</v>
      </c>
      <c r="I65" s="463" t="s">
        <v>1654</v>
      </c>
      <c r="J65" s="464">
        <v>2050</v>
      </c>
      <c r="K65" s="465">
        <v>1000</v>
      </c>
      <c r="L65" s="466">
        <v>0.54</v>
      </c>
      <c r="M65" s="466">
        <v>2.3300000000000001E-2</v>
      </c>
      <c r="N65" s="466">
        <v>0.25</v>
      </c>
      <c r="O65" s="471">
        <v>0.11</v>
      </c>
      <c r="P65" s="465">
        <v>1</v>
      </c>
      <c r="Q65" s="465">
        <v>2</v>
      </c>
      <c r="R65" s="465">
        <v>30</v>
      </c>
      <c r="S65" s="467" t="s">
        <v>1395</v>
      </c>
      <c r="T65" s="468">
        <v>93064</v>
      </c>
      <c r="U65" s="468">
        <v>917350.00000000012</v>
      </c>
      <c r="V65" s="468">
        <v>319078.00000000006</v>
      </c>
      <c r="W65" s="468">
        <v>10166.000000000002</v>
      </c>
      <c r="X65" s="465">
        <v>0</v>
      </c>
      <c r="Y65" s="469" t="s">
        <v>1655</v>
      </c>
      <c r="Z65" s="470">
        <v>22.22</v>
      </c>
      <c r="AA65" s="469" t="s">
        <v>1397</v>
      </c>
      <c r="AB65" s="465">
        <v>0</v>
      </c>
      <c r="AC65" s="466">
        <v>0</v>
      </c>
      <c r="AD65" s="466">
        <v>0.7</v>
      </c>
      <c r="AE65" s="466">
        <v>0.7</v>
      </c>
      <c r="AF65" s="467" t="s">
        <v>1398</v>
      </c>
      <c r="AG65" s="465">
        <v>442.54</v>
      </c>
      <c r="AH65" s="465">
        <v>442.54</v>
      </c>
      <c r="AI65" s="465">
        <v>442.54</v>
      </c>
      <c r="AJ65" s="465">
        <v>30</v>
      </c>
      <c r="AK65" s="469" t="s">
        <v>1399</v>
      </c>
      <c r="AL65" s="466">
        <v>0.91</v>
      </c>
      <c r="AM65" s="466">
        <v>0.01</v>
      </c>
      <c r="AN65" s="469" t="s">
        <v>1400</v>
      </c>
      <c r="AO65" s="466"/>
      <c r="AP65" s="466"/>
      <c r="AQ65" s="466"/>
      <c r="AR65" s="466"/>
      <c r="AS65" s="466"/>
      <c r="AT65" s="466"/>
      <c r="AU65" s="466"/>
      <c r="AV65" s="466"/>
      <c r="AW65" s="466"/>
      <c r="AX65" s="466"/>
      <c r="AY65" s="466"/>
      <c r="AZ65" s="466"/>
      <c r="BA65" s="466"/>
      <c r="BB65" s="466"/>
      <c r="BC65" s="466"/>
      <c r="BD65" s="466"/>
      <c r="BE65" s="466"/>
      <c r="BF65" s="466"/>
      <c r="BG65" s="466"/>
      <c r="BH65" s="466"/>
      <c r="BI65" s="466"/>
      <c r="BJ65" s="466"/>
      <c r="BK65" s="466"/>
      <c r="BL65" s="466"/>
      <c r="BM65" s="466"/>
      <c r="BN65" s="466"/>
      <c r="BO65" s="466"/>
      <c r="BP65" s="466"/>
      <c r="BQ65" s="466"/>
      <c r="BR65" s="466"/>
      <c r="BS65" s="466"/>
      <c r="BT65" s="466"/>
      <c r="BU65" s="466"/>
      <c r="BV65" s="466"/>
      <c r="BW65" s="466"/>
      <c r="BX65" s="466"/>
      <c r="BY65" s="466"/>
      <c r="BZ65" s="466"/>
      <c r="CA65" s="466"/>
      <c r="CB65" s="466"/>
      <c r="CC65" s="466"/>
      <c r="CD65" s="466"/>
      <c r="CE65" s="466"/>
      <c r="CF65" s="466"/>
      <c r="CG65" s="466"/>
      <c r="CH65" s="466"/>
      <c r="CI65" s="466"/>
      <c r="CJ65" s="466"/>
      <c r="CK65" s="466"/>
      <c r="CL65" s="466"/>
      <c r="CM65" s="466"/>
      <c r="CN65" s="466"/>
      <c r="CO65" s="466"/>
      <c r="CP65" s="466"/>
      <c r="CQ65" s="466"/>
      <c r="CR65" s="466"/>
      <c r="CS65" s="466"/>
      <c r="CT65" s="466"/>
      <c r="CU65" s="466"/>
      <c r="CV65" s="466"/>
      <c r="CW65" s="466"/>
      <c r="CX65" s="466"/>
      <c r="CY65" s="466"/>
      <c r="CZ65" s="466"/>
      <c r="DA65" s="466"/>
      <c r="DB65" s="466"/>
      <c r="DC65" s="466"/>
      <c r="DD65" s="466"/>
      <c r="DE65" s="466"/>
      <c r="DF65" s="466"/>
      <c r="DG65" s="466"/>
      <c r="DH65" s="466"/>
      <c r="DI65" s="466"/>
      <c r="DJ65" s="466"/>
      <c r="DK65" s="466"/>
      <c r="DL65" s="466"/>
      <c r="DM65" s="466"/>
      <c r="DN65" s="466"/>
      <c r="DO65" s="466"/>
      <c r="DP65" s="466"/>
      <c r="DQ65" s="466"/>
      <c r="DR65" s="466"/>
      <c r="DS65" s="466"/>
      <c r="DT65" s="466"/>
      <c r="DU65" s="466"/>
      <c r="DV65" s="466"/>
      <c r="DW65" s="471"/>
      <c r="DX65" s="466"/>
      <c r="DY65" s="466"/>
      <c r="DZ65" s="466"/>
      <c r="EA65" s="466"/>
      <c r="EB65" s="466"/>
      <c r="EC65" s="466"/>
      <c r="ED65" s="466"/>
      <c r="EE65" s="466"/>
      <c r="EF65" s="466"/>
      <c r="EG65" s="466"/>
      <c r="EH65" s="466"/>
      <c r="EI65" s="466"/>
      <c r="EJ65" s="466"/>
      <c r="EK65" s="465"/>
      <c r="EL65" s="465"/>
      <c r="EM65" s="465"/>
      <c r="EN65" s="465"/>
      <c r="EO65" s="466"/>
      <c r="EP65" s="466"/>
      <c r="EQ65" s="466"/>
      <c r="ER65" s="465"/>
      <c r="ES65" s="465"/>
      <c r="ET65" s="465"/>
      <c r="EU65" s="465"/>
      <c r="EV65" s="465"/>
      <c r="EW65" s="467"/>
      <c r="EX65" s="467" t="s">
        <v>1401</v>
      </c>
      <c r="EY65" s="467">
        <v>0</v>
      </c>
      <c r="EZ65" s="467">
        <v>0</v>
      </c>
      <c r="FA65" s="467">
        <v>0</v>
      </c>
      <c r="FB65" s="469" t="s">
        <v>1402</v>
      </c>
      <c r="FC65" s="467">
        <v>100</v>
      </c>
      <c r="FD65" s="469" t="s">
        <v>1597</v>
      </c>
      <c r="FE65" s="467">
        <v>0</v>
      </c>
      <c r="FF65" s="469" t="s">
        <v>1404</v>
      </c>
      <c r="FG65" s="467">
        <v>0</v>
      </c>
      <c r="FH65" s="469" t="s">
        <v>1405</v>
      </c>
      <c r="FI65" s="467">
        <v>0</v>
      </c>
      <c r="FJ65" s="469" t="s">
        <v>1405</v>
      </c>
      <c r="FK65" s="467">
        <v>0</v>
      </c>
      <c r="FL65" s="472">
        <v>1</v>
      </c>
      <c r="FM65" s="473">
        <v>0</v>
      </c>
      <c r="FN65" s="473">
        <v>0</v>
      </c>
      <c r="FO65" s="473">
        <v>0</v>
      </c>
      <c r="FP65" s="473">
        <v>0</v>
      </c>
      <c r="FQ65" s="473">
        <v>0</v>
      </c>
      <c r="FR65" s="473">
        <v>0</v>
      </c>
      <c r="FS65" s="473">
        <v>0</v>
      </c>
      <c r="FT65" s="473">
        <v>0</v>
      </c>
      <c r="FU65" s="473">
        <v>0</v>
      </c>
      <c r="FV65" s="473">
        <v>110506.00000000001</v>
      </c>
      <c r="FW65" s="473">
        <v>0</v>
      </c>
      <c r="FX65" s="473">
        <v>0</v>
      </c>
      <c r="FY65" s="473">
        <v>0</v>
      </c>
      <c r="FZ65" s="473">
        <v>0</v>
      </c>
      <c r="GA65" s="473">
        <v>0</v>
      </c>
      <c r="GB65" s="473">
        <v>0</v>
      </c>
      <c r="GC65" s="473">
        <v>0</v>
      </c>
      <c r="GD65" s="473">
        <v>0</v>
      </c>
      <c r="GE65" s="473">
        <v>0</v>
      </c>
      <c r="GF65" s="473">
        <v>135103</v>
      </c>
      <c r="GG65" s="473">
        <v>0</v>
      </c>
      <c r="GH65" s="473">
        <v>0</v>
      </c>
      <c r="GI65" s="473">
        <v>0</v>
      </c>
      <c r="GJ65" s="473">
        <v>0</v>
      </c>
      <c r="GK65" s="473">
        <v>0</v>
      </c>
      <c r="GL65" s="473">
        <v>0</v>
      </c>
      <c r="GM65" s="473">
        <v>0</v>
      </c>
      <c r="GN65" s="473">
        <v>0</v>
      </c>
      <c r="GO65" s="473">
        <v>0</v>
      </c>
      <c r="GP65" s="473">
        <v>0</v>
      </c>
      <c r="GQ65" s="473">
        <v>0</v>
      </c>
      <c r="GR65" s="473">
        <v>0</v>
      </c>
      <c r="GS65" s="473">
        <v>0</v>
      </c>
      <c r="GT65" s="473">
        <v>0</v>
      </c>
      <c r="GU65" s="473">
        <v>0</v>
      </c>
      <c r="GV65" s="473">
        <v>0</v>
      </c>
      <c r="GW65" s="473">
        <v>0</v>
      </c>
      <c r="GX65" s="473">
        <v>0</v>
      </c>
      <c r="GY65" s="473">
        <v>0</v>
      </c>
      <c r="GZ65" s="473">
        <v>0</v>
      </c>
      <c r="HA65" s="473">
        <v>0</v>
      </c>
      <c r="HB65" s="473">
        <v>0</v>
      </c>
      <c r="HC65" s="473">
        <v>0</v>
      </c>
      <c r="HD65" s="473">
        <v>0</v>
      </c>
      <c r="HE65" s="473">
        <v>0</v>
      </c>
      <c r="HF65" s="473">
        <v>0</v>
      </c>
      <c r="HG65" s="473">
        <v>0</v>
      </c>
      <c r="HH65" s="473">
        <v>0</v>
      </c>
      <c r="HI65" s="473">
        <v>0</v>
      </c>
      <c r="HJ65" s="473">
        <v>0</v>
      </c>
      <c r="HK65" s="473">
        <v>0</v>
      </c>
      <c r="HL65" s="473">
        <v>0</v>
      </c>
      <c r="HM65" s="473">
        <v>0</v>
      </c>
      <c r="HN65" s="473">
        <v>0</v>
      </c>
      <c r="HO65" s="473">
        <v>0</v>
      </c>
      <c r="HP65" s="473">
        <v>0</v>
      </c>
      <c r="HQ65" s="473">
        <v>0</v>
      </c>
      <c r="HR65" s="473">
        <v>0</v>
      </c>
      <c r="HS65" s="473">
        <v>0</v>
      </c>
      <c r="HT65" s="473">
        <v>0</v>
      </c>
      <c r="HU65" s="473">
        <v>0</v>
      </c>
      <c r="HV65" s="473">
        <v>0</v>
      </c>
      <c r="HW65" s="473">
        <v>0</v>
      </c>
      <c r="HX65" s="473">
        <v>0</v>
      </c>
      <c r="HY65" s="473">
        <v>0</v>
      </c>
      <c r="HZ65" s="473">
        <v>0</v>
      </c>
      <c r="IA65" s="473">
        <v>0</v>
      </c>
      <c r="IB65" s="473">
        <v>0</v>
      </c>
      <c r="IC65" s="473">
        <v>0</v>
      </c>
      <c r="ID65" s="473">
        <v>0</v>
      </c>
      <c r="IE65" s="473">
        <v>0</v>
      </c>
      <c r="IF65" s="473">
        <v>0</v>
      </c>
      <c r="IG65" s="473">
        <v>0</v>
      </c>
      <c r="IH65" s="473">
        <v>0</v>
      </c>
      <c r="II65" s="473">
        <v>0</v>
      </c>
      <c r="IJ65" s="473">
        <v>0</v>
      </c>
      <c r="IK65" s="473">
        <v>0</v>
      </c>
      <c r="IL65" s="473">
        <v>0</v>
      </c>
      <c r="IM65" s="473">
        <v>0</v>
      </c>
      <c r="IN65" s="473">
        <v>0</v>
      </c>
      <c r="IO65" s="473">
        <v>0</v>
      </c>
      <c r="IP65" s="473">
        <v>0</v>
      </c>
      <c r="IQ65" s="473">
        <v>0</v>
      </c>
      <c r="IR65" s="473">
        <v>0</v>
      </c>
      <c r="IS65" s="473">
        <v>0</v>
      </c>
      <c r="IT65" s="473">
        <v>0</v>
      </c>
      <c r="IU65" s="473">
        <v>0</v>
      </c>
      <c r="IV65" s="473">
        <v>0</v>
      </c>
      <c r="IW65" s="473">
        <v>0</v>
      </c>
      <c r="IX65" s="473">
        <v>0</v>
      </c>
      <c r="IY65" s="473">
        <v>0</v>
      </c>
      <c r="IZ65" s="473">
        <v>0</v>
      </c>
      <c r="JA65" s="473">
        <v>0</v>
      </c>
      <c r="JB65" s="473">
        <v>0</v>
      </c>
      <c r="JC65" s="473">
        <v>0</v>
      </c>
      <c r="JD65" s="473">
        <v>0</v>
      </c>
      <c r="JE65" s="473">
        <v>0</v>
      </c>
      <c r="JF65" s="473">
        <v>0</v>
      </c>
      <c r="JG65" s="473">
        <v>0</v>
      </c>
      <c r="JH65" s="473">
        <v>0</v>
      </c>
      <c r="JI65" s="467" t="s">
        <v>1406</v>
      </c>
      <c r="JJ65" s="467" t="s">
        <v>1406</v>
      </c>
      <c r="JK65" s="395"/>
      <c r="JL65" s="395"/>
      <c r="JM65" s="395"/>
      <c r="JN65" s="395"/>
      <c r="JO65" s="395"/>
      <c r="JP65" s="395"/>
      <c r="JQ65" s="395"/>
      <c r="JR65" s="395"/>
      <c r="JS65" s="395"/>
      <c r="JT65" s="395"/>
      <c r="JU65" s="395"/>
      <c r="JV65" s="395"/>
      <c r="JW65" s="395"/>
      <c r="JX65" s="395"/>
      <c r="JY65" s="395"/>
      <c r="JZ65" s="395"/>
      <c r="KA65" s="395"/>
      <c r="KB65" s="395"/>
      <c r="KC65" s="395"/>
      <c r="KD65" s="395"/>
      <c r="KE65" s="395"/>
      <c r="KF65" s="395"/>
      <c r="KG65" s="395"/>
      <c r="KH65" s="395"/>
      <c r="KI65" s="395"/>
      <c r="KJ65" s="395"/>
      <c r="KK65" s="395"/>
      <c r="KL65" s="395"/>
      <c r="KM65" s="395"/>
      <c r="KN65" s="395"/>
      <c r="KO65" s="395"/>
      <c r="KP65" s="395"/>
      <c r="KQ65" s="395"/>
      <c r="KR65" s="395"/>
      <c r="KS65" s="395"/>
      <c r="KT65" s="395"/>
      <c r="KU65" s="395"/>
      <c r="KV65" s="395"/>
      <c r="KW65" s="395"/>
      <c r="KX65" s="395"/>
      <c r="KY65" s="395"/>
      <c r="KZ65" s="395"/>
      <c r="LA65" s="395"/>
      <c r="LB65" s="395"/>
      <c r="LC65" s="395"/>
      <c r="LD65" s="395"/>
      <c r="LE65" s="395"/>
      <c r="LF65" s="395"/>
      <c r="LG65" s="395"/>
      <c r="LH65" s="395"/>
      <c r="LI65" s="395"/>
      <c r="LJ65" s="395"/>
      <c r="LK65" s="395"/>
      <c r="LL65" s="395"/>
      <c r="LM65" s="395"/>
      <c r="LN65" s="395"/>
      <c r="LO65" s="395"/>
      <c r="LP65" s="395"/>
      <c r="LQ65" s="395"/>
      <c r="LR65" s="395"/>
      <c r="LS65" s="395"/>
      <c r="LT65" s="395"/>
      <c r="LU65" s="395"/>
      <c r="LV65" s="395"/>
      <c r="LW65" s="395"/>
      <c r="LX65" s="395"/>
      <c r="LY65" s="395"/>
      <c r="LZ65" s="395"/>
      <c r="MA65" s="395"/>
      <c r="MB65" s="395"/>
      <c r="MC65" s="395"/>
      <c r="MD65" s="395"/>
      <c r="ME65" s="395"/>
      <c r="MF65" s="395"/>
      <c r="MG65" s="395"/>
      <c r="MH65" s="395"/>
      <c r="MI65" s="395"/>
      <c r="MJ65" s="395"/>
      <c r="MK65" s="395"/>
      <c r="ML65" s="395"/>
      <c r="MM65" s="395"/>
      <c r="MN65" s="395"/>
      <c r="MO65" s="395"/>
      <c r="MP65" s="395"/>
      <c r="MQ65" s="395"/>
      <c r="MR65" s="395"/>
      <c r="MS65" s="395"/>
      <c r="MT65" s="395"/>
      <c r="MU65" s="395"/>
      <c r="MV65" s="395"/>
      <c r="MW65" s="395"/>
      <c r="MX65" s="395"/>
      <c r="MY65" s="395"/>
      <c r="MZ65" s="395"/>
      <c r="NA65" s="395"/>
      <c r="NB65" s="395"/>
      <c r="NC65" s="395"/>
      <c r="ND65" s="395"/>
      <c r="NE65" s="395"/>
      <c r="NF65" s="395"/>
      <c r="NG65" s="489"/>
      <c r="NH65" s="475">
        <v>5.9132929898940763</v>
      </c>
      <c r="NI65" s="475">
        <v>27.97224115939494</v>
      </c>
      <c r="NJ65" s="475">
        <v>6.1704075193999355</v>
      </c>
      <c r="NK65" s="475">
        <v>2491.3551664664346</v>
      </c>
      <c r="NL65" s="475">
        <v>19.973243103638012</v>
      </c>
      <c r="NM65" s="475">
        <v>0.31907800000000008</v>
      </c>
      <c r="NN65" s="475">
        <v>0.91735000000000011</v>
      </c>
      <c r="NO65" s="475">
        <v>9.3063999999999994E-2</v>
      </c>
      <c r="NP65" s="475">
        <v>4.9729484445143773E-2</v>
      </c>
      <c r="NQ65" s="475">
        <v>0.76835366538234673</v>
      </c>
      <c r="NR65" s="475">
        <v>0.41461837177843069</v>
      </c>
      <c r="NS65" s="475">
        <v>0</v>
      </c>
      <c r="NT65" s="475">
        <v>15.346922254369282</v>
      </c>
      <c r="NU65" s="475">
        <v>2.5754398291083037E-2</v>
      </c>
      <c r="NV65" s="475">
        <v>0</v>
      </c>
      <c r="NW65" s="475">
        <v>0.56074695345421721</v>
      </c>
      <c r="NX65" s="475">
        <v>0</v>
      </c>
      <c r="NY65" s="475">
        <v>0</v>
      </c>
      <c r="NZ65" s="475">
        <v>1.4930412914723636</v>
      </c>
      <c r="OA65" s="475">
        <v>2.034000003829136E-2</v>
      </c>
      <c r="OB65" s="475">
        <v>0.25</v>
      </c>
      <c r="OC65" s="475">
        <v>1.7254615757116778</v>
      </c>
      <c r="OD65" s="475">
        <v>-9.8903161048118989E-16</v>
      </c>
      <c r="OE65" s="475">
        <v>-8.598435670124607E-15</v>
      </c>
      <c r="OF65" s="475">
        <v>0.1099999964237213</v>
      </c>
      <c r="OG65" s="475">
        <v>6.8274232745170596E-2</v>
      </c>
      <c r="OH65" s="475">
        <v>0.32247005977858756</v>
      </c>
      <c r="OI65" s="475">
        <v>0.11</v>
      </c>
      <c r="OJ65" s="475">
        <v>4.4253999999999995E-2</v>
      </c>
      <c r="OK65" s="475">
        <v>5.6233350000000001E-2</v>
      </c>
      <c r="OL65" s="475">
        <v>0.5688512254206779</v>
      </c>
      <c r="OM65" s="475" t="s">
        <v>1395</v>
      </c>
      <c r="ON65" s="475">
        <v>1</v>
      </c>
      <c r="OO65" s="475">
        <v>54</v>
      </c>
      <c r="OP65" s="490"/>
      <c r="OQ65" s="491" t="s">
        <v>1395</v>
      </c>
      <c r="OR65" s="478" t="s">
        <v>1395</v>
      </c>
      <c r="OS65" s="479">
        <v>1585267.0000000002</v>
      </c>
      <c r="OT65" s="479">
        <v>2050</v>
      </c>
      <c r="OU65" s="479" t="s">
        <v>1395</v>
      </c>
      <c r="OV65" s="479" t="s">
        <v>1395</v>
      </c>
      <c r="OW65" s="479">
        <v>0</v>
      </c>
      <c r="OX65" s="479">
        <v>1</v>
      </c>
      <c r="OY65" s="480">
        <v>1</v>
      </c>
      <c r="OZ65" s="480">
        <v>0.55986974606111606</v>
      </c>
      <c r="PA65" s="481"/>
      <c r="PB65" s="482">
        <v>5.9132929898940763</v>
      </c>
      <c r="PC65" s="483"/>
      <c r="PD65" s="478">
        <v>756.28315338698803</v>
      </c>
      <c r="PE65" s="479">
        <v>-4.8912306676512506E-12</v>
      </c>
      <c r="PF65" s="479">
        <v>981.5309317598817</v>
      </c>
      <c r="PG65" s="480">
        <v>5.9132929898940763</v>
      </c>
      <c r="PH65" s="483"/>
      <c r="PI65" s="478">
        <v>5.9132929898940763</v>
      </c>
      <c r="PJ65" s="479">
        <v>42100</v>
      </c>
      <c r="PK65" s="479">
        <v>1000</v>
      </c>
      <c r="PL65" s="479">
        <v>7.0611049398706882E-2</v>
      </c>
      <c r="PM65" s="484">
        <v>36</v>
      </c>
      <c r="PN65" s="479">
        <v>15228</v>
      </c>
      <c r="PO65" s="485">
        <v>2047</v>
      </c>
      <c r="PP65" s="479">
        <v>33</v>
      </c>
      <c r="PQ65" s="479">
        <v>0</v>
      </c>
      <c r="PR65" s="486" t="s">
        <v>1707</v>
      </c>
      <c r="PS65" s="486" t="s">
        <v>1657</v>
      </c>
      <c r="PT65" s="479">
        <v>1</v>
      </c>
      <c r="PU65" s="487" t="s">
        <v>1706</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row>
    <row r="66" spans="1:457" x14ac:dyDescent="0.35">
      <c r="A66" s="459" t="s">
        <v>1708</v>
      </c>
      <c r="B66" s="460">
        <v>5.9839040392927831</v>
      </c>
      <c r="C66" s="488">
        <f>NPV(About!A$94,'H2 Data'!AE$2:BH$2)/30*AB66+B66</f>
        <v>5.9839040392927831</v>
      </c>
      <c r="D66" s="462" t="s">
        <v>1592</v>
      </c>
      <c r="E66" s="463" t="s">
        <v>1708</v>
      </c>
      <c r="F66" s="463" t="s">
        <v>1391</v>
      </c>
      <c r="G66" s="463" t="s">
        <v>1392</v>
      </c>
      <c r="H66" s="463" t="s">
        <v>1594</v>
      </c>
      <c r="I66" s="463" t="s">
        <v>1654</v>
      </c>
      <c r="J66" s="464">
        <v>2051</v>
      </c>
      <c r="K66" s="465">
        <v>1000</v>
      </c>
      <c r="L66" s="466">
        <v>0.54</v>
      </c>
      <c r="M66" s="466">
        <v>2.3300000000000001E-2</v>
      </c>
      <c r="N66" s="466">
        <v>0.25</v>
      </c>
      <c r="O66" s="471">
        <v>0.11</v>
      </c>
      <c r="P66" s="465">
        <v>1</v>
      </c>
      <c r="Q66" s="465">
        <v>2</v>
      </c>
      <c r="R66" s="465">
        <v>30</v>
      </c>
      <c r="S66" s="467" t="s">
        <v>1395</v>
      </c>
      <c r="T66" s="468">
        <v>93179</v>
      </c>
      <c r="U66" s="468">
        <v>918481</v>
      </c>
      <c r="V66" s="468">
        <v>319472</v>
      </c>
      <c r="W66" s="468">
        <v>10198.999999999998</v>
      </c>
      <c r="X66" s="465">
        <v>0</v>
      </c>
      <c r="Y66" s="469" t="s">
        <v>1655</v>
      </c>
      <c r="Z66" s="470">
        <v>22.22</v>
      </c>
      <c r="AA66" s="469" t="s">
        <v>1397</v>
      </c>
      <c r="AB66" s="465">
        <v>0</v>
      </c>
      <c r="AC66" s="466">
        <v>0</v>
      </c>
      <c r="AD66" s="466">
        <v>0.7</v>
      </c>
      <c r="AE66" s="466">
        <v>0.7</v>
      </c>
      <c r="AF66" s="467" t="s">
        <v>1398</v>
      </c>
      <c r="AG66" s="465">
        <v>442.54</v>
      </c>
      <c r="AH66" s="465">
        <v>442.54</v>
      </c>
      <c r="AI66" s="465">
        <v>442.54</v>
      </c>
      <c r="AJ66" s="465">
        <v>30</v>
      </c>
      <c r="AK66" s="469" t="s">
        <v>1399</v>
      </c>
      <c r="AL66" s="466">
        <v>0.91</v>
      </c>
      <c r="AM66" s="466">
        <v>0.01</v>
      </c>
      <c r="AN66" s="469" t="s">
        <v>1400</v>
      </c>
      <c r="AO66" s="466"/>
      <c r="AP66" s="466"/>
      <c r="AQ66" s="466"/>
      <c r="AR66" s="466"/>
      <c r="AS66" s="466"/>
      <c r="AT66" s="466"/>
      <c r="AU66" s="466"/>
      <c r="AV66" s="466"/>
      <c r="AW66" s="466"/>
      <c r="AX66" s="466"/>
      <c r="AY66" s="466"/>
      <c r="AZ66" s="466"/>
      <c r="BA66" s="466"/>
      <c r="BB66" s="466"/>
      <c r="BC66" s="466"/>
      <c r="BD66" s="466"/>
      <c r="BE66" s="466"/>
      <c r="BF66" s="466"/>
      <c r="BG66" s="466"/>
      <c r="BH66" s="466"/>
      <c r="BI66" s="466"/>
      <c r="BJ66" s="466"/>
      <c r="BK66" s="466"/>
      <c r="BL66" s="466"/>
      <c r="BM66" s="466"/>
      <c r="BN66" s="466"/>
      <c r="BO66" s="466"/>
      <c r="BP66" s="466"/>
      <c r="BQ66" s="466"/>
      <c r="BR66" s="466"/>
      <c r="BS66" s="466"/>
      <c r="BT66" s="466"/>
      <c r="BU66" s="466"/>
      <c r="BV66" s="466"/>
      <c r="BW66" s="466"/>
      <c r="BX66" s="466"/>
      <c r="BY66" s="466"/>
      <c r="BZ66" s="466"/>
      <c r="CA66" s="466"/>
      <c r="CB66" s="466"/>
      <c r="CC66" s="466"/>
      <c r="CD66" s="466"/>
      <c r="CE66" s="466"/>
      <c r="CF66" s="466"/>
      <c r="CG66" s="466"/>
      <c r="CH66" s="466"/>
      <c r="CI66" s="466"/>
      <c r="CJ66" s="466"/>
      <c r="CK66" s="466"/>
      <c r="CL66" s="466"/>
      <c r="CM66" s="466"/>
      <c r="CN66" s="466"/>
      <c r="CO66" s="466"/>
      <c r="CP66" s="466"/>
      <c r="CQ66" s="466"/>
      <c r="CR66" s="466"/>
      <c r="CS66" s="466"/>
      <c r="CT66" s="466"/>
      <c r="CU66" s="466"/>
      <c r="CV66" s="466"/>
      <c r="CW66" s="466"/>
      <c r="CX66" s="466"/>
      <c r="CY66" s="466"/>
      <c r="CZ66" s="466"/>
      <c r="DA66" s="466"/>
      <c r="DB66" s="466"/>
      <c r="DC66" s="466"/>
      <c r="DD66" s="466"/>
      <c r="DE66" s="466"/>
      <c r="DF66" s="466"/>
      <c r="DG66" s="466"/>
      <c r="DH66" s="466"/>
      <c r="DI66" s="466"/>
      <c r="DJ66" s="466"/>
      <c r="DK66" s="466"/>
      <c r="DL66" s="466"/>
      <c r="DM66" s="466"/>
      <c r="DN66" s="466"/>
      <c r="DO66" s="466"/>
      <c r="DP66" s="466"/>
      <c r="DQ66" s="466"/>
      <c r="DR66" s="466"/>
      <c r="DS66" s="466"/>
      <c r="DT66" s="466"/>
      <c r="DU66" s="466"/>
      <c r="DV66" s="466"/>
      <c r="DW66" s="471"/>
      <c r="DX66" s="466"/>
      <c r="DY66" s="466"/>
      <c r="DZ66" s="466"/>
      <c r="EA66" s="466"/>
      <c r="EB66" s="466"/>
      <c r="EC66" s="466"/>
      <c r="ED66" s="466"/>
      <c r="EE66" s="466"/>
      <c r="EF66" s="466"/>
      <c r="EG66" s="466"/>
      <c r="EH66" s="466"/>
      <c r="EI66" s="466"/>
      <c r="EJ66" s="466"/>
      <c r="EK66" s="465"/>
      <c r="EL66" s="465"/>
      <c r="EM66" s="465"/>
      <c r="EN66" s="465"/>
      <c r="EO66" s="466"/>
      <c r="EP66" s="466"/>
      <c r="EQ66" s="466"/>
      <c r="ER66" s="465"/>
      <c r="ES66" s="465"/>
      <c r="ET66" s="465"/>
      <c r="EU66" s="465"/>
      <c r="EV66" s="465"/>
      <c r="EW66" s="467"/>
      <c r="EX66" s="467" t="s">
        <v>1401</v>
      </c>
      <c r="EY66" s="467">
        <v>0</v>
      </c>
      <c r="EZ66" s="467">
        <v>0</v>
      </c>
      <c r="FA66" s="467">
        <v>0</v>
      </c>
      <c r="FB66" s="469" t="s">
        <v>1402</v>
      </c>
      <c r="FC66" s="467">
        <v>100</v>
      </c>
      <c r="FD66" s="469" t="s">
        <v>1597</v>
      </c>
      <c r="FE66" s="467">
        <v>0</v>
      </c>
      <c r="FF66" s="469" t="s">
        <v>1404</v>
      </c>
      <c r="FG66" s="467">
        <v>0</v>
      </c>
      <c r="FH66" s="469" t="s">
        <v>1405</v>
      </c>
      <c r="FI66" s="467">
        <v>0</v>
      </c>
      <c r="FJ66" s="469" t="s">
        <v>1405</v>
      </c>
      <c r="FK66" s="467">
        <v>0</v>
      </c>
      <c r="FL66" s="472">
        <v>1</v>
      </c>
      <c r="FM66" s="473">
        <v>0</v>
      </c>
      <c r="FN66" s="473">
        <v>0</v>
      </c>
      <c r="FO66" s="473">
        <v>0</v>
      </c>
      <c r="FP66" s="473">
        <v>0</v>
      </c>
      <c r="FQ66" s="473">
        <v>0</v>
      </c>
      <c r="FR66" s="473">
        <v>0</v>
      </c>
      <c r="FS66" s="473">
        <v>0</v>
      </c>
      <c r="FT66" s="473">
        <v>0</v>
      </c>
      <c r="FU66" s="473">
        <v>0</v>
      </c>
      <c r="FV66" s="473">
        <v>112748.99999999999</v>
      </c>
      <c r="FW66" s="473">
        <v>0</v>
      </c>
      <c r="FX66" s="473">
        <v>0</v>
      </c>
      <c r="FY66" s="473">
        <v>0</v>
      </c>
      <c r="FZ66" s="473">
        <v>0</v>
      </c>
      <c r="GA66" s="473">
        <v>0</v>
      </c>
      <c r="GB66" s="473">
        <v>0</v>
      </c>
      <c r="GC66" s="473">
        <v>0</v>
      </c>
      <c r="GD66" s="473">
        <v>0</v>
      </c>
      <c r="GE66" s="473">
        <v>0</v>
      </c>
      <c r="GF66" s="473">
        <v>137845</v>
      </c>
      <c r="GG66" s="473">
        <v>0</v>
      </c>
      <c r="GH66" s="473">
        <v>0</v>
      </c>
      <c r="GI66" s="473">
        <v>0</v>
      </c>
      <c r="GJ66" s="473">
        <v>0</v>
      </c>
      <c r="GK66" s="473">
        <v>0</v>
      </c>
      <c r="GL66" s="473">
        <v>0</v>
      </c>
      <c r="GM66" s="473">
        <v>0</v>
      </c>
      <c r="GN66" s="473">
        <v>0</v>
      </c>
      <c r="GO66" s="473">
        <v>0</v>
      </c>
      <c r="GP66" s="473">
        <v>0</v>
      </c>
      <c r="GQ66" s="473">
        <v>0</v>
      </c>
      <c r="GR66" s="473">
        <v>0</v>
      </c>
      <c r="GS66" s="473">
        <v>0</v>
      </c>
      <c r="GT66" s="473">
        <v>0</v>
      </c>
      <c r="GU66" s="473">
        <v>0</v>
      </c>
      <c r="GV66" s="473">
        <v>0</v>
      </c>
      <c r="GW66" s="473">
        <v>0</v>
      </c>
      <c r="GX66" s="473">
        <v>0</v>
      </c>
      <c r="GY66" s="473">
        <v>0</v>
      </c>
      <c r="GZ66" s="473">
        <v>0</v>
      </c>
      <c r="HA66" s="473">
        <v>0</v>
      </c>
      <c r="HB66" s="473">
        <v>0</v>
      </c>
      <c r="HC66" s="473">
        <v>0</v>
      </c>
      <c r="HD66" s="473">
        <v>0</v>
      </c>
      <c r="HE66" s="473">
        <v>0</v>
      </c>
      <c r="HF66" s="473">
        <v>0</v>
      </c>
      <c r="HG66" s="473">
        <v>0</v>
      </c>
      <c r="HH66" s="473">
        <v>0</v>
      </c>
      <c r="HI66" s="473">
        <v>0</v>
      </c>
      <c r="HJ66" s="473">
        <v>0</v>
      </c>
      <c r="HK66" s="473">
        <v>0</v>
      </c>
      <c r="HL66" s="473">
        <v>0</v>
      </c>
      <c r="HM66" s="473">
        <v>0</v>
      </c>
      <c r="HN66" s="473">
        <v>0</v>
      </c>
      <c r="HO66" s="473">
        <v>0</v>
      </c>
      <c r="HP66" s="473">
        <v>0</v>
      </c>
      <c r="HQ66" s="473">
        <v>0</v>
      </c>
      <c r="HR66" s="473">
        <v>0</v>
      </c>
      <c r="HS66" s="473">
        <v>0</v>
      </c>
      <c r="HT66" s="473">
        <v>0</v>
      </c>
      <c r="HU66" s="473">
        <v>0</v>
      </c>
      <c r="HV66" s="473">
        <v>0</v>
      </c>
      <c r="HW66" s="473">
        <v>0</v>
      </c>
      <c r="HX66" s="473">
        <v>0</v>
      </c>
      <c r="HY66" s="473">
        <v>0</v>
      </c>
      <c r="HZ66" s="473">
        <v>0</v>
      </c>
      <c r="IA66" s="473">
        <v>0</v>
      </c>
      <c r="IB66" s="473">
        <v>0</v>
      </c>
      <c r="IC66" s="473">
        <v>0</v>
      </c>
      <c r="ID66" s="473">
        <v>0</v>
      </c>
      <c r="IE66" s="473">
        <v>0</v>
      </c>
      <c r="IF66" s="473">
        <v>0</v>
      </c>
      <c r="IG66" s="473">
        <v>0</v>
      </c>
      <c r="IH66" s="473">
        <v>0</v>
      </c>
      <c r="II66" s="473">
        <v>0</v>
      </c>
      <c r="IJ66" s="473">
        <v>0</v>
      </c>
      <c r="IK66" s="473">
        <v>0</v>
      </c>
      <c r="IL66" s="473">
        <v>0</v>
      </c>
      <c r="IM66" s="473">
        <v>0</v>
      </c>
      <c r="IN66" s="473">
        <v>0</v>
      </c>
      <c r="IO66" s="473">
        <v>0</v>
      </c>
      <c r="IP66" s="473">
        <v>0</v>
      </c>
      <c r="IQ66" s="473">
        <v>0</v>
      </c>
      <c r="IR66" s="473">
        <v>0</v>
      </c>
      <c r="IS66" s="473">
        <v>0</v>
      </c>
      <c r="IT66" s="473">
        <v>0</v>
      </c>
      <c r="IU66" s="473">
        <v>0</v>
      </c>
      <c r="IV66" s="473">
        <v>0</v>
      </c>
      <c r="IW66" s="473">
        <v>0</v>
      </c>
      <c r="IX66" s="473">
        <v>0</v>
      </c>
      <c r="IY66" s="473">
        <v>0</v>
      </c>
      <c r="IZ66" s="473">
        <v>0</v>
      </c>
      <c r="JA66" s="473">
        <v>0</v>
      </c>
      <c r="JB66" s="473">
        <v>0</v>
      </c>
      <c r="JC66" s="473">
        <v>0</v>
      </c>
      <c r="JD66" s="473">
        <v>0</v>
      </c>
      <c r="JE66" s="473">
        <v>0</v>
      </c>
      <c r="JF66" s="473">
        <v>0</v>
      </c>
      <c r="JG66" s="473">
        <v>0</v>
      </c>
      <c r="JH66" s="473">
        <v>0</v>
      </c>
      <c r="JI66" s="467" t="s">
        <v>1406</v>
      </c>
      <c r="JJ66" s="467" t="s">
        <v>1406</v>
      </c>
      <c r="JK66" s="395"/>
      <c r="JL66" s="395"/>
      <c r="JM66" s="395"/>
      <c r="JN66" s="395"/>
      <c r="JO66" s="395"/>
      <c r="JP66" s="395"/>
      <c r="JQ66" s="395"/>
      <c r="JR66" s="395"/>
      <c r="JS66" s="395"/>
      <c r="JT66" s="395"/>
      <c r="JU66" s="395"/>
      <c r="JV66" s="395"/>
      <c r="JW66" s="395"/>
      <c r="JX66" s="395"/>
      <c r="JY66" s="395"/>
      <c r="JZ66" s="395"/>
      <c r="KA66" s="395"/>
      <c r="KB66" s="395"/>
      <c r="KC66" s="395"/>
      <c r="KD66" s="395"/>
      <c r="KE66" s="395"/>
      <c r="KF66" s="395"/>
      <c r="KG66" s="395"/>
      <c r="KH66" s="395"/>
      <c r="KI66" s="395"/>
      <c r="KJ66" s="395"/>
      <c r="KK66" s="395"/>
      <c r="KL66" s="395"/>
      <c r="KM66" s="395"/>
      <c r="KN66" s="395"/>
      <c r="KO66" s="395"/>
      <c r="KP66" s="395"/>
      <c r="KQ66" s="395"/>
      <c r="KR66" s="395"/>
      <c r="KS66" s="395"/>
      <c r="KT66" s="395"/>
      <c r="KU66" s="395"/>
      <c r="KV66" s="395"/>
      <c r="KW66" s="395"/>
      <c r="KX66" s="395"/>
      <c r="KY66" s="395"/>
      <c r="KZ66" s="395"/>
      <c r="LA66" s="395"/>
      <c r="LB66" s="395"/>
      <c r="LC66" s="395"/>
      <c r="LD66" s="395"/>
      <c r="LE66" s="395"/>
      <c r="LF66" s="395"/>
      <c r="LG66" s="395"/>
      <c r="LH66" s="395"/>
      <c r="LI66" s="395"/>
      <c r="LJ66" s="395"/>
      <c r="LK66" s="395"/>
      <c r="LL66" s="395"/>
      <c r="LM66" s="395"/>
      <c r="LN66" s="395"/>
      <c r="LO66" s="395"/>
      <c r="LP66" s="395"/>
      <c r="LQ66" s="395"/>
      <c r="LR66" s="395"/>
      <c r="LS66" s="395"/>
      <c r="LT66" s="395"/>
      <c r="LU66" s="395"/>
      <c r="LV66" s="395"/>
      <c r="LW66" s="395"/>
      <c r="LX66" s="395"/>
      <c r="LY66" s="395"/>
      <c r="LZ66" s="395"/>
      <c r="MA66" s="395"/>
      <c r="MB66" s="395"/>
      <c r="MC66" s="395"/>
      <c r="MD66" s="395"/>
      <c r="ME66" s="395"/>
      <c r="MF66" s="395"/>
      <c r="MG66" s="395"/>
      <c r="MH66" s="395"/>
      <c r="MI66" s="395"/>
      <c r="MJ66" s="395"/>
      <c r="MK66" s="395"/>
      <c r="ML66" s="395"/>
      <c r="MM66" s="395"/>
      <c r="MN66" s="395"/>
      <c r="MO66" s="395"/>
      <c r="MP66" s="395"/>
      <c r="MQ66" s="395"/>
      <c r="MR66" s="395"/>
      <c r="MS66" s="395"/>
      <c r="MT66" s="395"/>
      <c r="MU66" s="395"/>
      <c r="MV66" s="395"/>
      <c r="MW66" s="395"/>
      <c r="MX66" s="395"/>
      <c r="MY66" s="395"/>
      <c r="MZ66" s="395"/>
      <c r="NA66" s="395"/>
      <c r="NB66" s="395"/>
      <c r="NC66" s="395"/>
      <c r="ND66" s="395"/>
      <c r="NE66" s="395"/>
      <c r="NF66" s="395"/>
      <c r="NG66" s="489"/>
      <c r="NH66" s="475">
        <v>5.9839040392927831</v>
      </c>
      <c r="NI66" s="475">
        <v>28.306259667470581</v>
      </c>
      <c r="NJ66" s="475">
        <v>6.2642746541045078</v>
      </c>
      <c r="NK66" s="475">
        <v>2491.5671148663164</v>
      </c>
      <c r="NL66" s="475">
        <v>20.215770773445328</v>
      </c>
      <c r="NM66" s="475">
        <v>0.31947199999999998</v>
      </c>
      <c r="NN66" s="475">
        <v>0.91848099999999999</v>
      </c>
      <c r="NO66" s="475">
        <v>9.3178999999999998E-2</v>
      </c>
      <c r="NP66" s="475">
        <v>4.9790820377182528E-2</v>
      </c>
      <c r="NQ66" s="475">
        <v>0.76930147101880586</v>
      </c>
      <c r="NR66" s="475">
        <v>0.41596427048793866</v>
      </c>
      <c r="NS66" s="475">
        <v>0</v>
      </c>
      <c r="NT66" s="475">
        <v>15.581579885992204</v>
      </c>
      <c r="NU66" s="475">
        <v>2.6280840665157689E-2</v>
      </c>
      <c r="NV66" s="475">
        <v>0</v>
      </c>
      <c r="NW66" s="475">
        <v>0.56164723882030565</v>
      </c>
      <c r="NX66" s="475">
        <v>0</v>
      </c>
      <c r="NY66" s="475">
        <v>0</v>
      </c>
      <c r="NZ66" s="475">
        <v>1.4955087257065527</v>
      </c>
      <c r="OA66" s="475">
        <v>2.033999999787121E-2</v>
      </c>
      <c r="OB66" s="475">
        <v>0.25</v>
      </c>
      <c r="OC66" s="475">
        <v>1.7280264148456845</v>
      </c>
      <c r="OD66" s="475">
        <v>1.7558323976853136E-15</v>
      </c>
      <c r="OE66" s="475">
        <v>1.5264842659247794E-14</v>
      </c>
      <c r="OF66" s="475">
        <v>0.1099999964237213</v>
      </c>
      <c r="OG66" s="475">
        <v>6.8280604481697107E-2</v>
      </c>
      <c r="OH66" s="475">
        <v>0.32292404686514165</v>
      </c>
      <c r="OI66" s="475">
        <v>0.11</v>
      </c>
      <c r="OJ66" s="475">
        <v>4.4253999999999995E-2</v>
      </c>
      <c r="OK66" s="475">
        <v>5.6233350000000001E-2</v>
      </c>
      <c r="OL66" s="475">
        <v>0.55751144393940855</v>
      </c>
      <c r="OM66" s="475" t="s">
        <v>1395</v>
      </c>
      <c r="ON66" s="475">
        <v>1</v>
      </c>
      <c r="OO66" s="475">
        <v>55</v>
      </c>
      <c r="OP66" s="490"/>
      <c r="OQ66" s="491" t="s">
        <v>1395</v>
      </c>
      <c r="OR66" s="478" t="s">
        <v>1395</v>
      </c>
      <c r="OS66" s="479">
        <v>1591925</v>
      </c>
      <c r="OT66" s="479">
        <v>2051</v>
      </c>
      <c r="OU66" s="479" t="s">
        <v>1395</v>
      </c>
      <c r="OV66" s="479" t="s">
        <v>1395</v>
      </c>
      <c r="OW66" s="479">
        <v>0</v>
      </c>
      <c r="OX66" s="479">
        <v>1</v>
      </c>
      <c r="OY66" s="480">
        <v>1</v>
      </c>
      <c r="OZ66" s="480">
        <v>0.54870900490375907</v>
      </c>
      <c r="PA66" s="481"/>
      <c r="PB66" s="482">
        <v>5.9839040392927831</v>
      </c>
      <c r="PC66" s="483"/>
      <c r="PD66" s="478">
        <v>742.12132339395271</v>
      </c>
      <c r="PE66" s="479">
        <v>8.5103244724651185E-12</v>
      </c>
      <c r="PF66" s="479">
        <v>963.39450170605699</v>
      </c>
      <c r="PG66" s="480">
        <v>5.9839040392927831</v>
      </c>
      <c r="PH66" s="483"/>
      <c r="PI66" s="478">
        <v>5.9839040392927831</v>
      </c>
      <c r="PJ66" s="479">
        <v>43100</v>
      </c>
      <c r="PK66" s="479">
        <v>1000</v>
      </c>
      <c r="PL66" s="479">
        <v>7.2187825260035865E-2</v>
      </c>
      <c r="PM66" s="484">
        <v>36</v>
      </c>
      <c r="PN66" s="479">
        <v>15192</v>
      </c>
      <c r="PO66" s="485">
        <v>2048</v>
      </c>
      <c r="PP66" s="479">
        <v>33</v>
      </c>
      <c r="PQ66" s="479">
        <v>0</v>
      </c>
      <c r="PR66" s="486" t="s">
        <v>1709</v>
      </c>
      <c r="PS66" s="486" t="s">
        <v>1657</v>
      </c>
      <c r="PT66" s="479">
        <v>1</v>
      </c>
      <c r="PU66" s="487" t="s">
        <v>1708</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row>
    <row r="67" spans="1:457" x14ac:dyDescent="0.35">
      <c r="A67" s="459" t="s">
        <v>1710</v>
      </c>
      <c r="B67" s="460">
        <v>6.056091864552819</v>
      </c>
      <c r="C67" s="488">
        <f>NPV(About!A$94,'H2 Data'!AE$2:BH$2)/30*AB67+B67</f>
        <v>6.056091864552819</v>
      </c>
      <c r="D67" s="462" t="s">
        <v>1592</v>
      </c>
      <c r="E67" s="463" t="s">
        <v>1710</v>
      </c>
      <c r="F67" s="463" t="s">
        <v>1391</v>
      </c>
      <c r="G67" s="463" t="s">
        <v>1392</v>
      </c>
      <c r="H67" s="463" t="s">
        <v>1594</v>
      </c>
      <c r="I67" s="463" t="s">
        <v>1654</v>
      </c>
      <c r="J67" s="464">
        <v>2052</v>
      </c>
      <c r="K67" s="465">
        <v>1000</v>
      </c>
      <c r="L67" s="466">
        <v>0.54</v>
      </c>
      <c r="M67" s="466">
        <v>2.3300000000000001E-2</v>
      </c>
      <c r="N67" s="466">
        <v>0.25</v>
      </c>
      <c r="O67" s="471">
        <v>0.11</v>
      </c>
      <c r="P67" s="465">
        <v>1</v>
      </c>
      <c r="Q67" s="465">
        <v>2</v>
      </c>
      <c r="R67" s="465">
        <v>30</v>
      </c>
      <c r="S67" s="467" t="s">
        <v>1395</v>
      </c>
      <c r="T67" s="468">
        <v>93317.999999999985</v>
      </c>
      <c r="U67" s="468">
        <v>919848</v>
      </c>
      <c r="V67" s="468">
        <v>319947</v>
      </c>
      <c r="W67" s="468">
        <v>10237.999999999998</v>
      </c>
      <c r="X67" s="465">
        <v>0</v>
      </c>
      <c r="Y67" s="469" t="s">
        <v>1655</v>
      </c>
      <c r="Z67" s="470">
        <v>22.22</v>
      </c>
      <c r="AA67" s="469" t="s">
        <v>1397</v>
      </c>
      <c r="AB67" s="465">
        <v>0</v>
      </c>
      <c r="AC67" s="466">
        <v>0</v>
      </c>
      <c r="AD67" s="466">
        <v>0.7</v>
      </c>
      <c r="AE67" s="466">
        <v>0.7</v>
      </c>
      <c r="AF67" s="467" t="s">
        <v>1398</v>
      </c>
      <c r="AG67" s="465">
        <v>442.54</v>
      </c>
      <c r="AH67" s="465">
        <v>442.54</v>
      </c>
      <c r="AI67" s="465">
        <v>442.54</v>
      </c>
      <c r="AJ67" s="465">
        <v>30</v>
      </c>
      <c r="AK67" s="469" t="s">
        <v>1399</v>
      </c>
      <c r="AL67" s="466">
        <v>0.91</v>
      </c>
      <c r="AM67" s="466">
        <v>0.01</v>
      </c>
      <c r="AN67" s="469" t="s">
        <v>1400</v>
      </c>
      <c r="AO67" s="466"/>
      <c r="AP67" s="466"/>
      <c r="AQ67" s="466"/>
      <c r="AR67" s="466"/>
      <c r="AS67" s="466"/>
      <c r="AT67" s="466"/>
      <c r="AU67" s="466"/>
      <c r="AV67" s="466"/>
      <c r="AW67" s="466"/>
      <c r="AX67" s="466"/>
      <c r="AY67" s="466"/>
      <c r="AZ67" s="466"/>
      <c r="BA67" s="466"/>
      <c r="BB67" s="466"/>
      <c r="BC67" s="466"/>
      <c r="BD67" s="466"/>
      <c r="BE67" s="466"/>
      <c r="BF67" s="466"/>
      <c r="BG67" s="466"/>
      <c r="BH67" s="466"/>
      <c r="BI67" s="466"/>
      <c r="BJ67" s="466"/>
      <c r="BK67" s="466"/>
      <c r="BL67" s="466"/>
      <c r="BM67" s="466"/>
      <c r="BN67" s="466"/>
      <c r="BO67" s="466"/>
      <c r="BP67" s="466"/>
      <c r="BQ67" s="466"/>
      <c r="BR67" s="466"/>
      <c r="BS67" s="466"/>
      <c r="BT67" s="466"/>
      <c r="BU67" s="466"/>
      <c r="BV67" s="466"/>
      <c r="BW67" s="466"/>
      <c r="BX67" s="466"/>
      <c r="BY67" s="466"/>
      <c r="BZ67" s="466"/>
      <c r="CA67" s="466"/>
      <c r="CB67" s="466"/>
      <c r="CC67" s="466"/>
      <c r="CD67" s="466"/>
      <c r="CE67" s="466"/>
      <c r="CF67" s="466"/>
      <c r="CG67" s="466"/>
      <c r="CH67" s="466"/>
      <c r="CI67" s="466"/>
      <c r="CJ67" s="466"/>
      <c r="CK67" s="466"/>
      <c r="CL67" s="466"/>
      <c r="CM67" s="466"/>
      <c r="CN67" s="466"/>
      <c r="CO67" s="466"/>
      <c r="CP67" s="466"/>
      <c r="CQ67" s="466"/>
      <c r="CR67" s="466"/>
      <c r="CS67" s="466"/>
      <c r="CT67" s="466"/>
      <c r="CU67" s="466"/>
      <c r="CV67" s="466"/>
      <c r="CW67" s="466"/>
      <c r="CX67" s="466"/>
      <c r="CY67" s="466"/>
      <c r="CZ67" s="466"/>
      <c r="DA67" s="466"/>
      <c r="DB67" s="466"/>
      <c r="DC67" s="466"/>
      <c r="DD67" s="466"/>
      <c r="DE67" s="466"/>
      <c r="DF67" s="466"/>
      <c r="DG67" s="466"/>
      <c r="DH67" s="466"/>
      <c r="DI67" s="466"/>
      <c r="DJ67" s="466"/>
      <c r="DK67" s="466"/>
      <c r="DL67" s="466"/>
      <c r="DM67" s="466"/>
      <c r="DN67" s="466"/>
      <c r="DO67" s="466"/>
      <c r="DP67" s="466"/>
      <c r="DQ67" s="466"/>
      <c r="DR67" s="466"/>
      <c r="DS67" s="466"/>
      <c r="DT67" s="466"/>
      <c r="DU67" s="466"/>
      <c r="DV67" s="466"/>
      <c r="DW67" s="471"/>
      <c r="DX67" s="466"/>
      <c r="DY67" s="466"/>
      <c r="DZ67" s="466"/>
      <c r="EA67" s="466"/>
      <c r="EB67" s="466"/>
      <c r="EC67" s="466"/>
      <c r="ED67" s="466"/>
      <c r="EE67" s="466"/>
      <c r="EF67" s="466"/>
      <c r="EG67" s="466"/>
      <c r="EH67" s="466"/>
      <c r="EI67" s="466"/>
      <c r="EJ67" s="466"/>
      <c r="EK67" s="465"/>
      <c r="EL67" s="465"/>
      <c r="EM67" s="465"/>
      <c r="EN67" s="465"/>
      <c r="EO67" s="466"/>
      <c r="EP67" s="466"/>
      <c r="EQ67" s="466"/>
      <c r="ER67" s="465"/>
      <c r="ES67" s="465"/>
      <c r="ET67" s="465"/>
      <c r="EU67" s="465"/>
      <c r="EV67" s="465"/>
      <c r="EW67" s="467"/>
      <c r="EX67" s="467" t="s">
        <v>1401</v>
      </c>
      <c r="EY67" s="467">
        <v>0</v>
      </c>
      <c r="EZ67" s="467">
        <v>0</v>
      </c>
      <c r="FA67" s="467">
        <v>0</v>
      </c>
      <c r="FB67" s="469" t="s">
        <v>1402</v>
      </c>
      <c r="FC67" s="467">
        <v>100</v>
      </c>
      <c r="FD67" s="469" t="s">
        <v>1597</v>
      </c>
      <c r="FE67" s="467">
        <v>0</v>
      </c>
      <c r="FF67" s="469" t="s">
        <v>1404</v>
      </c>
      <c r="FG67" s="467">
        <v>0</v>
      </c>
      <c r="FH67" s="469" t="s">
        <v>1405</v>
      </c>
      <c r="FI67" s="467">
        <v>0</v>
      </c>
      <c r="FJ67" s="469" t="s">
        <v>1405</v>
      </c>
      <c r="FK67" s="467">
        <v>0</v>
      </c>
      <c r="FL67" s="472">
        <v>1</v>
      </c>
      <c r="FM67" s="473">
        <v>0</v>
      </c>
      <c r="FN67" s="473">
        <v>0</v>
      </c>
      <c r="FO67" s="473">
        <v>0</v>
      </c>
      <c r="FP67" s="473">
        <v>0</v>
      </c>
      <c r="FQ67" s="473">
        <v>0</v>
      </c>
      <c r="FR67" s="473">
        <v>0</v>
      </c>
      <c r="FS67" s="473">
        <v>0</v>
      </c>
      <c r="FT67" s="473">
        <v>0</v>
      </c>
      <c r="FU67" s="473">
        <v>0</v>
      </c>
      <c r="FV67" s="473">
        <v>115037.99999999999</v>
      </c>
      <c r="FW67" s="473">
        <v>0</v>
      </c>
      <c r="FX67" s="473">
        <v>0</v>
      </c>
      <c r="FY67" s="473">
        <v>0</v>
      </c>
      <c r="FZ67" s="473">
        <v>0</v>
      </c>
      <c r="GA67" s="473">
        <v>0</v>
      </c>
      <c r="GB67" s="473">
        <v>0</v>
      </c>
      <c r="GC67" s="473">
        <v>0</v>
      </c>
      <c r="GD67" s="473">
        <v>0</v>
      </c>
      <c r="GE67" s="473">
        <v>0</v>
      </c>
      <c r="GF67" s="473">
        <v>140644</v>
      </c>
      <c r="GG67" s="473">
        <v>0</v>
      </c>
      <c r="GH67" s="473">
        <v>0</v>
      </c>
      <c r="GI67" s="473">
        <v>0</v>
      </c>
      <c r="GJ67" s="473">
        <v>0</v>
      </c>
      <c r="GK67" s="473">
        <v>0</v>
      </c>
      <c r="GL67" s="473">
        <v>0</v>
      </c>
      <c r="GM67" s="473">
        <v>0</v>
      </c>
      <c r="GN67" s="473">
        <v>0</v>
      </c>
      <c r="GO67" s="473">
        <v>0</v>
      </c>
      <c r="GP67" s="473">
        <v>0</v>
      </c>
      <c r="GQ67" s="473">
        <v>0</v>
      </c>
      <c r="GR67" s="473">
        <v>0</v>
      </c>
      <c r="GS67" s="473">
        <v>0</v>
      </c>
      <c r="GT67" s="473">
        <v>0</v>
      </c>
      <c r="GU67" s="473">
        <v>0</v>
      </c>
      <c r="GV67" s="473">
        <v>0</v>
      </c>
      <c r="GW67" s="473">
        <v>0</v>
      </c>
      <c r="GX67" s="473">
        <v>0</v>
      </c>
      <c r="GY67" s="473">
        <v>0</v>
      </c>
      <c r="GZ67" s="473">
        <v>0</v>
      </c>
      <c r="HA67" s="473">
        <v>0</v>
      </c>
      <c r="HB67" s="473">
        <v>0</v>
      </c>
      <c r="HC67" s="473">
        <v>0</v>
      </c>
      <c r="HD67" s="473">
        <v>0</v>
      </c>
      <c r="HE67" s="473">
        <v>0</v>
      </c>
      <c r="HF67" s="473">
        <v>0</v>
      </c>
      <c r="HG67" s="473">
        <v>0</v>
      </c>
      <c r="HH67" s="473">
        <v>0</v>
      </c>
      <c r="HI67" s="473">
        <v>0</v>
      </c>
      <c r="HJ67" s="473">
        <v>0</v>
      </c>
      <c r="HK67" s="473">
        <v>0</v>
      </c>
      <c r="HL67" s="473">
        <v>0</v>
      </c>
      <c r="HM67" s="473">
        <v>0</v>
      </c>
      <c r="HN67" s="473">
        <v>0</v>
      </c>
      <c r="HO67" s="473">
        <v>0</v>
      </c>
      <c r="HP67" s="473">
        <v>0</v>
      </c>
      <c r="HQ67" s="473">
        <v>0</v>
      </c>
      <c r="HR67" s="473">
        <v>0</v>
      </c>
      <c r="HS67" s="473">
        <v>0</v>
      </c>
      <c r="HT67" s="473">
        <v>0</v>
      </c>
      <c r="HU67" s="473">
        <v>0</v>
      </c>
      <c r="HV67" s="473">
        <v>0</v>
      </c>
      <c r="HW67" s="473">
        <v>0</v>
      </c>
      <c r="HX67" s="473">
        <v>0</v>
      </c>
      <c r="HY67" s="473">
        <v>0</v>
      </c>
      <c r="HZ67" s="473">
        <v>0</v>
      </c>
      <c r="IA67" s="473">
        <v>0</v>
      </c>
      <c r="IB67" s="473">
        <v>0</v>
      </c>
      <c r="IC67" s="473">
        <v>0</v>
      </c>
      <c r="ID67" s="473">
        <v>0</v>
      </c>
      <c r="IE67" s="473">
        <v>0</v>
      </c>
      <c r="IF67" s="473">
        <v>0</v>
      </c>
      <c r="IG67" s="473">
        <v>0</v>
      </c>
      <c r="IH67" s="473">
        <v>0</v>
      </c>
      <c r="II67" s="473">
        <v>0</v>
      </c>
      <c r="IJ67" s="473">
        <v>0</v>
      </c>
      <c r="IK67" s="473">
        <v>0</v>
      </c>
      <c r="IL67" s="473">
        <v>0</v>
      </c>
      <c r="IM67" s="473">
        <v>0</v>
      </c>
      <c r="IN67" s="473">
        <v>0</v>
      </c>
      <c r="IO67" s="473">
        <v>0</v>
      </c>
      <c r="IP67" s="473">
        <v>0</v>
      </c>
      <c r="IQ67" s="473">
        <v>0</v>
      </c>
      <c r="IR67" s="473">
        <v>0</v>
      </c>
      <c r="IS67" s="473">
        <v>0</v>
      </c>
      <c r="IT67" s="473">
        <v>0</v>
      </c>
      <c r="IU67" s="473">
        <v>0</v>
      </c>
      <c r="IV67" s="473">
        <v>0</v>
      </c>
      <c r="IW67" s="473">
        <v>0</v>
      </c>
      <c r="IX67" s="473">
        <v>0</v>
      </c>
      <c r="IY67" s="473">
        <v>0</v>
      </c>
      <c r="IZ67" s="473">
        <v>0</v>
      </c>
      <c r="JA67" s="473">
        <v>0</v>
      </c>
      <c r="JB67" s="473">
        <v>0</v>
      </c>
      <c r="JC67" s="473">
        <v>0</v>
      </c>
      <c r="JD67" s="473">
        <v>0</v>
      </c>
      <c r="JE67" s="473">
        <v>0</v>
      </c>
      <c r="JF67" s="473">
        <v>0</v>
      </c>
      <c r="JG67" s="473">
        <v>0</v>
      </c>
      <c r="JH67" s="473">
        <v>0</v>
      </c>
      <c r="JI67" s="467" t="s">
        <v>1406</v>
      </c>
      <c r="JJ67" s="467" t="s">
        <v>1406</v>
      </c>
      <c r="JK67" s="395"/>
      <c r="JL67" s="395"/>
      <c r="JM67" s="395"/>
      <c r="JN67" s="395"/>
      <c r="JO67" s="395"/>
      <c r="JP67" s="395"/>
      <c r="JQ67" s="395"/>
      <c r="JR67" s="395"/>
      <c r="JS67" s="395"/>
      <c r="JT67" s="395"/>
      <c r="JU67" s="395"/>
      <c r="JV67" s="395"/>
      <c r="JW67" s="395"/>
      <c r="JX67" s="395"/>
      <c r="JY67" s="395"/>
      <c r="JZ67" s="395"/>
      <c r="KA67" s="395"/>
      <c r="KB67" s="395"/>
      <c r="KC67" s="395"/>
      <c r="KD67" s="395"/>
      <c r="KE67" s="395"/>
      <c r="KF67" s="395"/>
      <c r="KG67" s="395"/>
      <c r="KH67" s="395"/>
      <c r="KI67" s="395"/>
      <c r="KJ67" s="395"/>
      <c r="KK67" s="395"/>
      <c r="KL67" s="395"/>
      <c r="KM67" s="395"/>
      <c r="KN67" s="395"/>
      <c r="KO67" s="395"/>
      <c r="KP67" s="395"/>
      <c r="KQ67" s="395"/>
      <c r="KR67" s="395"/>
      <c r="KS67" s="395"/>
      <c r="KT67" s="395"/>
      <c r="KU67" s="395"/>
      <c r="KV67" s="395"/>
      <c r="KW67" s="395"/>
      <c r="KX67" s="395"/>
      <c r="KY67" s="395"/>
      <c r="KZ67" s="395"/>
      <c r="LA67" s="395"/>
      <c r="LB67" s="395"/>
      <c r="LC67" s="395"/>
      <c r="LD67" s="395"/>
      <c r="LE67" s="395"/>
      <c r="LF67" s="395"/>
      <c r="LG67" s="395"/>
      <c r="LH67" s="395"/>
      <c r="LI67" s="395"/>
      <c r="LJ67" s="395"/>
      <c r="LK67" s="395"/>
      <c r="LL67" s="395"/>
      <c r="LM67" s="395"/>
      <c r="LN67" s="395"/>
      <c r="LO67" s="395"/>
      <c r="LP67" s="395"/>
      <c r="LQ67" s="395"/>
      <c r="LR67" s="395"/>
      <c r="LS67" s="395"/>
      <c r="LT67" s="395"/>
      <c r="LU67" s="395"/>
      <c r="LV67" s="395"/>
      <c r="LW67" s="395"/>
      <c r="LX67" s="395"/>
      <c r="LY67" s="395"/>
      <c r="LZ67" s="395"/>
      <c r="MA67" s="395"/>
      <c r="MB67" s="395"/>
      <c r="MC67" s="395"/>
      <c r="MD67" s="395"/>
      <c r="ME67" s="395"/>
      <c r="MF67" s="395"/>
      <c r="MG67" s="395"/>
      <c r="MH67" s="395"/>
      <c r="MI67" s="395"/>
      <c r="MJ67" s="395"/>
      <c r="MK67" s="395"/>
      <c r="ML67" s="395"/>
      <c r="MM67" s="395"/>
      <c r="MN67" s="395"/>
      <c r="MO67" s="395"/>
      <c r="MP67" s="395"/>
      <c r="MQ67" s="395"/>
      <c r="MR67" s="395"/>
      <c r="MS67" s="395"/>
      <c r="MT67" s="395"/>
      <c r="MU67" s="395"/>
      <c r="MV67" s="395"/>
      <c r="MW67" s="395"/>
      <c r="MX67" s="395"/>
      <c r="MY67" s="395"/>
      <c r="MZ67" s="395"/>
      <c r="NA67" s="395"/>
      <c r="NB67" s="395"/>
      <c r="NC67" s="395"/>
      <c r="ND67" s="395"/>
      <c r="NE67" s="395"/>
      <c r="NF67" s="395"/>
      <c r="NG67" s="489"/>
      <c r="NH67" s="475">
        <v>6.056091864552819</v>
      </c>
      <c r="NI67" s="475">
        <v>28.647736956080657</v>
      </c>
      <c r="NJ67" s="475">
        <v>6.3595091493171125</v>
      </c>
      <c r="NK67" s="475">
        <v>2491.5854048785295</v>
      </c>
      <c r="NL67" s="475">
        <v>20.461563171168962</v>
      </c>
      <c r="NM67" s="475">
        <v>0.31994699999999998</v>
      </c>
      <c r="NN67" s="475">
        <v>0.919848</v>
      </c>
      <c r="NO67" s="475">
        <v>9.3317999999999984E-2</v>
      </c>
      <c r="NP67" s="475">
        <v>4.986490613902872E-2</v>
      </c>
      <c r="NQ67" s="475">
        <v>0.77044635087601643</v>
      </c>
      <c r="NR67" s="475">
        <v>0.41755487809564473</v>
      </c>
      <c r="NS67" s="475">
        <v>0</v>
      </c>
      <c r="NT67" s="475">
        <v>15.818444983200546</v>
      </c>
      <c r="NU67" s="475">
        <v>2.6815195429444522E-2</v>
      </c>
      <c r="NV67" s="475">
        <v>0</v>
      </c>
      <c r="NW67" s="475">
        <v>0.56262412839182863</v>
      </c>
      <c r="NX67" s="475">
        <v>0</v>
      </c>
      <c r="NY67" s="475">
        <v>0</v>
      </c>
      <c r="NZ67" s="475">
        <v>1.4981574228974288</v>
      </c>
      <c r="OA67" s="475">
        <v>2.0339999988655457E-2</v>
      </c>
      <c r="OB67" s="475">
        <v>0.25</v>
      </c>
      <c r="OC67" s="475">
        <v>1.7307887012406045</v>
      </c>
      <c r="OD67" s="475">
        <v>1.9783845959823866E-15</v>
      </c>
      <c r="OE67" s="475">
        <v>1.7199665308011453E-14</v>
      </c>
      <c r="OF67" s="475">
        <v>0.1099999964237213</v>
      </c>
      <c r="OG67" s="475">
        <v>6.8287113308906564E-2</v>
      </c>
      <c r="OH67" s="475">
        <v>0.32325643888363276</v>
      </c>
      <c r="OI67" s="475">
        <v>0.11</v>
      </c>
      <c r="OJ67" s="475">
        <v>4.4254000000000002E-2</v>
      </c>
      <c r="OK67" s="475">
        <v>5.6233350000000008E-2</v>
      </c>
      <c r="OL67" s="475">
        <v>0.54636757256116397</v>
      </c>
      <c r="OM67" s="475" t="s">
        <v>1395</v>
      </c>
      <c r="ON67" s="475">
        <v>1</v>
      </c>
      <c r="OO67" s="475">
        <v>56</v>
      </c>
      <c r="OP67" s="490"/>
      <c r="OQ67" s="491" t="s">
        <v>1395</v>
      </c>
      <c r="OR67" s="478" t="s">
        <v>1395</v>
      </c>
      <c r="OS67" s="479">
        <v>1599033</v>
      </c>
      <c r="OT67" s="479">
        <v>2052</v>
      </c>
      <c r="OU67" s="479" t="s">
        <v>1395</v>
      </c>
      <c r="OV67" s="479" t="s">
        <v>1395</v>
      </c>
      <c r="OW67" s="479">
        <v>0</v>
      </c>
      <c r="OX67" s="479">
        <v>1</v>
      </c>
      <c r="OY67" s="480">
        <v>1</v>
      </c>
      <c r="OZ67" s="480">
        <v>0.53777074794812707</v>
      </c>
      <c r="PA67" s="481"/>
      <c r="PB67" s="482">
        <v>6.056091864552819</v>
      </c>
      <c r="PC67" s="483"/>
      <c r="PD67" s="478">
        <v>728.3697137597311</v>
      </c>
      <c r="PE67" s="479">
        <v>9.3973393832026825E-12</v>
      </c>
      <c r="PF67" s="479">
        <v>945.64682131311883</v>
      </c>
      <c r="PG67" s="480">
        <v>6.056091864552819</v>
      </c>
      <c r="PH67" s="483"/>
      <c r="PI67" s="478">
        <v>6.056091864552819</v>
      </c>
      <c r="PJ67" s="479">
        <v>44100</v>
      </c>
      <c r="PK67" s="479">
        <v>1000</v>
      </c>
      <c r="PL67" s="479">
        <v>-3.6409220695766114</v>
      </c>
      <c r="PM67" s="484">
        <v>36</v>
      </c>
      <c r="PN67" s="479">
        <v>15156</v>
      </c>
      <c r="PO67" s="485">
        <v>2049</v>
      </c>
      <c r="PP67" s="479">
        <v>33</v>
      </c>
      <c r="PQ67" s="479">
        <v>0</v>
      </c>
      <c r="PR67" s="486" t="s">
        <v>1711</v>
      </c>
      <c r="PS67" s="486" t="s">
        <v>1657</v>
      </c>
      <c r="PT67" s="479">
        <v>1</v>
      </c>
      <c r="PU67" s="487" t="s">
        <v>1710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row>
    <row r="68" spans="1:457" x14ac:dyDescent="0.35">
      <c r="A68" s="459" t="s">
        <v>1712</v>
      </c>
      <c r="B68" s="460">
        <v>2.4151697949762077</v>
      </c>
      <c r="C68" s="488">
        <f>NPV(About!A$94,'H2 Data'!AE$2:BH$2)/30*AB68+B68</f>
        <v>3.7352738526048075</v>
      </c>
      <c r="D68" s="462" t="s">
        <v>1592</v>
      </c>
      <c r="E68" s="463" t="s">
        <v>1712</v>
      </c>
      <c r="F68" s="463" t="s">
        <v>1391</v>
      </c>
      <c r="G68" s="463" t="s">
        <v>1593</v>
      </c>
      <c r="H68" s="463" t="s">
        <v>1713</v>
      </c>
      <c r="I68" s="463" t="s">
        <v>1595</v>
      </c>
      <c r="J68" s="464">
        <v>2025</v>
      </c>
      <c r="K68" s="465">
        <v>575</v>
      </c>
      <c r="L68" s="466">
        <v>0.95</v>
      </c>
      <c r="M68" s="466">
        <v>2.3300000000000001E-2</v>
      </c>
      <c r="N68" s="466">
        <v>0.25</v>
      </c>
      <c r="O68" s="471">
        <v>0.12</v>
      </c>
      <c r="P68" s="465">
        <v>1</v>
      </c>
      <c r="Q68" s="465">
        <v>2</v>
      </c>
      <c r="R68" s="465">
        <v>30</v>
      </c>
      <c r="S68" s="467" t="s">
        <v>1395</v>
      </c>
      <c r="T68" s="468">
        <v>38324</v>
      </c>
      <c r="U68" s="468">
        <v>377767.00000000006</v>
      </c>
      <c r="V68" s="468">
        <v>131397</v>
      </c>
      <c r="W68" s="468">
        <v>26279.000000000004</v>
      </c>
      <c r="X68" s="465">
        <v>0</v>
      </c>
      <c r="Y68" s="469" t="s">
        <v>1714</v>
      </c>
      <c r="Z68" s="470">
        <v>18.559999999999999</v>
      </c>
      <c r="AA68" s="469" t="s">
        <v>1397</v>
      </c>
      <c r="AB68" s="465">
        <v>8.9999999999999993E-3</v>
      </c>
      <c r="AC68" s="466">
        <v>0.7</v>
      </c>
      <c r="AD68" s="466">
        <v>0.7</v>
      </c>
      <c r="AE68" s="466">
        <v>0.7</v>
      </c>
      <c r="AF68" s="467" t="s">
        <v>1398</v>
      </c>
      <c r="AG68" s="465">
        <v>515</v>
      </c>
      <c r="AH68" s="465">
        <v>515</v>
      </c>
      <c r="AI68" s="465">
        <v>515</v>
      </c>
      <c r="AJ68" s="465">
        <v>30</v>
      </c>
      <c r="AK68" s="469" t="s">
        <v>1399</v>
      </c>
      <c r="AL68" s="466">
        <v>1</v>
      </c>
      <c r="AM68" s="466">
        <v>0</v>
      </c>
      <c r="AN68" s="469" t="s">
        <v>1400</v>
      </c>
      <c r="AO68" s="466"/>
      <c r="AP68" s="466"/>
      <c r="AQ68" s="466"/>
      <c r="AR68" s="466"/>
      <c r="AS68" s="466"/>
      <c r="AT68" s="466"/>
      <c r="AU68" s="466"/>
      <c r="AV68" s="466"/>
      <c r="AW68" s="466"/>
      <c r="AX68" s="466"/>
      <c r="AY68" s="466"/>
      <c r="AZ68" s="466"/>
      <c r="BA68" s="466"/>
      <c r="BB68" s="466"/>
      <c r="BC68" s="466"/>
      <c r="BD68" s="466"/>
      <c r="BE68" s="466"/>
      <c r="BF68" s="466"/>
      <c r="BG68" s="466"/>
      <c r="BH68" s="466"/>
      <c r="BI68" s="466"/>
      <c r="BJ68" s="466"/>
      <c r="BK68" s="466"/>
      <c r="BL68" s="466"/>
      <c r="BM68" s="466"/>
      <c r="BN68" s="466"/>
      <c r="BO68" s="466"/>
      <c r="BP68" s="466"/>
      <c r="BQ68" s="466"/>
      <c r="BR68" s="466"/>
      <c r="BS68" s="466"/>
      <c r="BT68" s="466"/>
      <c r="BU68" s="466"/>
      <c r="BV68" s="466"/>
      <c r="BW68" s="466"/>
      <c r="BX68" s="466"/>
      <c r="BY68" s="466"/>
      <c r="BZ68" s="466"/>
      <c r="CA68" s="466"/>
      <c r="CB68" s="466"/>
      <c r="CC68" s="466"/>
      <c r="CD68" s="466"/>
      <c r="CE68" s="466"/>
      <c r="CF68" s="466"/>
      <c r="CG68" s="466"/>
      <c r="CH68" s="466"/>
      <c r="CI68" s="466"/>
      <c r="CJ68" s="466"/>
      <c r="CK68" s="466"/>
      <c r="CL68" s="466"/>
      <c r="CM68" s="466"/>
      <c r="CN68" s="466"/>
      <c r="CO68" s="466"/>
      <c r="CP68" s="466"/>
      <c r="CQ68" s="466"/>
      <c r="CR68" s="466"/>
      <c r="CS68" s="466"/>
      <c r="CT68" s="466"/>
      <c r="CU68" s="466"/>
      <c r="CV68" s="466"/>
      <c r="CW68" s="466"/>
      <c r="CX68" s="466"/>
      <c r="CY68" s="466"/>
      <c r="CZ68" s="466"/>
      <c r="DA68" s="466"/>
      <c r="DB68" s="466"/>
      <c r="DC68" s="466"/>
      <c r="DD68" s="466"/>
      <c r="DE68" s="466"/>
      <c r="DF68" s="466"/>
      <c r="DG68" s="466"/>
      <c r="DH68" s="466"/>
      <c r="DI68" s="466"/>
      <c r="DJ68" s="466"/>
      <c r="DK68" s="466"/>
      <c r="DL68" s="466"/>
      <c r="DM68" s="466"/>
      <c r="DN68" s="466"/>
      <c r="DO68" s="466"/>
      <c r="DP68" s="466"/>
      <c r="DQ68" s="466"/>
      <c r="DR68" s="466"/>
      <c r="DS68" s="466"/>
      <c r="DT68" s="466"/>
      <c r="DU68" s="466"/>
      <c r="DV68" s="466"/>
      <c r="DW68" s="471"/>
      <c r="DX68" s="466"/>
      <c r="DY68" s="466"/>
      <c r="DZ68" s="466"/>
      <c r="EA68" s="466"/>
      <c r="EB68" s="466"/>
      <c r="EC68" s="466"/>
      <c r="ED68" s="466"/>
      <c r="EE68" s="466"/>
      <c r="EF68" s="466"/>
      <c r="EG68" s="466"/>
      <c r="EH68" s="466"/>
      <c r="EI68" s="466"/>
      <c r="EJ68" s="466"/>
      <c r="EK68" s="465"/>
      <c r="EL68" s="465"/>
      <c r="EM68" s="465"/>
      <c r="EN68" s="465"/>
      <c r="EO68" s="466"/>
      <c r="EP68" s="466"/>
      <c r="EQ68" s="466"/>
      <c r="ER68" s="465"/>
      <c r="ES68" s="465"/>
      <c r="ET68" s="465"/>
      <c r="EU68" s="465"/>
      <c r="EV68" s="465"/>
      <c r="EW68" s="467"/>
      <c r="EX68" s="467" t="s">
        <v>1401</v>
      </c>
      <c r="EY68" s="467">
        <v>0</v>
      </c>
      <c r="EZ68" s="467">
        <v>0</v>
      </c>
      <c r="FA68" s="467">
        <v>0</v>
      </c>
      <c r="FB68" s="469" t="s">
        <v>1402</v>
      </c>
      <c r="FC68" s="467">
        <v>62.117280000000001</v>
      </c>
      <c r="FD68" s="469" t="s">
        <v>1715</v>
      </c>
      <c r="FE68" s="467">
        <v>1589.991</v>
      </c>
      <c r="FF68" s="469" t="s">
        <v>1404</v>
      </c>
      <c r="FG68" s="467">
        <v>0</v>
      </c>
      <c r="FH68" s="469" t="s">
        <v>1405</v>
      </c>
      <c r="FI68" s="467">
        <v>0</v>
      </c>
      <c r="FJ68" s="469" t="s">
        <v>1405</v>
      </c>
      <c r="FK68" s="467">
        <v>0</v>
      </c>
      <c r="FL68" s="472">
        <v>0</v>
      </c>
      <c r="FM68" s="473">
        <v>0</v>
      </c>
      <c r="FN68" s="473">
        <v>0</v>
      </c>
      <c r="FO68" s="473">
        <v>0</v>
      </c>
      <c r="FP68" s="473">
        <v>0</v>
      </c>
      <c r="FQ68" s="473">
        <v>0</v>
      </c>
      <c r="FR68" s="473">
        <v>0</v>
      </c>
      <c r="FS68" s="473">
        <v>0</v>
      </c>
      <c r="FT68" s="473">
        <v>0</v>
      </c>
      <c r="FU68" s="473">
        <v>0</v>
      </c>
      <c r="FV68" s="473">
        <v>0</v>
      </c>
      <c r="FW68" s="473">
        <v>0</v>
      </c>
      <c r="FX68" s="473">
        <v>0</v>
      </c>
      <c r="FY68" s="473">
        <v>0</v>
      </c>
      <c r="FZ68" s="473">
        <v>0</v>
      </c>
      <c r="GA68" s="473">
        <v>0</v>
      </c>
      <c r="GB68" s="473">
        <v>0</v>
      </c>
      <c r="GC68" s="473">
        <v>0</v>
      </c>
      <c r="GD68" s="473">
        <v>0</v>
      </c>
      <c r="GE68" s="473">
        <v>0</v>
      </c>
      <c r="GF68" s="473">
        <v>0</v>
      </c>
      <c r="GG68" s="473">
        <v>0</v>
      </c>
      <c r="GH68" s="473">
        <v>0</v>
      </c>
      <c r="GI68" s="473">
        <v>0</v>
      </c>
      <c r="GJ68" s="473">
        <v>0</v>
      </c>
      <c r="GK68" s="473">
        <v>0</v>
      </c>
      <c r="GL68" s="473">
        <v>0</v>
      </c>
      <c r="GM68" s="473">
        <v>0</v>
      </c>
      <c r="GN68" s="473">
        <v>0</v>
      </c>
      <c r="GO68" s="473">
        <v>0</v>
      </c>
      <c r="GP68" s="473">
        <v>0</v>
      </c>
      <c r="GQ68" s="473">
        <v>0</v>
      </c>
      <c r="GR68" s="473">
        <v>0</v>
      </c>
      <c r="GS68" s="473">
        <v>0</v>
      </c>
      <c r="GT68" s="473">
        <v>0</v>
      </c>
      <c r="GU68" s="473">
        <v>0</v>
      </c>
      <c r="GV68" s="473">
        <v>0</v>
      </c>
      <c r="GW68" s="473">
        <v>0</v>
      </c>
      <c r="GX68" s="473">
        <v>0</v>
      </c>
      <c r="GY68" s="473">
        <v>0</v>
      </c>
      <c r="GZ68" s="473">
        <v>0</v>
      </c>
      <c r="HA68" s="473">
        <v>0</v>
      </c>
      <c r="HB68" s="473">
        <v>0</v>
      </c>
      <c r="HC68" s="473">
        <v>0</v>
      </c>
      <c r="HD68" s="473">
        <v>0</v>
      </c>
      <c r="HE68" s="473">
        <v>0</v>
      </c>
      <c r="HF68" s="473">
        <v>0</v>
      </c>
      <c r="HG68" s="473">
        <v>0</v>
      </c>
      <c r="HH68" s="473">
        <v>0</v>
      </c>
      <c r="HI68" s="473">
        <v>0</v>
      </c>
      <c r="HJ68" s="473">
        <v>0</v>
      </c>
      <c r="HK68" s="473">
        <v>0</v>
      </c>
      <c r="HL68" s="473">
        <v>0</v>
      </c>
      <c r="HM68" s="473">
        <v>0</v>
      </c>
      <c r="HN68" s="473">
        <v>0</v>
      </c>
      <c r="HO68" s="473">
        <v>0</v>
      </c>
      <c r="HP68" s="473">
        <v>0</v>
      </c>
      <c r="HQ68" s="473">
        <v>0</v>
      </c>
      <c r="HR68" s="473">
        <v>0</v>
      </c>
      <c r="HS68" s="473">
        <v>0</v>
      </c>
      <c r="HT68" s="473">
        <v>0</v>
      </c>
      <c r="HU68" s="473">
        <v>0</v>
      </c>
      <c r="HV68" s="473">
        <v>0</v>
      </c>
      <c r="HW68" s="473">
        <v>0</v>
      </c>
      <c r="HX68" s="473">
        <v>0</v>
      </c>
      <c r="HY68" s="473">
        <v>0</v>
      </c>
      <c r="HZ68" s="473">
        <v>0</v>
      </c>
      <c r="IA68" s="473">
        <v>0</v>
      </c>
      <c r="IB68" s="473">
        <v>0</v>
      </c>
      <c r="IC68" s="473">
        <v>0</v>
      </c>
      <c r="ID68" s="473">
        <v>0</v>
      </c>
      <c r="IE68" s="473">
        <v>0</v>
      </c>
      <c r="IF68" s="473">
        <v>0</v>
      </c>
      <c r="IG68" s="473">
        <v>0</v>
      </c>
      <c r="IH68" s="473">
        <v>0</v>
      </c>
      <c r="II68" s="473">
        <v>0</v>
      </c>
      <c r="IJ68" s="473">
        <v>0</v>
      </c>
      <c r="IK68" s="473">
        <v>0</v>
      </c>
      <c r="IL68" s="473">
        <v>0</v>
      </c>
      <c r="IM68" s="473">
        <v>0</v>
      </c>
      <c r="IN68" s="473">
        <v>0</v>
      </c>
      <c r="IO68" s="473">
        <v>0</v>
      </c>
      <c r="IP68" s="473">
        <v>0</v>
      </c>
      <c r="IQ68" s="473">
        <v>0</v>
      </c>
      <c r="IR68" s="473">
        <v>0</v>
      </c>
      <c r="IS68" s="473">
        <v>0</v>
      </c>
      <c r="IT68" s="473">
        <v>0</v>
      </c>
      <c r="IU68" s="473">
        <v>0</v>
      </c>
      <c r="IV68" s="473">
        <v>0</v>
      </c>
      <c r="IW68" s="473">
        <v>0</v>
      </c>
      <c r="IX68" s="473">
        <v>0</v>
      </c>
      <c r="IY68" s="473">
        <v>0</v>
      </c>
      <c r="IZ68" s="473">
        <v>0</v>
      </c>
      <c r="JA68" s="473">
        <v>0</v>
      </c>
      <c r="JB68" s="473">
        <v>0</v>
      </c>
      <c r="JC68" s="473">
        <v>0</v>
      </c>
      <c r="JD68" s="473">
        <v>0</v>
      </c>
      <c r="JE68" s="473">
        <v>0</v>
      </c>
      <c r="JF68" s="473">
        <v>0</v>
      </c>
      <c r="JG68" s="473">
        <v>0</v>
      </c>
      <c r="JH68" s="473">
        <v>0</v>
      </c>
      <c r="JI68" s="467" t="s">
        <v>1416</v>
      </c>
      <c r="JJ68" s="467" t="s">
        <v>1416</v>
      </c>
      <c r="JK68" s="395"/>
      <c r="JL68" s="395"/>
      <c r="JM68" s="395"/>
      <c r="JN68" s="395"/>
      <c r="JO68" s="395"/>
      <c r="JP68" s="395"/>
      <c r="JQ68" s="395"/>
      <c r="JR68" s="395"/>
      <c r="JS68" s="395"/>
      <c r="JT68" s="395"/>
      <c r="JU68" s="395"/>
      <c r="JV68" s="395"/>
      <c r="JW68" s="395"/>
      <c r="JX68" s="395"/>
      <c r="JY68" s="395"/>
      <c r="JZ68" s="395"/>
      <c r="KA68" s="395"/>
      <c r="KB68" s="395"/>
      <c r="KC68" s="395"/>
      <c r="KD68" s="395"/>
      <c r="KE68" s="395"/>
      <c r="KF68" s="395"/>
      <c r="KG68" s="395"/>
      <c r="KH68" s="395"/>
      <c r="KI68" s="395"/>
      <c r="KJ68" s="395"/>
      <c r="KK68" s="395"/>
      <c r="KL68" s="395"/>
      <c r="KM68" s="395"/>
      <c r="KN68" s="395"/>
      <c r="KO68" s="395"/>
      <c r="KP68" s="395"/>
      <c r="KQ68" s="395"/>
      <c r="KR68" s="395"/>
      <c r="KS68" s="395"/>
      <c r="KT68" s="395"/>
      <c r="KU68" s="395"/>
      <c r="KV68" s="395"/>
      <c r="KW68" s="395"/>
      <c r="KX68" s="395"/>
      <c r="KY68" s="395"/>
      <c r="KZ68" s="395"/>
      <c r="LA68" s="395"/>
      <c r="LB68" s="395"/>
      <c r="LC68" s="395"/>
      <c r="LD68" s="395"/>
      <c r="LE68" s="395"/>
      <c r="LF68" s="395"/>
      <c r="LG68" s="395"/>
      <c r="LH68" s="395"/>
      <c r="LI68" s="395"/>
      <c r="LJ68" s="395"/>
      <c r="LK68" s="395"/>
      <c r="LL68" s="395"/>
      <c r="LM68" s="395"/>
      <c r="LN68" s="395"/>
      <c r="LO68" s="395"/>
      <c r="LP68" s="395"/>
      <c r="LQ68" s="395"/>
      <c r="LR68" s="395"/>
      <c r="LS68" s="395"/>
      <c r="LT68" s="395"/>
      <c r="LU68" s="395"/>
      <c r="LV68" s="395"/>
      <c r="LW68" s="395"/>
      <c r="LX68" s="395"/>
      <c r="LY68" s="395"/>
      <c r="LZ68" s="395"/>
      <c r="MA68" s="395"/>
      <c r="MB68" s="395"/>
      <c r="MC68" s="395"/>
      <c r="MD68" s="395"/>
      <c r="ME68" s="395"/>
      <c r="MF68" s="395"/>
      <c r="MG68" s="395"/>
      <c r="MH68" s="395"/>
      <c r="MI68" s="395"/>
      <c r="MJ68" s="395"/>
      <c r="MK68" s="395"/>
      <c r="ML68" s="395"/>
      <c r="MM68" s="395"/>
      <c r="MN68" s="395"/>
      <c r="MO68" s="395"/>
      <c r="MP68" s="395"/>
      <c r="MQ68" s="395"/>
      <c r="MR68" s="395"/>
      <c r="MS68" s="395"/>
      <c r="MT68" s="395"/>
      <c r="MU68" s="395"/>
      <c r="MV68" s="395"/>
      <c r="MW68" s="395"/>
      <c r="MX68" s="395"/>
      <c r="MY68" s="395"/>
      <c r="MZ68" s="395"/>
      <c r="NA68" s="395"/>
      <c r="NB68" s="395"/>
      <c r="NC68" s="395"/>
      <c r="ND68" s="395"/>
      <c r="NE68" s="395"/>
      <c r="NF68" s="395"/>
      <c r="NG68" s="489"/>
      <c r="NH68" s="475">
        <v>2.4151697949762077</v>
      </c>
      <c r="NI68" s="475">
        <v>20.099043033792</v>
      </c>
      <c r="NJ68" s="475">
        <v>2.3039489015003811</v>
      </c>
      <c r="NK68" s="475">
        <v>4636.6517759999997</v>
      </c>
      <c r="NL68" s="475">
        <v>15.222375312114783</v>
      </c>
      <c r="NM68" s="475">
        <v>0.13139700000000001</v>
      </c>
      <c r="NN68" s="475">
        <v>0.37776700000000007</v>
      </c>
      <c r="NO68" s="475">
        <v>3.8323999999999997E-2</v>
      </c>
      <c r="NP68" s="475">
        <v>2.823169648134315E-2</v>
      </c>
      <c r="NQ68" s="475">
        <v>0.37750770491702124</v>
      </c>
      <c r="NR68" s="475">
        <v>1.0716628474990202</v>
      </c>
      <c r="NS68" s="475">
        <v>0</v>
      </c>
      <c r="NT68" s="475">
        <v>10.314403712569137</v>
      </c>
      <c r="NU68" s="475">
        <v>0.36820505338585413</v>
      </c>
      <c r="NV68" s="475">
        <v>0</v>
      </c>
      <c r="NW68" s="475">
        <v>0.58550828339282057</v>
      </c>
      <c r="NX68" s="475">
        <v>0</v>
      </c>
      <c r="NY68" s="475">
        <v>0</v>
      </c>
      <c r="NZ68" s="475">
        <v>1.9011363173882463</v>
      </c>
      <c r="OA68" s="475">
        <v>2.2669191919365023E-2</v>
      </c>
      <c r="OB68" s="475">
        <v>0.21999999999999995</v>
      </c>
      <c r="OC68" s="475">
        <v>1.0792533096352106</v>
      </c>
      <c r="OD68" s="475">
        <v>6.5409805225440461E-8</v>
      </c>
      <c r="OE68" s="475">
        <v>5.2688801438021289E-7</v>
      </c>
      <c r="OF68" s="475">
        <v>0.12000016570091243</v>
      </c>
      <c r="OG68" s="475">
        <v>9.1312476992607125E-2</v>
      </c>
      <c r="OH68" s="475">
        <v>0.43740296521063526</v>
      </c>
      <c r="OI68" s="475">
        <v>0.12</v>
      </c>
      <c r="OJ68" s="475">
        <v>5.1499999999999997E-2</v>
      </c>
      <c r="OK68" s="475">
        <v>6.4119000000000009E-2</v>
      </c>
      <c r="OL68" s="475">
        <v>0.92610481721912519</v>
      </c>
      <c r="OM68" s="475" t="s">
        <v>1395</v>
      </c>
      <c r="ON68" s="475">
        <v>1</v>
      </c>
      <c r="OO68" s="475">
        <v>57</v>
      </c>
      <c r="OP68" s="490"/>
      <c r="OQ68" s="491" t="s">
        <v>1395</v>
      </c>
      <c r="OR68" s="478" t="s">
        <v>1395</v>
      </c>
      <c r="OS68" s="479">
        <v>573767</v>
      </c>
      <c r="OT68" s="479">
        <v>2025</v>
      </c>
      <c r="OU68" s="479" t="s">
        <v>1395</v>
      </c>
      <c r="OV68" s="479" t="s">
        <v>1395</v>
      </c>
      <c r="OW68" s="479">
        <v>0</v>
      </c>
      <c r="OX68" s="479">
        <v>1</v>
      </c>
      <c r="OY68" s="480">
        <v>1</v>
      </c>
      <c r="OZ68" s="480">
        <v>0.92610481721912519</v>
      </c>
      <c r="PA68" s="481"/>
      <c r="PB68" s="482">
        <v>2.4151697949762077</v>
      </c>
      <c r="PC68" s="483"/>
      <c r="PD68" s="478">
        <v>291.54298264755704</v>
      </c>
      <c r="PE68" s="479">
        <v>2.8057327874520752E-4</v>
      </c>
      <c r="PF68" s="479">
        <v>574.71347120539019</v>
      </c>
      <c r="PG68" s="480">
        <v>2.4151697949762077</v>
      </c>
      <c r="PH68" s="483"/>
      <c r="PI68" s="478">
        <v>2.4151697949762077</v>
      </c>
      <c r="PJ68" s="479">
        <v>44675</v>
      </c>
      <c r="PK68" s="479">
        <v>575</v>
      </c>
      <c r="PL68" s="479">
        <v>-3.4172251162345901E-2</v>
      </c>
      <c r="PM68" s="484">
        <v>36</v>
      </c>
      <c r="PN68" s="479">
        <v>15120</v>
      </c>
      <c r="PO68" s="485">
        <v>2022</v>
      </c>
      <c r="PP68" s="479">
        <v>33</v>
      </c>
      <c r="PQ68" s="479">
        <v>0</v>
      </c>
      <c r="PR68" s="486" t="s">
        <v>1716</v>
      </c>
      <c r="PS68" s="486" t="s">
        <v>1595</v>
      </c>
      <c r="PT68" s="479">
        <v>1</v>
      </c>
      <c r="PU68" s="487" t="s">
        <v>1712</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row>
    <row r="69" spans="1:457" x14ac:dyDescent="0.35">
      <c r="A69" s="459" t="s">
        <v>1717</v>
      </c>
      <c r="B69" s="460">
        <v>2.3809975438138617</v>
      </c>
      <c r="C69" s="488">
        <f>NPV(About!A$94,'H2 Data'!AE$2:BH$2)/30*AB69+B69</f>
        <v>3.7011016014424616</v>
      </c>
      <c r="D69" s="462" t="s">
        <v>1592</v>
      </c>
      <c r="E69" s="463" t="s">
        <v>1717</v>
      </c>
      <c r="F69" s="463" t="s">
        <v>1391</v>
      </c>
      <c r="G69" s="463" t="s">
        <v>1593</v>
      </c>
      <c r="H69" s="463" t="s">
        <v>1713</v>
      </c>
      <c r="I69" s="463" t="s">
        <v>1595</v>
      </c>
      <c r="J69" s="464">
        <v>2026</v>
      </c>
      <c r="K69" s="465">
        <v>575</v>
      </c>
      <c r="L69" s="466">
        <v>0.95</v>
      </c>
      <c r="M69" s="466">
        <v>2.3300000000000001E-2</v>
      </c>
      <c r="N69" s="466">
        <v>0.25</v>
      </c>
      <c r="O69" s="471">
        <v>0.12</v>
      </c>
      <c r="P69" s="465">
        <v>1</v>
      </c>
      <c r="Q69" s="465">
        <v>2</v>
      </c>
      <c r="R69" s="465">
        <v>30</v>
      </c>
      <c r="S69" s="467" t="s">
        <v>1395</v>
      </c>
      <c r="T69" s="468">
        <v>39179</v>
      </c>
      <c r="U69" s="468">
        <v>386191</v>
      </c>
      <c r="V69" s="468">
        <v>134326.99999999997</v>
      </c>
      <c r="W69" s="468">
        <v>26864.999999999996</v>
      </c>
      <c r="X69" s="465">
        <v>0</v>
      </c>
      <c r="Y69" s="469" t="s">
        <v>1714</v>
      </c>
      <c r="Z69" s="470">
        <v>18.559999999999999</v>
      </c>
      <c r="AA69" s="469" t="s">
        <v>1397</v>
      </c>
      <c r="AB69" s="465">
        <v>8.9999999999999993E-3</v>
      </c>
      <c r="AC69" s="466">
        <v>0.7</v>
      </c>
      <c r="AD69" s="466">
        <v>0.7</v>
      </c>
      <c r="AE69" s="466">
        <v>0.7</v>
      </c>
      <c r="AF69" s="467" t="s">
        <v>1398</v>
      </c>
      <c r="AG69" s="465">
        <v>499</v>
      </c>
      <c r="AH69" s="465">
        <v>499</v>
      </c>
      <c r="AI69" s="465">
        <v>499</v>
      </c>
      <c r="AJ69" s="465">
        <v>30</v>
      </c>
      <c r="AK69" s="469" t="s">
        <v>1399</v>
      </c>
      <c r="AL69" s="466">
        <v>1</v>
      </c>
      <c r="AM69" s="466">
        <v>0</v>
      </c>
      <c r="AN69" s="469" t="s">
        <v>1400</v>
      </c>
      <c r="AO69" s="466"/>
      <c r="AP69" s="466"/>
      <c r="AQ69" s="466"/>
      <c r="AR69" s="466"/>
      <c r="AS69" s="466"/>
      <c r="AT69" s="466"/>
      <c r="AU69" s="466"/>
      <c r="AV69" s="466"/>
      <c r="AW69" s="466"/>
      <c r="AX69" s="466"/>
      <c r="AY69" s="466"/>
      <c r="AZ69" s="466"/>
      <c r="BA69" s="466"/>
      <c r="BB69" s="466"/>
      <c r="BC69" s="466"/>
      <c r="BD69" s="466"/>
      <c r="BE69" s="466"/>
      <c r="BF69" s="466"/>
      <c r="BG69" s="466"/>
      <c r="BH69" s="466"/>
      <c r="BI69" s="466"/>
      <c r="BJ69" s="466"/>
      <c r="BK69" s="466"/>
      <c r="BL69" s="466"/>
      <c r="BM69" s="466"/>
      <c r="BN69" s="466"/>
      <c r="BO69" s="466"/>
      <c r="BP69" s="466"/>
      <c r="BQ69" s="466"/>
      <c r="BR69" s="466"/>
      <c r="BS69" s="466"/>
      <c r="BT69" s="466"/>
      <c r="BU69" s="466"/>
      <c r="BV69" s="466"/>
      <c r="BW69" s="466"/>
      <c r="BX69" s="466"/>
      <c r="BY69" s="466"/>
      <c r="BZ69" s="466"/>
      <c r="CA69" s="466"/>
      <c r="CB69" s="466"/>
      <c r="CC69" s="466"/>
      <c r="CD69" s="466"/>
      <c r="CE69" s="466"/>
      <c r="CF69" s="466"/>
      <c r="CG69" s="466"/>
      <c r="CH69" s="466"/>
      <c r="CI69" s="466"/>
      <c r="CJ69" s="466"/>
      <c r="CK69" s="466"/>
      <c r="CL69" s="466"/>
      <c r="CM69" s="466"/>
      <c r="CN69" s="466"/>
      <c r="CO69" s="466"/>
      <c r="CP69" s="466"/>
      <c r="CQ69" s="466"/>
      <c r="CR69" s="466"/>
      <c r="CS69" s="466"/>
      <c r="CT69" s="466"/>
      <c r="CU69" s="466"/>
      <c r="CV69" s="466"/>
      <c r="CW69" s="466"/>
      <c r="CX69" s="466"/>
      <c r="CY69" s="466"/>
      <c r="CZ69" s="466"/>
      <c r="DA69" s="466"/>
      <c r="DB69" s="466"/>
      <c r="DC69" s="466"/>
      <c r="DD69" s="466"/>
      <c r="DE69" s="466"/>
      <c r="DF69" s="466"/>
      <c r="DG69" s="466"/>
      <c r="DH69" s="466"/>
      <c r="DI69" s="466"/>
      <c r="DJ69" s="466"/>
      <c r="DK69" s="466"/>
      <c r="DL69" s="466"/>
      <c r="DM69" s="466"/>
      <c r="DN69" s="466"/>
      <c r="DO69" s="466"/>
      <c r="DP69" s="466"/>
      <c r="DQ69" s="466"/>
      <c r="DR69" s="466"/>
      <c r="DS69" s="466"/>
      <c r="DT69" s="466"/>
      <c r="DU69" s="466"/>
      <c r="DV69" s="466"/>
      <c r="DW69" s="471"/>
      <c r="DX69" s="466"/>
      <c r="DY69" s="466"/>
      <c r="DZ69" s="466"/>
      <c r="EA69" s="466"/>
      <c r="EB69" s="466"/>
      <c r="EC69" s="466"/>
      <c r="ED69" s="466"/>
      <c r="EE69" s="466"/>
      <c r="EF69" s="466"/>
      <c r="EG69" s="466"/>
      <c r="EH69" s="466"/>
      <c r="EI69" s="466"/>
      <c r="EJ69" s="466"/>
      <c r="EK69" s="465"/>
      <c r="EL69" s="465"/>
      <c r="EM69" s="465"/>
      <c r="EN69" s="465"/>
      <c r="EO69" s="466"/>
      <c r="EP69" s="466"/>
      <c r="EQ69" s="466"/>
      <c r="ER69" s="465"/>
      <c r="ES69" s="465"/>
      <c r="ET69" s="465"/>
      <c r="EU69" s="465"/>
      <c r="EV69" s="465"/>
      <c r="EW69" s="467"/>
      <c r="EX69" s="467" t="s">
        <v>1401</v>
      </c>
      <c r="EY69" s="467">
        <v>0</v>
      </c>
      <c r="EZ69" s="467">
        <v>0</v>
      </c>
      <c r="FA69" s="467">
        <v>0</v>
      </c>
      <c r="FB69" s="469" t="s">
        <v>1402</v>
      </c>
      <c r="FC69" s="467">
        <v>62.117280000000001</v>
      </c>
      <c r="FD69" s="469" t="s">
        <v>1715</v>
      </c>
      <c r="FE69" s="467">
        <v>1589.991</v>
      </c>
      <c r="FF69" s="469" t="s">
        <v>1404</v>
      </c>
      <c r="FG69" s="467">
        <v>0</v>
      </c>
      <c r="FH69" s="469" t="s">
        <v>1405</v>
      </c>
      <c r="FI69" s="467">
        <v>0</v>
      </c>
      <c r="FJ69" s="469" t="s">
        <v>1405</v>
      </c>
      <c r="FK69" s="467">
        <v>0</v>
      </c>
      <c r="FL69" s="472">
        <v>0</v>
      </c>
      <c r="FM69" s="473">
        <v>0</v>
      </c>
      <c r="FN69" s="473">
        <v>0</v>
      </c>
      <c r="FO69" s="473">
        <v>0</v>
      </c>
      <c r="FP69" s="473">
        <v>0</v>
      </c>
      <c r="FQ69" s="473">
        <v>0</v>
      </c>
      <c r="FR69" s="473">
        <v>0</v>
      </c>
      <c r="FS69" s="473">
        <v>0</v>
      </c>
      <c r="FT69" s="473">
        <v>0</v>
      </c>
      <c r="FU69" s="473">
        <v>0</v>
      </c>
      <c r="FV69" s="473">
        <v>0</v>
      </c>
      <c r="FW69" s="473">
        <v>0</v>
      </c>
      <c r="FX69" s="473">
        <v>0</v>
      </c>
      <c r="FY69" s="473">
        <v>0</v>
      </c>
      <c r="FZ69" s="473">
        <v>0</v>
      </c>
      <c r="GA69" s="473">
        <v>0</v>
      </c>
      <c r="GB69" s="473">
        <v>0</v>
      </c>
      <c r="GC69" s="473">
        <v>0</v>
      </c>
      <c r="GD69" s="473">
        <v>0</v>
      </c>
      <c r="GE69" s="473">
        <v>0</v>
      </c>
      <c r="GF69" s="473">
        <v>0</v>
      </c>
      <c r="GG69" s="473">
        <v>0</v>
      </c>
      <c r="GH69" s="473">
        <v>0</v>
      </c>
      <c r="GI69" s="473">
        <v>0</v>
      </c>
      <c r="GJ69" s="473">
        <v>0</v>
      </c>
      <c r="GK69" s="473">
        <v>0</v>
      </c>
      <c r="GL69" s="473">
        <v>0</v>
      </c>
      <c r="GM69" s="473">
        <v>0</v>
      </c>
      <c r="GN69" s="473">
        <v>0</v>
      </c>
      <c r="GO69" s="473">
        <v>0</v>
      </c>
      <c r="GP69" s="473">
        <v>0</v>
      </c>
      <c r="GQ69" s="473">
        <v>0</v>
      </c>
      <c r="GR69" s="473">
        <v>0</v>
      </c>
      <c r="GS69" s="473">
        <v>0</v>
      </c>
      <c r="GT69" s="473">
        <v>0</v>
      </c>
      <c r="GU69" s="473">
        <v>0</v>
      </c>
      <c r="GV69" s="473">
        <v>0</v>
      </c>
      <c r="GW69" s="473">
        <v>0</v>
      </c>
      <c r="GX69" s="473">
        <v>0</v>
      </c>
      <c r="GY69" s="473">
        <v>0</v>
      </c>
      <c r="GZ69" s="473">
        <v>0</v>
      </c>
      <c r="HA69" s="473">
        <v>0</v>
      </c>
      <c r="HB69" s="473">
        <v>0</v>
      </c>
      <c r="HC69" s="473">
        <v>0</v>
      </c>
      <c r="HD69" s="473">
        <v>0</v>
      </c>
      <c r="HE69" s="473">
        <v>0</v>
      </c>
      <c r="HF69" s="473">
        <v>0</v>
      </c>
      <c r="HG69" s="473">
        <v>0</v>
      </c>
      <c r="HH69" s="473">
        <v>0</v>
      </c>
      <c r="HI69" s="473">
        <v>0</v>
      </c>
      <c r="HJ69" s="473">
        <v>0</v>
      </c>
      <c r="HK69" s="473">
        <v>0</v>
      </c>
      <c r="HL69" s="473">
        <v>0</v>
      </c>
      <c r="HM69" s="473">
        <v>0</v>
      </c>
      <c r="HN69" s="473">
        <v>0</v>
      </c>
      <c r="HO69" s="473">
        <v>0</v>
      </c>
      <c r="HP69" s="473">
        <v>0</v>
      </c>
      <c r="HQ69" s="473">
        <v>0</v>
      </c>
      <c r="HR69" s="473">
        <v>0</v>
      </c>
      <c r="HS69" s="473">
        <v>0</v>
      </c>
      <c r="HT69" s="473">
        <v>0</v>
      </c>
      <c r="HU69" s="473">
        <v>0</v>
      </c>
      <c r="HV69" s="473">
        <v>0</v>
      </c>
      <c r="HW69" s="473">
        <v>0</v>
      </c>
      <c r="HX69" s="473">
        <v>0</v>
      </c>
      <c r="HY69" s="473">
        <v>0</v>
      </c>
      <c r="HZ69" s="473">
        <v>0</v>
      </c>
      <c r="IA69" s="473">
        <v>0</v>
      </c>
      <c r="IB69" s="473">
        <v>0</v>
      </c>
      <c r="IC69" s="473">
        <v>0</v>
      </c>
      <c r="ID69" s="473">
        <v>0</v>
      </c>
      <c r="IE69" s="473">
        <v>0</v>
      </c>
      <c r="IF69" s="473">
        <v>0</v>
      </c>
      <c r="IG69" s="473">
        <v>0</v>
      </c>
      <c r="IH69" s="473">
        <v>0</v>
      </c>
      <c r="II69" s="473">
        <v>0</v>
      </c>
      <c r="IJ69" s="473">
        <v>0</v>
      </c>
      <c r="IK69" s="473">
        <v>0</v>
      </c>
      <c r="IL69" s="473">
        <v>0</v>
      </c>
      <c r="IM69" s="473">
        <v>0</v>
      </c>
      <c r="IN69" s="473">
        <v>0</v>
      </c>
      <c r="IO69" s="473">
        <v>0</v>
      </c>
      <c r="IP69" s="473">
        <v>0</v>
      </c>
      <c r="IQ69" s="473">
        <v>0</v>
      </c>
      <c r="IR69" s="473">
        <v>0</v>
      </c>
      <c r="IS69" s="473">
        <v>0</v>
      </c>
      <c r="IT69" s="473">
        <v>0</v>
      </c>
      <c r="IU69" s="473">
        <v>0</v>
      </c>
      <c r="IV69" s="473">
        <v>0</v>
      </c>
      <c r="IW69" s="473">
        <v>0</v>
      </c>
      <c r="IX69" s="473">
        <v>0</v>
      </c>
      <c r="IY69" s="473">
        <v>0</v>
      </c>
      <c r="IZ69" s="473">
        <v>0</v>
      </c>
      <c r="JA69" s="473">
        <v>0</v>
      </c>
      <c r="JB69" s="473">
        <v>0</v>
      </c>
      <c r="JC69" s="473">
        <v>0</v>
      </c>
      <c r="JD69" s="473">
        <v>0</v>
      </c>
      <c r="JE69" s="473">
        <v>0</v>
      </c>
      <c r="JF69" s="473">
        <v>0</v>
      </c>
      <c r="JG69" s="473">
        <v>0</v>
      </c>
      <c r="JH69" s="473">
        <v>0</v>
      </c>
      <c r="JI69" s="467" t="s">
        <v>1416</v>
      </c>
      <c r="JJ69" s="467" t="s">
        <v>1416</v>
      </c>
      <c r="JK69" s="395"/>
      <c r="JL69" s="395"/>
      <c r="JM69" s="395"/>
      <c r="JN69" s="395"/>
      <c r="JO69" s="395"/>
      <c r="JP69" s="395"/>
      <c r="JQ69" s="395"/>
      <c r="JR69" s="395"/>
      <c r="JS69" s="395"/>
      <c r="JT69" s="395"/>
      <c r="JU69" s="395"/>
      <c r="JV69" s="395"/>
      <c r="JW69" s="395"/>
      <c r="JX69" s="395"/>
      <c r="JY69" s="395"/>
      <c r="JZ69" s="395"/>
      <c r="KA69" s="395"/>
      <c r="KB69" s="395"/>
      <c r="KC69" s="395"/>
      <c r="KD69" s="395"/>
      <c r="KE69" s="395"/>
      <c r="KF69" s="395"/>
      <c r="KG69" s="395"/>
      <c r="KH69" s="395"/>
      <c r="KI69" s="395"/>
      <c r="KJ69" s="395"/>
      <c r="KK69" s="395"/>
      <c r="KL69" s="395"/>
      <c r="KM69" s="395"/>
      <c r="KN69" s="395"/>
      <c r="KO69" s="395"/>
      <c r="KP69" s="395"/>
      <c r="KQ69" s="395"/>
      <c r="KR69" s="395"/>
      <c r="KS69" s="395"/>
      <c r="KT69" s="395"/>
      <c r="KU69" s="395"/>
      <c r="KV69" s="395"/>
      <c r="KW69" s="395"/>
      <c r="KX69" s="395"/>
      <c r="KY69" s="395"/>
      <c r="KZ69" s="395"/>
      <c r="LA69" s="395"/>
      <c r="LB69" s="395"/>
      <c r="LC69" s="395"/>
      <c r="LD69" s="395"/>
      <c r="LE69" s="395"/>
      <c r="LF69" s="395"/>
      <c r="LG69" s="395"/>
      <c r="LH69" s="395"/>
      <c r="LI69" s="395"/>
      <c r="LJ69" s="395"/>
      <c r="LK69" s="395"/>
      <c r="LL69" s="395"/>
      <c r="LM69" s="395"/>
      <c r="LN69" s="395"/>
      <c r="LO69" s="395"/>
      <c r="LP69" s="395"/>
      <c r="LQ69" s="395"/>
      <c r="LR69" s="395"/>
      <c r="LS69" s="395"/>
      <c r="LT69" s="395"/>
      <c r="LU69" s="395"/>
      <c r="LV69" s="395"/>
      <c r="LW69" s="395"/>
      <c r="LX69" s="395"/>
      <c r="LY69" s="395"/>
      <c r="LZ69" s="395"/>
      <c r="MA69" s="395"/>
      <c r="MB69" s="395"/>
      <c r="MC69" s="395"/>
      <c r="MD69" s="395"/>
      <c r="ME69" s="395"/>
      <c r="MF69" s="395"/>
      <c r="MG69" s="395"/>
      <c r="MH69" s="395"/>
      <c r="MI69" s="395"/>
      <c r="MJ69" s="395"/>
      <c r="MK69" s="395"/>
      <c r="ML69" s="395"/>
      <c r="MM69" s="395"/>
      <c r="MN69" s="395"/>
      <c r="MO69" s="395"/>
      <c r="MP69" s="395"/>
      <c r="MQ69" s="395"/>
      <c r="MR69" s="395"/>
      <c r="MS69" s="395"/>
      <c r="MT69" s="395"/>
      <c r="MU69" s="395"/>
      <c r="MV69" s="395"/>
      <c r="MW69" s="395"/>
      <c r="MX69" s="395"/>
      <c r="MY69" s="395"/>
      <c r="MZ69" s="395"/>
      <c r="NA69" s="395"/>
      <c r="NB69" s="395"/>
      <c r="NC69" s="395"/>
      <c r="ND69" s="395"/>
      <c r="NE69" s="395"/>
      <c r="NF69" s="395"/>
      <c r="NG69" s="489"/>
      <c r="NH69" s="475">
        <v>2.3809975438138617</v>
      </c>
      <c r="NI69" s="475">
        <v>19.814661559618955</v>
      </c>
      <c r="NJ69" s="475">
        <v>2.3120253812334743</v>
      </c>
      <c r="NK69" s="475">
        <v>4636.6517759999997</v>
      </c>
      <c r="NL69" s="475">
        <v>15.009701694951357</v>
      </c>
      <c r="NM69" s="475">
        <v>0.13432699999999997</v>
      </c>
      <c r="NN69" s="475">
        <v>0.38619100000000001</v>
      </c>
      <c r="NO69" s="475">
        <v>3.9178999999999999E-2</v>
      </c>
      <c r="NP69" s="475">
        <v>2.7949525244000021E-2</v>
      </c>
      <c r="NQ69" s="475">
        <v>0.37193170448967844</v>
      </c>
      <c r="NR69" s="475">
        <v>1.0957717899112613</v>
      </c>
      <c r="NS69" s="475">
        <v>0</v>
      </c>
      <c r="NT69" s="475">
        <v>10.344379946399146</v>
      </c>
      <c r="NU69" s="475">
        <v>0.3756766436541199</v>
      </c>
      <c r="NV69" s="475">
        <v>0</v>
      </c>
      <c r="NW69" s="475">
        <v>0.53981115481900233</v>
      </c>
      <c r="NX69" s="475">
        <v>0</v>
      </c>
      <c r="NY69" s="475">
        <v>0</v>
      </c>
      <c r="NZ69" s="475">
        <v>1.6665344051901489</v>
      </c>
      <c r="OA69" s="475">
        <v>2.0845555555252415E-2</v>
      </c>
      <c r="OB69" s="475">
        <v>0.21999999999999995</v>
      </c>
      <c r="OC69" s="475">
        <v>0.98585856188451348</v>
      </c>
      <c r="OD69" s="475">
        <v>-2.3173826759068386E-17</v>
      </c>
      <c r="OE69" s="475">
        <v>-1.8666943777914857E-16</v>
      </c>
      <c r="OF69" s="475">
        <v>0.11999999880790704</v>
      </c>
      <c r="OG69" s="475">
        <v>8.963657915592195E-2</v>
      </c>
      <c r="OH69" s="475">
        <v>0.43245859837050477</v>
      </c>
      <c r="OI69" s="475">
        <v>0.12</v>
      </c>
      <c r="OJ69" s="475">
        <v>4.9899999999999993E-2</v>
      </c>
      <c r="OK69" s="475">
        <v>6.3245400000000007E-2</v>
      </c>
      <c r="OL69" s="475">
        <v>0.90782129631141328</v>
      </c>
      <c r="OM69" s="475" t="s">
        <v>1395</v>
      </c>
      <c r="ON69" s="475">
        <v>1</v>
      </c>
      <c r="OO69" s="475">
        <v>58</v>
      </c>
      <c r="OP69" s="490"/>
      <c r="OQ69" s="491" t="s">
        <v>1395</v>
      </c>
      <c r="OR69" s="478" t="s">
        <v>1395</v>
      </c>
      <c r="OS69" s="479">
        <v>586562</v>
      </c>
      <c r="OT69" s="479">
        <v>2026</v>
      </c>
      <c r="OU69" s="479" t="s">
        <v>1395</v>
      </c>
      <c r="OV69" s="479" t="s">
        <v>1395</v>
      </c>
      <c r="OW69" s="479">
        <v>0</v>
      </c>
      <c r="OX69" s="479">
        <v>1</v>
      </c>
      <c r="OY69" s="480">
        <v>1</v>
      </c>
      <c r="OZ69" s="480">
        <v>0.90782129631141328</v>
      </c>
      <c r="PA69" s="481"/>
      <c r="PB69" s="482">
        <v>2.3809975438138617</v>
      </c>
      <c r="PC69" s="483"/>
      <c r="PD69" s="478">
        <v>292.16029224692522</v>
      </c>
      <c r="PE69" s="479">
        <v>-9.7440932317173879E-14</v>
      </c>
      <c r="PF69" s="479">
        <v>514.61545363708024</v>
      </c>
      <c r="PG69" s="480">
        <v>2.3809975438138617</v>
      </c>
      <c r="PH69" s="483"/>
      <c r="PI69" s="478">
        <v>2.3809975438138617</v>
      </c>
      <c r="PJ69" s="479">
        <v>45250</v>
      </c>
      <c r="PK69" s="479">
        <v>575</v>
      </c>
      <c r="PL69" s="479">
        <v>1.97929280489757E-2</v>
      </c>
      <c r="PM69" s="484">
        <v>36</v>
      </c>
      <c r="PN69" s="479">
        <v>15084</v>
      </c>
      <c r="PO69" s="485">
        <v>2023</v>
      </c>
      <c r="PP69" s="479">
        <v>33</v>
      </c>
      <c r="PQ69" s="479">
        <v>0</v>
      </c>
      <c r="PR69" s="486" t="s">
        <v>1718</v>
      </c>
      <c r="PS69" s="486" t="s">
        <v>1595</v>
      </c>
      <c r="PT69" s="479">
        <v>1</v>
      </c>
      <c r="PU69" s="487" t="s">
        <v>1717</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row>
    <row r="70" spans="1:457" x14ac:dyDescent="0.35">
      <c r="A70" s="459" t="s">
        <v>1719</v>
      </c>
      <c r="B70" s="460">
        <v>2.4007904718628374</v>
      </c>
      <c r="C70" s="488">
        <f>NPV(About!A$94,'H2 Data'!AE$2:BH$2)/30*AB70+B70</f>
        <v>3.7208945294914373</v>
      </c>
      <c r="D70" s="462" t="s">
        <v>1592</v>
      </c>
      <c r="E70" s="463" t="s">
        <v>1719</v>
      </c>
      <c r="F70" s="463" t="s">
        <v>1391</v>
      </c>
      <c r="G70" s="463" t="s">
        <v>1593</v>
      </c>
      <c r="H70" s="463" t="s">
        <v>1713</v>
      </c>
      <c r="I70" s="463" t="s">
        <v>1595</v>
      </c>
      <c r="J70" s="464">
        <v>2027</v>
      </c>
      <c r="K70" s="465">
        <v>575</v>
      </c>
      <c r="L70" s="466">
        <v>0.95</v>
      </c>
      <c r="M70" s="466">
        <v>2.3300000000000001E-2</v>
      </c>
      <c r="N70" s="466">
        <v>0.25</v>
      </c>
      <c r="O70" s="471">
        <v>0.12</v>
      </c>
      <c r="P70" s="465">
        <v>1</v>
      </c>
      <c r="Q70" s="465">
        <v>2</v>
      </c>
      <c r="R70" s="465">
        <v>30</v>
      </c>
      <c r="S70" s="467" t="s">
        <v>1395</v>
      </c>
      <c r="T70" s="468">
        <v>39978.000000000007</v>
      </c>
      <c r="U70" s="468">
        <v>394070</v>
      </c>
      <c r="V70" s="468">
        <v>137068</v>
      </c>
      <c r="W70" s="468">
        <v>27413</v>
      </c>
      <c r="X70" s="465">
        <v>0</v>
      </c>
      <c r="Y70" s="469" t="s">
        <v>1714</v>
      </c>
      <c r="Z70" s="470">
        <v>18.559999999999999</v>
      </c>
      <c r="AA70" s="469" t="s">
        <v>1397</v>
      </c>
      <c r="AB70" s="465">
        <v>8.9999999999999993E-3</v>
      </c>
      <c r="AC70" s="466">
        <v>0.7</v>
      </c>
      <c r="AD70" s="466">
        <v>0.7</v>
      </c>
      <c r="AE70" s="466">
        <v>0.7</v>
      </c>
      <c r="AF70" s="467" t="s">
        <v>1398</v>
      </c>
      <c r="AG70" s="465">
        <v>490</v>
      </c>
      <c r="AH70" s="465">
        <v>490</v>
      </c>
      <c r="AI70" s="465">
        <v>490</v>
      </c>
      <c r="AJ70" s="465">
        <v>30</v>
      </c>
      <c r="AK70" s="469" t="s">
        <v>1399</v>
      </c>
      <c r="AL70" s="466">
        <v>1</v>
      </c>
      <c r="AM70" s="466">
        <v>0</v>
      </c>
      <c r="AN70" s="469" t="s">
        <v>1400</v>
      </c>
      <c r="AO70" s="466"/>
      <c r="AP70" s="466"/>
      <c r="AQ70" s="466"/>
      <c r="AR70" s="466"/>
      <c r="AS70" s="466"/>
      <c r="AT70" s="466"/>
      <c r="AU70" s="466"/>
      <c r="AV70" s="466"/>
      <c r="AW70" s="466"/>
      <c r="AX70" s="466"/>
      <c r="AY70" s="466"/>
      <c r="AZ70" s="466"/>
      <c r="BA70" s="466"/>
      <c r="BB70" s="466"/>
      <c r="BC70" s="466"/>
      <c r="BD70" s="466"/>
      <c r="BE70" s="466"/>
      <c r="BF70" s="466"/>
      <c r="BG70" s="466"/>
      <c r="BH70" s="466"/>
      <c r="BI70" s="466"/>
      <c r="BJ70" s="466"/>
      <c r="BK70" s="466"/>
      <c r="BL70" s="466"/>
      <c r="BM70" s="466"/>
      <c r="BN70" s="466"/>
      <c r="BO70" s="466"/>
      <c r="BP70" s="466"/>
      <c r="BQ70" s="466"/>
      <c r="BR70" s="466"/>
      <c r="BS70" s="466"/>
      <c r="BT70" s="466"/>
      <c r="BU70" s="466"/>
      <c r="BV70" s="466"/>
      <c r="BW70" s="466"/>
      <c r="BX70" s="466"/>
      <c r="BY70" s="466"/>
      <c r="BZ70" s="466"/>
      <c r="CA70" s="466"/>
      <c r="CB70" s="466"/>
      <c r="CC70" s="466"/>
      <c r="CD70" s="466"/>
      <c r="CE70" s="466"/>
      <c r="CF70" s="466"/>
      <c r="CG70" s="466"/>
      <c r="CH70" s="466"/>
      <c r="CI70" s="466"/>
      <c r="CJ70" s="466"/>
      <c r="CK70" s="466"/>
      <c r="CL70" s="466"/>
      <c r="CM70" s="466"/>
      <c r="CN70" s="466"/>
      <c r="CO70" s="466"/>
      <c r="CP70" s="466"/>
      <c r="CQ70" s="466"/>
      <c r="CR70" s="466"/>
      <c r="CS70" s="466"/>
      <c r="CT70" s="466"/>
      <c r="CU70" s="466"/>
      <c r="CV70" s="466"/>
      <c r="CW70" s="466"/>
      <c r="CX70" s="466"/>
      <c r="CY70" s="466"/>
      <c r="CZ70" s="466"/>
      <c r="DA70" s="466"/>
      <c r="DB70" s="466"/>
      <c r="DC70" s="466"/>
      <c r="DD70" s="466"/>
      <c r="DE70" s="466"/>
      <c r="DF70" s="466"/>
      <c r="DG70" s="466"/>
      <c r="DH70" s="466"/>
      <c r="DI70" s="466"/>
      <c r="DJ70" s="466"/>
      <c r="DK70" s="466"/>
      <c r="DL70" s="466"/>
      <c r="DM70" s="466"/>
      <c r="DN70" s="466"/>
      <c r="DO70" s="466"/>
      <c r="DP70" s="466"/>
      <c r="DQ70" s="466"/>
      <c r="DR70" s="466"/>
      <c r="DS70" s="466"/>
      <c r="DT70" s="466"/>
      <c r="DU70" s="466"/>
      <c r="DV70" s="466"/>
      <c r="DW70" s="471"/>
      <c r="DX70" s="466"/>
      <c r="DY70" s="466"/>
      <c r="DZ70" s="466"/>
      <c r="EA70" s="466"/>
      <c r="EB70" s="466"/>
      <c r="EC70" s="466"/>
      <c r="ED70" s="466"/>
      <c r="EE70" s="466"/>
      <c r="EF70" s="466"/>
      <c r="EG70" s="466"/>
      <c r="EH70" s="466"/>
      <c r="EI70" s="466"/>
      <c r="EJ70" s="466"/>
      <c r="EK70" s="465"/>
      <c r="EL70" s="465"/>
      <c r="EM70" s="465"/>
      <c r="EN70" s="465"/>
      <c r="EO70" s="466"/>
      <c r="EP70" s="466"/>
      <c r="EQ70" s="466"/>
      <c r="ER70" s="465"/>
      <c r="ES70" s="465"/>
      <c r="ET70" s="465"/>
      <c r="EU70" s="465"/>
      <c r="EV70" s="465"/>
      <c r="EW70" s="467"/>
      <c r="EX70" s="467" t="s">
        <v>1401</v>
      </c>
      <c r="EY70" s="467">
        <v>0</v>
      </c>
      <c r="EZ70" s="467">
        <v>0</v>
      </c>
      <c r="FA70" s="467">
        <v>0</v>
      </c>
      <c r="FB70" s="469" t="s">
        <v>1402</v>
      </c>
      <c r="FC70" s="467">
        <v>62.117280000000001</v>
      </c>
      <c r="FD70" s="469" t="s">
        <v>1715</v>
      </c>
      <c r="FE70" s="467">
        <v>1589.991</v>
      </c>
      <c r="FF70" s="469" t="s">
        <v>1404</v>
      </c>
      <c r="FG70" s="467">
        <v>0</v>
      </c>
      <c r="FH70" s="469" t="s">
        <v>1405</v>
      </c>
      <c r="FI70" s="467">
        <v>0</v>
      </c>
      <c r="FJ70" s="469" t="s">
        <v>1405</v>
      </c>
      <c r="FK70" s="467">
        <v>0</v>
      </c>
      <c r="FL70" s="472">
        <v>0</v>
      </c>
      <c r="FM70" s="473">
        <v>0</v>
      </c>
      <c r="FN70" s="473">
        <v>0</v>
      </c>
      <c r="FO70" s="473">
        <v>0</v>
      </c>
      <c r="FP70" s="473">
        <v>0</v>
      </c>
      <c r="FQ70" s="473">
        <v>0</v>
      </c>
      <c r="FR70" s="473">
        <v>0</v>
      </c>
      <c r="FS70" s="473">
        <v>0</v>
      </c>
      <c r="FT70" s="473">
        <v>0</v>
      </c>
      <c r="FU70" s="473">
        <v>0</v>
      </c>
      <c r="FV70" s="473">
        <v>0</v>
      </c>
      <c r="FW70" s="473">
        <v>0</v>
      </c>
      <c r="FX70" s="473">
        <v>0</v>
      </c>
      <c r="FY70" s="473">
        <v>0</v>
      </c>
      <c r="FZ70" s="473">
        <v>0</v>
      </c>
      <c r="GA70" s="473">
        <v>0</v>
      </c>
      <c r="GB70" s="473">
        <v>0</v>
      </c>
      <c r="GC70" s="473">
        <v>0</v>
      </c>
      <c r="GD70" s="473">
        <v>0</v>
      </c>
      <c r="GE70" s="473">
        <v>0</v>
      </c>
      <c r="GF70" s="473">
        <v>0</v>
      </c>
      <c r="GG70" s="473">
        <v>0</v>
      </c>
      <c r="GH70" s="473">
        <v>0</v>
      </c>
      <c r="GI70" s="473">
        <v>0</v>
      </c>
      <c r="GJ70" s="473">
        <v>0</v>
      </c>
      <c r="GK70" s="473">
        <v>0</v>
      </c>
      <c r="GL70" s="473">
        <v>0</v>
      </c>
      <c r="GM70" s="473">
        <v>0</v>
      </c>
      <c r="GN70" s="473">
        <v>0</v>
      </c>
      <c r="GO70" s="473">
        <v>0</v>
      </c>
      <c r="GP70" s="473">
        <v>0</v>
      </c>
      <c r="GQ70" s="473">
        <v>0</v>
      </c>
      <c r="GR70" s="473">
        <v>0</v>
      </c>
      <c r="GS70" s="473">
        <v>0</v>
      </c>
      <c r="GT70" s="473">
        <v>0</v>
      </c>
      <c r="GU70" s="473">
        <v>0</v>
      </c>
      <c r="GV70" s="473">
        <v>0</v>
      </c>
      <c r="GW70" s="473">
        <v>0</v>
      </c>
      <c r="GX70" s="473">
        <v>0</v>
      </c>
      <c r="GY70" s="473">
        <v>0</v>
      </c>
      <c r="GZ70" s="473">
        <v>0</v>
      </c>
      <c r="HA70" s="473">
        <v>0</v>
      </c>
      <c r="HB70" s="473">
        <v>0</v>
      </c>
      <c r="HC70" s="473">
        <v>0</v>
      </c>
      <c r="HD70" s="473">
        <v>0</v>
      </c>
      <c r="HE70" s="473">
        <v>0</v>
      </c>
      <c r="HF70" s="473">
        <v>0</v>
      </c>
      <c r="HG70" s="473">
        <v>0</v>
      </c>
      <c r="HH70" s="473">
        <v>0</v>
      </c>
      <c r="HI70" s="473">
        <v>0</v>
      </c>
      <c r="HJ70" s="473">
        <v>0</v>
      </c>
      <c r="HK70" s="473">
        <v>0</v>
      </c>
      <c r="HL70" s="473">
        <v>0</v>
      </c>
      <c r="HM70" s="473">
        <v>0</v>
      </c>
      <c r="HN70" s="473">
        <v>0</v>
      </c>
      <c r="HO70" s="473">
        <v>0</v>
      </c>
      <c r="HP70" s="473">
        <v>0</v>
      </c>
      <c r="HQ70" s="473">
        <v>0</v>
      </c>
      <c r="HR70" s="473">
        <v>0</v>
      </c>
      <c r="HS70" s="473">
        <v>0</v>
      </c>
      <c r="HT70" s="473">
        <v>0</v>
      </c>
      <c r="HU70" s="473">
        <v>0</v>
      </c>
      <c r="HV70" s="473">
        <v>0</v>
      </c>
      <c r="HW70" s="473">
        <v>0</v>
      </c>
      <c r="HX70" s="473">
        <v>0</v>
      </c>
      <c r="HY70" s="473">
        <v>0</v>
      </c>
      <c r="HZ70" s="473">
        <v>0</v>
      </c>
      <c r="IA70" s="473">
        <v>0</v>
      </c>
      <c r="IB70" s="473">
        <v>0</v>
      </c>
      <c r="IC70" s="473">
        <v>0</v>
      </c>
      <c r="ID70" s="473">
        <v>0</v>
      </c>
      <c r="IE70" s="473">
        <v>0</v>
      </c>
      <c r="IF70" s="473">
        <v>0</v>
      </c>
      <c r="IG70" s="473">
        <v>0</v>
      </c>
      <c r="IH70" s="473">
        <v>0</v>
      </c>
      <c r="II70" s="473">
        <v>0</v>
      </c>
      <c r="IJ70" s="473">
        <v>0</v>
      </c>
      <c r="IK70" s="473">
        <v>0</v>
      </c>
      <c r="IL70" s="473">
        <v>0</v>
      </c>
      <c r="IM70" s="473">
        <v>0</v>
      </c>
      <c r="IN70" s="473">
        <v>0</v>
      </c>
      <c r="IO70" s="473">
        <v>0</v>
      </c>
      <c r="IP70" s="473">
        <v>0</v>
      </c>
      <c r="IQ70" s="473">
        <v>0</v>
      </c>
      <c r="IR70" s="473">
        <v>0</v>
      </c>
      <c r="IS70" s="473">
        <v>0</v>
      </c>
      <c r="IT70" s="473">
        <v>0</v>
      </c>
      <c r="IU70" s="473">
        <v>0</v>
      </c>
      <c r="IV70" s="473">
        <v>0</v>
      </c>
      <c r="IW70" s="473">
        <v>0</v>
      </c>
      <c r="IX70" s="473">
        <v>0</v>
      </c>
      <c r="IY70" s="473">
        <v>0</v>
      </c>
      <c r="IZ70" s="473">
        <v>0</v>
      </c>
      <c r="JA70" s="473">
        <v>0</v>
      </c>
      <c r="JB70" s="473">
        <v>0</v>
      </c>
      <c r="JC70" s="473">
        <v>0</v>
      </c>
      <c r="JD70" s="473">
        <v>0</v>
      </c>
      <c r="JE70" s="473">
        <v>0</v>
      </c>
      <c r="JF70" s="473">
        <v>0</v>
      </c>
      <c r="JG70" s="473">
        <v>0</v>
      </c>
      <c r="JH70" s="473">
        <v>0</v>
      </c>
      <c r="JI70" s="467" t="s">
        <v>1416</v>
      </c>
      <c r="JJ70" s="467" t="s">
        <v>1416</v>
      </c>
      <c r="JK70" s="395"/>
      <c r="JL70" s="395"/>
      <c r="JM70" s="395"/>
      <c r="JN70" s="395"/>
      <c r="JO70" s="395"/>
      <c r="JP70" s="395"/>
      <c r="JQ70" s="395"/>
      <c r="JR70" s="395"/>
      <c r="JS70" s="395"/>
      <c r="JT70" s="395"/>
      <c r="JU70" s="395"/>
      <c r="JV70" s="395"/>
      <c r="JW70" s="395"/>
      <c r="JX70" s="395"/>
      <c r="JY70" s="395"/>
      <c r="JZ70" s="395"/>
      <c r="KA70" s="395"/>
      <c r="KB70" s="395"/>
      <c r="KC70" s="395"/>
      <c r="KD70" s="395"/>
      <c r="KE70" s="395"/>
      <c r="KF70" s="395"/>
      <c r="KG70" s="395"/>
      <c r="KH70" s="395"/>
      <c r="KI70" s="395"/>
      <c r="KJ70" s="395"/>
      <c r="KK70" s="395"/>
      <c r="KL70" s="395"/>
      <c r="KM70" s="395"/>
      <c r="KN70" s="395"/>
      <c r="KO70" s="395"/>
      <c r="KP70" s="395"/>
      <c r="KQ70" s="395"/>
      <c r="KR70" s="395"/>
      <c r="KS70" s="395"/>
      <c r="KT70" s="395"/>
      <c r="KU70" s="395"/>
      <c r="KV70" s="395"/>
      <c r="KW70" s="395"/>
      <c r="KX70" s="395"/>
      <c r="KY70" s="395"/>
      <c r="KZ70" s="395"/>
      <c r="LA70" s="395"/>
      <c r="LB70" s="395"/>
      <c r="LC70" s="395"/>
      <c r="LD70" s="395"/>
      <c r="LE70" s="395"/>
      <c r="LF70" s="395"/>
      <c r="LG70" s="395"/>
      <c r="LH70" s="395"/>
      <c r="LI70" s="395"/>
      <c r="LJ70" s="395"/>
      <c r="LK70" s="395"/>
      <c r="LL70" s="395"/>
      <c r="LM70" s="395"/>
      <c r="LN70" s="395"/>
      <c r="LO70" s="395"/>
      <c r="LP70" s="395"/>
      <c r="LQ70" s="395"/>
      <c r="LR70" s="395"/>
      <c r="LS70" s="395"/>
      <c r="LT70" s="395"/>
      <c r="LU70" s="395"/>
      <c r="LV70" s="395"/>
      <c r="LW70" s="395"/>
      <c r="LX70" s="395"/>
      <c r="LY70" s="395"/>
      <c r="LZ70" s="395"/>
      <c r="MA70" s="395"/>
      <c r="MB70" s="395"/>
      <c r="MC70" s="395"/>
      <c r="MD70" s="395"/>
      <c r="ME70" s="395"/>
      <c r="MF70" s="395"/>
      <c r="MG70" s="395"/>
      <c r="MH70" s="395"/>
      <c r="MI70" s="395"/>
      <c r="MJ70" s="395"/>
      <c r="MK70" s="395"/>
      <c r="ML70" s="395"/>
      <c r="MM70" s="395"/>
      <c r="MN70" s="395"/>
      <c r="MO70" s="395"/>
      <c r="MP70" s="395"/>
      <c r="MQ70" s="395"/>
      <c r="MR70" s="395"/>
      <c r="MS70" s="395"/>
      <c r="MT70" s="395"/>
      <c r="MU70" s="395"/>
      <c r="MV70" s="395"/>
      <c r="MW70" s="395"/>
      <c r="MX70" s="395"/>
      <c r="MY70" s="395"/>
      <c r="MZ70" s="395"/>
      <c r="NA70" s="395"/>
      <c r="NB70" s="395"/>
      <c r="NC70" s="395"/>
      <c r="ND70" s="395"/>
      <c r="NE70" s="395"/>
      <c r="NF70" s="395"/>
      <c r="NG70" s="489"/>
      <c r="NH70" s="475">
        <v>2.4007904718628374</v>
      </c>
      <c r="NI70" s="475">
        <v>19.979378306842534</v>
      </c>
      <c r="NJ70" s="475">
        <v>2.3410182048869692</v>
      </c>
      <c r="NK70" s="475">
        <v>4637.074943999999</v>
      </c>
      <c r="NL70" s="475">
        <v>15.13465367370163</v>
      </c>
      <c r="NM70" s="475">
        <v>0.137068</v>
      </c>
      <c r="NN70" s="475">
        <v>0.39406999999999998</v>
      </c>
      <c r="NO70" s="475">
        <v>3.9978000000000007E-2</v>
      </c>
      <c r="NP70" s="475">
        <v>2.7996839902186231E-2</v>
      </c>
      <c r="NQ70" s="475">
        <v>0.37153813052136392</v>
      </c>
      <c r="NR70" s="475">
        <v>1.1180163119366242</v>
      </c>
      <c r="NS70" s="475">
        <v>0</v>
      </c>
      <c r="NT70" s="475">
        <v>10.472128989753084</v>
      </c>
      <c r="NU70" s="475">
        <v>0.38334787157613676</v>
      </c>
      <c r="NV70" s="475">
        <v>0</v>
      </c>
      <c r="NW70" s="475">
        <v>0.52545154401309579</v>
      </c>
      <c r="NX70" s="475">
        <v>0</v>
      </c>
      <c r="NY70" s="475">
        <v>0</v>
      </c>
      <c r="NZ70" s="475">
        <v>1.6370611460969542</v>
      </c>
      <c r="OA70" s="475">
        <v>2.0399494949639344E-2</v>
      </c>
      <c r="OB70" s="475">
        <v>0.21999999999999995</v>
      </c>
      <c r="OC70" s="475">
        <v>0.94819476567325711</v>
      </c>
      <c r="OD70" s="475">
        <v>-1.8223877256128116E-15</v>
      </c>
      <c r="OE70" s="475">
        <v>-1.4679668390230109E-14</v>
      </c>
      <c r="OF70" s="475">
        <v>0.11999999880790704</v>
      </c>
      <c r="OG70" s="475">
        <v>8.8787725567817707E-2</v>
      </c>
      <c r="OH70" s="475">
        <v>0.41502394748395216</v>
      </c>
      <c r="OI70" s="475">
        <v>0.12</v>
      </c>
      <c r="OJ70" s="475">
        <v>4.9000000000000002E-2</v>
      </c>
      <c r="OK70" s="475">
        <v>6.2754000000000004E-2</v>
      </c>
      <c r="OL70" s="475">
        <v>0.9024189010983974</v>
      </c>
      <c r="OM70" s="475" t="s">
        <v>1395</v>
      </c>
      <c r="ON70" s="475">
        <v>1</v>
      </c>
      <c r="OO70" s="475">
        <v>59</v>
      </c>
      <c r="OP70" s="490"/>
      <c r="OQ70" s="491" t="s">
        <v>1395</v>
      </c>
      <c r="OR70" s="478" t="s">
        <v>1395</v>
      </c>
      <c r="OS70" s="479">
        <v>598529</v>
      </c>
      <c r="OT70" s="479">
        <v>2027</v>
      </c>
      <c r="OU70" s="479" t="s">
        <v>1395</v>
      </c>
      <c r="OV70" s="479" t="s">
        <v>1395</v>
      </c>
      <c r="OW70" s="479">
        <v>0</v>
      </c>
      <c r="OX70" s="479">
        <v>1</v>
      </c>
      <c r="OY70" s="480">
        <v>1</v>
      </c>
      <c r="OZ70" s="480">
        <v>0.88963711370723741</v>
      </c>
      <c r="PA70" s="481"/>
      <c r="PB70" s="482">
        <v>2.4007904718628374</v>
      </c>
      <c r="PC70" s="483"/>
      <c r="PD70" s="478">
        <v>296.34687704383458</v>
      </c>
      <c r="PE70" s="479">
        <v>-7.6171458748901931E-12</v>
      </c>
      <c r="PF70" s="479">
        <v>492.00960511801503</v>
      </c>
      <c r="PG70" s="480">
        <v>2.4007904718628374</v>
      </c>
      <c r="PH70" s="483"/>
      <c r="PI70" s="478">
        <v>2.4007904718628374</v>
      </c>
      <c r="PJ70" s="479">
        <v>45825</v>
      </c>
      <c r="PK70" s="479">
        <v>575</v>
      </c>
      <c r="PL70" s="479">
        <v>4.497009182649947E-2</v>
      </c>
      <c r="PM70" s="484">
        <v>36</v>
      </c>
      <c r="PN70" s="479">
        <v>15048</v>
      </c>
      <c r="PO70" s="485">
        <v>2024</v>
      </c>
      <c r="PP70" s="479">
        <v>33</v>
      </c>
      <c r="PQ70" s="479">
        <v>0</v>
      </c>
      <c r="PR70" s="486" t="s">
        <v>1720</v>
      </c>
      <c r="PS70" s="486" t="s">
        <v>1595</v>
      </c>
      <c r="PT70" s="479">
        <v>1</v>
      </c>
      <c r="PU70" s="487" t="s">
        <v>1719</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row>
    <row r="71" spans="1:457" x14ac:dyDescent="0.35">
      <c r="A71" s="459" t="s">
        <v>1721</v>
      </c>
      <c r="B71" s="460">
        <v>2.4457605636893369</v>
      </c>
      <c r="C71" s="488">
        <f>NPV(About!A$94,'H2 Data'!AE$2:BH$2)/30*AB71+B71</f>
        <v>3.7658646213179368</v>
      </c>
      <c r="D71" s="462" t="s">
        <v>1592</v>
      </c>
      <c r="E71" s="463" t="s">
        <v>1721</v>
      </c>
      <c r="F71" s="463" t="s">
        <v>1391</v>
      </c>
      <c r="G71" s="463" t="s">
        <v>1593</v>
      </c>
      <c r="H71" s="463" t="s">
        <v>1713</v>
      </c>
      <c r="I71" s="463" t="s">
        <v>1595</v>
      </c>
      <c r="J71" s="464">
        <v>2028</v>
      </c>
      <c r="K71" s="465">
        <v>575</v>
      </c>
      <c r="L71" s="466">
        <v>0.95</v>
      </c>
      <c r="M71" s="466">
        <v>2.3300000000000001E-2</v>
      </c>
      <c r="N71" s="466">
        <v>0.25</v>
      </c>
      <c r="O71" s="471">
        <v>0.12</v>
      </c>
      <c r="P71" s="465">
        <v>1</v>
      </c>
      <c r="Q71" s="465">
        <v>2</v>
      </c>
      <c r="R71" s="465">
        <v>30</v>
      </c>
      <c r="S71" s="467" t="s">
        <v>1395</v>
      </c>
      <c r="T71" s="468">
        <v>40782</v>
      </c>
      <c r="U71" s="468">
        <v>401989.99999999994</v>
      </c>
      <c r="V71" s="468">
        <v>139822.99999999997</v>
      </c>
      <c r="W71" s="468">
        <v>27964</v>
      </c>
      <c r="X71" s="465">
        <v>0</v>
      </c>
      <c r="Y71" s="469" t="s">
        <v>1714</v>
      </c>
      <c r="Z71" s="470">
        <v>18.559999999999999</v>
      </c>
      <c r="AA71" s="469" t="s">
        <v>1397</v>
      </c>
      <c r="AB71" s="465">
        <v>8.9999999999999993E-3</v>
      </c>
      <c r="AC71" s="466">
        <v>0.7</v>
      </c>
      <c r="AD71" s="466">
        <v>0.7</v>
      </c>
      <c r="AE71" s="466">
        <v>0.7</v>
      </c>
      <c r="AF71" s="467" t="s">
        <v>1398</v>
      </c>
      <c r="AG71" s="465">
        <v>484</v>
      </c>
      <c r="AH71" s="465">
        <v>484</v>
      </c>
      <c r="AI71" s="465">
        <v>484</v>
      </c>
      <c r="AJ71" s="465">
        <v>30</v>
      </c>
      <c r="AK71" s="469" t="s">
        <v>1399</v>
      </c>
      <c r="AL71" s="466">
        <v>1</v>
      </c>
      <c r="AM71" s="466">
        <v>0</v>
      </c>
      <c r="AN71" s="469" t="s">
        <v>1400</v>
      </c>
      <c r="AO71" s="466"/>
      <c r="AP71" s="466"/>
      <c r="AQ71" s="466"/>
      <c r="AR71" s="466"/>
      <c r="AS71" s="466"/>
      <c r="AT71" s="466"/>
      <c r="AU71" s="466"/>
      <c r="AV71" s="466"/>
      <c r="AW71" s="466"/>
      <c r="AX71" s="466"/>
      <c r="AY71" s="466"/>
      <c r="AZ71" s="466"/>
      <c r="BA71" s="466"/>
      <c r="BB71" s="466"/>
      <c r="BC71" s="466"/>
      <c r="BD71" s="466"/>
      <c r="BE71" s="466"/>
      <c r="BF71" s="466"/>
      <c r="BG71" s="466"/>
      <c r="BH71" s="466"/>
      <c r="BI71" s="466"/>
      <c r="BJ71" s="466"/>
      <c r="BK71" s="466"/>
      <c r="BL71" s="466"/>
      <c r="BM71" s="466"/>
      <c r="BN71" s="466"/>
      <c r="BO71" s="466"/>
      <c r="BP71" s="466"/>
      <c r="BQ71" s="466"/>
      <c r="BR71" s="466"/>
      <c r="BS71" s="466"/>
      <c r="BT71" s="466"/>
      <c r="BU71" s="466"/>
      <c r="BV71" s="466"/>
      <c r="BW71" s="466"/>
      <c r="BX71" s="466"/>
      <c r="BY71" s="466"/>
      <c r="BZ71" s="466"/>
      <c r="CA71" s="466"/>
      <c r="CB71" s="466"/>
      <c r="CC71" s="466"/>
      <c r="CD71" s="466"/>
      <c r="CE71" s="466"/>
      <c r="CF71" s="466"/>
      <c r="CG71" s="466"/>
      <c r="CH71" s="466"/>
      <c r="CI71" s="466"/>
      <c r="CJ71" s="466"/>
      <c r="CK71" s="466"/>
      <c r="CL71" s="466"/>
      <c r="CM71" s="466"/>
      <c r="CN71" s="466"/>
      <c r="CO71" s="466"/>
      <c r="CP71" s="466"/>
      <c r="CQ71" s="466"/>
      <c r="CR71" s="466"/>
      <c r="CS71" s="466"/>
      <c r="CT71" s="466"/>
      <c r="CU71" s="466"/>
      <c r="CV71" s="466"/>
      <c r="CW71" s="466"/>
      <c r="CX71" s="466"/>
      <c r="CY71" s="466"/>
      <c r="CZ71" s="466"/>
      <c r="DA71" s="466"/>
      <c r="DB71" s="466"/>
      <c r="DC71" s="466"/>
      <c r="DD71" s="466"/>
      <c r="DE71" s="466"/>
      <c r="DF71" s="466"/>
      <c r="DG71" s="466"/>
      <c r="DH71" s="466"/>
      <c r="DI71" s="466"/>
      <c r="DJ71" s="466"/>
      <c r="DK71" s="466"/>
      <c r="DL71" s="466"/>
      <c r="DM71" s="466"/>
      <c r="DN71" s="466"/>
      <c r="DO71" s="466"/>
      <c r="DP71" s="466"/>
      <c r="DQ71" s="466"/>
      <c r="DR71" s="466"/>
      <c r="DS71" s="466"/>
      <c r="DT71" s="466"/>
      <c r="DU71" s="466"/>
      <c r="DV71" s="466"/>
      <c r="DW71" s="471"/>
      <c r="DX71" s="466"/>
      <c r="DY71" s="466"/>
      <c r="DZ71" s="466"/>
      <c r="EA71" s="466"/>
      <c r="EB71" s="466"/>
      <c r="EC71" s="466"/>
      <c r="ED71" s="466"/>
      <c r="EE71" s="466"/>
      <c r="EF71" s="466"/>
      <c r="EG71" s="466"/>
      <c r="EH71" s="466"/>
      <c r="EI71" s="466"/>
      <c r="EJ71" s="466"/>
      <c r="EK71" s="465"/>
      <c r="EL71" s="465"/>
      <c r="EM71" s="465"/>
      <c r="EN71" s="465"/>
      <c r="EO71" s="466"/>
      <c r="EP71" s="466"/>
      <c r="EQ71" s="466"/>
      <c r="ER71" s="465"/>
      <c r="ES71" s="465"/>
      <c r="ET71" s="465"/>
      <c r="EU71" s="465"/>
      <c r="EV71" s="465"/>
      <c r="EW71" s="467"/>
      <c r="EX71" s="467" t="s">
        <v>1401</v>
      </c>
      <c r="EY71" s="467">
        <v>0</v>
      </c>
      <c r="EZ71" s="467">
        <v>0</v>
      </c>
      <c r="FA71" s="467">
        <v>0</v>
      </c>
      <c r="FB71" s="469" t="s">
        <v>1402</v>
      </c>
      <c r="FC71" s="467">
        <v>62.117280000000001</v>
      </c>
      <c r="FD71" s="469" t="s">
        <v>1715</v>
      </c>
      <c r="FE71" s="467">
        <v>1589.991</v>
      </c>
      <c r="FF71" s="469" t="s">
        <v>1404</v>
      </c>
      <c r="FG71" s="467">
        <v>0</v>
      </c>
      <c r="FH71" s="469" t="s">
        <v>1405</v>
      </c>
      <c r="FI71" s="467">
        <v>0</v>
      </c>
      <c r="FJ71" s="469" t="s">
        <v>1405</v>
      </c>
      <c r="FK71" s="467">
        <v>0</v>
      </c>
      <c r="FL71" s="472">
        <v>0</v>
      </c>
      <c r="FM71" s="473">
        <v>0</v>
      </c>
      <c r="FN71" s="473">
        <v>0</v>
      </c>
      <c r="FO71" s="473">
        <v>0</v>
      </c>
      <c r="FP71" s="473">
        <v>0</v>
      </c>
      <c r="FQ71" s="473">
        <v>0</v>
      </c>
      <c r="FR71" s="473">
        <v>0</v>
      </c>
      <c r="FS71" s="473">
        <v>0</v>
      </c>
      <c r="FT71" s="473">
        <v>0</v>
      </c>
      <c r="FU71" s="473">
        <v>0</v>
      </c>
      <c r="FV71" s="473">
        <v>0</v>
      </c>
      <c r="FW71" s="473">
        <v>0</v>
      </c>
      <c r="FX71" s="473">
        <v>0</v>
      </c>
      <c r="FY71" s="473">
        <v>0</v>
      </c>
      <c r="FZ71" s="473">
        <v>0</v>
      </c>
      <c r="GA71" s="473">
        <v>0</v>
      </c>
      <c r="GB71" s="473">
        <v>0</v>
      </c>
      <c r="GC71" s="473">
        <v>0</v>
      </c>
      <c r="GD71" s="473">
        <v>0</v>
      </c>
      <c r="GE71" s="473">
        <v>0</v>
      </c>
      <c r="GF71" s="473">
        <v>0</v>
      </c>
      <c r="GG71" s="473">
        <v>0</v>
      </c>
      <c r="GH71" s="473">
        <v>0</v>
      </c>
      <c r="GI71" s="473">
        <v>0</v>
      </c>
      <c r="GJ71" s="473">
        <v>0</v>
      </c>
      <c r="GK71" s="473">
        <v>0</v>
      </c>
      <c r="GL71" s="473">
        <v>0</v>
      </c>
      <c r="GM71" s="473">
        <v>0</v>
      </c>
      <c r="GN71" s="473">
        <v>0</v>
      </c>
      <c r="GO71" s="473">
        <v>0</v>
      </c>
      <c r="GP71" s="473">
        <v>0</v>
      </c>
      <c r="GQ71" s="473">
        <v>0</v>
      </c>
      <c r="GR71" s="473">
        <v>0</v>
      </c>
      <c r="GS71" s="473">
        <v>0</v>
      </c>
      <c r="GT71" s="473">
        <v>0</v>
      </c>
      <c r="GU71" s="473">
        <v>0</v>
      </c>
      <c r="GV71" s="473">
        <v>0</v>
      </c>
      <c r="GW71" s="473">
        <v>0</v>
      </c>
      <c r="GX71" s="473">
        <v>0</v>
      </c>
      <c r="GY71" s="473">
        <v>0</v>
      </c>
      <c r="GZ71" s="473">
        <v>0</v>
      </c>
      <c r="HA71" s="473">
        <v>0</v>
      </c>
      <c r="HB71" s="473">
        <v>0</v>
      </c>
      <c r="HC71" s="473">
        <v>0</v>
      </c>
      <c r="HD71" s="473">
        <v>0</v>
      </c>
      <c r="HE71" s="473">
        <v>0</v>
      </c>
      <c r="HF71" s="473">
        <v>0</v>
      </c>
      <c r="HG71" s="473">
        <v>0</v>
      </c>
      <c r="HH71" s="473">
        <v>0</v>
      </c>
      <c r="HI71" s="473">
        <v>0</v>
      </c>
      <c r="HJ71" s="473">
        <v>0</v>
      </c>
      <c r="HK71" s="473">
        <v>0</v>
      </c>
      <c r="HL71" s="473">
        <v>0</v>
      </c>
      <c r="HM71" s="473">
        <v>0</v>
      </c>
      <c r="HN71" s="473">
        <v>0</v>
      </c>
      <c r="HO71" s="473">
        <v>0</v>
      </c>
      <c r="HP71" s="473">
        <v>0</v>
      </c>
      <c r="HQ71" s="473">
        <v>0</v>
      </c>
      <c r="HR71" s="473">
        <v>0</v>
      </c>
      <c r="HS71" s="473">
        <v>0</v>
      </c>
      <c r="HT71" s="473">
        <v>0</v>
      </c>
      <c r="HU71" s="473">
        <v>0</v>
      </c>
      <c r="HV71" s="473">
        <v>0</v>
      </c>
      <c r="HW71" s="473">
        <v>0</v>
      </c>
      <c r="HX71" s="473">
        <v>0</v>
      </c>
      <c r="HY71" s="473">
        <v>0</v>
      </c>
      <c r="HZ71" s="473">
        <v>0</v>
      </c>
      <c r="IA71" s="473">
        <v>0</v>
      </c>
      <c r="IB71" s="473">
        <v>0</v>
      </c>
      <c r="IC71" s="473">
        <v>0</v>
      </c>
      <c r="ID71" s="473">
        <v>0</v>
      </c>
      <c r="IE71" s="473">
        <v>0</v>
      </c>
      <c r="IF71" s="473">
        <v>0</v>
      </c>
      <c r="IG71" s="473">
        <v>0</v>
      </c>
      <c r="IH71" s="473">
        <v>0</v>
      </c>
      <c r="II71" s="473">
        <v>0</v>
      </c>
      <c r="IJ71" s="473">
        <v>0</v>
      </c>
      <c r="IK71" s="473">
        <v>0</v>
      </c>
      <c r="IL71" s="473">
        <v>0</v>
      </c>
      <c r="IM71" s="473">
        <v>0</v>
      </c>
      <c r="IN71" s="473">
        <v>0</v>
      </c>
      <c r="IO71" s="473">
        <v>0</v>
      </c>
      <c r="IP71" s="473">
        <v>0</v>
      </c>
      <c r="IQ71" s="473">
        <v>0</v>
      </c>
      <c r="IR71" s="473">
        <v>0</v>
      </c>
      <c r="IS71" s="473">
        <v>0</v>
      </c>
      <c r="IT71" s="473">
        <v>0</v>
      </c>
      <c r="IU71" s="473">
        <v>0</v>
      </c>
      <c r="IV71" s="473">
        <v>0</v>
      </c>
      <c r="IW71" s="473">
        <v>0</v>
      </c>
      <c r="IX71" s="473">
        <v>0</v>
      </c>
      <c r="IY71" s="473">
        <v>0</v>
      </c>
      <c r="IZ71" s="473">
        <v>0</v>
      </c>
      <c r="JA71" s="473">
        <v>0</v>
      </c>
      <c r="JB71" s="473">
        <v>0</v>
      </c>
      <c r="JC71" s="473">
        <v>0</v>
      </c>
      <c r="JD71" s="473">
        <v>0</v>
      </c>
      <c r="JE71" s="473">
        <v>0</v>
      </c>
      <c r="JF71" s="473">
        <v>0</v>
      </c>
      <c r="JG71" s="473">
        <v>0</v>
      </c>
      <c r="JH71" s="473">
        <v>0</v>
      </c>
      <c r="JI71" s="467" t="s">
        <v>1416</v>
      </c>
      <c r="JJ71" s="467" t="s">
        <v>1416</v>
      </c>
      <c r="JK71" s="395"/>
      <c r="JL71" s="395"/>
      <c r="JM71" s="395"/>
      <c r="JN71" s="395"/>
      <c r="JO71" s="395"/>
      <c r="JP71" s="395"/>
      <c r="JQ71" s="395"/>
      <c r="JR71" s="395"/>
      <c r="JS71" s="395"/>
      <c r="JT71" s="395"/>
      <c r="JU71" s="395"/>
      <c r="JV71" s="395"/>
      <c r="JW71" s="395"/>
      <c r="JX71" s="395"/>
      <c r="JY71" s="395"/>
      <c r="JZ71" s="395"/>
      <c r="KA71" s="395"/>
      <c r="KB71" s="395"/>
      <c r="KC71" s="395"/>
      <c r="KD71" s="395"/>
      <c r="KE71" s="395"/>
      <c r="KF71" s="395"/>
      <c r="KG71" s="395"/>
      <c r="KH71" s="395"/>
      <c r="KI71" s="395"/>
      <c r="KJ71" s="395"/>
      <c r="KK71" s="395"/>
      <c r="KL71" s="395"/>
      <c r="KM71" s="395"/>
      <c r="KN71" s="395"/>
      <c r="KO71" s="395"/>
      <c r="KP71" s="395"/>
      <c r="KQ71" s="395"/>
      <c r="KR71" s="395"/>
      <c r="KS71" s="395"/>
      <c r="KT71" s="395"/>
      <c r="KU71" s="395"/>
      <c r="KV71" s="395"/>
      <c r="KW71" s="395"/>
      <c r="KX71" s="395"/>
      <c r="KY71" s="395"/>
      <c r="KZ71" s="395"/>
      <c r="LA71" s="395"/>
      <c r="LB71" s="395"/>
      <c r="LC71" s="395"/>
      <c r="LD71" s="395"/>
      <c r="LE71" s="395"/>
      <c r="LF71" s="395"/>
      <c r="LG71" s="395"/>
      <c r="LH71" s="395"/>
      <c r="LI71" s="395"/>
      <c r="LJ71" s="395"/>
      <c r="LK71" s="395"/>
      <c r="LL71" s="395"/>
      <c r="LM71" s="395"/>
      <c r="LN71" s="395"/>
      <c r="LO71" s="395"/>
      <c r="LP71" s="395"/>
      <c r="LQ71" s="395"/>
      <c r="LR71" s="395"/>
      <c r="LS71" s="395"/>
      <c r="LT71" s="395"/>
      <c r="LU71" s="395"/>
      <c r="LV71" s="395"/>
      <c r="LW71" s="395"/>
      <c r="LX71" s="395"/>
      <c r="LY71" s="395"/>
      <c r="LZ71" s="395"/>
      <c r="MA71" s="395"/>
      <c r="MB71" s="395"/>
      <c r="MC71" s="395"/>
      <c r="MD71" s="395"/>
      <c r="ME71" s="395"/>
      <c r="MF71" s="395"/>
      <c r="MG71" s="395"/>
      <c r="MH71" s="395"/>
      <c r="MI71" s="395"/>
      <c r="MJ71" s="395"/>
      <c r="MK71" s="395"/>
      <c r="ML71" s="395"/>
      <c r="MM71" s="395"/>
      <c r="MN71" s="395"/>
      <c r="MO71" s="395"/>
      <c r="MP71" s="395"/>
      <c r="MQ71" s="395"/>
      <c r="MR71" s="395"/>
      <c r="MS71" s="395"/>
      <c r="MT71" s="395"/>
      <c r="MU71" s="395"/>
      <c r="MV71" s="395"/>
      <c r="MW71" s="395"/>
      <c r="MX71" s="395"/>
      <c r="MY71" s="395"/>
      <c r="MZ71" s="395"/>
      <c r="NA71" s="395"/>
      <c r="NB71" s="395"/>
      <c r="NC71" s="395"/>
      <c r="ND71" s="395"/>
      <c r="NE71" s="395"/>
      <c r="NF71" s="395"/>
      <c r="NG71" s="489"/>
      <c r="NH71" s="475">
        <v>2.4457605636893369</v>
      </c>
      <c r="NI71" s="475">
        <v>20.35361941102266</v>
      </c>
      <c r="NJ71" s="475">
        <v>2.3784469470476135</v>
      </c>
      <c r="NK71" s="475">
        <v>4637.074943999999</v>
      </c>
      <c r="NL71" s="475">
        <v>15.417913172220873</v>
      </c>
      <c r="NM71" s="475">
        <v>0.13982299999999998</v>
      </c>
      <c r="NN71" s="475">
        <v>0.40198999999999996</v>
      </c>
      <c r="NO71" s="475">
        <v>4.0781999999999999E-2</v>
      </c>
      <c r="NP71" s="475">
        <v>2.8204161346351744E-2</v>
      </c>
      <c r="NQ71" s="475">
        <v>0.37359852997412574</v>
      </c>
      <c r="NR71" s="475">
        <v>1.1404879269676496</v>
      </c>
      <c r="NS71" s="475">
        <v>0</v>
      </c>
      <c r="NT71" s="475">
        <v>10.637909856607379</v>
      </c>
      <c r="NU71" s="475">
        <v>0.39112688718040239</v>
      </c>
      <c r="NV71" s="475">
        <v>0</v>
      </c>
      <c r="NW71" s="475">
        <v>0.54161047747846958</v>
      </c>
      <c r="NX71" s="475">
        <v>0</v>
      </c>
      <c r="NY71" s="475">
        <v>0</v>
      </c>
      <c r="NZ71" s="475">
        <v>1.6941761713201444</v>
      </c>
      <c r="OA71" s="475">
        <v>2.0339494949499735E-2</v>
      </c>
      <c r="OB71" s="475">
        <v>0.21999999999999995</v>
      </c>
      <c r="OC71" s="475">
        <v>0.98472541014464143</v>
      </c>
      <c r="OD71" s="475">
        <v>6.9823091906539156E-17</v>
      </c>
      <c r="OE71" s="475">
        <v>5.6243785049851899E-16</v>
      </c>
      <c r="OF71" s="475">
        <v>0.11999999880790704</v>
      </c>
      <c r="OG71" s="475">
        <v>8.9368459582328821E-2</v>
      </c>
      <c r="OH71" s="475">
        <v>0.39510159658355537</v>
      </c>
      <c r="OI71" s="475">
        <v>0.12</v>
      </c>
      <c r="OJ71" s="475">
        <v>4.8399999999999999E-2</v>
      </c>
      <c r="OK71" s="475">
        <v>6.24264E-2</v>
      </c>
      <c r="OL71" s="475">
        <v>0.88614952612179287</v>
      </c>
      <c r="OM71" s="475" t="s">
        <v>1395</v>
      </c>
      <c r="ON71" s="475">
        <v>1</v>
      </c>
      <c r="OO71" s="475">
        <v>60</v>
      </c>
      <c r="OP71" s="490"/>
      <c r="OQ71" s="491" t="s">
        <v>1395</v>
      </c>
      <c r="OR71" s="478" t="s">
        <v>1395</v>
      </c>
      <c r="OS71" s="479">
        <v>610558.99999999988</v>
      </c>
      <c r="OT71" s="479">
        <v>2028</v>
      </c>
      <c r="OU71" s="479" t="s">
        <v>1395</v>
      </c>
      <c r="OV71" s="479" t="s">
        <v>1395</v>
      </c>
      <c r="OW71" s="479">
        <v>0</v>
      </c>
      <c r="OX71" s="479">
        <v>1</v>
      </c>
      <c r="OY71" s="480">
        <v>1</v>
      </c>
      <c r="OZ71" s="480">
        <v>0.87190261452774309</v>
      </c>
      <c r="PA71" s="481"/>
      <c r="PB71" s="482">
        <v>2.4457605636893369</v>
      </c>
      <c r="PC71" s="483"/>
      <c r="PD71" s="478">
        <v>296.85311282328234</v>
      </c>
      <c r="PE71" s="479">
        <v>2.8658231994802784E-13</v>
      </c>
      <c r="PF71" s="479">
        <v>501.75302444686321</v>
      </c>
      <c r="PG71" s="480">
        <v>2.4457605636893369</v>
      </c>
      <c r="PH71" s="483"/>
      <c r="PI71" s="478">
        <v>2.4457605636893369</v>
      </c>
      <c r="PJ71" s="479">
        <v>46400</v>
      </c>
      <c r="PK71" s="479">
        <v>575</v>
      </c>
      <c r="PL71" s="479">
        <v>4.7964201114263805E-2</v>
      </c>
      <c r="PM71" s="484">
        <v>36</v>
      </c>
      <c r="PN71" s="479">
        <v>15012</v>
      </c>
      <c r="PO71" s="485">
        <v>2025</v>
      </c>
      <c r="PP71" s="479">
        <v>33</v>
      </c>
      <c r="PQ71" s="479">
        <v>0</v>
      </c>
      <c r="PR71" s="486" t="s">
        <v>1722</v>
      </c>
      <c r="PS71" s="486" t="s">
        <v>1595</v>
      </c>
      <c r="PT71" s="479">
        <v>1</v>
      </c>
      <c r="PU71" s="487" t="s">
        <v>1721</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row>
    <row r="72" spans="1:457" x14ac:dyDescent="0.35">
      <c r="A72" s="459" t="s">
        <v>1723</v>
      </c>
      <c r="B72" s="460">
        <v>2.4937247648036007</v>
      </c>
      <c r="C72" s="488">
        <f>NPV(About!A$94,'H2 Data'!AE$2:BH$2)/30*AB72+B72</f>
        <v>3.8138288224322006</v>
      </c>
      <c r="D72" s="462" t="s">
        <v>1592</v>
      </c>
      <c r="E72" s="463" t="s">
        <v>1723</v>
      </c>
      <c r="F72" s="463" t="s">
        <v>1391</v>
      </c>
      <c r="G72" s="463" t="s">
        <v>1593</v>
      </c>
      <c r="H72" s="463" t="s">
        <v>1713</v>
      </c>
      <c r="I72" s="463" t="s">
        <v>1595</v>
      </c>
      <c r="J72" s="464">
        <v>2029</v>
      </c>
      <c r="K72" s="465">
        <v>575</v>
      </c>
      <c r="L72" s="466">
        <v>0.95</v>
      </c>
      <c r="M72" s="466">
        <v>2.3300000000000001E-2</v>
      </c>
      <c r="N72" s="466">
        <v>0.25</v>
      </c>
      <c r="O72" s="471">
        <v>0.12</v>
      </c>
      <c r="P72" s="465">
        <v>1</v>
      </c>
      <c r="Q72" s="465">
        <v>2</v>
      </c>
      <c r="R72" s="465">
        <v>30</v>
      </c>
      <c r="S72" s="467" t="s">
        <v>1395</v>
      </c>
      <c r="T72" s="468">
        <v>41614</v>
      </c>
      <c r="U72" s="468">
        <v>410191</v>
      </c>
      <c r="V72" s="468">
        <v>142675</v>
      </c>
      <c r="W72" s="468">
        <v>28534</v>
      </c>
      <c r="X72" s="465">
        <v>0</v>
      </c>
      <c r="Y72" s="469" t="s">
        <v>1714</v>
      </c>
      <c r="Z72" s="470">
        <v>18.559999999999999</v>
      </c>
      <c r="AA72" s="469" t="s">
        <v>1397</v>
      </c>
      <c r="AB72" s="465">
        <v>8.9999999999999993E-3</v>
      </c>
      <c r="AC72" s="466">
        <v>0.7</v>
      </c>
      <c r="AD72" s="466">
        <v>0.7</v>
      </c>
      <c r="AE72" s="466">
        <v>0.7</v>
      </c>
      <c r="AF72" s="467" t="s">
        <v>1398</v>
      </c>
      <c r="AG72" s="465">
        <v>480</v>
      </c>
      <c r="AH72" s="465">
        <v>480</v>
      </c>
      <c r="AI72" s="465">
        <v>480</v>
      </c>
      <c r="AJ72" s="465">
        <v>30</v>
      </c>
      <c r="AK72" s="469" t="s">
        <v>1399</v>
      </c>
      <c r="AL72" s="466">
        <v>1</v>
      </c>
      <c r="AM72" s="466">
        <v>0</v>
      </c>
      <c r="AN72" s="469" t="s">
        <v>1400</v>
      </c>
      <c r="AO72" s="466"/>
      <c r="AP72" s="466"/>
      <c r="AQ72" s="466"/>
      <c r="AR72" s="466"/>
      <c r="AS72" s="466"/>
      <c r="AT72" s="466"/>
      <c r="AU72" s="466"/>
      <c r="AV72" s="466"/>
      <c r="AW72" s="466"/>
      <c r="AX72" s="466"/>
      <c r="AY72" s="466"/>
      <c r="AZ72" s="466"/>
      <c r="BA72" s="466"/>
      <c r="BB72" s="466"/>
      <c r="BC72" s="466"/>
      <c r="BD72" s="466"/>
      <c r="BE72" s="466"/>
      <c r="BF72" s="466"/>
      <c r="BG72" s="466"/>
      <c r="BH72" s="466"/>
      <c r="BI72" s="466"/>
      <c r="BJ72" s="466"/>
      <c r="BK72" s="466"/>
      <c r="BL72" s="466"/>
      <c r="BM72" s="466"/>
      <c r="BN72" s="466"/>
      <c r="BO72" s="466"/>
      <c r="BP72" s="466"/>
      <c r="BQ72" s="466"/>
      <c r="BR72" s="466"/>
      <c r="BS72" s="466"/>
      <c r="BT72" s="466"/>
      <c r="BU72" s="466"/>
      <c r="BV72" s="466"/>
      <c r="BW72" s="466"/>
      <c r="BX72" s="466"/>
      <c r="BY72" s="466"/>
      <c r="BZ72" s="466"/>
      <c r="CA72" s="466"/>
      <c r="CB72" s="466"/>
      <c r="CC72" s="466"/>
      <c r="CD72" s="466"/>
      <c r="CE72" s="466"/>
      <c r="CF72" s="466"/>
      <c r="CG72" s="466"/>
      <c r="CH72" s="466"/>
      <c r="CI72" s="466"/>
      <c r="CJ72" s="466"/>
      <c r="CK72" s="466"/>
      <c r="CL72" s="466"/>
      <c r="CM72" s="466"/>
      <c r="CN72" s="466"/>
      <c r="CO72" s="466"/>
      <c r="CP72" s="466"/>
      <c r="CQ72" s="466"/>
      <c r="CR72" s="466"/>
      <c r="CS72" s="466"/>
      <c r="CT72" s="466"/>
      <c r="CU72" s="466"/>
      <c r="CV72" s="466"/>
      <c r="CW72" s="466"/>
      <c r="CX72" s="466"/>
      <c r="CY72" s="466"/>
      <c r="CZ72" s="466"/>
      <c r="DA72" s="466"/>
      <c r="DB72" s="466"/>
      <c r="DC72" s="466"/>
      <c r="DD72" s="466"/>
      <c r="DE72" s="466"/>
      <c r="DF72" s="466"/>
      <c r="DG72" s="466"/>
      <c r="DH72" s="466"/>
      <c r="DI72" s="466"/>
      <c r="DJ72" s="466"/>
      <c r="DK72" s="466"/>
      <c r="DL72" s="466"/>
      <c r="DM72" s="466"/>
      <c r="DN72" s="466"/>
      <c r="DO72" s="466"/>
      <c r="DP72" s="466"/>
      <c r="DQ72" s="466"/>
      <c r="DR72" s="466"/>
      <c r="DS72" s="466"/>
      <c r="DT72" s="466"/>
      <c r="DU72" s="466"/>
      <c r="DV72" s="466"/>
      <c r="DW72" s="471"/>
      <c r="DX72" s="466"/>
      <c r="DY72" s="466"/>
      <c r="DZ72" s="466"/>
      <c r="EA72" s="466"/>
      <c r="EB72" s="466"/>
      <c r="EC72" s="466"/>
      <c r="ED72" s="466"/>
      <c r="EE72" s="466"/>
      <c r="EF72" s="466"/>
      <c r="EG72" s="466"/>
      <c r="EH72" s="466"/>
      <c r="EI72" s="466"/>
      <c r="EJ72" s="466"/>
      <c r="EK72" s="465"/>
      <c r="EL72" s="465"/>
      <c r="EM72" s="465"/>
      <c r="EN72" s="465"/>
      <c r="EO72" s="466"/>
      <c r="EP72" s="466"/>
      <c r="EQ72" s="466"/>
      <c r="ER72" s="465"/>
      <c r="ES72" s="465"/>
      <c r="ET72" s="465"/>
      <c r="EU72" s="465"/>
      <c r="EV72" s="465"/>
      <c r="EW72" s="467"/>
      <c r="EX72" s="467" t="s">
        <v>1401</v>
      </c>
      <c r="EY72" s="467">
        <v>0</v>
      </c>
      <c r="EZ72" s="467">
        <v>0</v>
      </c>
      <c r="FA72" s="467">
        <v>0</v>
      </c>
      <c r="FB72" s="469" t="s">
        <v>1402</v>
      </c>
      <c r="FC72" s="467">
        <v>62.117280000000001</v>
      </c>
      <c r="FD72" s="469" t="s">
        <v>1715</v>
      </c>
      <c r="FE72" s="467">
        <v>1589.991</v>
      </c>
      <c r="FF72" s="469" t="s">
        <v>1404</v>
      </c>
      <c r="FG72" s="467">
        <v>0</v>
      </c>
      <c r="FH72" s="469" t="s">
        <v>1405</v>
      </c>
      <c r="FI72" s="467">
        <v>0</v>
      </c>
      <c r="FJ72" s="469" t="s">
        <v>1405</v>
      </c>
      <c r="FK72" s="467">
        <v>0</v>
      </c>
      <c r="FL72" s="472">
        <v>0</v>
      </c>
      <c r="FM72" s="473">
        <v>0</v>
      </c>
      <c r="FN72" s="473">
        <v>0</v>
      </c>
      <c r="FO72" s="473">
        <v>0</v>
      </c>
      <c r="FP72" s="473">
        <v>0</v>
      </c>
      <c r="FQ72" s="473">
        <v>0</v>
      </c>
      <c r="FR72" s="473">
        <v>0</v>
      </c>
      <c r="FS72" s="473">
        <v>0</v>
      </c>
      <c r="FT72" s="473">
        <v>0</v>
      </c>
      <c r="FU72" s="473">
        <v>0</v>
      </c>
      <c r="FV72" s="473">
        <v>0</v>
      </c>
      <c r="FW72" s="473">
        <v>0</v>
      </c>
      <c r="FX72" s="473">
        <v>0</v>
      </c>
      <c r="FY72" s="473">
        <v>0</v>
      </c>
      <c r="FZ72" s="473">
        <v>0</v>
      </c>
      <c r="GA72" s="473">
        <v>0</v>
      </c>
      <c r="GB72" s="473">
        <v>0</v>
      </c>
      <c r="GC72" s="473">
        <v>0</v>
      </c>
      <c r="GD72" s="473">
        <v>0</v>
      </c>
      <c r="GE72" s="473">
        <v>0</v>
      </c>
      <c r="GF72" s="473">
        <v>0</v>
      </c>
      <c r="GG72" s="473">
        <v>0</v>
      </c>
      <c r="GH72" s="473">
        <v>0</v>
      </c>
      <c r="GI72" s="473">
        <v>0</v>
      </c>
      <c r="GJ72" s="473">
        <v>0</v>
      </c>
      <c r="GK72" s="473">
        <v>0</v>
      </c>
      <c r="GL72" s="473">
        <v>0</v>
      </c>
      <c r="GM72" s="473">
        <v>0</v>
      </c>
      <c r="GN72" s="473">
        <v>0</v>
      </c>
      <c r="GO72" s="473">
        <v>0</v>
      </c>
      <c r="GP72" s="473">
        <v>0</v>
      </c>
      <c r="GQ72" s="473">
        <v>0</v>
      </c>
      <c r="GR72" s="473">
        <v>0</v>
      </c>
      <c r="GS72" s="473">
        <v>0</v>
      </c>
      <c r="GT72" s="473">
        <v>0</v>
      </c>
      <c r="GU72" s="473">
        <v>0</v>
      </c>
      <c r="GV72" s="473">
        <v>0</v>
      </c>
      <c r="GW72" s="473">
        <v>0</v>
      </c>
      <c r="GX72" s="473">
        <v>0</v>
      </c>
      <c r="GY72" s="473">
        <v>0</v>
      </c>
      <c r="GZ72" s="473">
        <v>0</v>
      </c>
      <c r="HA72" s="473">
        <v>0</v>
      </c>
      <c r="HB72" s="473">
        <v>0</v>
      </c>
      <c r="HC72" s="473">
        <v>0</v>
      </c>
      <c r="HD72" s="473">
        <v>0</v>
      </c>
      <c r="HE72" s="473">
        <v>0</v>
      </c>
      <c r="HF72" s="473">
        <v>0</v>
      </c>
      <c r="HG72" s="473">
        <v>0</v>
      </c>
      <c r="HH72" s="473">
        <v>0</v>
      </c>
      <c r="HI72" s="473">
        <v>0</v>
      </c>
      <c r="HJ72" s="473">
        <v>0</v>
      </c>
      <c r="HK72" s="473">
        <v>0</v>
      </c>
      <c r="HL72" s="473">
        <v>0</v>
      </c>
      <c r="HM72" s="473">
        <v>0</v>
      </c>
      <c r="HN72" s="473">
        <v>0</v>
      </c>
      <c r="HO72" s="473">
        <v>0</v>
      </c>
      <c r="HP72" s="473">
        <v>0</v>
      </c>
      <c r="HQ72" s="473">
        <v>0</v>
      </c>
      <c r="HR72" s="473">
        <v>0</v>
      </c>
      <c r="HS72" s="473">
        <v>0</v>
      </c>
      <c r="HT72" s="473">
        <v>0</v>
      </c>
      <c r="HU72" s="473">
        <v>0</v>
      </c>
      <c r="HV72" s="473">
        <v>0</v>
      </c>
      <c r="HW72" s="473">
        <v>0</v>
      </c>
      <c r="HX72" s="473">
        <v>0</v>
      </c>
      <c r="HY72" s="473">
        <v>0</v>
      </c>
      <c r="HZ72" s="473">
        <v>0</v>
      </c>
      <c r="IA72" s="473">
        <v>0</v>
      </c>
      <c r="IB72" s="473">
        <v>0</v>
      </c>
      <c r="IC72" s="473">
        <v>0</v>
      </c>
      <c r="ID72" s="473">
        <v>0</v>
      </c>
      <c r="IE72" s="473">
        <v>0</v>
      </c>
      <c r="IF72" s="473">
        <v>0</v>
      </c>
      <c r="IG72" s="473">
        <v>0</v>
      </c>
      <c r="IH72" s="473">
        <v>0</v>
      </c>
      <c r="II72" s="473">
        <v>0</v>
      </c>
      <c r="IJ72" s="473">
        <v>0</v>
      </c>
      <c r="IK72" s="473">
        <v>0</v>
      </c>
      <c r="IL72" s="473">
        <v>0</v>
      </c>
      <c r="IM72" s="473">
        <v>0</v>
      </c>
      <c r="IN72" s="473">
        <v>0</v>
      </c>
      <c r="IO72" s="473">
        <v>0</v>
      </c>
      <c r="IP72" s="473">
        <v>0</v>
      </c>
      <c r="IQ72" s="473">
        <v>0</v>
      </c>
      <c r="IR72" s="473">
        <v>0</v>
      </c>
      <c r="IS72" s="473">
        <v>0</v>
      </c>
      <c r="IT72" s="473">
        <v>0</v>
      </c>
      <c r="IU72" s="473">
        <v>0</v>
      </c>
      <c r="IV72" s="473">
        <v>0</v>
      </c>
      <c r="IW72" s="473">
        <v>0</v>
      </c>
      <c r="IX72" s="473">
        <v>0</v>
      </c>
      <c r="IY72" s="473">
        <v>0</v>
      </c>
      <c r="IZ72" s="473">
        <v>0</v>
      </c>
      <c r="JA72" s="473">
        <v>0</v>
      </c>
      <c r="JB72" s="473">
        <v>0</v>
      </c>
      <c r="JC72" s="473">
        <v>0</v>
      </c>
      <c r="JD72" s="473">
        <v>0</v>
      </c>
      <c r="JE72" s="473">
        <v>0</v>
      </c>
      <c r="JF72" s="473">
        <v>0</v>
      </c>
      <c r="JG72" s="473">
        <v>0</v>
      </c>
      <c r="JH72" s="473">
        <v>0</v>
      </c>
      <c r="JI72" s="467" t="s">
        <v>1416</v>
      </c>
      <c r="JJ72" s="467" t="s">
        <v>1416</v>
      </c>
      <c r="JK72" s="395"/>
      <c r="JL72" s="395"/>
      <c r="JM72" s="395"/>
      <c r="JN72" s="395"/>
      <c r="JO72" s="395"/>
      <c r="JP72" s="395"/>
      <c r="JQ72" s="395"/>
      <c r="JR72" s="395"/>
      <c r="JS72" s="395"/>
      <c r="JT72" s="395"/>
      <c r="JU72" s="395"/>
      <c r="JV72" s="395"/>
      <c r="JW72" s="395"/>
      <c r="JX72" s="395"/>
      <c r="JY72" s="395"/>
      <c r="JZ72" s="395"/>
      <c r="KA72" s="395"/>
      <c r="KB72" s="395"/>
      <c r="KC72" s="395"/>
      <c r="KD72" s="395"/>
      <c r="KE72" s="395"/>
      <c r="KF72" s="395"/>
      <c r="KG72" s="395"/>
      <c r="KH72" s="395"/>
      <c r="KI72" s="395"/>
      <c r="KJ72" s="395"/>
      <c r="KK72" s="395"/>
      <c r="KL72" s="395"/>
      <c r="KM72" s="395"/>
      <c r="KN72" s="395"/>
      <c r="KO72" s="395"/>
      <c r="KP72" s="395"/>
      <c r="KQ72" s="395"/>
      <c r="KR72" s="395"/>
      <c r="KS72" s="395"/>
      <c r="KT72" s="395"/>
      <c r="KU72" s="395"/>
      <c r="KV72" s="395"/>
      <c r="KW72" s="395"/>
      <c r="KX72" s="395"/>
      <c r="KY72" s="395"/>
      <c r="KZ72" s="395"/>
      <c r="LA72" s="395"/>
      <c r="LB72" s="395"/>
      <c r="LC72" s="395"/>
      <c r="LD72" s="395"/>
      <c r="LE72" s="395"/>
      <c r="LF72" s="395"/>
      <c r="LG72" s="395"/>
      <c r="LH72" s="395"/>
      <c r="LI72" s="395"/>
      <c r="LJ72" s="395"/>
      <c r="LK72" s="395"/>
      <c r="LL72" s="395"/>
      <c r="LM72" s="395"/>
      <c r="LN72" s="395"/>
      <c r="LO72" s="395"/>
      <c r="LP72" s="395"/>
      <c r="LQ72" s="395"/>
      <c r="LR72" s="395"/>
      <c r="LS72" s="395"/>
      <c r="LT72" s="395"/>
      <c r="LU72" s="395"/>
      <c r="LV72" s="395"/>
      <c r="LW72" s="395"/>
      <c r="LX72" s="395"/>
      <c r="LY72" s="395"/>
      <c r="LZ72" s="395"/>
      <c r="MA72" s="395"/>
      <c r="MB72" s="395"/>
      <c r="MC72" s="395"/>
      <c r="MD72" s="395"/>
      <c r="ME72" s="395"/>
      <c r="MF72" s="395"/>
      <c r="MG72" s="395"/>
      <c r="MH72" s="395"/>
      <c r="MI72" s="395"/>
      <c r="MJ72" s="395"/>
      <c r="MK72" s="395"/>
      <c r="ML72" s="395"/>
      <c r="MM72" s="395"/>
      <c r="MN72" s="395"/>
      <c r="MO72" s="395"/>
      <c r="MP72" s="395"/>
      <c r="MQ72" s="395"/>
      <c r="MR72" s="395"/>
      <c r="MS72" s="395"/>
      <c r="MT72" s="395"/>
      <c r="MU72" s="395"/>
      <c r="MV72" s="395"/>
      <c r="MW72" s="395"/>
      <c r="MX72" s="395"/>
      <c r="MY72" s="395"/>
      <c r="MZ72" s="395"/>
      <c r="NA72" s="395"/>
      <c r="NB72" s="395"/>
      <c r="NC72" s="395"/>
      <c r="ND72" s="395"/>
      <c r="NE72" s="395"/>
      <c r="NF72" s="395"/>
      <c r="NG72" s="489"/>
      <c r="NH72" s="475">
        <v>2.4937247648036007</v>
      </c>
      <c r="NI72" s="475">
        <v>20.752777492695564</v>
      </c>
      <c r="NJ72" s="475">
        <v>2.4172469937222485</v>
      </c>
      <c r="NK72" s="475">
        <v>4636.6517759999997</v>
      </c>
      <c r="NL72" s="475">
        <v>15.719522525762272</v>
      </c>
      <c r="NM72" s="475">
        <v>0.142675</v>
      </c>
      <c r="NN72" s="475">
        <v>0.41019099999999997</v>
      </c>
      <c r="NO72" s="475">
        <v>4.1613999999999998E-2</v>
      </c>
      <c r="NP72" s="475">
        <v>2.8537829753845716E-2</v>
      </c>
      <c r="NQ72" s="475">
        <v>0.37755114781344079</v>
      </c>
      <c r="NR72" s="475">
        <v>1.1637724508455645</v>
      </c>
      <c r="NS72" s="475">
        <v>0</v>
      </c>
      <c r="NT72" s="475">
        <v>10.808894976849503</v>
      </c>
      <c r="NU72" s="475">
        <v>0.39903758962342001</v>
      </c>
      <c r="NV72" s="475">
        <v>0</v>
      </c>
      <c r="NW72" s="475">
        <v>0.56002505646755918</v>
      </c>
      <c r="NX72" s="475">
        <v>0</v>
      </c>
      <c r="NY72" s="475">
        <v>0</v>
      </c>
      <c r="NZ72" s="475">
        <v>1.7586856446550942</v>
      </c>
      <c r="OA72" s="475">
        <v>2.0336464646413328E-2</v>
      </c>
      <c r="OB72" s="475">
        <v>0.21999999999999995</v>
      </c>
      <c r="OC72" s="475">
        <v>1.0239715961729783</v>
      </c>
      <c r="OD72" s="475">
        <v>-9.1388461986688817E-8</v>
      </c>
      <c r="OE72" s="475">
        <v>-7.36150873824954E-7</v>
      </c>
      <c r="OF72" s="475">
        <v>0.11999977231025694</v>
      </c>
      <c r="OG72" s="475">
        <v>9.0116438269615171E-2</v>
      </c>
      <c r="OH72" s="475">
        <v>0.37514509635196297</v>
      </c>
      <c r="OI72" s="475">
        <v>0.12</v>
      </c>
      <c r="OJ72" s="475">
        <v>4.8000000000000001E-2</v>
      </c>
      <c r="OK72" s="475">
        <v>6.2207999999999999E-2</v>
      </c>
      <c r="OL72" s="475">
        <v>0.86860621963572837</v>
      </c>
      <c r="OM72" s="475" t="s">
        <v>1395</v>
      </c>
      <c r="ON72" s="475">
        <v>1</v>
      </c>
      <c r="OO72" s="475">
        <v>61</v>
      </c>
      <c r="OP72" s="490"/>
      <c r="OQ72" s="491" t="s">
        <v>1395</v>
      </c>
      <c r="OR72" s="478" t="s">
        <v>1395</v>
      </c>
      <c r="OS72" s="479">
        <v>623014</v>
      </c>
      <c r="OT72" s="479">
        <v>2029</v>
      </c>
      <c r="OU72" s="479" t="s">
        <v>1395</v>
      </c>
      <c r="OV72" s="479" t="s">
        <v>1395</v>
      </c>
      <c r="OW72" s="479">
        <v>0</v>
      </c>
      <c r="OX72" s="479">
        <v>1</v>
      </c>
      <c r="OY72" s="480">
        <v>1</v>
      </c>
      <c r="OZ72" s="480">
        <v>0.85454956143356553</v>
      </c>
      <c r="PA72" s="481"/>
      <c r="PB72" s="482">
        <v>2.4937247648036007</v>
      </c>
      <c r="PC72" s="483"/>
      <c r="PD72" s="478">
        <v>296.9121896332025</v>
      </c>
      <c r="PE72" s="479">
        <v>-3.6766950586691302E-4</v>
      </c>
      <c r="PF72" s="479">
        <v>511.42115587054968</v>
      </c>
      <c r="PG72" s="480">
        <v>2.4937247648036007</v>
      </c>
      <c r="PH72" s="483"/>
      <c r="PI72" s="478">
        <v>2.4937247648036007</v>
      </c>
      <c r="PJ72" s="479">
        <v>46975</v>
      </c>
      <c r="PK72" s="479">
        <v>575</v>
      </c>
      <c r="PL72" s="479">
        <v>2.5542262891596668E-2</v>
      </c>
      <c r="PM72" s="484">
        <v>36</v>
      </c>
      <c r="PN72" s="479">
        <v>14976</v>
      </c>
      <c r="PO72" s="485">
        <v>2026</v>
      </c>
      <c r="PP72" s="479">
        <v>33</v>
      </c>
      <c r="PQ72" s="479">
        <v>0</v>
      </c>
      <c r="PR72" s="486" t="s">
        <v>1724</v>
      </c>
      <c r="PS72" s="486" t="s">
        <v>1595</v>
      </c>
      <c r="PT72" s="479">
        <v>1</v>
      </c>
      <c r="PU72" s="487" t="s">
        <v>1723</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row>
    <row r="73" spans="1:457" x14ac:dyDescent="0.35">
      <c r="A73" s="459" t="s">
        <v>1725</v>
      </c>
      <c r="B73" s="460">
        <v>2.5192670276951974</v>
      </c>
      <c r="C73" s="488">
        <f>NPV(About!A$94,'H2 Data'!AE$2:BH$2)/30*AB73+B73</f>
        <v>3.8393710853237972</v>
      </c>
      <c r="D73" s="462" t="s">
        <v>1592</v>
      </c>
      <c r="E73" s="463" t="s">
        <v>1725</v>
      </c>
      <c r="F73" s="463" t="s">
        <v>1391</v>
      </c>
      <c r="G73" s="463" t="s">
        <v>1593</v>
      </c>
      <c r="H73" s="463" t="s">
        <v>1713</v>
      </c>
      <c r="I73" s="463" t="s">
        <v>1595</v>
      </c>
      <c r="J73" s="464">
        <v>2030</v>
      </c>
      <c r="K73" s="465">
        <v>575</v>
      </c>
      <c r="L73" s="466">
        <v>0.95</v>
      </c>
      <c r="M73" s="466">
        <v>2.3300000000000001E-2</v>
      </c>
      <c r="N73" s="466">
        <v>0.25</v>
      </c>
      <c r="O73" s="471">
        <v>0.12</v>
      </c>
      <c r="P73" s="465">
        <v>1</v>
      </c>
      <c r="Q73" s="465">
        <v>2</v>
      </c>
      <c r="R73" s="465">
        <v>30</v>
      </c>
      <c r="S73" s="467" t="s">
        <v>1395</v>
      </c>
      <c r="T73" s="468">
        <v>42457.999999999993</v>
      </c>
      <c r="U73" s="468">
        <v>418517.99999999994</v>
      </c>
      <c r="V73" s="468">
        <v>145570.99999999997</v>
      </c>
      <c r="W73" s="468">
        <v>29112.999999999996</v>
      </c>
      <c r="X73" s="465">
        <v>0</v>
      </c>
      <c r="Y73" s="469" t="s">
        <v>1714</v>
      </c>
      <c r="Z73" s="470">
        <v>18.559999999999999</v>
      </c>
      <c r="AA73" s="469" t="s">
        <v>1397</v>
      </c>
      <c r="AB73" s="465">
        <v>8.9999999999999993E-3</v>
      </c>
      <c r="AC73" s="466">
        <v>0.7</v>
      </c>
      <c r="AD73" s="466">
        <v>0.7</v>
      </c>
      <c r="AE73" s="466">
        <v>0.7</v>
      </c>
      <c r="AF73" s="467" t="s">
        <v>1398</v>
      </c>
      <c r="AG73" s="465">
        <v>476</v>
      </c>
      <c r="AH73" s="465">
        <v>476</v>
      </c>
      <c r="AI73" s="465">
        <v>476</v>
      </c>
      <c r="AJ73" s="465">
        <v>30</v>
      </c>
      <c r="AK73" s="469" t="s">
        <v>1399</v>
      </c>
      <c r="AL73" s="466">
        <v>1</v>
      </c>
      <c r="AM73" s="466">
        <v>0</v>
      </c>
      <c r="AN73" s="469" t="s">
        <v>1400</v>
      </c>
      <c r="AO73" s="466"/>
      <c r="AP73" s="466"/>
      <c r="AQ73" s="466"/>
      <c r="AR73" s="466"/>
      <c r="AS73" s="466"/>
      <c r="AT73" s="466"/>
      <c r="AU73" s="466"/>
      <c r="AV73" s="466"/>
      <c r="AW73" s="466"/>
      <c r="AX73" s="466"/>
      <c r="AY73" s="466"/>
      <c r="AZ73" s="466"/>
      <c r="BA73" s="466"/>
      <c r="BB73" s="466"/>
      <c r="BC73" s="466"/>
      <c r="BD73" s="466"/>
      <c r="BE73" s="466"/>
      <c r="BF73" s="466"/>
      <c r="BG73" s="466"/>
      <c r="BH73" s="466"/>
      <c r="BI73" s="466"/>
      <c r="BJ73" s="466"/>
      <c r="BK73" s="466"/>
      <c r="BL73" s="466"/>
      <c r="BM73" s="466"/>
      <c r="BN73" s="466"/>
      <c r="BO73" s="466"/>
      <c r="BP73" s="466"/>
      <c r="BQ73" s="466"/>
      <c r="BR73" s="466"/>
      <c r="BS73" s="466"/>
      <c r="BT73" s="466"/>
      <c r="BU73" s="466"/>
      <c r="BV73" s="466"/>
      <c r="BW73" s="466"/>
      <c r="BX73" s="466"/>
      <c r="BY73" s="466"/>
      <c r="BZ73" s="466"/>
      <c r="CA73" s="466"/>
      <c r="CB73" s="466"/>
      <c r="CC73" s="466"/>
      <c r="CD73" s="466"/>
      <c r="CE73" s="466"/>
      <c r="CF73" s="466"/>
      <c r="CG73" s="466"/>
      <c r="CH73" s="466"/>
      <c r="CI73" s="466"/>
      <c r="CJ73" s="466"/>
      <c r="CK73" s="466"/>
      <c r="CL73" s="466"/>
      <c r="CM73" s="466"/>
      <c r="CN73" s="466"/>
      <c r="CO73" s="466"/>
      <c r="CP73" s="466"/>
      <c r="CQ73" s="466"/>
      <c r="CR73" s="466"/>
      <c r="CS73" s="466"/>
      <c r="CT73" s="466"/>
      <c r="CU73" s="466"/>
      <c r="CV73" s="466"/>
      <c r="CW73" s="466"/>
      <c r="CX73" s="466"/>
      <c r="CY73" s="466"/>
      <c r="CZ73" s="466"/>
      <c r="DA73" s="466"/>
      <c r="DB73" s="466"/>
      <c r="DC73" s="466"/>
      <c r="DD73" s="466"/>
      <c r="DE73" s="466"/>
      <c r="DF73" s="466"/>
      <c r="DG73" s="466"/>
      <c r="DH73" s="466"/>
      <c r="DI73" s="466"/>
      <c r="DJ73" s="466"/>
      <c r="DK73" s="466"/>
      <c r="DL73" s="466"/>
      <c r="DM73" s="466"/>
      <c r="DN73" s="466"/>
      <c r="DO73" s="466"/>
      <c r="DP73" s="466"/>
      <c r="DQ73" s="466"/>
      <c r="DR73" s="466"/>
      <c r="DS73" s="466"/>
      <c r="DT73" s="466"/>
      <c r="DU73" s="466"/>
      <c r="DV73" s="466"/>
      <c r="DW73" s="471"/>
      <c r="DX73" s="466"/>
      <c r="DY73" s="466"/>
      <c r="DZ73" s="466"/>
      <c r="EA73" s="466"/>
      <c r="EB73" s="466"/>
      <c r="EC73" s="466"/>
      <c r="ED73" s="466"/>
      <c r="EE73" s="466"/>
      <c r="EF73" s="466"/>
      <c r="EG73" s="466"/>
      <c r="EH73" s="466"/>
      <c r="EI73" s="466"/>
      <c r="EJ73" s="466"/>
      <c r="EK73" s="465"/>
      <c r="EL73" s="465"/>
      <c r="EM73" s="465"/>
      <c r="EN73" s="465"/>
      <c r="EO73" s="466"/>
      <c r="EP73" s="466"/>
      <c r="EQ73" s="466"/>
      <c r="ER73" s="465"/>
      <c r="ES73" s="465"/>
      <c r="ET73" s="465"/>
      <c r="EU73" s="465"/>
      <c r="EV73" s="465"/>
      <c r="EW73" s="467"/>
      <c r="EX73" s="467" t="s">
        <v>1401</v>
      </c>
      <c r="EY73" s="467">
        <v>0</v>
      </c>
      <c r="EZ73" s="467">
        <v>0</v>
      </c>
      <c r="FA73" s="467">
        <v>0</v>
      </c>
      <c r="FB73" s="469" t="s">
        <v>1402</v>
      </c>
      <c r="FC73" s="467">
        <v>62.117280000000001</v>
      </c>
      <c r="FD73" s="469" t="s">
        <v>1715</v>
      </c>
      <c r="FE73" s="467">
        <v>1589.991</v>
      </c>
      <c r="FF73" s="469" t="s">
        <v>1404</v>
      </c>
      <c r="FG73" s="467">
        <v>0</v>
      </c>
      <c r="FH73" s="469" t="s">
        <v>1405</v>
      </c>
      <c r="FI73" s="467">
        <v>0</v>
      </c>
      <c r="FJ73" s="469" t="s">
        <v>1405</v>
      </c>
      <c r="FK73" s="467">
        <v>0</v>
      </c>
      <c r="FL73" s="472">
        <v>0</v>
      </c>
      <c r="FM73" s="473">
        <v>0</v>
      </c>
      <c r="FN73" s="473">
        <v>0</v>
      </c>
      <c r="FO73" s="473">
        <v>0</v>
      </c>
      <c r="FP73" s="473">
        <v>0</v>
      </c>
      <c r="FQ73" s="473">
        <v>0</v>
      </c>
      <c r="FR73" s="473">
        <v>0</v>
      </c>
      <c r="FS73" s="473">
        <v>0</v>
      </c>
      <c r="FT73" s="473">
        <v>0</v>
      </c>
      <c r="FU73" s="473">
        <v>0</v>
      </c>
      <c r="FV73" s="473">
        <v>0</v>
      </c>
      <c r="FW73" s="473">
        <v>0</v>
      </c>
      <c r="FX73" s="473">
        <v>0</v>
      </c>
      <c r="FY73" s="473">
        <v>0</v>
      </c>
      <c r="FZ73" s="473">
        <v>0</v>
      </c>
      <c r="GA73" s="473">
        <v>0</v>
      </c>
      <c r="GB73" s="473">
        <v>0</v>
      </c>
      <c r="GC73" s="473">
        <v>0</v>
      </c>
      <c r="GD73" s="473">
        <v>0</v>
      </c>
      <c r="GE73" s="473">
        <v>0</v>
      </c>
      <c r="GF73" s="473">
        <v>0</v>
      </c>
      <c r="GG73" s="473">
        <v>0</v>
      </c>
      <c r="GH73" s="473">
        <v>0</v>
      </c>
      <c r="GI73" s="473">
        <v>0</v>
      </c>
      <c r="GJ73" s="473">
        <v>0</v>
      </c>
      <c r="GK73" s="473">
        <v>0</v>
      </c>
      <c r="GL73" s="473">
        <v>0</v>
      </c>
      <c r="GM73" s="473">
        <v>0</v>
      </c>
      <c r="GN73" s="473">
        <v>0</v>
      </c>
      <c r="GO73" s="473">
        <v>0</v>
      </c>
      <c r="GP73" s="473">
        <v>0</v>
      </c>
      <c r="GQ73" s="473">
        <v>0</v>
      </c>
      <c r="GR73" s="473">
        <v>0</v>
      </c>
      <c r="GS73" s="473">
        <v>0</v>
      </c>
      <c r="GT73" s="473">
        <v>0</v>
      </c>
      <c r="GU73" s="473">
        <v>0</v>
      </c>
      <c r="GV73" s="473">
        <v>0</v>
      </c>
      <c r="GW73" s="473">
        <v>0</v>
      </c>
      <c r="GX73" s="473">
        <v>0</v>
      </c>
      <c r="GY73" s="473">
        <v>0</v>
      </c>
      <c r="GZ73" s="473">
        <v>0</v>
      </c>
      <c r="HA73" s="473">
        <v>0</v>
      </c>
      <c r="HB73" s="473">
        <v>0</v>
      </c>
      <c r="HC73" s="473">
        <v>0</v>
      </c>
      <c r="HD73" s="473">
        <v>0</v>
      </c>
      <c r="HE73" s="473">
        <v>0</v>
      </c>
      <c r="HF73" s="473">
        <v>0</v>
      </c>
      <c r="HG73" s="473">
        <v>0</v>
      </c>
      <c r="HH73" s="473">
        <v>0</v>
      </c>
      <c r="HI73" s="473">
        <v>0</v>
      </c>
      <c r="HJ73" s="473">
        <v>0</v>
      </c>
      <c r="HK73" s="473">
        <v>0</v>
      </c>
      <c r="HL73" s="473">
        <v>0</v>
      </c>
      <c r="HM73" s="473">
        <v>0</v>
      </c>
      <c r="HN73" s="473">
        <v>0</v>
      </c>
      <c r="HO73" s="473">
        <v>0</v>
      </c>
      <c r="HP73" s="473">
        <v>0</v>
      </c>
      <c r="HQ73" s="473">
        <v>0</v>
      </c>
      <c r="HR73" s="473">
        <v>0</v>
      </c>
      <c r="HS73" s="473">
        <v>0</v>
      </c>
      <c r="HT73" s="473">
        <v>0</v>
      </c>
      <c r="HU73" s="473">
        <v>0</v>
      </c>
      <c r="HV73" s="473">
        <v>0</v>
      </c>
      <c r="HW73" s="473">
        <v>0</v>
      </c>
      <c r="HX73" s="473">
        <v>0</v>
      </c>
      <c r="HY73" s="473">
        <v>0</v>
      </c>
      <c r="HZ73" s="473">
        <v>0</v>
      </c>
      <c r="IA73" s="473">
        <v>0</v>
      </c>
      <c r="IB73" s="473">
        <v>0</v>
      </c>
      <c r="IC73" s="473">
        <v>0</v>
      </c>
      <c r="ID73" s="473">
        <v>0</v>
      </c>
      <c r="IE73" s="473">
        <v>0</v>
      </c>
      <c r="IF73" s="473">
        <v>0</v>
      </c>
      <c r="IG73" s="473">
        <v>0</v>
      </c>
      <c r="IH73" s="473">
        <v>0</v>
      </c>
      <c r="II73" s="473">
        <v>0</v>
      </c>
      <c r="IJ73" s="473">
        <v>0</v>
      </c>
      <c r="IK73" s="473">
        <v>0</v>
      </c>
      <c r="IL73" s="473">
        <v>0</v>
      </c>
      <c r="IM73" s="473">
        <v>0</v>
      </c>
      <c r="IN73" s="473">
        <v>0</v>
      </c>
      <c r="IO73" s="473">
        <v>0</v>
      </c>
      <c r="IP73" s="473">
        <v>0</v>
      </c>
      <c r="IQ73" s="473">
        <v>0</v>
      </c>
      <c r="IR73" s="473">
        <v>0</v>
      </c>
      <c r="IS73" s="473">
        <v>0</v>
      </c>
      <c r="IT73" s="473">
        <v>0</v>
      </c>
      <c r="IU73" s="473">
        <v>0</v>
      </c>
      <c r="IV73" s="473">
        <v>0</v>
      </c>
      <c r="IW73" s="473">
        <v>0</v>
      </c>
      <c r="IX73" s="473">
        <v>0</v>
      </c>
      <c r="IY73" s="473">
        <v>0</v>
      </c>
      <c r="IZ73" s="473">
        <v>0</v>
      </c>
      <c r="JA73" s="473">
        <v>0</v>
      </c>
      <c r="JB73" s="473">
        <v>0</v>
      </c>
      <c r="JC73" s="473">
        <v>0</v>
      </c>
      <c r="JD73" s="473">
        <v>0</v>
      </c>
      <c r="JE73" s="473">
        <v>0</v>
      </c>
      <c r="JF73" s="473">
        <v>0</v>
      </c>
      <c r="JG73" s="473">
        <v>0</v>
      </c>
      <c r="JH73" s="473">
        <v>0</v>
      </c>
      <c r="JI73" s="467" t="s">
        <v>1416</v>
      </c>
      <c r="JJ73" s="467" t="s">
        <v>1416</v>
      </c>
      <c r="JK73" s="395"/>
      <c r="JL73" s="395"/>
      <c r="JM73" s="395"/>
      <c r="JN73" s="395"/>
      <c r="JO73" s="395"/>
      <c r="JP73" s="395"/>
      <c r="JQ73" s="395"/>
      <c r="JR73" s="395"/>
      <c r="JS73" s="395"/>
      <c r="JT73" s="395"/>
      <c r="JU73" s="395"/>
      <c r="JV73" s="395"/>
      <c r="JW73" s="395"/>
      <c r="JX73" s="395"/>
      <c r="JY73" s="395"/>
      <c r="JZ73" s="395"/>
      <c r="KA73" s="395"/>
      <c r="KB73" s="395"/>
      <c r="KC73" s="395"/>
      <c r="KD73" s="395"/>
      <c r="KE73" s="395"/>
      <c r="KF73" s="395"/>
      <c r="KG73" s="395"/>
      <c r="KH73" s="395"/>
      <c r="KI73" s="395"/>
      <c r="KJ73" s="395"/>
      <c r="KK73" s="395"/>
      <c r="KL73" s="395"/>
      <c r="KM73" s="395"/>
      <c r="KN73" s="395"/>
      <c r="KO73" s="395"/>
      <c r="KP73" s="395"/>
      <c r="KQ73" s="395"/>
      <c r="KR73" s="395"/>
      <c r="KS73" s="395"/>
      <c r="KT73" s="395"/>
      <c r="KU73" s="395"/>
      <c r="KV73" s="395"/>
      <c r="KW73" s="395"/>
      <c r="KX73" s="395"/>
      <c r="KY73" s="395"/>
      <c r="KZ73" s="395"/>
      <c r="LA73" s="395"/>
      <c r="LB73" s="395"/>
      <c r="LC73" s="395"/>
      <c r="LD73" s="395"/>
      <c r="LE73" s="395"/>
      <c r="LF73" s="395"/>
      <c r="LG73" s="395"/>
      <c r="LH73" s="395"/>
      <c r="LI73" s="395"/>
      <c r="LJ73" s="395"/>
      <c r="LK73" s="395"/>
      <c r="LL73" s="395"/>
      <c r="LM73" s="395"/>
      <c r="LN73" s="395"/>
      <c r="LO73" s="395"/>
      <c r="LP73" s="395"/>
      <c r="LQ73" s="395"/>
      <c r="LR73" s="395"/>
      <c r="LS73" s="395"/>
      <c r="LT73" s="395"/>
      <c r="LU73" s="395"/>
      <c r="LV73" s="395"/>
      <c r="LW73" s="395"/>
      <c r="LX73" s="395"/>
      <c r="LY73" s="395"/>
      <c r="LZ73" s="395"/>
      <c r="MA73" s="395"/>
      <c r="MB73" s="395"/>
      <c r="MC73" s="395"/>
      <c r="MD73" s="395"/>
      <c r="ME73" s="395"/>
      <c r="MF73" s="395"/>
      <c r="MG73" s="395"/>
      <c r="MH73" s="395"/>
      <c r="MI73" s="395"/>
      <c r="MJ73" s="395"/>
      <c r="MK73" s="395"/>
      <c r="ML73" s="395"/>
      <c r="MM73" s="395"/>
      <c r="MN73" s="395"/>
      <c r="MO73" s="395"/>
      <c r="MP73" s="395"/>
      <c r="MQ73" s="395"/>
      <c r="MR73" s="395"/>
      <c r="MS73" s="395"/>
      <c r="MT73" s="395"/>
      <c r="MU73" s="395"/>
      <c r="MV73" s="395"/>
      <c r="MW73" s="395"/>
      <c r="MX73" s="395"/>
      <c r="MY73" s="395"/>
      <c r="MZ73" s="395"/>
      <c r="NA73" s="395"/>
      <c r="NB73" s="395"/>
      <c r="NC73" s="395"/>
      <c r="ND73" s="395"/>
      <c r="NE73" s="395"/>
      <c r="NF73" s="395"/>
      <c r="NG73" s="489"/>
      <c r="NH73" s="475">
        <v>2.5192670276951974</v>
      </c>
      <c r="NI73" s="475">
        <v>20.965340204479432</v>
      </c>
      <c r="NJ73" s="475">
        <v>2.4499397195627726</v>
      </c>
      <c r="NK73" s="475">
        <v>4636.6517759999997</v>
      </c>
      <c r="NL73" s="475">
        <v>15.879988162422325</v>
      </c>
      <c r="NM73" s="475">
        <v>0.14557099999999998</v>
      </c>
      <c r="NN73" s="475">
        <v>0.41851799999999995</v>
      </c>
      <c r="NO73" s="475">
        <v>4.2457999999999996E-2</v>
      </c>
      <c r="NP73" s="475">
        <v>2.8870517111053057E-2</v>
      </c>
      <c r="NQ73" s="475">
        <v>0.38147934632326763</v>
      </c>
      <c r="NR73" s="475">
        <v>1.1873618474261864</v>
      </c>
      <c r="NS73" s="475">
        <v>0</v>
      </c>
      <c r="NT73" s="475">
        <v>10.952381590005398</v>
      </c>
      <c r="NU73" s="475">
        <v>0.4071357617982711</v>
      </c>
      <c r="NV73" s="475">
        <v>0</v>
      </c>
      <c r="NW73" s="475">
        <v>0.55239708504026985</v>
      </c>
      <c r="NX73" s="475">
        <v>0</v>
      </c>
      <c r="NY73" s="475">
        <v>0</v>
      </c>
      <c r="NZ73" s="475">
        <v>1.7349444976068227</v>
      </c>
      <c r="OA73" s="475">
        <v>2.0342525252557874E-2</v>
      </c>
      <c r="OB73" s="475">
        <v>0.21999999999999995</v>
      </c>
      <c r="OC73" s="475">
        <v>1.0398063217612787</v>
      </c>
      <c r="OD73" s="475">
        <v>-2.2470066293490816E-17</v>
      </c>
      <c r="OE73" s="475">
        <v>-1.8100051775975002E-16</v>
      </c>
      <c r="OF73" s="475">
        <v>0.11999999880790704</v>
      </c>
      <c r="OG73" s="475">
        <v>8.9427557587623607E-2</v>
      </c>
      <c r="OH73" s="475">
        <v>0.35681571247101629</v>
      </c>
      <c r="OI73" s="475">
        <v>0.12</v>
      </c>
      <c r="OJ73" s="475">
        <v>4.7600000000000003E-2</v>
      </c>
      <c r="OK73" s="475">
        <v>6.1989600000000006E-2</v>
      </c>
      <c r="OL73" s="475">
        <v>0.85108827461950598</v>
      </c>
      <c r="OM73" s="475" t="s">
        <v>1395</v>
      </c>
      <c r="ON73" s="475">
        <v>1</v>
      </c>
      <c r="OO73" s="475">
        <v>62</v>
      </c>
      <c r="OP73" s="490"/>
      <c r="OQ73" s="491" t="s">
        <v>1395</v>
      </c>
      <c r="OR73" s="478" t="s">
        <v>1395</v>
      </c>
      <c r="OS73" s="479">
        <v>635659.99999999988</v>
      </c>
      <c r="OT73" s="479">
        <v>2030</v>
      </c>
      <c r="OU73" s="479" t="s">
        <v>1395</v>
      </c>
      <c r="OV73" s="479" t="s">
        <v>1395</v>
      </c>
      <c r="OW73" s="479">
        <v>0</v>
      </c>
      <c r="OX73" s="479">
        <v>1</v>
      </c>
      <c r="OY73" s="480">
        <v>1</v>
      </c>
      <c r="OZ73" s="480">
        <v>0.83749627614834921</v>
      </c>
      <c r="PA73" s="481"/>
      <c r="PB73" s="482">
        <v>2.5192670276951974</v>
      </c>
      <c r="PC73" s="483"/>
      <c r="PD73" s="478">
        <v>296.82939783074153</v>
      </c>
      <c r="PE73" s="479">
        <v>-8.8577265560095162E-14</v>
      </c>
      <c r="PF73" s="479">
        <v>508.85600678760039</v>
      </c>
      <c r="PG73" s="480">
        <v>2.5192670276951974</v>
      </c>
      <c r="PH73" s="483"/>
      <c r="PI73" s="478">
        <v>2.5192670276951974</v>
      </c>
      <c r="PJ73" s="479">
        <v>47550</v>
      </c>
      <c r="PK73" s="479">
        <v>575</v>
      </c>
      <c r="PL73" s="479">
        <v>2.2110207195527032E-3</v>
      </c>
      <c r="PM73" s="484">
        <v>36</v>
      </c>
      <c r="PN73" s="479">
        <v>14940</v>
      </c>
      <c r="PO73" s="485">
        <v>2027</v>
      </c>
      <c r="PP73" s="479">
        <v>33</v>
      </c>
      <c r="PQ73" s="479">
        <v>0</v>
      </c>
      <c r="PR73" s="486" t="s">
        <v>1726</v>
      </c>
      <c r="PS73" s="486" t="s">
        <v>1595</v>
      </c>
      <c r="PT73" s="479">
        <v>1</v>
      </c>
      <c r="PU73" s="487" t="s">
        <v>1725</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row>
    <row r="74" spans="1:457" x14ac:dyDescent="0.35">
      <c r="A74" s="459" t="s">
        <v>1727</v>
      </c>
      <c r="B74" s="460">
        <v>2.5214780484147501</v>
      </c>
      <c r="C74" s="488">
        <f>NPV(About!A$94,'H2 Data'!AE$2:BH$2)/30*AB74+B74</f>
        <v>3.8415821060433499</v>
      </c>
      <c r="D74" s="462" t="s">
        <v>1592</v>
      </c>
      <c r="E74" s="463" t="s">
        <v>1727</v>
      </c>
      <c r="F74" s="463" t="s">
        <v>1391</v>
      </c>
      <c r="G74" s="463" t="s">
        <v>1593</v>
      </c>
      <c r="H74" s="463" t="s">
        <v>1713</v>
      </c>
      <c r="I74" s="463" t="s">
        <v>1595</v>
      </c>
      <c r="J74" s="464">
        <v>2031</v>
      </c>
      <c r="K74" s="465">
        <v>575</v>
      </c>
      <c r="L74" s="466">
        <v>0.95</v>
      </c>
      <c r="M74" s="466">
        <v>2.3300000000000001E-2</v>
      </c>
      <c r="N74" s="466">
        <v>0.25</v>
      </c>
      <c r="O74" s="471">
        <v>0.12</v>
      </c>
      <c r="P74" s="465">
        <v>1</v>
      </c>
      <c r="Q74" s="465">
        <v>2</v>
      </c>
      <c r="R74" s="465">
        <v>30</v>
      </c>
      <c r="S74" s="467" t="s">
        <v>1395</v>
      </c>
      <c r="T74" s="468">
        <v>43320.000000000007</v>
      </c>
      <c r="U74" s="468">
        <v>427014.00000000006</v>
      </c>
      <c r="V74" s="468">
        <v>148527</v>
      </c>
      <c r="W74" s="468">
        <v>29704.000000000004</v>
      </c>
      <c r="X74" s="465">
        <v>0</v>
      </c>
      <c r="Y74" s="469" t="s">
        <v>1714</v>
      </c>
      <c r="Z74" s="470">
        <v>18.559999999999999</v>
      </c>
      <c r="AA74" s="469" t="s">
        <v>1397</v>
      </c>
      <c r="AB74" s="465">
        <v>8.9999999999999993E-3</v>
      </c>
      <c r="AC74" s="466">
        <v>0.7</v>
      </c>
      <c r="AD74" s="466">
        <v>0.7</v>
      </c>
      <c r="AE74" s="466">
        <v>0.7</v>
      </c>
      <c r="AF74" s="467" t="s">
        <v>1398</v>
      </c>
      <c r="AG74" s="465">
        <v>473</v>
      </c>
      <c r="AH74" s="465">
        <v>473</v>
      </c>
      <c r="AI74" s="465">
        <v>473</v>
      </c>
      <c r="AJ74" s="465">
        <v>30</v>
      </c>
      <c r="AK74" s="469" t="s">
        <v>1399</v>
      </c>
      <c r="AL74" s="466">
        <v>1</v>
      </c>
      <c r="AM74" s="466">
        <v>0</v>
      </c>
      <c r="AN74" s="469" t="s">
        <v>1400</v>
      </c>
      <c r="AO74" s="466"/>
      <c r="AP74" s="466"/>
      <c r="AQ74" s="466"/>
      <c r="AR74" s="466"/>
      <c r="AS74" s="466"/>
      <c r="AT74" s="466"/>
      <c r="AU74" s="466"/>
      <c r="AV74" s="466"/>
      <c r="AW74" s="466"/>
      <c r="AX74" s="466"/>
      <c r="AY74" s="466"/>
      <c r="AZ74" s="466"/>
      <c r="BA74" s="466"/>
      <c r="BB74" s="466"/>
      <c r="BC74" s="466"/>
      <c r="BD74" s="466"/>
      <c r="BE74" s="466"/>
      <c r="BF74" s="466"/>
      <c r="BG74" s="466"/>
      <c r="BH74" s="466"/>
      <c r="BI74" s="466"/>
      <c r="BJ74" s="466"/>
      <c r="BK74" s="466"/>
      <c r="BL74" s="466"/>
      <c r="BM74" s="466"/>
      <c r="BN74" s="466"/>
      <c r="BO74" s="466"/>
      <c r="BP74" s="466"/>
      <c r="BQ74" s="466"/>
      <c r="BR74" s="466"/>
      <c r="BS74" s="466"/>
      <c r="BT74" s="466"/>
      <c r="BU74" s="466"/>
      <c r="BV74" s="466"/>
      <c r="BW74" s="466"/>
      <c r="BX74" s="466"/>
      <c r="BY74" s="466"/>
      <c r="BZ74" s="466"/>
      <c r="CA74" s="466"/>
      <c r="CB74" s="466"/>
      <c r="CC74" s="466"/>
      <c r="CD74" s="466"/>
      <c r="CE74" s="466"/>
      <c r="CF74" s="466"/>
      <c r="CG74" s="466"/>
      <c r="CH74" s="466"/>
      <c r="CI74" s="466"/>
      <c r="CJ74" s="466"/>
      <c r="CK74" s="466"/>
      <c r="CL74" s="466"/>
      <c r="CM74" s="466"/>
      <c r="CN74" s="466"/>
      <c r="CO74" s="466"/>
      <c r="CP74" s="466"/>
      <c r="CQ74" s="466"/>
      <c r="CR74" s="466"/>
      <c r="CS74" s="466"/>
      <c r="CT74" s="466"/>
      <c r="CU74" s="466"/>
      <c r="CV74" s="466"/>
      <c r="CW74" s="466"/>
      <c r="CX74" s="466"/>
      <c r="CY74" s="466"/>
      <c r="CZ74" s="466"/>
      <c r="DA74" s="466"/>
      <c r="DB74" s="466"/>
      <c r="DC74" s="466"/>
      <c r="DD74" s="466"/>
      <c r="DE74" s="466"/>
      <c r="DF74" s="466"/>
      <c r="DG74" s="466"/>
      <c r="DH74" s="466"/>
      <c r="DI74" s="466"/>
      <c r="DJ74" s="466"/>
      <c r="DK74" s="466"/>
      <c r="DL74" s="466"/>
      <c r="DM74" s="466"/>
      <c r="DN74" s="466"/>
      <c r="DO74" s="466"/>
      <c r="DP74" s="466"/>
      <c r="DQ74" s="466"/>
      <c r="DR74" s="466"/>
      <c r="DS74" s="466"/>
      <c r="DT74" s="466"/>
      <c r="DU74" s="466"/>
      <c r="DV74" s="466"/>
      <c r="DW74" s="471"/>
      <c r="DX74" s="466"/>
      <c r="DY74" s="466"/>
      <c r="DZ74" s="466"/>
      <c r="EA74" s="466"/>
      <c r="EB74" s="466"/>
      <c r="EC74" s="466"/>
      <c r="ED74" s="466"/>
      <c r="EE74" s="466"/>
      <c r="EF74" s="466"/>
      <c r="EG74" s="466"/>
      <c r="EH74" s="466"/>
      <c r="EI74" s="466"/>
      <c r="EJ74" s="466"/>
      <c r="EK74" s="465"/>
      <c r="EL74" s="465"/>
      <c r="EM74" s="465"/>
      <c r="EN74" s="465"/>
      <c r="EO74" s="466"/>
      <c r="EP74" s="466"/>
      <c r="EQ74" s="466"/>
      <c r="ER74" s="465"/>
      <c r="ES74" s="465"/>
      <c r="ET74" s="465"/>
      <c r="EU74" s="465"/>
      <c r="EV74" s="465"/>
      <c r="EW74" s="467"/>
      <c r="EX74" s="467" t="s">
        <v>1401</v>
      </c>
      <c r="EY74" s="467">
        <v>0</v>
      </c>
      <c r="EZ74" s="467">
        <v>0</v>
      </c>
      <c r="FA74" s="467">
        <v>0</v>
      </c>
      <c r="FB74" s="469" t="s">
        <v>1402</v>
      </c>
      <c r="FC74" s="467">
        <v>62.117280000000001</v>
      </c>
      <c r="FD74" s="469" t="s">
        <v>1715</v>
      </c>
      <c r="FE74" s="467">
        <v>1589.991</v>
      </c>
      <c r="FF74" s="469" t="s">
        <v>1404</v>
      </c>
      <c r="FG74" s="467">
        <v>0</v>
      </c>
      <c r="FH74" s="469" t="s">
        <v>1405</v>
      </c>
      <c r="FI74" s="467">
        <v>0</v>
      </c>
      <c r="FJ74" s="469" t="s">
        <v>1405</v>
      </c>
      <c r="FK74" s="467">
        <v>0</v>
      </c>
      <c r="FL74" s="472">
        <v>0</v>
      </c>
      <c r="FM74" s="473">
        <v>0</v>
      </c>
      <c r="FN74" s="473">
        <v>0</v>
      </c>
      <c r="FO74" s="473">
        <v>0</v>
      </c>
      <c r="FP74" s="473">
        <v>0</v>
      </c>
      <c r="FQ74" s="473">
        <v>0</v>
      </c>
      <c r="FR74" s="473">
        <v>0</v>
      </c>
      <c r="FS74" s="473">
        <v>0</v>
      </c>
      <c r="FT74" s="473">
        <v>0</v>
      </c>
      <c r="FU74" s="473">
        <v>0</v>
      </c>
      <c r="FV74" s="473">
        <v>0</v>
      </c>
      <c r="FW74" s="473">
        <v>0</v>
      </c>
      <c r="FX74" s="473">
        <v>0</v>
      </c>
      <c r="FY74" s="473">
        <v>0</v>
      </c>
      <c r="FZ74" s="473">
        <v>0</v>
      </c>
      <c r="GA74" s="473">
        <v>0</v>
      </c>
      <c r="GB74" s="473">
        <v>0</v>
      </c>
      <c r="GC74" s="473">
        <v>0</v>
      </c>
      <c r="GD74" s="473">
        <v>0</v>
      </c>
      <c r="GE74" s="473">
        <v>0</v>
      </c>
      <c r="GF74" s="473">
        <v>0</v>
      </c>
      <c r="GG74" s="473">
        <v>0</v>
      </c>
      <c r="GH74" s="473">
        <v>0</v>
      </c>
      <c r="GI74" s="473">
        <v>0</v>
      </c>
      <c r="GJ74" s="473">
        <v>0</v>
      </c>
      <c r="GK74" s="473">
        <v>0</v>
      </c>
      <c r="GL74" s="473">
        <v>0</v>
      </c>
      <c r="GM74" s="473">
        <v>0</v>
      </c>
      <c r="GN74" s="473">
        <v>0</v>
      </c>
      <c r="GO74" s="473">
        <v>0</v>
      </c>
      <c r="GP74" s="473">
        <v>0</v>
      </c>
      <c r="GQ74" s="473">
        <v>0</v>
      </c>
      <c r="GR74" s="473">
        <v>0</v>
      </c>
      <c r="GS74" s="473">
        <v>0</v>
      </c>
      <c r="GT74" s="473">
        <v>0</v>
      </c>
      <c r="GU74" s="473">
        <v>0</v>
      </c>
      <c r="GV74" s="473">
        <v>0</v>
      </c>
      <c r="GW74" s="473">
        <v>0</v>
      </c>
      <c r="GX74" s="473">
        <v>0</v>
      </c>
      <c r="GY74" s="473">
        <v>0</v>
      </c>
      <c r="GZ74" s="473">
        <v>0</v>
      </c>
      <c r="HA74" s="473">
        <v>0</v>
      </c>
      <c r="HB74" s="473">
        <v>0</v>
      </c>
      <c r="HC74" s="473">
        <v>0</v>
      </c>
      <c r="HD74" s="473">
        <v>0</v>
      </c>
      <c r="HE74" s="473">
        <v>0</v>
      </c>
      <c r="HF74" s="473">
        <v>0</v>
      </c>
      <c r="HG74" s="473">
        <v>0</v>
      </c>
      <c r="HH74" s="473">
        <v>0</v>
      </c>
      <c r="HI74" s="473">
        <v>0</v>
      </c>
      <c r="HJ74" s="473">
        <v>0</v>
      </c>
      <c r="HK74" s="473">
        <v>0</v>
      </c>
      <c r="HL74" s="473">
        <v>0</v>
      </c>
      <c r="HM74" s="473">
        <v>0</v>
      </c>
      <c r="HN74" s="473">
        <v>0</v>
      </c>
      <c r="HO74" s="473">
        <v>0</v>
      </c>
      <c r="HP74" s="473">
        <v>0</v>
      </c>
      <c r="HQ74" s="473">
        <v>0</v>
      </c>
      <c r="HR74" s="473">
        <v>0</v>
      </c>
      <c r="HS74" s="473">
        <v>0</v>
      </c>
      <c r="HT74" s="473">
        <v>0</v>
      </c>
      <c r="HU74" s="473">
        <v>0</v>
      </c>
      <c r="HV74" s="473">
        <v>0</v>
      </c>
      <c r="HW74" s="473">
        <v>0</v>
      </c>
      <c r="HX74" s="473">
        <v>0</v>
      </c>
      <c r="HY74" s="473">
        <v>0</v>
      </c>
      <c r="HZ74" s="473">
        <v>0</v>
      </c>
      <c r="IA74" s="473">
        <v>0</v>
      </c>
      <c r="IB74" s="473">
        <v>0</v>
      </c>
      <c r="IC74" s="473">
        <v>0</v>
      </c>
      <c r="ID74" s="473">
        <v>0</v>
      </c>
      <c r="IE74" s="473">
        <v>0</v>
      </c>
      <c r="IF74" s="473">
        <v>0</v>
      </c>
      <c r="IG74" s="473">
        <v>0</v>
      </c>
      <c r="IH74" s="473">
        <v>0</v>
      </c>
      <c r="II74" s="473">
        <v>0</v>
      </c>
      <c r="IJ74" s="473">
        <v>0</v>
      </c>
      <c r="IK74" s="473">
        <v>0</v>
      </c>
      <c r="IL74" s="473">
        <v>0</v>
      </c>
      <c r="IM74" s="473">
        <v>0</v>
      </c>
      <c r="IN74" s="473">
        <v>0</v>
      </c>
      <c r="IO74" s="473">
        <v>0</v>
      </c>
      <c r="IP74" s="473">
        <v>0</v>
      </c>
      <c r="IQ74" s="473">
        <v>0</v>
      </c>
      <c r="IR74" s="473">
        <v>0</v>
      </c>
      <c r="IS74" s="473">
        <v>0</v>
      </c>
      <c r="IT74" s="473">
        <v>0</v>
      </c>
      <c r="IU74" s="473">
        <v>0</v>
      </c>
      <c r="IV74" s="473">
        <v>0</v>
      </c>
      <c r="IW74" s="473">
        <v>0</v>
      </c>
      <c r="IX74" s="473">
        <v>0</v>
      </c>
      <c r="IY74" s="473">
        <v>0</v>
      </c>
      <c r="IZ74" s="473">
        <v>0</v>
      </c>
      <c r="JA74" s="473">
        <v>0</v>
      </c>
      <c r="JB74" s="473">
        <v>0</v>
      </c>
      <c r="JC74" s="473">
        <v>0</v>
      </c>
      <c r="JD74" s="473">
        <v>0</v>
      </c>
      <c r="JE74" s="473">
        <v>0</v>
      </c>
      <c r="JF74" s="473">
        <v>0</v>
      </c>
      <c r="JG74" s="473">
        <v>0</v>
      </c>
      <c r="JH74" s="473">
        <v>0</v>
      </c>
      <c r="JI74" s="467" t="s">
        <v>1416</v>
      </c>
      <c r="JJ74" s="467" t="s">
        <v>1416</v>
      </c>
      <c r="JK74" s="395"/>
      <c r="JL74" s="395"/>
      <c r="JM74" s="395"/>
      <c r="JN74" s="395"/>
      <c r="JO74" s="395"/>
      <c r="JP74" s="395"/>
      <c r="JQ74" s="395"/>
      <c r="JR74" s="395"/>
      <c r="JS74" s="395"/>
      <c r="JT74" s="395"/>
      <c r="JU74" s="395"/>
      <c r="JV74" s="395"/>
      <c r="JW74" s="395"/>
      <c r="JX74" s="395"/>
      <c r="JY74" s="395"/>
      <c r="JZ74" s="395"/>
      <c r="KA74" s="395"/>
      <c r="KB74" s="395"/>
      <c r="KC74" s="395"/>
      <c r="KD74" s="395"/>
      <c r="KE74" s="395"/>
      <c r="KF74" s="395"/>
      <c r="KG74" s="395"/>
      <c r="KH74" s="395"/>
      <c r="KI74" s="395"/>
      <c r="KJ74" s="395"/>
      <c r="KK74" s="395"/>
      <c r="KL74" s="395"/>
      <c r="KM74" s="395"/>
      <c r="KN74" s="395"/>
      <c r="KO74" s="395"/>
      <c r="KP74" s="395"/>
      <c r="KQ74" s="395"/>
      <c r="KR74" s="395"/>
      <c r="KS74" s="395"/>
      <c r="KT74" s="395"/>
      <c r="KU74" s="395"/>
      <c r="KV74" s="395"/>
      <c r="KW74" s="395"/>
      <c r="KX74" s="395"/>
      <c r="KY74" s="395"/>
      <c r="KZ74" s="395"/>
      <c r="LA74" s="395"/>
      <c r="LB74" s="395"/>
      <c r="LC74" s="395"/>
      <c r="LD74" s="395"/>
      <c r="LE74" s="395"/>
      <c r="LF74" s="395"/>
      <c r="LG74" s="395"/>
      <c r="LH74" s="395"/>
      <c r="LI74" s="395"/>
      <c r="LJ74" s="395"/>
      <c r="LK74" s="395"/>
      <c r="LL74" s="395"/>
      <c r="LM74" s="395"/>
      <c r="LN74" s="395"/>
      <c r="LO74" s="395"/>
      <c r="LP74" s="395"/>
      <c r="LQ74" s="395"/>
      <c r="LR74" s="395"/>
      <c r="LS74" s="395"/>
      <c r="LT74" s="395"/>
      <c r="LU74" s="395"/>
      <c r="LV74" s="395"/>
      <c r="LW74" s="395"/>
      <c r="LX74" s="395"/>
      <c r="LY74" s="395"/>
      <c r="LZ74" s="395"/>
      <c r="MA74" s="395"/>
      <c r="MB74" s="395"/>
      <c r="MC74" s="395"/>
      <c r="MD74" s="395"/>
      <c r="ME74" s="395"/>
      <c r="MF74" s="395"/>
      <c r="MG74" s="395"/>
      <c r="MH74" s="395"/>
      <c r="MI74" s="395"/>
      <c r="MJ74" s="395"/>
      <c r="MK74" s="395"/>
      <c r="ML74" s="395"/>
      <c r="MM74" s="395"/>
      <c r="MN74" s="395"/>
      <c r="MO74" s="395"/>
      <c r="MP74" s="395"/>
      <c r="MQ74" s="395"/>
      <c r="MR74" s="395"/>
      <c r="MS74" s="395"/>
      <c r="MT74" s="395"/>
      <c r="MU74" s="395"/>
      <c r="MV74" s="395"/>
      <c r="MW74" s="395"/>
      <c r="MX74" s="395"/>
      <c r="MY74" s="395"/>
      <c r="MZ74" s="395"/>
      <c r="NA74" s="395"/>
      <c r="NB74" s="395"/>
      <c r="NC74" s="395"/>
      <c r="ND74" s="395"/>
      <c r="NE74" s="395"/>
      <c r="NF74" s="395"/>
      <c r="NG74" s="489"/>
      <c r="NH74" s="475">
        <v>2.5214780484147501</v>
      </c>
      <c r="NI74" s="475">
        <v>20.98374031890755</v>
      </c>
      <c r="NJ74" s="475">
        <v>2.477552064484791</v>
      </c>
      <c r="NK74" s="475">
        <v>4637.074943999999</v>
      </c>
      <c r="NL74" s="475">
        <v>15.895694010465457</v>
      </c>
      <c r="NM74" s="475">
        <v>0.14852699999999999</v>
      </c>
      <c r="NN74" s="475">
        <v>0.42701400000000006</v>
      </c>
      <c r="NO74" s="475">
        <v>4.3320000000000004E-2</v>
      </c>
      <c r="NP74" s="475">
        <v>2.9268026142713354E-2</v>
      </c>
      <c r="NQ74" s="475">
        <v>0.38637081978482046</v>
      </c>
      <c r="NR74" s="475">
        <v>1.2114697774732501</v>
      </c>
      <c r="NS74" s="475">
        <v>0</v>
      </c>
      <c r="NT74" s="475">
        <v>11.073147130504411</v>
      </c>
      <c r="NU74" s="475">
        <v>0.41544747017348604</v>
      </c>
      <c r="NV74" s="475">
        <v>0</v>
      </c>
      <c r="NW74" s="475">
        <v>0.51670338932557724</v>
      </c>
      <c r="NX74" s="475">
        <v>0</v>
      </c>
      <c r="NY74" s="475">
        <v>0</v>
      </c>
      <c r="NZ74" s="475">
        <v>1.6151583709184847</v>
      </c>
      <c r="OA74" s="475">
        <v>2.0339494949490316E-2</v>
      </c>
      <c r="OB74" s="475">
        <v>0.21999999999999995</v>
      </c>
      <c r="OC74" s="475">
        <v>1.0273009479486568</v>
      </c>
      <c r="OD74" s="475">
        <v>-6.0078470857697398E-9</v>
      </c>
      <c r="OE74" s="475">
        <v>-4.8394313525489487E-8</v>
      </c>
      <c r="OF74" s="475">
        <v>0.11999998688697811</v>
      </c>
      <c r="OG74" s="475">
        <v>8.7755921483039873E-2</v>
      </c>
      <c r="OH74" s="475">
        <v>0.33976564909515611</v>
      </c>
      <c r="OI74" s="475">
        <v>0.12</v>
      </c>
      <c r="OJ74" s="475">
        <v>4.7299999999999995E-2</v>
      </c>
      <c r="OK74" s="475">
        <v>6.18258E-2</v>
      </c>
      <c r="OL74" s="475">
        <v>0.83421733578601298</v>
      </c>
      <c r="OM74" s="475" t="s">
        <v>1395</v>
      </c>
      <c r="ON74" s="475">
        <v>1</v>
      </c>
      <c r="OO74" s="475">
        <v>63</v>
      </c>
      <c r="OP74" s="490"/>
      <c r="OQ74" s="491" t="s">
        <v>1395</v>
      </c>
      <c r="OR74" s="478" t="s">
        <v>1395</v>
      </c>
      <c r="OS74" s="479">
        <v>648565</v>
      </c>
      <c r="OT74" s="479">
        <v>2031</v>
      </c>
      <c r="OU74" s="479" t="s">
        <v>1395</v>
      </c>
      <c r="OV74" s="479" t="s">
        <v>1395</v>
      </c>
      <c r="OW74" s="479">
        <v>0</v>
      </c>
      <c r="OX74" s="479">
        <v>1</v>
      </c>
      <c r="OY74" s="480">
        <v>1</v>
      </c>
      <c r="OZ74" s="480">
        <v>0.82080415955833841</v>
      </c>
      <c r="PA74" s="481"/>
      <c r="PB74" s="482">
        <v>2.5214780484147501</v>
      </c>
      <c r="PC74" s="483"/>
      <c r="PD74" s="478">
        <v>296.85213041907394</v>
      </c>
      <c r="PE74" s="479">
        <v>-2.3213540795445439E-5</v>
      </c>
      <c r="PF74" s="479">
        <v>492.77054941270006</v>
      </c>
      <c r="PG74" s="480">
        <v>2.5214780484147501</v>
      </c>
      <c r="PH74" s="483"/>
      <c r="PI74" s="478">
        <v>2.5214780484147501</v>
      </c>
      <c r="PJ74" s="479">
        <v>48125</v>
      </c>
      <c r="PK74" s="479">
        <v>575</v>
      </c>
      <c r="PL74" s="479">
        <v>-3.9329457949113245E-2</v>
      </c>
      <c r="PM74" s="484">
        <v>36</v>
      </c>
      <c r="PN74" s="479">
        <v>14904</v>
      </c>
      <c r="PO74" s="485">
        <v>2028</v>
      </c>
      <c r="PP74" s="479">
        <v>33</v>
      </c>
      <c r="PQ74" s="479">
        <v>0</v>
      </c>
      <c r="PR74" s="486" t="s">
        <v>1728</v>
      </c>
      <c r="PS74" s="486" t="s">
        <v>1595</v>
      </c>
      <c r="PT74" s="479">
        <v>1</v>
      </c>
      <c r="PU74" s="487" t="s">
        <v>1727</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row>
    <row r="75" spans="1:457" x14ac:dyDescent="0.35">
      <c r="A75" s="459" t="s">
        <v>1729</v>
      </c>
      <c r="B75" s="460">
        <v>2.4821485904656369</v>
      </c>
      <c r="C75" s="488">
        <f>NPV(About!A$94,'H2 Data'!AE$2:BH$2)/30*AB75+B75</f>
        <v>3.8022526480942367</v>
      </c>
      <c r="D75" s="462" t="s">
        <v>1592</v>
      </c>
      <c r="E75" s="463" t="s">
        <v>1729</v>
      </c>
      <c r="F75" s="463" t="s">
        <v>1391</v>
      </c>
      <c r="G75" s="463" t="s">
        <v>1593</v>
      </c>
      <c r="H75" s="463" t="s">
        <v>1713</v>
      </c>
      <c r="I75" s="463" t="s">
        <v>1595</v>
      </c>
      <c r="J75" s="464">
        <v>2032</v>
      </c>
      <c r="K75" s="465">
        <v>575</v>
      </c>
      <c r="L75" s="466">
        <v>0.95</v>
      </c>
      <c r="M75" s="466">
        <v>2.3300000000000001E-2</v>
      </c>
      <c r="N75" s="466">
        <v>0.25</v>
      </c>
      <c r="O75" s="471">
        <v>0.12</v>
      </c>
      <c r="P75" s="465">
        <v>1</v>
      </c>
      <c r="Q75" s="465">
        <v>2</v>
      </c>
      <c r="R75" s="465">
        <v>30</v>
      </c>
      <c r="S75" s="467" t="s">
        <v>1395</v>
      </c>
      <c r="T75" s="468">
        <v>44204</v>
      </c>
      <c r="U75" s="468">
        <v>435725</v>
      </c>
      <c r="V75" s="468">
        <v>151556</v>
      </c>
      <c r="W75" s="468">
        <v>30310</v>
      </c>
      <c r="X75" s="465">
        <v>0</v>
      </c>
      <c r="Y75" s="469" t="s">
        <v>1714</v>
      </c>
      <c r="Z75" s="470">
        <v>18.559999999999999</v>
      </c>
      <c r="AA75" s="469" t="s">
        <v>1397</v>
      </c>
      <c r="AB75" s="465">
        <v>8.9999999999999993E-3</v>
      </c>
      <c r="AC75" s="466">
        <v>0.7</v>
      </c>
      <c r="AD75" s="466">
        <v>0.7</v>
      </c>
      <c r="AE75" s="466">
        <v>0.7</v>
      </c>
      <c r="AF75" s="467" t="s">
        <v>1398</v>
      </c>
      <c r="AG75" s="465">
        <v>470</v>
      </c>
      <c r="AH75" s="465">
        <v>470</v>
      </c>
      <c r="AI75" s="465">
        <v>470</v>
      </c>
      <c r="AJ75" s="465">
        <v>30</v>
      </c>
      <c r="AK75" s="469" t="s">
        <v>1399</v>
      </c>
      <c r="AL75" s="466">
        <v>1</v>
      </c>
      <c r="AM75" s="466">
        <v>0</v>
      </c>
      <c r="AN75" s="469" t="s">
        <v>1400</v>
      </c>
      <c r="AO75" s="466"/>
      <c r="AP75" s="466"/>
      <c r="AQ75" s="466"/>
      <c r="AR75" s="466"/>
      <c r="AS75" s="466"/>
      <c r="AT75" s="466"/>
      <c r="AU75" s="466"/>
      <c r="AV75" s="466"/>
      <c r="AW75" s="466"/>
      <c r="AX75" s="466"/>
      <c r="AY75" s="466"/>
      <c r="AZ75" s="466"/>
      <c r="BA75" s="466"/>
      <c r="BB75" s="466"/>
      <c r="BC75" s="466"/>
      <c r="BD75" s="466"/>
      <c r="BE75" s="466"/>
      <c r="BF75" s="466"/>
      <c r="BG75" s="466"/>
      <c r="BH75" s="466"/>
      <c r="BI75" s="466"/>
      <c r="BJ75" s="466"/>
      <c r="BK75" s="466"/>
      <c r="BL75" s="466"/>
      <c r="BM75" s="466"/>
      <c r="BN75" s="466"/>
      <c r="BO75" s="466"/>
      <c r="BP75" s="466"/>
      <c r="BQ75" s="466"/>
      <c r="BR75" s="466"/>
      <c r="BS75" s="466"/>
      <c r="BT75" s="466"/>
      <c r="BU75" s="466"/>
      <c r="BV75" s="466"/>
      <c r="BW75" s="466"/>
      <c r="BX75" s="466"/>
      <c r="BY75" s="466"/>
      <c r="BZ75" s="466"/>
      <c r="CA75" s="466"/>
      <c r="CB75" s="466"/>
      <c r="CC75" s="466"/>
      <c r="CD75" s="466"/>
      <c r="CE75" s="466"/>
      <c r="CF75" s="466"/>
      <c r="CG75" s="466"/>
      <c r="CH75" s="466"/>
      <c r="CI75" s="466"/>
      <c r="CJ75" s="466"/>
      <c r="CK75" s="466"/>
      <c r="CL75" s="466"/>
      <c r="CM75" s="466"/>
      <c r="CN75" s="466"/>
      <c r="CO75" s="466"/>
      <c r="CP75" s="466"/>
      <c r="CQ75" s="466"/>
      <c r="CR75" s="466"/>
      <c r="CS75" s="466"/>
      <c r="CT75" s="466"/>
      <c r="CU75" s="466"/>
      <c r="CV75" s="466"/>
      <c r="CW75" s="466"/>
      <c r="CX75" s="466"/>
      <c r="CY75" s="466"/>
      <c r="CZ75" s="466"/>
      <c r="DA75" s="466"/>
      <c r="DB75" s="466"/>
      <c r="DC75" s="466"/>
      <c r="DD75" s="466"/>
      <c r="DE75" s="466"/>
      <c r="DF75" s="466"/>
      <c r="DG75" s="466"/>
      <c r="DH75" s="466"/>
      <c r="DI75" s="466"/>
      <c r="DJ75" s="466"/>
      <c r="DK75" s="466"/>
      <c r="DL75" s="466"/>
      <c r="DM75" s="466"/>
      <c r="DN75" s="466"/>
      <c r="DO75" s="466"/>
      <c r="DP75" s="466"/>
      <c r="DQ75" s="466"/>
      <c r="DR75" s="466"/>
      <c r="DS75" s="466"/>
      <c r="DT75" s="466"/>
      <c r="DU75" s="466"/>
      <c r="DV75" s="466"/>
      <c r="DW75" s="471"/>
      <c r="DX75" s="466"/>
      <c r="DY75" s="466"/>
      <c r="DZ75" s="466"/>
      <c r="EA75" s="466"/>
      <c r="EB75" s="466"/>
      <c r="EC75" s="466"/>
      <c r="ED75" s="466"/>
      <c r="EE75" s="466"/>
      <c r="EF75" s="466"/>
      <c r="EG75" s="466"/>
      <c r="EH75" s="466"/>
      <c r="EI75" s="466"/>
      <c r="EJ75" s="466"/>
      <c r="EK75" s="465"/>
      <c r="EL75" s="465"/>
      <c r="EM75" s="465"/>
      <c r="EN75" s="465"/>
      <c r="EO75" s="466"/>
      <c r="EP75" s="466"/>
      <c r="EQ75" s="466"/>
      <c r="ER75" s="465"/>
      <c r="ES75" s="465"/>
      <c r="ET75" s="465"/>
      <c r="EU75" s="465"/>
      <c r="EV75" s="465"/>
      <c r="EW75" s="467"/>
      <c r="EX75" s="467" t="s">
        <v>1401</v>
      </c>
      <c r="EY75" s="467">
        <v>0</v>
      </c>
      <c r="EZ75" s="467">
        <v>0</v>
      </c>
      <c r="FA75" s="467">
        <v>0</v>
      </c>
      <c r="FB75" s="469" t="s">
        <v>1402</v>
      </c>
      <c r="FC75" s="467">
        <v>62.117280000000001</v>
      </c>
      <c r="FD75" s="469" t="s">
        <v>1715</v>
      </c>
      <c r="FE75" s="467">
        <v>1589.991</v>
      </c>
      <c r="FF75" s="469" t="s">
        <v>1404</v>
      </c>
      <c r="FG75" s="467">
        <v>0</v>
      </c>
      <c r="FH75" s="469" t="s">
        <v>1405</v>
      </c>
      <c r="FI75" s="467">
        <v>0</v>
      </c>
      <c r="FJ75" s="469" t="s">
        <v>1405</v>
      </c>
      <c r="FK75" s="467">
        <v>0</v>
      </c>
      <c r="FL75" s="472">
        <v>0</v>
      </c>
      <c r="FM75" s="473">
        <v>0</v>
      </c>
      <c r="FN75" s="473">
        <v>0</v>
      </c>
      <c r="FO75" s="473">
        <v>0</v>
      </c>
      <c r="FP75" s="473">
        <v>0</v>
      </c>
      <c r="FQ75" s="473">
        <v>0</v>
      </c>
      <c r="FR75" s="473">
        <v>0</v>
      </c>
      <c r="FS75" s="473">
        <v>0</v>
      </c>
      <c r="FT75" s="473">
        <v>0</v>
      </c>
      <c r="FU75" s="473">
        <v>0</v>
      </c>
      <c r="FV75" s="473">
        <v>0</v>
      </c>
      <c r="FW75" s="473">
        <v>0</v>
      </c>
      <c r="FX75" s="473">
        <v>0</v>
      </c>
      <c r="FY75" s="473">
        <v>0</v>
      </c>
      <c r="FZ75" s="473">
        <v>0</v>
      </c>
      <c r="GA75" s="473">
        <v>0</v>
      </c>
      <c r="GB75" s="473">
        <v>0</v>
      </c>
      <c r="GC75" s="473">
        <v>0</v>
      </c>
      <c r="GD75" s="473">
        <v>0</v>
      </c>
      <c r="GE75" s="473">
        <v>0</v>
      </c>
      <c r="GF75" s="473">
        <v>0</v>
      </c>
      <c r="GG75" s="473">
        <v>0</v>
      </c>
      <c r="GH75" s="473">
        <v>0</v>
      </c>
      <c r="GI75" s="473">
        <v>0</v>
      </c>
      <c r="GJ75" s="473">
        <v>0</v>
      </c>
      <c r="GK75" s="473">
        <v>0</v>
      </c>
      <c r="GL75" s="473">
        <v>0</v>
      </c>
      <c r="GM75" s="473">
        <v>0</v>
      </c>
      <c r="GN75" s="473">
        <v>0</v>
      </c>
      <c r="GO75" s="473">
        <v>0</v>
      </c>
      <c r="GP75" s="473">
        <v>0</v>
      </c>
      <c r="GQ75" s="473">
        <v>0</v>
      </c>
      <c r="GR75" s="473">
        <v>0</v>
      </c>
      <c r="GS75" s="473">
        <v>0</v>
      </c>
      <c r="GT75" s="473">
        <v>0</v>
      </c>
      <c r="GU75" s="473">
        <v>0</v>
      </c>
      <c r="GV75" s="473">
        <v>0</v>
      </c>
      <c r="GW75" s="473">
        <v>0</v>
      </c>
      <c r="GX75" s="473">
        <v>0</v>
      </c>
      <c r="GY75" s="473">
        <v>0</v>
      </c>
      <c r="GZ75" s="473">
        <v>0</v>
      </c>
      <c r="HA75" s="473">
        <v>0</v>
      </c>
      <c r="HB75" s="473">
        <v>0</v>
      </c>
      <c r="HC75" s="473">
        <v>0</v>
      </c>
      <c r="HD75" s="473">
        <v>0</v>
      </c>
      <c r="HE75" s="473">
        <v>0</v>
      </c>
      <c r="HF75" s="473">
        <v>0</v>
      </c>
      <c r="HG75" s="473">
        <v>0</v>
      </c>
      <c r="HH75" s="473">
        <v>0</v>
      </c>
      <c r="HI75" s="473">
        <v>0</v>
      </c>
      <c r="HJ75" s="473">
        <v>0</v>
      </c>
      <c r="HK75" s="473">
        <v>0</v>
      </c>
      <c r="HL75" s="473">
        <v>0</v>
      </c>
      <c r="HM75" s="473">
        <v>0</v>
      </c>
      <c r="HN75" s="473">
        <v>0</v>
      </c>
      <c r="HO75" s="473">
        <v>0</v>
      </c>
      <c r="HP75" s="473">
        <v>0</v>
      </c>
      <c r="HQ75" s="473">
        <v>0</v>
      </c>
      <c r="HR75" s="473">
        <v>0</v>
      </c>
      <c r="HS75" s="473">
        <v>0</v>
      </c>
      <c r="HT75" s="473">
        <v>0</v>
      </c>
      <c r="HU75" s="473">
        <v>0</v>
      </c>
      <c r="HV75" s="473">
        <v>0</v>
      </c>
      <c r="HW75" s="473">
        <v>0</v>
      </c>
      <c r="HX75" s="473">
        <v>0</v>
      </c>
      <c r="HY75" s="473">
        <v>0</v>
      </c>
      <c r="HZ75" s="473">
        <v>0</v>
      </c>
      <c r="IA75" s="473">
        <v>0</v>
      </c>
      <c r="IB75" s="473">
        <v>0</v>
      </c>
      <c r="IC75" s="473">
        <v>0</v>
      </c>
      <c r="ID75" s="473">
        <v>0</v>
      </c>
      <c r="IE75" s="473">
        <v>0</v>
      </c>
      <c r="IF75" s="473">
        <v>0</v>
      </c>
      <c r="IG75" s="473">
        <v>0</v>
      </c>
      <c r="IH75" s="473">
        <v>0</v>
      </c>
      <c r="II75" s="473">
        <v>0</v>
      </c>
      <c r="IJ75" s="473">
        <v>0</v>
      </c>
      <c r="IK75" s="473">
        <v>0</v>
      </c>
      <c r="IL75" s="473">
        <v>0</v>
      </c>
      <c r="IM75" s="473">
        <v>0</v>
      </c>
      <c r="IN75" s="473">
        <v>0</v>
      </c>
      <c r="IO75" s="473">
        <v>0</v>
      </c>
      <c r="IP75" s="473">
        <v>0</v>
      </c>
      <c r="IQ75" s="473">
        <v>0</v>
      </c>
      <c r="IR75" s="473">
        <v>0</v>
      </c>
      <c r="IS75" s="473">
        <v>0</v>
      </c>
      <c r="IT75" s="473">
        <v>0</v>
      </c>
      <c r="IU75" s="473">
        <v>0</v>
      </c>
      <c r="IV75" s="473">
        <v>0</v>
      </c>
      <c r="IW75" s="473">
        <v>0</v>
      </c>
      <c r="IX75" s="473">
        <v>0</v>
      </c>
      <c r="IY75" s="473">
        <v>0</v>
      </c>
      <c r="IZ75" s="473">
        <v>0</v>
      </c>
      <c r="JA75" s="473">
        <v>0</v>
      </c>
      <c r="JB75" s="473">
        <v>0</v>
      </c>
      <c r="JC75" s="473">
        <v>0</v>
      </c>
      <c r="JD75" s="473">
        <v>0</v>
      </c>
      <c r="JE75" s="473">
        <v>0</v>
      </c>
      <c r="JF75" s="473">
        <v>0</v>
      </c>
      <c r="JG75" s="473">
        <v>0</v>
      </c>
      <c r="JH75" s="473">
        <v>0</v>
      </c>
      <c r="JI75" s="467" t="s">
        <v>1416</v>
      </c>
      <c r="JJ75" s="467" t="s">
        <v>1416</v>
      </c>
      <c r="JK75" s="395"/>
      <c r="JL75" s="395"/>
      <c r="JM75" s="395"/>
      <c r="JN75" s="395"/>
      <c r="JO75" s="395"/>
      <c r="JP75" s="395"/>
      <c r="JQ75" s="395"/>
      <c r="JR75" s="395"/>
      <c r="JS75" s="395"/>
      <c r="JT75" s="395"/>
      <c r="JU75" s="395"/>
      <c r="JV75" s="395"/>
      <c r="JW75" s="395"/>
      <c r="JX75" s="395"/>
      <c r="JY75" s="395"/>
      <c r="JZ75" s="395"/>
      <c r="KA75" s="395"/>
      <c r="KB75" s="395"/>
      <c r="KC75" s="395"/>
      <c r="KD75" s="395"/>
      <c r="KE75" s="395"/>
      <c r="KF75" s="395"/>
      <c r="KG75" s="395"/>
      <c r="KH75" s="395"/>
      <c r="KI75" s="395"/>
      <c r="KJ75" s="395"/>
      <c r="KK75" s="395"/>
      <c r="KL75" s="395"/>
      <c r="KM75" s="395"/>
      <c r="KN75" s="395"/>
      <c r="KO75" s="395"/>
      <c r="KP75" s="395"/>
      <c r="KQ75" s="395"/>
      <c r="KR75" s="395"/>
      <c r="KS75" s="395"/>
      <c r="KT75" s="395"/>
      <c r="KU75" s="395"/>
      <c r="KV75" s="395"/>
      <c r="KW75" s="395"/>
      <c r="KX75" s="395"/>
      <c r="KY75" s="395"/>
      <c r="KZ75" s="395"/>
      <c r="LA75" s="395"/>
      <c r="LB75" s="395"/>
      <c r="LC75" s="395"/>
      <c r="LD75" s="395"/>
      <c r="LE75" s="395"/>
      <c r="LF75" s="395"/>
      <c r="LG75" s="395"/>
      <c r="LH75" s="395"/>
      <c r="LI75" s="395"/>
      <c r="LJ75" s="395"/>
      <c r="LK75" s="395"/>
      <c r="LL75" s="395"/>
      <c r="LM75" s="395"/>
      <c r="LN75" s="395"/>
      <c r="LO75" s="395"/>
      <c r="LP75" s="395"/>
      <c r="LQ75" s="395"/>
      <c r="LR75" s="395"/>
      <c r="LS75" s="395"/>
      <c r="LT75" s="395"/>
      <c r="LU75" s="395"/>
      <c r="LV75" s="395"/>
      <c r="LW75" s="395"/>
      <c r="LX75" s="395"/>
      <c r="LY75" s="395"/>
      <c r="LZ75" s="395"/>
      <c r="MA75" s="395"/>
      <c r="MB75" s="395"/>
      <c r="MC75" s="395"/>
      <c r="MD75" s="395"/>
      <c r="ME75" s="395"/>
      <c r="MF75" s="395"/>
      <c r="MG75" s="395"/>
      <c r="MH75" s="395"/>
      <c r="MI75" s="395"/>
      <c r="MJ75" s="395"/>
      <c r="MK75" s="395"/>
      <c r="ML75" s="395"/>
      <c r="MM75" s="395"/>
      <c r="MN75" s="395"/>
      <c r="MO75" s="395"/>
      <c r="MP75" s="395"/>
      <c r="MQ75" s="395"/>
      <c r="MR75" s="395"/>
      <c r="MS75" s="395"/>
      <c r="MT75" s="395"/>
      <c r="MU75" s="395"/>
      <c r="MV75" s="395"/>
      <c r="MW75" s="395"/>
      <c r="MX75" s="395"/>
      <c r="MY75" s="395"/>
      <c r="MZ75" s="395"/>
      <c r="NA75" s="395"/>
      <c r="NB75" s="395"/>
      <c r="NC75" s="395"/>
      <c r="ND75" s="395"/>
      <c r="NE75" s="395"/>
      <c r="NF75" s="395"/>
      <c r="NG75" s="489"/>
      <c r="NH75" s="475">
        <v>2.4821485904656369</v>
      </c>
      <c r="NI75" s="475">
        <v>20.656440569855029</v>
      </c>
      <c r="NJ75" s="475">
        <v>2.4958420027025885</v>
      </c>
      <c r="NK75" s="475">
        <v>4637.074943999999</v>
      </c>
      <c r="NL75" s="475">
        <v>15.64760108304573</v>
      </c>
      <c r="NM75" s="475">
        <v>0.151556</v>
      </c>
      <c r="NN75" s="475">
        <v>0.43572499999999997</v>
      </c>
      <c r="NO75" s="475">
        <v>4.4204E-2</v>
      </c>
      <c r="NP75" s="475">
        <v>2.9672652356365764E-2</v>
      </c>
      <c r="NQ75" s="475">
        <v>0.391345463012919</v>
      </c>
      <c r="NR75" s="475">
        <v>1.2361912561186428</v>
      </c>
      <c r="NS75" s="475">
        <v>0</v>
      </c>
      <c r="NT75" s="475">
        <v>11.149529457964134</v>
      </c>
      <c r="NU75" s="475">
        <v>0.42387695695081895</v>
      </c>
      <c r="NV75" s="475">
        <v>0</v>
      </c>
      <c r="NW75" s="475">
        <v>0.43084531674259258</v>
      </c>
      <c r="NX75" s="475">
        <v>0</v>
      </c>
      <c r="NY75" s="475">
        <v>0</v>
      </c>
      <c r="NZ75" s="475">
        <v>1.3249823275438908</v>
      </c>
      <c r="OA75" s="475">
        <v>2.0339494949487173E-2</v>
      </c>
      <c r="OB75" s="475">
        <v>0.21999999999999995</v>
      </c>
      <c r="OC75" s="475">
        <v>0.96299214293859714</v>
      </c>
      <c r="OD75" s="475">
        <v>4.0607516065302018E-8</v>
      </c>
      <c r="OE75" s="475">
        <v>3.2710101237601569E-7</v>
      </c>
      <c r="OF75" s="475">
        <v>0.12000011801719662</v>
      </c>
      <c r="OG75" s="475">
        <v>8.4112933278083793E-2</v>
      </c>
      <c r="OH75" s="475">
        <v>0.32393840423526465</v>
      </c>
      <c r="OI75" s="475">
        <v>0.12</v>
      </c>
      <c r="OJ75" s="475">
        <v>4.7E-2</v>
      </c>
      <c r="OK75" s="475">
        <v>6.1662000000000008E-2</v>
      </c>
      <c r="OL75" s="475">
        <v>0.8175468639883785</v>
      </c>
      <c r="OM75" s="475" t="s">
        <v>1395</v>
      </c>
      <c r="ON75" s="475">
        <v>1</v>
      </c>
      <c r="OO75" s="475">
        <v>64</v>
      </c>
      <c r="OP75" s="490"/>
      <c r="OQ75" s="491" t="s">
        <v>1395</v>
      </c>
      <c r="OR75" s="478" t="s">
        <v>1395</v>
      </c>
      <c r="OS75" s="479">
        <v>661795</v>
      </c>
      <c r="OT75" s="479">
        <v>2032</v>
      </c>
      <c r="OU75" s="479" t="s">
        <v>1395</v>
      </c>
      <c r="OV75" s="479" t="s">
        <v>1395</v>
      </c>
      <c r="OW75" s="479">
        <v>0</v>
      </c>
      <c r="OX75" s="479">
        <v>1</v>
      </c>
      <c r="OY75" s="480">
        <v>1</v>
      </c>
      <c r="OZ75" s="480">
        <v>0.80444570646032543</v>
      </c>
      <c r="PA75" s="481"/>
      <c r="PB75" s="482">
        <v>2.4821485904656369</v>
      </c>
      <c r="PC75" s="483"/>
      <c r="PD75" s="478">
        <v>296.8544343082782</v>
      </c>
      <c r="PE75" s="479">
        <v>1.5376673395337535E-4</v>
      </c>
      <c r="PF75" s="479">
        <v>452.69244374031655</v>
      </c>
      <c r="PG75" s="480">
        <v>2.4821485904656369</v>
      </c>
      <c r="PH75" s="483"/>
      <c r="PI75" s="478">
        <v>2.4821485904656369</v>
      </c>
      <c r="PJ75" s="479">
        <v>48700</v>
      </c>
      <c r="PK75" s="479">
        <v>575</v>
      </c>
      <c r="PL75" s="479">
        <v>-2.5696949732321617E-2</v>
      </c>
      <c r="PM75" s="484">
        <v>36</v>
      </c>
      <c r="PN75" s="479">
        <v>14868</v>
      </c>
      <c r="PO75" s="485">
        <v>2029</v>
      </c>
      <c r="PP75" s="479">
        <v>33</v>
      </c>
      <c r="PQ75" s="479">
        <v>0</v>
      </c>
      <c r="PR75" s="486" t="s">
        <v>1730</v>
      </c>
      <c r="PS75" s="486" t="s">
        <v>1595</v>
      </c>
      <c r="PT75" s="479">
        <v>1</v>
      </c>
      <c r="PU75" s="487" t="s">
        <v>1729</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row>
    <row r="76" spans="1:457" x14ac:dyDescent="0.35">
      <c r="A76" s="459" t="s">
        <v>1731</v>
      </c>
      <c r="B76" s="460">
        <v>2.4564516407333152</v>
      </c>
      <c r="C76" s="488">
        <f>NPV(About!A$94,'H2 Data'!AE$2:BH$2)/30*AB76+B76</f>
        <v>3.7765556983619151</v>
      </c>
      <c r="D76" s="462" t="s">
        <v>1592</v>
      </c>
      <c r="E76" s="463" t="s">
        <v>1731</v>
      </c>
      <c r="F76" s="463" t="s">
        <v>1391</v>
      </c>
      <c r="G76" s="463" t="s">
        <v>1593</v>
      </c>
      <c r="H76" s="463" t="s">
        <v>1713</v>
      </c>
      <c r="I76" s="463" t="s">
        <v>1595</v>
      </c>
      <c r="J76" s="464">
        <v>2033</v>
      </c>
      <c r="K76" s="465">
        <v>575</v>
      </c>
      <c r="L76" s="466">
        <v>0.95</v>
      </c>
      <c r="M76" s="466">
        <v>2.3300000000000001E-2</v>
      </c>
      <c r="N76" s="466">
        <v>0.25</v>
      </c>
      <c r="O76" s="471">
        <v>0.12</v>
      </c>
      <c r="P76" s="465">
        <v>1</v>
      </c>
      <c r="Q76" s="465">
        <v>2</v>
      </c>
      <c r="R76" s="465">
        <v>30</v>
      </c>
      <c r="S76" s="467" t="s">
        <v>1395</v>
      </c>
      <c r="T76" s="468">
        <v>45100.999999999993</v>
      </c>
      <c r="U76" s="468">
        <v>444570</v>
      </c>
      <c r="V76" s="468">
        <v>154632.99999999997</v>
      </c>
      <c r="W76" s="468">
        <v>30925.999999999996</v>
      </c>
      <c r="X76" s="465">
        <v>0</v>
      </c>
      <c r="Y76" s="469" t="s">
        <v>1714</v>
      </c>
      <c r="Z76" s="470">
        <v>18.559999999999999</v>
      </c>
      <c r="AA76" s="469" t="s">
        <v>1397</v>
      </c>
      <c r="AB76" s="465">
        <v>8.9999999999999993E-3</v>
      </c>
      <c r="AC76" s="466">
        <v>0.7</v>
      </c>
      <c r="AD76" s="466">
        <v>0.7</v>
      </c>
      <c r="AE76" s="466">
        <v>0.7</v>
      </c>
      <c r="AF76" s="467" t="s">
        <v>1398</v>
      </c>
      <c r="AG76" s="465">
        <v>467</v>
      </c>
      <c r="AH76" s="465">
        <v>467</v>
      </c>
      <c r="AI76" s="465">
        <v>467</v>
      </c>
      <c r="AJ76" s="465">
        <v>30</v>
      </c>
      <c r="AK76" s="469" t="s">
        <v>1399</v>
      </c>
      <c r="AL76" s="466">
        <v>1</v>
      </c>
      <c r="AM76" s="466">
        <v>0</v>
      </c>
      <c r="AN76" s="469" t="s">
        <v>1400</v>
      </c>
      <c r="AO76" s="466"/>
      <c r="AP76" s="466"/>
      <c r="AQ76" s="466"/>
      <c r="AR76" s="466"/>
      <c r="AS76" s="466"/>
      <c r="AT76" s="466"/>
      <c r="AU76" s="466"/>
      <c r="AV76" s="466"/>
      <c r="AW76" s="466"/>
      <c r="AX76" s="466"/>
      <c r="AY76" s="466"/>
      <c r="AZ76" s="466"/>
      <c r="BA76" s="466"/>
      <c r="BB76" s="466"/>
      <c r="BC76" s="466"/>
      <c r="BD76" s="466"/>
      <c r="BE76" s="466"/>
      <c r="BF76" s="466"/>
      <c r="BG76" s="466"/>
      <c r="BH76" s="466"/>
      <c r="BI76" s="466"/>
      <c r="BJ76" s="466"/>
      <c r="BK76" s="466"/>
      <c r="BL76" s="466"/>
      <c r="BM76" s="466"/>
      <c r="BN76" s="466"/>
      <c r="BO76" s="466"/>
      <c r="BP76" s="466"/>
      <c r="BQ76" s="466"/>
      <c r="BR76" s="466"/>
      <c r="BS76" s="466"/>
      <c r="BT76" s="466"/>
      <c r="BU76" s="466"/>
      <c r="BV76" s="466"/>
      <c r="BW76" s="466"/>
      <c r="BX76" s="466"/>
      <c r="BY76" s="466"/>
      <c r="BZ76" s="466"/>
      <c r="CA76" s="466"/>
      <c r="CB76" s="466"/>
      <c r="CC76" s="466"/>
      <c r="CD76" s="466"/>
      <c r="CE76" s="466"/>
      <c r="CF76" s="466"/>
      <c r="CG76" s="466"/>
      <c r="CH76" s="466"/>
      <c r="CI76" s="466"/>
      <c r="CJ76" s="466"/>
      <c r="CK76" s="466"/>
      <c r="CL76" s="466"/>
      <c r="CM76" s="466"/>
      <c r="CN76" s="466"/>
      <c r="CO76" s="466"/>
      <c r="CP76" s="466"/>
      <c r="CQ76" s="466"/>
      <c r="CR76" s="466"/>
      <c r="CS76" s="466"/>
      <c r="CT76" s="466"/>
      <c r="CU76" s="466"/>
      <c r="CV76" s="466"/>
      <c r="CW76" s="466"/>
      <c r="CX76" s="466"/>
      <c r="CY76" s="466"/>
      <c r="CZ76" s="466"/>
      <c r="DA76" s="466"/>
      <c r="DB76" s="466"/>
      <c r="DC76" s="466"/>
      <c r="DD76" s="466"/>
      <c r="DE76" s="466"/>
      <c r="DF76" s="466"/>
      <c r="DG76" s="466"/>
      <c r="DH76" s="466"/>
      <c r="DI76" s="466"/>
      <c r="DJ76" s="466"/>
      <c r="DK76" s="466"/>
      <c r="DL76" s="466"/>
      <c r="DM76" s="466"/>
      <c r="DN76" s="466"/>
      <c r="DO76" s="466"/>
      <c r="DP76" s="466"/>
      <c r="DQ76" s="466"/>
      <c r="DR76" s="466"/>
      <c r="DS76" s="466"/>
      <c r="DT76" s="466"/>
      <c r="DU76" s="466"/>
      <c r="DV76" s="466"/>
      <c r="DW76" s="471"/>
      <c r="DX76" s="466"/>
      <c r="DY76" s="466"/>
      <c r="DZ76" s="466"/>
      <c r="EA76" s="466"/>
      <c r="EB76" s="466"/>
      <c r="EC76" s="466"/>
      <c r="ED76" s="466"/>
      <c r="EE76" s="466"/>
      <c r="EF76" s="466"/>
      <c r="EG76" s="466"/>
      <c r="EH76" s="466"/>
      <c r="EI76" s="466"/>
      <c r="EJ76" s="466"/>
      <c r="EK76" s="465"/>
      <c r="EL76" s="465"/>
      <c r="EM76" s="465"/>
      <c r="EN76" s="465"/>
      <c r="EO76" s="466"/>
      <c r="EP76" s="466"/>
      <c r="EQ76" s="466"/>
      <c r="ER76" s="465"/>
      <c r="ES76" s="465"/>
      <c r="ET76" s="465"/>
      <c r="EU76" s="465"/>
      <c r="EV76" s="465"/>
      <c r="EW76" s="467"/>
      <c r="EX76" s="467" t="s">
        <v>1401</v>
      </c>
      <c r="EY76" s="467">
        <v>0</v>
      </c>
      <c r="EZ76" s="467">
        <v>0</v>
      </c>
      <c r="FA76" s="467">
        <v>0</v>
      </c>
      <c r="FB76" s="469" t="s">
        <v>1402</v>
      </c>
      <c r="FC76" s="467">
        <v>62.117280000000001</v>
      </c>
      <c r="FD76" s="469" t="s">
        <v>1715</v>
      </c>
      <c r="FE76" s="467">
        <v>1589.991</v>
      </c>
      <c r="FF76" s="469" t="s">
        <v>1404</v>
      </c>
      <c r="FG76" s="467">
        <v>0</v>
      </c>
      <c r="FH76" s="469" t="s">
        <v>1405</v>
      </c>
      <c r="FI76" s="467">
        <v>0</v>
      </c>
      <c r="FJ76" s="469" t="s">
        <v>1405</v>
      </c>
      <c r="FK76" s="467">
        <v>0</v>
      </c>
      <c r="FL76" s="472">
        <v>0</v>
      </c>
      <c r="FM76" s="473">
        <v>0</v>
      </c>
      <c r="FN76" s="473">
        <v>0</v>
      </c>
      <c r="FO76" s="473">
        <v>0</v>
      </c>
      <c r="FP76" s="473">
        <v>0</v>
      </c>
      <c r="FQ76" s="473">
        <v>0</v>
      </c>
      <c r="FR76" s="473">
        <v>0</v>
      </c>
      <c r="FS76" s="473">
        <v>0</v>
      </c>
      <c r="FT76" s="473">
        <v>0</v>
      </c>
      <c r="FU76" s="473">
        <v>0</v>
      </c>
      <c r="FV76" s="473">
        <v>0</v>
      </c>
      <c r="FW76" s="473">
        <v>0</v>
      </c>
      <c r="FX76" s="473">
        <v>0</v>
      </c>
      <c r="FY76" s="473">
        <v>0</v>
      </c>
      <c r="FZ76" s="473">
        <v>0</v>
      </c>
      <c r="GA76" s="473">
        <v>0</v>
      </c>
      <c r="GB76" s="473">
        <v>0</v>
      </c>
      <c r="GC76" s="473">
        <v>0</v>
      </c>
      <c r="GD76" s="473">
        <v>0</v>
      </c>
      <c r="GE76" s="473">
        <v>0</v>
      </c>
      <c r="GF76" s="473">
        <v>0</v>
      </c>
      <c r="GG76" s="473">
        <v>0</v>
      </c>
      <c r="GH76" s="473">
        <v>0</v>
      </c>
      <c r="GI76" s="473">
        <v>0</v>
      </c>
      <c r="GJ76" s="473">
        <v>0</v>
      </c>
      <c r="GK76" s="473">
        <v>0</v>
      </c>
      <c r="GL76" s="473">
        <v>0</v>
      </c>
      <c r="GM76" s="473">
        <v>0</v>
      </c>
      <c r="GN76" s="473">
        <v>0</v>
      </c>
      <c r="GO76" s="473">
        <v>0</v>
      </c>
      <c r="GP76" s="473">
        <v>0</v>
      </c>
      <c r="GQ76" s="473">
        <v>0</v>
      </c>
      <c r="GR76" s="473">
        <v>0</v>
      </c>
      <c r="GS76" s="473">
        <v>0</v>
      </c>
      <c r="GT76" s="473">
        <v>0</v>
      </c>
      <c r="GU76" s="473">
        <v>0</v>
      </c>
      <c r="GV76" s="473">
        <v>0</v>
      </c>
      <c r="GW76" s="473">
        <v>0</v>
      </c>
      <c r="GX76" s="473">
        <v>0</v>
      </c>
      <c r="GY76" s="473">
        <v>0</v>
      </c>
      <c r="GZ76" s="473">
        <v>0</v>
      </c>
      <c r="HA76" s="473">
        <v>0</v>
      </c>
      <c r="HB76" s="473">
        <v>0</v>
      </c>
      <c r="HC76" s="473">
        <v>0</v>
      </c>
      <c r="HD76" s="473">
        <v>0</v>
      </c>
      <c r="HE76" s="473">
        <v>0</v>
      </c>
      <c r="HF76" s="473">
        <v>0</v>
      </c>
      <c r="HG76" s="473">
        <v>0</v>
      </c>
      <c r="HH76" s="473">
        <v>0</v>
      </c>
      <c r="HI76" s="473">
        <v>0</v>
      </c>
      <c r="HJ76" s="473">
        <v>0</v>
      </c>
      <c r="HK76" s="473">
        <v>0</v>
      </c>
      <c r="HL76" s="473">
        <v>0</v>
      </c>
      <c r="HM76" s="473">
        <v>0</v>
      </c>
      <c r="HN76" s="473">
        <v>0</v>
      </c>
      <c r="HO76" s="473">
        <v>0</v>
      </c>
      <c r="HP76" s="473">
        <v>0</v>
      </c>
      <c r="HQ76" s="473">
        <v>0</v>
      </c>
      <c r="HR76" s="473">
        <v>0</v>
      </c>
      <c r="HS76" s="473">
        <v>0</v>
      </c>
      <c r="HT76" s="473">
        <v>0</v>
      </c>
      <c r="HU76" s="473">
        <v>0</v>
      </c>
      <c r="HV76" s="473">
        <v>0</v>
      </c>
      <c r="HW76" s="473">
        <v>0</v>
      </c>
      <c r="HX76" s="473">
        <v>0</v>
      </c>
      <c r="HY76" s="473">
        <v>0</v>
      </c>
      <c r="HZ76" s="473">
        <v>0</v>
      </c>
      <c r="IA76" s="473">
        <v>0</v>
      </c>
      <c r="IB76" s="473">
        <v>0</v>
      </c>
      <c r="IC76" s="473">
        <v>0</v>
      </c>
      <c r="ID76" s="473">
        <v>0</v>
      </c>
      <c r="IE76" s="473">
        <v>0</v>
      </c>
      <c r="IF76" s="473">
        <v>0</v>
      </c>
      <c r="IG76" s="473">
        <v>0</v>
      </c>
      <c r="IH76" s="473">
        <v>0</v>
      </c>
      <c r="II76" s="473">
        <v>0</v>
      </c>
      <c r="IJ76" s="473">
        <v>0</v>
      </c>
      <c r="IK76" s="473">
        <v>0</v>
      </c>
      <c r="IL76" s="473">
        <v>0</v>
      </c>
      <c r="IM76" s="473">
        <v>0</v>
      </c>
      <c r="IN76" s="473">
        <v>0</v>
      </c>
      <c r="IO76" s="473">
        <v>0</v>
      </c>
      <c r="IP76" s="473">
        <v>0</v>
      </c>
      <c r="IQ76" s="473">
        <v>0</v>
      </c>
      <c r="IR76" s="473">
        <v>0</v>
      </c>
      <c r="IS76" s="473">
        <v>0</v>
      </c>
      <c r="IT76" s="473">
        <v>0</v>
      </c>
      <c r="IU76" s="473">
        <v>0</v>
      </c>
      <c r="IV76" s="473">
        <v>0</v>
      </c>
      <c r="IW76" s="473">
        <v>0</v>
      </c>
      <c r="IX76" s="473">
        <v>0</v>
      </c>
      <c r="IY76" s="473">
        <v>0</v>
      </c>
      <c r="IZ76" s="473">
        <v>0</v>
      </c>
      <c r="JA76" s="473">
        <v>0</v>
      </c>
      <c r="JB76" s="473">
        <v>0</v>
      </c>
      <c r="JC76" s="473">
        <v>0</v>
      </c>
      <c r="JD76" s="473">
        <v>0</v>
      </c>
      <c r="JE76" s="473">
        <v>0</v>
      </c>
      <c r="JF76" s="473">
        <v>0</v>
      </c>
      <c r="JG76" s="473">
        <v>0</v>
      </c>
      <c r="JH76" s="473">
        <v>0</v>
      </c>
      <c r="JI76" s="467" t="s">
        <v>1416</v>
      </c>
      <c r="JJ76" s="467" t="s">
        <v>1416</v>
      </c>
      <c r="JK76" s="395"/>
      <c r="JL76" s="395"/>
      <c r="JM76" s="395"/>
      <c r="JN76" s="395"/>
      <c r="JO76" s="395"/>
      <c r="JP76" s="395"/>
      <c r="JQ76" s="395"/>
      <c r="JR76" s="395"/>
      <c r="JS76" s="395"/>
      <c r="JT76" s="395"/>
      <c r="JU76" s="395"/>
      <c r="JV76" s="395"/>
      <c r="JW76" s="395"/>
      <c r="JX76" s="395"/>
      <c r="JY76" s="395"/>
      <c r="JZ76" s="395"/>
      <c r="KA76" s="395"/>
      <c r="KB76" s="395"/>
      <c r="KC76" s="395"/>
      <c r="KD76" s="395"/>
      <c r="KE76" s="395"/>
      <c r="KF76" s="395"/>
      <c r="KG76" s="395"/>
      <c r="KH76" s="395"/>
      <c r="KI76" s="395"/>
      <c r="KJ76" s="395"/>
      <c r="KK76" s="395"/>
      <c r="KL76" s="395"/>
      <c r="KM76" s="395"/>
      <c r="KN76" s="395"/>
      <c r="KO76" s="395"/>
      <c r="KP76" s="395"/>
      <c r="KQ76" s="395"/>
      <c r="KR76" s="395"/>
      <c r="KS76" s="395"/>
      <c r="KT76" s="395"/>
      <c r="KU76" s="395"/>
      <c r="KV76" s="395"/>
      <c r="KW76" s="395"/>
      <c r="KX76" s="395"/>
      <c r="KY76" s="395"/>
      <c r="KZ76" s="395"/>
      <c r="LA76" s="395"/>
      <c r="LB76" s="395"/>
      <c r="LC76" s="395"/>
      <c r="LD76" s="395"/>
      <c r="LE76" s="395"/>
      <c r="LF76" s="395"/>
      <c r="LG76" s="395"/>
      <c r="LH76" s="395"/>
      <c r="LI76" s="395"/>
      <c r="LJ76" s="395"/>
      <c r="LK76" s="395"/>
      <c r="LL76" s="395"/>
      <c r="LM76" s="395"/>
      <c r="LN76" s="395"/>
      <c r="LO76" s="395"/>
      <c r="LP76" s="395"/>
      <c r="LQ76" s="395"/>
      <c r="LR76" s="395"/>
      <c r="LS76" s="395"/>
      <c r="LT76" s="395"/>
      <c r="LU76" s="395"/>
      <c r="LV76" s="395"/>
      <c r="LW76" s="395"/>
      <c r="LX76" s="395"/>
      <c r="LY76" s="395"/>
      <c r="LZ76" s="395"/>
      <c r="MA76" s="395"/>
      <c r="MB76" s="395"/>
      <c r="MC76" s="395"/>
      <c r="MD76" s="395"/>
      <c r="ME76" s="395"/>
      <c r="MF76" s="395"/>
      <c r="MG76" s="395"/>
      <c r="MH76" s="395"/>
      <c r="MI76" s="395"/>
      <c r="MJ76" s="395"/>
      <c r="MK76" s="395"/>
      <c r="ML76" s="395"/>
      <c r="MM76" s="395"/>
      <c r="MN76" s="395"/>
      <c r="MO76" s="395"/>
      <c r="MP76" s="395"/>
      <c r="MQ76" s="395"/>
      <c r="MR76" s="395"/>
      <c r="MS76" s="395"/>
      <c r="MT76" s="395"/>
      <c r="MU76" s="395"/>
      <c r="MV76" s="395"/>
      <c r="MW76" s="395"/>
      <c r="MX76" s="395"/>
      <c r="MY76" s="395"/>
      <c r="MZ76" s="395"/>
      <c r="NA76" s="395"/>
      <c r="NB76" s="395"/>
      <c r="NC76" s="395"/>
      <c r="ND76" s="395"/>
      <c r="NE76" s="395"/>
      <c r="NF76" s="395"/>
      <c r="NG76" s="489"/>
      <c r="NH76" s="475">
        <v>2.4564516407333152</v>
      </c>
      <c r="NI76" s="475">
        <v>20.442590554182651</v>
      </c>
      <c r="NJ76" s="475">
        <v>2.5218255947337842</v>
      </c>
      <c r="NK76" s="475">
        <v>4636.6517759999997</v>
      </c>
      <c r="NL76" s="475">
        <v>15.484296252110756</v>
      </c>
      <c r="NM76" s="475">
        <v>0.15463299999999996</v>
      </c>
      <c r="NN76" s="475">
        <v>0.44457000000000002</v>
      </c>
      <c r="NO76" s="475">
        <v>4.5100999999999995E-2</v>
      </c>
      <c r="NP76" s="475">
        <v>3.0078688397414476E-2</v>
      </c>
      <c r="NQ76" s="475">
        <v>0.39632854446477167</v>
      </c>
      <c r="NR76" s="475">
        <v>1.261309270542792</v>
      </c>
      <c r="NS76" s="475">
        <v>0</v>
      </c>
      <c r="NT76" s="475">
        <v>11.260377979290579</v>
      </c>
      <c r="NU76" s="475">
        <v>0.43244914329407758</v>
      </c>
      <c r="NV76" s="475">
        <v>0</v>
      </c>
      <c r="NW76" s="475">
        <v>0.35651961417458072</v>
      </c>
      <c r="NX76" s="475">
        <v>0</v>
      </c>
      <c r="NY76" s="475">
        <v>0</v>
      </c>
      <c r="NZ76" s="475">
        <v>1.0728503235491162</v>
      </c>
      <c r="OA76" s="475">
        <v>2.0340505050511788E-2</v>
      </c>
      <c r="OB76" s="475">
        <v>0.21999999999999995</v>
      </c>
      <c r="OC76" s="475">
        <v>0.90738531151961666</v>
      </c>
      <c r="OD76" s="475">
        <v>6.9222382080287407E-16</v>
      </c>
      <c r="OE76" s="475">
        <v>5.5759902233687564E-15</v>
      </c>
      <c r="OF76" s="475">
        <v>0.11999999880790704</v>
      </c>
      <c r="OG76" s="475">
        <v>8.0322083830833446E-2</v>
      </c>
      <c r="OH76" s="475">
        <v>0.30761528576040942</v>
      </c>
      <c r="OI76" s="475">
        <v>0.12</v>
      </c>
      <c r="OJ76" s="475">
        <v>4.6699999999999992E-2</v>
      </c>
      <c r="OK76" s="475">
        <v>6.1498199999999996E-2</v>
      </c>
      <c r="OL76" s="475">
        <v>0.80121455965825672</v>
      </c>
      <c r="OM76" s="475" t="s">
        <v>1395</v>
      </c>
      <c r="ON76" s="475">
        <v>1</v>
      </c>
      <c r="OO76" s="475">
        <v>65</v>
      </c>
      <c r="OP76" s="490"/>
      <c r="OQ76" s="491" t="s">
        <v>1395</v>
      </c>
      <c r="OR76" s="478" t="s">
        <v>1395</v>
      </c>
      <c r="OS76" s="479">
        <v>675230</v>
      </c>
      <c r="OT76" s="479">
        <v>2033</v>
      </c>
      <c r="OU76" s="479" t="s">
        <v>1395</v>
      </c>
      <c r="OV76" s="479" t="s">
        <v>1395</v>
      </c>
      <c r="OW76" s="479">
        <v>0</v>
      </c>
      <c r="OX76" s="479">
        <v>1</v>
      </c>
      <c r="OY76" s="480">
        <v>1</v>
      </c>
      <c r="OZ76" s="480">
        <v>0.78840596031171539</v>
      </c>
      <c r="PA76" s="481"/>
      <c r="PB76" s="482">
        <v>2.4564516407333152</v>
      </c>
      <c r="PC76" s="483"/>
      <c r="PD76" s="478">
        <v>296.82980374648071</v>
      </c>
      <c r="PE76" s="479">
        <v>2.568849617098207E-12</v>
      </c>
      <c r="PF76" s="479">
        <v>418.03093561549684</v>
      </c>
      <c r="PG76" s="480">
        <v>2.4564516407333152</v>
      </c>
      <c r="PH76" s="483"/>
      <c r="PI76" s="478">
        <v>2.4564516407333152</v>
      </c>
      <c r="PJ76" s="479">
        <v>49275</v>
      </c>
      <c r="PK76" s="479">
        <v>575</v>
      </c>
      <c r="PL76" s="479">
        <v>7.3020739283342628E-3</v>
      </c>
      <c r="PM76" s="484">
        <v>36</v>
      </c>
      <c r="PN76" s="479">
        <v>14832</v>
      </c>
      <c r="PO76" s="485">
        <v>2030</v>
      </c>
      <c r="PP76" s="479">
        <v>33</v>
      </c>
      <c r="PQ76" s="479">
        <v>0</v>
      </c>
      <c r="PR76" s="486" t="s">
        <v>1732</v>
      </c>
      <c r="PS76" s="486" t="s">
        <v>1595</v>
      </c>
      <c r="PT76" s="479">
        <v>1</v>
      </c>
      <c r="PU76" s="487" t="s">
        <v>1731</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row>
    <row r="77" spans="1:457" x14ac:dyDescent="0.35">
      <c r="A77" s="459" t="s">
        <v>1733</v>
      </c>
      <c r="B77" s="460">
        <v>2.4637537146616495</v>
      </c>
      <c r="C77" s="488">
        <f>NPV(About!A$94,'H2 Data'!AE$2:BH$2)/30*AB77+B77</f>
        <v>3.7838577722902493</v>
      </c>
      <c r="D77" s="462" t="s">
        <v>1592</v>
      </c>
      <c r="E77" s="463" t="s">
        <v>1733</v>
      </c>
      <c r="F77" s="463" t="s">
        <v>1391</v>
      </c>
      <c r="G77" s="463" t="s">
        <v>1593</v>
      </c>
      <c r="H77" s="463" t="s">
        <v>1713</v>
      </c>
      <c r="I77" s="463" t="s">
        <v>1595</v>
      </c>
      <c r="J77" s="464">
        <v>2034</v>
      </c>
      <c r="K77" s="465">
        <v>575</v>
      </c>
      <c r="L77" s="466">
        <v>0.95</v>
      </c>
      <c r="M77" s="466">
        <v>2.3300000000000001E-2</v>
      </c>
      <c r="N77" s="466">
        <v>0.25</v>
      </c>
      <c r="O77" s="471">
        <v>0.12</v>
      </c>
      <c r="P77" s="465">
        <v>1</v>
      </c>
      <c r="Q77" s="465">
        <v>2</v>
      </c>
      <c r="R77" s="465">
        <v>30</v>
      </c>
      <c r="S77" s="467" t="s">
        <v>1395</v>
      </c>
      <c r="T77" s="468">
        <v>46017</v>
      </c>
      <c r="U77" s="468">
        <v>453595</v>
      </c>
      <c r="V77" s="468">
        <v>157772</v>
      </c>
      <c r="W77" s="468">
        <v>31554.000000000004</v>
      </c>
      <c r="X77" s="465">
        <v>0</v>
      </c>
      <c r="Y77" s="469" t="s">
        <v>1714</v>
      </c>
      <c r="Z77" s="470">
        <v>18.559999999999999</v>
      </c>
      <c r="AA77" s="469" t="s">
        <v>1397</v>
      </c>
      <c r="AB77" s="465">
        <v>8.9999999999999993E-3</v>
      </c>
      <c r="AC77" s="466">
        <v>0.7</v>
      </c>
      <c r="AD77" s="466">
        <v>0.7</v>
      </c>
      <c r="AE77" s="466">
        <v>0.7</v>
      </c>
      <c r="AF77" s="467" t="s">
        <v>1398</v>
      </c>
      <c r="AG77" s="465">
        <v>465</v>
      </c>
      <c r="AH77" s="465">
        <v>465</v>
      </c>
      <c r="AI77" s="465">
        <v>465</v>
      </c>
      <c r="AJ77" s="465">
        <v>30</v>
      </c>
      <c r="AK77" s="469" t="s">
        <v>1399</v>
      </c>
      <c r="AL77" s="466">
        <v>1</v>
      </c>
      <c r="AM77" s="466">
        <v>0</v>
      </c>
      <c r="AN77" s="469" t="s">
        <v>1400</v>
      </c>
      <c r="AO77" s="466"/>
      <c r="AP77" s="466"/>
      <c r="AQ77" s="466"/>
      <c r="AR77" s="466"/>
      <c r="AS77" s="466"/>
      <c r="AT77" s="466"/>
      <c r="AU77" s="466"/>
      <c r="AV77" s="466"/>
      <c r="AW77" s="466"/>
      <c r="AX77" s="466"/>
      <c r="AY77" s="466"/>
      <c r="AZ77" s="466"/>
      <c r="BA77" s="466"/>
      <c r="BB77" s="466"/>
      <c r="BC77" s="466"/>
      <c r="BD77" s="466"/>
      <c r="BE77" s="466"/>
      <c r="BF77" s="466"/>
      <c r="BG77" s="466"/>
      <c r="BH77" s="466"/>
      <c r="BI77" s="466"/>
      <c r="BJ77" s="466"/>
      <c r="BK77" s="466"/>
      <c r="BL77" s="466"/>
      <c r="BM77" s="466"/>
      <c r="BN77" s="466"/>
      <c r="BO77" s="466"/>
      <c r="BP77" s="466"/>
      <c r="BQ77" s="466"/>
      <c r="BR77" s="466"/>
      <c r="BS77" s="466"/>
      <c r="BT77" s="466"/>
      <c r="BU77" s="466"/>
      <c r="BV77" s="466"/>
      <c r="BW77" s="466"/>
      <c r="BX77" s="466"/>
      <c r="BY77" s="466"/>
      <c r="BZ77" s="466"/>
      <c r="CA77" s="466"/>
      <c r="CB77" s="466"/>
      <c r="CC77" s="466"/>
      <c r="CD77" s="466"/>
      <c r="CE77" s="466"/>
      <c r="CF77" s="466"/>
      <c r="CG77" s="466"/>
      <c r="CH77" s="466"/>
      <c r="CI77" s="466"/>
      <c r="CJ77" s="466"/>
      <c r="CK77" s="466"/>
      <c r="CL77" s="466"/>
      <c r="CM77" s="466"/>
      <c r="CN77" s="466"/>
      <c r="CO77" s="466"/>
      <c r="CP77" s="466"/>
      <c r="CQ77" s="466"/>
      <c r="CR77" s="466"/>
      <c r="CS77" s="466"/>
      <c r="CT77" s="466"/>
      <c r="CU77" s="466"/>
      <c r="CV77" s="466"/>
      <c r="CW77" s="466"/>
      <c r="CX77" s="466"/>
      <c r="CY77" s="466"/>
      <c r="CZ77" s="466"/>
      <c r="DA77" s="466"/>
      <c r="DB77" s="466"/>
      <c r="DC77" s="466"/>
      <c r="DD77" s="466"/>
      <c r="DE77" s="466"/>
      <c r="DF77" s="466"/>
      <c r="DG77" s="466"/>
      <c r="DH77" s="466"/>
      <c r="DI77" s="466"/>
      <c r="DJ77" s="466"/>
      <c r="DK77" s="466"/>
      <c r="DL77" s="466"/>
      <c r="DM77" s="466"/>
      <c r="DN77" s="466"/>
      <c r="DO77" s="466"/>
      <c r="DP77" s="466"/>
      <c r="DQ77" s="466"/>
      <c r="DR77" s="466"/>
      <c r="DS77" s="466"/>
      <c r="DT77" s="466"/>
      <c r="DU77" s="466"/>
      <c r="DV77" s="466"/>
      <c r="DW77" s="471"/>
      <c r="DX77" s="466"/>
      <c r="DY77" s="466"/>
      <c r="DZ77" s="466"/>
      <c r="EA77" s="466"/>
      <c r="EB77" s="466"/>
      <c r="EC77" s="466"/>
      <c r="ED77" s="466"/>
      <c r="EE77" s="466"/>
      <c r="EF77" s="466"/>
      <c r="EG77" s="466"/>
      <c r="EH77" s="466"/>
      <c r="EI77" s="466"/>
      <c r="EJ77" s="466"/>
      <c r="EK77" s="465"/>
      <c r="EL77" s="465"/>
      <c r="EM77" s="465"/>
      <c r="EN77" s="465"/>
      <c r="EO77" s="466"/>
      <c r="EP77" s="466"/>
      <c r="EQ77" s="466"/>
      <c r="ER77" s="465"/>
      <c r="ES77" s="465"/>
      <c r="ET77" s="465"/>
      <c r="EU77" s="465"/>
      <c r="EV77" s="465"/>
      <c r="EW77" s="467"/>
      <c r="EX77" s="467" t="s">
        <v>1401</v>
      </c>
      <c r="EY77" s="467">
        <v>0</v>
      </c>
      <c r="EZ77" s="467">
        <v>0</v>
      </c>
      <c r="FA77" s="467">
        <v>0</v>
      </c>
      <c r="FB77" s="469" t="s">
        <v>1402</v>
      </c>
      <c r="FC77" s="467">
        <v>62.117280000000001</v>
      </c>
      <c r="FD77" s="469" t="s">
        <v>1715</v>
      </c>
      <c r="FE77" s="467">
        <v>1589.991</v>
      </c>
      <c r="FF77" s="469" t="s">
        <v>1404</v>
      </c>
      <c r="FG77" s="467">
        <v>0</v>
      </c>
      <c r="FH77" s="469" t="s">
        <v>1405</v>
      </c>
      <c r="FI77" s="467">
        <v>0</v>
      </c>
      <c r="FJ77" s="469" t="s">
        <v>1405</v>
      </c>
      <c r="FK77" s="467">
        <v>0</v>
      </c>
      <c r="FL77" s="472">
        <v>0</v>
      </c>
      <c r="FM77" s="473">
        <v>0</v>
      </c>
      <c r="FN77" s="473">
        <v>0</v>
      </c>
      <c r="FO77" s="473">
        <v>0</v>
      </c>
      <c r="FP77" s="473">
        <v>0</v>
      </c>
      <c r="FQ77" s="473">
        <v>0</v>
      </c>
      <c r="FR77" s="473">
        <v>0</v>
      </c>
      <c r="FS77" s="473">
        <v>0</v>
      </c>
      <c r="FT77" s="473">
        <v>0</v>
      </c>
      <c r="FU77" s="473">
        <v>0</v>
      </c>
      <c r="FV77" s="473">
        <v>0</v>
      </c>
      <c r="FW77" s="473">
        <v>0</v>
      </c>
      <c r="FX77" s="473">
        <v>0</v>
      </c>
      <c r="FY77" s="473">
        <v>0</v>
      </c>
      <c r="FZ77" s="473">
        <v>0</v>
      </c>
      <c r="GA77" s="473">
        <v>0</v>
      </c>
      <c r="GB77" s="473">
        <v>0</v>
      </c>
      <c r="GC77" s="473">
        <v>0</v>
      </c>
      <c r="GD77" s="473">
        <v>0</v>
      </c>
      <c r="GE77" s="473">
        <v>0</v>
      </c>
      <c r="GF77" s="473">
        <v>0</v>
      </c>
      <c r="GG77" s="473">
        <v>0</v>
      </c>
      <c r="GH77" s="473">
        <v>0</v>
      </c>
      <c r="GI77" s="473">
        <v>0</v>
      </c>
      <c r="GJ77" s="473">
        <v>0</v>
      </c>
      <c r="GK77" s="473">
        <v>0</v>
      </c>
      <c r="GL77" s="473">
        <v>0</v>
      </c>
      <c r="GM77" s="473">
        <v>0</v>
      </c>
      <c r="GN77" s="473">
        <v>0</v>
      </c>
      <c r="GO77" s="473">
        <v>0</v>
      </c>
      <c r="GP77" s="473">
        <v>0</v>
      </c>
      <c r="GQ77" s="473">
        <v>0</v>
      </c>
      <c r="GR77" s="473">
        <v>0</v>
      </c>
      <c r="GS77" s="473">
        <v>0</v>
      </c>
      <c r="GT77" s="473">
        <v>0</v>
      </c>
      <c r="GU77" s="473">
        <v>0</v>
      </c>
      <c r="GV77" s="473">
        <v>0</v>
      </c>
      <c r="GW77" s="473">
        <v>0</v>
      </c>
      <c r="GX77" s="473">
        <v>0</v>
      </c>
      <c r="GY77" s="473">
        <v>0</v>
      </c>
      <c r="GZ77" s="473">
        <v>0</v>
      </c>
      <c r="HA77" s="473">
        <v>0</v>
      </c>
      <c r="HB77" s="473">
        <v>0</v>
      </c>
      <c r="HC77" s="473">
        <v>0</v>
      </c>
      <c r="HD77" s="473">
        <v>0</v>
      </c>
      <c r="HE77" s="473">
        <v>0</v>
      </c>
      <c r="HF77" s="473">
        <v>0</v>
      </c>
      <c r="HG77" s="473">
        <v>0</v>
      </c>
      <c r="HH77" s="473">
        <v>0</v>
      </c>
      <c r="HI77" s="473">
        <v>0</v>
      </c>
      <c r="HJ77" s="473">
        <v>0</v>
      </c>
      <c r="HK77" s="473">
        <v>0</v>
      </c>
      <c r="HL77" s="473">
        <v>0</v>
      </c>
      <c r="HM77" s="473">
        <v>0</v>
      </c>
      <c r="HN77" s="473">
        <v>0</v>
      </c>
      <c r="HO77" s="473">
        <v>0</v>
      </c>
      <c r="HP77" s="473">
        <v>0</v>
      </c>
      <c r="HQ77" s="473">
        <v>0</v>
      </c>
      <c r="HR77" s="473">
        <v>0</v>
      </c>
      <c r="HS77" s="473">
        <v>0</v>
      </c>
      <c r="HT77" s="473">
        <v>0</v>
      </c>
      <c r="HU77" s="473">
        <v>0</v>
      </c>
      <c r="HV77" s="473">
        <v>0</v>
      </c>
      <c r="HW77" s="473">
        <v>0</v>
      </c>
      <c r="HX77" s="473">
        <v>0</v>
      </c>
      <c r="HY77" s="473">
        <v>0</v>
      </c>
      <c r="HZ77" s="473">
        <v>0</v>
      </c>
      <c r="IA77" s="473">
        <v>0</v>
      </c>
      <c r="IB77" s="473">
        <v>0</v>
      </c>
      <c r="IC77" s="473">
        <v>0</v>
      </c>
      <c r="ID77" s="473">
        <v>0</v>
      </c>
      <c r="IE77" s="473">
        <v>0</v>
      </c>
      <c r="IF77" s="473">
        <v>0</v>
      </c>
      <c r="IG77" s="473">
        <v>0</v>
      </c>
      <c r="IH77" s="473">
        <v>0</v>
      </c>
      <c r="II77" s="473">
        <v>0</v>
      </c>
      <c r="IJ77" s="473">
        <v>0</v>
      </c>
      <c r="IK77" s="473">
        <v>0</v>
      </c>
      <c r="IL77" s="473">
        <v>0</v>
      </c>
      <c r="IM77" s="473">
        <v>0</v>
      </c>
      <c r="IN77" s="473">
        <v>0</v>
      </c>
      <c r="IO77" s="473">
        <v>0</v>
      </c>
      <c r="IP77" s="473">
        <v>0</v>
      </c>
      <c r="IQ77" s="473">
        <v>0</v>
      </c>
      <c r="IR77" s="473">
        <v>0</v>
      </c>
      <c r="IS77" s="473">
        <v>0</v>
      </c>
      <c r="IT77" s="473">
        <v>0</v>
      </c>
      <c r="IU77" s="473">
        <v>0</v>
      </c>
      <c r="IV77" s="473">
        <v>0</v>
      </c>
      <c r="IW77" s="473">
        <v>0</v>
      </c>
      <c r="IX77" s="473">
        <v>0</v>
      </c>
      <c r="IY77" s="473">
        <v>0</v>
      </c>
      <c r="IZ77" s="473">
        <v>0</v>
      </c>
      <c r="JA77" s="473">
        <v>0</v>
      </c>
      <c r="JB77" s="473">
        <v>0</v>
      </c>
      <c r="JC77" s="473">
        <v>0</v>
      </c>
      <c r="JD77" s="473">
        <v>0</v>
      </c>
      <c r="JE77" s="473">
        <v>0</v>
      </c>
      <c r="JF77" s="473">
        <v>0</v>
      </c>
      <c r="JG77" s="473">
        <v>0</v>
      </c>
      <c r="JH77" s="473">
        <v>0</v>
      </c>
      <c r="JI77" s="467" t="s">
        <v>1416</v>
      </c>
      <c r="JJ77" s="467" t="s">
        <v>1416</v>
      </c>
      <c r="JK77" s="395"/>
      <c r="JL77" s="395"/>
      <c r="JM77" s="395"/>
      <c r="JN77" s="395"/>
      <c r="JO77" s="395"/>
      <c r="JP77" s="395"/>
      <c r="JQ77" s="395"/>
      <c r="JR77" s="395"/>
      <c r="JS77" s="395"/>
      <c r="JT77" s="395"/>
      <c r="JU77" s="395"/>
      <c r="JV77" s="395"/>
      <c r="JW77" s="395"/>
      <c r="JX77" s="395"/>
      <c r="JY77" s="395"/>
      <c r="JZ77" s="395"/>
      <c r="KA77" s="395"/>
      <c r="KB77" s="395"/>
      <c r="KC77" s="395"/>
      <c r="KD77" s="395"/>
      <c r="KE77" s="395"/>
      <c r="KF77" s="395"/>
      <c r="KG77" s="395"/>
      <c r="KH77" s="395"/>
      <c r="KI77" s="395"/>
      <c r="KJ77" s="395"/>
      <c r="KK77" s="395"/>
      <c r="KL77" s="395"/>
      <c r="KM77" s="395"/>
      <c r="KN77" s="395"/>
      <c r="KO77" s="395"/>
      <c r="KP77" s="395"/>
      <c r="KQ77" s="395"/>
      <c r="KR77" s="395"/>
      <c r="KS77" s="395"/>
      <c r="KT77" s="395"/>
      <c r="KU77" s="395"/>
      <c r="KV77" s="395"/>
      <c r="KW77" s="395"/>
      <c r="KX77" s="395"/>
      <c r="KY77" s="395"/>
      <c r="KZ77" s="395"/>
      <c r="LA77" s="395"/>
      <c r="LB77" s="395"/>
      <c r="LC77" s="395"/>
      <c r="LD77" s="395"/>
      <c r="LE77" s="395"/>
      <c r="LF77" s="395"/>
      <c r="LG77" s="395"/>
      <c r="LH77" s="395"/>
      <c r="LI77" s="395"/>
      <c r="LJ77" s="395"/>
      <c r="LK77" s="395"/>
      <c r="LL77" s="395"/>
      <c r="LM77" s="395"/>
      <c r="LN77" s="395"/>
      <c r="LO77" s="395"/>
      <c r="LP77" s="395"/>
      <c r="LQ77" s="395"/>
      <c r="LR77" s="395"/>
      <c r="LS77" s="395"/>
      <c r="LT77" s="395"/>
      <c r="LU77" s="395"/>
      <c r="LV77" s="395"/>
      <c r="LW77" s="395"/>
      <c r="LX77" s="395"/>
      <c r="LY77" s="395"/>
      <c r="LZ77" s="395"/>
      <c r="MA77" s="395"/>
      <c r="MB77" s="395"/>
      <c r="MC77" s="395"/>
      <c r="MD77" s="395"/>
      <c r="ME77" s="395"/>
      <c r="MF77" s="395"/>
      <c r="MG77" s="395"/>
      <c r="MH77" s="395"/>
      <c r="MI77" s="395"/>
      <c r="MJ77" s="395"/>
      <c r="MK77" s="395"/>
      <c r="ML77" s="395"/>
      <c r="MM77" s="395"/>
      <c r="MN77" s="395"/>
      <c r="MO77" s="395"/>
      <c r="MP77" s="395"/>
      <c r="MQ77" s="395"/>
      <c r="MR77" s="395"/>
      <c r="MS77" s="395"/>
      <c r="MT77" s="395"/>
      <c r="MU77" s="395"/>
      <c r="MV77" s="395"/>
      <c r="MW77" s="395"/>
      <c r="MX77" s="395"/>
      <c r="MY77" s="395"/>
      <c r="MZ77" s="395"/>
      <c r="NA77" s="395"/>
      <c r="NB77" s="395"/>
      <c r="NC77" s="395"/>
      <c r="ND77" s="395"/>
      <c r="NE77" s="395"/>
      <c r="NF77" s="395"/>
      <c r="NG77" s="489"/>
      <c r="NH77" s="475">
        <v>2.4637537146616495</v>
      </c>
      <c r="NI77" s="475">
        <v>20.503358413414247</v>
      </c>
      <c r="NJ77" s="475">
        <v>2.5605349026151423</v>
      </c>
      <c r="NK77" s="475">
        <v>4636.6517759999997</v>
      </c>
      <c r="NL77" s="475">
        <v>15.530146031029478</v>
      </c>
      <c r="NM77" s="475">
        <v>0.157772</v>
      </c>
      <c r="NN77" s="475">
        <v>0.45359500000000003</v>
      </c>
      <c r="NO77" s="475">
        <v>4.6017000000000002E-2</v>
      </c>
      <c r="NP77" s="475">
        <v>3.055584393554852E-2</v>
      </c>
      <c r="NQ77" s="475">
        <v>0.40236290742504643</v>
      </c>
      <c r="NR77" s="475">
        <v>1.2869237811369671</v>
      </c>
      <c r="NS77" s="475">
        <v>0</v>
      </c>
      <c r="NT77" s="475">
        <v>11.431084273570372</v>
      </c>
      <c r="NU77" s="475">
        <v>0.44122443015011376</v>
      </c>
      <c r="NV77" s="475">
        <v>0</v>
      </c>
      <c r="NW77" s="475">
        <v>0.31586605693475384</v>
      </c>
      <c r="NX77" s="475">
        <v>0</v>
      </c>
      <c r="NY77" s="475">
        <v>0</v>
      </c>
      <c r="NZ77" s="475">
        <v>0.93418889394112392</v>
      </c>
      <c r="OA77" s="475">
        <v>2.0339831649829762E-2</v>
      </c>
      <c r="OB77" s="475">
        <v>0.21999999999999995</v>
      </c>
      <c r="OC77" s="475">
        <v>0.88295153587026698</v>
      </c>
      <c r="OD77" s="475">
        <v>-4.7145918961132054E-15</v>
      </c>
      <c r="OE77" s="475">
        <v>-3.7976905055665561E-14</v>
      </c>
      <c r="OF77" s="475">
        <v>0.11999999880790704</v>
      </c>
      <c r="OG77" s="475">
        <v>7.7555868029594424E-2</v>
      </c>
      <c r="OH77" s="475">
        <v>0.29259431992506446</v>
      </c>
      <c r="OI77" s="475">
        <v>0.12</v>
      </c>
      <c r="OJ77" s="475">
        <v>4.65E-2</v>
      </c>
      <c r="OK77" s="475">
        <v>6.1388999999999999E-2</v>
      </c>
      <c r="OL77" s="475">
        <v>0.78526464055446321</v>
      </c>
      <c r="OM77" s="475" t="s">
        <v>1395</v>
      </c>
      <c r="ON77" s="475">
        <v>1</v>
      </c>
      <c r="OO77" s="475">
        <v>66</v>
      </c>
      <c r="OP77" s="490"/>
      <c r="OQ77" s="491" t="s">
        <v>1395</v>
      </c>
      <c r="OR77" s="478" t="s">
        <v>1395</v>
      </c>
      <c r="OS77" s="479">
        <v>688938</v>
      </c>
      <c r="OT77" s="479">
        <v>2034</v>
      </c>
      <c r="OU77" s="479" t="s">
        <v>1395</v>
      </c>
      <c r="OV77" s="479" t="s">
        <v>1395</v>
      </c>
      <c r="OW77" s="479">
        <v>0</v>
      </c>
      <c r="OX77" s="479">
        <v>1</v>
      </c>
      <c r="OY77" s="480">
        <v>1</v>
      </c>
      <c r="OZ77" s="480">
        <v>0.77269049556403557</v>
      </c>
      <c r="PA77" s="481"/>
      <c r="PB77" s="482">
        <v>2.4637537146616495</v>
      </c>
      <c r="PC77" s="483"/>
      <c r="PD77" s="478">
        <v>296.82673601809677</v>
      </c>
      <c r="PE77" s="479">
        <v>-1.714760440129721E-11</v>
      </c>
      <c r="PF77" s="479">
        <v>398.67660675425145</v>
      </c>
      <c r="PG77" s="480">
        <v>2.4637537146616495</v>
      </c>
      <c r="PH77" s="483"/>
      <c r="PI77" s="478">
        <v>2.4637537146616495</v>
      </c>
      <c r="PJ77" s="479">
        <v>49850</v>
      </c>
      <c r="PK77" s="479">
        <v>575</v>
      </c>
      <c r="PL77" s="479">
        <v>-1.8115282700293722E-2</v>
      </c>
      <c r="PM77" s="484">
        <v>36</v>
      </c>
      <c r="PN77" s="479">
        <v>14796</v>
      </c>
      <c r="PO77" s="485">
        <v>2031</v>
      </c>
      <c r="PP77" s="479">
        <v>33</v>
      </c>
      <c r="PQ77" s="479">
        <v>0</v>
      </c>
      <c r="PR77" s="486" t="s">
        <v>1734</v>
      </c>
      <c r="PS77" s="486" t="s">
        <v>1595</v>
      </c>
      <c r="PT77" s="479">
        <v>1</v>
      </c>
      <c r="PU77" s="487" t="s">
        <v>1733</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row>
    <row r="78" spans="1:457" x14ac:dyDescent="0.35">
      <c r="A78" s="459" t="s">
        <v>1735</v>
      </c>
      <c r="B78" s="460">
        <v>2.4456384319613558</v>
      </c>
      <c r="C78" s="488">
        <f>NPV(About!A$94,'H2 Data'!AE$2:BH$2)/30*AB78+B78</f>
        <v>3.7657424895899556</v>
      </c>
      <c r="D78" s="462" t="s">
        <v>1592</v>
      </c>
      <c r="E78" s="463" t="s">
        <v>1735</v>
      </c>
      <c r="F78" s="463" t="s">
        <v>1391</v>
      </c>
      <c r="G78" s="463" t="s">
        <v>1593</v>
      </c>
      <c r="H78" s="463" t="s">
        <v>1713</v>
      </c>
      <c r="I78" s="463" t="s">
        <v>1595</v>
      </c>
      <c r="J78" s="464">
        <v>2035</v>
      </c>
      <c r="K78" s="465">
        <v>575</v>
      </c>
      <c r="L78" s="466">
        <v>0.95</v>
      </c>
      <c r="M78" s="466">
        <v>2.3300000000000001E-2</v>
      </c>
      <c r="N78" s="466">
        <v>0.25</v>
      </c>
      <c r="O78" s="471">
        <v>0.11</v>
      </c>
      <c r="P78" s="465">
        <v>1</v>
      </c>
      <c r="Q78" s="465">
        <v>2</v>
      </c>
      <c r="R78" s="465">
        <v>30</v>
      </c>
      <c r="S78" s="467" t="s">
        <v>1395</v>
      </c>
      <c r="T78" s="468">
        <v>46951</v>
      </c>
      <c r="U78" s="468">
        <v>462803</v>
      </c>
      <c r="V78" s="468">
        <v>160975</v>
      </c>
      <c r="W78" s="468">
        <v>32193.999999999996</v>
      </c>
      <c r="X78" s="465">
        <v>0</v>
      </c>
      <c r="Y78" s="469" t="s">
        <v>1714</v>
      </c>
      <c r="Z78" s="470">
        <v>18.559999999999999</v>
      </c>
      <c r="AA78" s="469" t="s">
        <v>1397</v>
      </c>
      <c r="AB78" s="465">
        <v>8.9999999999999993E-3</v>
      </c>
      <c r="AC78" s="466">
        <v>0.7</v>
      </c>
      <c r="AD78" s="466">
        <v>0.7</v>
      </c>
      <c r="AE78" s="466">
        <v>0.7</v>
      </c>
      <c r="AF78" s="467" t="s">
        <v>1398</v>
      </c>
      <c r="AG78" s="465">
        <v>463</v>
      </c>
      <c r="AH78" s="465">
        <v>463</v>
      </c>
      <c r="AI78" s="465">
        <v>463</v>
      </c>
      <c r="AJ78" s="465">
        <v>30</v>
      </c>
      <c r="AK78" s="469" t="s">
        <v>1399</v>
      </c>
      <c r="AL78" s="466">
        <v>1</v>
      </c>
      <c r="AM78" s="466">
        <v>0</v>
      </c>
      <c r="AN78" s="469" t="s">
        <v>1400</v>
      </c>
      <c r="AO78" s="466"/>
      <c r="AP78" s="466"/>
      <c r="AQ78" s="466"/>
      <c r="AR78" s="466"/>
      <c r="AS78" s="466"/>
      <c r="AT78" s="466"/>
      <c r="AU78" s="466"/>
      <c r="AV78" s="466"/>
      <c r="AW78" s="466"/>
      <c r="AX78" s="466"/>
      <c r="AY78" s="466"/>
      <c r="AZ78" s="466"/>
      <c r="BA78" s="466"/>
      <c r="BB78" s="466"/>
      <c r="BC78" s="466"/>
      <c r="BD78" s="466"/>
      <c r="BE78" s="466"/>
      <c r="BF78" s="466"/>
      <c r="BG78" s="466"/>
      <c r="BH78" s="466"/>
      <c r="BI78" s="466"/>
      <c r="BJ78" s="466"/>
      <c r="BK78" s="466"/>
      <c r="BL78" s="466"/>
      <c r="BM78" s="466"/>
      <c r="BN78" s="466"/>
      <c r="BO78" s="466"/>
      <c r="BP78" s="466"/>
      <c r="BQ78" s="466"/>
      <c r="BR78" s="466"/>
      <c r="BS78" s="466"/>
      <c r="BT78" s="466"/>
      <c r="BU78" s="466"/>
      <c r="BV78" s="466"/>
      <c r="BW78" s="466"/>
      <c r="BX78" s="466"/>
      <c r="BY78" s="466"/>
      <c r="BZ78" s="466"/>
      <c r="CA78" s="466"/>
      <c r="CB78" s="466"/>
      <c r="CC78" s="466"/>
      <c r="CD78" s="466"/>
      <c r="CE78" s="466"/>
      <c r="CF78" s="466"/>
      <c r="CG78" s="466"/>
      <c r="CH78" s="466"/>
      <c r="CI78" s="466"/>
      <c r="CJ78" s="466"/>
      <c r="CK78" s="466"/>
      <c r="CL78" s="466"/>
      <c r="CM78" s="466"/>
      <c r="CN78" s="466"/>
      <c r="CO78" s="466"/>
      <c r="CP78" s="466"/>
      <c r="CQ78" s="466"/>
      <c r="CR78" s="466"/>
      <c r="CS78" s="466"/>
      <c r="CT78" s="466"/>
      <c r="CU78" s="466"/>
      <c r="CV78" s="466"/>
      <c r="CW78" s="466"/>
      <c r="CX78" s="466"/>
      <c r="CY78" s="466"/>
      <c r="CZ78" s="466"/>
      <c r="DA78" s="466"/>
      <c r="DB78" s="466"/>
      <c r="DC78" s="466"/>
      <c r="DD78" s="466"/>
      <c r="DE78" s="466"/>
      <c r="DF78" s="466"/>
      <c r="DG78" s="466"/>
      <c r="DH78" s="466"/>
      <c r="DI78" s="466"/>
      <c r="DJ78" s="466"/>
      <c r="DK78" s="466"/>
      <c r="DL78" s="466"/>
      <c r="DM78" s="466"/>
      <c r="DN78" s="466"/>
      <c r="DO78" s="466"/>
      <c r="DP78" s="466"/>
      <c r="DQ78" s="466"/>
      <c r="DR78" s="466"/>
      <c r="DS78" s="466"/>
      <c r="DT78" s="466"/>
      <c r="DU78" s="466"/>
      <c r="DV78" s="466"/>
      <c r="DW78" s="471"/>
      <c r="DX78" s="466"/>
      <c r="DY78" s="466"/>
      <c r="DZ78" s="466"/>
      <c r="EA78" s="466"/>
      <c r="EB78" s="466"/>
      <c r="EC78" s="466"/>
      <c r="ED78" s="466"/>
      <c r="EE78" s="466"/>
      <c r="EF78" s="466"/>
      <c r="EG78" s="466"/>
      <c r="EH78" s="466"/>
      <c r="EI78" s="466"/>
      <c r="EJ78" s="466"/>
      <c r="EK78" s="465"/>
      <c r="EL78" s="465"/>
      <c r="EM78" s="465"/>
      <c r="EN78" s="465"/>
      <c r="EO78" s="466"/>
      <c r="EP78" s="466"/>
      <c r="EQ78" s="466"/>
      <c r="ER78" s="465"/>
      <c r="ES78" s="465"/>
      <c r="ET78" s="465"/>
      <c r="EU78" s="465"/>
      <c r="EV78" s="465"/>
      <c r="EW78" s="467"/>
      <c r="EX78" s="467" t="s">
        <v>1401</v>
      </c>
      <c r="EY78" s="467">
        <v>0</v>
      </c>
      <c r="EZ78" s="467">
        <v>0</v>
      </c>
      <c r="FA78" s="467">
        <v>0</v>
      </c>
      <c r="FB78" s="469" t="s">
        <v>1402</v>
      </c>
      <c r="FC78" s="467">
        <v>62.117280000000001</v>
      </c>
      <c r="FD78" s="469" t="s">
        <v>1715</v>
      </c>
      <c r="FE78" s="467">
        <v>1589.991</v>
      </c>
      <c r="FF78" s="469" t="s">
        <v>1404</v>
      </c>
      <c r="FG78" s="467">
        <v>0</v>
      </c>
      <c r="FH78" s="469" t="s">
        <v>1405</v>
      </c>
      <c r="FI78" s="467">
        <v>0</v>
      </c>
      <c r="FJ78" s="469" t="s">
        <v>1405</v>
      </c>
      <c r="FK78" s="467">
        <v>0</v>
      </c>
      <c r="FL78" s="472">
        <v>0</v>
      </c>
      <c r="FM78" s="473">
        <v>0</v>
      </c>
      <c r="FN78" s="473">
        <v>0</v>
      </c>
      <c r="FO78" s="473">
        <v>0</v>
      </c>
      <c r="FP78" s="473">
        <v>0</v>
      </c>
      <c r="FQ78" s="473">
        <v>0</v>
      </c>
      <c r="FR78" s="473">
        <v>0</v>
      </c>
      <c r="FS78" s="473">
        <v>0</v>
      </c>
      <c r="FT78" s="473">
        <v>0</v>
      </c>
      <c r="FU78" s="473">
        <v>0</v>
      </c>
      <c r="FV78" s="473">
        <v>0</v>
      </c>
      <c r="FW78" s="473">
        <v>0</v>
      </c>
      <c r="FX78" s="473">
        <v>0</v>
      </c>
      <c r="FY78" s="473">
        <v>0</v>
      </c>
      <c r="FZ78" s="473">
        <v>0</v>
      </c>
      <c r="GA78" s="473">
        <v>0</v>
      </c>
      <c r="GB78" s="473">
        <v>0</v>
      </c>
      <c r="GC78" s="473">
        <v>0</v>
      </c>
      <c r="GD78" s="473">
        <v>0</v>
      </c>
      <c r="GE78" s="473">
        <v>0</v>
      </c>
      <c r="GF78" s="473">
        <v>0</v>
      </c>
      <c r="GG78" s="473">
        <v>0</v>
      </c>
      <c r="GH78" s="473">
        <v>0</v>
      </c>
      <c r="GI78" s="473">
        <v>0</v>
      </c>
      <c r="GJ78" s="473">
        <v>0</v>
      </c>
      <c r="GK78" s="473">
        <v>0</v>
      </c>
      <c r="GL78" s="473">
        <v>0</v>
      </c>
      <c r="GM78" s="473">
        <v>0</v>
      </c>
      <c r="GN78" s="473">
        <v>0</v>
      </c>
      <c r="GO78" s="473">
        <v>0</v>
      </c>
      <c r="GP78" s="473">
        <v>0</v>
      </c>
      <c r="GQ78" s="473">
        <v>0</v>
      </c>
      <c r="GR78" s="473">
        <v>0</v>
      </c>
      <c r="GS78" s="473">
        <v>0</v>
      </c>
      <c r="GT78" s="473">
        <v>0</v>
      </c>
      <c r="GU78" s="473">
        <v>0</v>
      </c>
      <c r="GV78" s="473">
        <v>0</v>
      </c>
      <c r="GW78" s="473">
        <v>0</v>
      </c>
      <c r="GX78" s="473">
        <v>0</v>
      </c>
      <c r="GY78" s="473">
        <v>0</v>
      </c>
      <c r="GZ78" s="473">
        <v>0</v>
      </c>
      <c r="HA78" s="473">
        <v>0</v>
      </c>
      <c r="HB78" s="473">
        <v>0</v>
      </c>
      <c r="HC78" s="473">
        <v>0</v>
      </c>
      <c r="HD78" s="473">
        <v>0</v>
      </c>
      <c r="HE78" s="473">
        <v>0</v>
      </c>
      <c r="HF78" s="473">
        <v>0</v>
      </c>
      <c r="HG78" s="473">
        <v>0</v>
      </c>
      <c r="HH78" s="473">
        <v>0</v>
      </c>
      <c r="HI78" s="473">
        <v>0</v>
      </c>
      <c r="HJ78" s="473">
        <v>0</v>
      </c>
      <c r="HK78" s="473">
        <v>0</v>
      </c>
      <c r="HL78" s="473">
        <v>0</v>
      </c>
      <c r="HM78" s="473">
        <v>0</v>
      </c>
      <c r="HN78" s="473">
        <v>0</v>
      </c>
      <c r="HO78" s="473">
        <v>0</v>
      </c>
      <c r="HP78" s="473">
        <v>0</v>
      </c>
      <c r="HQ78" s="473">
        <v>0</v>
      </c>
      <c r="HR78" s="473">
        <v>0</v>
      </c>
      <c r="HS78" s="473">
        <v>0</v>
      </c>
      <c r="HT78" s="473">
        <v>0</v>
      </c>
      <c r="HU78" s="473">
        <v>0</v>
      </c>
      <c r="HV78" s="473">
        <v>0</v>
      </c>
      <c r="HW78" s="473">
        <v>0</v>
      </c>
      <c r="HX78" s="473">
        <v>0</v>
      </c>
      <c r="HY78" s="473">
        <v>0</v>
      </c>
      <c r="HZ78" s="473">
        <v>0</v>
      </c>
      <c r="IA78" s="473">
        <v>0</v>
      </c>
      <c r="IB78" s="473">
        <v>0</v>
      </c>
      <c r="IC78" s="473">
        <v>0</v>
      </c>
      <c r="ID78" s="473">
        <v>0</v>
      </c>
      <c r="IE78" s="473">
        <v>0</v>
      </c>
      <c r="IF78" s="473">
        <v>0</v>
      </c>
      <c r="IG78" s="473">
        <v>0</v>
      </c>
      <c r="IH78" s="473">
        <v>0</v>
      </c>
      <c r="II78" s="473">
        <v>0</v>
      </c>
      <c r="IJ78" s="473">
        <v>0</v>
      </c>
      <c r="IK78" s="473">
        <v>0</v>
      </c>
      <c r="IL78" s="473">
        <v>0</v>
      </c>
      <c r="IM78" s="473">
        <v>0</v>
      </c>
      <c r="IN78" s="473">
        <v>0</v>
      </c>
      <c r="IO78" s="473">
        <v>0</v>
      </c>
      <c r="IP78" s="473">
        <v>0</v>
      </c>
      <c r="IQ78" s="473">
        <v>0</v>
      </c>
      <c r="IR78" s="473">
        <v>0</v>
      </c>
      <c r="IS78" s="473">
        <v>0</v>
      </c>
      <c r="IT78" s="473">
        <v>0</v>
      </c>
      <c r="IU78" s="473">
        <v>0</v>
      </c>
      <c r="IV78" s="473">
        <v>0</v>
      </c>
      <c r="IW78" s="473">
        <v>0</v>
      </c>
      <c r="IX78" s="473">
        <v>0</v>
      </c>
      <c r="IY78" s="473">
        <v>0</v>
      </c>
      <c r="IZ78" s="473">
        <v>0</v>
      </c>
      <c r="JA78" s="473">
        <v>0</v>
      </c>
      <c r="JB78" s="473">
        <v>0</v>
      </c>
      <c r="JC78" s="473">
        <v>0</v>
      </c>
      <c r="JD78" s="473">
        <v>0</v>
      </c>
      <c r="JE78" s="473">
        <v>0</v>
      </c>
      <c r="JF78" s="473">
        <v>0</v>
      </c>
      <c r="JG78" s="473">
        <v>0</v>
      </c>
      <c r="JH78" s="473">
        <v>0</v>
      </c>
      <c r="JI78" s="467" t="s">
        <v>1416</v>
      </c>
      <c r="JJ78" s="467" t="s">
        <v>1416</v>
      </c>
      <c r="JK78" s="395"/>
      <c r="JL78" s="395"/>
      <c r="JM78" s="395"/>
      <c r="JN78" s="395"/>
      <c r="JO78" s="395"/>
      <c r="JP78" s="395"/>
      <c r="JQ78" s="395"/>
      <c r="JR78" s="395"/>
      <c r="JS78" s="395"/>
      <c r="JT78" s="395"/>
      <c r="JU78" s="395"/>
      <c r="JV78" s="395"/>
      <c r="JW78" s="395"/>
      <c r="JX78" s="395"/>
      <c r="JY78" s="395"/>
      <c r="JZ78" s="395"/>
      <c r="KA78" s="395"/>
      <c r="KB78" s="395"/>
      <c r="KC78" s="395"/>
      <c r="KD78" s="395"/>
      <c r="KE78" s="395"/>
      <c r="KF78" s="395"/>
      <c r="KG78" s="395"/>
      <c r="KH78" s="395"/>
      <c r="KI78" s="395"/>
      <c r="KJ78" s="395"/>
      <c r="KK78" s="395"/>
      <c r="KL78" s="395"/>
      <c r="KM78" s="395"/>
      <c r="KN78" s="395"/>
      <c r="KO78" s="395"/>
      <c r="KP78" s="395"/>
      <c r="KQ78" s="395"/>
      <c r="KR78" s="395"/>
      <c r="KS78" s="395"/>
      <c r="KT78" s="395"/>
      <c r="KU78" s="395"/>
      <c r="KV78" s="395"/>
      <c r="KW78" s="395"/>
      <c r="KX78" s="395"/>
      <c r="KY78" s="395"/>
      <c r="KZ78" s="395"/>
      <c r="LA78" s="395"/>
      <c r="LB78" s="395"/>
      <c r="LC78" s="395"/>
      <c r="LD78" s="395"/>
      <c r="LE78" s="395"/>
      <c r="LF78" s="395"/>
      <c r="LG78" s="395"/>
      <c r="LH78" s="395"/>
      <c r="LI78" s="395"/>
      <c r="LJ78" s="395"/>
      <c r="LK78" s="395"/>
      <c r="LL78" s="395"/>
      <c r="LM78" s="395"/>
      <c r="LN78" s="395"/>
      <c r="LO78" s="395"/>
      <c r="LP78" s="395"/>
      <c r="LQ78" s="395"/>
      <c r="LR78" s="395"/>
      <c r="LS78" s="395"/>
      <c r="LT78" s="395"/>
      <c r="LU78" s="395"/>
      <c r="LV78" s="395"/>
      <c r="LW78" s="395"/>
      <c r="LX78" s="395"/>
      <c r="LY78" s="395"/>
      <c r="LZ78" s="395"/>
      <c r="MA78" s="395"/>
      <c r="MB78" s="395"/>
      <c r="MC78" s="395"/>
      <c r="MD78" s="395"/>
      <c r="ME78" s="395"/>
      <c r="MF78" s="395"/>
      <c r="MG78" s="395"/>
      <c r="MH78" s="395"/>
      <c r="MI78" s="395"/>
      <c r="MJ78" s="395"/>
      <c r="MK78" s="395"/>
      <c r="ML78" s="395"/>
      <c r="MM78" s="395"/>
      <c r="MN78" s="395"/>
      <c r="MO78" s="395"/>
      <c r="MP78" s="395"/>
      <c r="MQ78" s="395"/>
      <c r="MR78" s="395"/>
      <c r="MS78" s="395"/>
      <c r="MT78" s="395"/>
      <c r="MU78" s="395"/>
      <c r="MV78" s="395"/>
      <c r="MW78" s="395"/>
      <c r="MX78" s="395"/>
      <c r="MY78" s="395"/>
      <c r="MZ78" s="395"/>
      <c r="NA78" s="395"/>
      <c r="NB78" s="395"/>
      <c r="NC78" s="395"/>
      <c r="ND78" s="395"/>
      <c r="NE78" s="395"/>
      <c r="NF78" s="395"/>
      <c r="NG78" s="489"/>
      <c r="NH78" s="475">
        <v>2.4456384319613558</v>
      </c>
      <c r="NI78" s="475">
        <v>20.352603030782404</v>
      </c>
      <c r="NJ78" s="475">
        <v>2.6001129081221626</v>
      </c>
      <c r="NK78" s="475">
        <v>4637.074943999999</v>
      </c>
      <c r="NL78" s="475">
        <v>15.41762799115854</v>
      </c>
      <c r="NM78" s="475">
        <v>0.16097500000000001</v>
      </c>
      <c r="NN78" s="475">
        <v>0.46280300000000002</v>
      </c>
      <c r="NO78" s="475">
        <v>4.6951E-2</v>
      </c>
      <c r="NP78" s="475">
        <v>3.1039935954437606E-2</v>
      </c>
      <c r="NQ78" s="475">
        <v>0.40848080129154374</v>
      </c>
      <c r="NR78" s="475">
        <v>1.3130268201752908</v>
      </c>
      <c r="NS78" s="475">
        <v>0</v>
      </c>
      <c r="NT78" s="475">
        <v>11.606686348523539</v>
      </c>
      <c r="NU78" s="475">
        <v>0.45023206930071469</v>
      </c>
      <c r="NV78" s="475">
        <v>0</v>
      </c>
      <c r="NW78" s="475">
        <v>0.23763362834484428</v>
      </c>
      <c r="NX78" s="475">
        <v>0</v>
      </c>
      <c r="NY78" s="475">
        <v>0</v>
      </c>
      <c r="NZ78" s="475">
        <v>0.66875945161373118</v>
      </c>
      <c r="OA78" s="475">
        <v>2.0339943883276247E-2</v>
      </c>
      <c r="OB78" s="475">
        <v>0.21999999999999995</v>
      </c>
      <c r="OC78" s="475">
        <v>0.83392853588657401</v>
      </c>
      <c r="OD78" s="475">
        <v>-6.5363952084136358E-15</v>
      </c>
      <c r="OE78" s="475">
        <v>-5.6826064120146013E-14</v>
      </c>
      <c r="OF78" s="475">
        <v>0.1099999964237213</v>
      </c>
      <c r="OG78" s="475">
        <v>6.9178399443626415E-2</v>
      </c>
      <c r="OH78" s="475">
        <v>0.29180055690146262</v>
      </c>
      <c r="OI78" s="475">
        <v>0.11</v>
      </c>
      <c r="OJ78" s="475">
        <v>4.6300000000000001E-2</v>
      </c>
      <c r="OK78" s="475">
        <v>5.8279800000000007E-2</v>
      </c>
      <c r="OL78" s="475">
        <v>0.76960777713748962</v>
      </c>
      <c r="OM78" s="475" t="s">
        <v>1395</v>
      </c>
      <c r="ON78" s="475">
        <v>1</v>
      </c>
      <c r="OO78" s="475">
        <v>67</v>
      </c>
      <c r="OP78" s="490"/>
      <c r="OQ78" s="491" t="s">
        <v>1395</v>
      </c>
      <c r="OR78" s="478" t="s">
        <v>1395</v>
      </c>
      <c r="OS78" s="479">
        <v>702923</v>
      </c>
      <c r="OT78" s="479">
        <v>2035</v>
      </c>
      <c r="OU78" s="479" t="s">
        <v>1395</v>
      </c>
      <c r="OV78" s="479" t="s">
        <v>1395</v>
      </c>
      <c r="OW78" s="479">
        <v>0</v>
      </c>
      <c r="OX78" s="479">
        <v>1</v>
      </c>
      <c r="OY78" s="480">
        <v>1</v>
      </c>
      <c r="OZ78" s="480">
        <v>0.75728771361722225</v>
      </c>
      <c r="PA78" s="481"/>
      <c r="PB78" s="482">
        <v>2.4456384319613558</v>
      </c>
      <c r="PC78" s="483"/>
      <c r="PD78" s="478">
        <v>296.81399648219951</v>
      </c>
      <c r="PE78" s="479">
        <v>-2.5146924012312364E-11</v>
      </c>
      <c r="PF78" s="479">
        <v>369.03378490723276</v>
      </c>
      <c r="PG78" s="480">
        <v>2.4456384319613558</v>
      </c>
      <c r="PH78" s="483"/>
      <c r="PI78" s="478">
        <v>2.4456384319613558</v>
      </c>
      <c r="PJ78" s="479">
        <v>50425</v>
      </c>
      <c r="PK78" s="479">
        <v>575</v>
      </c>
      <c r="PL78" s="479">
        <v>1.4502576269872502E-2</v>
      </c>
      <c r="PM78" s="484">
        <v>36</v>
      </c>
      <c r="PN78" s="479">
        <v>14760</v>
      </c>
      <c r="PO78" s="485">
        <v>2032</v>
      </c>
      <c r="PP78" s="479">
        <v>33</v>
      </c>
      <c r="PQ78" s="479">
        <v>0</v>
      </c>
      <c r="PR78" s="486" t="s">
        <v>1736</v>
      </c>
      <c r="PS78" s="486" t="s">
        <v>1595</v>
      </c>
      <c r="PT78" s="479">
        <v>1</v>
      </c>
      <c r="PU78" s="487" t="s">
        <v>1735</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row>
    <row r="79" spans="1:457" x14ac:dyDescent="0.35">
      <c r="A79" s="459" t="s">
        <v>1737</v>
      </c>
      <c r="B79" s="460">
        <v>2.4601410082312283</v>
      </c>
      <c r="C79" s="488">
        <f>NPV(About!A$94,'H2 Data'!AE$2:BH$2)/30*AB79+B79</f>
        <v>3.7802450658598281</v>
      </c>
      <c r="D79" s="462" t="s">
        <v>1592</v>
      </c>
      <c r="E79" s="463" t="s">
        <v>1737</v>
      </c>
      <c r="F79" s="463" t="s">
        <v>1391</v>
      </c>
      <c r="G79" s="463" t="s">
        <v>1593</v>
      </c>
      <c r="H79" s="463" t="s">
        <v>1713</v>
      </c>
      <c r="I79" s="463" t="s">
        <v>1595</v>
      </c>
      <c r="J79" s="464">
        <v>2036</v>
      </c>
      <c r="K79" s="465">
        <v>575</v>
      </c>
      <c r="L79" s="466">
        <v>0.95</v>
      </c>
      <c r="M79" s="466">
        <v>2.3300000000000001E-2</v>
      </c>
      <c r="N79" s="466">
        <v>0.25</v>
      </c>
      <c r="O79" s="471">
        <v>0.11</v>
      </c>
      <c r="P79" s="465">
        <v>1</v>
      </c>
      <c r="Q79" s="465">
        <v>2</v>
      </c>
      <c r="R79" s="465">
        <v>30</v>
      </c>
      <c r="S79" s="467" t="s">
        <v>1395</v>
      </c>
      <c r="T79" s="468">
        <v>47904</v>
      </c>
      <c r="U79" s="468">
        <v>472198</v>
      </c>
      <c r="V79" s="468">
        <v>164243</v>
      </c>
      <c r="W79" s="468">
        <v>32848</v>
      </c>
      <c r="X79" s="465">
        <v>0</v>
      </c>
      <c r="Y79" s="469" t="s">
        <v>1714</v>
      </c>
      <c r="Z79" s="470">
        <v>18.559999999999999</v>
      </c>
      <c r="AA79" s="469" t="s">
        <v>1397</v>
      </c>
      <c r="AB79" s="465">
        <v>8.9999999999999993E-3</v>
      </c>
      <c r="AC79" s="466">
        <v>0.7</v>
      </c>
      <c r="AD79" s="466">
        <v>0.7</v>
      </c>
      <c r="AE79" s="466">
        <v>0.7</v>
      </c>
      <c r="AF79" s="467" t="s">
        <v>1398</v>
      </c>
      <c r="AG79" s="465">
        <v>461</v>
      </c>
      <c r="AH79" s="465">
        <v>461</v>
      </c>
      <c r="AI79" s="465">
        <v>461</v>
      </c>
      <c r="AJ79" s="465">
        <v>30</v>
      </c>
      <c r="AK79" s="469" t="s">
        <v>1399</v>
      </c>
      <c r="AL79" s="466">
        <v>1</v>
      </c>
      <c r="AM79" s="466">
        <v>0</v>
      </c>
      <c r="AN79" s="469" t="s">
        <v>1400</v>
      </c>
      <c r="AO79" s="466"/>
      <c r="AP79" s="466"/>
      <c r="AQ79" s="466"/>
      <c r="AR79" s="466"/>
      <c r="AS79" s="466"/>
      <c r="AT79" s="466"/>
      <c r="AU79" s="466"/>
      <c r="AV79" s="466"/>
      <c r="AW79" s="466"/>
      <c r="AX79" s="466"/>
      <c r="AY79" s="466"/>
      <c r="AZ79" s="466"/>
      <c r="BA79" s="466"/>
      <c r="BB79" s="466"/>
      <c r="BC79" s="466"/>
      <c r="BD79" s="466"/>
      <c r="BE79" s="466"/>
      <c r="BF79" s="466"/>
      <c r="BG79" s="466"/>
      <c r="BH79" s="466"/>
      <c r="BI79" s="466"/>
      <c r="BJ79" s="466"/>
      <c r="BK79" s="466"/>
      <c r="BL79" s="466"/>
      <c r="BM79" s="466"/>
      <c r="BN79" s="466"/>
      <c r="BO79" s="466"/>
      <c r="BP79" s="466"/>
      <c r="BQ79" s="466"/>
      <c r="BR79" s="466"/>
      <c r="BS79" s="466"/>
      <c r="BT79" s="466"/>
      <c r="BU79" s="466"/>
      <c r="BV79" s="466"/>
      <c r="BW79" s="466"/>
      <c r="BX79" s="466"/>
      <c r="BY79" s="466"/>
      <c r="BZ79" s="466"/>
      <c r="CA79" s="466"/>
      <c r="CB79" s="466"/>
      <c r="CC79" s="466"/>
      <c r="CD79" s="466"/>
      <c r="CE79" s="466"/>
      <c r="CF79" s="466"/>
      <c r="CG79" s="466"/>
      <c r="CH79" s="466"/>
      <c r="CI79" s="466"/>
      <c r="CJ79" s="466"/>
      <c r="CK79" s="466"/>
      <c r="CL79" s="466"/>
      <c r="CM79" s="466"/>
      <c r="CN79" s="466"/>
      <c r="CO79" s="466"/>
      <c r="CP79" s="466"/>
      <c r="CQ79" s="466"/>
      <c r="CR79" s="466"/>
      <c r="CS79" s="466"/>
      <c r="CT79" s="466"/>
      <c r="CU79" s="466"/>
      <c r="CV79" s="466"/>
      <c r="CW79" s="466"/>
      <c r="CX79" s="466"/>
      <c r="CY79" s="466"/>
      <c r="CZ79" s="466"/>
      <c r="DA79" s="466"/>
      <c r="DB79" s="466"/>
      <c r="DC79" s="466"/>
      <c r="DD79" s="466"/>
      <c r="DE79" s="466"/>
      <c r="DF79" s="466"/>
      <c r="DG79" s="466"/>
      <c r="DH79" s="466"/>
      <c r="DI79" s="466"/>
      <c r="DJ79" s="466"/>
      <c r="DK79" s="466"/>
      <c r="DL79" s="466"/>
      <c r="DM79" s="466"/>
      <c r="DN79" s="466"/>
      <c r="DO79" s="466"/>
      <c r="DP79" s="466"/>
      <c r="DQ79" s="466"/>
      <c r="DR79" s="466"/>
      <c r="DS79" s="466"/>
      <c r="DT79" s="466"/>
      <c r="DU79" s="466"/>
      <c r="DV79" s="466"/>
      <c r="DW79" s="471"/>
      <c r="DX79" s="466"/>
      <c r="DY79" s="466"/>
      <c r="DZ79" s="466"/>
      <c r="EA79" s="466"/>
      <c r="EB79" s="466"/>
      <c r="EC79" s="466"/>
      <c r="ED79" s="466"/>
      <c r="EE79" s="466"/>
      <c r="EF79" s="466"/>
      <c r="EG79" s="466"/>
      <c r="EH79" s="466"/>
      <c r="EI79" s="466"/>
      <c r="EJ79" s="466"/>
      <c r="EK79" s="465"/>
      <c r="EL79" s="465"/>
      <c r="EM79" s="465"/>
      <c r="EN79" s="465"/>
      <c r="EO79" s="466"/>
      <c r="EP79" s="466"/>
      <c r="EQ79" s="466"/>
      <c r="ER79" s="465"/>
      <c r="ES79" s="465"/>
      <c r="ET79" s="465"/>
      <c r="EU79" s="465"/>
      <c r="EV79" s="465"/>
      <c r="EW79" s="467"/>
      <c r="EX79" s="467" t="s">
        <v>1401</v>
      </c>
      <c r="EY79" s="467">
        <v>0</v>
      </c>
      <c r="EZ79" s="467">
        <v>0</v>
      </c>
      <c r="FA79" s="467">
        <v>0</v>
      </c>
      <c r="FB79" s="469" t="s">
        <v>1402</v>
      </c>
      <c r="FC79" s="467">
        <v>62.117280000000001</v>
      </c>
      <c r="FD79" s="469" t="s">
        <v>1715</v>
      </c>
      <c r="FE79" s="467">
        <v>1589.991</v>
      </c>
      <c r="FF79" s="469" t="s">
        <v>1404</v>
      </c>
      <c r="FG79" s="467">
        <v>0</v>
      </c>
      <c r="FH79" s="469" t="s">
        <v>1405</v>
      </c>
      <c r="FI79" s="467">
        <v>0</v>
      </c>
      <c r="FJ79" s="469" t="s">
        <v>1405</v>
      </c>
      <c r="FK79" s="467">
        <v>0</v>
      </c>
      <c r="FL79" s="472">
        <v>0</v>
      </c>
      <c r="FM79" s="473">
        <v>0</v>
      </c>
      <c r="FN79" s="473">
        <v>0</v>
      </c>
      <c r="FO79" s="473">
        <v>0</v>
      </c>
      <c r="FP79" s="473">
        <v>0</v>
      </c>
      <c r="FQ79" s="473">
        <v>0</v>
      </c>
      <c r="FR79" s="473">
        <v>0</v>
      </c>
      <c r="FS79" s="473">
        <v>0</v>
      </c>
      <c r="FT79" s="473">
        <v>0</v>
      </c>
      <c r="FU79" s="473">
        <v>0</v>
      </c>
      <c r="FV79" s="473">
        <v>0</v>
      </c>
      <c r="FW79" s="473">
        <v>0</v>
      </c>
      <c r="FX79" s="473">
        <v>0</v>
      </c>
      <c r="FY79" s="473">
        <v>0</v>
      </c>
      <c r="FZ79" s="473">
        <v>0</v>
      </c>
      <c r="GA79" s="473">
        <v>0</v>
      </c>
      <c r="GB79" s="473">
        <v>0</v>
      </c>
      <c r="GC79" s="473">
        <v>0</v>
      </c>
      <c r="GD79" s="473">
        <v>0</v>
      </c>
      <c r="GE79" s="473">
        <v>0</v>
      </c>
      <c r="GF79" s="473">
        <v>0</v>
      </c>
      <c r="GG79" s="473">
        <v>0</v>
      </c>
      <c r="GH79" s="473">
        <v>0</v>
      </c>
      <c r="GI79" s="473">
        <v>0</v>
      </c>
      <c r="GJ79" s="473">
        <v>0</v>
      </c>
      <c r="GK79" s="473">
        <v>0</v>
      </c>
      <c r="GL79" s="473">
        <v>0</v>
      </c>
      <c r="GM79" s="473">
        <v>0</v>
      </c>
      <c r="GN79" s="473">
        <v>0</v>
      </c>
      <c r="GO79" s="473">
        <v>0</v>
      </c>
      <c r="GP79" s="473">
        <v>0</v>
      </c>
      <c r="GQ79" s="473">
        <v>0</v>
      </c>
      <c r="GR79" s="473">
        <v>0</v>
      </c>
      <c r="GS79" s="473">
        <v>0</v>
      </c>
      <c r="GT79" s="473">
        <v>0</v>
      </c>
      <c r="GU79" s="473">
        <v>0</v>
      </c>
      <c r="GV79" s="473">
        <v>0</v>
      </c>
      <c r="GW79" s="473">
        <v>0</v>
      </c>
      <c r="GX79" s="473">
        <v>0</v>
      </c>
      <c r="GY79" s="473">
        <v>0</v>
      </c>
      <c r="GZ79" s="473">
        <v>0</v>
      </c>
      <c r="HA79" s="473">
        <v>0</v>
      </c>
      <c r="HB79" s="473">
        <v>0</v>
      </c>
      <c r="HC79" s="473">
        <v>0</v>
      </c>
      <c r="HD79" s="473">
        <v>0</v>
      </c>
      <c r="HE79" s="473">
        <v>0</v>
      </c>
      <c r="HF79" s="473">
        <v>0</v>
      </c>
      <c r="HG79" s="473">
        <v>0</v>
      </c>
      <c r="HH79" s="473">
        <v>0</v>
      </c>
      <c r="HI79" s="473">
        <v>0</v>
      </c>
      <c r="HJ79" s="473">
        <v>0</v>
      </c>
      <c r="HK79" s="473">
        <v>0</v>
      </c>
      <c r="HL79" s="473">
        <v>0</v>
      </c>
      <c r="HM79" s="473">
        <v>0</v>
      </c>
      <c r="HN79" s="473">
        <v>0</v>
      </c>
      <c r="HO79" s="473">
        <v>0</v>
      </c>
      <c r="HP79" s="473">
        <v>0</v>
      </c>
      <c r="HQ79" s="473">
        <v>0</v>
      </c>
      <c r="HR79" s="473">
        <v>0</v>
      </c>
      <c r="HS79" s="473">
        <v>0</v>
      </c>
      <c r="HT79" s="473">
        <v>0</v>
      </c>
      <c r="HU79" s="473">
        <v>0</v>
      </c>
      <c r="HV79" s="473">
        <v>0</v>
      </c>
      <c r="HW79" s="473">
        <v>0</v>
      </c>
      <c r="HX79" s="473">
        <v>0</v>
      </c>
      <c r="HY79" s="473">
        <v>0</v>
      </c>
      <c r="HZ79" s="473">
        <v>0</v>
      </c>
      <c r="IA79" s="473">
        <v>0</v>
      </c>
      <c r="IB79" s="473">
        <v>0</v>
      </c>
      <c r="IC79" s="473">
        <v>0</v>
      </c>
      <c r="ID79" s="473">
        <v>0</v>
      </c>
      <c r="IE79" s="473">
        <v>0</v>
      </c>
      <c r="IF79" s="473">
        <v>0</v>
      </c>
      <c r="IG79" s="473">
        <v>0</v>
      </c>
      <c r="IH79" s="473">
        <v>0</v>
      </c>
      <c r="II79" s="473">
        <v>0</v>
      </c>
      <c r="IJ79" s="473">
        <v>0</v>
      </c>
      <c r="IK79" s="473">
        <v>0</v>
      </c>
      <c r="IL79" s="473">
        <v>0</v>
      </c>
      <c r="IM79" s="473">
        <v>0</v>
      </c>
      <c r="IN79" s="473">
        <v>0</v>
      </c>
      <c r="IO79" s="473">
        <v>0</v>
      </c>
      <c r="IP79" s="473">
        <v>0</v>
      </c>
      <c r="IQ79" s="473">
        <v>0</v>
      </c>
      <c r="IR79" s="473">
        <v>0</v>
      </c>
      <c r="IS79" s="473">
        <v>0</v>
      </c>
      <c r="IT79" s="473">
        <v>0</v>
      </c>
      <c r="IU79" s="473">
        <v>0</v>
      </c>
      <c r="IV79" s="473">
        <v>0</v>
      </c>
      <c r="IW79" s="473">
        <v>0</v>
      </c>
      <c r="IX79" s="473">
        <v>0</v>
      </c>
      <c r="IY79" s="473">
        <v>0</v>
      </c>
      <c r="IZ79" s="473">
        <v>0</v>
      </c>
      <c r="JA79" s="473">
        <v>0</v>
      </c>
      <c r="JB79" s="473">
        <v>0</v>
      </c>
      <c r="JC79" s="473">
        <v>0</v>
      </c>
      <c r="JD79" s="473">
        <v>0</v>
      </c>
      <c r="JE79" s="473">
        <v>0</v>
      </c>
      <c r="JF79" s="473">
        <v>0</v>
      </c>
      <c r="JG79" s="473">
        <v>0</v>
      </c>
      <c r="JH79" s="473">
        <v>0</v>
      </c>
      <c r="JI79" s="467" t="s">
        <v>1416</v>
      </c>
      <c r="JJ79" s="467" t="s">
        <v>1416</v>
      </c>
      <c r="JK79" s="395"/>
      <c r="JL79" s="395"/>
      <c r="JM79" s="395"/>
      <c r="JN79" s="395"/>
      <c r="JO79" s="395"/>
      <c r="JP79" s="395"/>
      <c r="JQ79" s="395"/>
      <c r="JR79" s="395"/>
      <c r="JS79" s="395"/>
      <c r="JT79" s="395"/>
      <c r="JU79" s="395"/>
      <c r="JV79" s="395"/>
      <c r="JW79" s="395"/>
      <c r="JX79" s="395"/>
      <c r="JY79" s="395"/>
      <c r="JZ79" s="395"/>
      <c r="KA79" s="395"/>
      <c r="KB79" s="395"/>
      <c r="KC79" s="395"/>
      <c r="KD79" s="395"/>
      <c r="KE79" s="395"/>
      <c r="KF79" s="395"/>
      <c r="KG79" s="395"/>
      <c r="KH79" s="395"/>
      <c r="KI79" s="395"/>
      <c r="KJ79" s="395"/>
      <c r="KK79" s="395"/>
      <c r="KL79" s="395"/>
      <c r="KM79" s="395"/>
      <c r="KN79" s="395"/>
      <c r="KO79" s="395"/>
      <c r="KP79" s="395"/>
      <c r="KQ79" s="395"/>
      <c r="KR79" s="395"/>
      <c r="KS79" s="395"/>
      <c r="KT79" s="395"/>
      <c r="KU79" s="395"/>
      <c r="KV79" s="395"/>
      <c r="KW79" s="395"/>
      <c r="KX79" s="395"/>
      <c r="KY79" s="395"/>
      <c r="KZ79" s="395"/>
      <c r="LA79" s="395"/>
      <c r="LB79" s="395"/>
      <c r="LC79" s="395"/>
      <c r="LD79" s="395"/>
      <c r="LE79" s="395"/>
      <c r="LF79" s="395"/>
      <c r="LG79" s="395"/>
      <c r="LH79" s="395"/>
      <c r="LI79" s="395"/>
      <c r="LJ79" s="395"/>
      <c r="LK79" s="395"/>
      <c r="LL79" s="395"/>
      <c r="LM79" s="395"/>
      <c r="LN79" s="395"/>
      <c r="LO79" s="395"/>
      <c r="LP79" s="395"/>
      <c r="LQ79" s="395"/>
      <c r="LR79" s="395"/>
      <c r="LS79" s="395"/>
      <c r="LT79" s="395"/>
      <c r="LU79" s="395"/>
      <c r="LV79" s="395"/>
      <c r="LW79" s="395"/>
      <c r="LX79" s="395"/>
      <c r="LY79" s="395"/>
      <c r="LZ79" s="395"/>
      <c r="MA79" s="395"/>
      <c r="MB79" s="395"/>
      <c r="MC79" s="395"/>
      <c r="MD79" s="395"/>
      <c r="ME79" s="395"/>
      <c r="MF79" s="395"/>
      <c r="MG79" s="395"/>
      <c r="MH79" s="395"/>
      <c r="MI79" s="395"/>
      <c r="MJ79" s="395"/>
      <c r="MK79" s="395"/>
      <c r="ML79" s="395"/>
      <c r="MM79" s="395"/>
      <c r="MN79" s="395"/>
      <c r="MO79" s="395"/>
      <c r="MP79" s="395"/>
      <c r="MQ79" s="395"/>
      <c r="MR79" s="395"/>
      <c r="MS79" s="395"/>
      <c r="MT79" s="395"/>
      <c r="MU79" s="395"/>
      <c r="MV79" s="395"/>
      <c r="MW79" s="395"/>
      <c r="MX79" s="395"/>
      <c r="MY79" s="395"/>
      <c r="MZ79" s="395"/>
      <c r="NA79" s="395"/>
      <c r="NB79" s="395"/>
      <c r="NC79" s="395"/>
      <c r="ND79" s="395"/>
      <c r="NE79" s="395"/>
      <c r="NF79" s="395"/>
      <c r="NG79" s="489"/>
      <c r="NH79" s="475">
        <v>2.4601410082312283</v>
      </c>
      <c r="NI79" s="475">
        <v>20.47329347050028</v>
      </c>
      <c r="NJ79" s="475">
        <v>2.6461189422415603</v>
      </c>
      <c r="NK79" s="475">
        <v>4637.074943999999</v>
      </c>
      <c r="NL79" s="475">
        <v>15.508812961145567</v>
      </c>
      <c r="NM79" s="475">
        <v>0.164243</v>
      </c>
      <c r="NN79" s="475">
        <v>0.47219800000000001</v>
      </c>
      <c r="NO79" s="475">
        <v>4.7904000000000002E-2</v>
      </c>
      <c r="NP79" s="475">
        <v>3.1531115493431586E-2</v>
      </c>
      <c r="NQ79" s="475">
        <v>0.41468356653130056</v>
      </c>
      <c r="NR79" s="475">
        <v>1.3396989951474465</v>
      </c>
      <c r="NS79" s="475">
        <v>0</v>
      </c>
      <c r="NT79" s="475">
        <v>11.810884501864527</v>
      </c>
      <c r="NU79" s="475">
        <v>0.45936734404759516</v>
      </c>
      <c r="NV79" s="475">
        <v>0</v>
      </c>
      <c r="NW79" s="475">
        <v>0.19350311278203244</v>
      </c>
      <c r="NX79" s="475">
        <v>0</v>
      </c>
      <c r="NY79" s="475">
        <v>0</v>
      </c>
      <c r="NZ79" s="475">
        <v>0.54326820978579748</v>
      </c>
      <c r="OA79" s="475">
        <v>2.0340093527872603E-2</v>
      </c>
      <c r="OB79" s="475">
        <v>0.21999999999999995</v>
      </c>
      <c r="OC79" s="475">
        <v>0.8044978653140642</v>
      </c>
      <c r="OD79" s="475">
        <v>-1.1130474344337902E-14</v>
      </c>
      <c r="OE79" s="475">
        <v>-9.6766035193960072E-14</v>
      </c>
      <c r="OF79" s="475">
        <v>0.1099999964237213</v>
      </c>
      <c r="OG79" s="475">
        <v>6.5202257037162772E-2</v>
      </c>
      <c r="OH79" s="475">
        <v>0.27631050357234094</v>
      </c>
      <c r="OI79" s="475">
        <v>0.11</v>
      </c>
      <c r="OJ79" s="475">
        <v>4.6100000000000002E-2</v>
      </c>
      <c r="OK79" s="475">
        <v>5.817060000000001E-2</v>
      </c>
      <c r="OL79" s="475">
        <v>0.75421905052447935</v>
      </c>
      <c r="OM79" s="475" t="s">
        <v>1395</v>
      </c>
      <c r="ON79" s="475">
        <v>1</v>
      </c>
      <c r="OO79" s="475">
        <v>68</v>
      </c>
      <c r="OP79" s="490"/>
      <c r="OQ79" s="491" t="s">
        <v>1395</v>
      </c>
      <c r="OR79" s="478" t="s">
        <v>1395</v>
      </c>
      <c r="OS79" s="479">
        <v>717193</v>
      </c>
      <c r="OT79" s="479">
        <v>2036</v>
      </c>
      <c r="OU79" s="479" t="s">
        <v>1395</v>
      </c>
      <c r="OV79" s="479" t="s">
        <v>1395</v>
      </c>
      <c r="OW79" s="479">
        <v>0</v>
      </c>
      <c r="OX79" s="479">
        <v>1</v>
      </c>
      <c r="OY79" s="480">
        <v>1</v>
      </c>
      <c r="OZ79" s="480">
        <v>0.74219091688670202</v>
      </c>
      <c r="PA79" s="481"/>
      <c r="PB79" s="482">
        <v>2.4601410082312283</v>
      </c>
      <c r="PC79" s="483"/>
      <c r="PD79" s="478">
        <v>296.78397077542547</v>
      </c>
      <c r="PE79" s="479">
        <v>-4.1965102632528976E-11</v>
      </c>
      <c r="PF79" s="479">
        <v>348.89137927253279</v>
      </c>
      <c r="PG79" s="480">
        <v>2.4601410082312283</v>
      </c>
      <c r="PH79" s="483"/>
      <c r="PI79" s="478">
        <v>2.4601410082312283</v>
      </c>
      <c r="PJ79" s="479">
        <v>51000</v>
      </c>
      <c r="PK79" s="479">
        <v>575</v>
      </c>
      <c r="PL79" s="479">
        <v>6.0907563205390147E-2</v>
      </c>
      <c r="PM79" s="484">
        <v>36</v>
      </c>
      <c r="PN79" s="479">
        <v>14724</v>
      </c>
      <c r="PO79" s="485">
        <v>2033</v>
      </c>
      <c r="PP79" s="479">
        <v>33</v>
      </c>
      <c r="PQ79" s="479">
        <v>0</v>
      </c>
      <c r="PR79" s="486" t="s">
        <v>1738</v>
      </c>
      <c r="PS79" s="486" t="s">
        <v>1595</v>
      </c>
      <c r="PT79" s="479">
        <v>1</v>
      </c>
      <c r="PU79" s="487" t="s">
        <v>1737</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row>
    <row r="80" spans="1:457" x14ac:dyDescent="0.35">
      <c r="A80" s="459" t="s">
        <v>1739</v>
      </c>
      <c r="B80" s="460">
        <v>2.5210485714366184</v>
      </c>
      <c r="C80" s="488">
        <f>NPV(About!A$94,'H2 Data'!AE$2:BH$2)/30*AB80+B80</f>
        <v>3.8411526290652183</v>
      </c>
      <c r="D80" s="462" t="s">
        <v>1592</v>
      </c>
      <c r="E80" s="463" t="s">
        <v>1739</v>
      </c>
      <c r="F80" s="463" t="s">
        <v>1391</v>
      </c>
      <c r="G80" s="463" t="s">
        <v>1593</v>
      </c>
      <c r="H80" s="463" t="s">
        <v>1713</v>
      </c>
      <c r="I80" s="463" t="s">
        <v>1595</v>
      </c>
      <c r="J80" s="464">
        <v>2037</v>
      </c>
      <c r="K80" s="465">
        <v>575</v>
      </c>
      <c r="L80" s="466">
        <v>0.95</v>
      </c>
      <c r="M80" s="466">
        <v>2.3300000000000001E-2</v>
      </c>
      <c r="N80" s="466">
        <v>0.25</v>
      </c>
      <c r="O80" s="471">
        <v>0.11</v>
      </c>
      <c r="P80" s="465">
        <v>1</v>
      </c>
      <c r="Q80" s="465">
        <v>2</v>
      </c>
      <c r="R80" s="465">
        <v>30</v>
      </c>
      <c r="S80" s="467" t="s">
        <v>1395</v>
      </c>
      <c r="T80" s="468">
        <v>48877</v>
      </c>
      <c r="U80" s="468">
        <v>481782.99999999994</v>
      </c>
      <c r="V80" s="468">
        <v>167577</v>
      </c>
      <c r="W80" s="468">
        <v>33514</v>
      </c>
      <c r="X80" s="465">
        <v>0</v>
      </c>
      <c r="Y80" s="469" t="s">
        <v>1714</v>
      </c>
      <c r="Z80" s="470">
        <v>18.559999999999999</v>
      </c>
      <c r="AA80" s="469" t="s">
        <v>1397</v>
      </c>
      <c r="AB80" s="465">
        <v>8.9999999999999993E-3</v>
      </c>
      <c r="AC80" s="466">
        <v>0.7</v>
      </c>
      <c r="AD80" s="466">
        <v>0.7</v>
      </c>
      <c r="AE80" s="466">
        <v>0.7</v>
      </c>
      <c r="AF80" s="467" t="s">
        <v>1398</v>
      </c>
      <c r="AG80" s="465">
        <v>460</v>
      </c>
      <c r="AH80" s="465">
        <v>460</v>
      </c>
      <c r="AI80" s="465">
        <v>460</v>
      </c>
      <c r="AJ80" s="465">
        <v>30</v>
      </c>
      <c r="AK80" s="469" t="s">
        <v>1399</v>
      </c>
      <c r="AL80" s="466">
        <v>1</v>
      </c>
      <c r="AM80" s="466">
        <v>0</v>
      </c>
      <c r="AN80" s="469" t="s">
        <v>1400</v>
      </c>
      <c r="AO80" s="466"/>
      <c r="AP80" s="466"/>
      <c r="AQ80" s="466"/>
      <c r="AR80" s="466"/>
      <c r="AS80" s="466"/>
      <c r="AT80" s="466"/>
      <c r="AU80" s="466"/>
      <c r="AV80" s="466"/>
      <c r="AW80" s="466"/>
      <c r="AX80" s="466"/>
      <c r="AY80" s="466"/>
      <c r="AZ80" s="466"/>
      <c r="BA80" s="466"/>
      <c r="BB80" s="466"/>
      <c r="BC80" s="466"/>
      <c r="BD80" s="466"/>
      <c r="BE80" s="466"/>
      <c r="BF80" s="466"/>
      <c r="BG80" s="466"/>
      <c r="BH80" s="466"/>
      <c r="BI80" s="466"/>
      <c r="BJ80" s="466"/>
      <c r="BK80" s="466"/>
      <c r="BL80" s="466"/>
      <c r="BM80" s="466"/>
      <c r="BN80" s="466"/>
      <c r="BO80" s="466"/>
      <c r="BP80" s="466"/>
      <c r="BQ80" s="466"/>
      <c r="BR80" s="466"/>
      <c r="BS80" s="466"/>
      <c r="BT80" s="466"/>
      <c r="BU80" s="466"/>
      <c r="BV80" s="466"/>
      <c r="BW80" s="466"/>
      <c r="BX80" s="466"/>
      <c r="BY80" s="466"/>
      <c r="BZ80" s="466"/>
      <c r="CA80" s="466"/>
      <c r="CB80" s="466"/>
      <c r="CC80" s="466"/>
      <c r="CD80" s="466"/>
      <c r="CE80" s="466"/>
      <c r="CF80" s="466"/>
      <c r="CG80" s="466"/>
      <c r="CH80" s="466"/>
      <c r="CI80" s="466"/>
      <c r="CJ80" s="466"/>
      <c r="CK80" s="466"/>
      <c r="CL80" s="466"/>
      <c r="CM80" s="466"/>
      <c r="CN80" s="466"/>
      <c r="CO80" s="466"/>
      <c r="CP80" s="466"/>
      <c r="CQ80" s="466"/>
      <c r="CR80" s="466"/>
      <c r="CS80" s="466"/>
      <c r="CT80" s="466"/>
      <c r="CU80" s="466"/>
      <c r="CV80" s="466"/>
      <c r="CW80" s="466"/>
      <c r="CX80" s="466"/>
      <c r="CY80" s="466"/>
      <c r="CZ80" s="466"/>
      <c r="DA80" s="466"/>
      <c r="DB80" s="466"/>
      <c r="DC80" s="466"/>
      <c r="DD80" s="466"/>
      <c r="DE80" s="466"/>
      <c r="DF80" s="466"/>
      <c r="DG80" s="466"/>
      <c r="DH80" s="466"/>
      <c r="DI80" s="466"/>
      <c r="DJ80" s="466"/>
      <c r="DK80" s="466"/>
      <c r="DL80" s="466"/>
      <c r="DM80" s="466"/>
      <c r="DN80" s="466"/>
      <c r="DO80" s="466"/>
      <c r="DP80" s="466"/>
      <c r="DQ80" s="466"/>
      <c r="DR80" s="466"/>
      <c r="DS80" s="466"/>
      <c r="DT80" s="466"/>
      <c r="DU80" s="466"/>
      <c r="DV80" s="466"/>
      <c r="DW80" s="471"/>
      <c r="DX80" s="466"/>
      <c r="DY80" s="466"/>
      <c r="DZ80" s="466"/>
      <c r="EA80" s="466"/>
      <c r="EB80" s="466"/>
      <c r="EC80" s="466"/>
      <c r="ED80" s="466"/>
      <c r="EE80" s="466"/>
      <c r="EF80" s="466"/>
      <c r="EG80" s="466"/>
      <c r="EH80" s="466"/>
      <c r="EI80" s="466"/>
      <c r="EJ80" s="466"/>
      <c r="EK80" s="465"/>
      <c r="EL80" s="465"/>
      <c r="EM80" s="465"/>
      <c r="EN80" s="465"/>
      <c r="EO80" s="466"/>
      <c r="EP80" s="466"/>
      <c r="EQ80" s="466"/>
      <c r="ER80" s="465"/>
      <c r="ES80" s="465"/>
      <c r="ET80" s="465"/>
      <c r="EU80" s="465"/>
      <c r="EV80" s="465"/>
      <c r="EW80" s="467"/>
      <c r="EX80" s="467" t="s">
        <v>1401</v>
      </c>
      <c r="EY80" s="467">
        <v>0</v>
      </c>
      <c r="EZ80" s="467">
        <v>0</v>
      </c>
      <c r="FA80" s="467">
        <v>0</v>
      </c>
      <c r="FB80" s="469" t="s">
        <v>1402</v>
      </c>
      <c r="FC80" s="467">
        <v>62.117280000000001</v>
      </c>
      <c r="FD80" s="469" t="s">
        <v>1715</v>
      </c>
      <c r="FE80" s="467">
        <v>1589.991</v>
      </c>
      <c r="FF80" s="469" t="s">
        <v>1404</v>
      </c>
      <c r="FG80" s="467">
        <v>0</v>
      </c>
      <c r="FH80" s="469" t="s">
        <v>1405</v>
      </c>
      <c r="FI80" s="467">
        <v>0</v>
      </c>
      <c r="FJ80" s="469" t="s">
        <v>1405</v>
      </c>
      <c r="FK80" s="467">
        <v>0</v>
      </c>
      <c r="FL80" s="472">
        <v>0</v>
      </c>
      <c r="FM80" s="473">
        <v>0</v>
      </c>
      <c r="FN80" s="473">
        <v>0</v>
      </c>
      <c r="FO80" s="473">
        <v>0</v>
      </c>
      <c r="FP80" s="473">
        <v>0</v>
      </c>
      <c r="FQ80" s="473">
        <v>0</v>
      </c>
      <c r="FR80" s="473">
        <v>0</v>
      </c>
      <c r="FS80" s="473">
        <v>0</v>
      </c>
      <c r="FT80" s="473">
        <v>0</v>
      </c>
      <c r="FU80" s="473">
        <v>0</v>
      </c>
      <c r="FV80" s="473">
        <v>0</v>
      </c>
      <c r="FW80" s="473">
        <v>0</v>
      </c>
      <c r="FX80" s="473">
        <v>0</v>
      </c>
      <c r="FY80" s="473">
        <v>0</v>
      </c>
      <c r="FZ80" s="473">
        <v>0</v>
      </c>
      <c r="GA80" s="473">
        <v>0</v>
      </c>
      <c r="GB80" s="473">
        <v>0</v>
      </c>
      <c r="GC80" s="473">
        <v>0</v>
      </c>
      <c r="GD80" s="473">
        <v>0</v>
      </c>
      <c r="GE80" s="473">
        <v>0</v>
      </c>
      <c r="GF80" s="473">
        <v>0</v>
      </c>
      <c r="GG80" s="473">
        <v>0</v>
      </c>
      <c r="GH80" s="473">
        <v>0</v>
      </c>
      <c r="GI80" s="473">
        <v>0</v>
      </c>
      <c r="GJ80" s="473">
        <v>0</v>
      </c>
      <c r="GK80" s="473">
        <v>0</v>
      </c>
      <c r="GL80" s="473">
        <v>0</v>
      </c>
      <c r="GM80" s="473">
        <v>0</v>
      </c>
      <c r="GN80" s="473">
        <v>0</v>
      </c>
      <c r="GO80" s="473">
        <v>0</v>
      </c>
      <c r="GP80" s="473">
        <v>0</v>
      </c>
      <c r="GQ80" s="473">
        <v>0</v>
      </c>
      <c r="GR80" s="473">
        <v>0</v>
      </c>
      <c r="GS80" s="473">
        <v>0</v>
      </c>
      <c r="GT80" s="473">
        <v>0</v>
      </c>
      <c r="GU80" s="473">
        <v>0</v>
      </c>
      <c r="GV80" s="473">
        <v>0</v>
      </c>
      <c r="GW80" s="473">
        <v>0</v>
      </c>
      <c r="GX80" s="473">
        <v>0</v>
      </c>
      <c r="GY80" s="473">
        <v>0</v>
      </c>
      <c r="GZ80" s="473">
        <v>0</v>
      </c>
      <c r="HA80" s="473">
        <v>0</v>
      </c>
      <c r="HB80" s="473">
        <v>0</v>
      </c>
      <c r="HC80" s="473">
        <v>0</v>
      </c>
      <c r="HD80" s="473">
        <v>0</v>
      </c>
      <c r="HE80" s="473">
        <v>0</v>
      </c>
      <c r="HF80" s="473">
        <v>0</v>
      </c>
      <c r="HG80" s="473">
        <v>0</v>
      </c>
      <c r="HH80" s="473">
        <v>0</v>
      </c>
      <c r="HI80" s="473">
        <v>0</v>
      </c>
      <c r="HJ80" s="473">
        <v>0</v>
      </c>
      <c r="HK80" s="473">
        <v>0</v>
      </c>
      <c r="HL80" s="473">
        <v>0</v>
      </c>
      <c r="HM80" s="473">
        <v>0</v>
      </c>
      <c r="HN80" s="473">
        <v>0</v>
      </c>
      <c r="HO80" s="473">
        <v>0</v>
      </c>
      <c r="HP80" s="473">
        <v>0</v>
      </c>
      <c r="HQ80" s="473">
        <v>0</v>
      </c>
      <c r="HR80" s="473">
        <v>0</v>
      </c>
      <c r="HS80" s="473">
        <v>0</v>
      </c>
      <c r="HT80" s="473">
        <v>0</v>
      </c>
      <c r="HU80" s="473">
        <v>0</v>
      </c>
      <c r="HV80" s="473">
        <v>0</v>
      </c>
      <c r="HW80" s="473">
        <v>0</v>
      </c>
      <c r="HX80" s="473">
        <v>0</v>
      </c>
      <c r="HY80" s="473">
        <v>0</v>
      </c>
      <c r="HZ80" s="473">
        <v>0</v>
      </c>
      <c r="IA80" s="473">
        <v>0</v>
      </c>
      <c r="IB80" s="473">
        <v>0</v>
      </c>
      <c r="IC80" s="473">
        <v>0</v>
      </c>
      <c r="ID80" s="473">
        <v>0</v>
      </c>
      <c r="IE80" s="473">
        <v>0</v>
      </c>
      <c r="IF80" s="473">
        <v>0</v>
      </c>
      <c r="IG80" s="473">
        <v>0</v>
      </c>
      <c r="IH80" s="473">
        <v>0</v>
      </c>
      <c r="II80" s="473">
        <v>0</v>
      </c>
      <c r="IJ80" s="473">
        <v>0</v>
      </c>
      <c r="IK80" s="473">
        <v>0</v>
      </c>
      <c r="IL80" s="473">
        <v>0</v>
      </c>
      <c r="IM80" s="473">
        <v>0</v>
      </c>
      <c r="IN80" s="473">
        <v>0</v>
      </c>
      <c r="IO80" s="473">
        <v>0</v>
      </c>
      <c r="IP80" s="473">
        <v>0</v>
      </c>
      <c r="IQ80" s="473">
        <v>0</v>
      </c>
      <c r="IR80" s="473">
        <v>0</v>
      </c>
      <c r="IS80" s="473">
        <v>0</v>
      </c>
      <c r="IT80" s="473">
        <v>0</v>
      </c>
      <c r="IU80" s="473">
        <v>0</v>
      </c>
      <c r="IV80" s="473">
        <v>0</v>
      </c>
      <c r="IW80" s="473">
        <v>0</v>
      </c>
      <c r="IX80" s="473">
        <v>0</v>
      </c>
      <c r="IY80" s="473">
        <v>0</v>
      </c>
      <c r="IZ80" s="473">
        <v>0</v>
      </c>
      <c r="JA80" s="473">
        <v>0</v>
      </c>
      <c r="JB80" s="473">
        <v>0</v>
      </c>
      <c r="JC80" s="473">
        <v>0</v>
      </c>
      <c r="JD80" s="473">
        <v>0</v>
      </c>
      <c r="JE80" s="473">
        <v>0</v>
      </c>
      <c r="JF80" s="473">
        <v>0</v>
      </c>
      <c r="JG80" s="473">
        <v>0</v>
      </c>
      <c r="JH80" s="473">
        <v>0</v>
      </c>
      <c r="JI80" s="467" t="s">
        <v>1416</v>
      </c>
      <c r="JJ80" s="467" t="s">
        <v>1416</v>
      </c>
      <c r="JK80" s="395"/>
      <c r="JL80" s="395"/>
      <c r="JM80" s="395"/>
      <c r="JN80" s="395"/>
      <c r="JO80" s="395"/>
      <c r="JP80" s="395"/>
      <c r="JQ80" s="395"/>
      <c r="JR80" s="395"/>
      <c r="JS80" s="395"/>
      <c r="JT80" s="395"/>
      <c r="JU80" s="395"/>
      <c r="JV80" s="395"/>
      <c r="JW80" s="395"/>
      <c r="JX80" s="395"/>
      <c r="JY80" s="395"/>
      <c r="JZ80" s="395"/>
      <c r="KA80" s="395"/>
      <c r="KB80" s="395"/>
      <c r="KC80" s="395"/>
      <c r="KD80" s="395"/>
      <c r="KE80" s="395"/>
      <c r="KF80" s="395"/>
      <c r="KG80" s="395"/>
      <c r="KH80" s="395"/>
      <c r="KI80" s="395"/>
      <c r="KJ80" s="395"/>
      <c r="KK80" s="395"/>
      <c r="KL80" s="395"/>
      <c r="KM80" s="395"/>
      <c r="KN80" s="395"/>
      <c r="KO80" s="395"/>
      <c r="KP80" s="395"/>
      <c r="KQ80" s="395"/>
      <c r="KR80" s="395"/>
      <c r="KS80" s="395"/>
      <c r="KT80" s="395"/>
      <c r="KU80" s="395"/>
      <c r="KV80" s="395"/>
      <c r="KW80" s="395"/>
      <c r="KX80" s="395"/>
      <c r="KY80" s="395"/>
      <c r="KZ80" s="395"/>
      <c r="LA80" s="395"/>
      <c r="LB80" s="395"/>
      <c r="LC80" s="395"/>
      <c r="LD80" s="395"/>
      <c r="LE80" s="395"/>
      <c r="LF80" s="395"/>
      <c r="LG80" s="395"/>
      <c r="LH80" s="395"/>
      <c r="LI80" s="395"/>
      <c r="LJ80" s="395"/>
      <c r="LK80" s="395"/>
      <c r="LL80" s="395"/>
      <c r="LM80" s="395"/>
      <c r="LN80" s="395"/>
      <c r="LO80" s="395"/>
      <c r="LP80" s="395"/>
      <c r="LQ80" s="395"/>
      <c r="LR80" s="395"/>
      <c r="LS80" s="395"/>
      <c r="LT80" s="395"/>
      <c r="LU80" s="395"/>
      <c r="LV80" s="395"/>
      <c r="LW80" s="395"/>
      <c r="LX80" s="395"/>
      <c r="LY80" s="395"/>
      <c r="LZ80" s="395"/>
      <c r="MA80" s="395"/>
      <c r="MB80" s="395"/>
      <c r="MC80" s="395"/>
      <c r="MD80" s="395"/>
      <c r="ME80" s="395"/>
      <c r="MF80" s="395"/>
      <c r="MG80" s="395"/>
      <c r="MH80" s="395"/>
      <c r="MI80" s="395"/>
      <c r="MJ80" s="395"/>
      <c r="MK80" s="395"/>
      <c r="ML80" s="395"/>
      <c r="MM80" s="395"/>
      <c r="MN80" s="395"/>
      <c r="MO80" s="395"/>
      <c r="MP80" s="395"/>
      <c r="MQ80" s="395"/>
      <c r="MR80" s="395"/>
      <c r="MS80" s="395"/>
      <c r="MT80" s="395"/>
      <c r="MU80" s="395"/>
      <c r="MV80" s="395"/>
      <c r="MW80" s="395"/>
      <c r="MX80" s="395"/>
      <c r="MY80" s="395"/>
      <c r="MZ80" s="395"/>
      <c r="NA80" s="395"/>
      <c r="NB80" s="395"/>
      <c r="NC80" s="395"/>
      <c r="ND80" s="395"/>
      <c r="NE80" s="395"/>
      <c r="NF80" s="395"/>
      <c r="NG80" s="489"/>
      <c r="NH80" s="475">
        <v>2.5210485714366184</v>
      </c>
      <c r="NI80" s="475">
        <v>20.98016621149554</v>
      </c>
      <c r="NJ80" s="475">
        <v>2.7079961916067612</v>
      </c>
      <c r="NK80" s="475">
        <v>4636.6517759999997</v>
      </c>
      <c r="NL80" s="475">
        <v>15.891507014422505</v>
      </c>
      <c r="NM80" s="475">
        <v>0.167577</v>
      </c>
      <c r="NN80" s="475">
        <v>0.48178299999999991</v>
      </c>
      <c r="NO80" s="475">
        <v>4.8876999999999997E-2</v>
      </c>
      <c r="NP80" s="475">
        <v>3.2100351434079001E-2</v>
      </c>
      <c r="NQ80" s="475">
        <v>0.42203641011153303</v>
      </c>
      <c r="NR80" s="475">
        <v>1.366862155732304</v>
      </c>
      <c r="NS80" s="475">
        <v>0</v>
      </c>
      <c r="NT80" s="475">
        <v>12.087378093051642</v>
      </c>
      <c r="NU80" s="475">
        <v>0.46865725816308373</v>
      </c>
      <c r="NV80" s="475">
        <v>0</v>
      </c>
      <c r="NW80" s="475">
        <v>0.20452984142006689</v>
      </c>
      <c r="NX80" s="475">
        <v>0</v>
      </c>
      <c r="NY80" s="475">
        <v>0</v>
      </c>
      <c r="NZ80" s="475">
        <v>0.57960555307571515</v>
      </c>
      <c r="OA80" s="475">
        <v>2.0339956353659538E-2</v>
      </c>
      <c r="OB80" s="475">
        <v>0.21999999999999995</v>
      </c>
      <c r="OC80" s="475">
        <v>0.82603252127695326</v>
      </c>
      <c r="OD80" s="475">
        <v>2.3051591775952117E-13</v>
      </c>
      <c r="OE80" s="475">
        <v>2.0040575738834524E-12</v>
      </c>
      <c r="OF80" s="475">
        <v>0.1099999964237213</v>
      </c>
      <c r="OG80" s="475">
        <v>6.5602782368659976E-2</v>
      </c>
      <c r="OH80" s="475">
        <v>0.27918254736378256</v>
      </c>
      <c r="OI80" s="475">
        <v>0.11</v>
      </c>
      <c r="OJ80" s="475">
        <v>4.5999999999999992E-2</v>
      </c>
      <c r="OK80" s="475">
        <v>5.8116000000000001E-2</v>
      </c>
      <c r="OL80" s="475">
        <v>0.73918862128853147</v>
      </c>
      <c r="OM80" s="475" t="s">
        <v>1395</v>
      </c>
      <c r="ON80" s="475">
        <v>1</v>
      </c>
      <c r="OO80" s="475">
        <v>69</v>
      </c>
      <c r="OP80" s="490"/>
      <c r="OQ80" s="491" t="s">
        <v>1395</v>
      </c>
      <c r="OR80" s="478" t="s">
        <v>1395</v>
      </c>
      <c r="OS80" s="479">
        <v>731751</v>
      </c>
      <c r="OT80" s="479">
        <v>2037</v>
      </c>
      <c r="OU80" s="479" t="s">
        <v>1395</v>
      </c>
      <c r="OV80" s="479" t="s">
        <v>1395</v>
      </c>
      <c r="OW80" s="479">
        <v>0</v>
      </c>
      <c r="OX80" s="479">
        <v>1</v>
      </c>
      <c r="OY80" s="480">
        <v>1</v>
      </c>
      <c r="OZ80" s="480">
        <v>0.72739595297858162</v>
      </c>
      <c r="PA80" s="481"/>
      <c r="PB80" s="482">
        <v>2.5210485714366184</v>
      </c>
      <c r="PC80" s="483"/>
      <c r="PD80" s="478">
        <v>296.77408608351823</v>
      </c>
      <c r="PE80" s="479">
        <v>8.5179151913750535E-10</v>
      </c>
      <c r="PF80" s="479">
        <v>351.09145831176534</v>
      </c>
      <c r="PG80" s="480">
        <v>2.5210485714366184</v>
      </c>
      <c r="PH80" s="483"/>
      <c r="PI80" s="478">
        <v>2.5210485714366184</v>
      </c>
      <c r="PJ80" s="479">
        <v>51575</v>
      </c>
      <c r="PK80" s="479">
        <v>575</v>
      </c>
      <c r="PL80" s="479">
        <v>6.1605857145356602E-2</v>
      </c>
      <c r="PM80" s="484">
        <v>36</v>
      </c>
      <c r="PN80" s="479">
        <v>14688</v>
      </c>
      <c r="PO80" s="485">
        <v>2034</v>
      </c>
      <c r="PP80" s="479">
        <v>33</v>
      </c>
      <c r="PQ80" s="479">
        <v>0</v>
      </c>
      <c r="PR80" s="486" t="s">
        <v>1740</v>
      </c>
      <c r="PS80" s="486" t="s">
        <v>1595</v>
      </c>
      <c r="PT80" s="479">
        <v>1</v>
      </c>
      <c r="PU80" s="487" t="s">
        <v>1739</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row>
    <row r="81" spans="1:457" x14ac:dyDescent="0.35">
      <c r="A81" s="459" t="s">
        <v>1741</v>
      </c>
      <c r="B81" s="460">
        <v>2.582654428581975</v>
      </c>
      <c r="C81" s="488">
        <f>NPV(About!A$94,'H2 Data'!AE$2:BH$2)/30*AB81+B81</f>
        <v>3.9027584862105749</v>
      </c>
      <c r="D81" s="462" t="s">
        <v>1592</v>
      </c>
      <c r="E81" s="463" t="s">
        <v>1741</v>
      </c>
      <c r="F81" s="463" t="s">
        <v>1391</v>
      </c>
      <c r="G81" s="463" t="s">
        <v>1593</v>
      </c>
      <c r="H81" s="463" t="s">
        <v>1713</v>
      </c>
      <c r="I81" s="463" t="s">
        <v>1595</v>
      </c>
      <c r="J81" s="464">
        <v>2038</v>
      </c>
      <c r="K81" s="465">
        <v>575</v>
      </c>
      <c r="L81" s="466">
        <v>0.95</v>
      </c>
      <c r="M81" s="466">
        <v>2.3300000000000001E-2</v>
      </c>
      <c r="N81" s="466">
        <v>0.25</v>
      </c>
      <c r="O81" s="471">
        <v>0.11</v>
      </c>
      <c r="P81" s="465">
        <v>1</v>
      </c>
      <c r="Q81" s="465">
        <v>2</v>
      </c>
      <c r="R81" s="465">
        <v>30</v>
      </c>
      <c r="S81" s="467" t="s">
        <v>1395</v>
      </c>
      <c r="T81" s="468">
        <v>49869.000000000007</v>
      </c>
      <c r="U81" s="468">
        <v>491563.00000000006</v>
      </c>
      <c r="V81" s="468">
        <v>170979.00000000003</v>
      </c>
      <c r="W81" s="468">
        <v>34195.000000000007</v>
      </c>
      <c r="X81" s="465">
        <v>0</v>
      </c>
      <c r="Y81" s="469" t="s">
        <v>1714</v>
      </c>
      <c r="Z81" s="470">
        <v>18.559999999999999</v>
      </c>
      <c r="AA81" s="469" t="s">
        <v>1397</v>
      </c>
      <c r="AB81" s="465">
        <v>8.9999999999999993E-3</v>
      </c>
      <c r="AC81" s="466">
        <v>0.7</v>
      </c>
      <c r="AD81" s="466">
        <v>0.7</v>
      </c>
      <c r="AE81" s="466">
        <v>0.7</v>
      </c>
      <c r="AF81" s="467" t="s">
        <v>1398</v>
      </c>
      <c r="AG81" s="465">
        <v>458</v>
      </c>
      <c r="AH81" s="465">
        <v>458</v>
      </c>
      <c r="AI81" s="465">
        <v>458</v>
      </c>
      <c r="AJ81" s="465">
        <v>30</v>
      </c>
      <c r="AK81" s="469" t="s">
        <v>1399</v>
      </c>
      <c r="AL81" s="466">
        <v>1</v>
      </c>
      <c r="AM81" s="466">
        <v>0</v>
      </c>
      <c r="AN81" s="469" t="s">
        <v>1400</v>
      </c>
      <c r="AO81" s="466"/>
      <c r="AP81" s="466"/>
      <c r="AQ81" s="466"/>
      <c r="AR81" s="466"/>
      <c r="AS81" s="466"/>
      <c r="AT81" s="466"/>
      <c r="AU81" s="466"/>
      <c r="AV81" s="466"/>
      <c r="AW81" s="466"/>
      <c r="AX81" s="466"/>
      <c r="AY81" s="466"/>
      <c r="AZ81" s="466"/>
      <c r="BA81" s="466"/>
      <c r="BB81" s="466"/>
      <c r="BC81" s="466"/>
      <c r="BD81" s="466"/>
      <c r="BE81" s="466"/>
      <c r="BF81" s="466"/>
      <c r="BG81" s="466"/>
      <c r="BH81" s="466"/>
      <c r="BI81" s="466"/>
      <c r="BJ81" s="466"/>
      <c r="BK81" s="466"/>
      <c r="BL81" s="466"/>
      <c r="BM81" s="466"/>
      <c r="BN81" s="466"/>
      <c r="BO81" s="466"/>
      <c r="BP81" s="466"/>
      <c r="BQ81" s="466"/>
      <c r="BR81" s="466"/>
      <c r="BS81" s="466"/>
      <c r="BT81" s="466"/>
      <c r="BU81" s="466"/>
      <c r="BV81" s="466"/>
      <c r="BW81" s="466"/>
      <c r="BX81" s="466"/>
      <c r="BY81" s="466"/>
      <c r="BZ81" s="466"/>
      <c r="CA81" s="466"/>
      <c r="CB81" s="466"/>
      <c r="CC81" s="466"/>
      <c r="CD81" s="466"/>
      <c r="CE81" s="466"/>
      <c r="CF81" s="466"/>
      <c r="CG81" s="466"/>
      <c r="CH81" s="466"/>
      <c r="CI81" s="466"/>
      <c r="CJ81" s="466"/>
      <c r="CK81" s="466"/>
      <c r="CL81" s="466"/>
      <c r="CM81" s="466"/>
      <c r="CN81" s="466"/>
      <c r="CO81" s="466"/>
      <c r="CP81" s="466"/>
      <c r="CQ81" s="466"/>
      <c r="CR81" s="466"/>
      <c r="CS81" s="466"/>
      <c r="CT81" s="466"/>
      <c r="CU81" s="466"/>
      <c r="CV81" s="466"/>
      <c r="CW81" s="466"/>
      <c r="CX81" s="466"/>
      <c r="CY81" s="466"/>
      <c r="CZ81" s="466"/>
      <c r="DA81" s="466"/>
      <c r="DB81" s="466"/>
      <c r="DC81" s="466"/>
      <c r="DD81" s="466"/>
      <c r="DE81" s="466"/>
      <c r="DF81" s="466"/>
      <c r="DG81" s="466"/>
      <c r="DH81" s="466"/>
      <c r="DI81" s="466"/>
      <c r="DJ81" s="466"/>
      <c r="DK81" s="466"/>
      <c r="DL81" s="466"/>
      <c r="DM81" s="466"/>
      <c r="DN81" s="466"/>
      <c r="DO81" s="466"/>
      <c r="DP81" s="466"/>
      <c r="DQ81" s="466"/>
      <c r="DR81" s="466"/>
      <c r="DS81" s="466"/>
      <c r="DT81" s="466"/>
      <c r="DU81" s="466"/>
      <c r="DV81" s="466"/>
      <c r="DW81" s="471"/>
      <c r="DX81" s="466"/>
      <c r="DY81" s="466"/>
      <c r="DZ81" s="466"/>
      <c r="EA81" s="466"/>
      <c r="EB81" s="466"/>
      <c r="EC81" s="466"/>
      <c r="ED81" s="466"/>
      <c r="EE81" s="466"/>
      <c r="EF81" s="466"/>
      <c r="EG81" s="466"/>
      <c r="EH81" s="466"/>
      <c r="EI81" s="466"/>
      <c r="EJ81" s="466"/>
      <c r="EK81" s="465"/>
      <c r="EL81" s="465"/>
      <c r="EM81" s="465"/>
      <c r="EN81" s="465"/>
      <c r="EO81" s="466"/>
      <c r="EP81" s="466"/>
      <c r="EQ81" s="466"/>
      <c r="ER81" s="465"/>
      <c r="ES81" s="465"/>
      <c r="ET81" s="465"/>
      <c r="EU81" s="465"/>
      <c r="EV81" s="465"/>
      <c r="EW81" s="467"/>
      <c r="EX81" s="467" t="s">
        <v>1401</v>
      </c>
      <c r="EY81" s="467">
        <v>0</v>
      </c>
      <c r="EZ81" s="467">
        <v>0</v>
      </c>
      <c r="FA81" s="467">
        <v>0</v>
      </c>
      <c r="FB81" s="469" t="s">
        <v>1402</v>
      </c>
      <c r="FC81" s="467">
        <v>62.117280000000001</v>
      </c>
      <c r="FD81" s="469" t="s">
        <v>1715</v>
      </c>
      <c r="FE81" s="467">
        <v>1589.991</v>
      </c>
      <c r="FF81" s="469" t="s">
        <v>1404</v>
      </c>
      <c r="FG81" s="467">
        <v>0</v>
      </c>
      <c r="FH81" s="469" t="s">
        <v>1405</v>
      </c>
      <c r="FI81" s="467">
        <v>0</v>
      </c>
      <c r="FJ81" s="469" t="s">
        <v>1405</v>
      </c>
      <c r="FK81" s="467">
        <v>0</v>
      </c>
      <c r="FL81" s="472">
        <v>0</v>
      </c>
      <c r="FM81" s="473">
        <v>0</v>
      </c>
      <c r="FN81" s="473">
        <v>0</v>
      </c>
      <c r="FO81" s="473">
        <v>0</v>
      </c>
      <c r="FP81" s="473">
        <v>0</v>
      </c>
      <c r="FQ81" s="473">
        <v>0</v>
      </c>
      <c r="FR81" s="473">
        <v>0</v>
      </c>
      <c r="FS81" s="473">
        <v>0</v>
      </c>
      <c r="FT81" s="473">
        <v>0</v>
      </c>
      <c r="FU81" s="473">
        <v>0</v>
      </c>
      <c r="FV81" s="473">
        <v>0</v>
      </c>
      <c r="FW81" s="473">
        <v>0</v>
      </c>
      <c r="FX81" s="473">
        <v>0</v>
      </c>
      <c r="FY81" s="473">
        <v>0</v>
      </c>
      <c r="FZ81" s="473">
        <v>0</v>
      </c>
      <c r="GA81" s="473">
        <v>0</v>
      </c>
      <c r="GB81" s="473">
        <v>0</v>
      </c>
      <c r="GC81" s="473">
        <v>0</v>
      </c>
      <c r="GD81" s="473">
        <v>0</v>
      </c>
      <c r="GE81" s="473">
        <v>0</v>
      </c>
      <c r="GF81" s="473">
        <v>0</v>
      </c>
      <c r="GG81" s="473">
        <v>0</v>
      </c>
      <c r="GH81" s="473">
        <v>0</v>
      </c>
      <c r="GI81" s="473">
        <v>0</v>
      </c>
      <c r="GJ81" s="473">
        <v>0</v>
      </c>
      <c r="GK81" s="473">
        <v>0</v>
      </c>
      <c r="GL81" s="473">
        <v>0</v>
      </c>
      <c r="GM81" s="473">
        <v>0</v>
      </c>
      <c r="GN81" s="473">
        <v>0</v>
      </c>
      <c r="GO81" s="473">
        <v>0</v>
      </c>
      <c r="GP81" s="473">
        <v>0</v>
      </c>
      <c r="GQ81" s="473">
        <v>0</v>
      </c>
      <c r="GR81" s="473">
        <v>0</v>
      </c>
      <c r="GS81" s="473">
        <v>0</v>
      </c>
      <c r="GT81" s="473">
        <v>0</v>
      </c>
      <c r="GU81" s="473">
        <v>0</v>
      </c>
      <c r="GV81" s="473">
        <v>0</v>
      </c>
      <c r="GW81" s="473">
        <v>0</v>
      </c>
      <c r="GX81" s="473">
        <v>0</v>
      </c>
      <c r="GY81" s="473">
        <v>0</v>
      </c>
      <c r="GZ81" s="473">
        <v>0</v>
      </c>
      <c r="HA81" s="473">
        <v>0</v>
      </c>
      <c r="HB81" s="473">
        <v>0</v>
      </c>
      <c r="HC81" s="473">
        <v>0</v>
      </c>
      <c r="HD81" s="473">
        <v>0</v>
      </c>
      <c r="HE81" s="473">
        <v>0</v>
      </c>
      <c r="HF81" s="473">
        <v>0</v>
      </c>
      <c r="HG81" s="473">
        <v>0</v>
      </c>
      <c r="HH81" s="473">
        <v>0</v>
      </c>
      <c r="HI81" s="473">
        <v>0</v>
      </c>
      <c r="HJ81" s="473">
        <v>0</v>
      </c>
      <c r="HK81" s="473">
        <v>0</v>
      </c>
      <c r="HL81" s="473">
        <v>0</v>
      </c>
      <c r="HM81" s="473">
        <v>0</v>
      </c>
      <c r="HN81" s="473">
        <v>0</v>
      </c>
      <c r="HO81" s="473">
        <v>0</v>
      </c>
      <c r="HP81" s="473">
        <v>0</v>
      </c>
      <c r="HQ81" s="473">
        <v>0</v>
      </c>
      <c r="HR81" s="473">
        <v>0</v>
      </c>
      <c r="HS81" s="473">
        <v>0</v>
      </c>
      <c r="HT81" s="473">
        <v>0</v>
      </c>
      <c r="HU81" s="473">
        <v>0</v>
      </c>
      <c r="HV81" s="473">
        <v>0</v>
      </c>
      <c r="HW81" s="473">
        <v>0</v>
      </c>
      <c r="HX81" s="473">
        <v>0</v>
      </c>
      <c r="HY81" s="473">
        <v>0</v>
      </c>
      <c r="HZ81" s="473">
        <v>0</v>
      </c>
      <c r="IA81" s="473">
        <v>0</v>
      </c>
      <c r="IB81" s="473">
        <v>0</v>
      </c>
      <c r="IC81" s="473">
        <v>0</v>
      </c>
      <c r="ID81" s="473">
        <v>0</v>
      </c>
      <c r="IE81" s="473">
        <v>0</v>
      </c>
      <c r="IF81" s="473">
        <v>0</v>
      </c>
      <c r="IG81" s="473">
        <v>0</v>
      </c>
      <c r="IH81" s="473">
        <v>0</v>
      </c>
      <c r="II81" s="473">
        <v>0</v>
      </c>
      <c r="IJ81" s="473">
        <v>0</v>
      </c>
      <c r="IK81" s="473">
        <v>0</v>
      </c>
      <c r="IL81" s="473">
        <v>0</v>
      </c>
      <c r="IM81" s="473">
        <v>0</v>
      </c>
      <c r="IN81" s="473">
        <v>0</v>
      </c>
      <c r="IO81" s="473">
        <v>0</v>
      </c>
      <c r="IP81" s="473">
        <v>0</v>
      </c>
      <c r="IQ81" s="473">
        <v>0</v>
      </c>
      <c r="IR81" s="473">
        <v>0</v>
      </c>
      <c r="IS81" s="473">
        <v>0</v>
      </c>
      <c r="IT81" s="473">
        <v>0</v>
      </c>
      <c r="IU81" s="473">
        <v>0</v>
      </c>
      <c r="IV81" s="473">
        <v>0</v>
      </c>
      <c r="IW81" s="473">
        <v>0</v>
      </c>
      <c r="IX81" s="473">
        <v>0</v>
      </c>
      <c r="IY81" s="473">
        <v>0</v>
      </c>
      <c r="IZ81" s="473">
        <v>0</v>
      </c>
      <c r="JA81" s="473">
        <v>0</v>
      </c>
      <c r="JB81" s="473">
        <v>0</v>
      </c>
      <c r="JC81" s="473">
        <v>0</v>
      </c>
      <c r="JD81" s="473">
        <v>0</v>
      </c>
      <c r="JE81" s="473">
        <v>0</v>
      </c>
      <c r="JF81" s="473">
        <v>0</v>
      </c>
      <c r="JG81" s="473">
        <v>0</v>
      </c>
      <c r="JH81" s="473">
        <v>0</v>
      </c>
      <c r="JI81" s="467" t="s">
        <v>1416</v>
      </c>
      <c r="JJ81" s="467" t="s">
        <v>1416</v>
      </c>
      <c r="JK81" s="395"/>
      <c r="JL81" s="395"/>
      <c r="JM81" s="395"/>
      <c r="JN81" s="395"/>
      <c r="JO81" s="395"/>
      <c r="JP81" s="395"/>
      <c r="JQ81" s="395"/>
      <c r="JR81" s="395"/>
      <c r="JS81" s="395"/>
      <c r="JT81" s="395"/>
      <c r="JU81" s="395"/>
      <c r="JV81" s="395"/>
      <c r="JW81" s="395"/>
      <c r="JX81" s="395"/>
      <c r="JY81" s="395"/>
      <c r="JZ81" s="395"/>
      <c r="KA81" s="395"/>
      <c r="KB81" s="395"/>
      <c r="KC81" s="395"/>
      <c r="KD81" s="395"/>
      <c r="KE81" s="395"/>
      <c r="KF81" s="395"/>
      <c r="KG81" s="395"/>
      <c r="KH81" s="395"/>
      <c r="KI81" s="395"/>
      <c r="KJ81" s="395"/>
      <c r="KK81" s="395"/>
      <c r="KL81" s="395"/>
      <c r="KM81" s="395"/>
      <c r="KN81" s="395"/>
      <c r="KO81" s="395"/>
      <c r="KP81" s="395"/>
      <c r="KQ81" s="395"/>
      <c r="KR81" s="395"/>
      <c r="KS81" s="395"/>
      <c r="KT81" s="395"/>
      <c r="KU81" s="395"/>
      <c r="KV81" s="395"/>
      <c r="KW81" s="395"/>
      <c r="KX81" s="395"/>
      <c r="KY81" s="395"/>
      <c r="KZ81" s="395"/>
      <c r="LA81" s="395"/>
      <c r="LB81" s="395"/>
      <c r="LC81" s="395"/>
      <c r="LD81" s="395"/>
      <c r="LE81" s="395"/>
      <c r="LF81" s="395"/>
      <c r="LG81" s="395"/>
      <c r="LH81" s="395"/>
      <c r="LI81" s="395"/>
      <c r="LJ81" s="395"/>
      <c r="LK81" s="395"/>
      <c r="LL81" s="395"/>
      <c r="LM81" s="395"/>
      <c r="LN81" s="395"/>
      <c r="LO81" s="395"/>
      <c r="LP81" s="395"/>
      <c r="LQ81" s="395"/>
      <c r="LR81" s="395"/>
      <c r="LS81" s="395"/>
      <c r="LT81" s="395"/>
      <c r="LU81" s="395"/>
      <c r="LV81" s="395"/>
      <c r="LW81" s="395"/>
      <c r="LX81" s="395"/>
      <c r="LY81" s="395"/>
      <c r="LZ81" s="395"/>
      <c r="MA81" s="395"/>
      <c r="MB81" s="395"/>
      <c r="MC81" s="395"/>
      <c r="MD81" s="395"/>
      <c r="ME81" s="395"/>
      <c r="MF81" s="395"/>
      <c r="MG81" s="395"/>
      <c r="MH81" s="395"/>
      <c r="MI81" s="395"/>
      <c r="MJ81" s="395"/>
      <c r="MK81" s="395"/>
      <c r="ML81" s="395"/>
      <c r="MM81" s="395"/>
      <c r="MN81" s="395"/>
      <c r="MO81" s="395"/>
      <c r="MP81" s="395"/>
      <c r="MQ81" s="395"/>
      <c r="MR81" s="395"/>
      <c r="MS81" s="395"/>
      <c r="MT81" s="395"/>
      <c r="MU81" s="395"/>
      <c r="MV81" s="395"/>
      <c r="MW81" s="395"/>
      <c r="MX81" s="395"/>
      <c r="MY81" s="395"/>
      <c r="MZ81" s="395"/>
      <c r="NA81" s="395"/>
      <c r="NB81" s="395"/>
      <c r="NC81" s="395"/>
      <c r="ND81" s="395"/>
      <c r="NE81" s="395"/>
      <c r="NF81" s="395"/>
      <c r="NG81" s="489"/>
      <c r="NH81" s="475">
        <v>2.582654428581975</v>
      </c>
      <c r="NI81" s="475">
        <v>21.492850154659195</v>
      </c>
      <c r="NJ81" s="475">
        <v>2.7706081270360654</v>
      </c>
      <c r="NK81" s="475">
        <v>4636.6517759999997</v>
      </c>
      <c r="NL81" s="475">
        <v>16.279633070127119</v>
      </c>
      <c r="NM81" s="475">
        <v>0.17097900000000002</v>
      </c>
      <c r="NN81" s="475">
        <v>0.49156300000000014</v>
      </c>
      <c r="NO81" s="475">
        <v>4.9869000000000011E-2</v>
      </c>
      <c r="NP81" s="475">
        <v>3.2607365427260587E-2</v>
      </c>
      <c r="NQ81" s="475">
        <v>0.42843191243522866</v>
      </c>
      <c r="NR81" s="475">
        <v>1.3946366644146411</v>
      </c>
      <c r="NS81" s="475">
        <v>0</v>
      </c>
      <c r="NT81" s="475">
        <v>12.368177807805489</v>
      </c>
      <c r="NU81" s="475">
        <v>0.47816728501631528</v>
      </c>
      <c r="NV81" s="475">
        <v>0</v>
      </c>
      <c r="NW81" s="475">
        <v>0.21577699010019749</v>
      </c>
      <c r="NX81" s="475">
        <v>0</v>
      </c>
      <c r="NY81" s="475">
        <v>0</v>
      </c>
      <c r="NZ81" s="475">
        <v>0.61681667950072505</v>
      </c>
      <c r="OA81" s="475">
        <v>2.03399979216028E-2</v>
      </c>
      <c r="OB81" s="475">
        <v>0.21999999999999995</v>
      </c>
      <c r="OC81" s="475">
        <v>0.84811996932074885</v>
      </c>
      <c r="OD81" s="475">
        <v>2.0787481503065801E-13</v>
      </c>
      <c r="OE81" s="475">
        <v>1.8072205231241783E-12</v>
      </c>
      <c r="OF81" s="475">
        <v>0.1099999964237213</v>
      </c>
      <c r="OG81" s="475">
        <v>6.593354642391204E-2</v>
      </c>
      <c r="OH81" s="475">
        <v>0.28251099982461292</v>
      </c>
      <c r="OI81" s="475">
        <v>0.11</v>
      </c>
      <c r="OJ81" s="475">
        <v>4.5800000000000007E-2</v>
      </c>
      <c r="OK81" s="475">
        <v>5.8006800000000011E-2</v>
      </c>
      <c r="OL81" s="475">
        <v>0.72445197142218476</v>
      </c>
      <c r="OM81" s="475" t="s">
        <v>1395</v>
      </c>
      <c r="ON81" s="475">
        <v>1</v>
      </c>
      <c r="OO81" s="475">
        <v>70</v>
      </c>
      <c r="OP81" s="490"/>
      <c r="OQ81" s="491" t="s">
        <v>1395</v>
      </c>
      <c r="OR81" s="478" t="s">
        <v>1395</v>
      </c>
      <c r="OS81" s="479">
        <v>746606.00000000012</v>
      </c>
      <c r="OT81" s="479">
        <v>2038</v>
      </c>
      <c r="OU81" s="479" t="s">
        <v>1395</v>
      </c>
      <c r="OV81" s="479" t="s">
        <v>1395</v>
      </c>
      <c r="OW81" s="479">
        <v>0</v>
      </c>
      <c r="OX81" s="479">
        <v>1</v>
      </c>
      <c r="OY81" s="480">
        <v>1</v>
      </c>
      <c r="OZ81" s="480">
        <v>0.7128956813798083</v>
      </c>
      <c r="PA81" s="481"/>
      <c r="PB81" s="482">
        <v>2.582654428581975</v>
      </c>
      <c r="PC81" s="483"/>
      <c r="PD81" s="478">
        <v>296.76184321238884</v>
      </c>
      <c r="PE81" s="479">
        <v>7.5281557069386723E-10</v>
      </c>
      <c r="PF81" s="479">
        <v>353.29275567174011</v>
      </c>
      <c r="PG81" s="480">
        <v>2.582654428581975</v>
      </c>
      <c r="PH81" s="483"/>
      <c r="PI81" s="478">
        <v>2.582654428581975</v>
      </c>
      <c r="PJ81" s="479">
        <v>52150</v>
      </c>
      <c r="PK81" s="479">
        <v>575</v>
      </c>
      <c r="PL81" s="479">
        <v>6.2971828365801841E-2</v>
      </c>
      <c r="PM81" s="484">
        <v>36</v>
      </c>
      <c r="PN81" s="479">
        <v>14652</v>
      </c>
      <c r="PO81" s="485">
        <v>2035</v>
      </c>
      <c r="PP81" s="479">
        <v>33</v>
      </c>
      <c r="PQ81" s="479">
        <v>0</v>
      </c>
      <c r="PR81" s="486" t="s">
        <v>1742</v>
      </c>
      <c r="PS81" s="486" t="s">
        <v>1595</v>
      </c>
      <c r="PT81" s="479">
        <v>1</v>
      </c>
      <c r="PU81" s="487" t="s">
        <v>1741</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row>
    <row r="82" spans="1:457" x14ac:dyDescent="0.35">
      <c r="A82" s="459" t="s">
        <v>1743</v>
      </c>
      <c r="B82" s="460">
        <v>2.6456262569477769</v>
      </c>
      <c r="C82" s="488">
        <f>NPV(About!A$94,'H2 Data'!AE$2:BH$2)/30*AB82+B82</f>
        <v>3.9657303145763767</v>
      </c>
      <c r="D82" s="462" t="s">
        <v>1592</v>
      </c>
      <c r="E82" s="463" t="s">
        <v>1743</v>
      </c>
      <c r="F82" s="463" t="s">
        <v>1391</v>
      </c>
      <c r="G82" s="463" t="s">
        <v>1593</v>
      </c>
      <c r="H82" s="463" t="s">
        <v>1713</v>
      </c>
      <c r="I82" s="463" t="s">
        <v>1595</v>
      </c>
      <c r="J82" s="464">
        <v>2039</v>
      </c>
      <c r="K82" s="465">
        <v>575</v>
      </c>
      <c r="L82" s="466">
        <v>0.95</v>
      </c>
      <c r="M82" s="466">
        <v>2.3300000000000001E-2</v>
      </c>
      <c r="N82" s="466">
        <v>0.25</v>
      </c>
      <c r="O82" s="471">
        <v>0.11</v>
      </c>
      <c r="P82" s="465">
        <v>1</v>
      </c>
      <c r="Q82" s="465">
        <v>2</v>
      </c>
      <c r="R82" s="465">
        <v>30</v>
      </c>
      <c r="S82" s="467" t="s">
        <v>1395</v>
      </c>
      <c r="T82" s="468">
        <v>50881</v>
      </c>
      <c r="U82" s="468">
        <v>501542</v>
      </c>
      <c r="V82" s="468">
        <v>174449</v>
      </c>
      <c r="W82" s="468">
        <v>34889</v>
      </c>
      <c r="X82" s="465">
        <v>0</v>
      </c>
      <c r="Y82" s="469" t="s">
        <v>1714</v>
      </c>
      <c r="Z82" s="470">
        <v>18.559999999999999</v>
      </c>
      <c r="AA82" s="469" t="s">
        <v>1397</v>
      </c>
      <c r="AB82" s="465">
        <v>8.9999999999999993E-3</v>
      </c>
      <c r="AC82" s="466">
        <v>0.7</v>
      </c>
      <c r="AD82" s="466">
        <v>0.7</v>
      </c>
      <c r="AE82" s="466">
        <v>0.7</v>
      </c>
      <c r="AF82" s="467" t="s">
        <v>1398</v>
      </c>
      <c r="AG82" s="465">
        <v>457</v>
      </c>
      <c r="AH82" s="465">
        <v>457</v>
      </c>
      <c r="AI82" s="465">
        <v>457</v>
      </c>
      <c r="AJ82" s="465">
        <v>30</v>
      </c>
      <c r="AK82" s="469" t="s">
        <v>1399</v>
      </c>
      <c r="AL82" s="466">
        <v>1</v>
      </c>
      <c r="AM82" s="466">
        <v>0</v>
      </c>
      <c r="AN82" s="469" t="s">
        <v>1400</v>
      </c>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71"/>
      <c r="DX82" s="466"/>
      <c r="DY82" s="466"/>
      <c r="DZ82" s="466"/>
      <c r="EA82" s="466"/>
      <c r="EB82" s="466"/>
      <c r="EC82" s="466"/>
      <c r="ED82" s="466"/>
      <c r="EE82" s="466"/>
      <c r="EF82" s="466"/>
      <c r="EG82" s="466"/>
      <c r="EH82" s="466"/>
      <c r="EI82" s="466"/>
      <c r="EJ82" s="466"/>
      <c r="EK82" s="465"/>
      <c r="EL82" s="465"/>
      <c r="EM82" s="465"/>
      <c r="EN82" s="465"/>
      <c r="EO82" s="466"/>
      <c r="EP82" s="466"/>
      <c r="EQ82" s="466"/>
      <c r="ER82" s="465"/>
      <c r="ES82" s="465"/>
      <c r="ET82" s="465"/>
      <c r="EU82" s="465"/>
      <c r="EV82" s="465"/>
      <c r="EW82" s="467"/>
      <c r="EX82" s="467" t="s">
        <v>1401</v>
      </c>
      <c r="EY82" s="467">
        <v>0</v>
      </c>
      <c r="EZ82" s="467">
        <v>0</v>
      </c>
      <c r="FA82" s="467">
        <v>0</v>
      </c>
      <c r="FB82" s="469" t="s">
        <v>1402</v>
      </c>
      <c r="FC82" s="467">
        <v>62.117280000000001</v>
      </c>
      <c r="FD82" s="469" t="s">
        <v>1715</v>
      </c>
      <c r="FE82" s="467">
        <v>1589.991</v>
      </c>
      <c r="FF82" s="469" t="s">
        <v>1404</v>
      </c>
      <c r="FG82" s="467">
        <v>0</v>
      </c>
      <c r="FH82" s="469" t="s">
        <v>1405</v>
      </c>
      <c r="FI82" s="467">
        <v>0</v>
      </c>
      <c r="FJ82" s="469" t="s">
        <v>1405</v>
      </c>
      <c r="FK82" s="467">
        <v>0</v>
      </c>
      <c r="FL82" s="472">
        <v>0</v>
      </c>
      <c r="FM82" s="473">
        <v>0</v>
      </c>
      <c r="FN82" s="473">
        <v>0</v>
      </c>
      <c r="FO82" s="473">
        <v>0</v>
      </c>
      <c r="FP82" s="473">
        <v>0</v>
      </c>
      <c r="FQ82" s="473">
        <v>0</v>
      </c>
      <c r="FR82" s="473">
        <v>0</v>
      </c>
      <c r="FS82" s="473">
        <v>0</v>
      </c>
      <c r="FT82" s="473">
        <v>0</v>
      </c>
      <c r="FU82" s="473">
        <v>0</v>
      </c>
      <c r="FV82" s="473">
        <v>0</v>
      </c>
      <c r="FW82" s="473">
        <v>0</v>
      </c>
      <c r="FX82" s="473">
        <v>0</v>
      </c>
      <c r="FY82" s="473">
        <v>0</v>
      </c>
      <c r="FZ82" s="473">
        <v>0</v>
      </c>
      <c r="GA82" s="473">
        <v>0</v>
      </c>
      <c r="GB82" s="473">
        <v>0</v>
      </c>
      <c r="GC82" s="473">
        <v>0</v>
      </c>
      <c r="GD82" s="473">
        <v>0</v>
      </c>
      <c r="GE82" s="473">
        <v>0</v>
      </c>
      <c r="GF82" s="473">
        <v>0</v>
      </c>
      <c r="GG82" s="473">
        <v>0</v>
      </c>
      <c r="GH82" s="473">
        <v>0</v>
      </c>
      <c r="GI82" s="473">
        <v>0</v>
      </c>
      <c r="GJ82" s="473">
        <v>0</v>
      </c>
      <c r="GK82" s="473">
        <v>0</v>
      </c>
      <c r="GL82" s="473">
        <v>0</v>
      </c>
      <c r="GM82" s="473">
        <v>0</v>
      </c>
      <c r="GN82" s="473">
        <v>0</v>
      </c>
      <c r="GO82" s="473">
        <v>0</v>
      </c>
      <c r="GP82" s="473">
        <v>0</v>
      </c>
      <c r="GQ82" s="473">
        <v>0</v>
      </c>
      <c r="GR82" s="473">
        <v>0</v>
      </c>
      <c r="GS82" s="473">
        <v>0</v>
      </c>
      <c r="GT82" s="473">
        <v>0</v>
      </c>
      <c r="GU82" s="473">
        <v>0</v>
      </c>
      <c r="GV82" s="473">
        <v>0</v>
      </c>
      <c r="GW82" s="473">
        <v>0</v>
      </c>
      <c r="GX82" s="473">
        <v>0</v>
      </c>
      <c r="GY82" s="473">
        <v>0</v>
      </c>
      <c r="GZ82" s="473">
        <v>0</v>
      </c>
      <c r="HA82" s="473">
        <v>0</v>
      </c>
      <c r="HB82" s="473">
        <v>0</v>
      </c>
      <c r="HC82" s="473">
        <v>0</v>
      </c>
      <c r="HD82" s="473">
        <v>0</v>
      </c>
      <c r="HE82" s="473">
        <v>0</v>
      </c>
      <c r="HF82" s="473">
        <v>0</v>
      </c>
      <c r="HG82" s="473">
        <v>0</v>
      </c>
      <c r="HH82" s="473">
        <v>0</v>
      </c>
      <c r="HI82" s="473">
        <v>0</v>
      </c>
      <c r="HJ82" s="473">
        <v>0</v>
      </c>
      <c r="HK82" s="473">
        <v>0</v>
      </c>
      <c r="HL82" s="473">
        <v>0</v>
      </c>
      <c r="HM82" s="473">
        <v>0</v>
      </c>
      <c r="HN82" s="473">
        <v>0</v>
      </c>
      <c r="HO82" s="473">
        <v>0</v>
      </c>
      <c r="HP82" s="473">
        <v>0</v>
      </c>
      <c r="HQ82" s="473">
        <v>0</v>
      </c>
      <c r="HR82" s="473">
        <v>0</v>
      </c>
      <c r="HS82" s="473">
        <v>0</v>
      </c>
      <c r="HT82" s="473">
        <v>0</v>
      </c>
      <c r="HU82" s="473">
        <v>0</v>
      </c>
      <c r="HV82" s="473">
        <v>0</v>
      </c>
      <c r="HW82" s="473">
        <v>0</v>
      </c>
      <c r="HX82" s="473">
        <v>0</v>
      </c>
      <c r="HY82" s="473">
        <v>0</v>
      </c>
      <c r="HZ82" s="473">
        <v>0</v>
      </c>
      <c r="IA82" s="473">
        <v>0</v>
      </c>
      <c r="IB82" s="473">
        <v>0</v>
      </c>
      <c r="IC82" s="473">
        <v>0</v>
      </c>
      <c r="ID82" s="473">
        <v>0</v>
      </c>
      <c r="IE82" s="473">
        <v>0</v>
      </c>
      <c r="IF82" s="473">
        <v>0</v>
      </c>
      <c r="IG82" s="473">
        <v>0</v>
      </c>
      <c r="IH82" s="473">
        <v>0</v>
      </c>
      <c r="II82" s="473">
        <v>0</v>
      </c>
      <c r="IJ82" s="473">
        <v>0</v>
      </c>
      <c r="IK82" s="473">
        <v>0</v>
      </c>
      <c r="IL82" s="473">
        <v>0</v>
      </c>
      <c r="IM82" s="473">
        <v>0</v>
      </c>
      <c r="IN82" s="473">
        <v>0</v>
      </c>
      <c r="IO82" s="473">
        <v>0</v>
      </c>
      <c r="IP82" s="473">
        <v>0</v>
      </c>
      <c r="IQ82" s="473">
        <v>0</v>
      </c>
      <c r="IR82" s="473">
        <v>0</v>
      </c>
      <c r="IS82" s="473">
        <v>0</v>
      </c>
      <c r="IT82" s="473">
        <v>0</v>
      </c>
      <c r="IU82" s="473">
        <v>0</v>
      </c>
      <c r="IV82" s="473">
        <v>0</v>
      </c>
      <c r="IW82" s="473">
        <v>0</v>
      </c>
      <c r="IX82" s="473">
        <v>0</v>
      </c>
      <c r="IY82" s="473">
        <v>0</v>
      </c>
      <c r="IZ82" s="473">
        <v>0</v>
      </c>
      <c r="JA82" s="473">
        <v>0</v>
      </c>
      <c r="JB82" s="473">
        <v>0</v>
      </c>
      <c r="JC82" s="473">
        <v>0</v>
      </c>
      <c r="JD82" s="473">
        <v>0</v>
      </c>
      <c r="JE82" s="473">
        <v>0</v>
      </c>
      <c r="JF82" s="473">
        <v>0</v>
      </c>
      <c r="JG82" s="473">
        <v>0</v>
      </c>
      <c r="JH82" s="473">
        <v>0</v>
      </c>
      <c r="JI82" s="467" t="s">
        <v>1416</v>
      </c>
      <c r="JJ82" s="467" t="s">
        <v>1416</v>
      </c>
      <c r="JK82" s="395"/>
      <c r="JL82" s="395"/>
      <c r="JM82" s="395"/>
      <c r="JN82" s="395"/>
      <c r="JO82" s="395"/>
      <c r="JP82" s="395"/>
      <c r="JQ82" s="395"/>
      <c r="JR82" s="395"/>
      <c r="JS82" s="395"/>
      <c r="JT82" s="395"/>
      <c r="JU82" s="395"/>
      <c r="JV82" s="395"/>
      <c r="JW82" s="395"/>
      <c r="JX82" s="395"/>
      <c r="JY82" s="395"/>
      <c r="JZ82" s="395"/>
      <c r="KA82" s="395"/>
      <c r="KB82" s="395"/>
      <c r="KC82" s="395"/>
      <c r="KD82" s="395"/>
      <c r="KE82" s="395"/>
      <c r="KF82" s="395"/>
      <c r="KG82" s="395"/>
      <c r="KH82" s="395"/>
      <c r="KI82" s="395"/>
      <c r="KJ82" s="395"/>
      <c r="KK82" s="395"/>
      <c r="KL82" s="395"/>
      <c r="KM82" s="395"/>
      <c r="KN82" s="395"/>
      <c r="KO82" s="395"/>
      <c r="KP82" s="395"/>
      <c r="KQ82" s="395"/>
      <c r="KR82" s="395"/>
      <c r="KS82" s="395"/>
      <c r="KT82" s="395"/>
      <c r="KU82" s="395"/>
      <c r="KV82" s="395"/>
      <c r="KW82" s="395"/>
      <c r="KX82" s="395"/>
      <c r="KY82" s="395"/>
      <c r="KZ82" s="395"/>
      <c r="LA82" s="395"/>
      <c r="LB82" s="395"/>
      <c r="LC82" s="395"/>
      <c r="LD82" s="395"/>
      <c r="LE82" s="395"/>
      <c r="LF82" s="395"/>
      <c r="LG82" s="395"/>
      <c r="LH82" s="395"/>
      <c r="LI82" s="395"/>
      <c r="LJ82" s="395"/>
      <c r="LK82" s="395"/>
      <c r="LL82" s="395"/>
      <c r="LM82" s="395"/>
      <c r="LN82" s="395"/>
      <c r="LO82" s="395"/>
      <c r="LP82" s="395"/>
      <c r="LQ82" s="395"/>
      <c r="LR82" s="395"/>
      <c r="LS82" s="395"/>
      <c r="LT82" s="395"/>
      <c r="LU82" s="395"/>
      <c r="LV82" s="395"/>
      <c r="LW82" s="395"/>
      <c r="LX82" s="395"/>
      <c r="LY82" s="395"/>
      <c r="LZ82" s="395"/>
      <c r="MA82" s="395"/>
      <c r="MB82" s="395"/>
      <c r="MC82" s="395"/>
      <c r="MD82" s="395"/>
      <c r="ME82" s="395"/>
      <c r="MF82" s="395"/>
      <c r="MG82" s="395"/>
      <c r="MH82" s="395"/>
      <c r="MI82" s="395"/>
      <c r="MJ82" s="395"/>
      <c r="MK82" s="395"/>
      <c r="ML82" s="395"/>
      <c r="MM82" s="395"/>
      <c r="MN82" s="395"/>
      <c r="MO82" s="395"/>
      <c r="MP82" s="395"/>
      <c r="MQ82" s="395"/>
      <c r="MR82" s="395"/>
      <c r="MS82" s="395"/>
      <c r="MT82" s="395"/>
      <c r="MU82" s="395"/>
      <c r="MV82" s="395"/>
      <c r="MW82" s="395"/>
      <c r="MX82" s="395"/>
      <c r="MY82" s="395"/>
      <c r="MZ82" s="395"/>
      <c r="NA82" s="395"/>
      <c r="NB82" s="395"/>
      <c r="NC82" s="395"/>
      <c r="ND82" s="395"/>
      <c r="NE82" s="395"/>
      <c r="NF82" s="395"/>
      <c r="NG82" s="489"/>
      <c r="NH82" s="475">
        <v>2.6456262569477769</v>
      </c>
      <c r="NI82" s="475">
        <v>22.016901710319399</v>
      </c>
      <c r="NJ82" s="475">
        <v>2.8341202165879404</v>
      </c>
      <c r="NK82" s="475">
        <v>4637.074943999999</v>
      </c>
      <c r="NL82" s="475">
        <v>16.678368098327539</v>
      </c>
      <c r="NM82" s="475">
        <v>0.17444899999999999</v>
      </c>
      <c r="NN82" s="475">
        <v>0.50154200000000004</v>
      </c>
      <c r="NO82" s="475">
        <v>5.0881000000000003E-2</v>
      </c>
      <c r="NP82" s="475">
        <v>3.3195474254870024E-2</v>
      </c>
      <c r="NQ82" s="475">
        <v>0.43602151211490331</v>
      </c>
      <c r="NR82" s="475">
        <v>1.4229411199827049</v>
      </c>
      <c r="NS82" s="475">
        <v>0</v>
      </c>
      <c r="NT82" s="475">
        <v>12.654098727972453</v>
      </c>
      <c r="NU82" s="475">
        <v>0.48792911665133737</v>
      </c>
      <c r="NV82" s="475">
        <v>0</v>
      </c>
      <c r="NW82" s="475">
        <v>0.22774095775334924</v>
      </c>
      <c r="NX82" s="475">
        <v>0</v>
      </c>
      <c r="NY82" s="475">
        <v>0</v>
      </c>
      <c r="NZ82" s="475">
        <v>0.65637371534304345</v>
      </c>
      <c r="OA82" s="475">
        <v>2.0340015934378321E-2</v>
      </c>
      <c r="OB82" s="475">
        <v>0.21999999999999995</v>
      </c>
      <c r="OC82" s="475">
        <v>0.87128807283085341</v>
      </c>
      <c r="OD82" s="475">
        <v>1.9401318867881623E-13</v>
      </c>
      <c r="OE82" s="475">
        <v>1.6867104188903742E-12</v>
      </c>
      <c r="OF82" s="475">
        <v>0.1099999964237213</v>
      </c>
      <c r="OG82" s="475">
        <v>6.633838713169099E-2</v>
      </c>
      <c r="OH82" s="475">
        <v>0.28680271494832293</v>
      </c>
      <c r="OI82" s="475">
        <v>0.11</v>
      </c>
      <c r="OJ82" s="475">
        <v>4.5699999999999998E-2</v>
      </c>
      <c r="OK82" s="475">
        <v>5.7952200000000009E-2</v>
      </c>
      <c r="OL82" s="475">
        <v>0.71000968214121984</v>
      </c>
      <c r="OM82" s="475" t="s">
        <v>1395</v>
      </c>
      <c r="ON82" s="475">
        <v>1</v>
      </c>
      <c r="OO82" s="475">
        <v>71</v>
      </c>
      <c r="OP82" s="490"/>
      <c r="OQ82" s="491" t="s">
        <v>1395</v>
      </c>
      <c r="OR82" s="478" t="s">
        <v>1395</v>
      </c>
      <c r="OS82" s="479">
        <v>761761</v>
      </c>
      <c r="OT82" s="479">
        <v>2039</v>
      </c>
      <c r="OU82" s="479" t="s">
        <v>1395</v>
      </c>
      <c r="OV82" s="479" t="s">
        <v>1395</v>
      </c>
      <c r="OW82" s="479">
        <v>0</v>
      </c>
      <c r="OX82" s="479">
        <v>1</v>
      </c>
      <c r="OY82" s="480">
        <v>1</v>
      </c>
      <c r="OZ82" s="480">
        <v>0.69868433821093778</v>
      </c>
      <c r="PA82" s="481"/>
      <c r="PB82" s="482">
        <v>2.6456262569477769</v>
      </c>
      <c r="PC82" s="483"/>
      <c r="PD82" s="478">
        <v>296.74954066447782</v>
      </c>
      <c r="PE82" s="479">
        <v>6.8860891881886695E-10</v>
      </c>
      <c r="PF82" s="479">
        <v>355.70820639534037</v>
      </c>
      <c r="PG82" s="480">
        <v>2.6456262569477769</v>
      </c>
      <c r="PH82" s="483"/>
      <c r="PI82" s="478">
        <v>2.6456262569477769</v>
      </c>
      <c r="PJ82" s="479">
        <v>52725</v>
      </c>
      <c r="PK82" s="479">
        <v>575</v>
      </c>
      <c r="PL82" s="479">
        <v>6.4035847652121891E-2</v>
      </c>
      <c r="PM82" s="484">
        <v>36</v>
      </c>
      <c r="PN82" s="479">
        <v>14616</v>
      </c>
      <c r="PO82" s="485">
        <v>2036</v>
      </c>
      <c r="PP82" s="479">
        <v>33</v>
      </c>
      <c r="PQ82" s="479">
        <v>0</v>
      </c>
      <c r="PR82" s="486" t="s">
        <v>1744</v>
      </c>
      <c r="PS82" s="486" t="s">
        <v>1595</v>
      </c>
      <c r="PT82" s="479">
        <v>1</v>
      </c>
      <c r="PU82" s="487" t="s">
        <v>1743</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row>
    <row r="83" spans="1:457" x14ac:dyDescent="0.35">
      <c r="A83" s="459" t="s">
        <v>1745</v>
      </c>
      <c r="B83" s="460">
        <v>2.7096621045998988</v>
      </c>
      <c r="C83" s="488">
        <f>NPV(About!A$94,'H2 Data'!AE$2:BH$2)/30*AB83+B83</f>
        <v>4.0297661622284986</v>
      </c>
      <c r="D83" s="462" t="s">
        <v>1592</v>
      </c>
      <c r="E83" s="463" t="s">
        <v>1745</v>
      </c>
      <c r="F83" s="463" t="s">
        <v>1391</v>
      </c>
      <c r="G83" s="463" t="s">
        <v>1593</v>
      </c>
      <c r="H83" s="463" t="s">
        <v>1713</v>
      </c>
      <c r="I83" s="463" t="s">
        <v>1595</v>
      </c>
      <c r="J83" s="464">
        <v>2040</v>
      </c>
      <c r="K83" s="465">
        <v>575</v>
      </c>
      <c r="L83" s="466">
        <v>0.95</v>
      </c>
      <c r="M83" s="466">
        <v>2.3300000000000001E-2</v>
      </c>
      <c r="N83" s="466">
        <v>0.25</v>
      </c>
      <c r="O83" s="471">
        <v>0.11</v>
      </c>
      <c r="P83" s="465">
        <v>1</v>
      </c>
      <c r="Q83" s="465">
        <v>2</v>
      </c>
      <c r="R83" s="465">
        <v>30</v>
      </c>
      <c r="S83" s="467" t="s">
        <v>1395</v>
      </c>
      <c r="T83" s="468">
        <v>51914</v>
      </c>
      <c r="U83" s="468">
        <v>511722.99999999994</v>
      </c>
      <c r="V83" s="468">
        <v>177991</v>
      </c>
      <c r="W83" s="468">
        <v>35596.999999999993</v>
      </c>
      <c r="X83" s="465">
        <v>0</v>
      </c>
      <c r="Y83" s="469" t="s">
        <v>1714</v>
      </c>
      <c r="Z83" s="470">
        <v>18.559999999999999</v>
      </c>
      <c r="AA83" s="469" t="s">
        <v>1397</v>
      </c>
      <c r="AB83" s="465">
        <v>8.9999999999999993E-3</v>
      </c>
      <c r="AC83" s="466">
        <v>0.7</v>
      </c>
      <c r="AD83" s="466">
        <v>0.7</v>
      </c>
      <c r="AE83" s="466">
        <v>0.7</v>
      </c>
      <c r="AF83" s="467" t="s">
        <v>1398</v>
      </c>
      <c r="AG83" s="465">
        <v>456</v>
      </c>
      <c r="AH83" s="465">
        <v>456</v>
      </c>
      <c r="AI83" s="465">
        <v>456</v>
      </c>
      <c r="AJ83" s="465">
        <v>30</v>
      </c>
      <c r="AK83" s="469" t="s">
        <v>1399</v>
      </c>
      <c r="AL83" s="466">
        <v>1</v>
      </c>
      <c r="AM83" s="466">
        <v>0</v>
      </c>
      <c r="AN83" s="469" t="s">
        <v>1400</v>
      </c>
      <c r="AO83" s="466"/>
      <c r="AP83" s="466"/>
      <c r="AQ83" s="466"/>
      <c r="AR83" s="466"/>
      <c r="AS83" s="466"/>
      <c r="AT83" s="466"/>
      <c r="AU83" s="466"/>
      <c r="AV83" s="466"/>
      <c r="AW83" s="466"/>
      <c r="AX83" s="466"/>
      <c r="AY83" s="466"/>
      <c r="AZ83" s="466"/>
      <c r="BA83" s="466"/>
      <c r="BB83" s="466"/>
      <c r="BC83" s="466"/>
      <c r="BD83" s="466"/>
      <c r="BE83" s="466"/>
      <c r="BF83" s="466"/>
      <c r="BG83" s="466"/>
      <c r="BH83" s="466"/>
      <c r="BI83" s="466"/>
      <c r="BJ83" s="466"/>
      <c r="BK83" s="466"/>
      <c r="BL83" s="466"/>
      <c r="BM83" s="466"/>
      <c r="BN83" s="466"/>
      <c r="BO83" s="466"/>
      <c r="BP83" s="466"/>
      <c r="BQ83" s="466"/>
      <c r="BR83" s="466"/>
      <c r="BS83" s="466"/>
      <c r="BT83" s="466"/>
      <c r="BU83" s="466"/>
      <c r="BV83" s="466"/>
      <c r="BW83" s="466"/>
      <c r="BX83" s="466"/>
      <c r="BY83" s="466"/>
      <c r="BZ83" s="466"/>
      <c r="CA83" s="466"/>
      <c r="CB83" s="466"/>
      <c r="CC83" s="466"/>
      <c r="CD83" s="466"/>
      <c r="CE83" s="466"/>
      <c r="CF83" s="466"/>
      <c r="CG83" s="466"/>
      <c r="CH83" s="466"/>
      <c r="CI83" s="466"/>
      <c r="CJ83" s="466"/>
      <c r="CK83" s="466"/>
      <c r="CL83" s="466"/>
      <c r="CM83" s="466"/>
      <c r="CN83" s="466"/>
      <c r="CO83" s="466"/>
      <c r="CP83" s="466"/>
      <c r="CQ83" s="466"/>
      <c r="CR83" s="466"/>
      <c r="CS83" s="466"/>
      <c r="CT83" s="466"/>
      <c r="CU83" s="466"/>
      <c r="CV83" s="466"/>
      <c r="CW83" s="466"/>
      <c r="CX83" s="466"/>
      <c r="CY83" s="466"/>
      <c r="CZ83" s="466"/>
      <c r="DA83" s="466"/>
      <c r="DB83" s="466"/>
      <c r="DC83" s="466"/>
      <c r="DD83" s="466"/>
      <c r="DE83" s="466"/>
      <c r="DF83" s="466"/>
      <c r="DG83" s="466"/>
      <c r="DH83" s="466"/>
      <c r="DI83" s="466"/>
      <c r="DJ83" s="466"/>
      <c r="DK83" s="466"/>
      <c r="DL83" s="466"/>
      <c r="DM83" s="466"/>
      <c r="DN83" s="466"/>
      <c r="DO83" s="466"/>
      <c r="DP83" s="466"/>
      <c r="DQ83" s="466"/>
      <c r="DR83" s="466"/>
      <c r="DS83" s="466"/>
      <c r="DT83" s="466"/>
      <c r="DU83" s="466"/>
      <c r="DV83" s="466"/>
      <c r="DW83" s="471"/>
      <c r="DX83" s="466"/>
      <c r="DY83" s="466"/>
      <c r="DZ83" s="466"/>
      <c r="EA83" s="466"/>
      <c r="EB83" s="466"/>
      <c r="EC83" s="466"/>
      <c r="ED83" s="466"/>
      <c r="EE83" s="466"/>
      <c r="EF83" s="466"/>
      <c r="EG83" s="466"/>
      <c r="EH83" s="466"/>
      <c r="EI83" s="466"/>
      <c r="EJ83" s="466"/>
      <c r="EK83" s="465"/>
      <c r="EL83" s="465"/>
      <c r="EM83" s="465"/>
      <c r="EN83" s="465"/>
      <c r="EO83" s="466"/>
      <c r="EP83" s="466"/>
      <c r="EQ83" s="466"/>
      <c r="ER83" s="465"/>
      <c r="ES83" s="465"/>
      <c r="ET83" s="465"/>
      <c r="EU83" s="465"/>
      <c r="EV83" s="465"/>
      <c r="EW83" s="467"/>
      <c r="EX83" s="467" t="s">
        <v>1401</v>
      </c>
      <c r="EY83" s="467">
        <v>0</v>
      </c>
      <c r="EZ83" s="467">
        <v>0</v>
      </c>
      <c r="FA83" s="467">
        <v>0</v>
      </c>
      <c r="FB83" s="469" t="s">
        <v>1402</v>
      </c>
      <c r="FC83" s="467">
        <v>62.117280000000001</v>
      </c>
      <c r="FD83" s="469" t="s">
        <v>1715</v>
      </c>
      <c r="FE83" s="467">
        <v>1589.991</v>
      </c>
      <c r="FF83" s="469" t="s">
        <v>1404</v>
      </c>
      <c r="FG83" s="467">
        <v>0</v>
      </c>
      <c r="FH83" s="469" t="s">
        <v>1405</v>
      </c>
      <c r="FI83" s="467">
        <v>0</v>
      </c>
      <c r="FJ83" s="469" t="s">
        <v>1405</v>
      </c>
      <c r="FK83" s="467">
        <v>0</v>
      </c>
      <c r="FL83" s="472">
        <v>0</v>
      </c>
      <c r="FM83" s="473">
        <v>0</v>
      </c>
      <c r="FN83" s="473">
        <v>0</v>
      </c>
      <c r="FO83" s="473">
        <v>0</v>
      </c>
      <c r="FP83" s="473">
        <v>0</v>
      </c>
      <c r="FQ83" s="473">
        <v>0</v>
      </c>
      <c r="FR83" s="473">
        <v>0</v>
      </c>
      <c r="FS83" s="473">
        <v>0</v>
      </c>
      <c r="FT83" s="473">
        <v>0</v>
      </c>
      <c r="FU83" s="473">
        <v>0</v>
      </c>
      <c r="FV83" s="473">
        <v>0</v>
      </c>
      <c r="FW83" s="473">
        <v>0</v>
      </c>
      <c r="FX83" s="473">
        <v>0</v>
      </c>
      <c r="FY83" s="473">
        <v>0</v>
      </c>
      <c r="FZ83" s="473">
        <v>0</v>
      </c>
      <c r="GA83" s="473">
        <v>0</v>
      </c>
      <c r="GB83" s="473">
        <v>0</v>
      </c>
      <c r="GC83" s="473">
        <v>0</v>
      </c>
      <c r="GD83" s="473">
        <v>0</v>
      </c>
      <c r="GE83" s="473">
        <v>0</v>
      </c>
      <c r="GF83" s="473">
        <v>0</v>
      </c>
      <c r="GG83" s="473">
        <v>0</v>
      </c>
      <c r="GH83" s="473">
        <v>0</v>
      </c>
      <c r="GI83" s="473">
        <v>0</v>
      </c>
      <c r="GJ83" s="473">
        <v>0</v>
      </c>
      <c r="GK83" s="473">
        <v>0</v>
      </c>
      <c r="GL83" s="473">
        <v>0</v>
      </c>
      <c r="GM83" s="473">
        <v>0</v>
      </c>
      <c r="GN83" s="473">
        <v>0</v>
      </c>
      <c r="GO83" s="473">
        <v>0</v>
      </c>
      <c r="GP83" s="473">
        <v>0</v>
      </c>
      <c r="GQ83" s="473">
        <v>0</v>
      </c>
      <c r="GR83" s="473">
        <v>0</v>
      </c>
      <c r="GS83" s="473">
        <v>0</v>
      </c>
      <c r="GT83" s="473">
        <v>0</v>
      </c>
      <c r="GU83" s="473">
        <v>0</v>
      </c>
      <c r="GV83" s="473">
        <v>0</v>
      </c>
      <c r="GW83" s="473">
        <v>0</v>
      </c>
      <c r="GX83" s="473">
        <v>0</v>
      </c>
      <c r="GY83" s="473">
        <v>0</v>
      </c>
      <c r="GZ83" s="473">
        <v>0</v>
      </c>
      <c r="HA83" s="473">
        <v>0</v>
      </c>
      <c r="HB83" s="473">
        <v>0</v>
      </c>
      <c r="HC83" s="473">
        <v>0</v>
      </c>
      <c r="HD83" s="473">
        <v>0</v>
      </c>
      <c r="HE83" s="473">
        <v>0</v>
      </c>
      <c r="HF83" s="473">
        <v>0</v>
      </c>
      <c r="HG83" s="473">
        <v>0</v>
      </c>
      <c r="HH83" s="473">
        <v>0</v>
      </c>
      <c r="HI83" s="473">
        <v>0</v>
      </c>
      <c r="HJ83" s="473">
        <v>0</v>
      </c>
      <c r="HK83" s="473">
        <v>0</v>
      </c>
      <c r="HL83" s="473">
        <v>0</v>
      </c>
      <c r="HM83" s="473">
        <v>0</v>
      </c>
      <c r="HN83" s="473">
        <v>0</v>
      </c>
      <c r="HO83" s="473">
        <v>0</v>
      </c>
      <c r="HP83" s="473">
        <v>0</v>
      </c>
      <c r="HQ83" s="473">
        <v>0</v>
      </c>
      <c r="HR83" s="473">
        <v>0</v>
      </c>
      <c r="HS83" s="473">
        <v>0</v>
      </c>
      <c r="HT83" s="473">
        <v>0</v>
      </c>
      <c r="HU83" s="473">
        <v>0</v>
      </c>
      <c r="HV83" s="473">
        <v>0</v>
      </c>
      <c r="HW83" s="473">
        <v>0</v>
      </c>
      <c r="HX83" s="473">
        <v>0</v>
      </c>
      <c r="HY83" s="473">
        <v>0</v>
      </c>
      <c r="HZ83" s="473">
        <v>0</v>
      </c>
      <c r="IA83" s="473">
        <v>0</v>
      </c>
      <c r="IB83" s="473">
        <v>0</v>
      </c>
      <c r="IC83" s="473">
        <v>0</v>
      </c>
      <c r="ID83" s="473">
        <v>0</v>
      </c>
      <c r="IE83" s="473">
        <v>0</v>
      </c>
      <c r="IF83" s="473">
        <v>0</v>
      </c>
      <c r="IG83" s="473">
        <v>0</v>
      </c>
      <c r="IH83" s="473">
        <v>0</v>
      </c>
      <c r="II83" s="473">
        <v>0</v>
      </c>
      <c r="IJ83" s="473">
        <v>0</v>
      </c>
      <c r="IK83" s="473">
        <v>0</v>
      </c>
      <c r="IL83" s="473">
        <v>0</v>
      </c>
      <c r="IM83" s="473">
        <v>0</v>
      </c>
      <c r="IN83" s="473">
        <v>0</v>
      </c>
      <c r="IO83" s="473">
        <v>0</v>
      </c>
      <c r="IP83" s="473">
        <v>0</v>
      </c>
      <c r="IQ83" s="473">
        <v>0</v>
      </c>
      <c r="IR83" s="473">
        <v>0</v>
      </c>
      <c r="IS83" s="473">
        <v>0</v>
      </c>
      <c r="IT83" s="473">
        <v>0</v>
      </c>
      <c r="IU83" s="473">
        <v>0</v>
      </c>
      <c r="IV83" s="473">
        <v>0</v>
      </c>
      <c r="IW83" s="473">
        <v>0</v>
      </c>
      <c r="IX83" s="473">
        <v>0</v>
      </c>
      <c r="IY83" s="473">
        <v>0</v>
      </c>
      <c r="IZ83" s="473">
        <v>0</v>
      </c>
      <c r="JA83" s="473">
        <v>0</v>
      </c>
      <c r="JB83" s="473">
        <v>0</v>
      </c>
      <c r="JC83" s="473">
        <v>0</v>
      </c>
      <c r="JD83" s="473">
        <v>0</v>
      </c>
      <c r="JE83" s="473">
        <v>0</v>
      </c>
      <c r="JF83" s="473">
        <v>0</v>
      </c>
      <c r="JG83" s="473">
        <v>0</v>
      </c>
      <c r="JH83" s="473">
        <v>0</v>
      </c>
      <c r="JI83" s="467" t="s">
        <v>1416</v>
      </c>
      <c r="JJ83" s="467" t="s">
        <v>1416</v>
      </c>
      <c r="JK83" s="395"/>
      <c r="JL83" s="395"/>
      <c r="JM83" s="395"/>
      <c r="JN83" s="395"/>
      <c r="JO83" s="395"/>
      <c r="JP83" s="395"/>
      <c r="JQ83" s="395"/>
      <c r="JR83" s="395"/>
      <c r="JS83" s="395"/>
      <c r="JT83" s="395"/>
      <c r="JU83" s="395"/>
      <c r="JV83" s="395"/>
      <c r="JW83" s="395"/>
      <c r="JX83" s="395"/>
      <c r="JY83" s="395"/>
      <c r="JZ83" s="395"/>
      <c r="KA83" s="395"/>
      <c r="KB83" s="395"/>
      <c r="KC83" s="395"/>
      <c r="KD83" s="395"/>
      <c r="KE83" s="395"/>
      <c r="KF83" s="395"/>
      <c r="KG83" s="395"/>
      <c r="KH83" s="395"/>
      <c r="KI83" s="395"/>
      <c r="KJ83" s="395"/>
      <c r="KK83" s="395"/>
      <c r="KL83" s="395"/>
      <c r="KM83" s="395"/>
      <c r="KN83" s="395"/>
      <c r="KO83" s="395"/>
      <c r="KP83" s="395"/>
      <c r="KQ83" s="395"/>
      <c r="KR83" s="395"/>
      <c r="KS83" s="395"/>
      <c r="KT83" s="395"/>
      <c r="KU83" s="395"/>
      <c r="KV83" s="395"/>
      <c r="KW83" s="395"/>
      <c r="KX83" s="395"/>
      <c r="KY83" s="395"/>
      <c r="KZ83" s="395"/>
      <c r="LA83" s="395"/>
      <c r="LB83" s="395"/>
      <c r="LC83" s="395"/>
      <c r="LD83" s="395"/>
      <c r="LE83" s="395"/>
      <c r="LF83" s="395"/>
      <c r="LG83" s="395"/>
      <c r="LH83" s="395"/>
      <c r="LI83" s="395"/>
      <c r="LJ83" s="395"/>
      <c r="LK83" s="395"/>
      <c r="LL83" s="395"/>
      <c r="LM83" s="395"/>
      <c r="LN83" s="395"/>
      <c r="LO83" s="395"/>
      <c r="LP83" s="395"/>
      <c r="LQ83" s="395"/>
      <c r="LR83" s="395"/>
      <c r="LS83" s="395"/>
      <c r="LT83" s="395"/>
      <c r="LU83" s="395"/>
      <c r="LV83" s="395"/>
      <c r="LW83" s="395"/>
      <c r="LX83" s="395"/>
      <c r="LY83" s="395"/>
      <c r="LZ83" s="395"/>
      <c r="MA83" s="395"/>
      <c r="MB83" s="395"/>
      <c r="MC83" s="395"/>
      <c r="MD83" s="395"/>
      <c r="ME83" s="395"/>
      <c r="MF83" s="395"/>
      <c r="MG83" s="395"/>
      <c r="MH83" s="395"/>
      <c r="MI83" s="395"/>
      <c r="MJ83" s="395"/>
      <c r="MK83" s="395"/>
      <c r="ML83" s="395"/>
      <c r="MM83" s="395"/>
      <c r="MN83" s="395"/>
      <c r="MO83" s="395"/>
      <c r="MP83" s="395"/>
      <c r="MQ83" s="395"/>
      <c r="MR83" s="395"/>
      <c r="MS83" s="395"/>
      <c r="MT83" s="395"/>
      <c r="MU83" s="395"/>
      <c r="MV83" s="395"/>
      <c r="MW83" s="395"/>
      <c r="MX83" s="395"/>
      <c r="MY83" s="395"/>
      <c r="MZ83" s="395"/>
      <c r="NA83" s="395"/>
      <c r="NB83" s="395"/>
      <c r="NC83" s="395"/>
      <c r="ND83" s="395"/>
      <c r="NE83" s="395"/>
      <c r="NF83" s="395"/>
      <c r="NG83" s="489"/>
      <c r="NH83" s="475">
        <v>2.7096621045998988</v>
      </c>
      <c r="NI83" s="475">
        <v>22.549808034480357</v>
      </c>
      <c r="NJ83" s="475">
        <v>2.8983512223381496</v>
      </c>
      <c r="NK83" s="475">
        <v>4637.074943999999</v>
      </c>
      <c r="NL83" s="475">
        <v>17.081808162012599</v>
      </c>
      <c r="NM83" s="475">
        <v>0.17799100000000001</v>
      </c>
      <c r="NN83" s="475">
        <v>0.51172299999999993</v>
      </c>
      <c r="NO83" s="475">
        <v>5.1914000000000002E-2</v>
      </c>
      <c r="NP83" s="475">
        <v>3.379411621775414E-2</v>
      </c>
      <c r="NQ83" s="475">
        <v>0.44374418365330193</v>
      </c>
      <c r="NR83" s="475">
        <v>1.4518168839080092</v>
      </c>
      <c r="NS83" s="475">
        <v>0</v>
      </c>
      <c r="NT83" s="475">
        <v>12.942042562557889</v>
      </c>
      <c r="NU83" s="475">
        <v>0.49782926945811629</v>
      </c>
      <c r="NV83" s="475">
        <v>0</v>
      </c>
      <c r="NW83" s="475">
        <v>0.24005233173576315</v>
      </c>
      <c r="NX83" s="475">
        <v>0</v>
      </c>
      <c r="NY83" s="475">
        <v>0</v>
      </c>
      <c r="NZ83" s="475">
        <v>0.69710669826401561</v>
      </c>
      <c r="OA83" s="475">
        <v>2.0339990069880222E-2</v>
      </c>
      <c r="OB83" s="475">
        <v>0.21999999999999995</v>
      </c>
      <c r="OC83" s="475">
        <v>0.89504595206831472</v>
      </c>
      <c r="OD83" s="475">
        <v>1.783719365341146E-13</v>
      </c>
      <c r="OE83" s="475">
        <v>1.550728617155056E-12</v>
      </c>
      <c r="OF83" s="475">
        <v>0.1099999964237213</v>
      </c>
      <c r="OG83" s="475">
        <v>6.6741409897804263E-2</v>
      </c>
      <c r="OH83" s="475">
        <v>0.29203680273776944</v>
      </c>
      <c r="OI83" s="475">
        <v>0.11</v>
      </c>
      <c r="OJ83" s="475">
        <v>4.5600000000000002E-2</v>
      </c>
      <c r="OK83" s="475">
        <v>5.7897600000000007E-2</v>
      </c>
      <c r="OL83" s="475">
        <v>0.69581846186564189</v>
      </c>
      <c r="OM83" s="475" t="s">
        <v>1395</v>
      </c>
      <c r="ON83" s="475">
        <v>1</v>
      </c>
      <c r="OO83" s="475">
        <v>72</v>
      </c>
      <c r="OP83" s="490"/>
      <c r="OQ83" s="491" t="s">
        <v>1395</v>
      </c>
      <c r="OR83" s="478" t="s">
        <v>1395</v>
      </c>
      <c r="OS83" s="479">
        <v>777225</v>
      </c>
      <c r="OT83" s="479">
        <v>2040</v>
      </c>
      <c r="OU83" s="479" t="s">
        <v>1395</v>
      </c>
      <c r="OV83" s="479" t="s">
        <v>1395</v>
      </c>
      <c r="OW83" s="479">
        <v>0</v>
      </c>
      <c r="OX83" s="479">
        <v>1</v>
      </c>
      <c r="OY83" s="480">
        <v>1</v>
      </c>
      <c r="OZ83" s="480">
        <v>0.68475645126279561</v>
      </c>
      <c r="PA83" s="481"/>
      <c r="PB83" s="482">
        <v>2.7096621045998988</v>
      </c>
      <c r="PC83" s="483"/>
      <c r="PD83" s="478">
        <v>296.72211118598307</v>
      </c>
      <c r="PE83" s="479">
        <v>6.204397206669223E-10</v>
      </c>
      <c r="PF83" s="479">
        <v>358.10396115866519</v>
      </c>
      <c r="PG83" s="480">
        <v>2.7096621045998988</v>
      </c>
      <c r="PH83" s="483"/>
      <c r="PI83" s="478">
        <v>2.7096621045998988</v>
      </c>
      <c r="PJ83" s="479">
        <v>53300</v>
      </c>
      <c r="PK83" s="479">
        <v>575</v>
      </c>
      <c r="PL83" s="479">
        <v>6.4981449444897699E-2</v>
      </c>
      <c r="PM83" s="484">
        <v>36</v>
      </c>
      <c r="PN83" s="479">
        <v>14580</v>
      </c>
      <c r="PO83" s="485">
        <v>2037</v>
      </c>
      <c r="PP83" s="479">
        <v>33</v>
      </c>
      <c r="PQ83" s="479">
        <v>0</v>
      </c>
      <c r="PR83" s="486" t="s">
        <v>1746</v>
      </c>
      <c r="PS83" s="486" t="s">
        <v>1595</v>
      </c>
      <c r="PT83" s="479">
        <v>1</v>
      </c>
      <c r="PU83" s="487" t="s">
        <v>1745</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row>
    <row r="84" spans="1:457" x14ac:dyDescent="0.35">
      <c r="A84" s="459" t="s">
        <v>1747</v>
      </c>
      <c r="B84" s="460">
        <v>2.7746435540447965</v>
      </c>
      <c r="C84" s="488">
        <f>NPV(About!A$94,'H2 Data'!AE$2:BH$2)/30*AB84+B84</f>
        <v>4.0947476116733963</v>
      </c>
      <c r="D84" s="462" t="s">
        <v>1592</v>
      </c>
      <c r="E84" s="463" t="s">
        <v>1747</v>
      </c>
      <c r="F84" s="463" t="s">
        <v>1391</v>
      </c>
      <c r="G84" s="463" t="s">
        <v>1593</v>
      </c>
      <c r="H84" s="463" t="s">
        <v>1713</v>
      </c>
      <c r="I84" s="463" t="s">
        <v>1595</v>
      </c>
      <c r="J84" s="464">
        <v>2041</v>
      </c>
      <c r="K84" s="465">
        <v>575</v>
      </c>
      <c r="L84" s="466">
        <v>0.95</v>
      </c>
      <c r="M84" s="466">
        <v>2.3300000000000001E-2</v>
      </c>
      <c r="N84" s="466">
        <v>0.25</v>
      </c>
      <c r="O84" s="471">
        <v>0.11</v>
      </c>
      <c r="P84" s="465">
        <v>1</v>
      </c>
      <c r="Q84" s="465">
        <v>2</v>
      </c>
      <c r="R84" s="465">
        <v>30</v>
      </c>
      <c r="S84" s="467" t="s">
        <v>1395</v>
      </c>
      <c r="T84" s="468">
        <v>52968</v>
      </c>
      <c r="U84" s="468">
        <v>522111</v>
      </c>
      <c r="V84" s="468">
        <v>181604</v>
      </c>
      <c r="W84" s="468">
        <v>36320</v>
      </c>
      <c r="X84" s="465">
        <v>0</v>
      </c>
      <c r="Y84" s="469" t="s">
        <v>1714</v>
      </c>
      <c r="Z84" s="470">
        <v>18.559999999999999</v>
      </c>
      <c r="AA84" s="469" t="s">
        <v>1397</v>
      </c>
      <c r="AB84" s="465">
        <v>8.9999999999999993E-3</v>
      </c>
      <c r="AC84" s="466">
        <v>0.7</v>
      </c>
      <c r="AD84" s="466">
        <v>0.7</v>
      </c>
      <c r="AE84" s="466">
        <v>0.7</v>
      </c>
      <c r="AF84" s="467" t="s">
        <v>1398</v>
      </c>
      <c r="AG84" s="465">
        <v>454</v>
      </c>
      <c r="AH84" s="465">
        <v>454</v>
      </c>
      <c r="AI84" s="465">
        <v>454</v>
      </c>
      <c r="AJ84" s="465">
        <v>30</v>
      </c>
      <c r="AK84" s="469" t="s">
        <v>1399</v>
      </c>
      <c r="AL84" s="466">
        <v>1</v>
      </c>
      <c r="AM84" s="466">
        <v>0</v>
      </c>
      <c r="AN84" s="469" t="s">
        <v>1400</v>
      </c>
      <c r="AO84" s="466"/>
      <c r="AP84" s="466"/>
      <c r="AQ84" s="466"/>
      <c r="AR84" s="466"/>
      <c r="AS84" s="466"/>
      <c r="AT84" s="466"/>
      <c r="AU84" s="466"/>
      <c r="AV84" s="466"/>
      <c r="AW84" s="466"/>
      <c r="AX84" s="466"/>
      <c r="AY84" s="466"/>
      <c r="AZ84" s="466"/>
      <c r="BA84" s="466"/>
      <c r="BB84" s="466"/>
      <c r="BC84" s="466"/>
      <c r="BD84" s="466"/>
      <c r="BE84" s="466"/>
      <c r="BF84" s="466"/>
      <c r="BG84" s="466"/>
      <c r="BH84" s="466"/>
      <c r="BI84" s="466"/>
      <c r="BJ84" s="466"/>
      <c r="BK84" s="466"/>
      <c r="BL84" s="466"/>
      <c r="BM84" s="466"/>
      <c r="BN84" s="466"/>
      <c r="BO84" s="466"/>
      <c r="BP84" s="466"/>
      <c r="BQ84" s="466"/>
      <c r="BR84" s="466"/>
      <c r="BS84" s="466"/>
      <c r="BT84" s="466"/>
      <c r="BU84" s="466"/>
      <c r="BV84" s="466"/>
      <c r="BW84" s="466"/>
      <c r="BX84" s="466"/>
      <c r="BY84" s="466"/>
      <c r="BZ84" s="466"/>
      <c r="CA84" s="466"/>
      <c r="CB84" s="466"/>
      <c r="CC84" s="466"/>
      <c r="CD84" s="466"/>
      <c r="CE84" s="466"/>
      <c r="CF84" s="466"/>
      <c r="CG84" s="466"/>
      <c r="CH84" s="466"/>
      <c r="CI84" s="466"/>
      <c r="CJ84" s="466"/>
      <c r="CK84" s="466"/>
      <c r="CL84" s="466"/>
      <c r="CM84" s="466"/>
      <c r="CN84" s="466"/>
      <c r="CO84" s="466"/>
      <c r="CP84" s="466"/>
      <c r="CQ84" s="466"/>
      <c r="CR84" s="466"/>
      <c r="CS84" s="466"/>
      <c r="CT84" s="466"/>
      <c r="CU84" s="466"/>
      <c r="CV84" s="466"/>
      <c r="CW84" s="466"/>
      <c r="CX84" s="466"/>
      <c r="CY84" s="466"/>
      <c r="CZ84" s="466"/>
      <c r="DA84" s="466"/>
      <c r="DB84" s="466"/>
      <c r="DC84" s="466"/>
      <c r="DD84" s="466"/>
      <c r="DE84" s="466"/>
      <c r="DF84" s="466"/>
      <c r="DG84" s="466"/>
      <c r="DH84" s="466"/>
      <c r="DI84" s="466"/>
      <c r="DJ84" s="466"/>
      <c r="DK84" s="466"/>
      <c r="DL84" s="466"/>
      <c r="DM84" s="466"/>
      <c r="DN84" s="466"/>
      <c r="DO84" s="466"/>
      <c r="DP84" s="466"/>
      <c r="DQ84" s="466"/>
      <c r="DR84" s="466"/>
      <c r="DS84" s="466"/>
      <c r="DT84" s="466"/>
      <c r="DU84" s="466"/>
      <c r="DV84" s="466"/>
      <c r="DW84" s="471"/>
      <c r="DX84" s="466"/>
      <c r="DY84" s="466"/>
      <c r="DZ84" s="466"/>
      <c r="EA84" s="466"/>
      <c r="EB84" s="466"/>
      <c r="EC84" s="466"/>
      <c r="ED84" s="466"/>
      <c r="EE84" s="466"/>
      <c r="EF84" s="466"/>
      <c r="EG84" s="466"/>
      <c r="EH84" s="466"/>
      <c r="EI84" s="466"/>
      <c r="EJ84" s="466"/>
      <c r="EK84" s="465"/>
      <c r="EL84" s="465"/>
      <c r="EM84" s="465"/>
      <c r="EN84" s="465"/>
      <c r="EO84" s="466"/>
      <c r="EP84" s="466"/>
      <c r="EQ84" s="466"/>
      <c r="ER84" s="465"/>
      <c r="ES84" s="465"/>
      <c r="ET84" s="465"/>
      <c r="EU84" s="465"/>
      <c r="EV84" s="465"/>
      <c r="EW84" s="467"/>
      <c r="EX84" s="467" t="s">
        <v>1401</v>
      </c>
      <c r="EY84" s="467">
        <v>0</v>
      </c>
      <c r="EZ84" s="467">
        <v>0</v>
      </c>
      <c r="FA84" s="467">
        <v>0</v>
      </c>
      <c r="FB84" s="469" t="s">
        <v>1402</v>
      </c>
      <c r="FC84" s="467">
        <v>62.117280000000001</v>
      </c>
      <c r="FD84" s="469" t="s">
        <v>1715</v>
      </c>
      <c r="FE84" s="467">
        <v>1589.991</v>
      </c>
      <c r="FF84" s="469" t="s">
        <v>1404</v>
      </c>
      <c r="FG84" s="467">
        <v>0</v>
      </c>
      <c r="FH84" s="469" t="s">
        <v>1405</v>
      </c>
      <c r="FI84" s="467">
        <v>0</v>
      </c>
      <c r="FJ84" s="469" t="s">
        <v>1405</v>
      </c>
      <c r="FK84" s="467">
        <v>0</v>
      </c>
      <c r="FL84" s="472">
        <v>0</v>
      </c>
      <c r="FM84" s="473">
        <v>0</v>
      </c>
      <c r="FN84" s="473">
        <v>0</v>
      </c>
      <c r="FO84" s="473">
        <v>0</v>
      </c>
      <c r="FP84" s="473">
        <v>0</v>
      </c>
      <c r="FQ84" s="473">
        <v>0</v>
      </c>
      <c r="FR84" s="473">
        <v>0</v>
      </c>
      <c r="FS84" s="473">
        <v>0</v>
      </c>
      <c r="FT84" s="473">
        <v>0</v>
      </c>
      <c r="FU84" s="473">
        <v>0</v>
      </c>
      <c r="FV84" s="473">
        <v>0</v>
      </c>
      <c r="FW84" s="473">
        <v>0</v>
      </c>
      <c r="FX84" s="473">
        <v>0</v>
      </c>
      <c r="FY84" s="473">
        <v>0</v>
      </c>
      <c r="FZ84" s="473">
        <v>0</v>
      </c>
      <c r="GA84" s="473">
        <v>0</v>
      </c>
      <c r="GB84" s="473">
        <v>0</v>
      </c>
      <c r="GC84" s="473">
        <v>0</v>
      </c>
      <c r="GD84" s="473">
        <v>0</v>
      </c>
      <c r="GE84" s="473">
        <v>0</v>
      </c>
      <c r="GF84" s="473">
        <v>0</v>
      </c>
      <c r="GG84" s="473">
        <v>0</v>
      </c>
      <c r="GH84" s="473">
        <v>0</v>
      </c>
      <c r="GI84" s="473">
        <v>0</v>
      </c>
      <c r="GJ84" s="473">
        <v>0</v>
      </c>
      <c r="GK84" s="473">
        <v>0</v>
      </c>
      <c r="GL84" s="473">
        <v>0</v>
      </c>
      <c r="GM84" s="473">
        <v>0</v>
      </c>
      <c r="GN84" s="473">
        <v>0</v>
      </c>
      <c r="GO84" s="473">
        <v>0</v>
      </c>
      <c r="GP84" s="473">
        <v>0</v>
      </c>
      <c r="GQ84" s="473">
        <v>0</v>
      </c>
      <c r="GR84" s="473">
        <v>0</v>
      </c>
      <c r="GS84" s="473">
        <v>0</v>
      </c>
      <c r="GT84" s="473">
        <v>0</v>
      </c>
      <c r="GU84" s="473">
        <v>0</v>
      </c>
      <c r="GV84" s="473">
        <v>0</v>
      </c>
      <c r="GW84" s="473">
        <v>0</v>
      </c>
      <c r="GX84" s="473">
        <v>0</v>
      </c>
      <c r="GY84" s="473">
        <v>0</v>
      </c>
      <c r="GZ84" s="473">
        <v>0</v>
      </c>
      <c r="HA84" s="473">
        <v>0</v>
      </c>
      <c r="HB84" s="473">
        <v>0</v>
      </c>
      <c r="HC84" s="473">
        <v>0</v>
      </c>
      <c r="HD84" s="473">
        <v>0</v>
      </c>
      <c r="HE84" s="473">
        <v>0</v>
      </c>
      <c r="HF84" s="473">
        <v>0</v>
      </c>
      <c r="HG84" s="473">
        <v>0</v>
      </c>
      <c r="HH84" s="473">
        <v>0</v>
      </c>
      <c r="HI84" s="473">
        <v>0</v>
      </c>
      <c r="HJ84" s="473">
        <v>0</v>
      </c>
      <c r="HK84" s="473">
        <v>0</v>
      </c>
      <c r="HL84" s="473">
        <v>0</v>
      </c>
      <c r="HM84" s="473">
        <v>0</v>
      </c>
      <c r="HN84" s="473">
        <v>0</v>
      </c>
      <c r="HO84" s="473">
        <v>0</v>
      </c>
      <c r="HP84" s="473">
        <v>0</v>
      </c>
      <c r="HQ84" s="473">
        <v>0</v>
      </c>
      <c r="HR84" s="473">
        <v>0</v>
      </c>
      <c r="HS84" s="473">
        <v>0</v>
      </c>
      <c r="HT84" s="473">
        <v>0</v>
      </c>
      <c r="HU84" s="473">
        <v>0</v>
      </c>
      <c r="HV84" s="473">
        <v>0</v>
      </c>
      <c r="HW84" s="473">
        <v>0</v>
      </c>
      <c r="HX84" s="473">
        <v>0</v>
      </c>
      <c r="HY84" s="473">
        <v>0</v>
      </c>
      <c r="HZ84" s="473">
        <v>0</v>
      </c>
      <c r="IA84" s="473">
        <v>0</v>
      </c>
      <c r="IB84" s="473">
        <v>0</v>
      </c>
      <c r="IC84" s="473">
        <v>0</v>
      </c>
      <c r="ID84" s="473">
        <v>0</v>
      </c>
      <c r="IE84" s="473">
        <v>0</v>
      </c>
      <c r="IF84" s="473">
        <v>0</v>
      </c>
      <c r="IG84" s="473">
        <v>0</v>
      </c>
      <c r="IH84" s="473">
        <v>0</v>
      </c>
      <c r="II84" s="473">
        <v>0</v>
      </c>
      <c r="IJ84" s="473">
        <v>0</v>
      </c>
      <c r="IK84" s="473">
        <v>0</v>
      </c>
      <c r="IL84" s="473">
        <v>0</v>
      </c>
      <c r="IM84" s="473">
        <v>0</v>
      </c>
      <c r="IN84" s="473">
        <v>0</v>
      </c>
      <c r="IO84" s="473">
        <v>0</v>
      </c>
      <c r="IP84" s="473">
        <v>0</v>
      </c>
      <c r="IQ84" s="473">
        <v>0</v>
      </c>
      <c r="IR84" s="473">
        <v>0</v>
      </c>
      <c r="IS84" s="473">
        <v>0</v>
      </c>
      <c r="IT84" s="473">
        <v>0</v>
      </c>
      <c r="IU84" s="473">
        <v>0</v>
      </c>
      <c r="IV84" s="473">
        <v>0</v>
      </c>
      <c r="IW84" s="473">
        <v>0</v>
      </c>
      <c r="IX84" s="473">
        <v>0</v>
      </c>
      <c r="IY84" s="473">
        <v>0</v>
      </c>
      <c r="IZ84" s="473">
        <v>0</v>
      </c>
      <c r="JA84" s="473">
        <v>0</v>
      </c>
      <c r="JB84" s="473">
        <v>0</v>
      </c>
      <c r="JC84" s="473">
        <v>0</v>
      </c>
      <c r="JD84" s="473">
        <v>0</v>
      </c>
      <c r="JE84" s="473">
        <v>0</v>
      </c>
      <c r="JF84" s="473">
        <v>0</v>
      </c>
      <c r="JG84" s="473">
        <v>0</v>
      </c>
      <c r="JH84" s="473">
        <v>0</v>
      </c>
      <c r="JI84" s="467" t="s">
        <v>1416</v>
      </c>
      <c r="JJ84" s="467" t="s">
        <v>1416</v>
      </c>
      <c r="JK84" s="395"/>
      <c r="JL84" s="395"/>
      <c r="JM84" s="395"/>
      <c r="JN84" s="395"/>
      <c r="JO84" s="395"/>
      <c r="JP84" s="395"/>
      <c r="JQ84" s="395"/>
      <c r="JR84" s="395"/>
      <c r="JS84" s="395"/>
      <c r="JT84" s="395"/>
      <c r="JU84" s="395"/>
      <c r="JV84" s="395"/>
      <c r="JW84" s="395"/>
      <c r="JX84" s="395"/>
      <c r="JY84" s="395"/>
      <c r="JZ84" s="395"/>
      <c r="KA84" s="395"/>
      <c r="KB84" s="395"/>
      <c r="KC84" s="395"/>
      <c r="KD84" s="395"/>
      <c r="KE84" s="395"/>
      <c r="KF84" s="395"/>
      <c r="KG84" s="395"/>
      <c r="KH84" s="395"/>
      <c r="KI84" s="395"/>
      <c r="KJ84" s="395"/>
      <c r="KK84" s="395"/>
      <c r="KL84" s="395"/>
      <c r="KM84" s="395"/>
      <c r="KN84" s="395"/>
      <c r="KO84" s="395"/>
      <c r="KP84" s="395"/>
      <c r="KQ84" s="395"/>
      <c r="KR84" s="395"/>
      <c r="KS84" s="395"/>
      <c r="KT84" s="395"/>
      <c r="KU84" s="395"/>
      <c r="KV84" s="395"/>
      <c r="KW84" s="395"/>
      <c r="KX84" s="395"/>
      <c r="KY84" s="395"/>
      <c r="KZ84" s="395"/>
      <c r="LA84" s="395"/>
      <c r="LB84" s="395"/>
      <c r="LC84" s="395"/>
      <c r="LD84" s="395"/>
      <c r="LE84" s="395"/>
      <c r="LF84" s="395"/>
      <c r="LG84" s="395"/>
      <c r="LH84" s="395"/>
      <c r="LI84" s="395"/>
      <c r="LJ84" s="395"/>
      <c r="LK84" s="395"/>
      <c r="LL84" s="395"/>
      <c r="LM84" s="395"/>
      <c r="LN84" s="395"/>
      <c r="LO84" s="395"/>
      <c r="LP84" s="395"/>
      <c r="LQ84" s="395"/>
      <c r="LR84" s="395"/>
      <c r="LS84" s="395"/>
      <c r="LT84" s="395"/>
      <c r="LU84" s="395"/>
      <c r="LV84" s="395"/>
      <c r="LW84" s="395"/>
      <c r="LX84" s="395"/>
      <c r="LY84" s="395"/>
      <c r="LZ84" s="395"/>
      <c r="MA84" s="395"/>
      <c r="MB84" s="395"/>
      <c r="MC84" s="395"/>
      <c r="MD84" s="395"/>
      <c r="ME84" s="395"/>
      <c r="MF84" s="395"/>
      <c r="MG84" s="395"/>
      <c r="MH84" s="395"/>
      <c r="MI84" s="395"/>
      <c r="MJ84" s="395"/>
      <c r="MK84" s="395"/>
      <c r="ML84" s="395"/>
      <c r="MM84" s="395"/>
      <c r="MN84" s="395"/>
      <c r="MO84" s="395"/>
      <c r="MP84" s="395"/>
      <c r="MQ84" s="395"/>
      <c r="MR84" s="395"/>
      <c r="MS84" s="395"/>
      <c r="MT84" s="395"/>
      <c r="MU84" s="395"/>
      <c r="MV84" s="395"/>
      <c r="MW84" s="395"/>
      <c r="MX84" s="395"/>
      <c r="MY84" s="395"/>
      <c r="MZ84" s="395"/>
      <c r="NA84" s="395"/>
      <c r="NB84" s="395"/>
      <c r="NC84" s="395"/>
      <c r="ND84" s="395"/>
      <c r="NE84" s="395"/>
      <c r="NF84" s="395"/>
      <c r="NG84" s="489"/>
      <c r="NH84" s="475">
        <v>2.7746435540447965</v>
      </c>
      <c r="NI84" s="475">
        <v>23.090583656760796</v>
      </c>
      <c r="NJ84" s="475">
        <v>2.9634809678212459</v>
      </c>
      <c r="NK84" s="475">
        <v>4636.6517759999997</v>
      </c>
      <c r="NL84" s="475">
        <v>17.490050235296884</v>
      </c>
      <c r="NM84" s="475">
        <v>0.18160399999999999</v>
      </c>
      <c r="NN84" s="475">
        <v>0.52211099999999999</v>
      </c>
      <c r="NO84" s="475">
        <v>5.2968000000000001E-2</v>
      </c>
      <c r="NP84" s="475">
        <v>3.4326596058812796E-2</v>
      </c>
      <c r="NQ84" s="475">
        <v>0.45045046978150022</v>
      </c>
      <c r="NR84" s="475">
        <v>1.4813042903179499</v>
      </c>
      <c r="NS84" s="475">
        <v>0</v>
      </c>
      <c r="NT84" s="475">
        <v>13.232732281863099</v>
      </c>
      <c r="NU84" s="475">
        <v>0.50789701072747762</v>
      </c>
      <c r="NV84" s="475">
        <v>0</v>
      </c>
      <c r="NW84" s="475">
        <v>0.25281012517350826</v>
      </c>
      <c r="NX84" s="475">
        <v>0</v>
      </c>
      <c r="NY84" s="475">
        <v>0</v>
      </c>
      <c r="NZ84" s="475">
        <v>0.739519865315722</v>
      </c>
      <c r="OA84" s="475">
        <v>2.0340001308620449E-2</v>
      </c>
      <c r="OB84" s="475">
        <v>0.21999999999999995</v>
      </c>
      <c r="OC84" s="475">
        <v>0.91976841745880744</v>
      </c>
      <c r="OD84" s="475">
        <v>1.6314768011616514E-13</v>
      </c>
      <c r="OE84" s="475">
        <v>1.4183720897721431E-12</v>
      </c>
      <c r="OF84" s="475">
        <v>0.1099999964237213</v>
      </c>
      <c r="OG84" s="475">
        <v>6.7109987139701857E-2</v>
      </c>
      <c r="OH84" s="475">
        <v>0.29824640242002515</v>
      </c>
      <c r="OI84" s="475">
        <v>0.11</v>
      </c>
      <c r="OJ84" s="475">
        <v>4.5400000000000003E-2</v>
      </c>
      <c r="OK84" s="475">
        <v>5.7788400000000011E-2</v>
      </c>
      <c r="OL84" s="475">
        <v>0.68194728724448805</v>
      </c>
      <c r="OM84" s="475" t="s">
        <v>1395</v>
      </c>
      <c r="ON84" s="475">
        <v>1</v>
      </c>
      <c r="OO84" s="475">
        <v>73</v>
      </c>
      <c r="OP84" s="490"/>
      <c r="OQ84" s="491" t="s">
        <v>1395</v>
      </c>
      <c r="OR84" s="478" t="s">
        <v>1395</v>
      </c>
      <c r="OS84" s="479">
        <v>793003</v>
      </c>
      <c r="OT84" s="479">
        <v>2041</v>
      </c>
      <c r="OU84" s="479" t="s">
        <v>1395</v>
      </c>
      <c r="OV84" s="479" t="s">
        <v>1395</v>
      </c>
      <c r="OW84" s="479">
        <v>0</v>
      </c>
      <c r="OX84" s="479">
        <v>1</v>
      </c>
      <c r="OY84" s="480">
        <v>1</v>
      </c>
      <c r="OZ84" s="480">
        <v>0.67110614672417912</v>
      </c>
      <c r="PA84" s="481"/>
      <c r="PB84" s="482">
        <v>2.7746435540447965</v>
      </c>
      <c r="PC84" s="483"/>
      <c r="PD84" s="478">
        <v>296.710303513562</v>
      </c>
      <c r="PE84" s="479">
        <v>5.561716243809598E-10</v>
      </c>
      <c r="PF84" s="479">
        <v>360.65930687803399</v>
      </c>
      <c r="PG84" s="480">
        <v>2.7746435540447965</v>
      </c>
      <c r="PH84" s="483"/>
      <c r="PI84" s="478">
        <v>2.7746435540447965</v>
      </c>
      <c r="PJ84" s="479">
        <v>53875</v>
      </c>
      <c r="PK84" s="479">
        <v>575</v>
      </c>
      <c r="PL84" s="479">
        <v>6.5931132607892184E-2</v>
      </c>
      <c r="PM84" s="484">
        <v>36</v>
      </c>
      <c r="PN84" s="479">
        <v>14544</v>
      </c>
      <c r="PO84" s="485">
        <v>2038</v>
      </c>
      <c r="PP84" s="479">
        <v>33</v>
      </c>
      <c r="PQ84" s="479">
        <v>0</v>
      </c>
      <c r="PR84" s="486" t="s">
        <v>1748</v>
      </c>
      <c r="PS84" s="486" t="s">
        <v>1595</v>
      </c>
      <c r="PT84" s="479">
        <v>1</v>
      </c>
      <c r="PU84" s="487" t="s">
        <v>1747</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row>
    <row r="85" spans="1:457" x14ac:dyDescent="0.35">
      <c r="A85" s="459" t="s">
        <v>1749</v>
      </c>
      <c r="B85" s="460">
        <v>2.8405746866526886</v>
      </c>
      <c r="C85" s="488">
        <f>NPV(About!A$94,'H2 Data'!AE$2:BH$2)/30*AB85+B85</f>
        <v>4.160678744281288</v>
      </c>
      <c r="D85" s="462" t="s">
        <v>1592</v>
      </c>
      <c r="E85" s="463" t="s">
        <v>1749</v>
      </c>
      <c r="F85" s="463" t="s">
        <v>1391</v>
      </c>
      <c r="G85" s="463" t="s">
        <v>1593</v>
      </c>
      <c r="H85" s="463" t="s">
        <v>1713</v>
      </c>
      <c r="I85" s="463" t="s">
        <v>1595</v>
      </c>
      <c r="J85" s="464">
        <v>2042</v>
      </c>
      <c r="K85" s="465">
        <v>575</v>
      </c>
      <c r="L85" s="466">
        <v>0.95</v>
      </c>
      <c r="M85" s="466">
        <v>2.3300000000000001E-2</v>
      </c>
      <c r="N85" s="466">
        <v>0.25</v>
      </c>
      <c r="O85" s="471">
        <v>0.11</v>
      </c>
      <c r="P85" s="465">
        <v>1</v>
      </c>
      <c r="Q85" s="465">
        <v>2</v>
      </c>
      <c r="R85" s="465">
        <v>30</v>
      </c>
      <c r="S85" s="467" t="s">
        <v>1395</v>
      </c>
      <c r="T85" s="468">
        <v>54043</v>
      </c>
      <c r="U85" s="468">
        <v>532709.99999999988</v>
      </c>
      <c r="V85" s="468">
        <v>185291</v>
      </c>
      <c r="W85" s="468">
        <v>37056.999999999993</v>
      </c>
      <c r="X85" s="465">
        <v>0</v>
      </c>
      <c r="Y85" s="469" t="s">
        <v>1714</v>
      </c>
      <c r="Z85" s="470">
        <v>18.559999999999999</v>
      </c>
      <c r="AA85" s="469" t="s">
        <v>1397</v>
      </c>
      <c r="AB85" s="465">
        <v>8.9999999999999993E-3</v>
      </c>
      <c r="AC85" s="466">
        <v>0.7</v>
      </c>
      <c r="AD85" s="466">
        <v>0.7</v>
      </c>
      <c r="AE85" s="466">
        <v>0.7</v>
      </c>
      <c r="AF85" s="467" t="s">
        <v>1398</v>
      </c>
      <c r="AG85" s="465">
        <v>453</v>
      </c>
      <c r="AH85" s="465">
        <v>453</v>
      </c>
      <c r="AI85" s="465">
        <v>453</v>
      </c>
      <c r="AJ85" s="465">
        <v>30</v>
      </c>
      <c r="AK85" s="469" t="s">
        <v>1399</v>
      </c>
      <c r="AL85" s="466">
        <v>1</v>
      </c>
      <c r="AM85" s="466">
        <v>0</v>
      </c>
      <c r="AN85" s="469" t="s">
        <v>1400</v>
      </c>
      <c r="AO85" s="466"/>
      <c r="AP85" s="466"/>
      <c r="AQ85" s="466"/>
      <c r="AR85" s="466"/>
      <c r="AS85" s="466"/>
      <c r="AT85" s="466"/>
      <c r="AU85" s="466"/>
      <c r="AV85" s="466"/>
      <c r="AW85" s="466"/>
      <c r="AX85" s="466"/>
      <c r="AY85" s="466"/>
      <c r="AZ85" s="466"/>
      <c r="BA85" s="466"/>
      <c r="BB85" s="466"/>
      <c r="BC85" s="466"/>
      <c r="BD85" s="466"/>
      <c r="BE85" s="466"/>
      <c r="BF85" s="466"/>
      <c r="BG85" s="466"/>
      <c r="BH85" s="466"/>
      <c r="BI85" s="466"/>
      <c r="BJ85" s="466"/>
      <c r="BK85" s="466"/>
      <c r="BL85" s="466"/>
      <c r="BM85" s="466"/>
      <c r="BN85" s="466"/>
      <c r="BO85" s="466"/>
      <c r="BP85" s="466"/>
      <c r="BQ85" s="466"/>
      <c r="BR85" s="466"/>
      <c r="BS85" s="466"/>
      <c r="BT85" s="466"/>
      <c r="BU85" s="466"/>
      <c r="BV85" s="466"/>
      <c r="BW85" s="466"/>
      <c r="BX85" s="466"/>
      <c r="BY85" s="466"/>
      <c r="BZ85" s="466"/>
      <c r="CA85" s="466"/>
      <c r="CB85" s="466"/>
      <c r="CC85" s="466"/>
      <c r="CD85" s="466"/>
      <c r="CE85" s="466"/>
      <c r="CF85" s="466"/>
      <c r="CG85" s="466"/>
      <c r="CH85" s="466"/>
      <c r="CI85" s="466"/>
      <c r="CJ85" s="466"/>
      <c r="CK85" s="466"/>
      <c r="CL85" s="466"/>
      <c r="CM85" s="466"/>
      <c r="CN85" s="466"/>
      <c r="CO85" s="466"/>
      <c r="CP85" s="466"/>
      <c r="CQ85" s="466"/>
      <c r="CR85" s="466"/>
      <c r="CS85" s="466"/>
      <c r="CT85" s="466"/>
      <c r="CU85" s="466"/>
      <c r="CV85" s="466"/>
      <c r="CW85" s="466"/>
      <c r="CX85" s="466"/>
      <c r="CY85" s="466"/>
      <c r="CZ85" s="466"/>
      <c r="DA85" s="466"/>
      <c r="DB85" s="466"/>
      <c r="DC85" s="466"/>
      <c r="DD85" s="466"/>
      <c r="DE85" s="466"/>
      <c r="DF85" s="466"/>
      <c r="DG85" s="466"/>
      <c r="DH85" s="466"/>
      <c r="DI85" s="466"/>
      <c r="DJ85" s="466"/>
      <c r="DK85" s="466"/>
      <c r="DL85" s="466"/>
      <c r="DM85" s="466"/>
      <c r="DN85" s="466"/>
      <c r="DO85" s="466"/>
      <c r="DP85" s="466"/>
      <c r="DQ85" s="466"/>
      <c r="DR85" s="466"/>
      <c r="DS85" s="466"/>
      <c r="DT85" s="466"/>
      <c r="DU85" s="466"/>
      <c r="DV85" s="466"/>
      <c r="DW85" s="471"/>
      <c r="DX85" s="466"/>
      <c r="DY85" s="466"/>
      <c r="DZ85" s="466"/>
      <c r="EA85" s="466"/>
      <c r="EB85" s="466"/>
      <c r="EC85" s="466"/>
      <c r="ED85" s="466"/>
      <c r="EE85" s="466"/>
      <c r="EF85" s="466"/>
      <c r="EG85" s="466"/>
      <c r="EH85" s="466"/>
      <c r="EI85" s="466"/>
      <c r="EJ85" s="466"/>
      <c r="EK85" s="465"/>
      <c r="EL85" s="465"/>
      <c r="EM85" s="465"/>
      <c r="EN85" s="465"/>
      <c r="EO85" s="466"/>
      <c r="EP85" s="466"/>
      <c r="EQ85" s="466"/>
      <c r="ER85" s="465"/>
      <c r="ES85" s="465"/>
      <c r="ET85" s="465"/>
      <c r="EU85" s="465"/>
      <c r="EV85" s="465"/>
      <c r="EW85" s="467"/>
      <c r="EX85" s="467" t="s">
        <v>1401</v>
      </c>
      <c r="EY85" s="467">
        <v>0</v>
      </c>
      <c r="EZ85" s="467">
        <v>0</v>
      </c>
      <c r="FA85" s="467">
        <v>0</v>
      </c>
      <c r="FB85" s="469" t="s">
        <v>1402</v>
      </c>
      <c r="FC85" s="467">
        <v>62.117280000000001</v>
      </c>
      <c r="FD85" s="469" t="s">
        <v>1715</v>
      </c>
      <c r="FE85" s="467">
        <v>1589.991</v>
      </c>
      <c r="FF85" s="469" t="s">
        <v>1404</v>
      </c>
      <c r="FG85" s="467">
        <v>0</v>
      </c>
      <c r="FH85" s="469" t="s">
        <v>1405</v>
      </c>
      <c r="FI85" s="467">
        <v>0</v>
      </c>
      <c r="FJ85" s="469" t="s">
        <v>1405</v>
      </c>
      <c r="FK85" s="467">
        <v>0</v>
      </c>
      <c r="FL85" s="472">
        <v>0</v>
      </c>
      <c r="FM85" s="473">
        <v>0</v>
      </c>
      <c r="FN85" s="473">
        <v>0</v>
      </c>
      <c r="FO85" s="473">
        <v>0</v>
      </c>
      <c r="FP85" s="473">
        <v>0</v>
      </c>
      <c r="FQ85" s="473">
        <v>0</v>
      </c>
      <c r="FR85" s="473">
        <v>0</v>
      </c>
      <c r="FS85" s="473">
        <v>0</v>
      </c>
      <c r="FT85" s="473">
        <v>0</v>
      </c>
      <c r="FU85" s="473">
        <v>0</v>
      </c>
      <c r="FV85" s="473">
        <v>0</v>
      </c>
      <c r="FW85" s="473">
        <v>0</v>
      </c>
      <c r="FX85" s="473">
        <v>0</v>
      </c>
      <c r="FY85" s="473">
        <v>0</v>
      </c>
      <c r="FZ85" s="473">
        <v>0</v>
      </c>
      <c r="GA85" s="473">
        <v>0</v>
      </c>
      <c r="GB85" s="473">
        <v>0</v>
      </c>
      <c r="GC85" s="473">
        <v>0</v>
      </c>
      <c r="GD85" s="473">
        <v>0</v>
      </c>
      <c r="GE85" s="473">
        <v>0</v>
      </c>
      <c r="GF85" s="473">
        <v>0</v>
      </c>
      <c r="GG85" s="473">
        <v>0</v>
      </c>
      <c r="GH85" s="473">
        <v>0</v>
      </c>
      <c r="GI85" s="473">
        <v>0</v>
      </c>
      <c r="GJ85" s="473">
        <v>0</v>
      </c>
      <c r="GK85" s="473">
        <v>0</v>
      </c>
      <c r="GL85" s="473">
        <v>0</v>
      </c>
      <c r="GM85" s="473">
        <v>0</v>
      </c>
      <c r="GN85" s="473">
        <v>0</v>
      </c>
      <c r="GO85" s="473">
        <v>0</v>
      </c>
      <c r="GP85" s="473">
        <v>0</v>
      </c>
      <c r="GQ85" s="473">
        <v>0</v>
      </c>
      <c r="GR85" s="473">
        <v>0</v>
      </c>
      <c r="GS85" s="473">
        <v>0</v>
      </c>
      <c r="GT85" s="473">
        <v>0</v>
      </c>
      <c r="GU85" s="473">
        <v>0</v>
      </c>
      <c r="GV85" s="473">
        <v>0</v>
      </c>
      <c r="GW85" s="473">
        <v>0</v>
      </c>
      <c r="GX85" s="473">
        <v>0</v>
      </c>
      <c r="GY85" s="473">
        <v>0</v>
      </c>
      <c r="GZ85" s="473">
        <v>0</v>
      </c>
      <c r="HA85" s="473">
        <v>0</v>
      </c>
      <c r="HB85" s="473">
        <v>0</v>
      </c>
      <c r="HC85" s="473">
        <v>0</v>
      </c>
      <c r="HD85" s="473">
        <v>0</v>
      </c>
      <c r="HE85" s="473">
        <v>0</v>
      </c>
      <c r="HF85" s="473">
        <v>0</v>
      </c>
      <c r="HG85" s="473">
        <v>0</v>
      </c>
      <c r="HH85" s="473">
        <v>0</v>
      </c>
      <c r="HI85" s="473">
        <v>0</v>
      </c>
      <c r="HJ85" s="473">
        <v>0</v>
      </c>
      <c r="HK85" s="473">
        <v>0</v>
      </c>
      <c r="HL85" s="473">
        <v>0</v>
      </c>
      <c r="HM85" s="473">
        <v>0</v>
      </c>
      <c r="HN85" s="473">
        <v>0</v>
      </c>
      <c r="HO85" s="473">
        <v>0</v>
      </c>
      <c r="HP85" s="473">
        <v>0</v>
      </c>
      <c r="HQ85" s="473">
        <v>0</v>
      </c>
      <c r="HR85" s="473">
        <v>0</v>
      </c>
      <c r="HS85" s="473">
        <v>0</v>
      </c>
      <c r="HT85" s="473">
        <v>0</v>
      </c>
      <c r="HU85" s="473">
        <v>0</v>
      </c>
      <c r="HV85" s="473">
        <v>0</v>
      </c>
      <c r="HW85" s="473">
        <v>0</v>
      </c>
      <c r="HX85" s="473">
        <v>0</v>
      </c>
      <c r="HY85" s="473">
        <v>0</v>
      </c>
      <c r="HZ85" s="473">
        <v>0</v>
      </c>
      <c r="IA85" s="473">
        <v>0</v>
      </c>
      <c r="IB85" s="473">
        <v>0</v>
      </c>
      <c r="IC85" s="473">
        <v>0</v>
      </c>
      <c r="ID85" s="473">
        <v>0</v>
      </c>
      <c r="IE85" s="473">
        <v>0</v>
      </c>
      <c r="IF85" s="473">
        <v>0</v>
      </c>
      <c r="IG85" s="473">
        <v>0</v>
      </c>
      <c r="IH85" s="473">
        <v>0</v>
      </c>
      <c r="II85" s="473">
        <v>0</v>
      </c>
      <c r="IJ85" s="473">
        <v>0</v>
      </c>
      <c r="IK85" s="473">
        <v>0</v>
      </c>
      <c r="IL85" s="473">
        <v>0</v>
      </c>
      <c r="IM85" s="473">
        <v>0</v>
      </c>
      <c r="IN85" s="473">
        <v>0</v>
      </c>
      <c r="IO85" s="473">
        <v>0</v>
      </c>
      <c r="IP85" s="473">
        <v>0</v>
      </c>
      <c r="IQ85" s="473">
        <v>0</v>
      </c>
      <c r="IR85" s="473">
        <v>0</v>
      </c>
      <c r="IS85" s="473">
        <v>0</v>
      </c>
      <c r="IT85" s="473">
        <v>0</v>
      </c>
      <c r="IU85" s="473">
        <v>0</v>
      </c>
      <c r="IV85" s="473">
        <v>0</v>
      </c>
      <c r="IW85" s="473">
        <v>0</v>
      </c>
      <c r="IX85" s="473">
        <v>0</v>
      </c>
      <c r="IY85" s="473">
        <v>0</v>
      </c>
      <c r="IZ85" s="473">
        <v>0</v>
      </c>
      <c r="JA85" s="473">
        <v>0</v>
      </c>
      <c r="JB85" s="473">
        <v>0</v>
      </c>
      <c r="JC85" s="473">
        <v>0</v>
      </c>
      <c r="JD85" s="473">
        <v>0</v>
      </c>
      <c r="JE85" s="473">
        <v>0</v>
      </c>
      <c r="JF85" s="473">
        <v>0</v>
      </c>
      <c r="JG85" s="473">
        <v>0</v>
      </c>
      <c r="JH85" s="473">
        <v>0</v>
      </c>
      <c r="JI85" s="467" t="s">
        <v>1416</v>
      </c>
      <c r="JJ85" s="467" t="s">
        <v>1416</v>
      </c>
      <c r="JK85" s="395"/>
      <c r="JL85" s="395"/>
      <c r="JM85" s="395"/>
      <c r="JN85" s="395"/>
      <c r="JO85" s="395"/>
      <c r="JP85" s="395"/>
      <c r="JQ85" s="395"/>
      <c r="JR85" s="395"/>
      <c r="JS85" s="395"/>
      <c r="JT85" s="395"/>
      <c r="JU85" s="395"/>
      <c r="JV85" s="395"/>
      <c r="JW85" s="395"/>
      <c r="JX85" s="395"/>
      <c r="JY85" s="395"/>
      <c r="JZ85" s="395"/>
      <c r="KA85" s="395"/>
      <c r="KB85" s="395"/>
      <c r="KC85" s="395"/>
      <c r="KD85" s="395"/>
      <c r="KE85" s="395"/>
      <c r="KF85" s="395"/>
      <c r="KG85" s="395"/>
      <c r="KH85" s="395"/>
      <c r="KI85" s="395"/>
      <c r="KJ85" s="395"/>
      <c r="KK85" s="395"/>
      <c r="KL85" s="395"/>
      <c r="KM85" s="395"/>
      <c r="KN85" s="395"/>
      <c r="KO85" s="395"/>
      <c r="KP85" s="395"/>
      <c r="KQ85" s="395"/>
      <c r="KR85" s="395"/>
      <c r="KS85" s="395"/>
      <c r="KT85" s="395"/>
      <c r="KU85" s="395"/>
      <c r="KV85" s="395"/>
      <c r="KW85" s="395"/>
      <c r="KX85" s="395"/>
      <c r="KY85" s="395"/>
      <c r="KZ85" s="395"/>
      <c r="LA85" s="395"/>
      <c r="LB85" s="395"/>
      <c r="LC85" s="395"/>
      <c r="LD85" s="395"/>
      <c r="LE85" s="395"/>
      <c r="LF85" s="395"/>
      <c r="LG85" s="395"/>
      <c r="LH85" s="395"/>
      <c r="LI85" s="395"/>
      <c r="LJ85" s="395"/>
      <c r="LK85" s="395"/>
      <c r="LL85" s="395"/>
      <c r="LM85" s="395"/>
      <c r="LN85" s="395"/>
      <c r="LO85" s="395"/>
      <c r="LP85" s="395"/>
      <c r="LQ85" s="395"/>
      <c r="LR85" s="395"/>
      <c r="LS85" s="395"/>
      <c r="LT85" s="395"/>
      <c r="LU85" s="395"/>
      <c r="LV85" s="395"/>
      <c r="LW85" s="395"/>
      <c r="LX85" s="395"/>
      <c r="LY85" s="395"/>
      <c r="LZ85" s="395"/>
      <c r="MA85" s="395"/>
      <c r="MB85" s="395"/>
      <c r="MC85" s="395"/>
      <c r="MD85" s="395"/>
      <c r="ME85" s="395"/>
      <c r="MF85" s="395"/>
      <c r="MG85" s="395"/>
      <c r="MH85" s="395"/>
      <c r="MI85" s="395"/>
      <c r="MJ85" s="395"/>
      <c r="MK85" s="395"/>
      <c r="ML85" s="395"/>
      <c r="MM85" s="395"/>
      <c r="MN85" s="395"/>
      <c r="MO85" s="395"/>
      <c r="MP85" s="395"/>
      <c r="MQ85" s="395"/>
      <c r="MR85" s="395"/>
      <c r="MS85" s="395"/>
      <c r="MT85" s="395"/>
      <c r="MU85" s="395"/>
      <c r="MV85" s="395"/>
      <c r="MW85" s="395"/>
      <c r="MX85" s="395"/>
      <c r="MY85" s="395"/>
      <c r="MZ85" s="395"/>
      <c r="NA85" s="395"/>
      <c r="NB85" s="395"/>
      <c r="NC85" s="395"/>
      <c r="ND85" s="395"/>
      <c r="NE85" s="395"/>
      <c r="NF85" s="395"/>
      <c r="NG85" s="489"/>
      <c r="NH85" s="475">
        <v>2.8405746866526886</v>
      </c>
      <c r="NI85" s="475">
        <v>23.639262542323674</v>
      </c>
      <c r="NJ85" s="475">
        <v>3.0293356897312718</v>
      </c>
      <c r="NK85" s="475">
        <v>4636.6517759999997</v>
      </c>
      <c r="NL85" s="475">
        <v>17.905418898818017</v>
      </c>
      <c r="NM85" s="475">
        <v>0.18529100000000001</v>
      </c>
      <c r="NN85" s="475">
        <v>0.53270999999999991</v>
      </c>
      <c r="NO85" s="475">
        <v>5.4043000000000001E-2</v>
      </c>
      <c r="NP85" s="475">
        <v>3.494510087880507E-2</v>
      </c>
      <c r="NQ85" s="475">
        <v>0.45842155936215306</v>
      </c>
      <c r="NR85" s="475">
        <v>1.5113626608531432</v>
      </c>
      <c r="NS85" s="475">
        <v>0</v>
      </c>
      <c r="NT85" s="475">
        <v>13.5277714121224</v>
      </c>
      <c r="NU85" s="475">
        <v>0.51820329377028518</v>
      </c>
      <c r="NV85" s="475">
        <v>0</v>
      </c>
      <c r="NW85" s="475">
        <v>0.26566298499620827</v>
      </c>
      <c r="NX85" s="475">
        <v>0</v>
      </c>
      <c r="NY85" s="475">
        <v>0</v>
      </c>
      <c r="NZ85" s="475">
        <v>0.78206278595621925</v>
      </c>
      <c r="OA85" s="475">
        <v>2.0340002437626327E-2</v>
      </c>
      <c r="OB85" s="475">
        <v>0.21999999999999995</v>
      </c>
      <c r="OC85" s="475">
        <v>0.94480929060808172</v>
      </c>
      <c r="OD85" s="475">
        <v>1.5011350127729296E-13</v>
      </c>
      <c r="OE85" s="475">
        <v>1.3050556425815266E-12</v>
      </c>
      <c r="OF85" s="475">
        <v>0.1099999964237213</v>
      </c>
      <c r="OG85" s="475">
        <v>6.7501524090766943E-2</v>
      </c>
      <c r="OH85" s="475">
        <v>0.30628936336363588</v>
      </c>
      <c r="OI85" s="475">
        <v>0.11</v>
      </c>
      <c r="OJ85" s="475">
        <v>4.53E-2</v>
      </c>
      <c r="OK85" s="475">
        <v>5.7733800000000002E-2</v>
      </c>
      <c r="OL85" s="475">
        <v>0.6683529350657289</v>
      </c>
      <c r="OM85" s="475" t="s">
        <v>1395</v>
      </c>
      <c r="ON85" s="475">
        <v>1</v>
      </c>
      <c r="OO85" s="475">
        <v>74</v>
      </c>
      <c r="OP85" s="490"/>
      <c r="OQ85" s="491" t="s">
        <v>1395</v>
      </c>
      <c r="OR85" s="478" t="s">
        <v>1395</v>
      </c>
      <c r="OS85" s="479">
        <v>809100.99999999988</v>
      </c>
      <c r="OT85" s="479">
        <v>2042</v>
      </c>
      <c r="OU85" s="479" t="s">
        <v>1395</v>
      </c>
      <c r="OV85" s="479" t="s">
        <v>1395</v>
      </c>
      <c r="OW85" s="479">
        <v>0</v>
      </c>
      <c r="OX85" s="479">
        <v>1</v>
      </c>
      <c r="OY85" s="480">
        <v>1</v>
      </c>
      <c r="OZ85" s="480">
        <v>0.65772794494977127</v>
      </c>
      <c r="PA85" s="481"/>
      <c r="PB85" s="482">
        <v>2.8405746866526886</v>
      </c>
      <c r="PC85" s="483"/>
      <c r="PD85" s="478">
        <v>296.69877720493417</v>
      </c>
      <c r="PE85" s="479">
        <v>5.0153671725748617E-10</v>
      </c>
      <c r="PF85" s="479">
        <v>363.0929859117864</v>
      </c>
      <c r="PG85" s="480">
        <v>2.8405746866526886</v>
      </c>
      <c r="PH85" s="483"/>
      <c r="PI85" s="478">
        <v>2.8405746866526886</v>
      </c>
      <c r="PJ85" s="479">
        <v>54450</v>
      </c>
      <c r="PK85" s="479">
        <v>575</v>
      </c>
      <c r="PL85" s="479">
        <v>6.708373104881149E-2</v>
      </c>
      <c r="PM85" s="484">
        <v>36</v>
      </c>
      <c r="PN85" s="479">
        <v>14508</v>
      </c>
      <c r="PO85" s="485">
        <v>2039</v>
      </c>
      <c r="PP85" s="479">
        <v>33</v>
      </c>
      <c r="PQ85" s="479">
        <v>0</v>
      </c>
      <c r="PR85" s="486" t="s">
        <v>1750</v>
      </c>
      <c r="PS85" s="486" t="s">
        <v>1595</v>
      </c>
      <c r="PT85" s="479">
        <v>1</v>
      </c>
      <c r="PU85" s="487" t="s">
        <v>1749</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row>
    <row r="86" spans="1:457" x14ac:dyDescent="0.35">
      <c r="A86" s="459" t="s">
        <v>1751</v>
      </c>
      <c r="B86" s="460">
        <v>2.9076584177015001</v>
      </c>
      <c r="C86" s="488">
        <f>NPV(About!A$94,'H2 Data'!AE$2:BH$2)/30*AB86+B86</f>
        <v>4.2277624753301</v>
      </c>
      <c r="D86" s="462" t="s">
        <v>1592</v>
      </c>
      <c r="E86" s="463" t="s">
        <v>1751</v>
      </c>
      <c r="F86" s="463" t="s">
        <v>1391</v>
      </c>
      <c r="G86" s="463" t="s">
        <v>1593</v>
      </c>
      <c r="H86" s="463" t="s">
        <v>1713</v>
      </c>
      <c r="I86" s="463" t="s">
        <v>1595</v>
      </c>
      <c r="J86" s="464">
        <v>2043</v>
      </c>
      <c r="K86" s="465">
        <v>575</v>
      </c>
      <c r="L86" s="466">
        <v>0.95</v>
      </c>
      <c r="M86" s="466">
        <v>2.3300000000000001E-2</v>
      </c>
      <c r="N86" s="466">
        <v>0.25</v>
      </c>
      <c r="O86" s="471">
        <v>0.11</v>
      </c>
      <c r="P86" s="465">
        <v>1</v>
      </c>
      <c r="Q86" s="465">
        <v>2</v>
      </c>
      <c r="R86" s="465">
        <v>30</v>
      </c>
      <c r="S86" s="467" t="s">
        <v>1395</v>
      </c>
      <c r="T86" s="468">
        <v>55140</v>
      </c>
      <c r="U86" s="468">
        <v>543524</v>
      </c>
      <c r="V86" s="468">
        <v>189052</v>
      </c>
      <c r="W86" s="468">
        <v>37808.999999999993</v>
      </c>
      <c r="X86" s="465">
        <v>0</v>
      </c>
      <c r="Y86" s="469" t="s">
        <v>1714</v>
      </c>
      <c r="Z86" s="470">
        <v>18.559999999999999</v>
      </c>
      <c r="AA86" s="469" t="s">
        <v>1397</v>
      </c>
      <c r="AB86" s="465">
        <v>8.9999999999999993E-3</v>
      </c>
      <c r="AC86" s="466">
        <v>0.7</v>
      </c>
      <c r="AD86" s="466">
        <v>0.7</v>
      </c>
      <c r="AE86" s="466">
        <v>0.7</v>
      </c>
      <c r="AF86" s="467" t="s">
        <v>1398</v>
      </c>
      <c r="AG86" s="465">
        <v>453</v>
      </c>
      <c r="AH86" s="465">
        <v>453</v>
      </c>
      <c r="AI86" s="465">
        <v>453</v>
      </c>
      <c r="AJ86" s="465">
        <v>30</v>
      </c>
      <c r="AK86" s="469" t="s">
        <v>1399</v>
      </c>
      <c r="AL86" s="466">
        <v>1</v>
      </c>
      <c r="AM86" s="466">
        <v>0</v>
      </c>
      <c r="AN86" s="469" t="s">
        <v>1400</v>
      </c>
      <c r="AO86" s="466"/>
      <c r="AP86" s="466"/>
      <c r="AQ86" s="466"/>
      <c r="AR86" s="466"/>
      <c r="AS86" s="466"/>
      <c r="AT86" s="466"/>
      <c r="AU86" s="466"/>
      <c r="AV86" s="466"/>
      <c r="AW86" s="466"/>
      <c r="AX86" s="466"/>
      <c r="AY86" s="466"/>
      <c r="AZ86" s="466"/>
      <c r="BA86" s="466"/>
      <c r="BB86" s="466"/>
      <c r="BC86" s="466"/>
      <c r="BD86" s="466"/>
      <c r="BE86" s="466"/>
      <c r="BF86" s="466"/>
      <c r="BG86" s="466"/>
      <c r="BH86" s="466"/>
      <c r="BI86" s="466"/>
      <c r="BJ86" s="466"/>
      <c r="BK86" s="466"/>
      <c r="BL86" s="466"/>
      <c r="BM86" s="466"/>
      <c r="BN86" s="466"/>
      <c r="BO86" s="466"/>
      <c r="BP86" s="466"/>
      <c r="BQ86" s="466"/>
      <c r="BR86" s="466"/>
      <c r="BS86" s="466"/>
      <c r="BT86" s="466"/>
      <c r="BU86" s="466"/>
      <c r="BV86" s="466"/>
      <c r="BW86" s="466"/>
      <c r="BX86" s="466"/>
      <c r="BY86" s="466"/>
      <c r="BZ86" s="466"/>
      <c r="CA86" s="466"/>
      <c r="CB86" s="466"/>
      <c r="CC86" s="466"/>
      <c r="CD86" s="466"/>
      <c r="CE86" s="466"/>
      <c r="CF86" s="466"/>
      <c r="CG86" s="466"/>
      <c r="CH86" s="466"/>
      <c r="CI86" s="466"/>
      <c r="CJ86" s="466"/>
      <c r="CK86" s="466"/>
      <c r="CL86" s="466"/>
      <c r="CM86" s="466"/>
      <c r="CN86" s="466"/>
      <c r="CO86" s="466"/>
      <c r="CP86" s="466"/>
      <c r="CQ86" s="466"/>
      <c r="CR86" s="466"/>
      <c r="CS86" s="466"/>
      <c r="CT86" s="466"/>
      <c r="CU86" s="466"/>
      <c r="CV86" s="466"/>
      <c r="CW86" s="466"/>
      <c r="CX86" s="466"/>
      <c r="CY86" s="466"/>
      <c r="CZ86" s="466"/>
      <c r="DA86" s="466"/>
      <c r="DB86" s="466"/>
      <c r="DC86" s="466"/>
      <c r="DD86" s="466"/>
      <c r="DE86" s="466"/>
      <c r="DF86" s="466"/>
      <c r="DG86" s="466"/>
      <c r="DH86" s="466"/>
      <c r="DI86" s="466"/>
      <c r="DJ86" s="466"/>
      <c r="DK86" s="466"/>
      <c r="DL86" s="466"/>
      <c r="DM86" s="466"/>
      <c r="DN86" s="466"/>
      <c r="DO86" s="466"/>
      <c r="DP86" s="466"/>
      <c r="DQ86" s="466"/>
      <c r="DR86" s="466"/>
      <c r="DS86" s="466"/>
      <c r="DT86" s="466"/>
      <c r="DU86" s="466"/>
      <c r="DV86" s="466"/>
      <c r="DW86" s="471"/>
      <c r="DX86" s="466"/>
      <c r="DY86" s="466"/>
      <c r="DZ86" s="466"/>
      <c r="EA86" s="466"/>
      <c r="EB86" s="466"/>
      <c r="EC86" s="466"/>
      <c r="ED86" s="466"/>
      <c r="EE86" s="466"/>
      <c r="EF86" s="466"/>
      <c r="EG86" s="466"/>
      <c r="EH86" s="466"/>
      <c r="EI86" s="466"/>
      <c r="EJ86" s="466"/>
      <c r="EK86" s="465"/>
      <c r="EL86" s="465"/>
      <c r="EM86" s="465"/>
      <c r="EN86" s="465"/>
      <c r="EO86" s="466"/>
      <c r="EP86" s="466"/>
      <c r="EQ86" s="466"/>
      <c r="ER86" s="465"/>
      <c r="ES86" s="465"/>
      <c r="ET86" s="465"/>
      <c r="EU86" s="465"/>
      <c r="EV86" s="465"/>
      <c r="EW86" s="467"/>
      <c r="EX86" s="467" t="s">
        <v>1401</v>
      </c>
      <c r="EY86" s="467">
        <v>0</v>
      </c>
      <c r="EZ86" s="467">
        <v>0</v>
      </c>
      <c r="FA86" s="467">
        <v>0</v>
      </c>
      <c r="FB86" s="469" t="s">
        <v>1402</v>
      </c>
      <c r="FC86" s="467">
        <v>62.117280000000001</v>
      </c>
      <c r="FD86" s="469" t="s">
        <v>1715</v>
      </c>
      <c r="FE86" s="467">
        <v>1589.991</v>
      </c>
      <c r="FF86" s="469" t="s">
        <v>1404</v>
      </c>
      <c r="FG86" s="467">
        <v>0</v>
      </c>
      <c r="FH86" s="469" t="s">
        <v>1405</v>
      </c>
      <c r="FI86" s="467">
        <v>0</v>
      </c>
      <c r="FJ86" s="469" t="s">
        <v>1405</v>
      </c>
      <c r="FK86" s="467">
        <v>0</v>
      </c>
      <c r="FL86" s="472">
        <v>0</v>
      </c>
      <c r="FM86" s="473">
        <v>0</v>
      </c>
      <c r="FN86" s="473">
        <v>0</v>
      </c>
      <c r="FO86" s="473">
        <v>0</v>
      </c>
      <c r="FP86" s="473">
        <v>0</v>
      </c>
      <c r="FQ86" s="473">
        <v>0</v>
      </c>
      <c r="FR86" s="473">
        <v>0</v>
      </c>
      <c r="FS86" s="473">
        <v>0</v>
      </c>
      <c r="FT86" s="473">
        <v>0</v>
      </c>
      <c r="FU86" s="473">
        <v>0</v>
      </c>
      <c r="FV86" s="473">
        <v>0</v>
      </c>
      <c r="FW86" s="473">
        <v>0</v>
      </c>
      <c r="FX86" s="473">
        <v>0</v>
      </c>
      <c r="FY86" s="473">
        <v>0</v>
      </c>
      <c r="FZ86" s="473">
        <v>0</v>
      </c>
      <c r="GA86" s="473">
        <v>0</v>
      </c>
      <c r="GB86" s="473">
        <v>0</v>
      </c>
      <c r="GC86" s="473">
        <v>0</v>
      </c>
      <c r="GD86" s="473">
        <v>0</v>
      </c>
      <c r="GE86" s="473">
        <v>0</v>
      </c>
      <c r="GF86" s="473">
        <v>0</v>
      </c>
      <c r="GG86" s="473">
        <v>0</v>
      </c>
      <c r="GH86" s="473">
        <v>0</v>
      </c>
      <c r="GI86" s="473">
        <v>0</v>
      </c>
      <c r="GJ86" s="473">
        <v>0</v>
      </c>
      <c r="GK86" s="473">
        <v>0</v>
      </c>
      <c r="GL86" s="473">
        <v>0</v>
      </c>
      <c r="GM86" s="473">
        <v>0</v>
      </c>
      <c r="GN86" s="473">
        <v>0</v>
      </c>
      <c r="GO86" s="473">
        <v>0</v>
      </c>
      <c r="GP86" s="473">
        <v>0</v>
      </c>
      <c r="GQ86" s="473">
        <v>0</v>
      </c>
      <c r="GR86" s="473">
        <v>0</v>
      </c>
      <c r="GS86" s="473">
        <v>0</v>
      </c>
      <c r="GT86" s="473">
        <v>0</v>
      </c>
      <c r="GU86" s="473">
        <v>0</v>
      </c>
      <c r="GV86" s="473">
        <v>0</v>
      </c>
      <c r="GW86" s="473">
        <v>0</v>
      </c>
      <c r="GX86" s="473">
        <v>0</v>
      </c>
      <c r="GY86" s="473">
        <v>0</v>
      </c>
      <c r="GZ86" s="473">
        <v>0</v>
      </c>
      <c r="HA86" s="473">
        <v>0</v>
      </c>
      <c r="HB86" s="473">
        <v>0</v>
      </c>
      <c r="HC86" s="473">
        <v>0</v>
      </c>
      <c r="HD86" s="473">
        <v>0</v>
      </c>
      <c r="HE86" s="473">
        <v>0</v>
      </c>
      <c r="HF86" s="473">
        <v>0</v>
      </c>
      <c r="HG86" s="473">
        <v>0</v>
      </c>
      <c r="HH86" s="473">
        <v>0</v>
      </c>
      <c r="HI86" s="473">
        <v>0</v>
      </c>
      <c r="HJ86" s="473">
        <v>0</v>
      </c>
      <c r="HK86" s="473">
        <v>0</v>
      </c>
      <c r="HL86" s="473">
        <v>0</v>
      </c>
      <c r="HM86" s="473">
        <v>0</v>
      </c>
      <c r="HN86" s="473">
        <v>0</v>
      </c>
      <c r="HO86" s="473">
        <v>0</v>
      </c>
      <c r="HP86" s="473">
        <v>0</v>
      </c>
      <c r="HQ86" s="473">
        <v>0</v>
      </c>
      <c r="HR86" s="473">
        <v>0</v>
      </c>
      <c r="HS86" s="473">
        <v>0</v>
      </c>
      <c r="HT86" s="473">
        <v>0</v>
      </c>
      <c r="HU86" s="473">
        <v>0</v>
      </c>
      <c r="HV86" s="473">
        <v>0</v>
      </c>
      <c r="HW86" s="473">
        <v>0</v>
      </c>
      <c r="HX86" s="473">
        <v>0</v>
      </c>
      <c r="HY86" s="473">
        <v>0</v>
      </c>
      <c r="HZ86" s="473">
        <v>0</v>
      </c>
      <c r="IA86" s="473">
        <v>0</v>
      </c>
      <c r="IB86" s="473">
        <v>0</v>
      </c>
      <c r="IC86" s="473">
        <v>0</v>
      </c>
      <c r="ID86" s="473">
        <v>0</v>
      </c>
      <c r="IE86" s="473">
        <v>0</v>
      </c>
      <c r="IF86" s="473">
        <v>0</v>
      </c>
      <c r="IG86" s="473">
        <v>0</v>
      </c>
      <c r="IH86" s="473">
        <v>0</v>
      </c>
      <c r="II86" s="473">
        <v>0</v>
      </c>
      <c r="IJ86" s="473">
        <v>0</v>
      </c>
      <c r="IK86" s="473">
        <v>0</v>
      </c>
      <c r="IL86" s="473">
        <v>0</v>
      </c>
      <c r="IM86" s="473">
        <v>0</v>
      </c>
      <c r="IN86" s="473">
        <v>0</v>
      </c>
      <c r="IO86" s="473">
        <v>0</v>
      </c>
      <c r="IP86" s="473">
        <v>0</v>
      </c>
      <c r="IQ86" s="473">
        <v>0</v>
      </c>
      <c r="IR86" s="473">
        <v>0</v>
      </c>
      <c r="IS86" s="473">
        <v>0</v>
      </c>
      <c r="IT86" s="473">
        <v>0</v>
      </c>
      <c r="IU86" s="473">
        <v>0</v>
      </c>
      <c r="IV86" s="473">
        <v>0</v>
      </c>
      <c r="IW86" s="473">
        <v>0</v>
      </c>
      <c r="IX86" s="473">
        <v>0</v>
      </c>
      <c r="IY86" s="473">
        <v>0</v>
      </c>
      <c r="IZ86" s="473">
        <v>0</v>
      </c>
      <c r="JA86" s="473">
        <v>0</v>
      </c>
      <c r="JB86" s="473">
        <v>0</v>
      </c>
      <c r="JC86" s="473">
        <v>0</v>
      </c>
      <c r="JD86" s="473">
        <v>0</v>
      </c>
      <c r="JE86" s="473">
        <v>0</v>
      </c>
      <c r="JF86" s="473">
        <v>0</v>
      </c>
      <c r="JG86" s="473">
        <v>0</v>
      </c>
      <c r="JH86" s="473">
        <v>0</v>
      </c>
      <c r="JI86" s="467" t="s">
        <v>1416</v>
      </c>
      <c r="JJ86" s="467" t="s">
        <v>1416</v>
      </c>
      <c r="JK86" s="395"/>
      <c r="JL86" s="395"/>
      <c r="JM86" s="395"/>
      <c r="JN86" s="395"/>
      <c r="JO86" s="395"/>
      <c r="JP86" s="395"/>
      <c r="JQ86" s="395"/>
      <c r="JR86" s="395"/>
      <c r="JS86" s="395"/>
      <c r="JT86" s="395"/>
      <c r="JU86" s="395"/>
      <c r="JV86" s="395"/>
      <c r="JW86" s="395"/>
      <c r="JX86" s="395"/>
      <c r="JY86" s="395"/>
      <c r="JZ86" s="395"/>
      <c r="KA86" s="395"/>
      <c r="KB86" s="395"/>
      <c r="KC86" s="395"/>
      <c r="KD86" s="395"/>
      <c r="KE86" s="395"/>
      <c r="KF86" s="395"/>
      <c r="KG86" s="395"/>
      <c r="KH86" s="395"/>
      <c r="KI86" s="395"/>
      <c r="KJ86" s="395"/>
      <c r="KK86" s="395"/>
      <c r="KL86" s="395"/>
      <c r="KM86" s="395"/>
      <c r="KN86" s="395"/>
      <c r="KO86" s="395"/>
      <c r="KP86" s="395"/>
      <c r="KQ86" s="395"/>
      <c r="KR86" s="395"/>
      <c r="KS86" s="395"/>
      <c r="KT86" s="395"/>
      <c r="KU86" s="395"/>
      <c r="KV86" s="395"/>
      <c r="KW86" s="395"/>
      <c r="KX86" s="395"/>
      <c r="KY86" s="395"/>
      <c r="KZ86" s="395"/>
      <c r="LA86" s="395"/>
      <c r="LB86" s="395"/>
      <c r="LC86" s="395"/>
      <c r="LD86" s="395"/>
      <c r="LE86" s="395"/>
      <c r="LF86" s="395"/>
      <c r="LG86" s="395"/>
      <c r="LH86" s="395"/>
      <c r="LI86" s="395"/>
      <c r="LJ86" s="395"/>
      <c r="LK86" s="395"/>
      <c r="LL86" s="395"/>
      <c r="LM86" s="395"/>
      <c r="LN86" s="395"/>
      <c r="LO86" s="395"/>
      <c r="LP86" s="395"/>
      <c r="LQ86" s="395"/>
      <c r="LR86" s="395"/>
      <c r="LS86" s="395"/>
      <c r="LT86" s="395"/>
      <c r="LU86" s="395"/>
      <c r="LV86" s="395"/>
      <c r="LW86" s="395"/>
      <c r="LX86" s="395"/>
      <c r="LY86" s="395"/>
      <c r="LZ86" s="395"/>
      <c r="MA86" s="395"/>
      <c r="MB86" s="395"/>
      <c r="MC86" s="395"/>
      <c r="MD86" s="395"/>
      <c r="ME86" s="395"/>
      <c r="MF86" s="395"/>
      <c r="MG86" s="395"/>
      <c r="MH86" s="395"/>
      <c r="MI86" s="395"/>
      <c r="MJ86" s="395"/>
      <c r="MK86" s="395"/>
      <c r="ML86" s="395"/>
      <c r="MM86" s="395"/>
      <c r="MN86" s="395"/>
      <c r="MO86" s="395"/>
      <c r="MP86" s="395"/>
      <c r="MQ86" s="395"/>
      <c r="MR86" s="395"/>
      <c r="MS86" s="395"/>
      <c r="MT86" s="395"/>
      <c r="MU86" s="395"/>
      <c r="MV86" s="395"/>
      <c r="MW86" s="395"/>
      <c r="MX86" s="395"/>
      <c r="MY86" s="395"/>
      <c r="MZ86" s="395"/>
      <c r="NA86" s="395"/>
      <c r="NB86" s="395"/>
      <c r="NC86" s="395"/>
      <c r="ND86" s="395"/>
      <c r="NE86" s="395"/>
      <c r="NF86" s="395"/>
      <c r="NG86" s="489"/>
      <c r="NH86" s="475">
        <v>2.9076584177015001</v>
      </c>
      <c r="NI86" s="475">
        <v>24.197533352111886</v>
      </c>
      <c r="NJ86" s="475">
        <v>3.096087078562765</v>
      </c>
      <c r="NK86" s="475">
        <v>4637.074943999999</v>
      </c>
      <c r="NL86" s="475">
        <v>18.330253825615699</v>
      </c>
      <c r="NM86" s="475">
        <v>0.189052</v>
      </c>
      <c r="NN86" s="475">
        <v>0.54352400000000001</v>
      </c>
      <c r="NO86" s="475">
        <v>5.5140000000000002E-2</v>
      </c>
      <c r="NP86" s="475">
        <v>3.5654461864639948E-2</v>
      </c>
      <c r="NQ86" s="475">
        <v>0.4677272241666508</v>
      </c>
      <c r="NR86" s="475">
        <v>1.54203286430374</v>
      </c>
      <c r="NS86" s="475">
        <v>0</v>
      </c>
      <c r="NT86" s="475">
        <v>13.82800535181345</v>
      </c>
      <c r="NU86" s="475">
        <v>0.52878246463210332</v>
      </c>
      <c r="NV86" s="475">
        <v>0</v>
      </c>
      <c r="NW86" s="475">
        <v>0.27890691855394584</v>
      </c>
      <c r="NX86" s="475">
        <v>0</v>
      </c>
      <c r="NY86" s="475">
        <v>0</v>
      </c>
      <c r="NZ86" s="475">
        <v>0.82577407841652806</v>
      </c>
      <c r="OA86" s="475">
        <v>2.0339997938708995E-2</v>
      </c>
      <c r="OB86" s="475">
        <v>0.21999999999999995</v>
      </c>
      <c r="OC86" s="475">
        <v>0.97065410992353518</v>
      </c>
      <c r="OD86" s="475">
        <v>1.3952538220382994E-13</v>
      </c>
      <c r="OE86" s="475">
        <v>1.2130047316136791E-12</v>
      </c>
      <c r="OF86" s="475">
        <v>0.1099999964237213</v>
      </c>
      <c r="OG86" s="475">
        <v>6.7938312888145475E-2</v>
      </c>
      <c r="OH86" s="475">
        <v>0.31541605872708345</v>
      </c>
      <c r="OI86" s="475">
        <v>0.11</v>
      </c>
      <c r="OJ86" s="475">
        <v>4.53E-2</v>
      </c>
      <c r="OK86" s="475">
        <v>5.7733800000000002E-2</v>
      </c>
      <c r="OL86" s="475">
        <v>0.65502978698174008</v>
      </c>
      <c r="OM86" s="475" t="s">
        <v>1395</v>
      </c>
      <c r="ON86" s="475">
        <v>1</v>
      </c>
      <c r="OO86" s="475">
        <v>75</v>
      </c>
      <c r="OP86" s="490"/>
      <c r="OQ86" s="491" t="s">
        <v>1395</v>
      </c>
      <c r="OR86" s="478" t="s">
        <v>1395</v>
      </c>
      <c r="OS86" s="479">
        <v>825525</v>
      </c>
      <c r="OT86" s="479">
        <v>2043</v>
      </c>
      <c r="OU86" s="479" t="s">
        <v>1395</v>
      </c>
      <c r="OV86" s="479" t="s">
        <v>1395</v>
      </c>
      <c r="OW86" s="479">
        <v>0</v>
      </c>
      <c r="OX86" s="479">
        <v>1</v>
      </c>
      <c r="OY86" s="480">
        <v>1</v>
      </c>
      <c r="OZ86" s="480">
        <v>0.64461645800459044</v>
      </c>
      <c r="PA86" s="481"/>
      <c r="PB86" s="482">
        <v>2.9076584177015001</v>
      </c>
      <c r="PC86" s="483"/>
      <c r="PD86" s="478">
        <v>296.68703011721232</v>
      </c>
      <c r="PE86" s="479">
        <v>4.568686828001318E-10</v>
      </c>
      <c r="PF86" s="479">
        <v>365.58922904229416</v>
      </c>
      <c r="PG86" s="480">
        <v>2.9076584177015001</v>
      </c>
      <c r="PH86" s="483"/>
      <c r="PI86" s="478">
        <v>2.9076584177015001</v>
      </c>
      <c r="PJ86" s="479">
        <v>55025</v>
      </c>
      <c r="PK86" s="479">
        <v>575</v>
      </c>
      <c r="PL86" s="479">
        <v>6.7865825986485273E-2</v>
      </c>
      <c r="PM86" s="484">
        <v>36</v>
      </c>
      <c r="PN86" s="479">
        <v>14472</v>
      </c>
      <c r="PO86" s="485">
        <v>2040</v>
      </c>
      <c r="PP86" s="479">
        <v>33</v>
      </c>
      <c r="PQ86" s="479">
        <v>0</v>
      </c>
      <c r="PR86" s="486" t="s">
        <v>1752</v>
      </c>
      <c r="PS86" s="486" t="s">
        <v>1595</v>
      </c>
      <c r="PT86" s="479">
        <v>1</v>
      </c>
      <c r="PU86" s="487" t="s">
        <v>1751</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row>
    <row r="87" spans="1:457" x14ac:dyDescent="0.35">
      <c r="A87" s="459" t="s">
        <v>1753</v>
      </c>
      <c r="B87" s="460">
        <v>2.9755242436879854</v>
      </c>
      <c r="C87" s="488">
        <f>NPV(About!A$94,'H2 Data'!AE$2:BH$2)/30*AB87+B87</f>
        <v>4.2956283013165848</v>
      </c>
      <c r="D87" s="462" t="s">
        <v>1592</v>
      </c>
      <c r="E87" s="463" t="s">
        <v>1753</v>
      </c>
      <c r="F87" s="463" t="s">
        <v>1391</v>
      </c>
      <c r="G87" s="463" t="s">
        <v>1593</v>
      </c>
      <c r="H87" s="463" t="s">
        <v>1713</v>
      </c>
      <c r="I87" s="463" t="s">
        <v>1595</v>
      </c>
      <c r="J87" s="464">
        <v>2044</v>
      </c>
      <c r="K87" s="465">
        <v>575</v>
      </c>
      <c r="L87" s="466">
        <v>0.95</v>
      </c>
      <c r="M87" s="466">
        <v>2.3300000000000001E-2</v>
      </c>
      <c r="N87" s="466">
        <v>0.25</v>
      </c>
      <c r="O87" s="471">
        <v>0.11</v>
      </c>
      <c r="P87" s="465">
        <v>1</v>
      </c>
      <c r="Q87" s="465">
        <v>2</v>
      </c>
      <c r="R87" s="465">
        <v>30</v>
      </c>
      <c r="S87" s="467" t="s">
        <v>1395</v>
      </c>
      <c r="T87" s="468">
        <v>56259</v>
      </c>
      <c r="U87" s="468">
        <v>554558</v>
      </c>
      <c r="V87" s="468">
        <v>192890</v>
      </c>
      <c r="W87" s="468">
        <v>38577.000000000007</v>
      </c>
      <c r="X87" s="465">
        <v>0</v>
      </c>
      <c r="Y87" s="469" t="s">
        <v>1714</v>
      </c>
      <c r="Z87" s="470">
        <v>18.559999999999999</v>
      </c>
      <c r="AA87" s="469" t="s">
        <v>1397</v>
      </c>
      <c r="AB87" s="465">
        <v>8.9999999999999993E-3</v>
      </c>
      <c r="AC87" s="466">
        <v>0.7</v>
      </c>
      <c r="AD87" s="466">
        <v>0.7</v>
      </c>
      <c r="AE87" s="466">
        <v>0.7</v>
      </c>
      <c r="AF87" s="467" t="s">
        <v>1398</v>
      </c>
      <c r="AG87" s="465">
        <v>453</v>
      </c>
      <c r="AH87" s="465">
        <v>453</v>
      </c>
      <c r="AI87" s="465">
        <v>453</v>
      </c>
      <c r="AJ87" s="465">
        <v>30</v>
      </c>
      <c r="AK87" s="469" t="s">
        <v>1399</v>
      </c>
      <c r="AL87" s="466">
        <v>1</v>
      </c>
      <c r="AM87" s="466">
        <v>0</v>
      </c>
      <c r="AN87" s="469" t="s">
        <v>1400</v>
      </c>
      <c r="AO87" s="466"/>
      <c r="AP87" s="466"/>
      <c r="AQ87" s="466"/>
      <c r="AR87" s="466"/>
      <c r="AS87" s="466"/>
      <c r="AT87" s="466"/>
      <c r="AU87" s="466"/>
      <c r="AV87" s="466"/>
      <c r="AW87" s="466"/>
      <c r="AX87" s="466"/>
      <c r="AY87" s="466"/>
      <c r="AZ87" s="466"/>
      <c r="BA87" s="466"/>
      <c r="BB87" s="466"/>
      <c r="BC87" s="466"/>
      <c r="BD87" s="466"/>
      <c r="BE87" s="466"/>
      <c r="BF87" s="466"/>
      <c r="BG87" s="466"/>
      <c r="BH87" s="466"/>
      <c r="BI87" s="466"/>
      <c r="BJ87" s="466"/>
      <c r="BK87" s="466"/>
      <c r="BL87" s="466"/>
      <c r="BM87" s="466"/>
      <c r="BN87" s="466"/>
      <c r="BO87" s="466"/>
      <c r="BP87" s="466"/>
      <c r="BQ87" s="466"/>
      <c r="BR87" s="466"/>
      <c r="BS87" s="466"/>
      <c r="BT87" s="466"/>
      <c r="BU87" s="466"/>
      <c r="BV87" s="466"/>
      <c r="BW87" s="466"/>
      <c r="BX87" s="466"/>
      <c r="BY87" s="466"/>
      <c r="BZ87" s="466"/>
      <c r="CA87" s="466"/>
      <c r="CB87" s="466"/>
      <c r="CC87" s="466"/>
      <c r="CD87" s="466"/>
      <c r="CE87" s="466"/>
      <c r="CF87" s="466"/>
      <c r="CG87" s="466"/>
      <c r="CH87" s="466"/>
      <c r="CI87" s="466"/>
      <c r="CJ87" s="466"/>
      <c r="CK87" s="466"/>
      <c r="CL87" s="466"/>
      <c r="CM87" s="466"/>
      <c r="CN87" s="466"/>
      <c r="CO87" s="466"/>
      <c r="CP87" s="466"/>
      <c r="CQ87" s="466"/>
      <c r="CR87" s="466"/>
      <c r="CS87" s="466"/>
      <c r="CT87" s="466"/>
      <c r="CU87" s="466"/>
      <c r="CV87" s="466"/>
      <c r="CW87" s="466"/>
      <c r="CX87" s="466"/>
      <c r="CY87" s="466"/>
      <c r="CZ87" s="466"/>
      <c r="DA87" s="466"/>
      <c r="DB87" s="466"/>
      <c r="DC87" s="466"/>
      <c r="DD87" s="466"/>
      <c r="DE87" s="466"/>
      <c r="DF87" s="466"/>
      <c r="DG87" s="466"/>
      <c r="DH87" s="466"/>
      <c r="DI87" s="466"/>
      <c r="DJ87" s="466"/>
      <c r="DK87" s="466"/>
      <c r="DL87" s="466"/>
      <c r="DM87" s="466"/>
      <c r="DN87" s="466"/>
      <c r="DO87" s="466"/>
      <c r="DP87" s="466"/>
      <c r="DQ87" s="466"/>
      <c r="DR87" s="466"/>
      <c r="DS87" s="466"/>
      <c r="DT87" s="466"/>
      <c r="DU87" s="466"/>
      <c r="DV87" s="466"/>
      <c r="DW87" s="471"/>
      <c r="DX87" s="466"/>
      <c r="DY87" s="466"/>
      <c r="DZ87" s="466"/>
      <c r="EA87" s="466"/>
      <c r="EB87" s="466"/>
      <c r="EC87" s="466"/>
      <c r="ED87" s="466"/>
      <c r="EE87" s="466"/>
      <c r="EF87" s="466"/>
      <c r="EG87" s="466"/>
      <c r="EH87" s="466"/>
      <c r="EI87" s="466"/>
      <c r="EJ87" s="466"/>
      <c r="EK87" s="465"/>
      <c r="EL87" s="465"/>
      <c r="EM87" s="465"/>
      <c r="EN87" s="465"/>
      <c r="EO87" s="466"/>
      <c r="EP87" s="466"/>
      <c r="EQ87" s="466"/>
      <c r="ER87" s="465"/>
      <c r="ES87" s="465"/>
      <c r="ET87" s="465"/>
      <c r="EU87" s="465"/>
      <c r="EV87" s="465"/>
      <c r="EW87" s="467"/>
      <c r="EX87" s="467" t="s">
        <v>1401</v>
      </c>
      <c r="EY87" s="467">
        <v>0</v>
      </c>
      <c r="EZ87" s="467">
        <v>0</v>
      </c>
      <c r="FA87" s="467">
        <v>0</v>
      </c>
      <c r="FB87" s="469" t="s">
        <v>1402</v>
      </c>
      <c r="FC87" s="467">
        <v>62.117280000000001</v>
      </c>
      <c r="FD87" s="469" t="s">
        <v>1715</v>
      </c>
      <c r="FE87" s="467">
        <v>1589.991</v>
      </c>
      <c r="FF87" s="469" t="s">
        <v>1404</v>
      </c>
      <c r="FG87" s="467">
        <v>0</v>
      </c>
      <c r="FH87" s="469" t="s">
        <v>1405</v>
      </c>
      <c r="FI87" s="467">
        <v>0</v>
      </c>
      <c r="FJ87" s="469" t="s">
        <v>1405</v>
      </c>
      <c r="FK87" s="467">
        <v>0</v>
      </c>
      <c r="FL87" s="472">
        <v>0</v>
      </c>
      <c r="FM87" s="473">
        <v>0</v>
      </c>
      <c r="FN87" s="473">
        <v>0</v>
      </c>
      <c r="FO87" s="473">
        <v>0</v>
      </c>
      <c r="FP87" s="473">
        <v>0</v>
      </c>
      <c r="FQ87" s="473">
        <v>0</v>
      </c>
      <c r="FR87" s="473">
        <v>0</v>
      </c>
      <c r="FS87" s="473">
        <v>0</v>
      </c>
      <c r="FT87" s="473">
        <v>0</v>
      </c>
      <c r="FU87" s="473">
        <v>0</v>
      </c>
      <c r="FV87" s="473">
        <v>0</v>
      </c>
      <c r="FW87" s="473">
        <v>0</v>
      </c>
      <c r="FX87" s="473">
        <v>0</v>
      </c>
      <c r="FY87" s="473">
        <v>0</v>
      </c>
      <c r="FZ87" s="473">
        <v>0</v>
      </c>
      <c r="GA87" s="473">
        <v>0</v>
      </c>
      <c r="GB87" s="473">
        <v>0</v>
      </c>
      <c r="GC87" s="473">
        <v>0</v>
      </c>
      <c r="GD87" s="473">
        <v>0</v>
      </c>
      <c r="GE87" s="473">
        <v>0</v>
      </c>
      <c r="GF87" s="473">
        <v>0</v>
      </c>
      <c r="GG87" s="473">
        <v>0</v>
      </c>
      <c r="GH87" s="473">
        <v>0</v>
      </c>
      <c r="GI87" s="473">
        <v>0</v>
      </c>
      <c r="GJ87" s="473">
        <v>0</v>
      </c>
      <c r="GK87" s="473">
        <v>0</v>
      </c>
      <c r="GL87" s="473">
        <v>0</v>
      </c>
      <c r="GM87" s="473">
        <v>0</v>
      </c>
      <c r="GN87" s="473">
        <v>0</v>
      </c>
      <c r="GO87" s="473">
        <v>0</v>
      </c>
      <c r="GP87" s="473">
        <v>0</v>
      </c>
      <c r="GQ87" s="473">
        <v>0</v>
      </c>
      <c r="GR87" s="473">
        <v>0</v>
      </c>
      <c r="GS87" s="473">
        <v>0</v>
      </c>
      <c r="GT87" s="473">
        <v>0</v>
      </c>
      <c r="GU87" s="473">
        <v>0</v>
      </c>
      <c r="GV87" s="473">
        <v>0</v>
      </c>
      <c r="GW87" s="473">
        <v>0</v>
      </c>
      <c r="GX87" s="473">
        <v>0</v>
      </c>
      <c r="GY87" s="473">
        <v>0</v>
      </c>
      <c r="GZ87" s="473">
        <v>0</v>
      </c>
      <c r="HA87" s="473">
        <v>0</v>
      </c>
      <c r="HB87" s="473">
        <v>0</v>
      </c>
      <c r="HC87" s="473">
        <v>0</v>
      </c>
      <c r="HD87" s="473">
        <v>0</v>
      </c>
      <c r="HE87" s="473">
        <v>0</v>
      </c>
      <c r="HF87" s="473">
        <v>0</v>
      </c>
      <c r="HG87" s="473">
        <v>0</v>
      </c>
      <c r="HH87" s="473">
        <v>0</v>
      </c>
      <c r="HI87" s="473">
        <v>0</v>
      </c>
      <c r="HJ87" s="473">
        <v>0</v>
      </c>
      <c r="HK87" s="473">
        <v>0</v>
      </c>
      <c r="HL87" s="473">
        <v>0</v>
      </c>
      <c r="HM87" s="473">
        <v>0</v>
      </c>
      <c r="HN87" s="473">
        <v>0</v>
      </c>
      <c r="HO87" s="473">
        <v>0</v>
      </c>
      <c r="HP87" s="473">
        <v>0</v>
      </c>
      <c r="HQ87" s="473">
        <v>0</v>
      </c>
      <c r="HR87" s="473">
        <v>0</v>
      </c>
      <c r="HS87" s="473">
        <v>0</v>
      </c>
      <c r="HT87" s="473">
        <v>0</v>
      </c>
      <c r="HU87" s="473">
        <v>0</v>
      </c>
      <c r="HV87" s="473">
        <v>0</v>
      </c>
      <c r="HW87" s="473">
        <v>0</v>
      </c>
      <c r="HX87" s="473">
        <v>0</v>
      </c>
      <c r="HY87" s="473">
        <v>0</v>
      </c>
      <c r="HZ87" s="473">
        <v>0</v>
      </c>
      <c r="IA87" s="473">
        <v>0</v>
      </c>
      <c r="IB87" s="473">
        <v>0</v>
      </c>
      <c r="IC87" s="473">
        <v>0</v>
      </c>
      <c r="ID87" s="473">
        <v>0</v>
      </c>
      <c r="IE87" s="473">
        <v>0</v>
      </c>
      <c r="IF87" s="473">
        <v>0</v>
      </c>
      <c r="IG87" s="473">
        <v>0</v>
      </c>
      <c r="IH87" s="473">
        <v>0</v>
      </c>
      <c r="II87" s="473">
        <v>0</v>
      </c>
      <c r="IJ87" s="473">
        <v>0</v>
      </c>
      <c r="IK87" s="473">
        <v>0</v>
      </c>
      <c r="IL87" s="473">
        <v>0</v>
      </c>
      <c r="IM87" s="473">
        <v>0</v>
      </c>
      <c r="IN87" s="473">
        <v>0</v>
      </c>
      <c r="IO87" s="473">
        <v>0</v>
      </c>
      <c r="IP87" s="473">
        <v>0</v>
      </c>
      <c r="IQ87" s="473">
        <v>0</v>
      </c>
      <c r="IR87" s="473">
        <v>0</v>
      </c>
      <c r="IS87" s="473">
        <v>0</v>
      </c>
      <c r="IT87" s="473">
        <v>0</v>
      </c>
      <c r="IU87" s="473">
        <v>0</v>
      </c>
      <c r="IV87" s="473">
        <v>0</v>
      </c>
      <c r="IW87" s="473">
        <v>0</v>
      </c>
      <c r="IX87" s="473">
        <v>0</v>
      </c>
      <c r="IY87" s="473">
        <v>0</v>
      </c>
      <c r="IZ87" s="473">
        <v>0</v>
      </c>
      <c r="JA87" s="473">
        <v>0</v>
      </c>
      <c r="JB87" s="473">
        <v>0</v>
      </c>
      <c r="JC87" s="473">
        <v>0</v>
      </c>
      <c r="JD87" s="473">
        <v>0</v>
      </c>
      <c r="JE87" s="473">
        <v>0</v>
      </c>
      <c r="JF87" s="473">
        <v>0</v>
      </c>
      <c r="JG87" s="473">
        <v>0</v>
      </c>
      <c r="JH87" s="473">
        <v>0</v>
      </c>
      <c r="JI87" s="467" t="s">
        <v>1416</v>
      </c>
      <c r="JJ87" s="467" t="s">
        <v>1416</v>
      </c>
      <c r="JK87" s="395"/>
      <c r="JL87" s="395"/>
      <c r="JM87" s="395"/>
      <c r="JN87" s="395"/>
      <c r="JO87" s="395"/>
      <c r="JP87" s="395"/>
      <c r="JQ87" s="395"/>
      <c r="JR87" s="395"/>
      <c r="JS87" s="395"/>
      <c r="JT87" s="395"/>
      <c r="JU87" s="395"/>
      <c r="JV87" s="395"/>
      <c r="JW87" s="395"/>
      <c r="JX87" s="395"/>
      <c r="JY87" s="395"/>
      <c r="JZ87" s="395"/>
      <c r="KA87" s="395"/>
      <c r="KB87" s="395"/>
      <c r="KC87" s="395"/>
      <c r="KD87" s="395"/>
      <c r="KE87" s="395"/>
      <c r="KF87" s="395"/>
      <c r="KG87" s="395"/>
      <c r="KH87" s="395"/>
      <c r="KI87" s="395"/>
      <c r="KJ87" s="395"/>
      <c r="KK87" s="395"/>
      <c r="KL87" s="395"/>
      <c r="KM87" s="395"/>
      <c r="KN87" s="395"/>
      <c r="KO87" s="395"/>
      <c r="KP87" s="395"/>
      <c r="KQ87" s="395"/>
      <c r="KR87" s="395"/>
      <c r="KS87" s="395"/>
      <c r="KT87" s="395"/>
      <c r="KU87" s="395"/>
      <c r="KV87" s="395"/>
      <c r="KW87" s="395"/>
      <c r="KX87" s="395"/>
      <c r="KY87" s="395"/>
      <c r="KZ87" s="395"/>
      <c r="LA87" s="395"/>
      <c r="LB87" s="395"/>
      <c r="LC87" s="395"/>
      <c r="LD87" s="395"/>
      <c r="LE87" s="395"/>
      <c r="LF87" s="395"/>
      <c r="LG87" s="395"/>
      <c r="LH87" s="395"/>
      <c r="LI87" s="395"/>
      <c r="LJ87" s="395"/>
      <c r="LK87" s="395"/>
      <c r="LL87" s="395"/>
      <c r="LM87" s="395"/>
      <c r="LN87" s="395"/>
      <c r="LO87" s="395"/>
      <c r="LP87" s="395"/>
      <c r="LQ87" s="395"/>
      <c r="LR87" s="395"/>
      <c r="LS87" s="395"/>
      <c r="LT87" s="395"/>
      <c r="LU87" s="395"/>
      <c r="LV87" s="395"/>
      <c r="LW87" s="395"/>
      <c r="LX87" s="395"/>
      <c r="LY87" s="395"/>
      <c r="LZ87" s="395"/>
      <c r="MA87" s="395"/>
      <c r="MB87" s="395"/>
      <c r="MC87" s="395"/>
      <c r="MD87" s="395"/>
      <c r="ME87" s="395"/>
      <c r="MF87" s="395"/>
      <c r="MG87" s="395"/>
      <c r="MH87" s="395"/>
      <c r="MI87" s="395"/>
      <c r="MJ87" s="395"/>
      <c r="MK87" s="395"/>
      <c r="ML87" s="395"/>
      <c r="MM87" s="395"/>
      <c r="MN87" s="395"/>
      <c r="MO87" s="395"/>
      <c r="MP87" s="395"/>
      <c r="MQ87" s="395"/>
      <c r="MR87" s="395"/>
      <c r="MS87" s="395"/>
      <c r="MT87" s="395"/>
      <c r="MU87" s="395"/>
      <c r="MV87" s="395"/>
      <c r="MW87" s="395"/>
      <c r="MX87" s="395"/>
      <c r="MY87" s="395"/>
      <c r="MZ87" s="395"/>
      <c r="NA87" s="395"/>
      <c r="NB87" s="395"/>
      <c r="NC87" s="395"/>
      <c r="ND87" s="395"/>
      <c r="NE87" s="395"/>
      <c r="NF87" s="395"/>
      <c r="NG87" s="489"/>
      <c r="NH87" s="475">
        <v>2.9755242436879854</v>
      </c>
      <c r="NI87" s="475">
        <v>24.762312755971415</v>
      </c>
      <c r="NJ87" s="475">
        <v>3.1635404102603455</v>
      </c>
      <c r="NK87" s="475">
        <v>4637.074943999999</v>
      </c>
      <c r="NL87" s="475">
        <v>18.757812411444529</v>
      </c>
      <c r="NM87" s="475">
        <v>0.19289000000000001</v>
      </c>
      <c r="NN87" s="475">
        <v>0.554558</v>
      </c>
      <c r="NO87" s="475">
        <v>5.6259000000000003E-2</v>
      </c>
      <c r="NP87" s="475">
        <v>3.6378242532758169E-2</v>
      </c>
      <c r="NQ87" s="475">
        <v>0.47722230366439994</v>
      </c>
      <c r="NR87" s="475">
        <v>1.5733555914170281</v>
      </c>
      <c r="NS87" s="475">
        <v>0</v>
      </c>
      <c r="NT87" s="475">
        <v>14.13006243244007</v>
      </c>
      <c r="NU87" s="475">
        <v>0.53951153830965559</v>
      </c>
      <c r="NV87" s="475">
        <v>0</v>
      </c>
      <c r="NW87" s="475">
        <v>0.29206868803494135</v>
      </c>
      <c r="NX87" s="475">
        <v>0</v>
      </c>
      <c r="NY87" s="475">
        <v>0</v>
      </c>
      <c r="NZ87" s="475">
        <v>0.86912837251291242</v>
      </c>
      <c r="OA87" s="475">
        <v>2.034000056165192E-2</v>
      </c>
      <c r="OB87" s="475">
        <v>0.21999999999999995</v>
      </c>
      <c r="OC87" s="475">
        <v>0.99673022124895283</v>
      </c>
      <c r="OD87" s="475">
        <v>1.2805611338653119E-13</v>
      </c>
      <c r="OE87" s="475">
        <v>1.1132932875467606E-12</v>
      </c>
      <c r="OF87" s="475">
        <v>0.1099999964237213</v>
      </c>
      <c r="OG87" s="475">
        <v>6.8347367644309986E-2</v>
      </c>
      <c r="OH87" s="475">
        <v>0.32207731426048136</v>
      </c>
      <c r="OI87" s="475">
        <v>0.11</v>
      </c>
      <c r="OJ87" s="475">
        <v>4.53E-2</v>
      </c>
      <c r="OK87" s="475">
        <v>5.7733800000000002E-2</v>
      </c>
      <c r="OL87" s="475">
        <v>0.64193657470284282</v>
      </c>
      <c r="OM87" s="475" t="s">
        <v>1395</v>
      </c>
      <c r="ON87" s="475">
        <v>1</v>
      </c>
      <c r="OO87" s="475">
        <v>76</v>
      </c>
      <c r="OP87" s="490"/>
      <c r="OQ87" s="491" t="s">
        <v>1395</v>
      </c>
      <c r="OR87" s="478" t="s">
        <v>1395</v>
      </c>
      <c r="OS87" s="479">
        <v>842284</v>
      </c>
      <c r="OT87" s="479">
        <v>2044</v>
      </c>
      <c r="OU87" s="479" t="s">
        <v>1395</v>
      </c>
      <c r="OV87" s="479" t="s">
        <v>1395</v>
      </c>
      <c r="OW87" s="479">
        <v>0</v>
      </c>
      <c r="OX87" s="479">
        <v>1</v>
      </c>
      <c r="OY87" s="480">
        <v>1</v>
      </c>
      <c r="OZ87" s="480">
        <v>0.63176632809673661</v>
      </c>
      <c r="PA87" s="481"/>
      <c r="PB87" s="482">
        <v>2.9755242436879854</v>
      </c>
      <c r="PC87" s="483"/>
      <c r="PD87" s="478">
        <v>296.65912822070118</v>
      </c>
      <c r="PE87" s="479">
        <v>4.1093161579727488E-10</v>
      </c>
      <c r="PF87" s="479">
        <v>367.90661087553167</v>
      </c>
      <c r="PG87" s="480">
        <v>2.9755242436879854</v>
      </c>
      <c r="PH87" s="483"/>
      <c r="PI87" s="478">
        <v>2.9755242436879854</v>
      </c>
      <c r="PJ87" s="479">
        <v>55600</v>
      </c>
      <c r="PK87" s="479">
        <v>575</v>
      </c>
      <c r="PL87" s="479">
        <v>6.8719253117557333E-2</v>
      </c>
      <c r="PM87" s="484">
        <v>36</v>
      </c>
      <c r="PN87" s="479">
        <v>14436</v>
      </c>
      <c r="PO87" s="485">
        <v>2041</v>
      </c>
      <c r="PP87" s="479">
        <v>33</v>
      </c>
      <c r="PQ87" s="479">
        <v>0</v>
      </c>
      <c r="PR87" s="486" t="s">
        <v>1754</v>
      </c>
      <c r="PS87" s="486" t="s">
        <v>1595</v>
      </c>
      <c r="PT87" s="479">
        <v>1</v>
      </c>
      <c r="PU87" s="487" t="s">
        <v>1753</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row>
    <row r="88" spans="1:457" x14ac:dyDescent="0.35">
      <c r="A88" s="459" t="s">
        <v>1755</v>
      </c>
      <c r="B88" s="460">
        <v>3.0442434968055427</v>
      </c>
      <c r="C88" s="488">
        <f>NPV(About!A$94,'H2 Data'!AE$2:BH$2)/30*AB88+B88</f>
        <v>4.3643475544341426</v>
      </c>
      <c r="D88" s="462" t="s">
        <v>1592</v>
      </c>
      <c r="E88" s="463" t="s">
        <v>1755</v>
      </c>
      <c r="F88" s="463" t="s">
        <v>1391</v>
      </c>
      <c r="G88" s="463" t="s">
        <v>1593</v>
      </c>
      <c r="H88" s="463" t="s">
        <v>1713</v>
      </c>
      <c r="I88" s="463" t="s">
        <v>1595</v>
      </c>
      <c r="J88" s="464">
        <v>2045</v>
      </c>
      <c r="K88" s="465">
        <v>575</v>
      </c>
      <c r="L88" s="466">
        <v>0.95</v>
      </c>
      <c r="M88" s="466">
        <v>2.3300000000000001E-2</v>
      </c>
      <c r="N88" s="466">
        <v>0.25</v>
      </c>
      <c r="O88" s="471">
        <v>0.11</v>
      </c>
      <c r="P88" s="465">
        <v>1</v>
      </c>
      <c r="Q88" s="465">
        <v>2</v>
      </c>
      <c r="R88" s="465">
        <v>30</v>
      </c>
      <c r="S88" s="467" t="s">
        <v>1395</v>
      </c>
      <c r="T88" s="468">
        <v>57402</v>
      </c>
      <c r="U88" s="468">
        <v>565814.99999999988</v>
      </c>
      <c r="V88" s="468">
        <v>196804.99999999997</v>
      </c>
      <c r="W88" s="468">
        <v>39359.999999999993</v>
      </c>
      <c r="X88" s="465">
        <v>0</v>
      </c>
      <c r="Y88" s="469" t="s">
        <v>1714</v>
      </c>
      <c r="Z88" s="470">
        <v>18.559999999999999</v>
      </c>
      <c r="AA88" s="469" t="s">
        <v>1397</v>
      </c>
      <c r="AB88" s="465">
        <v>8.9999999999999993E-3</v>
      </c>
      <c r="AC88" s="466">
        <v>0.7</v>
      </c>
      <c r="AD88" s="466">
        <v>0.7</v>
      </c>
      <c r="AE88" s="466">
        <v>0.7</v>
      </c>
      <c r="AF88" s="467" t="s">
        <v>1398</v>
      </c>
      <c r="AG88" s="465">
        <v>453</v>
      </c>
      <c r="AH88" s="465">
        <v>453</v>
      </c>
      <c r="AI88" s="465">
        <v>453</v>
      </c>
      <c r="AJ88" s="465">
        <v>30</v>
      </c>
      <c r="AK88" s="469" t="s">
        <v>1399</v>
      </c>
      <c r="AL88" s="466">
        <v>1</v>
      </c>
      <c r="AM88" s="466">
        <v>0</v>
      </c>
      <c r="AN88" s="469" t="s">
        <v>1400</v>
      </c>
      <c r="AO88" s="466"/>
      <c r="AP88" s="466"/>
      <c r="AQ88" s="466"/>
      <c r="AR88" s="466"/>
      <c r="AS88" s="466"/>
      <c r="AT88" s="466"/>
      <c r="AU88" s="466"/>
      <c r="AV88" s="466"/>
      <c r="AW88" s="466"/>
      <c r="AX88" s="466"/>
      <c r="AY88" s="466"/>
      <c r="AZ88" s="466"/>
      <c r="BA88" s="466"/>
      <c r="BB88" s="466"/>
      <c r="BC88" s="466"/>
      <c r="BD88" s="466"/>
      <c r="BE88" s="466"/>
      <c r="BF88" s="466"/>
      <c r="BG88" s="466"/>
      <c r="BH88" s="466"/>
      <c r="BI88" s="466"/>
      <c r="BJ88" s="466"/>
      <c r="BK88" s="466"/>
      <c r="BL88" s="466"/>
      <c r="BM88" s="466"/>
      <c r="BN88" s="466"/>
      <c r="BO88" s="466"/>
      <c r="BP88" s="466"/>
      <c r="BQ88" s="466"/>
      <c r="BR88" s="466"/>
      <c r="BS88" s="466"/>
      <c r="BT88" s="466"/>
      <c r="BU88" s="466"/>
      <c r="BV88" s="466"/>
      <c r="BW88" s="466"/>
      <c r="BX88" s="466"/>
      <c r="BY88" s="466"/>
      <c r="BZ88" s="466"/>
      <c r="CA88" s="466"/>
      <c r="CB88" s="466"/>
      <c r="CC88" s="466"/>
      <c r="CD88" s="466"/>
      <c r="CE88" s="466"/>
      <c r="CF88" s="466"/>
      <c r="CG88" s="466"/>
      <c r="CH88" s="466"/>
      <c r="CI88" s="466"/>
      <c r="CJ88" s="466"/>
      <c r="CK88" s="466"/>
      <c r="CL88" s="466"/>
      <c r="CM88" s="466"/>
      <c r="CN88" s="466"/>
      <c r="CO88" s="466"/>
      <c r="CP88" s="466"/>
      <c r="CQ88" s="466"/>
      <c r="CR88" s="466"/>
      <c r="CS88" s="466"/>
      <c r="CT88" s="466"/>
      <c r="CU88" s="466"/>
      <c r="CV88" s="466"/>
      <c r="CW88" s="466"/>
      <c r="CX88" s="466"/>
      <c r="CY88" s="466"/>
      <c r="CZ88" s="466"/>
      <c r="DA88" s="466"/>
      <c r="DB88" s="466"/>
      <c r="DC88" s="466"/>
      <c r="DD88" s="466"/>
      <c r="DE88" s="466"/>
      <c r="DF88" s="466"/>
      <c r="DG88" s="466"/>
      <c r="DH88" s="466"/>
      <c r="DI88" s="466"/>
      <c r="DJ88" s="466"/>
      <c r="DK88" s="466"/>
      <c r="DL88" s="466"/>
      <c r="DM88" s="466"/>
      <c r="DN88" s="466"/>
      <c r="DO88" s="466"/>
      <c r="DP88" s="466"/>
      <c r="DQ88" s="466"/>
      <c r="DR88" s="466"/>
      <c r="DS88" s="466"/>
      <c r="DT88" s="466"/>
      <c r="DU88" s="466"/>
      <c r="DV88" s="466"/>
      <c r="DW88" s="471"/>
      <c r="DX88" s="466"/>
      <c r="DY88" s="466"/>
      <c r="DZ88" s="466"/>
      <c r="EA88" s="466"/>
      <c r="EB88" s="466"/>
      <c r="EC88" s="466"/>
      <c r="ED88" s="466"/>
      <c r="EE88" s="466"/>
      <c r="EF88" s="466"/>
      <c r="EG88" s="466"/>
      <c r="EH88" s="466"/>
      <c r="EI88" s="466"/>
      <c r="EJ88" s="466"/>
      <c r="EK88" s="465"/>
      <c r="EL88" s="465"/>
      <c r="EM88" s="465"/>
      <c r="EN88" s="465"/>
      <c r="EO88" s="466"/>
      <c r="EP88" s="466"/>
      <c r="EQ88" s="466"/>
      <c r="ER88" s="465"/>
      <c r="ES88" s="465"/>
      <c r="ET88" s="465"/>
      <c r="EU88" s="465"/>
      <c r="EV88" s="465"/>
      <c r="EW88" s="467"/>
      <c r="EX88" s="467" t="s">
        <v>1401</v>
      </c>
      <c r="EY88" s="467">
        <v>0</v>
      </c>
      <c r="EZ88" s="467">
        <v>0</v>
      </c>
      <c r="FA88" s="467">
        <v>0</v>
      </c>
      <c r="FB88" s="469" t="s">
        <v>1402</v>
      </c>
      <c r="FC88" s="467">
        <v>62.117280000000001</v>
      </c>
      <c r="FD88" s="469" t="s">
        <v>1715</v>
      </c>
      <c r="FE88" s="467">
        <v>1589.991</v>
      </c>
      <c r="FF88" s="469" t="s">
        <v>1404</v>
      </c>
      <c r="FG88" s="467">
        <v>0</v>
      </c>
      <c r="FH88" s="469" t="s">
        <v>1405</v>
      </c>
      <c r="FI88" s="467">
        <v>0</v>
      </c>
      <c r="FJ88" s="469" t="s">
        <v>1405</v>
      </c>
      <c r="FK88" s="467">
        <v>0</v>
      </c>
      <c r="FL88" s="472">
        <v>0</v>
      </c>
      <c r="FM88" s="473">
        <v>0</v>
      </c>
      <c r="FN88" s="473">
        <v>0</v>
      </c>
      <c r="FO88" s="473">
        <v>0</v>
      </c>
      <c r="FP88" s="473">
        <v>0</v>
      </c>
      <c r="FQ88" s="473">
        <v>0</v>
      </c>
      <c r="FR88" s="473">
        <v>0</v>
      </c>
      <c r="FS88" s="473">
        <v>0</v>
      </c>
      <c r="FT88" s="473">
        <v>0</v>
      </c>
      <c r="FU88" s="473">
        <v>0</v>
      </c>
      <c r="FV88" s="473">
        <v>0</v>
      </c>
      <c r="FW88" s="473">
        <v>0</v>
      </c>
      <c r="FX88" s="473">
        <v>0</v>
      </c>
      <c r="FY88" s="473">
        <v>0</v>
      </c>
      <c r="FZ88" s="473">
        <v>0</v>
      </c>
      <c r="GA88" s="473">
        <v>0</v>
      </c>
      <c r="GB88" s="473">
        <v>0</v>
      </c>
      <c r="GC88" s="473">
        <v>0</v>
      </c>
      <c r="GD88" s="473">
        <v>0</v>
      </c>
      <c r="GE88" s="473">
        <v>0</v>
      </c>
      <c r="GF88" s="473">
        <v>0</v>
      </c>
      <c r="GG88" s="473">
        <v>0</v>
      </c>
      <c r="GH88" s="473">
        <v>0</v>
      </c>
      <c r="GI88" s="473">
        <v>0</v>
      </c>
      <c r="GJ88" s="473">
        <v>0</v>
      </c>
      <c r="GK88" s="473">
        <v>0</v>
      </c>
      <c r="GL88" s="473">
        <v>0</v>
      </c>
      <c r="GM88" s="473">
        <v>0</v>
      </c>
      <c r="GN88" s="473">
        <v>0</v>
      </c>
      <c r="GO88" s="473">
        <v>0</v>
      </c>
      <c r="GP88" s="473">
        <v>0</v>
      </c>
      <c r="GQ88" s="473">
        <v>0</v>
      </c>
      <c r="GR88" s="473">
        <v>0</v>
      </c>
      <c r="GS88" s="473">
        <v>0</v>
      </c>
      <c r="GT88" s="473">
        <v>0</v>
      </c>
      <c r="GU88" s="473">
        <v>0</v>
      </c>
      <c r="GV88" s="473">
        <v>0</v>
      </c>
      <c r="GW88" s="473">
        <v>0</v>
      </c>
      <c r="GX88" s="473">
        <v>0</v>
      </c>
      <c r="GY88" s="473">
        <v>0</v>
      </c>
      <c r="GZ88" s="473">
        <v>0</v>
      </c>
      <c r="HA88" s="473">
        <v>0</v>
      </c>
      <c r="HB88" s="473">
        <v>0</v>
      </c>
      <c r="HC88" s="473">
        <v>0</v>
      </c>
      <c r="HD88" s="473">
        <v>0</v>
      </c>
      <c r="HE88" s="473">
        <v>0</v>
      </c>
      <c r="HF88" s="473">
        <v>0</v>
      </c>
      <c r="HG88" s="473">
        <v>0</v>
      </c>
      <c r="HH88" s="473">
        <v>0</v>
      </c>
      <c r="HI88" s="473">
        <v>0</v>
      </c>
      <c r="HJ88" s="473">
        <v>0</v>
      </c>
      <c r="HK88" s="473">
        <v>0</v>
      </c>
      <c r="HL88" s="473">
        <v>0</v>
      </c>
      <c r="HM88" s="473">
        <v>0</v>
      </c>
      <c r="HN88" s="473">
        <v>0</v>
      </c>
      <c r="HO88" s="473">
        <v>0</v>
      </c>
      <c r="HP88" s="473">
        <v>0</v>
      </c>
      <c r="HQ88" s="473">
        <v>0</v>
      </c>
      <c r="HR88" s="473">
        <v>0</v>
      </c>
      <c r="HS88" s="473">
        <v>0</v>
      </c>
      <c r="HT88" s="473">
        <v>0</v>
      </c>
      <c r="HU88" s="473">
        <v>0</v>
      </c>
      <c r="HV88" s="473">
        <v>0</v>
      </c>
      <c r="HW88" s="473">
        <v>0</v>
      </c>
      <c r="HX88" s="473">
        <v>0</v>
      </c>
      <c r="HY88" s="473">
        <v>0</v>
      </c>
      <c r="HZ88" s="473">
        <v>0</v>
      </c>
      <c r="IA88" s="473">
        <v>0</v>
      </c>
      <c r="IB88" s="473">
        <v>0</v>
      </c>
      <c r="IC88" s="473">
        <v>0</v>
      </c>
      <c r="ID88" s="473">
        <v>0</v>
      </c>
      <c r="IE88" s="473">
        <v>0</v>
      </c>
      <c r="IF88" s="473">
        <v>0</v>
      </c>
      <c r="IG88" s="473">
        <v>0</v>
      </c>
      <c r="IH88" s="473">
        <v>0</v>
      </c>
      <c r="II88" s="473">
        <v>0</v>
      </c>
      <c r="IJ88" s="473">
        <v>0</v>
      </c>
      <c r="IK88" s="473">
        <v>0</v>
      </c>
      <c r="IL88" s="473">
        <v>0</v>
      </c>
      <c r="IM88" s="473">
        <v>0</v>
      </c>
      <c r="IN88" s="473">
        <v>0</v>
      </c>
      <c r="IO88" s="473">
        <v>0</v>
      </c>
      <c r="IP88" s="473">
        <v>0</v>
      </c>
      <c r="IQ88" s="473">
        <v>0</v>
      </c>
      <c r="IR88" s="473">
        <v>0</v>
      </c>
      <c r="IS88" s="473">
        <v>0</v>
      </c>
      <c r="IT88" s="473">
        <v>0</v>
      </c>
      <c r="IU88" s="473">
        <v>0</v>
      </c>
      <c r="IV88" s="473">
        <v>0</v>
      </c>
      <c r="IW88" s="473">
        <v>0</v>
      </c>
      <c r="IX88" s="473">
        <v>0</v>
      </c>
      <c r="IY88" s="473">
        <v>0</v>
      </c>
      <c r="IZ88" s="473">
        <v>0</v>
      </c>
      <c r="JA88" s="473">
        <v>0</v>
      </c>
      <c r="JB88" s="473">
        <v>0</v>
      </c>
      <c r="JC88" s="473">
        <v>0</v>
      </c>
      <c r="JD88" s="473">
        <v>0</v>
      </c>
      <c r="JE88" s="473">
        <v>0</v>
      </c>
      <c r="JF88" s="473">
        <v>0</v>
      </c>
      <c r="JG88" s="473">
        <v>0</v>
      </c>
      <c r="JH88" s="473">
        <v>0</v>
      </c>
      <c r="JI88" s="467" t="s">
        <v>1416</v>
      </c>
      <c r="JJ88" s="467" t="s">
        <v>1416</v>
      </c>
      <c r="JK88" s="395"/>
      <c r="JL88" s="395"/>
      <c r="JM88" s="395"/>
      <c r="JN88" s="395"/>
      <c r="JO88" s="395"/>
      <c r="JP88" s="395"/>
      <c r="JQ88" s="395"/>
      <c r="JR88" s="395"/>
      <c r="JS88" s="395"/>
      <c r="JT88" s="395"/>
      <c r="JU88" s="395"/>
      <c r="JV88" s="395"/>
      <c r="JW88" s="395"/>
      <c r="JX88" s="395"/>
      <c r="JY88" s="395"/>
      <c r="JZ88" s="395"/>
      <c r="KA88" s="395"/>
      <c r="KB88" s="395"/>
      <c r="KC88" s="395"/>
      <c r="KD88" s="395"/>
      <c r="KE88" s="395"/>
      <c r="KF88" s="395"/>
      <c r="KG88" s="395"/>
      <c r="KH88" s="395"/>
      <c r="KI88" s="395"/>
      <c r="KJ88" s="395"/>
      <c r="KK88" s="395"/>
      <c r="KL88" s="395"/>
      <c r="KM88" s="395"/>
      <c r="KN88" s="395"/>
      <c r="KO88" s="395"/>
      <c r="KP88" s="395"/>
      <c r="KQ88" s="395"/>
      <c r="KR88" s="395"/>
      <c r="KS88" s="395"/>
      <c r="KT88" s="395"/>
      <c r="KU88" s="395"/>
      <c r="KV88" s="395"/>
      <c r="KW88" s="395"/>
      <c r="KX88" s="395"/>
      <c r="KY88" s="395"/>
      <c r="KZ88" s="395"/>
      <c r="LA88" s="395"/>
      <c r="LB88" s="395"/>
      <c r="LC88" s="395"/>
      <c r="LD88" s="395"/>
      <c r="LE88" s="395"/>
      <c r="LF88" s="395"/>
      <c r="LG88" s="395"/>
      <c r="LH88" s="395"/>
      <c r="LI88" s="395"/>
      <c r="LJ88" s="395"/>
      <c r="LK88" s="395"/>
      <c r="LL88" s="395"/>
      <c r="LM88" s="395"/>
      <c r="LN88" s="395"/>
      <c r="LO88" s="395"/>
      <c r="LP88" s="395"/>
      <c r="LQ88" s="395"/>
      <c r="LR88" s="395"/>
      <c r="LS88" s="395"/>
      <c r="LT88" s="395"/>
      <c r="LU88" s="395"/>
      <c r="LV88" s="395"/>
      <c r="LW88" s="395"/>
      <c r="LX88" s="395"/>
      <c r="LY88" s="395"/>
      <c r="LZ88" s="395"/>
      <c r="MA88" s="395"/>
      <c r="MB88" s="395"/>
      <c r="MC88" s="395"/>
      <c r="MD88" s="395"/>
      <c r="ME88" s="395"/>
      <c r="MF88" s="395"/>
      <c r="MG88" s="395"/>
      <c r="MH88" s="395"/>
      <c r="MI88" s="395"/>
      <c r="MJ88" s="395"/>
      <c r="MK88" s="395"/>
      <c r="ML88" s="395"/>
      <c r="MM88" s="395"/>
      <c r="MN88" s="395"/>
      <c r="MO88" s="395"/>
      <c r="MP88" s="395"/>
      <c r="MQ88" s="395"/>
      <c r="MR88" s="395"/>
      <c r="MS88" s="395"/>
      <c r="MT88" s="395"/>
      <c r="MU88" s="395"/>
      <c r="MV88" s="395"/>
      <c r="MW88" s="395"/>
      <c r="MX88" s="395"/>
      <c r="MY88" s="395"/>
      <c r="MZ88" s="395"/>
      <c r="NA88" s="395"/>
      <c r="NB88" s="395"/>
      <c r="NC88" s="395"/>
      <c r="ND88" s="395"/>
      <c r="NE88" s="395"/>
      <c r="NF88" s="395"/>
      <c r="NG88" s="489"/>
      <c r="NH88" s="475">
        <v>3.0442434968055427</v>
      </c>
      <c r="NI88" s="475">
        <v>25.334194380415724</v>
      </c>
      <c r="NJ88" s="475">
        <v>3.2318808103265027</v>
      </c>
      <c r="NK88" s="475">
        <v>4636.6517759999997</v>
      </c>
      <c r="NL88" s="475">
        <v>19.189481457851262</v>
      </c>
      <c r="NM88" s="475">
        <v>0.19680499999999998</v>
      </c>
      <c r="NN88" s="475">
        <v>0.56581499999999985</v>
      </c>
      <c r="NO88" s="475">
        <v>5.7402000000000002E-2</v>
      </c>
      <c r="NP88" s="475">
        <v>3.7116765433335273E-2</v>
      </c>
      <c r="NQ88" s="475">
        <v>0.48690976673773972</v>
      </c>
      <c r="NR88" s="475">
        <v>1.6052900922229638</v>
      </c>
      <c r="NS88" s="475">
        <v>0</v>
      </c>
      <c r="NT88" s="475">
        <v>14.434683666851422</v>
      </c>
      <c r="NU88" s="475">
        <v>0.55042223216927633</v>
      </c>
      <c r="NV88" s="475">
        <v>0</v>
      </c>
      <c r="NW88" s="475">
        <v>0.3052910739713699</v>
      </c>
      <c r="NX88" s="475">
        <v>0</v>
      </c>
      <c r="NY88" s="475">
        <v>0</v>
      </c>
      <c r="NZ88" s="475">
        <v>0.91262909503182243</v>
      </c>
      <c r="OA88" s="475">
        <v>2.0340000312662421E-2</v>
      </c>
      <c r="OB88" s="475">
        <v>0.21999999999999995</v>
      </c>
      <c r="OC88" s="475">
        <v>1.0233114959549103</v>
      </c>
      <c r="OD88" s="475">
        <v>1.1829753775005248E-13</v>
      </c>
      <c r="OE88" s="475">
        <v>1.0284542551507345E-12</v>
      </c>
      <c r="OF88" s="475">
        <v>0.1099999964237213</v>
      </c>
      <c r="OG88" s="475">
        <v>6.8747255206108096E-2</v>
      </c>
      <c r="OH88" s="475">
        <v>0.32699469728052516</v>
      </c>
      <c r="OI88" s="475">
        <v>0.11</v>
      </c>
      <c r="OJ88" s="475">
        <v>4.53E-2</v>
      </c>
      <c r="OK88" s="475">
        <v>5.7733800000000002E-2</v>
      </c>
      <c r="OL88" s="475">
        <v>0.62913987544367544</v>
      </c>
      <c r="OM88" s="475" t="s">
        <v>1395</v>
      </c>
      <c r="ON88" s="475">
        <v>1</v>
      </c>
      <c r="OO88" s="475">
        <v>77</v>
      </c>
      <c r="OP88" s="490"/>
      <c r="OQ88" s="491" t="s">
        <v>1395</v>
      </c>
      <c r="OR88" s="478" t="s">
        <v>1395</v>
      </c>
      <c r="OS88" s="479">
        <v>859381.99999999988</v>
      </c>
      <c r="OT88" s="479">
        <v>2045</v>
      </c>
      <c r="OU88" s="479" t="s">
        <v>1395</v>
      </c>
      <c r="OV88" s="479" t="s">
        <v>1395</v>
      </c>
      <c r="OW88" s="479">
        <v>0</v>
      </c>
      <c r="OX88" s="479">
        <v>1</v>
      </c>
      <c r="OY88" s="480">
        <v>1</v>
      </c>
      <c r="OZ88" s="480">
        <v>0.6191723603318785</v>
      </c>
      <c r="PA88" s="481"/>
      <c r="PB88" s="482">
        <v>3.0442434968055427</v>
      </c>
      <c r="PC88" s="483"/>
      <c r="PD88" s="478">
        <v>296.64740989111726</v>
      </c>
      <c r="PE88" s="479">
        <v>3.7204890964140436E-10</v>
      </c>
      <c r="PF88" s="479">
        <v>370.18848858546323</v>
      </c>
      <c r="PG88" s="480">
        <v>3.0442434968055427</v>
      </c>
      <c r="PH88" s="483"/>
      <c r="PI88" s="478">
        <v>3.0442434968055427</v>
      </c>
      <c r="PJ88" s="479">
        <v>56175</v>
      </c>
      <c r="PK88" s="479">
        <v>575</v>
      </c>
      <c r="PL88" s="479">
        <v>6.9007154100025225E-2</v>
      </c>
      <c r="PM88" s="484">
        <v>36</v>
      </c>
      <c r="PN88" s="479">
        <v>14400</v>
      </c>
      <c r="PO88" s="485">
        <v>2042</v>
      </c>
      <c r="PP88" s="479">
        <v>33</v>
      </c>
      <c r="PQ88" s="479">
        <v>0</v>
      </c>
      <c r="PR88" s="486" t="s">
        <v>1756</v>
      </c>
      <c r="PS88" s="486" t="s">
        <v>1595</v>
      </c>
      <c r="PT88" s="479">
        <v>1</v>
      </c>
      <c r="PU88" s="487" t="s">
        <v>1755</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row>
    <row r="89" spans="1:457" x14ac:dyDescent="0.35">
      <c r="A89" s="459" t="s">
        <v>1757</v>
      </c>
      <c r="B89" s="460">
        <v>3.113250650905568</v>
      </c>
      <c r="C89" s="488">
        <f>NPV(About!A$94,'H2 Data'!AE$2:BH$2)/30*AB89+B89</f>
        <v>4.4333547085341678</v>
      </c>
      <c r="D89" s="462" t="s">
        <v>1592</v>
      </c>
      <c r="E89" s="463" t="s">
        <v>1757</v>
      </c>
      <c r="F89" s="463" t="s">
        <v>1391</v>
      </c>
      <c r="G89" s="463" t="s">
        <v>1593</v>
      </c>
      <c r="H89" s="463" t="s">
        <v>1713</v>
      </c>
      <c r="I89" s="463" t="s">
        <v>1595</v>
      </c>
      <c r="J89" s="464">
        <v>2046</v>
      </c>
      <c r="K89" s="465">
        <v>575</v>
      </c>
      <c r="L89" s="466">
        <v>0.95</v>
      </c>
      <c r="M89" s="466">
        <v>2.3300000000000001E-2</v>
      </c>
      <c r="N89" s="466">
        <v>0.25</v>
      </c>
      <c r="O89" s="471">
        <v>0.11</v>
      </c>
      <c r="P89" s="465">
        <v>1</v>
      </c>
      <c r="Q89" s="465">
        <v>2</v>
      </c>
      <c r="R89" s="465">
        <v>30</v>
      </c>
      <c r="S89" s="467" t="s">
        <v>1395</v>
      </c>
      <c r="T89" s="468">
        <v>58567</v>
      </c>
      <c r="U89" s="468">
        <v>577301</v>
      </c>
      <c r="V89" s="468">
        <v>200801</v>
      </c>
      <c r="W89" s="468">
        <v>40159</v>
      </c>
      <c r="X89" s="465">
        <v>0</v>
      </c>
      <c r="Y89" s="469" t="s">
        <v>1714</v>
      </c>
      <c r="Z89" s="470">
        <v>18.559999999999999</v>
      </c>
      <c r="AA89" s="469" t="s">
        <v>1397</v>
      </c>
      <c r="AB89" s="465">
        <v>8.9999999999999993E-3</v>
      </c>
      <c r="AC89" s="466">
        <v>0.7</v>
      </c>
      <c r="AD89" s="466">
        <v>0.7</v>
      </c>
      <c r="AE89" s="466">
        <v>0.7</v>
      </c>
      <c r="AF89" s="467" t="s">
        <v>1398</v>
      </c>
      <c r="AG89" s="465">
        <v>453</v>
      </c>
      <c r="AH89" s="465">
        <v>453</v>
      </c>
      <c r="AI89" s="465">
        <v>453</v>
      </c>
      <c r="AJ89" s="465">
        <v>30</v>
      </c>
      <c r="AK89" s="469" t="s">
        <v>1399</v>
      </c>
      <c r="AL89" s="466">
        <v>1</v>
      </c>
      <c r="AM89" s="466">
        <v>0</v>
      </c>
      <c r="AN89" s="469" t="s">
        <v>1400</v>
      </c>
      <c r="AO89" s="466"/>
      <c r="AP89" s="466"/>
      <c r="AQ89" s="466"/>
      <c r="AR89" s="466"/>
      <c r="AS89" s="466"/>
      <c r="AT89" s="466"/>
      <c r="AU89" s="466"/>
      <c r="AV89" s="466"/>
      <c r="AW89" s="466"/>
      <c r="AX89" s="466"/>
      <c r="AY89" s="466"/>
      <c r="AZ89" s="466"/>
      <c r="BA89" s="466"/>
      <c r="BB89" s="466"/>
      <c r="BC89" s="466"/>
      <c r="BD89" s="466"/>
      <c r="BE89" s="466"/>
      <c r="BF89" s="466"/>
      <c r="BG89" s="466"/>
      <c r="BH89" s="466"/>
      <c r="BI89" s="466"/>
      <c r="BJ89" s="466"/>
      <c r="BK89" s="466"/>
      <c r="BL89" s="466"/>
      <c r="BM89" s="466"/>
      <c r="BN89" s="466"/>
      <c r="BO89" s="466"/>
      <c r="BP89" s="466"/>
      <c r="BQ89" s="466"/>
      <c r="BR89" s="466"/>
      <c r="BS89" s="466"/>
      <c r="BT89" s="466"/>
      <c r="BU89" s="466"/>
      <c r="BV89" s="466"/>
      <c r="BW89" s="466"/>
      <c r="BX89" s="466"/>
      <c r="BY89" s="466"/>
      <c r="BZ89" s="466"/>
      <c r="CA89" s="466"/>
      <c r="CB89" s="466"/>
      <c r="CC89" s="466"/>
      <c r="CD89" s="466"/>
      <c r="CE89" s="466"/>
      <c r="CF89" s="466"/>
      <c r="CG89" s="466"/>
      <c r="CH89" s="466"/>
      <c r="CI89" s="466"/>
      <c r="CJ89" s="466"/>
      <c r="CK89" s="466"/>
      <c r="CL89" s="466"/>
      <c r="CM89" s="466"/>
      <c r="CN89" s="466"/>
      <c r="CO89" s="466"/>
      <c r="CP89" s="466"/>
      <c r="CQ89" s="466"/>
      <c r="CR89" s="466"/>
      <c r="CS89" s="466"/>
      <c r="CT89" s="466"/>
      <c r="CU89" s="466"/>
      <c r="CV89" s="466"/>
      <c r="CW89" s="466"/>
      <c r="CX89" s="466"/>
      <c r="CY89" s="466"/>
      <c r="CZ89" s="466"/>
      <c r="DA89" s="466"/>
      <c r="DB89" s="466"/>
      <c r="DC89" s="466"/>
      <c r="DD89" s="466"/>
      <c r="DE89" s="466"/>
      <c r="DF89" s="466"/>
      <c r="DG89" s="466"/>
      <c r="DH89" s="466"/>
      <c r="DI89" s="466"/>
      <c r="DJ89" s="466"/>
      <c r="DK89" s="466"/>
      <c r="DL89" s="466"/>
      <c r="DM89" s="466"/>
      <c r="DN89" s="466"/>
      <c r="DO89" s="466"/>
      <c r="DP89" s="466"/>
      <c r="DQ89" s="466"/>
      <c r="DR89" s="466"/>
      <c r="DS89" s="466"/>
      <c r="DT89" s="466"/>
      <c r="DU89" s="466"/>
      <c r="DV89" s="466"/>
      <c r="DW89" s="471"/>
      <c r="DX89" s="466"/>
      <c r="DY89" s="466"/>
      <c r="DZ89" s="466"/>
      <c r="EA89" s="466"/>
      <c r="EB89" s="466"/>
      <c r="EC89" s="466"/>
      <c r="ED89" s="466"/>
      <c r="EE89" s="466"/>
      <c r="EF89" s="466"/>
      <c r="EG89" s="466"/>
      <c r="EH89" s="466"/>
      <c r="EI89" s="466"/>
      <c r="EJ89" s="466"/>
      <c r="EK89" s="465"/>
      <c r="EL89" s="465"/>
      <c r="EM89" s="465"/>
      <c r="EN89" s="465"/>
      <c r="EO89" s="466"/>
      <c r="EP89" s="466"/>
      <c r="EQ89" s="466"/>
      <c r="ER89" s="465"/>
      <c r="ES89" s="465"/>
      <c r="ET89" s="465"/>
      <c r="EU89" s="465"/>
      <c r="EV89" s="465"/>
      <c r="EW89" s="467"/>
      <c r="EX89" s="467" t="s">
        <v>1401</v>
      </c>
      <c r="EY89" s="467">
        <v>0</v>
      </c>
      <c r="EZ89" s="467">
        <v>0</v>
      </c>
      <c r="FA89" s="467">
        <v>0</v>
      </c>
      <c r="FB89" s="469" t="s">
        <v>1402</v>
      </c>
      <c r="FC89" s="467">
        <v>62.117280000000001</v>
      </c>
      <c r="FD89" s="469" t="s">
        <v>1715</v>
      </c>
      <c r="FE89" s="467">
        <v>1589.991</v>
      </c>
      <c r="FF89" s="469" t="s">
        <v>1404</v>
      </c>
      <c r="FG89" s="467">
        <v>0</v>
      </c>
      <c r="FH89" s="469" t="s">
        <v>1405</v>
      </c>
      <c r="FI89" s="467">
        <v>0</v>
      </c>
      <c r="FJ89" s="469" t="s">
        <v>1405</v>
      </c>
      <c r="FK89" s="467">
        <v>0</v>
      </c>
      <c r="FL89" s="472">
        <v>0</v>
      </c>
      <c r="FM89" s="473">
        <v>0</v>
      </c>
      <c r="FN89" s="473">
        <v>0</v>
      </c>
      <c r="FO89" s="473">
        <v>0</v>
      </c>
      <c r="FP89" s="473">
        <v>0</v>
      </c>
      <c r="FQ89" s="473">
        <v>0</v>
      </c>
      <c r="FR89" s="473">
        <v>0</v>
      </c>
      <c r="FS89" s="473">
        <v>0</v>
      </c>
      <c r="FT89" s="473">
        <v>0</v>
      </c>
      <c r="FU89" s="473">
        <v>0</v>
      </c>
      <c r="FV89" s="473">
        <v>0</v>
      </c>
      <c r="FW89" s="473">
        <v>0</v>
      </c>
      <c r="FX89" s="473">
        <v>0</v>
      </c>
      <c r="FY89" s="473">
        <v>0</v>
      </c>
      <c r="FZ89" s="473">
        <v>0</v>
      </c>
      <c r="GA89" s="473">
        <v>0</v>
      </c>
      <c r="GB89" s="473">
        <v>0</v>
      </c>
      <c r="GC89" s="473">
        <v>0</v>
      </c>
      <c r="GD89" s="473">
        <v>0</v>
      </c>
      <c r="GE89" s="473">
        <v>0</v>
      </c>
      <c r="GF89" s="473">
        <v>0</v>
      </c>
      <c r="GG89" s="473">
        <v>0</v>
      </c>
      <c r="GH89" s="473">
        <v>0</v>
      </c>
      <c r="GI89" s="473">
        <v>0</v>
      </c>
      <c r="GJ89" s="473">
        <v>0</v>
      </c>
      <c r="GK89" s="473">
        <v>0</v>
      </c>
      <c r="GL89" s="473">
        <v>0</v>
      </c>
      <c r="GM89" s="473">
        <v>0</v>
      </c>
      <c r="GN89" s="473">
        <v>0</v>
      </c>
      <c r="GO89" s="473">
        <v>0</v>
      </c>
      <c r="GP89" s="473">
        <v>0</v>
      </c>
      <c r="GQ89" s="473">
        <v>0</v>
      </c>
      <c r="GR89" s="473">
        <v>0</v>
      </c>
      <c r="GS89" s="473">
        <v>0</v>
      </c>
      <c r="GT89" s="473">
        <v>0</v>
      </c>
      <c r="GU89" s="473">
        <v>0</v>
      </c>
      <c r="GV89" s="473">
        <v>0</v>
      </c>
      <c r="GW89" s="473">
        <v>0</v>
      </c>
      <c r="GX89" s="473">
        <v>0</v>
      </c>
      <c r="GY89" s="473">
        <v>0</v>
      </c>
      <c r="GZ89" s="473">
        <v>0</v>
      </c>
      <c r="HA89" s="473">
        <v>0</v>
      </c>
      <c r="HB89" s="473">
        <v>0</v>
      </c>
      <c r="HC89" s="473">
        <v>0</v>
      </c>
      <c r="HD89" s="473">
        <v>0</v>
      </c>
      <c r="HE89" s="473">
        <v>0</v>
      </c>
      <c r="HF89" s="473">
        <v>0</v>
      </c>
      <c r="HG89" s="473">
        <v>0</v>
      </c>
      <c r="HH89" s="473">
        <v>0</v>
      </c>
      <c r="HI89" s="473">
        <v>0</v>
      </c>
      <c r="HJ89" s="473">
        <v>0</v>
      </c>
      <c r="HK89" s="473">
        <v>0</v>
      </c>
      <c r="HL89" s="473">
        <v>0</v>
      </c>
      <c r="HM89" s="473">
        <v>0</v>
      </c>
      <c r="HN89" s="473">
        <v>0</v>
      </c>
      <c r="HO89" s="473">
        <v>0</v>
      </c>
      <c r="HP89" s="473">
        <v>0</v>
      </c>
      <c r="HQ89" s="473">
        <v>0</v>
      </c>
      <c r="HR89" s="473">
        <v>0</v>
      </c>
      <c r="HS89" s="473">
        <v>0</v>
      </c>
      <c r="HT89" s="473">
        <v>0</v>
      </c>
      <c r="HU89" s="473">
        <v>0</v>
      </c>
      <c r="HV89" s="473">
        <v>0</v>
      </c>
      <c r="HW89" s="473">
        <v>0</v>
      </c>
      <c r="HX89" s="473">
        <v>0</v>
      </c>
      <c r="HY89" s="473">
        <v>0</v>
      </c>
      <c r="HZ89" s="473">
        <v>0</v>
      </c>
      <c r="IA89" s="473">
        <v>0</v>
      </c>
      <c r="IB89" s="473">
        <v>0</v>
      </c>
      <c r="IC89" s="473">
        <v>0</v>
      </c>
      <c r="ID89" s="473">
        <v>0</v>
      </c>
      <c r="IE89" s="473">
        <v>0</v>
      </c>
      <c r="IF89" s="473">
        <v>0</v>
      </c>
      <c r="IG89" s="473">
        <v>0</v>
      </c>
      <c r="IH89" s="473">
        <v>0</v>
      </c>
      <c r="II89" s="473">
        <v>0</v>
      </c>
      <c r="IJ89" s="473">
        <v>0</v>
      </c>
      <c r="IK89" s="473">
        <v>0</v>
      </c>
      <c r="IL89" s="473">
        <v>0</v>
      </c>
      <c r="IM89" s="473">
        <v>0</v>
      </c>
      <c r="IN89" s="473">
        <v>0</v>
      </c>
      <c r="IO89" s="473">
        <v>0</v>
      </c>
      <c r="IP89" s="473">
        <v>0</v>
      </c>
      <c r="IQ89" s="473">
        <v>0</v>
      </c>
      <c r="IR89" s="473">
        <v>0</v>
      </c>
      <c r="IS89" s="473">
        <v>0</v>
      </c>
      <c r="IT89" s="473">
        <v>0</v>
      </c>
      <c r="IU89" s="473">
        <v>0</v>
      </c>
      <c r="IV89" s="473">
        <v>0</v>
      </c>
      <c r="IW89" s="473">
        <v>0</v>
      </c>
      <c r="IX89" s="473">
        <v>0</v>
      </c>
      <c r="IY89" s="473">
        <v>0</v>
      </c>
      <c r="IZ89" s="473">
        <v>0</v>
      </c>
      <c r="JA89" s="473">
        <v>0</v>
      </c>
      <c r="JB89" s="473">
        <v>0</v>
      </c>
      <c r="JC89" s="473">
        <v>0</v>
      </c>
      <c r="JD89" s="473">
        <v>0</v>
      </c>
      <c r="JE89" s="473">
        <v>0</v>
      </c>
      <c r="JF89" s="473">
        <v>0</v>
      </c>
      <c r="JG89" s="473">
        <v>0</v>
      </c>
      <c r="JH89" s="473">
        <v>0</v>
      </c>
      <c r="JI89" s="467" t="s">
        <v>1416</v>
      </c>
      <c r="JJ89" s="467" t="s">
        <v>1416</v>
      </c>
      <c r="JK89" s="395"/>
      <c r="JL89" s="395"/>
      <c r="JM89" s="395"/>
      <c r="JN89" s="395"/>
      <c r="JO89" s="395"/>
      <c r="JP89" s="395"/>
      <c r="JQ89" s="395"/>
      <c r="JR89" s="395"/>
      <c r="JS89" s="395"/>
      <c r="JT89" s="395"/>
      <c r="JU89" s="395"/>
      <c r="JV89" s="395"/>
      <c r="JW89" s="395"/>
      <c r="JX89" s="395"/>
      <c r="JY89" s="395"/>
      <c r="JZ89" s="395"/>
      <c r="KA89" s="395"/>
      <c r="KB89" s="395"/>
      <c r="KC89" s="395"/>
      <c r="KD89" s="395"/>
      <c r="KE89" s="395"/>
      <c r="KF89" s="395"/>
      <c r="KG89" s="395"/>
      <c r="KH89" s="395"/>
      <c r="KI89" s="395"/>
      <c r="KJ89" s="395"/>
      <c r="KK89" s="395"/>
      <c r="KL89" s="395"/>
      <c r="KM89" s="395"/>
      <c r="KN89" s="395"/>
      <c r="KO89" s="395"/>
      <c r="KP89" s="395"/>
      <c r="KQ89" s="395"/>
      <c r="KR89" s="395"/>
      <c r="KS89" s="395"/>
      <c r="KT89" s="395"/>
      <c r="KU89" s="395"/>
      <c r="KV89" s="395"/>
      <c r="KW89" s="395"/>
      <c r="KX89" s="395"/>
      <c r="KY89" s="395"/>
      <c r="KZ89" s="395"/>
      <c r="LA89" s="395"/>
      <c r="LB89" s="395"/>
      <c r="LC89" s="395"/>
      <c r="LD89" s="395"/>
      <c r="LE89" s="395"/>
      <c r="LF89" s="395"/>
      <c r="LG89" s="395"/>
      <c r="LH89" s="395"/>
      <c r="LI89" s="395"/>
      <c r="LJ89" s="395"/>
      <c r="LK89" s="395"/>
      <c r="LL89" s="395"/>
      <c r="LM89" s="395"/>
      <c r="LN89" s="395"/>
      <c r="LO89" s="395"/>
      <c r="LP89" s="395"/>
      <c r="LQ89" s="395"/>
      <c r="LR89" s="395"/>
      <c r="LS89" s="395"/>
      <c r="LT89" s="395"/>
      <c r="LU89" s="395"/>
      <c r="LV89" s="395"/>
      <c r="LW89" s="395"/>
      <c r="LX89" s="395"/>
      <c r="LY89" s="395"/>
      <c r="LZ89" s="395"/>
      <c r="MA89" s="395"/>
      <c r="MB89" s="395"/>
      <c r="MC89" s="395"/>
      <c r="MD89" s="395"/>
      <c r="ME89" s="395"/>
      <c r="MF89" s="395"/>
      <c r="MG89" s="395"/>
      <c r="MH89" s="395"/>
      <c r="MI89" s="395"/>
      <c r="MJ89" s="395"/>
      <c r="MK89" s="395"/>
      <c r="ML89" s="395"/>
      <c r="MM89" s="395"/>
      <c r="MN89" s="395"/>
      <c r="MO89" s="395"/>
      <c r="MP89" s="395"/>
      <c r="MQ89" s="395"/>
      <c r="MR89" s="395"/>
      <c r="MS89" s="395"/>
      <c r="MT89" s="395"/>
      <c r="MU89" s="395"/>
      <c r="MV89" s="395"/>
      <c r="MW89" s="395"/>
      <c r="MX89" s="395"/>
      <c r="MY89" s="395"/>
      <c r="MZ89" s="395"/>
      <c r="NA89" s="395"/>
      <c r="NB89" s="395"/>
      <c r="NC89" s="395"/>
      <c r="ND89" s="395"/>
      <c r="NE89" s="395"/>
      <c r="NF89" s="395"/>
      <c r="NG89" s="489"/>
      <c r="NH89" s="475">
        <v>3.113250650905568</v>
      </c>
      <c r="NI89" s="475">
        <v>25.908471916836138</v>
      </c>
      <c r="NJ89" s="475">
        <v>3.3009252430218172</v>
      </c>
      <c r="NK89" s="475">
        <v>4636.6517759999997</v>
      </c>
      <c r="NL89" s="475">
        <v>19.624218322258297</v>
      </c>
      <c r="NM89" s="475">
        <v>0.20080100000000001</v>
      </c>
      <c r="NN89" s="475">
        <v>0.57730099999999995</v>
      </c>
      <c r="NO89" s="475">
        <v>5.8567000000000001E-2</v>
      </c>
      <c r="NP89" s="475">
        <v>3.7870243361629766E-2</v>
      </c>
      <c r="NQ89" s="475">
        <v>0.49679436359841306</v>
      </c>
      <c r="NR89" s="475">
        <v>1.6378771604731095</v>
      </c>
      <c r="NS89" s="475">
        <v>0</v>
      </c>
      <c r="NT89" s="475">
        <v>14.743649450039836</v>
      </c>
      <c r="NU89" s="475">
        <v>0.56159144046050335</v>
      </c>
      <c r="NV89" s="475">
        <v>0</v>
      </c>
      <c r="NW89" s="475">
        <v>0.31792398169101554</v>
      </c>
      <c r="NX89" s="475">
        <v>0</v>
      </c>
      <c r="NY89" s="475">
        <v>0</v>
      </c>
      <c r="NZ89" s="475">
        <v>0.95397243927215924</v>
      </c>
      <c r="OA89" s="475">
        <v>2.0339999604341113E-2</v>
      </c>
      <c r="OB89" s="475">
        <v>0.21999999999999995</v>
      </c>
      <c r="OC89" s="475">
        <v>1.0497043565446087</v>
      </c>
      <c r="OD89" s="475">
        <v>1.0739929178654373E-13</v>
      </c>
      <c r="OE89" s="475">
        <v>9.3370716532937497E-13</v>
      </c>
      <c r="OF89" s="475">
        <v>0.1099999964237213</v>
      </c>
      <c r="OG89" s="475">
        <v>6.9087395071983346E-2</v>
      </c>
      <c r="OH89" s="475">
        <v>0.33055949131340168</v>
      </c>
      <c r="OI89" s="475">
        <v>0.11</v>
      </c>
      <c r="OJ89" s="475">
        <v>4.53E-2</v>
      </c>
      <c r="OK89" s="475">
        <v>5.7733800000000002E-2</v>
      </c>
      <c r="OL89" s="475">
        <v>0.61659829136570199</v>
      </c>
      <c r="OM89" s="475" t="s">
        <v>1395</v>
      </c>
      <c r="ON89" s="475">
        <v>1</v>
      </c>
      <c r="OO89" s="475">
        <v>78</v>
      </c>
      <c r="OP89" s="490"/>
      <c r="OQ89" s="491" t="s">
        <v>1395</v>
      </c>
      <c r="OR89" s="478" t="s">
        <v>1395</v>
      </c>
      <c r="OS89" s="479">
        <v>876828</v>
      </c>
      <c r="OT89" s="479">
        <v>2046</v>
      </c>
      <c r="OU89" s="479" t="s">
        <v>1395</v>
      </c>
      <c r="OV89" s="479" t="s">
        <v>1395</v>
      </c>
      <c r="OW89" s="479">
        <v>0</v>
      </c>
      <c r="OX89" s="479">
        <v>1</v>
      </c>
      <c r="OY89" s="480">
        <v>1</v>
      </c>
      <c r="OZ89" s="480">
        <v>0.60682945146165224</v>
      </c>
      <c r="PA89" s="481"/>
      <c r="PB89" s="482">
        <v>3.113250650905568</v>
      </c>
      <c r="PC89" s="483"/>
      <c r="PD89" s="478">
        <v>296.63598860722402</v>
      </c>
      <c r="PE89" s="479">
        <v>3.3104028959735327E-10</v>
      </c>
      <c r="PF89" s="479">
        <v>372.16639979361014</v>
      </c>
      <c r="PG89" s="480">
        <v>3.113250650905568</v>
      </c>
      <c r="PH89" s="483"/>
      <c r="PI89" s="478">
        <v>3.113250650905568</v>
      </c>
      <c r="PJ89" s="479">
        <v>56750</v>
      </c>
      <c r="PK89" s="479">
        <v>575</v>
      </c>
      <c r="PL89" s="479">
        <v>6.9420929085428185E-2</v>
      </c>
      <c r="PM89" s="484">
        <v>36</v>
      </c>
      <c r="PN89" s="479">
        <v>14364</v>
      </c>
      <c r="PO89" s="485">
        <v>2043</v>
      </c>
      <c r="PP89" s="479">
        <v>33</v>
      </c>
      <c r="PQ89" s="479">
        <v>0</v>
      </c>
      <c r="PR89" s="486" t="s">
        <v>1758</v>
      </c>
      <c r="PS89" s="486" t="s">
        <v>1595</v>
      </c>
      <c r="PT89" s="479">
        <v>1</v>
      </c>
      <c r="PU89" s="487" t="s">
        <v>1757</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row>
    <row r="90" spans="1:457" x14ac:dyDescent="0.35">
      <c r="A90" s="459" t="s">
        <v>1759</v>
      </c>
      <c r="B90" s="460">
        <v>3.1826715799909961</v>
      </c>
      <c r="C90" s="488">
        <f>NPV(About!A$94,'H2 Data'!AE$2:BH$2)/30*AB90+B90</f>
        <v>4.502775637619596</v>
      </c>
      <c r="D90" s="462" t="s">
        <v>1592</v>
      </c>
      <c r="E90" s="463" t="s">
        <v>1759</v>
      </c>
      <c r="F90" s="463" t="s">
        <v>1391</v>
      </c>
      <c r="G90" s="463" t="s">
        <v>1593</v>
      </c>
      <c r="H90" s="463" t="s">
        <v>1713</v>
      </c>
      <c r="I90" s="463" t="s">
        <v>1595</v>
      </c>
      <c r="J90" s="464">
        <v>2047</v>
      </c>
      <c r="K90" s="465">
        <v>575</v>
      </c>
      <c r="L90" s="466">
        <v>0.95</v>
      </c>
      <c r="M90" s="466">
        <v>2.3300000000000001E-2</v>
      </c>
      <c r="N90" s="466">
        <v>0.25</v>
      </c>
      <c r="O90" s="471">
        <v>0.11</v>
      </c>
      <c r="P90" s="465">
        <v>1</v>
      </c>
      <c r="Q90" s="465">
        <v>2</v>
      </c>
      <c r="R90" s="465">
        <v>30</v>
      </c>
      <c r="S90" s="467" t="s">
        <v>1395</v>
      </c>
      <c r="T90" s="468">
        <v>59756</v>
      </c>
      <c r="U90" s="468">
        <v>589021</v>
      </c>
      <c r="V90" s="468">
        <v>204877</v>
      </c>
      <c r="W90" s="468">
        <v>40974</v>
      </c>
      <c r="X90" s="465">
        <v>0</v>
      </c>
      <c r="Y90" s="469" t="s">
        <v>1714</v>
      </c>
      <c r="Z90" s="470">
        <v>18.559999999999999</v>
      </c>
      <c r="AA90" s="469" t="s">
        <v>1397</v>
      </c>
      <c r="AB90" s="465">
        <v>8.9999999999999993E-3</v>
      </c>
      <c r="AC90" s="466">
        <v>0.7</v>
      </c>
      <c r="AD90" s="466">
        <v>0.7</v>
      </c>
      <c r="AE90" s="466">
        <v>0.7</v>
      </c>
      <c r="AF90" s="467" t="s">
        <v>1398</v>
      </c>
      <c r="AG90" s="465">
        <v>453</v>
      </c>
      <c r="AH90" s="465">
        <v>453</v>
      </c>
      <c r="AI90" s="465">
        <v>453</v>
      </c>
      <c r="AJ90" s="465">
        <v>30</v>
      </c>
      <c r="AK90" s="469" t="s">
        <v>1399</v>
      </c>
      <c r="AL90" s="466">
        <v>1</v>
      </c>
      <c r="AM90" s="466">
        <v>0</v>
      </c>
      <c r="AN90" s="469" t="s">
        <v>1400</v>
      </c>
      <c r="AO90" s="466"/>
      <c r="AP90" s="466"/>
      <c r="AQ90" s="466"/>
      <c r="AR90" s="466"/>
      <c r="AS90" s="466"/>
      <c r="AT90" s="466"/>
      <c r="AU90" s="466"/>
      <c r="AV90" s="466"/>
      <c r="AW90" s="466"/>
      <c r="AX90" s="466"/>
      <c r="AY90" s="466"/>
      <c r="AZ90" s="466"/>
      <c r="BA90" s="466"/>
      <c r="BB90" s="466"/>
      <c r="BC90" s="466"/>
      <c r="BD90" s="466"/>
      <c r="BE90" s="466"/>
      <c r="BF90" s="466"/>
      <c r="BG90" s="466"/>
      <c r="BH90" s="466"/>
      <c r="BI90" s="466"/>
      <c r="BJ90" s="466"/>
      <c r="BK90" s="466"/>
      <c r="BL90" s="466"/>
      <c r="BM90" s="466"/>
      <c r="BN90" s="466"/>
      <c r="BO90" s="466"/>
      <c r="BP90" s="466"/>
      <c r="BQ90" s="466"/>
      <c r="BR90" s="466"/>
      <c r="BS90" s="466"/>
      <c r="BT90" s="466"/>
      <c r="BU90" s="466"/>
      <c r="BV90" s="466"/>
      <c r="BW90" s="466"/>
      <c r="BX90" s="466"/>
      <c r="BY90" s="466"/>
      <c r="BZ90" s="466"/>
      <c r="CA90" s="466"/>
      <c r="CB90" s="466"/>
      <c r="CC90" s="466"/>
      <c r="CD90" s="466"/>
      <c r="CE90" s="466"/>
      <c r="CF90" s="466"/>
      <c r="CG90" s="466"/>
      <c r="CH90" s="466"/>
      <c r="CI90" s="466"/>
      <c r="CJ90" s="466"/>
      <c r="CK90" s="466"/>
      <c r="CL90" s="466"/>
      <c r="CM90" s="466"/>
      <c r="CN90" s="466"/>
      <c r="CO90" s="466"/>
      <c r="CP90" s="466"/>
      <c r="CQ90" s="466"/>
      <c r="CR90" s="466"/>
      <c r="CS90" s="466"/>
      <c r="CT90" s="466"/>
      <c r="CU90" s="466"/>
      <c r="CV90" s="466"/>
      <c r="CW90" s="466"/>
      <c r="CX90" s="466"/>
      <c r="CY90" s="466"/>
      <c r="CZ90" s="466"/>
      <c r="DA90" s="466"/>
      <c r="DB90" s="466"/>
      <c r="DC90" s="466"/>
      <c r="DD90" s="466"/>
      <c r="DE90" s="466"/>
      <c r="DF90" s="466"/>
      <c r="DG90" s="466"/>
      <c r="DH90" s="466"/>
      <c r="DI90" s="466"/>
      <c r="DJ90" s="466"/>
      <c r="DK90" s="466"/>
      <c r="DL90" s="466"/>
      <c r="DM90" s="466"/>
      <c r="DN90" s="466"/>
      <c r="DO90" s="466"/>
      <c r="DP90" s="466"/>
      <c r="DQ90" s="466"/>
      <c r="DR90" s="466"/>
      <c r="DS90" s="466"/>
      <c r="DT90" s="466"/>
      <c r="DU90" s="466"/>
      <c r="DV90" s="466"/>
      <c r="DW90" s="471"/>
      <c r="DX90" s="466"/>
      <c r="DY90" s="466"/>
      <c r="DZ90" s="466"/>
      <c r="EA90" s="466"/>
      <c r="EB90" s="466"/>
      <c r="EC90" s="466"/>
      <c r="ED90" s="466"/>
      <c r="EE90" s="466"/>
      <c r="EF90" s="466"/>
      <c r="EG90" s="466"/>
      <c r="EH90" s="466"/>
      <c r="EI90" s="466"/>
      <c r="EJ90" s="466"/>
      <c r="EK90" s="465"/>
      <c r="EL90" s="465"/>
      <c r="EM90" s="465"/>
      <c r="EN90" s="465"/>
      <c r="EO90" s="466"/>
      <c r="EP90" s="466"/>
      <c r="EQ90" s="466"/>
      <c r="ER90" s="465"/>
      <c r="ES90" s="465"/>
      <c r="ET90" s="465"/>
      <c r="EU90" s="465"/>
      <c r="EV90" s="465"/>
      <c r="EW90" s="467"/>
      <c r="EX90" s="467" t="s">
        <v>1401</v>
      </c>
      <c r="EY90" s="467">
        <v>0</v>
      </c>
      <c r="EZ90" s="467">
        <v>0</v>
      </c>
      <c r="FA90" s="467">
        <v>0</v>
      </c>
      <c r="FB90" s="469" t="s">
        <v>1402</v>
      </c>
      <c r="FC90" s="467">
        <v>62.117280000000001</v>
      </c>
      <c r="FD90" s="469" t="s">
        <v>1715</v>
      </c>
      <c r="FE90" s="467">
        <v>1589.991</v>
      </c>
      <c r="FF90" s="469" t="s">
        <v>1404</v>
      </c>
      <c r="FG90" s="467">
        <v>0</v>
      </c>
      <c r="FH90" s="469" t="s">
        <v>1405</v>
      </c>
      <c r="FI90" s="467">
        <v>0</v>
      </c>
      <c r="FJ90" s="469" t="s">
        <v>1405</v>
      </c>
      <c r="FK90" s="467">
        <v>0</v>
      </c>
      <c r="FL90" s="472">
        <v>0</v>
      </c>
      <c r="FM90" s="473">
        <v>0</v>
      </c>
      <c r="FN90" s="473">
        <v>0</v>
      </c>
      <c r="FO90" s="473">
        <v>0</v>
      </c>
      <c r="FP90" s="473">
        <v>0</v>
      </c>
      <c r="FQ90" s="473">
        <v>0</v>
      </c>
      <c r="FR90" s="473">
        <v>0</v>
      </c>
      <c r="FS90" s="473">
        <v>0</v>
      </c>
      <c r="FT90" s="473">
        <v>0</v>
      </c>
      <c r="FU90" s="473">
        <v>0</v>
      </c>
      <c r="FV90" s="473">
        <v>0</v>
      </c>
      <c r="FW90" s="473">
        <v>0</v>
      </c>
      <c r="FX90" s="473">
        <v>0</v>
      </c>
      <c r="FY90" s="473">
        <v>0</v>
      </c>
      <c r="FZ90" s="473">
        <v>0</v>
      </c>
      <c r="GA90" s="473">
        <v>0</v>
      </c>
      <c r="GB90" s="473">
        <v>0</v>
      </c>
      <c r="GC90" s="473">
        <v>0</v>
      </c>
      <c r="GD90" s="473">
        <v>0</v>
      </c>
      <c r="GE90" s="473">
        <v>0</v>
      </c>
      <c r="GF90" s="473">
        <v>0</v>
      </c>
      <c r="GG90" s="473">
        <v>0</v>
      </c>
      <c r="GH90" s="473">
        <v>0</v>
      </c>
      <c r="GI90" s="473">
        <v>0</v>
      </c>
      <c r="GJ90" s="473">
        <v>0</v>
      </c>
      <c r="GK90" s="473">
        <v>0</v>
      </c>
      <c r="GL90" s="473">
        <v>0</v>
      </c>
      <c r="GM90" s="473">
        <v>0</v>
      </c>
      <c r="GN90" s="473">
        <v>0</v>
      </c>
      <c r="GO90" s="473">
        <v>0</v>
      </c>
      <c r="GP90" s="473">
        <v>0</v>
      </c>
      <c r="GQ90" s="473">
        <v>0</v>
      </c>
      <c r="GR90" s="473">
        <v>0</v>
      </c>
      <c r="GS90" s="473">
        <v>0</v>
      </c>
      <c r="GT90" s="473">
        <v>0</v>
      </c>
      <c r="GU90" s="473">
        <v>0</v>
      </c>
      <c r="GV90" s="473">
        <v>0</v>
      </c>
      <c r="GW90" s="473">
        <v>0</v>
      </c>
      <c r="GX90" s="473">
        <v>0</v>
      </c>
      <c r="GY90" s="473">
        <v>0</v>
      </c>
      <c r="GZ90" s="473">
        <v>0</v>
      </c>
      <c r="HA90" s="473">
        <v>0</v>
      </c>
      <c r="HB90" s="473">
        <v>0</v>
      </c>
      <c r="HC90" s="473">
        <v>0</v>
      </c>
      <c r="HD90" s="473">
        <v>0</v>
      </c>
      <c r="HE90" s="473">
        <v>0</v>
      </c>
      <c r="HF90" s="473">
        <v>0</v>
      </c>
      <c r="HG90" s="473">
        <v>0</v>
      </c>
      <c r="HH90" s="473">
        <v>0</v>
      </c>
      <c r="HI90" s="473">
        <v>0</v>
      </c>
      <c r="HJ90" s="473">
        <v>0</v>
      </c>
      <c r="HK90" s="473">
        <v>0</v>
      </c>
      <c r="HL90" s="473">
        <v>0</v>
      </c>
      <c r="HM90" s="473">
        <v>0</v>
      </c>
      <c r="HN90" s="473">
        <v>0</v>
      </c>
      <c r="HO90" s="473">
        <v>0</v>
      </c>
      <c r="HP90" s="473">
        <v>0</v>
      </c>
      <c r="HQ90" s="473">
        <v>0</v>
      </c>
      <c r="HR90" s="473">
        <v>0</v>
      </c>
      <c r="HS90" s="473">
        <v>0</v>
      </c>
      <c r="HT90" s="473">
        <v>0</v>
      </c>
      <c r="HU90" s="473">
        <v>0</v>
      </c>
      <c r="HV90" s="473">
        <v>0</v>
      </c>
      <c r="HW90" s="473">
        <v>0</v>
      </c>
      <c r="HX90" s="473">
        <v>0</v>
      </c>
      <c r="HY90" s="473">
        <v>0</v>
      </c>
      <c r="HZ90" s="473">
        <v>0</v>
      </c>
      <c r="IA90" s="473">
        <v>0</v>
      </c>
      <c r="IB90" s="473">
        <v>0</v>
      </c>
      <c r="IC90" s="473">
        <v>0</v>
      </c>
      <c r="ID90" s="473">
        <v>0</v>
      </c>
      <c r="IE90" s="473">
        <v>0</v>
      </c>
      <c r="IF90" s="473">
        <v>0</v>
      </c>
      <c r="IG90" s="473">
        <v>0</v>
      </c>
      <c r="IH90" s="473">
        <v>0</v>
      </c>
      <c r="II90" s="473">
        <v>0</v>
      </c>
      <c r="IJ90" s="473">
        <v>0</v>
      </c>
      <c r="IK90" s="473">
        <v>0</v>
      </c>
      <c r="IL90" s="473">
        <v>0</v>
      </c>
      <c r="IM90" s="473">
        <v>0</v>
      </c>
      <c r="IN90" s="473">
        <v>0</v>
      </c>
      <c r="IO90" s="473">
        <v>0</v>
      </c>
      <c r="IP90" s="473">
        <v>0</v>
      </c>
      <c r="IQ90" s="473">
        <v>0</v>
      </c>
      <c r="IR90" s="473">
        <v>0</v>
      </c>
      <c r="IS90" s="473">
        <v>0</v>
      </c>
      <c r="IT90" s="473">
        <v>0</v>
      </c>
      <c r="IU90" s="473">
        <v>0</v>
      </c>
      <c r="IV90" s="473">
        <v>0</v>
      </c>
      <c r="IW90" s="473">
        <v>0</v>
      </c>
      <c r="IX90" s="473">
        <v>0</v>
      </c>
      <c r="IY90" s="473">
        <v>0</v>
      </c>
      <c r="IZ90" s="473">
        <v>0</v>
      </c>
      <c r="JA90" s="473">
        <v>0</v>
      </c>
      <c r="JB90" s="473">
        <v>0</v>
      </c>
      <c r="JC90" s="473">
        <v>0</v>
      </c>
      <c r="JD90" s="473">
        <v>0</v>
      </c>
      <c r="JE90" s="473">
        <v>0</v>
      </c>
      <c r="JF90" s="473">
        <v>0</v>
      </c>
      <c r="JG90" s="473">
        <v>0</v>
      </c>
      <c r="JH90" s="473">
        <v>0</v>
      </c>
      <c r="JI90" s="467" t="s">
        <v>1416</v>
      </c>
      <c r="JJ90" s="467" t="s">
        <v>1416</v>
      </c>
      <c r="JK90" s="395"/>
      <c r="JL90" s="395"/>
      <c r="JM90" s="395"/>
      <c r="JN90" s="395"/>
      <c r="JO90" s="395"/>
      <c r="JP90" s="395"/>
      <c r="JQ90" s="395"/>
      <c r="JR90" s="395"/>
      <c r="JS90" s="395"/>
      <c r="JT90" s="395"/>
      <c r="JU90" s="395"/>
      <c r="JV90" s="395"/>
      <c r="JW90" s="395"/>
      <c r="JX90" s="395"/>
      <c r="JY90" s="395"/>
      <c r="JZ90" s="395"/>
      <c r="KA90" s="395"/>
      <c r="KB90" s="395"/>
      <c r="KC90" s="395"/>
      <c r="KD90" s="395"/>
      <c r="KE90" s="395"/>
      <c r="KF90" s="395"/>
      <c r="KG90" s="395"/>
      <c r="KH90" s="395"/>
      <c r="KI90" s="395"/>
      <c r="KJ90" s="395"/>
      <c r="KK90" s="395"/>
      <c r="KL90" s="395"/>
      <c r="KM90" s="395"/>
      <c r="KN90" s="395"/>
      <c r="KO90" s="395"/>
      <c r="KP90" s="395"/>
      <c r="KQ90" s="395"/>
      <c r="KR90" s="395"/>
      <c r="KS90" s="395"/>
      <c r="KT90" s="395"/>
      <c r="KU90" s="395"/>
      <c r="KV90" s="395"/>
      <c r="KW90" s="395"/>
      <c r="KX90" s="395"/>
      <c r="KY90" s="395"/>
      <c r="KZ90" s="395"/>
      <c r="LA90" s="395"/>
      <c r="LB90" s="395"/>
      <c r="LC90" s="395"/>
      <c r="LD90" s="395"/>
      <c r="LE90" s="395"/>
      <c r="LF90" s="395"/>
      <c r="LG90" s="395"/>
      <c r="LH90" s="395"/>
      <c r="LI90" s="395"/>
      <c r="LJ90" s="395"/>
      <c r="LK90" s="395"/>
      <c r="LL90" s="395"/>
      <c r="LM90" s="395"/>
      <c r="LN90" s="395"/>
      <c r="LO90" s="395"/>
      <c r="LP90" s="395"/>
      <c r="LQ90" s="395"/>
      <c r="LR90" s="395"/>
      <c r="LS90" s="395"/>
      <c r="LT90" s="395"/>
      <c r="LU90" s="395"/>
      <c r="LV90" s="395"/>
      <c r="LW90" s="395"/>
      <c r="LX90" s="395"/>
      <c r="LY90" s="395"/>
      <c r="LZ90" s="395"/>
      <c r="MA90" s="395"/>
      <c r="MB90" s="395"/>
      <c r="MC90" s="395"/>
      <c r="MD90" s="395"/>
      <c r="ME90" s="395"/>
      <c r="MF90" s="395"/>
      <c r="MG90" s="395"/>
      <c r="MH90" s="395"/>
      <c r="MI90" s="395"/>
      <c r="MJ90" s="395"/>
      <c r="MK90" s="395"/>
      <c r="ML90" s="395"/>
      <c r="MM90" s="395"/>
      <c r="MN90" s="395"/>
      <c r="MO90" s="395"/>
      <c r="MP90" s="395"/>
      <c r="MQ90" s="395"/>
      <c r="MR90" s="395"/>
      <c r="MS90" s="395"/>
      <c r="MT90" s="395"/>
      <c r="MU90" s="395"/>
      <c r="MV90" s="395"/>
      <c r="MW90" s="395"/>
      <c r="MX90" s="395"/>
      <c r="MY90" s="395"/>
      <c r="MZ90" s="395"/>
      <c r="NA90" s="395"/>
      <c r="NB90" s="395"/>
      <c r="NC90" s="395"/>
      <c r="ND90" s="395"/>
      <c r="NE90" s="395"/>
      <c r="NF90" s="395"/>
      <c r="NG90" s="489"/>
      <c r="NH90" s="475">
        <v>3.1826715799909961</v>
      </c>
      <c r="NI90" s="475">
        <v>26.486192888685068</v>
      </c>
      <c r="NJ90" s="475">
        <v>3.3708510054037455</v>
      </c>
      <c r="NK90" s="475">
        <v>4637.074943999999</v>
      </c>
      <c r="NL90" s="475">
        <v>20.063972181752913</v>
      </c>
      <c r="NM90" s="475">
        <v>0.204877</v>
      </c>
      <c r="NN90" s="475">
        <v>0.58902100000000002</v>
      </c>
      <c r="NO90" s="475">
        <v>5.9755999999999997E-2</v>
      </c>
      <c r="NP90" s="475">
        <v>3.8639040048235151E-2</v>
      </c>
      <c r="NQ90" s="475">
        <v>0.5068796569052274</v>
      </c>
      <c r="NR90" s="475">
        <v>1.6711167779955465</v>
      </c>
      <c r="NS90" s="475">
        <v>0</v>
      </c>
      <c r="NT90" s="475">
        <v>15.05783235211906</v>
      </c>
      <c r="NU90" s="475">
        <v>0.57305638499585509</v>
      </c>
      <c r="NV90" s="475">
        <v>0</v>
      </c>
      <c r="NW90" s="475">
        <v>0.33019446014218967</v>
      </c>
      <c r="NX90" s="475">
        <v>0</v>
      </c>
      <c r="NY90" s="475">
        <v>0</v>
      </c>
      <c r="NZ90" s="475">
        <v>0.99396046949856576</v>
      </c>
      <c r="OA90" s="475">
        <v>2.0340000159551817E-2</v>
      </c>
      <c r="OB90" s="475">
        <v>0.21999999999999995</v>
      </c>
      <c r="OC90" s="475">
        <v>1.0763731908926923</v>
      </c>
      <c r="OD90" s="475">
        <v>9.8640565057268111E-14</v>
      </c>
      <c r="OE90" s="475">
        <v>8.5756061193737944E-13</v>
      </c>
      <c r="OF90" s="475">
        <v>0.1099999964237213</v>
      </c>
      <c r="OG90" s="475">
        <v>6.9387307763099662E-2</v>
      </c>
      <c r="OH90" s="475">
        <v>0.33292433941365263</v>
      </c>
      <c r="OI90" s="475">
        <v>0.11</v>
      </c>
      <c r="OJ90" s="475">
        <v>4.53E-2</v>
      </c>
      <c r="OK90" s="475">
        <v>5.7733800000000002E-2</v>
      </c>
      <c r="OL90" s="475">
        <v>0.6043066749085565</v>
      </c>
      <c r="OM90" s="475" t="s">
        <v>1395</v>
      </c>
      <c r="ON90" s="475">
        <v>1</v>
      </c>
      <c r="OO90" s="475">
        <v>79</v>
      </c>
      <c r="OP90" s="490"/>
      <c r="OQ90" s="491" t="s">
        <v>1395</v>
      </c>
      <c r="OR90" s="478" t="s">
        <v>1395</v>
      </c>
      <c r="OS90" s="479">
        <v>894628</v>
      </c>
      <c r="OT90" s="479">
        <v>2047</v>
      </c>
      <c r="OU90" s="479" t="s">
        <v>1395</v>
      </c>
      <c r="OV90" s="479" t="s">
        <v>1395</v>
      </c>
      <c r="OW90" s="479">
        <v>0</v>
      </c>
      <c r="OX90" s="479">
        <v>1</v>
      </c>
      <c r="OY90" s="480">
        <v>1</v>
      </c>
      <c r="OZ90" s="480">
        <v>0.59473258979199017</v>
      </c>
      <c r="PA90" s="481"/>
      <c r="PB90" s="482">
        <v>3.1826715799909961</v>
      </c>
      <c r="PC90" s="483"/>
      <c r="PD90" s="478">
        <v>296.62456590087362</v>
      </c>
      <c r="PE90" s="479">
        <v>2.9798202111114421E-10</v>
      </c>
      <c r="PF90" s="479">
        <v>374.01421477071864</v>
      </c>
      <c r="PG90" s="480">
        <v>3.1826715799909961</v>
      </c>
      <c r="PH90" s="483"/>
      <c r="PI90" s="478">
        <v>3.1826715799909961</v>
      </c>
      <c r="PJ90" s="479">
        <v>57325</v>
      </c>
      <c r="PK90" s="479">
        <v>575</v>
      </c>
      <c r="PL90" s="479">
        <v>6.9633571920993287E-2</v>
      </c>
      <c r="PM90" s="484">
        <v>36</v>
      </c>
      <c r="PN90" s="479">
        <v>14328</v>
      </c>
      <c r="PO90" s="485">
        <v>2044</v>
      </c>
      <c r="PP90" s="479">
        <v>33</v>
      </c>
      <c r="PQ90" s="479">
        <v>0</v>
      </c>
      <c r="PR90" s="486" t="s">
        <v>1760</v>
      </c>
      <c r="PS90" s="486" t="s">
        <v>1595</v>
      </c>
      <c r="PT90" s="479">
        <v>1</v>
      </c>
      <c r="PU90" s="487" t="s">
        <v>1759</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row>
    <row r="91" spans="1:457" x14ac:dyDescent="0.35">
      <c r="A91" s="459" t="s">
        <v>1761</v>
      </c>
      <c r="B91" s="460">
        <v>3.2523051519119894</v>
      </c>
      <c r="C91" s="488">
        <f>NPV(About!A$94,'H2 Data'!AE$2:BH$2)/30*AB91+B91</f>
        <v>4.5724092095405897</v>
      </c>
      <c r="D91" s="462" t="s">
        <v>1592</v>
      </c>
      <c r="E91" s="463" t="s">
        <v>1761</v>
      </c>
      <c r="F91" s="463" t="s">
        <v>1391</v>
      </c>
      <c r="G91" s="463" t="s">
        <v>1593</v>
      </c>
      <c r="H91" s="463" t="s">
        <v>1713</v>
      </c>
      <c r="I91" s="463" t="s">
        <v>1595</v>
      </c>
      <c r="J91" s="464">
        <v>2048</v>
      </c>
      <c r="K91" s="465">
        <v>575</v>
      </c>
      <c r="L91" s="466">
        <v>0.95</v>
      </c>
      <c r="M91" s="466">
        <v>2.3300000000000001E-2</v>
      </c>
      <c r="N91" s="466">
        <v>0.25</v>
      </c>
      <c r="O91" s="471">
        <v>0.11</v>
      </c>
      <c r="P91" s="465">
        <v>1</v>
      </c>
      <c r="Q91" s="465">
        <v>2</v>
      </c>
      <c r="R91" s="465">
        <v>30</v>
      </c>
      <c r="S91" s="467" t="s">
        <v>1395</v>
      </c>
      <c r="T91" s="468">
        <v>60969</v>
      </c>
      <c r="U91" s="468">
        <v>600978</v>
      </c>
      <c r="V91" s="468">
        <v>209036.00000000003</v>
      </c>
      <c r="W91" s="468">
        <v>41806</v>
      </c>
      <c r="X91" s="465">
        <v>0</v>
      </c>
      <c r="Y91" s="469" t="s">
        <v>1714</v>
      </c>
      <c r="Z91" s="470">
        <v>18.559999999999999</v>
      </c>
      <c r="AA91" s="469" t="s">
        <v>1397</v>
      </c>
      <c r="AB91" s="465">
        <v>8.9999999999999993E-3</v>
      </c>
      <c r="AC91" s="466">
        <v>0.7</v>
      </c>
      <c r="AD91" s="466">
        <v>0.7</v>
      </c>
      <c r="AE91" s="466">
        <v>0.7</v>
      </c>
      <c r="AF91" s="467" t="s">
        <v>1398</v>
      </c>
      <c r="AG91" s="465">
        <v>453</v>
      </c>
      <c r="AH91" s="465">
        <v>453</v>
      </c>
      <c r="AI91" s="465">
        <v>453</v>
      </c>
      <c r="AJ91" s="465">
        <v>30</v>
      </c>
      <c r="AK91" s="469" t="s">
        <v>1399</v>
      </c>
      <c r="AL91" s="466">
        <v>1</v>
      </c>
      <c r="AM91" s="466">
        <v>0</v>
      </c>
      <c r="AN91" s="469" t="s">
        <v>1400</v>
      </c>
      <c r="AO91" s="466"/>
      <c r="AP91" s="466"/>
      <c r="AQ91" s="466"/>
      <c r="AR91" s="466"/>
      <c r="AS91" s="466"/>
      <c r="AT91" s="466"/>
      <c r="AU91" s="466"/>
      <c r="AV91" s="466"/>
      <c r="AW91" s="466"/>
      <c r="AX91" s="466"/>
      <c r="AY91" s="466"/>
      <c r="AZ91" s="466"/>
      <c r="BA91" s="466"/>
      <c r="BB91" s="466"/>
      <c r="BC91" s="466"/>
      <c r="BD91" s="466"/>
      <c r="BE91" s="466"/>
      <c r="BF91" s="466"/>
      <c r="BG91" s="466"/>
      <c r="BH91" s="466"/>
      <c r="BI91" s="466"/>
      <c r="BJ91" s="466"/>
      <c r="BK91" s="466"/>
      <c r="BL91" s="466"/>
      <c r="BM91" s="466"/>
      <c r="BN91" s="466"/>
      <c r="BO91" s="466"/>
      <c r="BP91" s="466"/>
      <c r="BQ91" s="466"/>
      <c r="BR91" s="466"/>
      <c r="BS91" s="466"/>
      <c r="BT91" s="466"/>
      <c r="BU91" s="466"/>
      <c r="BV91" s="466"/>
      <c r="BW91" s="466"/>
      <c r="BX91" s="466"/>
      <c r="BY91" s="466"/>
      <c r="BZ91" s="466"/>
      <c r="CA91" s="466"/>
      <c r="CB91" s="466"/>
      <c r="CC91" s="466"/>
      <c r="CD91" s="466"/>
      <c r="CE91" s="466"/>
      <c r="CF91" s="466"/>
      <c r="CG91" s="466"/>
      <c r="CH91" s="466"/>
      <c r="CI91" s="466"/>
      <c r="CJ91" s="466"/>
      <c r="CK91" s="466"/>
      <c r="CL91" s="466"/>
      <c r="CM91" s="466"/>
      <c r="CN91" s="466"/>
      <c r="CO91" s="466"/>
      <c r="CP91" s="466"/>
      <c r="CQ91" s="466"/>
      <c r="CR91" s="466"/>
      <c r="CS91" s="466"/>
      <c r="CT91" s="466"/>
      <c r="CU91" s="466"/>
      <c r="CV91" s="466"/>
      <c r="CW91" s="466"/>
      <c r="CX91" s="466"/>
      <c r="CY91" s="466"/>
      <c r="CZ91" s="466"/>
      <c r="DA91" s="466"/>
      <c r="DB91" s="466"/>
      <c r="DC91" s="466"/>
      <c r="DD91" s="466"/>
      <c r="DE91" s="466"/>
      <c r="DF91" s="466"/>
      <c r="DG91" s="466"/>
      <c r="DH91" s="466"/>
      <c r="DI91" s="466"/>
      <c r="DJ91" s="466"/>
      <c r="DK91" s="466"/>
      <c r="DL91" s="466"/>
      <c r="DM91" s="466"/>
      <c r="DN91" s="466"/>
      <c r="DO91" s="466"/>
      <c r="DP91" s="466"/>
      <c r="DQ91" s="466"/>
      <c r="DR91" s="466"/>
      <c r="DS91" s="466"/>
      <c r="DT91" s="466"/>
      <c r="DU91" s="466"/>
      <c r="DV91" s="466"/>
      <c r="DW91" s="471"/>
      <c r="DX91" s="466"/>
      <c r="DY91" s="466"/>
      <c r="DZ91" s="466"/>
      <c r="EA91" s="466"/>
      <c r="EB91" s="466"/>
      <c r="EC91" s="466"/>
      <c r="ED91" s="466"/>
      <c r="EE91" s="466"/>
      <c r="EF91" s="466"/>
      <c r="EG91" s="466"/>
      <c r="EH91" s="466"/>
      <c r="EI91" s="466"/>
      <c r="EJ91" s="466"/>
      <c r="EK91" s="465"/>
      <c r="EL91" s="465"/>
      <c r="EM91" s="465"/>
      <c r="EN91" s="465"/>
      <c r="EO91" s="466"/>
      <c r="EP91" s="466"/>
      <c r="EQ91" s="466"/>
      <c r="ER91" s="465"/>
      <c r="ES91" s="465"/>
      <c r="ET91" s="465"/>
      <c r="EU91" s="465"/>
      <c r="EV91" s="465"/>
      <c r="EW91" s="467"/>
      <c r="EX91" s="467" t="s">
        <v>1401</v>
      </c>
      <c r="EY91" s="467">
        <v>0</v>
      </c>
      <c r="EZ91" s="467">
        <v>0</v>
      </c>
      <c r="FA91" s="467">
        <v>0</v>
      </c>
      <c r="FB91" s="469" t="s">
        <v>1402</v>
      </c>
      <c r="FC91" s="467">
        <v>62.117280000000001</v>
      </c>
      <c r="FD91" s="469" t="s">
        <v>1715</v>
      </c>
      <c r="FE91" s="467">
        <v>1589.991</v>
      </c>
      <c r="FF91" s="469" t="s">
        <v>1404</v>
      </c>
      <c r="FG91" s="467">
        <v>0</v>
      </c>
      <c r="FH91" s="469" t="s">
        <v>1405</v>
      </c>
      <c r="FI91" s="467">
        <v>0</v>
      </c>
      <c r="FJ91" s="469" t="s">
        <v>1405</v>
      </c>
      <c r="FK91" s="467">
        <v>0</v>
      </c>
      <c r="FL91" s="472">
        <v>0</v>
      </c>
      <c r="FM91" s="473">
        <v>0</v>
      </c>
      <c r="FN91" s="473">
        <v>0</v>
      </c>
      <c r="FO91" s="473">
        <v>0</v>
      </c>
      <c r="FP91" s="473">
        <v>0</v>
      </c>
      <c r="FQ91" s="473">
        <v>0</v>
      </c>
      <c r="FR91" s="473">
        <v>0</v>
      </c>
      <c r="FS91" s="473">
        <v>0</v>
      </c>
      <c r="FT91" s="473">
        <v>0</v>
      </c>
      <c r="FU91" s="473">
        <v>0</v>
      </c>
      <c r="FV91" s="473">
        <v>0</v>
      </c>
      <c r="FW91" s="473">
        <v>0</v>
      </c>
      <c r="FX91" s="473">
        <v>0</v>
      </c>
      <c r="FY91" s="473">
        <v>0</v>
      </c>
      <c r="FZ91" s="473">
        <v>0</v>
      </c>
      <c r="GA91" s="473">
        <v>0</v>
      </c>
      <c r="GB91" s="473">
        <v>0</v>
      </c>
      <c r="GC91" s="473">
        <v>0</v>
      </c>
      <c r="GD91" s="473">
        <v>0</v>
      </c>
      <c r="GE91" s="473">
        <v>0</v>
      </c>
      <c r="GF91" s="473">
        <v>0</v>
      </c>
      <c r="GG91" s="473">
        <v>0</v>
      </c>
      <c r="GH91" s="473">
        <v>0</v>
      </c>
      <c r="GI91" s="473">
        <v>0</v>
      </c>
      <c r="GJ91" s="473">
        <v>0</v>
      </c>
      <c r="GK91" s="473">
        <v>0</v>
      </c>
      <c r="GL91" s="473">
        <v>0</v>
      </c>
      <c r="GM91" s="473">
        <v>0</v>
      </c>
      <c r="GN91" s="473">
        <v>0</v>
      </c>
      <c r="GO91" s="473">
        <v>0</v>
      </c>
      <c r="GP91" s="473">
        <v>0</v>
      </c>
      <c r="GQ91" s="473">
        <v>0</v>
      </c>
      <c r="GR91" s="473">
        <v>0</v>
      </c>
      <c r="GS91" s="473">
        <v>0</v>
      </c>
      <c r="GT91" s="473">
        <v>0</v>
      </c>
      <c r="GU91" s="473">
        <v>0</v>
      </c>
      <c r="GV91" s="473">
        <v>0</v>
      </c>
      <c r="GW91" s="473">
        <v>0</v>
      </c>
      <c r="GX91" s="473">
        <v>0</v>
      </c>
      <c r="GY91" s="473">
        <v>0</v>
      </c>
      <c r="GZ91" s="473">
        <v>0</v>
      </c>
      <c r="HA91" s="473">
        <v>0</v>
      </c>
      <c r="HB91" s="473">
        <v>0</v>
      </c>
      <c r="HC91" s="473">
        <v>0</v>
      </c>
      <c r="HD91" s="473">
        <v>0</v>
      </c>
      <c r="HE91" s="473">
        <v>0</v>
      </c>
      <c r="HF91" s="473">
        <v>0</v>
      </c>
      <c r="HG91" s="473">
        <v>0</v>
      </c>
      <c r="HH91" s="473">
        <v>0</v>
      </c>
      <c r="HI91" s="473">
        <v>0</v>
      </c>
      <c r="HJ91" s="473">
        <v>0</v>
      </c>
      <c r="HK91" s="473">
        <v>0</v>
      </c>
      <c r="HL91" s="473">
        <v>0</v>
      </c>
      <c r="HM91" s="473">
        <v>0</v>
      </c>
      <c r="HN91" s="473">
        <v>0</v>
      </c>
      <c r="HO91" s="473">
        <v>0</v>
      </c>
      <c r="HP91" s="473">
        <v>0</v>
      </c>
      <c r="HQ91" s="473">
        <v>0</v>
      </c>
      <c r="HR91" s="473">
        <v>0</v>
      </c>
      <c r="HS91" s="473">
        <v>0</v>
      </c>
      <c r="HT91" s="473">
        <v>0</v>
      </c>
      <c r="HU91" s="473">
        <v>0</v>
      </c>
      <c r="HV91" s="473">
        <v>0</v>
      </c>
      <c r="HW91" s="473">
        <v>0</v>
      </c>
      <c r="HX91" s="473">
        <v>0</v>
      </c>
      <c r="HY91" s="473">
        <v>0</v>
      </c>
      <c r="HZ91" s="473">
        <v>0</v>
      </c>
      <c r="IA91" s="473">
        <v>0</v>
      </c>
      <c r="IB91" s="473">
        <v>0</v>
      </c>
      <c r="IC91" s="473">
        <v>0</v>
      </c>
      <c r="ID91" s="473">
        <v>0</v>
      </c>
      <c r="IE91" s="473">
        <v>0</v>
      </c>
      <c r="IF91" s="473">
        <v>0</v>
      </c>
      <c r="IG91" s="473">
        <v>0</v>
      </c>
      <c r="IH91" s="473">
        <v>0</v>
      </c>
      <c r="II91" s="473">
        <v>0</v>
      </c>
      <c r="IJ91" s="473">
        <v>0</v>
      </c>
      <c r="IK91" s="473">
        <v>0</v>
      </c>
      <c r="IL91" s="473">
        <v>0</v>
      </c>
      <c r="IM91" s="473">
        <v>0</v>
      </c>
      <c r="IN91" s="473">
        <v>0</v>
      </c>
      <c r="IO91" s="473">
        <v>0</v>
      </c>
      <c r="IP91" s="473">
        <v>0</v>
      </c>
      <c r="IQ91" s="473">
        <v>0</v>
      </c>
      <c r="IR91" s="473">
        <v>0</v>
      </c>
      <c r="IS91" s="473">
        <v>0</v>
      </c>
      <c r="IT91" s="473">
        <v>0</v>
      </c>
      <c r="IU91" s="473">
        <v>0</v>
      </c>
      <c r="IV91" s="473">
        <v>0</v>
      </c>
      <c r="IW91" s="473">
        <v>0</v>
      </c>
      <c r="IX91" s="473">
        <v>0</v>
      </c>
      <c r="IY91" s="473">
        <v>0</v>
      </c>
      <c r="IZ91" s="473">
        <v>0</v>
      </c>
      <c r="JA91" s="473">
        <v>0</v>
      </c>
      <c r="JB91" s="473">
        <v>0</v>
      </c>
      <c r="JC91" s="473">
        <v>0</v>
      </c>
      <c r="JD91" s="473">
        <v>0</v>
      </c>
      <c r="JE91" s="473">
        <v>0</v>
      </c>
      <c r="JF91" s="473">
        <v>0</v>
      </c>
      <c r="JG91" s="473">
        <v>0</v>
      </c>
      <c r="JH91" s="473">
        <v>0</v>
      </c>
      <c r="JI91" s="467" t="s">
        <v>1416</v>
      </c>
      <c r="JJ91" s="467" t="s">
        <v>1416</v>
      </c>
      <c r="JK91" s="395"/>
      <c r="JL91" s="395"/>
      <c r="JM91" s="395"/>
      <c r="JN91" s="395"/>
      <c r="JO91" s="395"/>
      <c r="JP91" s="395"/>
      <c r="JQ91" s="395"/>
      <c r="JR91" s="395"/>
      <c r="JS91" s="395"/>
      <c r="JT91" s="395"/>
      <c r="JU91" s="395"/>
      <c r="JV91" s="395"/>
      <c r="JW91" s="395"/>
      <c r="JX91" s="395"/>
      <c r="JY91" s="395"/>
      <c r="JZ91" s="395"/>
      <c r="KA91" s="395"/>
      <c r="KB91" s="395"/>
      <c r="KC91" s="395"/>
      <c r="KD91" s="395"/>
      <c r="KE91" s="395"/>
      <c r="KF91" s="395"/>
      <c r="KG91" s="395"/>
      <c r="KH91" s="395"/>
      <c r="KI91" s="395"/>
      <c r="KJ91" s="395"/>
      <c r="KK91" s="395"/>
      <c r="KL91" s="395"/>
      <c r="KM91" s="395"/>
      <c r="KN91" s="395"/>
      <c r="KO91" s="395"/>
      <c r="KP91" s="395"/>
      <c r="KQ91" s="395"/>
      <c r="KR91" s="395"/>
      <c r="KS91" s="395"/>
      <c r="KT91" s="395"/>
      <c r="KU91" s="395"/>
      <c r="KV91" s="395"/>
      <c r="KW91" s="395"/>
      <c r="KX91" s="395"/>
      <c r="KY91" s="395"/>
      <c r="KZ91" s="395"/>
      <c r="LA91" s="395"/>
      <c r="LB91" s="395"/>
      <c r="LC91" s="395"/>
      <c r="LD91" s="395"/>
      <c r="LE91" s="395"/>
      <c r="LF91" s="395"/>
      <c r="LG91" s="395"/>
      <c r="LH91" s="395"/>
      <c r="LI91" s="395"/>
      <c r="LJ91" s="395"/>
      <c r="LK91" s="395"/>
      <c r="LL91" s="395"/>
      <c r="LM91" s="395"/>
      <c r="LN91" s="395"/>
      <c r="LO91" s="395"/>
      <c r="LP91" s="395"/>
      <c r="LQ91" s="395"/>
      <c r="LR91" s="395"/>
      <c r="LS91" s="395"/>
      <c r="LT91" s="395"/>
      <c r="LU91" s="395"/>
      <c r="LV91" s="395"/>
      <c r="LW91" s="395"/>
      <c r="LX91" s="395"/>
      <c r="LY91" s="395"/>
      <c r="LZ91" s="395"/>
      <c r="MA91" s="395"/>
      <c r="MB91" s="395"/>
      <c r="MC91" s="395"/>
      <c r="MD91" s="395"/>
      <c r="ME91" s="395"/>
      <c r="MF91" s="395"/>
      <c r="MG91" s="395"/>
      <c r="MH91" s="395"/>
      <c r="MI91" s="395"/>
      <c r="MJ91" s="395"/>
      <c r="MK91" s="395"/>
      <c r="ML91" s="395"/>
      <c r="MM91" s="395"/>
      <c r="MN91" s="395"/>
      <c r="MO91" s="395"/>
      <c r="MP91" s="395"/>
      <c r="MQ91" s="395"/>
      <c r="MR91" s="395"/>
      <c r="MS91" s="395"/>
      <c r="MT91" s="395"/>
      <c r="MU91" s="395"/>
      <c r="MV91" s="395"/>
      <c r="MW91" s="395"/>
      <c r="MX91" s="395"/>
      <c r="MY91" s="395"/>
      <c r="MZ91" s="395"/>
      <c r="NA91" s="395"/>
      <c r="NB91" s="395"/>
      <c r="NC91" s="395"/>
      <c r="ND91" s="395"/>
      <c r="NE91" s="395"/>
      <c r="NF91" s="395"/>
      <c r="NG91" s="489"/>
      <c r="NH91" s="475">
        <v>3.2523051519119894</v>
      </c>
      <c r="NI91" s="475">
        <v>27.065683474211575</v>
      </c>
      <c r="NJ91" s="475">
        <v>3.4414466210368531</v>
      </c>
      <c r="NK91" s="475">
        <v>4637.074943999999</v>
      </c>
      <c r="NL91" s="475">
        <v>20.50264923923589</v>
      </c>
      <c r="NM91" s="475">
        <v>0.20903600000000003</v>
      </c>
      <c r="NN91" s="475">
        <v>0.60097800000000001</v>
      </c>
      <c r="NO91" s="475">
        <v>6.0969000000000002E-2</v>
      </c>
      <c r="NP91" s="475">
        <v>3.9423402575659482E-2</v>
      </c>
      <c r="NQ91" s="475">
        <v>0.51716920931699017</v>
      </c>
      <c r="NR91" s="475">
        <v>1.7050497388571988</v>
      </c>
      <c r="NS91" s="475">
        <v>0</v>
      </c>
      <c r="NT91" s="475">
        <v>15.373562114126312</v>
      </c>
      <c r="NU91" s="475">
        <v>0.58468378339714167</v>
      </c>
      <c r="NV91" s="475">
        <v>0</v>
      </c>
      <c r="NW91" s="475">
        <v>0.34158764057841451</v>
      </c>
      <c r="NX91" s="475">
        <v>0</v>
      </c>
      <c r="NY91" s="475">
        <v>0</v>
      </c>
      <c r="NZ91" s="475">
        <v>1.030766947808514</v>
      </c>
      <c r="OA91" s="475">
        <v>2.0340000025518452E-2</v>
      </c>
      <c r="OB91" s="475">
        <v>0.21999999999999995</v>
      </c>
      <c r="OC91" s="475">
        <v>1.1025105202409886</v>
      </c>
      <c r="OD91" s="475">
        <v>9.0507634662700697E-14</v>
      </c>
      <c r="OE91" s="475">
        <v>7.8685460207257227E-13</v>
      </c>
      <c r="OF91" s="475">
        <v>0.1099999964237213</v>
      </c>
      <c r="OG91" s="475">
        <v>6.9626209139823939E-2</v>
      </c>
      <c r="OH91" s="475">
        <v>0.33412705419204325</v>
      </c>
      <c r="OI91" s="475">
        <v>0.11</v>
      </c>
      <c r="OJ91" s="475">
        <v>4.53E-2</v>
      </c>
      <c r="OK91" s="475">
        <v>5.7733800000000002E-2</v>
      </c>
      <c r="OL91" s="475">
        <v>0.59222743616506268</v>
      </c>
      <c r="OM91" s="475" t="s">
        <v>1395</v>
      </c>
      <c r="ON91" s="475">
        <v>1</v>
      </c>
      <c r="OO91" s="475">
        <v>80</v>
      </c>
      <c r="OP91" s="490"/>
      <c r="OQ91" s="491" t="s">
        <v>1395</v>
      </c>
      <c r="OR91" s="478" t="s">
        <v>1395</v>
      </c>
      <c r="OS91" s="479">
        <v>912789</v>
      </c>
      <c r="OT91" s="479">
        <v>2048</v>
      </c>
      <c r="OU91" s="479" t="s">
        <v>1395</v>
      </c>
      <c r="OV91" s="479" t="s">
        <v>1395</v>
      </c>
      <c r="OW91" s="479">
        <v>0</v>
      </c>
      <c r="OX91" s="479">
        <v>1</v>
      </c>
      <c r="OY91" s="480">
        <v>1</v>
      </c>
      <c r="OZ91" s="480">
        <v>0.58287687399761434</v>
      </c>
      <c r="PA91" s="481"/>
      <c r="PB91" s="482">
        <v>3.2523051519119894</v>
      </c>
      <c r="PC91" s="483"/>
      <c r="PD91" s="478">
        <v>296.596516694179</v>
      </c>
      <c r="PE91" s="479">
        <v>2.6794820808156904E-10</v>
      </c>
      <c r="PF91" s="479">
        <v>375.43876277971481</v>
      </c>
      <c r="PG91" s="480">
        <v>3.2523051519119894</v>
      </c>
      <c r="PH91" s="483"/>
      <c r="PI91" s="478">
        <v>3.2523051519119894</v>
      </c>
      <c r="PJ91" s="479">
        <v>57900</v>
      </c>
      <c r="PK91" s="479">
        <v>575</v>
      </c>
      <c r="PL91" s="479">
        <v>6.9837053782678016E-2</v>
      </c>
      <c r="PM91" s="484">
        <v>36</v>
      </c>
      <c r="PN91" s="479">
        <v>14292</v>
      </c>
      <c r="PO91" s="485">
        <v>2045</v>
      </c>
      <c r="PP91" s="479">
        <v>33</v>
      </c>
      <c r="PQ91" s="479">
        <v>0</v>
      </c>
      <c r="PR91" s="486" t="s">
        <v>1762</v>
      </c>
      <c r="PS91" s="486" t="s">
        <v>1595</v>
      </c>
      <c r="PT91" s="479">
        <v>1</v>
      </c>
      <c r="PU91" s="487" t="s">
        <v>1761</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row>
    <row r="92" spans="1:457" x14ac:dyDescent="0.35">
      <c r="A92" s="459" t="s">
        <v>1763</v>
      </c>
      <c r="B92" s="460">
        <v>3.3221422056946674</v>
      </c>
      <c r="C92" s="488">
        <f>NPV(About!A$94,'H2 Data'!AE$2:BH$2)/30*AB92+B92</f>
        <v>4.6422462633232673</v>
      </c>
      <c r="D92" s="462" t="s">
        <v>1592</v>
      </c>
      <c r="E92" s="463" t="s">
        <v>1763</v>
      </c>
      <c r="F92" s="463" t="s">
        <v>1391</v>
      </c>
      <c r="G92" s="463" t="s">
        <v>1593</v>
      </c>
      <c r="H92" s="463" t="s">
        <v>1713</v>
      </c>
      <c r="I92" s="463" t="s">
        <v>1595</v>
      </c>
      <c r="J92" s="464">
        <v>2049</v>
      </c>
      <c r="K92" s="465">
        <v>575</v>
      </c>
      <c r="L92" s="466">
        <v>0.95</v>
      </c>
      <c r="M92" s="466">
        <v>2.3300000000000001E-2</v>
      </c>
      <c r="N92" s="466">
        <v>0.25</v>
      </c>
      <c r="O92" s="471">
        <v>0.11</v>
      </c>
      <c r="P92" s="465">
        <v>1</v>
      </c>
      <c r="Q92" s="465">
        <v>2</v>
      </c>
      <c r="R92" s="465">
        <v>30</v>
      </c>
      <c r="S92" s="467" t="s">
        <v>1395</v>
      </c>
      <c r="T92" s="468">
        <v>62206</v>
      </c>
      <c r="U92" s="468">
        <v>613178</v>
      </c>
      <c r="V92" s="468">
        <v>213279.00000000003</v>
      </c>
      <c r="W92" s="468">
        <v>42655</v>
      </c>
      <c r="X92" s="465">
        <v>0</v>
      </c>
      <c r="Y92" s="469" t="s">
        <v>1714</v>
      </c>
      <c r="Z92" s="470">
        <v>18.559999999999999</v>
      </c>
      <c r="AA92" s="469" t="s">
        <v>1397</v>
      </c>
      <c r="AB92" s="465">
        <v>8.9999999999999993E-3</v>
      </c>
      <c r="AC92" s="466">
        <v>0.7</v>
      </c>
      <c r="AD92" s="466">
        <v>0.7</v>
      </c>
      <c r="AE92" s="466">
        <v>0.7</v>
      </c>
      <c r="AF92" s="467" t="s">
        <v>1398</v>
      </c>
      <c r="AG92" s="465">
        <v>453</v>
      </c>
      <c r="AH92" s="465">
        <v>453</v>
      </c>
      <c r="AI92" s="465">
        <v>453</v>
      </c>
      <c r="AJ92" s="465">
        <v>30</v>
      </c>
      <c r="AK92" s="469" t="s">
        <v>1399</v>
      </c>
      <c r="AL92" s="466">
        <v>1</v>
      </c>
      <c r="AM92" s="466">
        <v>0</v>
      </c>
      <c r="AN92" s="469" t="s">
        <v>1400</v>
      </c>
      <c r="AO92" s="466"/>
      <c r="AP92" s="466"/>
      <c r="AQ92" s="466"/>
      <c r="AR92" s="466"/>
      <c r="AS92" s="466"/>
      <c r="AT92" s="466"/>
      <c r="AU92" s="466"/>
      <c r="AV92" s="466"/>
      <c r="AW92" s="466"/>
      <c r="AX92" s="466"/>
      <c r="AY92" s="466"/>
      <c r="AZ92" s="466"/>
      <c r="BA92" s="466"/>
      <c r="BB92" s="466"/>
      <c r="BC92" s="466"/>
      <c r="BD92" s="466"/>
      <c r="BE92" s="466"/>
      <c r="BF92" s="466"/>
      <c r="BG92" s="466"/>
      <c r="BH92" s="466"/>
      <c r="BI92" s="466"/>
      <c r="BJ92" s="466"/>
      <c r="BK92" s="466"/>
      <c r="BL92" s="466"/>
      <c r="BM92" s="466"/>
      <c r="BN92" s="466"/>
      <c r="BO92" s="466"/>
      <c r="BP92" s="466"/>
      <c r="BQ92" s="466"/>
      <c r="BR92" s="466"/>
      <c r="BS92" s="466"/>
      <c r="BT92" s="466"/>
      <c r="BU92" s="466"/>
      <c r="BV92" s="466"/>
      <c r="BW92" s="466"/>
      <c r="BX92" s="466"/>
      <c r="BY92" s="466"/>
      <c r="BZ92" s="466"/>
      <c r="CA92" s="466"/>
      <c r="CB92" s="466"/>
      <c r="CC92" s="466"/>
      <c r="CD92" s="466"/>
      <c r="CE92" s="466"/>
      <c r="CF92" s="466"/>
      <c r="CG92" s="466"/>
      <c r="CH92" s="466"/>
      <c r="CI92" s="466"/>
      <c r="CJ92" s="466"/>
      <c r="CK92" s="466"/>
      <c r="CL92" s="466"/>
      <c r="CM92" s="466"/>
      <c r="CN92" s="466"/>
      <c r="CO92" s="466"/>
      <c r="CP92" s="466"/>
      <c r="CQ92" s="466"/>
      <c r="CR92" s="466"/>
      <c r="CS92" s="466"/>
      <c r="CT92" s="466"/>
      <c r="CU92" s="466"/>
      <c r="CV92" s="466"/>
      <c r="CW92" s="466"/>
      <c r="CX92" s="466"/>
      <c r="CY92" s="466"/>
      <c r="CZ92" s="466"/>
      <c r="DA92" s="466"/>
      <c r="DB92" s="466"/>
      <c r="DC92" s="466"/>
      <c r="DD92" s="466"/>
      <c r="DE92" s="466"/>
      <c r="DF92" s="466"/>
      <c r="DG92" s="466"/>
      <c r="DH92" s="466"/>
      <c r="DI92" s="466"/>
      <c r="DJ92" s="466"/>
      <c r="DK92" s="466"/>
      <c r="DL92" s="466"/>
      <c r="DM92" s="466"/>
      <c r="DN92" s="466"/>
      <c r="DO92" s="466"/>
      <c r="DP92" s="466"/>
      <c r="DQ92" s="466"/>
      <c r="DR92" s="466"/>
      <c r="DS92" s="466"/>
      <c r="DT92" s="466"/>
      <c r="DU92" s="466"/>
      <c r="DV92" s="466"/>
      <c r="DW92" s="471"/>
      <c r="DX92" s="466"/>
      <c r="DY92" s="466"/>
      <c r="DZ92" s="466"/>
      <c r="EA92" s="466"/>
      <c r="EB92" s="466"/>
      <c r="EC92" s="466"/>
      <c r="ED92" s="466"/>
      <c r="EE92" s="466"/>
      <c r="EF92" s="466"/>
      <c r="EG92" s="466"/>
      <c r="EH92" s="466"/>
      <c r="EI92" s="466"/>
      <c r="EJ92" s="466"/>
      <c r="EK92" s="465"/>
      <c r="EL92" s="465"/>
      <c r="EM92" s="465"/>
      <c r="EN92" s="465"/>
      <c r="EO92" s="466"/>
      <c r="EP92" s="466"/>
      <c r="EQ92" s="466"/>
      <c r="ER92" s="465"/>
      <c r="ES92" s="465"/>
      <c r="ET92" s="465"/>
      <c r="EU92" s="465"/>
      <c r="EV92" s="465"/>
      <c r="EW92" s="467"/>
      <c r="EX92" s="467" t="s">
        <v>1401</v>
      </c>
      <c r="EY92" s="467">
        <v>0</v>
      </c>
      <c r="EZ92" s="467">
        <v>0</v>
      </c>
      <c r="FA92" s="467">
        <v>0</v>
      </c>
      <c r="FB92" s="469" t="s">
        <v>1402</v>
      </c>
      <c r="FC92" s="467">
        <v>62.117280000000001</v>
      </c>
      <c r="FD92" s="469" t="s">
        <v>1715</v>
      </c>
      <c r="FE92" s="467">
        <v>1589.991</v>
      </c>
      <c r="FF92" s="469" t="s">
        <v>1404</v>
      </c>
      <c r="FG92" s="467">
        <v>0</v>
      </c>
      <c r="FH92" s="469" t="s">
        <v>1405</v>
      </c>
      <c r="FI92" s="467">
        <v>0</v>
      </c>
      <c r="FJ92" s="469" t="s">
        <v>1405</v>
      </c>
      <c r="FK92" s="467">
        <v>0</v>
      </c>
      <c r="FL92" s="472">
        <v>0</v>
      </c>
      <c r="FM92" s="473">
        <v>0</v>
      </c>
      <c r="FN92" s="473">
        <v>0</v>
      </c>
      <c r="FO92" s="473">
        <v>0</v>
      </c>
      <c r="FP92" s="473">
        <v>0</v>
      </c>
      <c r="FQ92" s="473">
        <v>0</v>
      </c>
      <c r="FR92" s="473">
        <v>0</v>
      </c>
      <c r="FS92" s="473">
        <v>0</v>
      </c>
      <c r="FT92" s="473">
        <v>0</v>
      </c>
      <c r="FU92" s="473">
        <v>0</v>
      </c>
      <c r="FV92" s="473">
        <v>0</v>
      </c>
      <c r="FW92" s="473">
        <v>0</v>
      </c>
      <c r="FX92" s="473">
        <v>0</v>
      </c>
      <c r="FY92" s="473">
        <v>0</v>
      </c>
      <c r="FZ92" s="473">
        <v>0</v>
      </c>
      <c r="GA92" s="473">
        <v>0</v>
      </c>
      <c r="GB92" s="473">
        <v>0</v>
      </c>
      <c r="GC92" s="473">
        <v>0</v>
      </c>
      <c r="GD92" s="473">
        <v>0</v>
      </c>
      <c r="GE92" s="473">
        <v>0</v>
      </c>
      <c r="GF92" s="473">
        <v>0</v>
      </c>
      <c r="GG92" s="473">
        <v>0</v>
      </c>
      <c r="GH92" s="473">
        <v>0</v>
      </c>
      <c r="GI92" s="473">
        <v>0</v>
      </c>
      <c r="GJ92" s="473">
        <v>0</v>
      </c>
      <c r="GK92" s="473">
        <v>0</v>
      </c>
      <c r="GL92" s="473">
        <v>0</v>
      </c>
      <c r="GM92" s="473">
        <v>0</v>
      </c>
      <c r="GN92" s="473">
        <v>0</v>
      </c>
      <c r="GO92" s="473">
        <v>0</v>
      </c>
      <c r="GP92" s="473">
        <v>0</v>
      </c>
      <c r="GQ92" s="473">
        <v>0</v>
      </c>
      <c r="GR92" s="473">
        <v>0</v>
      </c>
      <c r="GS92" s="473">
        <v>0</v>
      </c>
      <c r="GT92" s="473">
        <v>0</v>
      </c>
      <c r="GU92" s="473">
        <v>0</v>
      </c>
      <c r="GV92" s="473">
        <v>0</v>
      </c>
      <c r="GW92" s="473">
        <v>0</v>
      </c>
      <c r="GX92" s="473">
        <v>0</v>
      </c>
      <c r="GY92" s="473">
        <v>0</v>
      </c>
      <c r="GZ92" s="473">
        <v>0</v>
      </c>
      <c r="HA92" s="473">
        <v>0</v>
      </c>
      <c r="HB92" s="473">
        <v>0</v>
      </c>
      <c r="HC92" s="473">
        <v>0</v>
      </c>
      <c r="HD92" s="473">
        <v>0</v>
      </c>
      <c r="HE92" s="473">
        <v>0</v>
      </c>
      <c r="HF92" s="473">
        <v>0</v>
      </c>
      <c r="HG92" s="473">
        <v>0</v>
      </c>
      <c r="HH92" s="473">
        <v>0</v>
      </c>
      <c r="HI92" s="473">
        <v>0</v>
      </c>
      <c r="HJ92" s="473">
        <v>0</v>
      </c>
      <c r="HK92" s="473">
        <v>0</v>
      </c>
      <c r="HL92" s="473">
        <v>0</v>
      </c>
      <c r="HM92" s="473">
        <v>0</v>
      </c>
      <c r="HN92" s="473">
        <v>0</v>
      </c>
      <c r="HO92" s="473">
        <v>0</v>
      </c>
      <c r="HP92" s="473">
        <v>0</v>
      </c>
      <c r="HQ92" s="473">
        <v>0</v>
      </c>
      <c r="HR92" s="473">
        <v>0</v>
      </c>
      <c r="HS92" s="473">
        <v>0</v>
      </c>
      <c r="HT92" s="473">
        <v>0</v>
      </c>
      <c r="HU92" s="473">
        <v>0</v>
      </c>
      <c r="HV92" s="473">
        <v>0</v>
      </c>
      <c r="HW92" s="473">
        <v>0</v>
      </c>
      <c r="HX92" s="473">
        <v>0</v>
      </c>
      <c r="HY92" s="473">
        <v>0</v>
      </c>
      <c r="HZ92" s="473">
        <v>0</v>
      </c>
      <c r="IA92" s="473">
        <v>0</v>
      </c>
      <c r="IB92" s="473">
        <v>0</v>
      </c>
      <c r="IC92" s="473">
        <v>0</v>
      </c>
      <c r="ID92" s="473">
        <v>0</v>
      </c>
      <c r="IE92" s="473">
        <v>0</v>
      </c>
      <c r="IF92" s="473">
        <v>0</v>
      </c>
      <c r="IG92" s="473">
        <v>0</v>
      </c>
      <c r="IH92" s="473">
        <v>0</v>
      </c>
      <c r="II92" s="473">
        <v>0</v>
      </c>
      <c r="IJ92" s="473">
        <v>0</v>
      </c>
      <c r="IK92" s="473">
        <v>0</v>
      </c>
      <c r="IL92" s="473">
        <v>0</v>
      </c>
      <c r="IM92" s="473">
        <v>0</v>
      </c>
      <c r="IN92" s="473">
        <v>0</v>
      </c>
      <c r="IO92" s="473">
        <v>0</v>
      </c>
      <c r="IP92" s="473">
        <v>0</v>
      </c>
      <c r="IQ92" s="473">
        <v>0</v>
      </c>
      <c r="IR92" s="473">
        <v>0</v>
      </c>
      <c r="IS92" s="473">
        <v>0</v>
      </c>
      <c r="IT92" s="473">
        <v>0</v>
      </c>
      <c r="IU92" s="473">
        <v>0</v>
      </c>
      <c r="IV92" s="473">
        <v>0</v>
      </c>
      <c r="IW92" s="473">
        <v>0</v>
      </c>
      <c r="IX92" s="473">
        <v>0</v>
      </c>
      <c r="IY92" s="473">
        <v>0</v>
      </c>
      <c r="IZ92" s="473">
        <v>0</v>
      </c>
      <c r="JA92" s="473">
        <v>0</v>
      </c>
      <c r="JB92" s="473">
        <v>0</v>
      </c>
      <c r="JC92" s="473">
        <v>0</v>
      </c>
      <c r="JD92" s="473">
        <v>0</v>
      </c>
      <c r="JE92" s="473">
        <v>0</v>
      </c>
      <c r="JF92" s="473">
        <v>0</v>
      </c>
      <c r="JG92" s="473">
        <v>0</v>
      </c>
      <c r="JH92" s="473">
        <v>0</v>
      </c>
      <c r="JI92" s="467" t="s">
        <v>1416</v>
      </c>
      <c r="JJ92" s="467" t="s">
        <v>1416</v>
      </c>
      <c r="JK92" s="395"/>
      <c r="JL92" s="395"/>
      <c r="JM92" s="395"/>
      <c r="JN92" s="395"/>
      <c r="JO92" s="395"/>
      <c r="JP92" s="395"/>
      <c r="JQ92" s="395"/>
      <c r="JR92" s="395"/>
      <c r="JS92" s="395"/>
      <c r="JT92" s="395"/>
      <c r="JU92" s="395"/>
      <c r="JV92" s="395"/>
      <c r="JW92" s="395"/>
      <c r="JX92" s="395"/>
      <c r="JY92" s="395"/>
      <c r="JZ92" s="395"/>
      <c r="KA92" s="395"/>
      <c r="KB92" s="395"/>
      <c r="KC92" s="395"/>
      <c r="KD92" s="395"/>
      <c r="KE92" s="395"/>
      <c r="KF92" s="395"/>
      <c r="KG92" s="395"/>
      <c r="KH92" s="395"/>
      <c r="KI92" s="395"/>
      <c r="KJ92" s="395"/>
      <c r="KK92" s="395"/>
      <c r="KL92" s="395"/>
      <c r="KM92" s="395"/>
      <c r="KN92" s="395"/>
      <c r="KO92" s="395"/>
      <c r="KP92" s="395"/>
      <c r="KQ92" s="395"/>
      <c r="KR92" s="395"/>
      <c r="KS92" s="395"/>
      <c r="KT92" s="395"/>
      <c r="KU92" s="395"/>
      <c r="KV92" s="395"/>
      <c r="KW92" s="395"/>
      <c r="KX92" s="395"/>
      <c r="KY92" s="395"/>
      <c r="KZ92" s="395"/>
      <c r="LA92" s="395"/>
      <c r="LB92" s="395"/>
      <c r="LC92" s="395"/>
      <c r="LD92" s="395"/>
      <c r="LE92" s="395"/>
      <c r="LF92" s="395"/>
      <c r="LG92" s="395"/>
      <c r="LH92" s="395"/>
      <c r="LI92" s="395"/>
      <c r="LJ92" s="395"/>
      <c r="LK92" s="395"/>
      <c r="LL92" s="395"/>
      <c r="LM92" s="395"/>
      <c r="LN92" s="395"/>
      <c r="LO92" s="395"/>
      <c r="LP92" s="395"/>
      <c r="LQ92" s="395"/>
      <c r="LR92" s="395"/>
      <c r="LS92" s="395"/>
      <c r="LT92" s="395"/>
      <c r="LU92" s="395"/>
      <c r="LV92" s="395"/>
      <c r="LW92" s="395"/>
      <c r="LX92" s="395"/>
      <c r="LY92" s="395"/>
      <c r="LZ92" s="395"/>
      <c r="MA92" s="395"/>
      <c r="MB92" s="395"/>
      <c r="MC92" s="395"/>
      <c r="MD92" s="395"/>
      <c r="ME92" s="395"/>
      <c r="MF92" s="395"/>
      <c r="MG92" s="395"/>
      <c r="MH92" s="395"/>
      <c r="MI92" s="395"/>
      <c r="MJ92" s="395"/>
      <c r="MK92" s="395"/>
      <c r="ML92" s="395"/>
      <c r="MM92" s="395"/>
      <c r="MN92" s="395"/>
      <c r="MO92" s="395"/>
      <c r="MP92" s="395"/>
      <c r="MQ92" s="395"/>
      <c r="MR92" s="395"/>
      <c r="MS92" s="395"/>
      <c r="MT92" s="395"/>
      <c r="MU92" s="395"/>
      <c r="MV92" s="395"/>
      <c r="MW92" s="395"/>
      <c r="MX92" s="395"/>
      <c r="MY92" s="395"/>
      <c r="MZ92" s="395"/>
      <c r="NA92" s="395"/>
      <c r="NB92" s="395"/>
      <c r="NC92" s="395"/>
      <c r="ND92" s="395"/>
      <c r="NE92" s="395"/>
      <c r="NF92" s="395"/>
      <c r="NG92" s="489"/>
      <c r="NH92" s="475">
        <v>3.3221422056946674</v>
      </c>
      <c r="NI92" s="475">
        <v>27.64686743579102</v>
      </c>
      <c r="NJ92" s="475">
        <v>3.5129013584148563</v>
      </c>
      <c r="NK92" s="475">
        <v>4636.6517759999997</v>
      </c>
      <c r="NL92" s="475">
        <v>20.941224472660537</v>
      </c>
      <c r="NM92" s="475">
        <v>0.21327900000000002</v>
      </c>
      <c r="NN92" s="475">
        <v>0.613178</v>
      </c>
      <c r="NO92" s="475">
        <v>6.2205999999999997E-2</v>
      </c>
      <c r="NP92" s="475">
        <v>4.022361920682873E-2</v>
      </c>
      <c r="NQ92" s="475">
        <v>0.52766717726897572</v>
      </c>
      <c r="NR92" s="475">
        <v>1.7396760430667944</v>
      </c>
      <c r="NS92" s="475">
        <v>0</v>
      </c>
      <c r="NT92" s="475">
        <v>15.691592313700326</v>
      </c>
      <c r="NU92" s="475">
        <v>0.5965080087067286</v>
      </c>
      <c r="NV92" s="475">
        <v>0</v>
      </c>
      <c r="NW92" s="475">
        <v>0.35214229158189725</v>
      </c>
      <c r="NX92" s="475">
        <v>0</v>
      </c>
      <c r="NY92" s="475">
        <v>0</v>
      </c>
      <c r="NZ92" s="475">
        <v>1.06452839992216</v>
      </c>
      <c r="OA92" s="475">
        <v>2.0339999929803797E-2</v>
      </c>
      <c r="OB92" s="475">
        <v>0.21999999999999995</v>
      </c>
      <c r="OC92" s="475">
        <v>1.128272422061503</v>
      </c>
      <c r="OD92" s="475">
        <v>8.368023204886198E-14</v>
      </c>
      <c r="OE92" s="475">
        <v>7.2749857993231801E-13</v>
      </c>
      <c r="OF92" s="475">
        <v>0.1099999964237213</v>
      </c>
      <c r="OG92" s="475">
        <v>6.9816920161247242E-2</v>
      </c>
      <c r="OH92" s="475">
        <v>0.33490403589764217</v>
      </c>
      <c r="OI92" s="475">
        <v>0.11</v>
      </c>
      <c r="OJ92" s="475">
        <v>4.53E-2</v>
      </c>
      <c r="OK92" s="475">
        <v>5.7733800000000002E-2</v>
      </c>
      <c r="OL92" s="475">
        <v>0.58042166301231402</v>
      </c>
      <c r="OM92" s="475" t="s">
        <v>1395</v>
      </c>
      <c r="ON92" s="475">
        <v>1</v>
      </c>
      <c r="OO92" s="475">
        <v>81</v>
      </c>
      <c r="OP92" s="490"/>
      <c r="OQ92" s="491" t="s">
        <v>1395</v>
      </c>
      <c r="OR92" s="478" t="s">
        <v>1395</v>
      </c>
      <c r="OS92" s="479">
        <v>931318</v>
      </c>
      <c r="OT92" s="479">
        <v>2049</v>
      </c>
      <c r="OU92" s="479" t="s">
        <v>1395</v>
      </c>
      <c r="OV92" s="479" t="s">
        <v>1395</v>
      </c>
      <c r="OW92" s="479">
        <v>0</v>
      </c>
      <c r="OX92" s="479">
        <v>1</v>
      </c>
      <c r="OY92" s="480">
        <v>1</v>
      </c>
      <c r="OZ92" s="480">
        <v>0.57125749688087124</v>
      </c>
      <c r="PA92" s="481"/>
      <c r="PB92" s="482">
        <v>3.3221422056946674</v>
      </c>
      <c r="PC92" s="483"/>
      <c r="PD92" s="478">
        <v>296.58457238256938</v>
      </c>
      <c r="PE92" s="479">
        <v>2.4279716297196238E-10</v>
      </c>
      <c r="PF92" s="479">
        <v>376.55240943772469</v>
      </c>
      <c r="PG92" s="480">
        <v>3.3221422056946674</v>
      </c>
      <c r="PH92" s="483"/>
      <c r="PI92" s="478">
        <v>3.3221422056946674</v>
      </c>
      <c r="PJ92" s="479">
        <v>58475</v>
      </c>
      <c r="PK92" s="479">
        <v>575</v>
      </c>
      <c r="PL92" s="479">
        <v>6.9357824328928341E-2</v>
      </c>
      <c r="PM92" s="484">
        <v>36</v>
      </c>
      <c r="PN92" s="479">
        <v>14256</v>
      </c>
      <c r="PO92" s="485">
        <v>2046</v>
      </c>
      <c r="PP92" s="479">
        <v>33</v>
      </c>
      <c r="PQ92" s="479">
        <v>0</v>
      </c>
      <c r="PR92" s="486" t="s">
        <v>1764</v>
      </c>
      <c r="PS92" s="486" t="s">
        <v>1595</v>
      </c>
      <c r="PT92" s="479">
        <v>1</v>
      </c>
      <c r="PU92" s="487" t="s">
        <v>1763</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row>
    <row r="93" spans="1:457" x14ac:dyDescent="0.35">
      <c r="A93" s="459" t="s">
        <v>1765</v>
      </c>
      <c r="B93" s="460">
        <v>3.3915000300235958</v>
      </c>
      <c r="C93" s="488">
        <f>NPV(About!A$94,'H2 Data'!AE$2:BH$2)/30*AB93+B93</f>
        <v>4.7116040876521961</v>
      </c>
      <c r="D93" s="462" t="s">
        <v>1592</v>
      </c>
      <c r="E93" s="463" t="s">
        <v>1765</v>
      </c>
      <c r="F93" s="463" t="s">
        <v>1391</v>
      </c>
      <c r="G93" s="463" t="s">
        <v>1593</v>
      </c>
      <c r="H93" s="463" t="s">
        <v>1713</v>
      </c>
      <c r="I93" s="463" t="s">
        <v>1595</v>
      </c>
      <c r="J93" s="464">
        <v>2050</v>
      </c>
      <c r="K93" s="465">
        <v>575</v>
      </c>
      <c r="L93" s="466">
        <v>0.95</v>
      </c>
      <c r="M93" s="466">
        <v>2.3300000000000001E-2</v>
      </c>
      <c r="N93" s="466">
        <v>0.25</v>
      </c>
      <c r="O93" s="471">
        <v>0.11</v>
      </c>
      <c r="P93" s="465">
        <v>1</v>
      </c>
      <c r="Q93" s="465">
        <v>2</v>
      </c>
      <c r="R93" s="465">
        <v>30</v>
      </c>
      <c r="S93" s="467" t="s">
        <v>1395</v>
      </c>
      <c r="T93" s="468">
        <v>63469.000000000007</v>
      </c>
      <c r="U93" s="468">
        <v>625625</v>
      </c>
      <c r="V93" s="468">
        <v>217609</v>
      </c>
      <c r="W93" s="468">
        <v>43521.000000000007</v>
      </c>
      <c r="X93" s="465">
        <v>0</v>
      </c>
      <c r="Y93" s="469" t="s">
        <v>1714</v>
      </c>
      <c r="Z93" s="470">
        <v>18.559999999999999</v>
      </c>
      <c r="AA93" s="469" t="s">
        <v>1397</v>
      </c>
      <c r="AB93" s="465">
        <v>8.9999999999999993E-3</v>
      </c>
      <c r="AC93" s="466">
        <v>0.7</v>
      </c>
      <c r="AD93" s="466">
        <v>0.7</v>
      </c>
      <c r="AE93" s="466">
        <v>0.7</v>
      </c>
      <c r="AF93" s="467" t="s">
        <v>1398</v>
      </c>
      <c r="AG93" s="465">
        <v>453</v>
      </c>
      <c r="AH93" s="465">
        <v>453</v>
      </c>
      <c r="AI93" s="465">
        <v>453</v>
      </c>
      <c r="AJ93" s="465">
        <v>30</v>
      </c>
      <c r="AK93" s="469" t="s">
        <v>1399</v>
      </c>
      <c r="AL93" s="466">
        <v>1</v>
      </c>
      <c r="AM93" s="466">
        <v>0</v>
      </c>
      <c r="AN93" s="469" t="s">
        <v>1400</v>
      </c>
      <c r="AO93" s="466"/>
      <c r="AP93" s="466"/>
      <c r="AQ93" s="466"/>
      <c r="AR93" s="466"/>
      <c r="AS93" s="466"/>
      <c r="AT93" s="466"/>
      <c r="AU93" s="466"/>
      <c r="AV93" s="466"/>
      <c r="AW93" s="466"/>
      <c r="AX93" s="466"/>
      <c r="AY93" s="466"/>
      <c r="AZ93" s="466"/>
      <c r="BA93" s="466"/>
      <c r="BB93" s="466"/>
      <c r="BC93" s="466"/>
      <c r="BD93" s="466"/>
      <c r="BE93" s="466"/>
      <c r="BF93" s="466"/>
      <c r="BG93" s="466"/>
      <c r="BH93" s="466"/>
      <c r="BI93" s="466"/>
      <c r="BJ93" s="466"/>
      <c r="BK93" s="466"/>
      <c r="BL93" s="466"/>
      <c r="BM93" s="466"/>
      <c r="BN93" s="466"/>
      <c r="BO93" s="466"/>
      <c r="BP93" s="466"/>
      <c r="BQ93" s="466"/>
      <c r="BR93" s="466"/>
      <c r="BS93" s="466"/>
      <c r="BT93" s="466"/>
      <c r="BU93" s="466"/>
      <c r="BV93" s="466"/>
      <c r="BW93" s="466"/>
      <c r="BX93" s="466"/>
      <c r="BY93" s="466"/>
      <c r="BZ93" s="466"/>
      <c r="CA93" s="466"/>
      <c r="CB93" s="466"/>
      <c r="CC93" s="466"/>
      <c r="CD93" s="466"/>
      <c r="CE93" s="466"/>
      <c r="CF93" s="466"/>
      <c r="CG93" s="466"/>
      <c r="CH93" s="466"/>
      <c r="CI93" s="466"/>
      <c r="CJ93" s="466"/>
      <c r="CK93" s="466"/>
      <c r="CL93" s="466"/>
      <c r="CM93" s="466"/>
      <c r="CN93" s="466"/>
      <c r="CO93" s="466"/>
      <c r="CP93" s="466"/>
      <c r="CQ93" s="466"/>
      <c r="CR93" s="466"/>
      <c r="CS93" s="466"/>
      <c r="CT93" s="466"/>
      <c r="CU93" s="466"/>
      <c r="CV93" s="466"/>
      <c r="CW93" s="466"/>
      <c r="CX93" s="466"/>
      <c r="CY93" s="466"/>
      <c r="CZ93" s="466"/>
      <c r="DA93" s="466"/>
      <c r="DB93" s="466"/>
      <c r="DC93" s="466"/>
      <c r="DD93" s="466"/>
      <c r="DE93" s="466"/>
      <c r="DF93" s="466"/>
      <c r="DG93" s="466"/>
      <c r="DH93" s="466"/>
      <c r="DI93" s="466"/>
      <c r="DJ93" s="466"/>
      <c r="DK93" s="466"/>
      <c r="DL93" s="466"/>
      <c r="DM93" s="466"/>
      <c r="DN93" s="466"/>
      <c r="DO93" s="466"/>
      <c r="DP93" s="466"/>
      <c r="DQ93" s="466"/>
      <c r="DR93" s="466"/>
      <c r="DS93" s="466"/>
      <c r="DT93" s="466"/>
      <c r="DU93" s="466"/>
      <c r="DV93" s="466"/>
      <c r="DW93" s="471"/>
      <c r="DX93" s="466"/>
      <c r="DY93" s="466"/>
      <c r="DZ93" s="466"/>
      <c r="EA93" s="466"/>
      <c r="EB93" s="466"/>
      <c r="EC93" s="466"/>
      <c r="ED93" s="466"/>
      <c r="EE93" s="466"/>
      <c r="EF93" s="466"/>
      <c r="EG93" s="466"/>
      <c r="EH93" s="466"/>
      <c r="EI93" s="466"/>
      <c r="EJ93" s="466"/>
      <c r="EK93" s="465"/>
      <c r="EL93" s="465"/>
      <c r="EM93" s="465"/>
      <c r="EN93" s="465"/>
      <c r="EO93" s="466"/>
      <c r="EP93" s="466"/>
      <c r="EQ93" s="466"/>
      <c r="ER93" s="465"/>
      <c r="ES93" s="465"/>
      <c r="ET93" s="465"/>
      <c r="EU93" s="465"/>
      <c r="EV93" s="465"/>
      <c r="EW93" s="467"/>
      <c r="EX93" s="467" t="s">
        <v>1401</v>
      </c>
      <c r="EY93" s="467">
        <v>0</v>
      </c>
      <c r="EZ93" s="467">
        <v>0</v>
      </c>
      <c r="FA93" s="467">
        <v>0</v>
      </c>
      <c r="FB93" s="469" t="s">
        <v>1402</v>
      </c>
      <c r="FC93" s="467">
        <v>62.117280000000001</v>
      </c>
      <c r="FD93" s="469" t="s">
        <v>1715</v>
      </c>
      <c r="FE93" s="467">
        <v>1589.991</v>
      </c>
      <c r="FF93" s="469" t="s">
        <v>1404</v>
      </c>
      <c r="FG93" s="467">
        <v>0</v>
      </c>
      <c r="FH93" s="469" t="s">
        <v>1405</v>
      </c>
      <c r="FI93" s="467">
        <v>0</v>
      </c>
      <c r="FJ93" s="469" t="s">
        <v>1405</v>
      </c>
      <c r="FK93" s="467">
        <v>0</v>
      </c>
      <c r="FL93" s="472">
        <v>0</v>
      </c>
      <c r="FM93" s="473">
        <v>0</v>
      </c>
      <c r="FN93" s="473">
        <v>0</v>
      </c>
      <c r="FO93" s="473">
        <v>0</v>
      </c>
      <c r="FP93" s="473">
        <v>0</v>
      </c>
      <c r="FQ93" s="473">
        <v>0</v>
      </c>
      <c r="FR93" s="473">
        <v>0</v>
      </c>
      <c r="FS93" s="473">
        <v>0</v>
      </c>
      <c r="FT93" s="473">
        <v>0</v>
      </c>
      <c r="FU93" s="473">
        <v>0</v>
      </c>
      <c r="FV93" s="473">
        <v>0</v>
      </c>
      <c r="FW93" s="473">
        <v>0</v>
      </c>
      <c r="FX93" s="473">
        <v>0</v>
      </c>
      <c r="FY93" s="473">
        <v>0</v>
      </c>
      <c r="FZ93" s="473">
        <v>0</v>
      </c>
      <c r="GA93" s="473">
        <v>0</v>
      </c>
      <c r="GB93" s="473">
        <v>0</v>
      </c>
      <c r="GC93" s="473">
        <v>0</v>
      </c>
      <c r="GD93" s="473">
        <v>0</v>
      </c>
      <c r="GE93" s="473">
        <v>0</v>
      </c>
      <c r="GF93" s="473">
        <v>0</v>
      </c>
      <c r="GG93" s="473">
        <v>0</v>
      </c>
      <c r="GH93" s="473">
        <v>0</v>
      </c>
      <c r="GI93" s="473">
        <v>0</v>
      </c>
      <c r="GJ93" s="473">
        <v>0</v>
      </c>
      <c r="GK93" s="473">
        <v>0</v>
      </c>
      <c r="GL93" s="473">
        <v>0</v>
      </c>
      <c r="GM93" s="473">
        <v>0</v>
      </c>
      <c r="GN93" s="473">
        <v>0</v>
      </c>
      <c r="GO93" s="473">
        <v>0</v>
      </c>
      <c r="GP93" s="473">
        <v>0</v>
      </c>
      <c r="GQ93" s="473">
        <v>0</v>
      </c>
      <c r="GR93" s="473">
        <v>0</v>
      </c>
      <c r="GS93" s="473">
        <v>0</v>
      </c>
      <c r="GT93" s="473">
        <v>0</v>
      </c>
      <c r="GU93" s="473">
        <v>0</v>
      </c>
      <c r="GV93" s="473">
        <v>0</v>
      </c>
      <c r="GW93" s="473">
        <v>0</v>
      </c>
      <c r="GX93" s="473">
        <v>0</v>
      </c>
      <c r="GY93" s="473">
        <v>0</v>
      </c>
      <c r="GZ93" s="473">
        <v>0</v>
      </c>
      <c r="HA93" s="473">
        <v>0</v>
      </c>
      <c r="HB93" s="473">
        <v>0</v>
      </c>
      <c r="HC93" s="473">
        <v>0</v>
      </c>
      <c r="HD93" s="473">
        <v>0</v>
      </c>
      <c r="HE93" s="473">
        <v>0</v>
      </c>
      <c r="HF93" s="473">
        <v>0</v>
      </c>
      <c r="HG93" s="473">
        <v>0</v>
      </c>
      <c r="HH93" s="473">
        <v>0</v>
      </c>
      <c r="HI93" s="473">
        <v>0</v>
      </c>
      <c r="HJ93" s="473">
        <v>0</v>
      </c>
      <c r="HK93" s="473">
        <v>0</v>
      </c>
      <c r="HL93" s="473">
        <v>0</v>
      </c>
      <c r="HM93" s="473">
        <v>0</v>
      </c>
      <c r="HN93" s="473">
        <v>0</v>
      </c>
      <c r="HO93" s="473">
        <v>0</v>
      </c>
      <c r="HP93" s="473">
        <v>0</v>
      </c>
      <c r="HQ93" s="473">
        <v>0</v>
      </c>
      <c r="HR93" s="473">
        <v>0</v>
      </c>
      <c r="HS93" s="473">
        <v>0</v>
      </c>
      <c r="HT93" s="473">
        <v>0</v>
      </c>
      <c r="HU93" s="473">
        <v>0</v>
      </c>
      <c r="HV93" s="473">
        <v>0</v>
      </c>
      <c r="HW93" s="473">
        <v>0</v>
      </c>
      <c r="HX93" s="473">
        <v>0</v>
      </c>
      <c r="HY93" s="473">
        <v>0</v>
      </c>
      <c r="HZ93" s="473">
        <v>0</v>
      </c>
      <c r="IA93" s="473">
        <v>0</v>
      </c>
      <c r="IB93" s="473">
        <v>0</v>
      </c>
      <c r="IC93" s="473">
        <v>0</v>
      </c>
      <c r="ID93" s="473">
        <v>0</v>
      </c>
      <c r="IE93" s="473">
        <v>0</v>
      </c>
      <c r="IF93" s="473">
        <v>0</v>
      </c>
      <c r="IG93" s="473">
        <v>0</v>
      </c>
      <c r="IH93" s="473">
        <v>0</v>
      </c>
      <c r="II93" s="473">
        <v>0</v>
      </c>
      <c r="IJ93" s="473">
        <v>0</v>
      </c>
      <c r="IK93" s="473">
        <v>0</v>
      </c>
      <c r="IL93" s="473">
        <v>0</v>
      </c>
      <c r="IM93" s="473">
        <v>0</v>
      </c>
      <c r="IN93" s="473">
        <v>0</v>
      </c>
      <c r="IO93" s="473">
        <v>0</v>
      </c>
      <c r="IP93" s="473">
        <v>0</v>
      </c>
      <c r="IQ93" s="473">
        <v>0</v>
      </c>
      <c r="IR93" s="473">
        <v>0</v>
      </c>
      <c r="IS93" s="473">
        <v>0</v>
      </c>
      <c r="IT93" s="473">
        <v>0</v>
      </c>
      <c r="IU93" s="473">
        <v>0</v>
      </c>
      <c r="IV93" s="473">
        <v>0</v>
      </c>
      <c r="IW93" s="473">
        <v>0</v>
      </c>
      <c r="IX93" s="473">
        <v>0</v>
      </c>
      <c r="IY93" s="473">
        <v>0</v>
      </c>
      <c r="IZ93" s="473">
        <v>0</v>
      </c>
      <c r="JA93" s="473">
        <v>0</v>
      </c>
      <c r="JB93" s="473">
        <v>0</v>
      </c>
      <c r="JC93" s="473">
        <v>0</v>
      </c>
      <c r="JD93" s="473">
        <v>0</v>
      </c>
      <c r="JE93" s="473">
        <v>0</v>
      </c>
      <c r="JF93" s="473">
        <v>0</v>
      </c>
      <c r="JG93" s="473">
        <v>0</v>
      </c>
      <c r="JH93" s="473">
        <v>0</v>
      </c>
      <c r="JI93" s="467" t="s">
        <v>1416</v>
      </c>
      <c r="JJ93" s="467" t="s">
        <v>1416</v>
      </c>
      <c r="JK93" s="395"/>
      <c r="JL93" s="395"/>
      <c r="JM93" s="395"/>
      <c r="JN93" s="395"/>
      <c r="JO93" s="395"/>
      <c r="JP93" s="395"/>
      <c r="JQ93" s="395"/>
      <c r="JR93" s="395"/>
      <c r="JS93" s="395"/>
      <c r="JT93" s="395"/>
      <c r="JU93" s="395"/>
      <c r="JV93" s="395"/>
      <c r="JW93" s="395"/>
      <c r="JX93" s="395"/>
      <c r="JY93" s="395"/>
      <c r="JZ93" s="395"/>
      <c r="KA93" s="395"/>
      <c r="KB93" s="395"/>
      <c r="KC93" s="395"/>
      <c r="KD93" s="395"/>
      <c r="KE93" s="395"/>
      <c r="KF93" s="395"/>
      <c r="KG93" s="395"/>
      <c r="KH93" s="395"/>
      <c r="KI93" s="395"/>
      <c r="KJ93" s="395"/>
      <c r="KK93" s="395"/>
      <c r="KL93" s="395"/>
      <c r="KM93" s="395"/>
      <c r="KN93" s="395"/>
      <c r="KO93" s="395"/>
      <c r="KP93" s="395"/>
      <c r="KQ93" s="395"/>
      <c r="KR93" s="395"/>
      <c r="KS93" s="395"/>
      <c r="KT93" s="395"/>
      <c r="KU93" s="395"/>
      <c r="KV93" s="395"/>
      <c r="KW93" s="395"/>
      <c r="KX93" s="395"/>
      <c r="KY93" s="395"/>
      <c r="KZ93" s="395"/>
      <c r="LA93" s="395"/>
      <c r="LB93" s="395"/>
      <c r="LC93" s="395"/>
      <c r="LD93" s="395"/>
      <c r="LE93" s="395"/>
      <c r="LF93" s="395"/>
      <c r="LG93" s="395"/>
      <c r="LH93" s="395"/>
      <c r="LI93" s="395"/>
      <c r="LJ93" s="395"/>
      <c r="LK93" s="395"/>
      <c r="LL93" s="395"/>
      <c r="LM93" s="395"/>
      <c r="LN93" s="395"/>
      <c r="LO93" s="395"/>
      <c r="LP93" s="395"/>
      <c r="LQ93" s="395"/>
      <c r="LR93" s="395"/>
      <c r="LS93" s="395"/>
      <c r="LT93" s="395"/>
      <c r="LU93" s="395"/>
      <c r="LV93" s="395"/>
      <c r="LW93" s="395"/>
      <c r="LX93" s="395"/>
      <c r="LY93" s="395"/>
      <c r="LZ93" s="395"/>
      <c r="MA93" s="395"/>
      <c r="MB93" s="395"/>
      <c r="MC93" s="395"/>
      <c r="MD93" s="395"/>
      <c r="ME93" s="395"/>
      <c r="MF93" s="395"/>
      <c r="MG93" s="395"/>
      <c r="MH93" s="395"/>
      <c r="MI93" s="395"/>
      <c r="MJ93" s="395"/>
      <c r="MK93" s="395"/>
      <c r="ML93" s="395"/>
      <c r="MM93" s="395"/>
      <c r="MN93" s="395"/>
      <c r="MO93" s="395"/>
      <c r="MP93" s="395"/>
      <c r="MQ93" s="395"/>
      <c r="MR93" s="395"/>
      <c r="MS93" s="395"/>
      <c r="MT93" s="395"/>
      <c r="MU93" s="395"/>
      <c r="MV93" s="395"/>
      <c r="MW93" s="395"/>
      <c r="MX93" s="395"/>
      <c r="MY93" s="395"/>
      <c r="MZ93" s="395"/>
      <c r="NA93" s="395"/>
      <c r="NB93" s="395"/>
      <c r="NC93" s="395"/>
      <c r="ND93" s="395"/>
      <c r="NE93" s="395"/>
      <c r="NF93" s="395"/>
      <c r="NG93" s="489"/>
      <c r="NH93" s="475">
        <v>3.3915000300235958</v>
      </c>
      <c r="NI93" s="475">
        <v>28.224063249856361</v>
      </c>
      <c r="NJ93" s="475">
        <v>3.5850254028743995</v>
      </c>
      <c r="NK93" s="475">
        <v>4636.6517759999997</v>
      </c>
      <c r="NL93" s="475">
        <v>21.378149210487649</v>
      </c>
      <c r="NM93" s="475">
        <v>0.217609</v>
      </c>
      <c r="NN93" s="475">
        <v>0.62562499999999999</v>
      </c>
      <c r="NO93" s="475">
        <v>6.3469000000000012E-2</v>
      </c>
      <c r="NP93" s="475">
        <v>4.1040177213590455E-2</v>
      </c>
      <c r="NQ93" s="475">
        <v>0.53837890474939532</v>
      </c>
      <c r="NR93" s="475">
        <v>1.7749956874059689</v>
      </c>
      <c r="NS93" s="475">
        <v>0</v>
      </c>
      <c r="NT93" s="475">
        <v>16.013902007864179</v>
      </c>
      <c r="NU93" s="475">
        <v>0.60861239337852213</v>
      </c>
      <c r="NV93" s="475">
        <v>0</v>
      </c>
      <c r="NW93" s="475">
        <v>0.36106134175970855</v>
      </c>
      <c r="NX93" s="475">
        <v>0</v>
      </c>
      <c r="NY93" s="475">
        <v>0</v>
      </c>
      <c r="NZ93" s="475">
        <v>1.0924155209026951</v>
      </c>
      <c r="OA93" s="475">
        <v>2.034000003829136E-2</v>
      </c>
      <c r="OB93" s="475">
        <v>0.21999999999999995</v>
      </c>
      <c r="OC93" s="475">
        <v>1.1527789692623009</v>
      </c>
      <c r="OD93" s="475">
        <v>7.592312411817968E-14</v>
      </c>
      <c r="OE93" s="475">
        <v>6.6005989261297709E-13</v>
      </c>
      <c r="OF93" s="475">
        <v>0.1099999964237213</v>
      </c>
      <c r="OG93" s="475">
        <v>6.9906660914421076E-2</v>
      </c>
      <c r="OH93" s="475">
        <v>0.33525703258710349</v>
      </c>
      <c r="OI93" s="475">
        <v>0.11</v>
      </c>
      <c r="OJ93" s="475">
        <v>4.5299999999999993E-2</v>
      </c>
      <c r="OK93" s="475">
        <v>5.7733800000000002E-2</v>
      </c>
      <c r="OL93" s="475">
        <v>0.5688512254206779</v>
      </c>
      <c r="OM93" s="475" t="s">
        <v>1395</v>
      </c>
      <c r="ON93" s="475">
        <v>1</v>
      </c>
      <c r="OO93" s="475">
        <v>82</v>
      </c>
      <c r="OP93" s="490"/>
      <c r="OQ93" s="491" t="s">
        <v>1395</v>
      </c>
      <c r="OR93" s="478" t="s">
        <v>1395</v>
      </c>
      <c r="OS93" s="479">
        <v>950224</v>
      </c>
      <c r="OT93" s="479">
        <v>2050</v>
      </c>
      <c r="OU93" s="479" t="s">
        <v>1395</v>
      </c>
      <c r="OV93" s="479" t="s">
        <v>1395</v>
      </c>
      <c r="OW93" s="479">
        <v>0</v>
      </c>
      <c r="OX93" s="479">
        <v>1</v>
      </c>
      <c r="OY93" s="480">
        <v>1</v>
      </c>
      <c r="OZ93" s="480">
        <v>0.55986974606111606</v>
      </c>
      <c r="PA93" s="481"/>
      <c r="PB93" s="482">
        <v>3.3915000300235958</v>
      </c>
      <c r="PC93" s="483"/>
      <c r="PD93" s="478">
        <v>296.57298976949784</v>
      </c>
      <c r="PE93" s="479">
        <v>2.1589863028926152E-10</v>
      </c>
      <c r="PF93" s="479">
        <v>377.06184434982634</v>
      </c>
      <c r="PG93" s="480">
        <v>3.3915000300235958</v>
      </c>
      <c r="PH93" s="483"/>
      <c r="PI93" s="478">
        <v>3.3915000300235958</v>
      </c>
      <c r="PJ93" s="479">
        <v>59050</v>
      </c>
      <c r="PK93" s="479">
        <v>575</v>
      </c>
      <c r="PL93" s="479">
        <v>6.8902551459132155E-2</v>
      </c>
      <c r="PM93" s="484">
        <v>36</v>
      </c>
      <c r="PN93" s="479">
        <v>14220</v>
      </c>
      <c r="PO93" s="485">
        <v>2047</v>
      </c>
      <c r="PP93" s="479">
        <v>33</v>
      </c>
      <c r="PQ93" s="479">
        <v>0</v>
      </c>
      <c r="PR93" s="486" t="s">
        <v>1766</v>
      </c>
      <c r="PS93" s="486" t="s">
        <v>1595</v>
      </c>
      <c r="PT93" s="479">
        <v>1</v>
      </c>
      <c r="PU93" s="487" t="s">
        <v>1765</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row>
    <row r="94" spans="1:457" x14ac:dyDescent="0.35">
      <c r="A94" s="459" t="s">
        <v>1767</v>
      </c>
      <c r="B94" s="460">
        <v>3.4604025814827279</v>
      </c>
      <c r="C94" s="488">
        <f>NPV(About!A$94,'H2 Data'!AE$2:BH$2)/30*AB94+B94</f>
        <v>4.7805066391113282</v>
      </c>
      <c r="D94" s="462" t="s">
        <v>1592</v>
      </c>
      <c r="E94" s="463" t="s">
        <v>1767</v>
      </c>
      <c r="F94" s="463" t="s">
        <v>1391</v>
      </c>
      <c r="G94" s="463" t="s">
        <v>1593</v>
      </c>
      <c r="H94" s="463" t="s">
        <v>1713</v>
      </c>
      <c r="I94" s="463" t="s">
        <v>1595</v>
      </c>
      <c r="J94" s="464">
        <v>2051</v>
      </c>
      <c r="K94" s="465">
        <v>575</v>
      </c>
      <c r="L94" s="466">
        <v>0.95</v>
      </c>
      <c r="M94" s="466">
        <v>2.3300000000000001E-2</v>
      </c>
      <c r="N94" s="466">
        <v>0.25</v>
      </c>
      <c r="O94" s="471">
        <v>0.11</v>
      </c>
      <c r="P94" s="465">
        <v>1</v>
      </c>
      <c r="Q94" s="465">
        <v>2</v>
      </c>
      <c r="R94" s="465">
        <v>30</v>
      </c>
      <c r="S94" s="467" t="s">
        <v>1395</v>
      </c>
      <c r="T94" s="468">
        <v>64757.999999999993</v>
      </c>
      <c r="U94" s="468">
        <v>638325</v>
      </c>
      <c r="V94" s="468">
        <v>222026</v>
      </c>
      <c r="W94" s="468">
        <v>44404</v>
      </c>
      <c r="X94" s="465">
        <v>0</v>
      </c>
      <c r="Y94" s="469" t="s">
        <v>1714</v>
      </c>
      <c r="Z94" s="470">
        <v>18.559999999999999</v>
      </c>
      <c r="AA94" s="469" t="s">
        <v>1397</v>
      </c>
      <c r="AB94" s="465">
        <v>8.9999999999999993E-3</v>
      </c>
      <c r="AC94" s="466">
        <v>0.7</v>
      </c>
      <c r="AD94" s="466">
        <v>0.7</v>
      </c>
      <c r="AE94" s="466">
        <v>0.7</v>
      </c>
      <c r="AF94" s="467" t="s">
        <v>1398</v>
      </c>
      <c r="AG94" s="465">
        <v>453</v>
      </c>
      <c r="AH94" s="465">
        <v>453</v>
      </c>
      <c r="AI94" s="465">
        <v>453</v>
      </c>
      <c r="AJ94" s="465">
        <v>30</v>
      </c>
      <c r="AK94" s="469" t="s">
        <v>1399</v>
      </c>
      <c r="AL94" s="466">
        <v>1</v>
      </c>
      <c r="AM94" s="466">
        <v>0</v>
      </c>
      <c r="AN94" s="469" t="s">
        <v>1400</v>
      </c>
      <c r="AO94" s="466"/>
      <c r="AP94" s="466"/>
      <c r="AQ94" s="466"/>
      <c r="AR94" s="466"/>
      <c r="AS94" s="466"/>
      <c r="AT94" s="466"/>
      <c r="AU94" s="466"/>
      <c r="AV94" s="466"/>
      <c r="AW94" s="466"/>
      <c r="AX94" s="466"/>
      <c r="AY94" s="466"/>
      <c r="AZ94" s="466"/>
      <c r="BA94" s="466"/>
      <c r="BB94" s="466"/>
      <c r="BC94" s="466"/>
      <c r="BD94" s="466"/>
      <c r="BE94" s="466"/>
      <c r="BF94" s="466"/>
      <c r="BG94" s="466"/>
      <c r="BH94" s="466"/>
      <c r="BI94" s="466"/>
      <c r="BJ94" s="466"/>
      <c r="BK94" s="466"/>
      <c r="BL94" s="466"/>
      <c r="BM94" s="466"/>
      <c r="BN94" s="466"/>
      <c r="BO94" s="466"/>
      <c r="BP94" s="466"/>
      <c r="BQ94" s="466"/>
      <c r="BR94" s="466"/>
      <c r="BS94" s="466"/>
      <c r="BT94" s="466"/>
      <c r="BU94" s="466"/>
      <c r="BV94" s="466"/>
      <c r="BW94" s="466"/>
      <c r="BX94" s="466"/>
      <c r="BY94" s="466"/>
      <c r="BZ94" s="466"/>
      <c r="CA94" s="466"/>
      <c r="CB94" s="466"/>
      <c r="CC94" s="466"/>
      <c r="CD94" s="466"/>
      <c r="CE94" s="466"/>
      <c r="CF94" s="466"/>
      <c r="CG94" s="466"/>
      <c r="CH94" s="466"/>
      <c r="CI94" s="466"/>
      <c r="CJ94" s="466"/>
      <c r="CK94" s="466"/>
      <c r="CL94" s="466"/>
      <c r="CM94" s="466"/>
      <c r="CN94" s="466"/>
      <c r="CO94" s="466"/>
      <c r="CP94" s="466"/>
      <c r="CQ94" s="466"/>
      <c r="CR94" s="466"/>
      <c r="CS94" s="466"/>
      <c r="CT94" s="466"/>
      <c r="CU94" s="466"/>
      <c r="CV94" s="466"/>
      <c r="CW94" s="466"/>
      <c r="CX94" s="466"/>
      <c r="CY94" s="466"/>
      <c r="CZ94" s="466"/>
      <c r="DA94" s="466"/>
      <c r="DB94" s="466"/>
      <c r="DC94" s="466"/>
      <c r="DD94" s="466"/>
      <c r="DE94" s="466"/>
      <c r="DF94" s="466"/>
      <c r="DG94" s="466"/>
      <c r="DH94" s="466"/>
      <c r="DI94" s="466"/>
      <c r="DJ94" s="466"/>
      <c r="DK94" s="466"/>
      <c r="DL94" s="466"/>
      <c r="DM94" s="466"/>
      <c r="DN94" s="466"/>
      <c r="DO94" s="466"/>
      <c r="DP94" s="466"/>
      <c r="DQ94" s="466"/>
      <c r="DR94" s="466"/>
      <c r="DS94" s="466"/>
      <c r="DT94" s="466"/>
      <c r="DU94" s="466"/>
      <c r="DV94" s="466"/>
      <c r="DW94" s="471"/>
      <c r="DX94" s="466"/>
      <c r="DY94" s="466"/>
      <c r="DZ94" s="466"/>
      <c r="EA94" s="466"/>
      <c r="EB94" s="466"/>
      <c r="EC94" s="466"/>
      <c r="ED94" s="466"/>
      <c r="EE94" s="466"/>
      <c r="EF94" s="466"/>
      <c r="EG94" s="466"/>
      <c r="EH94" s="466"/>
      <c r="EI94" s="466"/>
      <c r="EJ94" s="466"/>
      <c r="EK94" s="465"/>
      <c r="EL94" s="465"/>
      <c r="EM94" s="465"/>
      <c r="EN94" s="465"/>
      <c r="EO94" s="466"/>
      <c r="EP94" s="466"/>
      <c r="EQ94" s="466"/>
      <c r="ER94" s="465"/>
      <c r="ES94" s="465"/>
      <c r="ET94" s="465"/>
      <c r="EU94" s="465"/>
      <c r="EV94" s="465"/>
      <c r="EW94" s="467"/>
      <c r="EX94" s="467" t="s">
        <v>1401</v>
      </c>
      <c r="EY94" s="467">
        <v>0</v>
      </c>
      <c r="EZ94" s="467">
        <v>0</v>
      </c>
      <c r="FA94" s="467">
        <v>0</v>
      </c>
      <c r="FB94" s="469" t="s">
        <v>1402</v>
      </c>
      <c r="FC94" s="467">
        <v>62.117280000000001</v>
      </c>
      <c r="FD94" s="469" t="s">
        <v>1715</v>
      </c>
      <c r="FE94" s="467">
        <v>1589.991</v>
      </c>
      <c r="FF94" s="469" t="s">
        <v>1404</v>
      </c>
      <c r="FG94" s="467">
        <v>0</v>
      </c>
      <c r="FH94" s="469" t="s">
        <v>1405</v>
      </c>
      <c r="FI94" s="467">
        <v>0</v>
      </c>
      <c r="FJ94" s="469" t="s">
        <v>1405</v>
      </c>
      <c r="FK94" s="467">
        <v>0</v>
      </c>
      <c r="FL94" s="472">
        <v>0</v>
      </c>
      <c r="FM94" s="473">
        <v>0</v>
      </c>
      <c r="FN94" s="473">
        <v>0</v>
      </c>
      <c r="FO94" s="473">
        <v>0</v>
      </c>
      <c r="FP94" s="473">
        <v>0</v>
      </c>
      <c r="FQ94" s="473">
        <v>0</v>
      </c>
      <c r="FR94" s="473">
        <v>0</v>
      </c>
      <c r="FS94" s="473">
        <v>0</v>
      </c>
      <c r="FT94" s="473">
        <v>0</v>
      </c>
      <c r="FU94" s="473">
        <v>0</v>
      </c>
      <c r="FV94" s="473">
        <v>0</v>
      </c>
      <c r="FW94" s="473">
        <v>0</v>
      </c>
      <c r="FX94" s="473">
        <v>0</v>
      </c>
      <c r="FY94" s="473">
        <v>0</v>
      </c>
      <c r="FZ94" s="473">
        <v>0</v>
      </c>
      <c r="GA94" s="473">
        <v>0</v>
      </c>
      <c r="GB94" s="473">
        <v>0</v>
      </c>
      <c r="GC94" s="473">
        <v>0</v>
      </c>
      <c r="GD94" s="473">
        <v>0</v>
      </c>
      <c r="GE94" s="473">
        <v>0</v>
      </c>
      <c r="GF94" s="473">
        <v>0</v>
      </c>
      <c r="GG94" s="473">
        <v>0</v>
      </c>
      <c r="GH94" s="473">
        <v>0</v>
      </c>
      <c r="GI94" s="473">
        <v>0</v>
      </c>
      <c r="GJ94" s="473">
        <v>0</v>
      </c>
      <c r="GK94" s="473">
        <v>0</v>
      </c>
      <c r="GL94" s="473">
        <v>0</v>
      </c>
      <c r="GM94" s="473">
        <v>0</v>
      </c>
      <c r="GN94" s="473">
        <v>0</v>
      </c>
      <c r="GO94" s="473">
        <v>0</v>
      </c>
      <c r="GP94" s="473">
        <v>0</v>
      </c>
      <c r="GQ94" s="473">
        <v>0</v>
      </c>
      <c r="GR94" s="473">
        <v>0</v>
      </c>
      <c r="GS94" s="473">
        <v>0</v>
      </c>
      <c r="GT94" s="473">
        <v>0</v>
      </c>
      <c r="GU94" s="473">
        <v>0</v>
      </c>
      <c r="GV94" s="473">
        <v>0</v>
      </c>
      <c r="GW94" s="473">
        <v>0</v>
      </c>
      <c r="GX94" s="473">
        <v>0</v>
      </c>
      <c r="GY94" s="473">
        <v>0</v>
      </c>
      <c r="GZ94" s="473">
        <v>0</v>
      </c>
      <c r="HA94" s="473">
        <v>0</v>
      </c>
      <c r="HB94" s="473">
        <v>0</v>
      </c>
      <c r="HC94" s="473">
        <v>0</v>
      </c>
      <c r="HD94" s="473">
        <v>0</v>
      </c>
      <c r="HE94" s="473">
        <v>0</v>
      </c>
      <c r="HF94" s="473">
        <v>0</v>
      </c>
      <c r="HG94" s="473">
        <v>0</v>
      </c>
      <c r="HH94" s="473">
        <v>0</v>
      </c>
      <c r="HI94" s="473">
        <v>0</v>
      </c>
      <c r="HJ94" s="473">
        <v>0</v>
      </c>
      <c r="HK94" s="473">
        <v>0</v>
      </c>
      <c r="HL94" s="473">
        <v>0</v>
      </c>
      <c r="HM94" s="473">
        <v>0</v>
      </c>
      <c r="HN94" s="473">
        <v>0</v>
      </c>
      <c r="HO94" s="473">
        <v>0</v>
      </c>
      <c r="HP94" s="473">
        <v>0</v>
      </c>
      <c r="HQ94" s="473">
        <v>0</v>
      </c>
      <c r="HR94" s="473">
        <v>0</v>
      </c>
      <c r="HS94" s="473">
        <v>0</v>
      </c>
      <c r="HT94" s="473">
        <v>0</v>
      </c>
      <c r="HU94" s="473">
        <v>0</v>
      </c>
      <c r="HV94" s="473">
        <v>0</v>
      </c>
      <c r="HW94" s="473">
        <v>0</v>
      </c>
      <c r="HX94" s="473">
        <v>0</v>
      </c>
      <c r="HY94" s="473">
        <v>0</v>
      </c>
      <c r="HZ94" s="473">
        <v>0</v>
      </c>
      <c r="IA94" s="473">
        <v>0</v>
      </c>
      <c r="IB94" s="473">
        <v>0</v>
      </c>
      <c r="IC94" s="473">
        <v>0</v>
      </c>
      <c r="ID94" s="473">
        <v>0</v>
      </c>
      <c r="IE94" s="473">
        <v>0</v>
      </c>
      <c r="IF94" s="473">
        <v>0</v>
      </c>
      <c r="IG94" s="473">
        <v>0</v>
      </c>
      <c r="IH94" s="473">
        <v>0</v>
      </c>
      <c r="II94" s="473">
        <v>0</v>
      </c>
      <c r="IJ94" s="473">
        <v>0</v>
      </c>
      <c r="IK94" s="473">
        <v>0</v>
      </c>
      <c r="IL94" s="473">
        <v>0</v>
      </c>
      <c r="IM94" s="473">
        <v>0</v>
      </c>
      <c r="IN94" s="473">
        <v>0</v>
      </c>
      <c r="IO94" s="473">
        <v>0</v>
      </c>
      <c r="IP94" s="473">
        <v>0</v>
      </c>
      <c r="IQ94" s="473">
        <v>0</v>
      </c>
      <c r="IR94" s="473">
        <v>0</v>
      </c>
      <c r="IS94" s="473">
        <v>0</v>
      </c>
      <c r="IT94" s="473">
        <v>0</v>
      </c>
      <c r="IU94" s="473">
        <v>0</v>
      </c>
      <c r="IV94" s="473">
        <v>0</v>
      </c>
      <c r="IW94" s="473">
        <v>0</v>
      </c>
      <c r="IX94" s="473">
        <v>0</v>
      </c>
      <c r="IY94" s="473">
        <v>0</v>
      </c>
      <c r="IZ94" s="473">
        <v>0</v>
      </c>
      <c r="JA94" s="473">
        <v>0</v>
      </c>
      <c r="JB94" s="473">
        <v>0</v>
      </c>
      <c r="JC94" s="473">
        <v>0</v>
      </c>
      <c r="JD94" s="473">
        <v>0</v>
      </c>
      <c r="JE94" s="473">
        <v>0</v>
      </c>
      <c r="JF94" s="473">
        <v>0</v>
      </c>
      <c r="JG94" s="473">
        <v>0</v>
      </c>
      <c r="JH94" s="473">
        <v>0</v>
      </c>
      <c r="JI94" s="467" t="s">
        <v>1416</v>
      </c>
      <c r="JJ94" s="467" t="s">
        <v>1416</v>
      </c>
      <c r="JK94" s="395"/>
      <c r="JL94" s="395"/>
      <c r="JM94" s="395"/>
      <c r="JN94" s="395"/>
      <c r="JO94" s="395"/>
      <c r="JP94" s="395"/>
      <c r="JQ94" s="395"/>
      <c r="JR94" s="395"/>
      <c r="JS94" s="395"/>
      <c r="JT94" s="395"/>
      <c r="JU94" s="395"/>
      <c r="JV94" s="395"/>
      <c r="JW94" s="395"/>
      <c r="JX94" s="395"/>
      <c r="JY94" s="395"/>
      <c r="JZ94" s="395"/>
      <c r="KA94" s="395"/>
      <c r="KB94" s="395"/>
      <c r="KC94" s="395"/>
      <c r="KD94" s="395"/>
      <c r="KE94" s="395"/>
      <c r="KF94" s="395"/>
      <c r="KG94" s="395"/>
      <c r="KH94" s="395"/>
      <c r="KI94" s="395"/>
      <c r="KJ94" s="395"/>
      <c r="KK94" s="395"/>
      <c r="KL94" s="395"/>
      <c r="KM94" s="395"/>
      <c r="KN94" s="395"/>
      <c r="KO94" s="395"/>
      <c r="KP94" s="395"/>
      <c r="KQ94" s="395"/>
      <c r="KR94" s="395"/>
      <c r="KS94" s="395"/>
      <c r="KT94" s="395"/>
      <c r="KU94" s="395"/>
      <c r="KV94" s="395"/>
      <c r="KW94" s="395"/>
      <c r="KX94" s="395"/>
      <c r="KY94" s="395"/>
      <c r="KZ94" s="395"/>
      <c r="LA94" s="395"/>
      <c r="LB94" s="395"/>
      <c r="LC94" s="395"/>
      <c r="LD94" s="395"/>
      <c r="LE94" s="395"/>
      <c r="LF94" s="395"/>
      <c r="LG94" s="395"/>
      <c r="LH94" s="395"/>
      <c r="LI94" s="395"/>
      <c r="LJ94" s="395"/>
      <c r="LK94" s="395"/>
      <c r="LL94" s="395"/>
      <c r="LM94" s="395"/>
      <c r="LN94" s="395"/>
      <c r="LO94" s="395"/>
      <c r="LP94" s="395"/>
      <c r="LQ94" s="395"/>
      <c r="LR94" s="395"/>
      <c r="LS94" s="395"/>
      <c r="LT94" s="395"/>
      <c r="LU94" s="395"/>
      <c r="LV94" s="395"/>
      <c r="LW94" s="395"/>
      <c r="LX94" s="395"/>
      <c r="LY94" s="395"/>
      <c r="LZ94" s="395"/>
      <c r="MA94" s="395"/>
      <c r="MB94" s="395"/>
      <c r="MC94" s="395"/>
      <c r="MD94" s="395"/>
      <c r="ME94" s="395"/>
      <c r="MF94" s="395"/>
      <c r="MG94" s="395"/>
      <c r="MH94" s="395"/>
      <c r="MI94" s="395"/>
      <c r="MJ94" s="395"/>
      <c r="MK94" s="395"/>
      <c r="ML94" s="395"/>
      <c r="MM94" s="395"/>
      <c r="MN94" s="395"/>
      <c r="MO94" s="395"/>
      <c r="MP94" s="395"/>
      <c r="MQ94" s="395"/>
      <c r="MR94" s="395"/>
      <c r="MS94" s="395"/>
      <c r="MT94" s="395"/>
      <c r="MU94" s="395"/>
      <c r="MV94" s="395"/>
      <c r="MW94" s="395"/>
      <c r="MX94" s="395"/>
      <c r="MY94" s="395"/>
      <c r="MZ94" s="395"/>
      <c r="NA94" s="395"/>
      <c r="NB94" s="395"/>
      <c r="NC94" s="395"/>
      <c r="ND94" s="395"/>
      <c r="NE94" s="395"/>
      <c r="NF94" s="395"/>
      <c r="NG94" s="489"/>
      <c r="NH94" s="475">
        <v>3.4604025814827279</v>
      </c>
      <c r="NI94" s="475">
        <v>28.797470283099262</v>
      </c>
      <c r="NJ94" s="475">
        <v>3.6580006977233723</v>
      </c>
      <c r="NK94" s="475">
        <v>4637.074943999999</v>
      </c>
      <c r="NL94" s="475">
        <v>21.814824240687045</v>
      </c>
      <c r="NM94" s="475">
        <v>0.222026</v>
      </c>
      <c r="NN94" s="475">
        <v>0.63832500000000003</v>
      </c>
      <c r="NO94" s="475">
        <v>6.4757999999999982E-2</v>
      </c>
      <c r="NP94" s="475">
        <v>4.1873323678452694E-2</v>
      </c>
      <c r="NQ94" s="475">
        <v>0.5493079544170566</v>
      </c>
      <c r="NR94" s="475">
        <v>1.8110086740608327</v>
      </c>
      <c r="NS94" s="475">
        <v>0</v>
      </c>
      <c r="NT94" s="475">
        <v>16.341386104825489</v>
      </c>
      <c r="NU94" s="475">
        <v>0.6210372757220769</v>
      </c>
      <c r="NV94" s="475">
        <v>0</v>
      </c>
      <c r="NW94" s="475">
        <v>0.36844517196555021</v>
      </c>
      <c r="NX94" s="475">
        <v>0</v>
      </c>
      <c r="NY94" s="475">
        <v>0</v>
      </c>
      <c r="NZ94" s="475">
        <v>1.1147834123391369</v>
      </c>
      <c r="OA94" s="475">
        <v>2.033999999787121E-2</v>
      </c>
      <c r="OB94" s="475">
        <v>0.21999999999999995</v>
      </c>
      <c r="OC94" s="475">
        <v>1.1763477671602791</v>
      </c>
      <c r="OD94" s="475">
        <v>6.9702607946827436E-14</v>
      </c>
      <c r="OE94" s="475">
        <v>6.0598001531934891E-13</v>
      </c>
      <c r="OF94" s="475">
        <v>0.1099999964237213</v>
      </c>
      <c r="OG94" s="475">
        <v>6.9905796647071833E-2</v>
      </c>
      <c r="OH94" s="475">
        <v>0.33528914329943155</v>
      </c>
      <c r="OI94" s="475">
        <v>0.11</v>
      </c>
      <c r="OJ94" s="475">
        <v>4.53E-2</v>
      </c>
      <c r="OK94" s="475">
        <v>5.7733800000000002E-2</v>
      </c>
      <c r="OL94" s="475">
        <v>0.55751144393940855</v>
      </c>
      <c r="OM94" s="475" t="s">
        <v>1395</v>
      </c>
      <c r="ON94" s="475">
        <v>1</v>
      </c>
      <c r="OO94" s="475">
        <v>83</v>
      </c>
      <c r="OP94" s="490"/>
      <c r="OQ94" s="491" t="s">
        <v>1395</v>
      </c>
      <c r="OR94" s="478" t="s">
        <v>1395</v>
      </c>
      <c r="OS94" s="479">
        <v>969513</v>
      </c>
      <c r="OT94" s="479">
        <v>2051</v>
      </c>
      <c r="OU94" s="479" t="s">
        <v>1395</v>
      </c>
      <c r="OV94" s="479" t="s">
        <v>1395</v>
      </c>
      <c r="OW94" s="479">
        <v>0</v>
      </c>
      <c r="OX94" s="479">
        <v>1</v>
      </c>
      <c r="OY94" s="480">
        <v>1</v>
      </c>
      <c r="OZ94" s="480">
        <v>0.54870900490375907</v>
      </c>
      <c r="PA94" s="481"/>
      <c r="PB94" s="482">
        <v>3.4604025814827279</v>
      </c>
      <c r="PC94" s="483"/>
      <c r="PD94" s="478">
        <v>296.56134127502185</v>
      </c>
      <c r="PE94" s="479">
        <v>1.942584561699912E-10</v>
      </c>
      <c r="PF94" s="479">
        <v>377.10072179054515</v>
      </c>
      <c r="PG94" s="480">
        <v>3.4604025814827279</v>
      </c>
      <c r="PH94" s="483"/>
      <c r="PI94" s="478">
        <v>3.4604025814827279</v>
      </c>
      <c r="PJ94" s="479">
        <v>59625</v>
      </c>
      <c r="PK94" s="479">
        <v>575</v>
      </c>
      <c r="PL94" s="479">
        <v>7.031190981203439E-2</v>
      </c>
      <c r="PM94" s="484">
        <v>36</v>
      </c>
      <c r="PN94" s="479">
        <v>14184</v>
      </c>
      <c r="PO94" s="485">
        <v>2048</v>
      </c>
      <c r="PP94" s="479">
        <v>33</v>
      </c>
      <c r="PQ94" s="479">
        <v>0</v>
      </c>
      <c r="PR94" s="486" t="s">
        <v>1768</v>
      </c>
      <c r="PS94" s="486" t="s">
        <v>1595</v>
      </c>
      <c r="PT94" s="479">
        <v>1</v>
      </c>
      <c r="PU94" s="487" t="s">
        <v>1767</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row>
    <row r="95" spans="1:457" x14ac:dyDescent="0.35">
      <c r="A95" s="459" t="s">
        <v>1769</v>
      </c>
      <c r="B95" s="460">
        <v>3.5307144912947623</v>
      </c>
      <c r="C95" s="488">
        <f>NPV(About!A$94,'H2 Data'!AE$2:BH$2)/30*AB95+B95</f>
        <v>4.8508185489233622</v>
      </c>
      <c r="D95" s="462" t="s">
        <v>1592</v>
      </c>
      <c r="E95" s="463" t="s">
        <v>1769</v>
      </c>
      <c r="F95" s="463" t="s">
        <v>1391</v>
      </c>
      <c r="G95" s="463" t="s">
        <v>1593</v>
      </c>
      <c r="H95" s="463" t="s">
        <v>1713</v>
      </c>
      <c r="I95" s="463" t="s">
        <v>1595</v>
      </c>
      <c r="J95" s="464">
        <v>2052</v>
      </c>
      <c r="K95" s="465">
        <v>575</v>
      </c>
      <c r="L95" s="466">
        <v>0.95</v>
      </c>
      <c r="M95" s="466">
        <v>2.3300000000000001E-2</v>
      </c>
      <c r="N95" s="466">
        <v>0.25</v>
      </c>
      <c r="O95" s="471">
        <v>0.11</v>
      </c>
      <c r="P95" s="465">
        <v>1</v>
      </c>
      <c r="Q95" s="465">
        <v>2</v>
      </c>
      <c r="R95" s="465">
        <v>30</v>
      </c>
      <c r="S95" s="467" t="s">
        <v>1395</v>
      </c>
      <c r="T95" s="468">
        <v>66072</v>
      </c>
      <c r="U95" s="468">
        <v>651282.99999999988</v>
      </c>
      <c r="V95" s="468">
        <v>226532.99999999997</v>
      </c>
      <c r="W95" s="468">
        <v>45304.999999999993</v>
      </c>
      <c r="X95" s="465">
        <v>0</v>
      </c>
      <c r="Y95" s="469" t="s">
        <v>1714</v>
      </c>
      <c r="Z95" s="470">
        <v>18.559999999999999</v>
      </c>
      <c r="AA95" s="469" t="s">
        <v>1397</v>
      </c>
      <c r="AB95" s="465">
        <v>8.9999999999999993E-3</v>
      </c>
      <c r="AC95" s="466">
        <v>0.7</v>
      </c>
      <c r="AD95" s="466">
        <v>0.7</v>
      </c>
      <c r="AE95" s="466">
        <v>0.7</v>
      </c>
      <c r="AF95" s="467" t="s">
        <v>1398</v>
      </c>
      <c r="AG95" s="465">
        <v>453</v>
      </c>
      <c r="AH95" s="465">
        <v>453</v>
      </c>
      <c r="AI95" s="465">
        <v>453</v>
      </c>
      <c r="AJ95" s="465">
        <v>30</v>
      </c>
      <c r="AK95" s="469" t="s">
        <v>1399</v>
      </c>
      <c r="AL95" s="466">
        <v>1</v>
      </c>
      <c r="AM95" s="466">
        <v>0</v>
      </c>
      <c r="AN95" s="469" t="s">
        <v>1400</v>
      </c>
      <c r="AO95" s="466"/>
      <c r="AP95" s="466"/>
      <c r="AQ95" s="466"/>
      <c r="AR95" s="466"/>
      <c r="AS95" s="466"/>
      <c r="AT95" s="466"/>
      <c r="AU95" s="466"/>
      <c r="AV95" s="466"/>
      <c r="AW95" s="466"/>
      <c r="AX95" s="466"/>
      <c r="AY95" s="466"/>
      <c r="AZ95" s="466"/>
      <c r="BA95" s="466"/>
      <c r="BB95" s="466"/>
      <c r="BC95" s="466"/>
      <c r="BD95" s="466"/>
      <c r="BE95" s="466"/>
      <c r="BF95" s="466"/>
      <c r="BG95" s="466"/>
      <c r="BH95" s="466"/>
      <c r="BI95" s="466"/>
      <c r="BJ95" s="466"/>
      <c r="BK95" s="466"/>
      <c r="BL95" s="466"/>
      <c r="BM95" s="466"/>
      <c r="BN95" s="466"/>
      <c r="BO95" s="466"/>
      <c r="BP95" s="466"/>
      <c r="BQ95" s="466"/>
      <c r="BR95" s="466"/>
      <c r="BS95" s="466"/>
      <c r="BT95" s="466"/>
      <c r="BU95" s="466"/>
      <c r="BV95" s="466"/>
      <c r="BW95" s="466"/>
      <c r="BX95" s="466"/>
      <c r="BY95" s="466"/>
      <c r="BZ95" s="466"/>
      <c r="CA95" s="466"/>
      <c r="CB95" s="466"/>
      <c r="CC95" s="466"/>
      <c r="CD95" s="466"/>
      <c r="CE95" s="466"/>
      <c r="CF95" s="466"/>
      <c r="CG95" s="466"/>
      <c r="CH95" s="466"/>
      <c r="CI95" s="466"/>
      <c r="CJ95" s="466"/>
      <c r="CK95" s="466"/>
      <c r="CL95" s="466"/>
      <c r="CM95" s="466"/>
      <c r="CN95" s="466"/>
      <c r="CO95" s="466"/>
      <c r="CP95" s="466"/>
      <c r="CQ95" s="466"/>
      <c r="CR95" s="466"/>
      <c r="CS95" s="466"/>
      <c r="CT95" s="466"/>
      <c r="CU95" s="466"/>
      <c r="CV95" s="466"/>
      <c r="CW95" s="466"/>
      <c r="CX95" s="466"/>
      <c r="CY95" s="466"/>
      <c r="CZ95" s="466"/>
      <c r="DA95" s="466"/>
      <c r="DB95" s="466"/>
      <c r="DC95" s="466"/>
      <c r="DD95" s="466"/>
      <c r="DE95" s="466"/>
      <c r="DF95" s="466"/>
      <c r="DG95" s="466"/>
      <c r="DH95" s="466"/>
      <c r="DI95" s="466"/>
      <c r="DJ95" s="466"/>
      <c r="DK95" s="466"/>
      <c r="DL95" s="466"/>
      <c r="DM95" s="466"/>
      <c r="DN95" s="466"/>
      <c r="DO95" s="466"/>
      <c r="DP95" s="466"/>
      <c r="DQ95" s="466"/>
      <c r="DR95" s="466"/>
      <c r="DS95" s="466"/>
      <c r="DT95" s="466"/>
      <c r="DU95" s="466"/>
      <c r="DV95" s="466"/>
      <c r="DW95" s="471"/>
      <c r="DX95" s="466"/>
      <c r="DY95" s="466"/>
      <c r="DZ95" s="466"/>
      <c r="EA95" s="466"/>
      <c r="EB95" s="466"/>
      <c r="EC95" s="466"/>
      <c r="ED95" s="466"/>
      <c r="EE95" s="466"/>
      <c r="EF95" s="466"/>
      <c r="EG95" s="466"/>
      <c r="EH95" s="466"/>
      <c r="EI95" s="466"/>
      <c r="EJ95" s="466"/>
      <c r="EK95" s="465"/>
      <c r="EL95" s="465"/>
      <c r="EM95" s="465"/>
      <c r="EN95" s="465"/>
      <c r="EO95" s="466"/>
      <c r="EP95" s="466"/>
      <c r="EQ95" s="466"/>
      <c r="ER95" s="465"/>
      <c r="ES95" s="465"/>
      <c r="ET95" s="465"/>
      <c r="EU95" s="465"/>
      <c r="EV95" s="465"/>
      <c r="EW95" s="467"/>
      <c r="EX95" s="467" t="s">
        <v>1401</v>
      </c>
      <c r="EY95" s="467">
        <v>0</v>
      </c>
      <c r="EZ95" s="467">
        <v>0</v>
      </c>
      <c r="FA95" s="467">
        <v>0</v>
      </c>
      <c r="FB95" s="469" t="s">
        <v>1402</v>
      </c>
      <c r="FC95" s="467">
        <v>62.117280000000001</v>
      </c>
      <c r="FD95" s="469" t="s">
        <v>1715</v>
      </c>
      <c r="FE95" s="467">
        <v>1589.991</v>
      </c>
      <c r="FF95" s="469" t="s">
        <v>1404</v>
      </c>
      <c r="FG95" s="467">
        <v>0</v>
      </c>
      <c r="FH95" s="469" t="s">
        <v>1405</v>
      </c>
      <c r="FI95" s="467">
        <v>0</v>
      </c>
      <c r="FJ95" s="469" t="s">
        <v>1405</v>
      </c>
      <c r="FK95" s="467">
        <v>0</v>
      </c>
      <c r="FL95" s="472">
        <v>0</v>
      </c>
      <c r="FM95" s="473">
        <v>0</v>
      </c>
      <c r="FN95" s="473">
        <v>0</v>
      </c>
      <c r="FO95" s="473">
        <v>0</v>
      </c>
      <c r="FP95" s="473">
        <v>0</v>
      </c>
      <c r="FQ95" s="473">
        <v>0</v>
      </c>
      <c r="FR95" s="473">
        <v>0</v>
      </c>
      <c r="FS95" s="473">
        <v>0</v>
      </c>
      <c r="FT95" s="473">
        <v>0</v>
      </c>
      <c r="FU95" s="473">
        <v>0</v>
      </c>
      <c r="FV95" s="473">
        <v>0</v>
      </c>
      <c r="FW95" s="473">
        <v>0</v>
      </c>
      <c r="FX95" s="473">
        <v>0</v>
      </c>
      <c r="FY95" s="473">
        <v>0</v>
      </c>
      <c r="FZ95" s="473">
        <v>0</v>
      </c>
      <c r="GA95" s="473">
        <v>0</v>
      </c>
      <c r="GB95" s="473">
        <v>0</v>
      </c>
      <c r="GC95" s="473">
        <v>0</v>
      </c>
      <c r="GD95" s="473">
        <v>0</v>
      </c>
      <c r="GE95" s="473">
        <v>0</v>
      </c>
      <c r="GF95" s="473">
        <v>0</v>
      </c>
      <c r="GG95" s="473">
        <v>0</v>
      </c>
      <c r="GH95" s="473">
        <v>0</v>
      </c>
      <c r="GI95" s="473">
        <v>0</v>
      </c>
      <c r="GJ95" s="473">
        <v>0</v>
      </c>
      <c r="GK95" s="473">
        <v>0</v>
      </c>
      <c r="GL95" s="473">
        <v>0</v>
      </c>
      <c r="GM95" s="473">
        <v>0</v>
      </c>
      <c r="GN95" s="473">
        <v>0</v>
      </c>
      <c r="GO95" s="473">
        <v>0</v>
      </c>
      <c r="GP95" s="473">
        <v>0</v>
      </c>
      <c r="GQ95" s="473">
        <v>0</v>
      </c>
      <c r="GR95" s="473">
        <v>0</v>
      </c>
      <c r="GS95" s="473">
        <v>0</v>
      </c>
      <c r="GT95" s="473">
        <v>0</v>
      </c>
      <c r="GU95" s="473">
        <v>0</v>
      </c>
      <c r="GV95" s="473">
        <v>0</v>
      </c>
      <c r="GW95" s="473">
        <v>0</v>
      </c>
      <c r="GX95" s="473">
        <v>0</v>
      </c>
      <c r="GY95" s="473">
        <v>0</v>
      </c>
      <c r="GZ95" s="473">
        <v>0</v>
      </c>
      <c r="HA95" s="473">
        <v>0</v>
      </c>
      <c r="HB95" s="473">
        <v>0</v>
      </c>
      <c r="HC95" s="473">
        <v>0</v>
      </c>
      <c r="HD95" s="473">
        <v>0</v>
      </c>
      <c r="HE95" s="473">
        <v>0</v>
      </c>
      <c r="HF95" s="473">
        <v>0</v>
      </c>
      <c r="HG95" s="473">
        <v>0</v>
      </c>
      <c r="HH95" s="473">
        <v>0</v>
      </c>
      <c r="HI95" s="473">
        <v>0</v>
      </c>
      <c r="HJ95" s="473">
        <v>0</v>
      </c>
      <c r="HK95" s="473">
        <v>0</v>
      </c>
      <c r="HL95" s="473">
        <v>0</v>
      </c>
      <c r="HM95" s="473">
        <v>0</v>
      </c>
      <c r="HN95" s="473">
        <v>0</v>
      </c>
      <c r="HO95" s="473">
        <v>0</v>
      </c>
      <c r="HP95" s="473">
        <v>0</v>
      </c>
      <c r="HQ95" s="473">
        <v>0</v>
      </c>
      <c r="HR95" s="473">
        <v>0</v>
      </c>
      <c r="HS95" s="473">
        <v>0</v>
      </c>
      <c r="HT95" s="473">
        <v>0</v>
      </c>
      <c r="HU95" s="473">
        <v>0</v>
      </c>
      <c r="HV95" s="473">
        <v>0</v>
      </c>
      <c r="HW95" s="473">
        <v>0</v>
      </c>
      <c r="HX95" s="473">
        <v>0</v>
      </c>
      <c r="HY95" s="473">
        <v>0</v>
      </c>
      <c r="HZ95" s="473">
        <v>0</v>
      </c>
      <c r="IA95" s="473">
        <v>0</v>
      </c>
      <c r="IB95" s="473">
        <v>0</v>
      </c>
      <c r="IC95" s="473">
        <v>0</v>
      </c>
      <c r="ID95" s="473">
        <v>0</v>
      </c>
      <c r="IE95" s="473">
        <v>0</v>
      </c>
      <c r="IF95" s="473">
        <v>0</v>
      </c>
      <c r="IG95" s="473">
        <v>0</v>
      </c>
      <c r="IH95" s="473">
        <v>0</v>
      </c>
      <c r="II95" s="473">
        <v>0</v>
      </c>
      <c r="IJ95" s="473">
        <v>0</v>
      </c>
      <c r="IK95" s="473">
        <v>0</v>
      </c>
      <c r="IL95" s="473">
        <v>0</v>
      </c>
      <c r="IM95" s="473">
        <v>0</v>
      </c>
      <c r="IN95" s="473">
        <v>0</v>
      </c>
      <c r="IO95" s="473">
        <v>0</v>
      </c>
      <c r="IP95" s="473">
        <v>0</v>
      </c>
      <c r="IQ95" s="473">
        <v>0</v>
      </c>
      <c r="IR95" s="473">
        <v>0</v>
      </c>
      <c r="IS95" s="473">
        <v>0</v>
      </c>
      <c r="IT95" s="473">
        <v>0</v>
      </c>
      <c r="IU95" s="473">
        <v>0</v>
      </c>
      <c r="IV95" s="473">
        <v>0</v>
      </c>
      <c r="IW95" s="473">
        <v>0</v>
      </c>
      <c r="IX95" s="473">
        <v>0</v>
      </c>
      <c r="IY95" s="473">
        <v>0</v>
      </c>
      <c r="IZ95" s="473">
        <v>0</v>
      </c>
      <c r="JA95" s="473">
        <v>0</v>
      </c>
      <c r="JB95" s="473">
        <v>0</v>
      </c>
      <c r="JC95" s="473">
        <v>0</v>
      </c>
      <c r="JD95" s="473">
        <v>0</v>
      </c>
      <c r="JE95" s="473">
        <v>0</v>
      </c>
      <c r="JF95" s="473">
        <v>0</v>
      </c>
      <c r="JG95" s="473">
        <v>0</v>
      </c>
      <c r="JH95" s="473">
        <v>0</v>
      </c>
      <c r="JI95" s="467" t="s">
        <v>1416</v>
      </c>
      <c r="JJ95" s="467" t="s">
        <v>1416</v>
      </c>
      <c r="JK95" s="395"/>
      <c r="JL95" s="395"/>
      <c r="JM95" s="395"/>
      <c r="JN95" s="395"/>
      <c r="JO95" s="395"/>
      <c r="JP95" s="395"/>
      <c r="JQ95" s="395"/>
      <c r="JR95" s="395"/>
      <c r="JS95" s="395"/>
      <c r="JT95" s="395"/>
      <c r="JU95" s="395"/>
      <c r="JV95" s="395"/>
      <c r="JW95" s="395"/>
      <c r="JX95" s="395"/>
      <c r="JY95" s="395"/>
      <c r="JZ95" s="395"/>
      <c r="KA95" s="395"/>
      <c r="KB95" s="395"/>
      <c r="KC95" s="395"/>
      <c r="KD95" s="395"/>
      <c r="KE95" s="395"/>
      <c r="KF95" s="395"/>
      <c r="KG95" s="395"/>
      <c r="KH95" s="395"/>
      <c r="KI95" s="395"/>
      <c r="KJ95" s="395"/>
      <c r="KK95" s="395"/>
      <c r="KL95" s="395"/>
      <c r="KM95" s="395"/>
      <c r="KN95" s="395"/>
      <c r="KO95" s="395"/>
      <c r="KP95" s="395"/>
      <c r="KQ95" s="395"/>
      <c r="KR95" s="395"/>
      <c r="KS95" s="395"/>
      <c r="KT95" s="395"/>
      <c r="KU95" s="395"/>
      <c r="KV95" s="395"/>
      <c r="KW95" s="395"/>
      <c r="KX95" s="395"/>
      <c r="KY95" s="395"/>
      <c r="KZ95" s="395"/>
      <c r="LA95" s="395"/>
      <c r="LB95" s="395"/>
      <c r="LC95" s="395"/>
      <c r="LD95" s="395"/>
      <c r="LE95" s="395"/>
      <c r="LF95" s="395"/>
      <c r="LG95" s="395"/>
      <c r="LH95" s="395"/>
      <c r="LI95" s="395"/>
      <c r="LJ95" s="395"/>
      <c r="LK95" s="395"/>
      <c r="LL95" s="395"/>
      <c r="LM95" s="395"/>
      <c r="LN95" s="395"/>
      <c r="LO95" s="395"/>
      <c r="LP95" s="395"/>
      <c r="LQ95" s="395"/>
      <c r="LR95" s="395"/>
      <c r="LS95" s="395"/>
      <c r="LT95" s="395"/>
      <c r="LU95" s="395"/>
      <c r="LV95" s="395"/>
      <c r="LW95" s="395"/>
      <c r="LX95" s="395"/>
      <c r="LY95" s="395"/>
      <c r="LZ95" s="395"/>
      <c r="MA95" s="395"/>
      <c r="MB95" s="395"/>
      <c r="MC95" s="395"/>
      <c r="MD95" s="395"/>
      <c r="ME95" s="395"/>
      <c r="MF95" s="395"/>
      <c r="MG95" s="395"/>
      <c r="MH95" s="395"/>
      <c r="MI95" s="395"/>
      <c r="MJ95" s="395"/>
      <c r="MK95" s="395"/>
      <c r="ML95" s="395"/>
      <c r="MM95" s="395"/>
      <c r="MN95" s="395"/>
      <c r="MO95" s="395"/>
      <c r="MP95" s="395"/>
      <c r="MQ95" s="395"/>
      <c r="MR95" s="395"/>
      <c r="MS95" s="395"/>
      <c r="MT95" s="395"/>
      <c r="MU95" s="395"/>
      <c r="MV95" s="395"/>
      <c r="MW95" s="395"/>
      <c r="MX95" s="395"/>
      <c r="MY95" s="395"/>
      <c r="MZ95" s="395"/>
      <c r="NA95" s="395"/>
      <c r="NB95" s="395"/>
      <c r="NC95" s="395"/>
      <c r="ND95" s="395"/>
      <c r="NE95" s="395"/>
      <c r="NF95" s="395"/>
      <c r="NG95" s="489"/>
      <c r="NH95" s="475">
        <v>3.5307144912947623</v>
      </c>
      <c r="NI95" s="475">
        <v>29.382605996555011</v>
      </c>
      <c r="NJ95" s="475">
        <v>3.732344799067302</v>
      </c>
      <c r="NK95" s="475">
        <v>4637.074943999999</v>
      </c>
      <c r="NL95" s="475">
        <v>22.257751787650069</v>
      </c>
      <c r="NM95" s="475">
        <v>0.22653299999999998</v>
      </c>
      <c r="NN95" s="475">
        <v>0.65128299999999983</v>
      </c>
      <c r="NO95" s="475">
        <v>6.6072000000000006E-2</v>
      </c>
      <c r="NP95" s="475">
        <v>4.2723288540298644E-2</v>
      </c>
      <c r="NQ95" s="475">
        <v>0.56045848270723431</v>
      </c>
      <c r="NR95" s="475">
        <v>1.8477557874705202</v>
      </c>
      <c r="NS95" s="475">
        <v>0</v>
      </c>
      <c r="NT95" s="475">
        <v>16.673524336228493</v>
      </c>
      <c r="NU95" s="475">
        <v>0.63363821389520802</v>
      </c>
      <c r="NV95" s="475">
        <v>0</v>
      </c>
      <c r="NW95" s="475">
        <v>0.37585894881669368</v>
      </c>
      <c r="NX95" s="475">
        <v>0</v>
      </c>
      <c r="NY95" s="475">
        <v>0</v>
      </c>
      <c r="NZ95" s="475">
        <v>1.1371814414513159</v>
      </c>
      <c r="OA95" s="475">
        <v>2.0339999988655457E-2</v>
      </c>
      <c r="OB95" s="475">
        <v>0.21999999999999995</v>
      </c>
      <c r="OC95" s="475">
        <v>1.2001404447593995</v>
      </c>
      <c r="OD95" s="475">
        <v>6.9758266373440726E-14</v>
      </c>
      <c r="OE95" s="475">
        <v>6.0646389813529049E-13</v>
      </c>
      <c r="OF95" s="475">
        <v>0.1099999964237213</v>
      </c>
      <c r="OG95" s="475">
        <v>6.9900187849998449E-2</v>
      </c>
      <c r="OH95" s="475">
        <v>0.33512169836277095</v>
      </c>
      <c r="OI95" s="475">
        <v>0.11</v>
      </c>
      <c r="OJ95" s="475">
        <v>4.5299999999999993E-2</v>
      </c>
      <c r="OK95" s="475">
        <v>5.7733800000000002E-2</v>
      </c>
      <c r="OL95" s="475">
        <v>0.54636757256116397</v>
      </c>
      <c r="OM95" s="475" t="s">
        <v>1395</v>
      </c>
      <c r="ON95" s="475">
        <v>1</v>
      </c>
      <c r="OO95" s="475">
        <v>84</v>
      </c>
      <c r="OP95" s="490"/>
      <c r="OQ95" s="491" t="s">
        <v>1395</v>
      </c>
      <c r="OR95" s="478" t="s">
        <v>1395</v>
      </c>
      <c r="OS95" s="479">
        <v>989192.99999999988</v>
      </c>
      <c r="OT95" s="479">
        <v>2052</v>
      </c>
      <c r="OU95" s="479" t="s">
        <v>1395</v>
      </c>
      <c r="OV95" s="479" t="s">
        <v>1395</v>
      </c>
      <c r="OW95" s="479">
        <v>0</v>
      </c>
      <c r="OX95" s="479">
        <v>1</v>
      </c>
      <c r="OY95" s="480">
        <v>1</v>
      </c>
      <c r="OZ95" s="480">
        <v>0.53777074794812707</v>
      </c>
      <c r="PA95" s="481"/>
      <c r="PB95" s="482">
        <v>3.5307144912947623</v>
      </c>
      <c r="PC95" s="483"/>
      <c r="PD95" s="478">
        <v>296.53313231452682</v>
      </c>
      <c r="PE95" s="479">
        <v>1.9052751952534182E-10</v>
      </c>
      <c r="PF95" s="479">
        <v>377.03774738300956</v>
      </c>
      <c r="PG95" s="480">
        <v>3.5307144912947623</v>
      </c>
      <c r="PH95" s="483"/>
      <c r="PI95" s="478">
        <v>3.5307144912947623</v>
      </c>
      <c r="PJ95" s="479">
        <v>60200</v>
      </c>
      <c r="PK95" s="479">
        <v>575</v>
      </c>
      <c r="PL95" s="479">
        <v>4.510047339253294</v>
      </c>
      <c r="PM95" s="484">
        <v>36</v>
      </c>
      <c r="PN95" s="479">
        <v>14148</v>
      </c>
      <c r="PO95" s="485">
        <v>2049</v>
      </c>
      <c r="PP95" s="479">
        <v>33</v>
      </c>
      <c r="PQ95" s="479">
        <v>0</v>
      </c>
      <c r="PR95" s="486" t="s">
        <v>1770</v>
      </c>
      <c r="PS95" s="486" t="s">
        <v>1595</v>
      </c>
      <c r="PT95" s="479">
        <v>1</v>
      </c>
      <c r="PU95" s="487" t="s">
        <v>1769</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row>
    <row r="96" spans="1:457" x14ac:dyDescent="0.35">
      <c r="A96" s="459" t="s">
        <v>1771</v>
      </c>
      <c r="B96" s="460">
        <v>8.0407618305480568</v>
      </c>
      <c r="C96" s="488">
        <f>NPV(About!A$94,'H2 Data'!AE$2:BH$2)/30*AB96+B96</f>
        <v>8.0407618305480568</v>
      </c>
      <c r="D96" s="462" t="s">
        <v>1592</v>
      </c>
      <c r="E96" s="463" t="s">
        <v>1771</v>
      </c>
      <c r="F96" s="463" t="s">
        <v>1391</v>
      </c>
      <c r="G96" s="463" t="s">
        <v>1392</v>
      </c>
      <c r="H96" s="463" t="s">
        <v>1713</v>
      </c>
      <c r="I96" s="463" t="s">
        <v>1654</v>
      </c>
      <c r="J96" s="464">
        <v>2025</v>
      </c>
      <c r="K96" s="465">
        <v>1000</v>
      </c>
      <c r="L96" s="466">
        <v>0.49</v>
      </c>
      <c r="M96" s="466">
        <v>2.3300000000000001E-2</v>
      </c>
      <c r="N96" s="466">
        <v>0.25</v>
      </c>
      <c r="O96" s="471">
        <v>0.12</v>
      </c>
      <c r="P96" s="465">
        <v>1</v>
      </c>
      <c r="Q96" s="465">
        <v>2</v>
      </c>
      <c r="R96" s="465">
        <v>30</v>
      </c>
      <c r="S96" s="467" t="s">
        <v>1395</v>
      </c>
      <c r="T96" s="468">
        <v>176882</v>
      </c>
      <c r="U96" s="468">
        <v>1743552</v>
      </c>
      <c r="V96" s="468">
        <v>606453</v>
      </c>
      <c r="W96" s="468">
        <v>34114</v>
      </c>
      <c r="X96" s="465">
        <v>0</v>
      </c>
      <c r="Y96" s="469" t="s">
        <v>1772</v>
      </c>
      <c r="Z96" s="470">
        <v>19.48</v>
      </c>
      <c r="AA96" s="469" t="s">
        <v>1397</v>
      </c>
      <c r="AB96" s="465">
        <v>0</v>
      </c>
      <c r="AC96" s="466">
        <v>0</v>
      </c>
      <c r="AD96" s="466">
        <v>0.48</v>
      </c>
      <c r="AE96" s="466">
        <v>0.48</v>
      </c>
      <c r="AF96" s="467" t="s">
        <v>1398</v>
      </c>
      <c r="AG96" s="465">
        <v>514.6</v>
      </c>
      <c r="AH96" s="465">
        <v>514.6</v>
      </c>
      <c r="AI96" s="465">
        <v>514.6</v>
      </c>
      <c r="AJ96" s="465">
        <v>30</v>
      </c>
      <c r="AK96" s="469" t="s">
        <v>1399</v>
      </c>
      <c r="AL96" s="466">
        <v>0.91</v>
      </c>
      <c r="AM96" s="466">
        <v>0.01</v>
      </c>
      <c r="AN96" s="469" t="s">
        <v>1400</v>
      </c>
      <c r="AO96" s="466"/>
      <c r="AP96" s="466"/>
      <c r="AQ96" s="466"/>
      <c r="AR96" s="466"/>
      <c r="AS96" s="466"/>
      <c r="AT96" s="466"/>
      <c r="AU96" s="466"/>
      <c r="AV96" s="466"/>
      <c r="AW96" s="466"/>
      <c r="AX96" s="466"/>
      <c r="AY96" s="466"/>
      <c r="AZ96" s="466"/>
      <c r="BA96" s="466"/>
      <c r="BB96" s="466"/>
      <c r="BC96" s="466"/>
      <c r="BD96" s="466"/>
      <c r="BE96" s="466"/>
      <c r="BF96" s="466"/>
      <c r="BG96" s="466"/>
      <c r="BH96" s="466"/>
      <c r="BI96" s="466"/>
      <c r="BJ96" s="466"/>
      <c r="BK96" s="466"/>
      <c r="BL96" s="466"/>
      <c r="BM96" s="466"/>
      <c r="BN96" s="466"/>
      <c r="BO96" s="466"/>
      <c r="BP96" s="466"/>
      <c r="BQ96" s="466"/>
      <c r="BR96" s="466"/>
      <c r="BS96" s="466"/>
      <c r="BT96" s="466"/>
      <c r="BU96" s="466"/>
      <c r="BV96" s="466"/>
      <c r="BW96" s="466"/>
      <c r="BX96" s="466"/>
      <c r="BY96" s="466"/>
      <c r="BZ96" s="466"/>
      <c r="CA96" s="466"/>
      <c r="CB96" s="466"/>
      <c r="CC96" s="466"/>
      <c r="CD96" s="466"/>
      <c r="CE96" s="466"/>
      <c r="CF96" s="466"/>
      <c r="CG96" s="466"/>
      <c r="CH96" s="466"/>
      <c r="CI96" s="466"/>
      <c r="CJ96" s="466"/>
      <c r="CK96" s="466"/>
      <c r="CL96" s="466"/>
      <c r="CM96" s="466"/>
      <c r="CN96" s="466"/>
      <c r="CO96" s="466"/>
      <c r="CP96" s="466"/>
      <c r="CQ96" s="466"/>
      <c r="CR96" s="466"/>
      <c r="CS96" s="466"/>
      <c r="CT96" s="466"/>
      <c r="CU96" s="466"/>
      <c r="CV96" s="466"/>
      <c r="CW96" s="466"/>
      <c r="CX96" s="466"/>
      <c r="CY96" s="466"/>
      <c r="CZ96" s="466"/>
      <c r="DA96" s="466"/>
      <c r="DB96" s="466"/>
      <c r="DC96" s="466"/>
      <c r="DD96" s="466"/>
      <c r="DE96" s="466"/>
      <c r="DF96" s="466"/>
      <c r="DG96" s="466"/>
      <c r="DH96" s="466"/>
      <c r="DI96" s="466"/>
      <c r="DJ96" s="466"/>
      <c r="DK96" s="466"/>
      <c r="DL96" s="466"/>
      <c r="DM96" s="466"/>
      <c r="DN96" s="466"/>
      <c r="DO96" s="466"/>
      <c r="DP96" s="466"/>
      <c r="DQ96" s="466"/>
      <c r="DR96" s="466"/>
      <c r="DS96" s="466"/>
      <c r="DT96" s="466"/>
      <c r="DU96" s="466"/>
      <c r="DV96" s="466"/>
      <c r="DW96" s="471"/>
      <c r="DX96" s="466"/>
      <c r="DY96" s="466"/>
      <c r="DZ96" s="466"/>
      <c r="EA96" s="466"/>
      <c r="EB96" s="466"/>
      <c r="EC96" s="466"/>
      <c r="ED96" s="466"/>
      <c r="EE96" s="466"/>
      <c r="EF96" s="466"/>
      <c r="EG96" s="466"/>
      <c r="EH96" s="466"/>
      <c r="EI96" s="466"/>
      <c r="EJ96" s="466"/>
      <c r="EK96" s="465"/>
      <c r="EL96" s="465"/>
      <c r="EM96" s="465"/>
      <c r="EN96" s="465"/>
      <c r="EO96" s="466"/>
      <c r="EP96" s="466"/>
      <c r="EQ96" s="466"/>
      <c r="ER96" s="465"/>
      <c r="ES96" s="465"/>
      <c r="ET96" s="465"/>
      <c r="EU96" s="465"/>
      <c r="EV96" s="465"/>
      <c r="EW96" s="467"/>
      <c r="EX96" s="467" t="s">
        <v>1401</v>
      </c>
      <c r="EY96" s="467">
        <v>0</v>
      </c>
      <c r="EZ96" s="467">
        <v>0</v>
      </c>
      <c r="FA96" s="467">
        <v>0</v>
      </c>
      <c r="FB96" s="469" t="s">
        <v>1402</v>
      </c>
      <c r="FC96" s="467">
        <v>100</v>
      </c>
      <c r="FD96" s="469" t="s">
        <v>1715</v>
      </c>
      <c r="FE96" s="467">
        <v>0</v>
      </c>
      <c r="FF96" s="469" t="s">
        <v>1404</v>
      </c>
      <c r="FG96" s="467">
        <v>0</v>
      </c>
      <c r="FH96" s="469" t="s">
        <v>1405</v>
      </c>
      <c r="FI96" s="467">
        <v>0</v>
      </c>
      <c r="FJ96" s="469" t="s">
        <v>1405</v>
      </c>
      <c r="FK96" s="467">
        <v>0</v>
      </c>
      <c r="FL96" s="472">
        <v>1</v>
      </c>
      <c r="FM96" s="473">
        <v>0</v>
      </c>
      <c r="FN96" s="473">
        <v>0</v>
      </c>
      <c r="FO96" s="473">
        <v>0</v>
      </c>
      <c r="FP96" s="473">
        <v>0</v>
      </c>
      <c r="FQ96" s="473">
        <v>0</v>
      </c>
      <c r="FR96" s="473">
        <v>0</v>
      </c>
      <c r="FS96" s="473">
        <v>0</v>
      </c>
      <c r="FT96" s="473">
        <v>0</v>
      </c>
      <c r="FU96" s="473">
        <v>0</v>
      </c>
      <c r="FV96" s="473">
        <v>132349</v>
      </c>
      <c r="FW96" s="473">
        <v>0</v>
      </c>
      <c r="FX96" s="473">
        <v>0</v>
      </c>
      <c r="FY96" s="473">
        <v>0</v>
      </c>
      <c r="FZ96" s="473">
        <v>0</v>
      </c>
      <c r="GA96" s="473">
        <v>0</v>
      </c>
      <c r="GB96" s="473">
        <v>0</v>
      </c>
      <c r="GC96" s="473">
        <v>0</v>
      </c>
      <c r="GD96" s="473">
        <v>0</v>
      </c>
      <c r="GE96" s="473">
        <v>0</v>
      </c>
      <c r="GF96" s="473">
        <v>94507</v>
      </c>
      <c r="GG96" s="473">
        <v>0</v>
      </c>
      <c r="GH96" s="473">
        <v>0</v>
      </c>
      <c r="GI96" s="473">
        <v>0</v>
      </c>
      <c r="GJ96" s="473">
        <v>0</v>
      </c>
      <c r="GK96" s="473">
        <v>0</v>
      </c>
      <c r="GL96" s="473">
        <v>0</v>
      </c>
      <c r="GM96" s="473">
        <v>0</v>
      </c>
      <c r="GN96" s="473">
        <v>0</v>
      </c>
      <c r="GO96" s="473">
        <v>0</v>
      </c>
      <c r="GP96" s="473">
        <v>0</v>
      </c>
      <c r="GQ96" s="473">
        <v>0</v>
      </c>
      <c r="GR96" s="473">
        <v>0</v>
      </c>
      <c r="GS96" s="473">
        <v>0</v>
      </c>
      <c r="GT96" s="473">
        <v>0</v>
      </c>
      <c r="GU96" s="473">
        <v>0</v>
      </c>
      <c r="GV96" s="473">
        <v>0</v>
      </c>
      <c r="GW96" s="473">
        <v>0</v>
      </c>
      <c r="GX96" s="473">
        <v>0</v>
      </c>
      <c r="GY96" s="473">
        <v>0</v>
      </c>
      <c r="GZ96" s="473">
        <v>0</v>
      </c>
      <c r="HA96" s="473">
        <v>0</v>
      </c>
      <c r="HB96" s="473">
        <v>0</v>
      </c>
      <c r="HC96" s="473">
        <v>0</v>
      </c>
      <c r="HD96" s="473">
        <v>0</v>
      </c>
      <c r="HE96" s="473">
        <v>0</v>
      </c>
      <c r="HF96" s="473">
        <v>0</v>
      </c>
      <c r="HG96" s="473">
        <v>0</v>
      </c>
      <c r="HH96" s="473">
        <v>0</v>
      </c>
      <c r="HI96" s="473">
        <v>0</v>
      </c>
      <c r="HJ96" s="473">
        <v>0</v>
      </c>
      <c r="HK96" s="473">
        <v>0</v>
      </c>
      <c r="HL96" s="473">
        <v>0</v>
      </c>
      <c r="HM96" s="473">
        <v>0</v>
      </c>
      <c r="HN96" s="473">
        <v>0</v>
      </c>
      <c r="HO96" s="473">
        <v>0</v>
      </c>
      <c r="HP96" s="473">
        <v>0</v>
      </c>
      <c r="HQ96" s="473">
        <v>0</v>
      </c>
      <c r="HR96" s="473">
        <v>0</v>
      </c>
      <c r="HS96" s="473">
        <v>0</v>
      </c>
      <c r="HT96" s="473">
        <v>0</v>
      </c>
      <c r="HU96" s="473">
        <v>0</v>
      </c>
      <c r="HV96" s="473">
        <v>0</v>
      </c>
      <c r="HW96" s="473">
        <v>0</v>
      </c>
      <c r="HX96" s="473">
        <v>0</v>
      </c>
      <c r="HY96" s="473">
        <v>0</v>
      </c>
      <c r="HZ96" s="473">
        <v>0</v>
      </c>
      <c r="IA96" s="473">
        <v>0</v>
      </c>
      <c r="IB96" s="473">
        <v>0</v>
      </c>
      <c r="IC96" s="473">
        <v>0</v>
      </c>
      <c r="ID96" s="473">
        <v>0</v>
      </c>
      <c r="IE96" s="473">
        <v>0</v>
      </c>
      <c r="IF96" s="473">
        <v>0</v>
      </c>
      <c r="IG96" s="473">
        <v>0</v>
      </c>
      <c r="IH96" s="473">
        <v>0</v>
      </c>
      <c r="II96" s="473">
        <v>0</v>
      </c>
      <c r="IJ96" s="473">
        <v>0</v>
      </c>
      <c r="IK96" s="473">
        <v>0</v>
      </c>
      <c r="IL96" s="473">
        <v>0</v>
      </c>
      <c r="IM96" s="473">
        <v>0</v>
      </c>
      <c r="IN96" s="473">
        <v>0</v>
      </c>
      <c r="IO96" s="473">
        <v>0</v>
      </c>
      <c r="IP96" s="473">
        <v>0</v>
      </c>
      <c r="IQ96" s="473">
        <v>0</v>
      </c>
      <c r="IR96" s="473">
        <v>0</v>
      </c>
      <c r="IS96" s="473">
        <v>0</v>
      </c>
      <c r="IT96" s="473">
        <v>0</v>
      </c>
      <c r="IU96" s="473">
        <v>0</v>
      </c>
      <c r="IV96" s="473">
        <v>0</v>
      </c>
      <c r="IW96" s="473">
        <v>0</v>
      </c>
      <c r="IX96" s="473">
        <v>0</v>
      </c>
      <c r="IY96" s="473">
        <v>0</v>
      </c>
      <c r="IZ96" s="473">
        <v>0</v>
      </c>
      <c r="JA96" s="473">
        <v>0</v>
      </c>
      <c r="JB96" s="473">
        <v>0</v>
      </c>
      <c r="JC96" s="473">
        <v>0</v>
      </c>
      <c r="JD96" s="473">
        <v>0</v>
      </c>
      <c r="JE96" s="473">
        <v>0</v>
      </c>
      <c r="JF96" s="473">
        <v>0</v>
      </c>
      <c r="JG96" s="473">
        <v>0</v>
      </c>
      <c r="JH96" s="473">
        <v>0</v>
      </c>
      <c r="JI96" s="467" t="s">
        <v>1406</v>
      </c>
      <c r="JJ96" s="467" t="s">
        <v>1406</v>
      </c>
      <c r="JK96" s="395"/>
      <c r="JL96" s="395"/>
      <c r="JM96" s="395"/>
      <c r="JN96" s="395"/>
      <c r="JO96" s="395"/>
      <c r="JP96" s="395"/>
      <c r="JQ96" s="395"/>
      <c r="JR96" s="395"/>
      <c r="JS96" s="395"/>
      <c r="JT96" s="395"/>
      <c r="JU96" s="395"/>
      <c r="JV96" s="395"/>
      <c r="JW96" s="395"/>
      <c r="JX96" s="395"/>
      <c r="JY96" s="395"/>
      <c r="JZ96" s="395"/>
      <c r="KA96" s="395"/>
      <c r="KB96" s="395"/>
      <c r="KC96" s="395"/>
      <c r="KD96" s="395"/>
      <c r="KE96" s="395"/>
      <c r="KF96" s="395"/>
      <c r="KG96" s="395"/>
      <c r="KH96" s="395"/>
      <c r="KI96" s="395"/>
      <c r="KJ96" s="395"/>
      <c r="KK96" s="395"/>
      <c r="KL96" s="395"/>
      <c r="KM96" s="395"/>
      <c r="KN96" s="395"/>
      <c r="KO96" s="395"/>
      <c r="KP96" s="395"/>
      <c r="KQ96" s="395"/>
      <c r="KR96" s="395"/>
      <c r="KS96" s="395"/>
      <c r="KT96" s="395"/>
      <c r="KU96" s="395"/>
      <c r="KV96" s="395"/>
      <c r="KW96" s="395"/>
      <c r="KX96" s="395"/>
      <c r="KY96" s="395"/>
      <c r="KZ96" s="395"/>
      <c r="LA96" s="395"/>
      <c r="LB96" s="395"/>
      <c r="LC96" s="395"/>
      <c r="LD96" s="395"/>
      <c r="LE96" s="395"/>
      <c r="LF96" s="395"/>
      <c r="LG96" s="395"/>
      <c r="LH96" s="395"/>
      <c r="LI96" s="395"/>
      <c r="LJ96" s="395"/>
      <c r="LK96" s="395"/>
      <c r="LL96" s="395"/>
      <c r="LM96" s="395"/>
      <c r="LN96" s="395"/>
      <c r="LO96" s="395"/>
      <c r="LP96" s="395"/>
      <c r="LQ96" s="395"/>
      <c r="LR96" s="395"/>
      <c r="LS96" s="395"/>
      <c r="LT96" s="395"/>
      <c r="LU96" s="395"/>
      <c r="LV96" s="395"/>
      <c r="LW96" s="395"/>
      <c r="LX96" s="395"/>
      <c r="LY96" s="395"/>
      <c r="LZ96" s="395"/>
      <c r="MA96" s="395"/>
      <c r="MB96" s="395"/>
      <c r="MC96" s="395"/>
      <c r="MD96" s="395"/>
      <c r="ME96" s="395"/>
      <c r="MF96" s="395"/>
      <c r="MG96" s="395"/>
      <c r="MH96" s="395"/>
      <c r="MI96" s="395"/>
      <c r="MJ96" s="395"/>
      <c r="MK96" s="395"/>
      <c r="ML96" s="395"/>
      <c r="MM96" s="395"/>
      <c r="MN96" s="395"/>
      <c r="MO96" s="395"/>
      <c r="MP96" s="395"/>
      <c r="MQ96" s="395"/>
      <c r="MR96" s="395"/>
      <c r="MS96" s="395"/>
      <c r="MT96" s="395"/>
      <c r="MU96" s="395"/>
      <c r="MV96" s="395"/>
      <c r="MW96" s="395"/>
      <c r="MX96" s="395"/>
      <c r="MY96" s="395"/>
      <c r="MZ96" s="395"/>
      <c r="NA96" s="395"/>
      <c r="NB96" s="395"/>
      <c r="NC96" s="395"/>
      <c r="ND96" s="395"/>
      <c r="NE96" s="395"/>
      <c r="NF96" s="395"/>
      <c r="NG96" s="489"/>
      <c r="NH96" s="475">
        <v>8.0407618305480568</v>
      </c>
      <c r="NI96" s="475">
        <v>34.514166081444479</v>
      </c>
      <c r="NJ96" s="475">
        <v>5.0769946862519273</v>
      </c>
      <c r="NK96" s="475">
        <v>1981.8924167289838</v>
      </c>
      <c r="NL96" s="475">
        <v>21.564370311331441</v>
      </c>
      <c r="NM96" s="475">
        <v>0.60645300000000002</v>
      </c>
      <c r="NN96" s="475">
        <v>1.743552</v>
      </c>
      <c r="NO96" s="475">
        <v>0.17688200000000001</v>
      </c>
      <c r="NP96" s="475">
        <v>5.8047003505127918E-2</v>
      </c>
      <c r="NQ96" s="475">
        <v>1.1936714482146507</v>
      </c>
      <c r="NR96" s="475">
        <v>1.3911757060611729</v>
      </c>
      <c r="NS96" s="475">
        <v>0</v>
      </c>
      <c r="NT96" s="475">
        <v>10.049672745427765</v>
      </c>
      <c r="NU96" s="475">
        <v>1.2384523028276452E-2</v>
      </c>
      <c r="NV96" s="475">
        <v>0</v>
      </c>
      <c r="NW96" s="475">
        <v>1.4706914504919044</v>
      </c>
      <c r="NX96" s="475">
        <v>0</v>
      </c>
      <c r="NY96" s="475">
        <v>0</v>
      </c>
      <c r="NZ96" s="475">
        <v>4.8886967910974075</v>
      </c>
      <c r="OA96" s="475">
        <v>2.2669191919365023E-2</v>
      </c>
      <c r="OB96" s="475">
        <v>0.21999999999999995</v>
      </c>
      <c r="OC96" s="475">
        <v>3.5136702291893327</v>
      </c>
      <c r="OD96" s="475">
        <v>1.7342668616195415E-17</v>
      </c>
      <c r="OE96" s="475">
        <v>1.3969838619374522E-16</v>
      </c>
      <c r="OF96" s="475">
        <v>0.11999999880790704</v>
      </c>
      <c r="OG96" s="475">
        <v>9.2443194985389721E-2</v>
      </c>
      <c r="OH96" s="475">
        <v>0.28957903427316967</v>
      </c>
      <c r="OI96" s="475">
        <v>0.12</v>
      </c>
      <c r="OJ96" s="475">
        <v>5.1460000000000006E-2</v>
      </c>
      <c r="OK96" s="475">
        <v>8.1666623999999993E-2</v>
      </c>
      <c r="OL96" s="475">
        <v>0.92610481721912519</v>
      </c>
      <c r="OM96" s="475" t="s">
        <v>1395</v>
      </c>
      <c r="ON96" s="475">
        <v>1</v>
      </c>
      <c r="OO96" s="475">
        <v>85</v>
      </c>
      <c r="OP96" s="490"/>
      <c r="OQ96" s="491" t="s">
        <v>1395</v>
      </c>
      <c r="OR96" s="478" t="s">
        <v>1395</v>
      </c>
      <c r="OS96" s="479">
        <v>2787857</v>
      </c>
      <c r="OT96" s="479">
        <v>2025</v>
      </c>
      <c r="OU96" s="479" t="s">
        <v>1395</v>
      </c>
      <c r="OV96" s="479" t="s">
        <v>1395</v>
      </c>
      <c r="OW96" s="479">
        <v>0</v>
      </c>
      <c r="OX96" s="479">
        <v>1</v>
      </c>
      <c r="OY96" s="480">
        <v>1</v>
      </c>
      <c r="OZ96" s="480">
        <v>0.92610481721912519</v>
      </c>
      <c r="PA96" s="481"/>
      <c r="PB96" s="482">
        <v>8.0407618305480568</v>
      </c>
      <c r="PC96" s="483"/>
      <c r="PD96" s="478">
        <v>2340.1622232683835</v>
      </c>
      <c r="PE96" s="479">
        <v>1.2937534841176518E-13</v>
      </c>
      <c r="PF96" s="479">
        <v>3254.0269253716683</v>
      </c>
      <c r="PG96" s="480">
        <v>8.0407618305480568</v>
      </c>
      <c r="PH96" s="483"/>
      <c r="PI96" s="478">
        <v>8.0407618305480568</v>
      </c>
      <c r="PJ96" s="479">
        <v>61200</v>
      </c>
      <c r="PK96" s="479">
        <v>1000</v>
      </c>
      <c r="PL96" s="479">
        <v>-0.34621724839024814</v>
      </c>
      <c r="PM96" s="484">
        <v>36</v>
      </c>
      <c r="PN96" s="479">
        <v>14112</v>
      </c>
      <c r="PO96" s="485">
        <v>2022</v>
      </c>
      <c r="PP96" s="479">
        <v>33</v>
      </c>
      <c r="PQ96" s="479">
        <v>0</v>
      </c>
      <c r="PR96" s="486" t="s">
        <v>1773</v>
      </c>
      <c r="PS96" s="486" t="s">
        <v>1657</v>
      </c>
      <c r="PT96" s="479">
        <v>1</v>
      </c>
      <c r="PU96" s="487" t="s">
        <v>1771</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row>
    <row r="97" spans="1:457" x14ac:dyDescent="0.35">
      <c r="A97" s="459" t="s">
        <v>1774</v>
      </c>
      <c r="B97" s="460">
        <v>7.6945445821578087</v>
      </c>
      <c r="C97" s="488">
        <f>NPV(About!A$94,'H2 Data'!AE$2:BH$2)/30*AB97+B97</f>
        <v>7.6945445821578087</v>
      </c>
      <c r="D97" s="462" t="s">
        <v>1592</v>
      </c>
      <c r="E97" s="463" t="s">
        <v>1774</v>
      </c>
      <c r="F97" s="463" t="s">
        <v>1391</v>
      </c>
      <c r="G97" s="463" t="s">
        <v>1392</v>
      </c>
      <c r="H97" s="463" t="s">
        <v>1713</v>
      </c>
      <c r="I97" s="463" t="s">
        <v>1654</v>
      </c>
      <c r="J97" s="464">
        <v>2026</v>
      </c>
      <c r="K97" s="465">
        <v>1000</v>
      </c>
      <c r="L97" s="466">
        <v>0.49</v>
      </c>
      <c r="M97" s="466">
        <v>2.3300000000000001E-2</v>
      </c>
      <c r="N97" s="466">
        <v>0.25</v>
      </c>
      <c r="O97" s="471">
        <v>0.12</v>
      </c>
      <c r="P97" s="465">
        <v>1</v>
      </c>
      <c r="Q97" s="465">
        <v>2</v>
      </c>
      <c r="R97" s="465">
        <v>30</v>
      </c>
      <c r="S97" s="467" t="s">
        <v>1395</v>
      </c>
      <c r="T97" s="468">
        <v>165659</v>
      </c>
      <c r="U97" s="468">
        <v>1632921</v>
      </c>
      <c r="V97" s="468">
        <v>567971.99999999988</v>
      </c>
      <c r="W97" s="468">
        <v>30906.999999999996</v>
      </c>
      <c r="X97" s="465">
        <v>0</v>
      </c>
      <c r="Y97" s="469" t="s">
        <v>1772</v>
      </c>
      <c r="Z97" s="470">
        <v>19.739999999999998</v>
      </c>
      <c r="AA97" s="469" t="s">
        <v>1397</v>
      </c>
      <c r="AB97" s="465">
        <v>0</v>
      </c>
      <c r="AC97" s="466">
        <v>0</v>
      </c>
      <c r="AD97" s="466">
        <v>0.52</v>
      </c>
      <c r="AE97" s="466">
        <v>0.52</v>
      </c>
      <c r="AF97" s="467" t="s">
        <v>1398</v>
      </c>
      <c r="AG97" s="465">
        <v>499.19</v>
      </c>
      <c r="AH97" s="465">
        <v>499.19</v>
      </c>
      <c r="AI97" s="465">
        <v>499.19</v>
      </c>
      <c r="AJ97" s="465">
        <v>30</v>
      </c>
      <c r="AK97" s="469" t="s">
        <v>1399</v>
      </c>
      <c r="AL97" s="466">
        <v>0.91</v>
      </c>
      <c r="AM97" s="466">
        <v>0.01</v>
      </c>
      <c r="AN97" s="469" t="s">
        <v>1400</v>
      </c>
      <c r="AO97" s="466"/>
      <c r="AP97" s="466"/>
      <c r="AQ97" s="466"/>
      <c r="AR97" s="466"/>
      <c r="AS97" s="466"/>
      <c r="AT97" s="466"/>
      <c r="AU97" s="466"/>
      <c r="AV97" s="466"/>
      <c r="AW97" s="466"/>
      <c r="AX97" s="466"/>
      <c r="AY97" s="466"/>
      <c r="AZ97" s="466"/>
      <c r="BA97" s="466"/>
      <c r="BB97" s="466"/>
      <c r="BC97" s="466"/>
      <c r="BD97" s="466"/>
      <c r="BE97" s="466"/>
      <c r="BF97" s="466"/>
      <c r="BG97" s="466"/>
      <c r="BH97" s="466"/>
      <c r="BI97" s="466"/>
      <c r="BJ97" s="466"/>
      <c r="BK97" s="466"/>
      <c r="BL97" s="466"/>
      <c r="BM97" s="466"/>
      <c r="BN97" s="466"/>
      <c r="BO97" s="466"/>
      <c r="BP97" s="466"/>
      <c r="BQ97" s="466"/>
      <c r="BR97" s="466"/>
      <c r="BS97" s="466"/>
      <c r="BT97" s="466"/>
      <c r="BU97" s="466"/>
      <c r="BV97" s="466"/>
      <c r="BW97" s="466"/>
      <c r="BX97" s="466"/>
      <c r="BY97" s="466"/>
      <c r="BZ97" s="466"/>
      <c r="CA97" s="466"/>
      <c r="CB97" s="466"/>
      <c r="CC97" s="466"/>
      <c r="CD97" s="466"/>
      <c r="CE97" s="466"/>
      <c r="CF97" s="466"/>
      <c r="CG97" s="466"/>
      <c r="CH97" s="466"/>
      <c r="CI97" s="466"/>
      <c r="CJ97" s="466"/>
      <c r="CK97" s="466"/>
      <c r="CL97" s="466"/>
      <c r="CM97" s="466"/>
      <c r="CN97" s="466"/>
      <c r="CO97" s="466"/>
      <c r="CP97" s="466"/>
      <c r="CQ97" s="466"/>
      <c r="CR97" s="466"/>
      <c r="CS97" s="466"/>
      <c r="CT97" s="466"/>
      <c r="CU97" s="466"/>
      <c r="CV97" s="466"/>
      <c r="CW97" s="466"/>
      <c r="CX97" s="466"/>
      <c r="CY97" s="466"/>
      <c r="CZ97" s="466"/>
      <c r="DA97" s="466"/>
      <c r="DB97" s="466"/>
      <c r="DC97" s="466"/>
      <c r="DD97" s="466"/>
      <c r="DE97" s="466"/>
      <c r="DF97" s="466"/>
      <c r="DG97" s="466"/>
      <c r="DH97" s="466"/>
      <c r="DI97" s="466"/>
      <c r="DJ97" s="466"/>
      <c r="DK97" s="466"/>
      <c r="DL97" s="466"/>
      <c r="DM97" s="466"/>
      <c r="DN97" s="466"/>
      <c r="DO97" s="466"/>
      <c r="DP97" s="466"/>
      <c r="DQ97" s="466"/>
      <c r="DR97" s="466"/>
      <c r="DS97" s="466"/>
      <c r="DT97" s="466"/>
      <c r="DU97" s="466"/>
      <c r="DV97" s="466"/>
      <c r="DW97" s="471"/>
      <c r="DX97" s="466"/>
      <c r="DY97" s="466"/>
      <c r="DZ97" s="466"/>
      <c r="EA97" s="466"/>
      <c r="EB97" s="466"/>
      <c r="EC97" s="466"/>
      <c r="ED97" s="466"/>
      <c r="EE97" s="466"/>
      <c r="EF97" s="466"/>
      <c r="EG97" s="466"/>
      <c r="EH97" s="466"/>
      <c r="EI97" s="466"/>
      <c r="EJ97" s="466"/>
      <c r="EK97" s="465"/>
      <c r="EL97" s="465"/>
      <c r="EM97" s="465"/>
      <c r="EN97" s="465"/>
      <c r="EO97" s="466"/>
      <c r="EP97" s="466"/>
      <c r="EQ97" s="466"/>
      <c r="ER97" s="465"/>
      <c r="ES97" s="465"/>
      <c r="ET97" s="465"/>
      <c r="EU97" s="465"/>
      <c r="EV97" s="465"/>
      <c r="EW97" s="467"/>
      <c r="EX97" s="467" t="s">
        <v>1401</v>
      </c>
      <c r="EY97" s="467">
        <v>0</v>
      </c>
      <c r="EZ97" s="467">
        <v>0</v>
      </c>
      <c r="FA97" s="467">
        <v>0</v>
      </c>
      <c r="FB97" s="469" t="s">
        <v>1402</v>
      </c>
      <c r="FC97" s="467">
        <v>100</v>
      </c>
      <c r="FD97" s="469" t="s">
        <v>1715</v>
      </c>
      <c r="FE97" s="467">
        <v>0</v>
      </c>
      <c r="FF97" s="469" t="s">
        <v>1404</v>
      </c>
      <c r="FG97" s="467">
        <v>0</v>
      </c>
      <c r="FH97" s="469" t="s">
        <v>1405</v>
      </c>
      <c r="FI97" s="467">
        <v>0</v>
      </c>
      <c r="FJ97" s="469" t="s">
        <v>1405</v>
      </c>
      <c r="FK97" s="467">
        <v>0</v>
      </c>
      <c r="FL97" s="472">
        <v>1</v>
      </c>
      <c r="FM97" s="473">
        <v>0</v>
      </c>
      <c r="FN97" s="473">
        <v>0</v>
      </c>
      <c r="FO97" s="473">
        <v>0</v>
      </c>
      <c r="FP97" s="473">
        <v>0</v>
      </c>
      <c r="FQ97" s="473">
        <v>0</v>
      </c>
      <c r="FR97" s="473">
        <v>0</v>
      </c>
      <c r="FS97" s="473">
        <v>0</v>
      </c>
      <c r="FT97" s="473">
        <v>0</v>
      </c>
      <c r="FU97" s="473">
        <v>0</v>
      </c>
      <c r="FV97" s="473">
        <v>125256</v>
      </c>
      <c r="FW97" s="473">
        <v>0</v>
      </c>
      <c r="FX97" s="473">
        <v>0</v>
      </c>
      <c r="FY97" s="473">
        <v>0</v>
      </c>
      <c r="FZ97" s="473">
        <v>0</v>
      </c>
      <c r="GA97" s="473">
        <v>0</v>
      </c>
      <c r="GB97" s="473">
        <v>0</v>
      </c>
      <c r="GC97" s="473">
        <v>0</v>
      </c>
      <c r="GD97" s="473">
        <v>0</v>
      </c>
      <c r="GE97" s="473">
        <v>0</v>
      </c>
      <c r="GF97" s="473">
        <v>93222.999999999985</v>
      </c>
      <c r="GG97" s="473">
        <v>0</v>
      </c>
      <c r="GH97" s="473">
        <v>0</v>
      </c>
      <c r="GI97" s="473">
        <v>0</v>
      </c>
      <c r="GJ97" s="473">
        <v>0</v>
      </c>
      <c r="GK97" s="473">
        <v>0</v>
      </c>
      <c r="GL97" s="473">
        <v>0</v>
      </c>
      <c r="GM97" s="473">
        <v>0</v>
      </c>
      <c r="GN97" s="473">
        <v>0</v>
      </c>
      <c r="GO97" s="473">
        <v>0</v>
      </c>
      <c r="GP97" s="473">
        <v>0</v>
      </c>
      <c r="GQ97" s="473">
        <v>0</v>
      </c>
      <c r="GR97" s="473">
        <v>0</v>
      </c>
      <c r="GS97" s="473">
        <v>0</v>
      </c>
      <c r="GT97" s="473">
        <v>0</v>
      </c>
      <c r="GU97" s="473">
        <v>0</v>
      </c>
      <c r="GV97" s="473">
        <v>0</v>
      </c>
      <c r="GW97" s="473">
        <v>0</v>
      </c>
      <c r="GX97" s="473">
        <v>0</v>
      </c>
      <c r="GY97" s="473">
        <v>0</v>
      </c>
      <c r="GZ97" s="473">
        <v>0</v>
      </c>
      <c r="HA97" s="473">
        <v>0</v>
      </c>
      <c r="HB97" s="473">
        <v>0</v>
      </c>
      <c r="HC97" s="473">
        <v>0</v>
      </c>
      <c r="HD97" s="473">
        <v>0</v>
      </c>
      <c r="HE97" s="473">
        <v>0</v>
      </c>
      <c r="HF97" s="473">
        <v>0</v>
      </c>
      <c r="HG97" s="473">
        <v>0</v>
      </c>
      <c r="HH97" s="473">
        <v>0</v>
      </c>
      <c r="HI97" s="473">
        <v>0</v>
      </c>
      <c r="HJ97" s="473">
        <v>0</v>
      </c>
      <c r="HK97" s="473">
        <v>0</v>
      </c>
      <c r="HL97" s="473">
        <v>0</v>
      </c>
      <c r="HM97" s="473">
        <v>0</v>
      </c>
      <c r="HN97" s="473">
        <v>0</v>
      </c>
      <c r="HO97" s="473">
        <v>0</v>
      </c>
      <c r="HP97" s="473">
        <v>0</v>
      </c>
      <c r="HQ97" s="473">
        <v>0</v>
      </c>
      <c r="HR97" s="473">
        <v>0</v>
      </c>
      <c r="HS97" s="473">
        <v>0</v>
      </c>
      <c r="HT97" s="473">
        <v>0</v>
      </c>
      <c r="HU97" s="473">
        <v>0</v>
      </c>
      <c r="HV97" s="473">
        <v>0</v>
      </c>
      <c r="HW97" s="473">
        <v>0</v>
      </c>
      <c r="HX97" s="473">
        <v>0</v>
      </c>
      <c r="HY97" s="473">
        <v>0</v>
      </c>
      <c r="HZ97" s="473">
        <v>0</v>
      </c>
      <c r="IA97" s="473">
        <v>0</v>
      </c>
      <c r="IB97" s="473">
        <v>0</v>
      </c>
      <c r="IC97" s="473">
        <v>0</v>
      </c>
      <c r="ID97" s="473">
        <v>0</v>
      </c>
      <c r="IE97" s="473">
        <v>0</v>
      </c>
      <c r="IF97" s="473">
        <v>0</v>
      </c>
      <c r="IG97" s="473">
        <v>0</v>
      </c>
      <c r="IH97" s="473">
        <v>0</v>
      </c>
      <c r="II97" s="473">
        <v>0</v>
      </c>
      <c r="IJ97" s="473">
        <v>0</v>
      </c>
      <c r="IK97" s="473">
        <v>0</v>
      </c>
      <c r="IL97" s="473">
        <v>0</v>
      </c>
      <c r="IM97" s="473">
        <v>0</v>
      </c>
      <c r="IN97" s="473">
        <v>0</v>
      </c>
      <c r="IO97" s="473">
        <v>0</v>
      </c>
      <c r="IP97" s="473">
        <v>0</v>
      </c>
      <c r="IQ97" s="473">
        <v>0</v>
      </c>
      <c r="IR97" s="473">
        <v>0</v>
      </c>
      <c r="IS97" s="473">
        <v>0</v>
      </c>
      <c r="IT97" s="473">
        <v>0</v>
      </c>
      <c r="IU97" s="473">
        <v>0</v>
      </c>
      <c r="IV97" s="473">
        <v>0</v>
      </c>
      <c r="IW97" s="473">
        <v>0</v>
      </c>
      <c r="IX97" s="473">
        <v>0</v>
      </c>
      <c r="IY97" s="473">
        <v>0</v>
      </c>
      <c r="IZ97" s="473">
        <v>0</v>
      </c>
      <c r="JA97" s="473">
        <v>0</v>
      </c>
      <c r="JB97" s="473">
        <v>0</v>
      </c>
      <c r="JC97" s="473">
        <v>0</v>
      </c>
      <c r="JD97" s="473">
        <v>0</v>
      </c>
      <c r="JE97" s="473">
        <v>0</v>
      </c>
      <c r="JF97" s="473">
        <v>0</v>
      </c>
      <c r="JG97" s="473">
        <v>0</v>
      </c>
      <c r="JH97" s="473">
        <v>0</v>
      </c>
      <c r="JI97" s="467" t="s">
        <v>1406</v>
      </c>
      <c r="JJ97" s="467" t="s">
        <v>1406</v>
      </c>
      <c r="JK97" s="395"/>
      <c r="JL97" s="395"/>
      <c r="JM97" s="395"/>
      <c r="JN97" s="395"/>
      <c r="JO97" s="395"/>
      <c r="JP97" s="395"/>
      <c r="JQ97" s="395"/>
      <c r="JR97" s="395"/>
      <c r="JS97" s="395"/>
      <c r="JT97" s="395"/>
      <c r="JU97" s="395"/>
      <c r="JV97" s="395"/>
      <c r="JW97" s="395"/>
      <c r="JX97" s="395"/>
      <c r="JY97" s="395"/>
      <c r="JZ97" s="395"/>
      <c r="KA97" s="395"/>
      <c r="KB97" s="395"/>
      <c r="KC97" s="395"/>
      <c r="KD97" s="395"/>
      <c r="KE97" s="395"/>
      <c r="KF97" s="395"/>
      <c r="KG97" s="395"/>
      <c r="KH97" s="395"/>
      <c r="KI97" s="395"/>
      <c r="KJ97" s="395"/>
      <c r="KK97" s="395"/>
      <c r="KL97" s="395"/>
      <c r="KM97" s="395"/>
      <c r="KN97" s="395"/>
      <c r="KO97" s="395"/>
      <c r="KP97" s="395"/>
      <c r="KQ97" s="395"/>
      <c r="KR97" s="395"/>
      <c r="KS97" s="395"/>
      <c r="KT97" s="395"/>
      <c r="KU97" s="395"/>
      <c r="KV97" s="395"/>
      <c r="KW97" s="395"/>
      <c r="KX97" s="395"/>
      <c r="KY97" s="395"/>
      <c r="KZ97" s="395"/>
      <c r="LA97" s="395"/>
      <c r="LB97" s="395"/>
      <c r="LC97" s="395"/>
      <c r="LD97" s="395"/>
      <c r="LE97" s="395"/>
      <c r="LF97" s="395"/>
      <c r="LG97" s="395"/>
      <c r="LH97" s="395"/>
      <c r="LI97" s="395"/>
      <c r="LJ97" s="395"/>
      <c r="LK97" s="395"/>
      <c r="LL97" s="395"/>
      <c r="LM97" s="395"/>
      <c r="LN97" s="395"/>
      <c r="LO97" s="395"/>
      <c r="LP97" s="395"/>
      <c r="LQ97" s="395"/>
      <c r="LR97" s="395"/>
      <c r="LS97" s="395"/>
      <c r="LT97" s="395"/>
      <c r="LU97" s="395"/>
      <c r="LV97" s="395"/>
      <c r="LW97" s="395"/>
      <c r="LX97" s="395"/>
      <c r="LY97" s="395"/>
      <c r="LZ97" s="395"/>
      <c r="MA97" s="395"/>
      <c r="MB97" s="395"/>
      <c r="MC97" s="395"/>
      <c r="MD97" s="395"/>
      <c r="ME97" s="395"/>
      <c r="MF97" s="395"/>
      <c r="MG97" s="395"/>
      <c r="MH97" s="395"/>
      <c r="MI97" s="395"/>
      <c r="MJ97" s="395"/>
      <c r="MK97" s="395"/>
      <c r="ML97" s="395"/>
      <c r="MM97" s="395"/>
      <c r="MN97" s="395"/>
      <c r="MO97" s="395"/>
      <c r="MP97" s="395"/>
      <c r="MQ97" s="395"/>
      <c r="MR97" s="395"/>
      <c r="MS97" s="395"/>
      <c r="MT97" s="395"/>
      <c r="MU97" s="395"/>
      <c r="MV97" s="395"/>
      <c r="MW97" s="395"/>
      <c r="MX97" s="395"/>
      <c r="MY97" s="395"/>
      <c r="MZ97" s="395"/>
      <c r="NA97" s="395"/>
      <c r="NB97" s="395"/>
      <c r="NC97" s="395"/>
      <c r="ND97" s="395"/>
      <c r="NE97" s="395"/>
      <c r="NF97" s="395"/>
      <c r="NG97" s="489"/>
      <c r="NH97" s="475">
        <v>7.6945445821578087</v>
      </c>
      <c r="NI97" s="475">
        <v>33.028063164454181</v>
      </c>
      <c r="NJ97" s="475">
        <v>5.2222284542197244</v>
      </c>
      <c r="NK97" s="475">
        <v>2008.3576676970386</v>
      </c>
      <c r="NL97" s="475">
        <v>20.91363314509319</v>
      </c>
      <c r="NM97" s="475">
        <v>0.56797199999999992</v>
      </c>
      <c r="NN97" s="475">
        <v>1.6329210000000001</v>
      </c>
      <c r="NO97" s="475">
        <v>0.165659</v>
      </c>
      <c r="NP97" s="475">
        <v>5.9437532335507956E-2</v>
      </c>
      <c r="NQ97" s="475">
        <v>1.1687585731527819</v>
      </c>
      <c r="NR97" s="475">
        <v>1.2606372123873948</v>
      </c>
      <c r="NS97" s="475">
        <v>0</v>
      </c>
      <c r="NT97" s="475">
        <v>10.475297599859813</v>
      </c>
      <c r="NU97" s="475">
        <v>1.280495863802149E-2</v>
      </c>
      <c r="NV97" s="475">
        <v>0</v>
      </c>
      <c r="NW97" s="475">
        <v>1.2991630192321388</v>
      </c>
      <c r="NX97" s="475">
        <v>0</v>
      </c>
      <c r="NY97" s="475">
        <v>0</v>
      </c>
      <c r="NZ97" s="475">
        <v>4.297687397152024</v>
      </c>
      <c r="OA97" s="475">
        <v>2.0845555555252415E-2</v>
      </c>
      <c r="OB97" s="475">
        <v>0.21999999999999995</v>
      </c>
      <c r="OC97" s="475">
        <v>3.070935709127864</v>
      </c>
      <c r="OD97" s="475">
        <v>1.9143531325106261E-14</v>
      </c>
      <c r="OE97" s="475">
        <v>1.542046666145339E-13</v>
      </c>
      <c r="OF97" s="475">
        <v>0.11999999880790704</v>
      </c>
      <c r="OG97" s="475">
        <v>8.9331325888633739E-2</v>
      </c>
      <c r="OH97" s="475">
        <v>0.2890999239982765</v>
      </c>
      <c r="OI97" s="475">
        <v>0.12</v>
      </c>
      <c r="OJ97" s="475">
        <v>4.9918999999999998E-2</v>
      </c>
      <c r="OK97" s="475">
        <v>7.7847146399999997E-2</v>
      </c>
      <c r="OL97" s="475">
        <v>0.90782129631141328</v>
      </c>
      <c r="OM97" s="475" t="s">
        <v>1395</v>
      </c>
      <c r="ON97" s="475">
        <v>1</v>
      </c>
      <c r="OO97" s="475">
        <v>86</v>
      </c>
      <c r="OP97" s="490"/>
      <c r="OQ97" s="491" t="s">
        <v>1395</v>
      </c>
      <c r="OR97" s="478" t="s">
        <v>1395</v>
      </c>
      <c r="OS97" s="479">
        <v>2615938</v>
      </c>
      <c r="OT97" s="479">
        <v>2026</v>
      </c>
      <c r="OU97" s="479" t="s">
        <v>1395</v>
      </c>
      <c r="OV97" s="479" t="s">
        <v>1395</v>
      </c>
      <c r="OW97" s="479">
        <v>0</v>
      </c>
      <c r="OX97" s="479">
        <v>1</v>
      </c>
      <c r="OY97" s="480">
        <v>1</v>
      </c>
      <c r="OZ97" s="480">
        <v>0.90782129631141328</v>
      </c>
      <c r="PA97" s="481"/>
      <c r="PB97" s="482">
        <v>7.6945445821578087</v>
      </c>
      <c r="PC97" s="483"/>
      <c r="PD97" s="478">
        <v>2148.4063044283675</v>
      </c>
      <c r="PE97" s="479">
        <v>1.3999028034327549E-10</v>
      </c>
      <c r="PF97" s="479">
        <v>2787.8608363494668</v>
      </c>
      <c r="PG97" s="480">
        <v>7.6945445821578087</v>
      </c>
      <c r="PH97" s="483"/>
      <c r="PI97" s="478">
        <v>7.6945445821578087</v>
      </c>
      <c r="PJ97" s="479">
        <v>62200</v>
      </c>
      <c r="PK97" s="479">
        <v>1000</v>
      </c>
      <c r="PL97" s="479">
        <v>-0.59775393406992539</v>
      </c>
      <c r="PM97" s="484">
        <v>36</v>
      </c>
      <c r="PN97" s="479">
        <v>14076</v>
      </c>
      <c r="PO97" s="485">
        <v>2023</v>
      </c>
      <c r="PP97" s="479">
        <v>33</v>
      </c>
      <c r="PQ97" s="479">
        <v>0</v>
      </c>
      <c r="PR97" s="486" t="s">
        <v>1775</v>
      </c>
      <c r="PS97" s="486" t="s">
        <v>1657</v>
      </c>
      <c r="PT97" s="479">
        <v>1</v>
      </c>
      <c r="PU97" s="487" t="s">
        <v>1774</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row>
    <row r="98" spans="1:457" x14ac:dyDescent="0.35">
      <c r="A98" s="459" t="s">
        <v>1776</v>
      </c>
      <c r="B98" s="460">
        <v>7.0967906480878833</v>
      </c>
      <c r="C98" s="488">
        <f>NPV(About!A$94,'H2 Data'!AE$2:BH$2)/30*AB98+B98</f>
        <v>7.0967906480878833</v>
      </c>
      <c r="D98" s="462" t="s">
        <v>1592</v>
      </c>
      <c r="E98" s="463" t="s">
        <v>1776</v>
      </c>
      <c r="F98" s="463" t="s">
        <v>1391</v>
      </c>
      <c r="G98" s="463" t="s">
        <v>1392</v>
      </c>
      <c r="H98" s="463" t="s">
        <v>1713</v>
      </c>
      <c r="I98" s="463" t="s">
        <v>1654</v>
      </c>
      <c r="J98" s="464">
        <v>2027</v>
      </c>
      <c r="K98" s="465">
        <v>1000</v>
      </c>
      <c r="L98" s="466">
        <v>0.5</v>
      </c>
      <c r="M98" s="466">
        <v>2.3300000000000001E-2</v>
      </c>
      <c r="N98" s="466">
        <v>0.25</v>
      </c>
      <c r="O98" s="471">
        <v>0.12</v>
      </c>
      <c r="P98" s="465">
        <v>1</v>
      </c>
      <c r="Q98" s="465">
        <v>2</v>
      </c>
      <c r="R98" s="465">
        <v>30</v>
      </c>
      <c r="S98" s="467" t="s">
        <v>1395</v>
      </c>
      <c r="T98" s="468">
        <v>155640</v>
      </c>
      <c r="U98" s="468">
        <v>1534168.0000000002</v>
      </c>
      <c r="V98" s="468">
        <v>533624</v>
      </c>
      <c r="W98" s="468">
        <v>28045</v>
      </c>
      <c r="X98" s="465">
        <v>0</v>
      </c>
      <c r="Y98" s="469" t="s">
        <v>1772</v>
      </c>
      <c r="Z98" s="470">
        <v>20</v>
      </c>
      <c r="AA98" s="469" t="s">
        <v>1397</v>
      </c>
      <c r="AB98" s="465">
        <v>0</v>
      </c>
      <c r="AC98" s="466">
        <v>0</v>
      </c>
      <c r="AD98" s="466">
        <v>0.56999999999999995</v>
      </c>
      <c r="AE98" s="466">
        <v>0.56999999999999995</v>
      </c>
      <c r="AF98" s="467" t="s">
        <v>1398</v>
      </c>
      <c r="AG98" s="465">
        <v>490.4</v>
      </c>
      <c r="AH98" s="465">
        <v>490.4</v>
      </c>
      <c r="AI98" s="465">
        <v>490.4</v>
      </c>
      <c r="AJ98" s="465">
        <v>30</v>
      </c>
      <c r="AK98" s="469" t="s">
        <v>1399</v>
      </c>
      <c r="AL98" s="466">
        <v>0.91</v>
      </c>
      <c r="AM98" s="466">
        <v>0.01</v>
      </c>
      <c r="AN98" s="469" t="s">
        <v>1400</v>
      </c>
      <c r="AO98" s="466"/>
      <c r="AP98" s="466"/>
      <c r="AQ98" s="466"/>
      <c r="AR98" s="466"/>
      <c r="AS98" s="466"/>
      <c r="AT98" s="466"/>
      <c r="AU98" s="466"/>
      <c r="AV98" s="466"/>
      <c r="AW98" s="466"/>
      <c r="AX98" s="466"/>
      <c r="AY98" s="466"/>
      <c r="AZ98" s="466"/>
      <c r="BA98" s="466"/>
      <c r="BB98" s="466"/>
      <c r="BC98" s="466"/>
      <c r="BD98" s="466"/>
      <c r="BE98" s="466"/>
      <c r="BF98" s="466"/>
      <c r="BG98" s="466"/>
      <c r="BH98" s="466"/>
      <c r="BI98" s="466"/>
      <c r="BJ98" s="466"/>
      <c r="BK98" s="466"/>
      <c r="BL98" s="466"/>
      <c r="BM98" s="466"/>
      <c r="BN98" s="466"/>
      <c r="BO98" s="466"/>
      <c r="BP98" s="466"/>
      <c r="BQ98" s="466"/>
      <c r="BR98" s="466"/>
      <c r="BS98" s="466"/>
      <c r="BT98" s="466"/>
      <c r="BU98" s="466"/>
      <c r="BV98" s="466"/>
      <c r="BW98" s="466"/>
      <c r="BX98" s="466"/>
      <c r="BY98" s="466"/>
      <c r="BZ98" s="466"/>
      <c r="CA98" s="466"/>
      <c r="CB98" s="466"/>
      <c r="CC98" s="466"/>
      <c r="CD98" s="466"/>
      <c r="CE98" s="466"/>
      <c r="CF98" s="466"/>
      <c r="CG98" s="466"/>
      <c r="CH98" s="466"/>
      <c r="CI98" s="466"/>
      <c r="CJ98" s="466"/>
      <c r="CK98" s="466"/>
      <c r="CL98" s="466"/>
      <c r="CM98" s="466"/>
      <c r="CN98" s="466"/>
      <c r="CO98" s="466"/>
      <c r="CP98" s="466"/>
      <c r="CQ98" s="466"/>
      <c r="CR98" s="466"/>
      <c r="CS98" s="466"/>
      <c r="CT98" s="466"/>
      <c r="CU98" s="466"/>
      <c r="CV98" s="466"/>
      <c r="CW98" s="466"/>
      <c r="CX98" s="466"/>
      <c r="CY98" s="466"/>
      <c r="CZ98" s="466"/>
      <c r="DA98" s="466"/>
      <c r="DB98" s="466"/>
      <c r="DC98" s="466"/>
      <c r="DD98" s="466"/>
      <c r="DE98" s="466"/>
      <c r="DF98" s="466"/>
      <c r="DG98" s="466"/>
      <c r="DH98" s="466"/>
      <c r="DI98" s="466"/>
      <c r="DJ98" s="466"/>
      <c r="DK98" s="466"/>
      <c r="DL98" s="466"/>
      <c r="DM98" s="466"/>
      <c r="DN98" s="466"/>
      <c r="DO98" s="466"/>
      <c r="DP98" s="466"/>
      <c r="DQ98" s="466"/>
      <c r="DR98" s="466"/>
      <c r="DS98" s="466"/>
      <c r="DT98" s="466"/>
      <c r="DU98" s="466"/>
      <c r="DV98" s="466"/>
      <c r="DW98" s="471"/>
      <c r="DX98" s="466"/>
      <c r="DY98" s="466"/>
      <c r="DZ98" s="466"/>
      <c r="EA98" s="466"/>
      <c r="EB98" s="466"/>
      <c r="EC98" s="466"/>
      <c r="ED98" s="466"/>
      <c r="EE98" s="466"/>
      <c r="EF98" s="466"/>
      <c r="EG98" s="466"/>
      <c r="EH98" s="466"/>
      <c r="EI98" s="466"/>
      <c r="EJ98" s="466"/>
      <c r="EK98" s="465"/>
      <c r="EL98" s="465"/>
      <c r="EM98" s="465"/>
      <c r="EN98" s="465"/>
      <c r="EO98" s="466"/>
      <c r="EP98" s="466"/>
      <c r="EQ98" s="466"/>
      <c r="ER98" s="465"/>
      <c r="ES98" s="465"/>
      <c r="ET98" s="465"/>
      <c r="EU98" s="465"/>
      <c r="EV98" s="465"/>
      <c r="EW98" s="467"/>
      <c r="EX98" s="467" t="s">
        <v>1401</v>
      </c>
      <c r="EY98" s="467">
        <v>0</v>
      </c>
      <c r="EZ98" s="467">
        <v>0</v>
      </c>
      <c r="FA98" s="467">
        <v>0</v>
      </c>
      <c r="FB98" s="469" t="s">
        <v>1402</v>
      </c>
      <c r="FC98" s="467">
        <v>100</v>
      </c>
      <c r="FD98" s="469" t="s">
        <v>1715</v>
      </c>
      <c r="FE98" s="467">
        <v>0</v>
      </c>
      <c r="FF98" s="469" t="s">
        <v>1404</v>
      </c>
      <c r="FG98" s="467">
        <v>0</v>
      </c>
      <c r="FH98" s="469" t="s">
        <v>1405</v>
      </c>
      <c r="FI98" s="467">
        <v>0</v>
      </c>
      <c r="FJ98" s="469" t="s">
        <v>1405</v>
      </c>
      <c r="FK98" s="467">
        <v>0</v>
      </c>
      <c r="FL98" s="472">
        <v>1</v>
      </c>
      <c r="FM98" s="473">
        <v>0</v>
      </c>
      <c r="FN98" s="473">
        <v>0</v>
      </c>
      <c r="FO98" s="473">
        <v>0</v>
      </c>
      <c r="FP98" s="473">
        <v>0</v>
      </c>
      <c r="FQ98" s="473">
        <v>0</v>
      </c>
      <c r="FR98" s="473">
        <v>0</v>
      </c>
      <c r="FS98" s="473">
        <v>0</v>
      </c>
      <c r="FT98" s="473">
        <v>0</v>
      </c>
      <c r="FU98" s="473">
        <v>0</v>
      </c>
      <c r="FV98" s="473">
        <v>119237</v>
      </c>
      <c r="FW98" s="473">
        <v>0</v>
      </c>
      <c r="FX98" s="473">
        <v>0</v>
      </c>
      <c r="FY98" s="473">
        <v>0</v>
      </c>
      <c r="FZ98" s="473">
        <v>0</v>
      </c>
      <c r="GA98" s="473">
        <v>0</v>
      </c>
      <c r="GB98" s="473">
        <v>0</v>
      </c>
      <c r="GC98" s="473">
        <v>0</v>
      </c>
      <c r="GD98" s="473">
        <v>0</v>
      </c>
      <c r="GE98" s="473">
        <v>0</v>
      </c>
      <c r="GF98" s="473">
        <v>92194</v>
      </c>
      <c r="GG98" s="473">
        <v>0</v>
      </c>
      <c r="GH98" s="473">
        <v>0</v>
      </c>
      <c r="GI98" s="473">
        <v>0</v>
      </c>
      <c r="GJ98" s="473">
        <v>0</v>
      </c>
      <c r="GK98" s="473">
        <v>0</v>
      </c>
      <c r="GL98" s="473">
        <v>0</v>
      </c>
      <c r="GM98" s="473">
        <v>0</v>
      </c>
      <c r="GN98" s="473">
        <v>0</v>
      </c>
      <c r="GO98" s="473">
        <v>0</v>
      </c>
      <c r="GP98" s="473">
        <v>0</v>
      </c>
      <c r="GQ98" s="473">
        <v>0</v>
      </c>
      <c r="GR98" s="473">
        <v>0</v>
      </c>
      <c r="GS98" s="473">
        <v>0</v>
      </c>
      <c r="GT98" s="473">
        <v>0</v>
      </c>
      <c r="GU98" s="473">
        <v>0</v>
      </c>
      <c r="GV98" s="473">
        <v>0</v>
      </c>
      <c r="GW98" s="473">
        <v>0</v>
      </c>
      <c r="GX98" s="473">
        <v>0</v>
      </c>
      <c r="GY98" s="473">
        <v>0</v>
      </c>
      <c r="GZ98" s="473">
        <v>0</v>
      </c>
      <c r="HA98" s="473">
        <v>0</v>
      </c>
      <c r="HB98" s="473">
        <v>0</v>
      </c>
      <c r="HC98" s="473">
        <v>0</v>
      </c>
      <c r="HD98" s="473">
        <v>0</v>
      </c>
      <c r="HE98" s="473">
        <v>0</v>
      </c>
      <c r="HF98" s="473">
        <v>0</v>
      </c>
      <c r="HG98" s="473">
        <v>0</v>
      </c>
      <c r="HH98" s="473">
        <v>0</v>
      </c>
      <c r="HI98" s="473">
        <v>0</v>
      </c>
      <c r="HJ98" s="473">
        <v>0</v>
      </c>
      <c r="HK98" s="473">
        <v>0</v>
      </c>
      <c r="HL98" s="473">
        <v>0</v>
      </c>
      <c r="HM98" s="473">
        <v>0</v>
      </c>
      <c r="HN98" s="473">
        <v>0</v>
      </c>
      <c r="HO98" s="473">
        <v>0</v>
      </c>
      <c r="HP98" s="473">
        <v>0</v>
      </c>
      <c r="HQ98" s="473">
        <v>0</v>
      </c>
      <c r="HR98" s="473">
        <v>0</v>
      </c>
      <c r="HS98" s="473">
        <v>0</v>
      </c>
      <c r="HT98" s="473">
        <v>0</v>
      </c>
      <c r="HU98" s="473">
        <v>0</v>
      </c>
      <c r="HV98" s="473">
        <v>0</v>
      </c>
      <c r="HW98" s="473">
        <v>0</v>
      </c>
      <c r="HX98" s="473">
        <v>0</v>
      </c>
      <c r="HY98" s="473">
        <v>0</v>
      </c>
      <c r="HZ98" s="473">
        <v>0</v>
      </c>
      <c r="IA98" s="473">
        <v>0</v>
      </c>
      <c r="IB98" s="473">
        <v>0</v>
      </c>
      <c r="IC98" s="473">
        <v>0</v>
      </c>
      <c r="ID98" s="473">
        <v>0</v>
      </c>
      <c r="IE98" s="473">
        <v>0</v>
      </c>
      <c r="IF98" s="473">
        <v>0</v>
      </c>
      <c r="IG98" s="473">
        <v>0</v>
      </c>
      <c r="IH98" s="473">
        <v>0</v>
      </c>
      <c r="II98" s="473">
        <v>0</v>
      </c>
      <c r="IJ98" s="473">
        <v>0</v>
      </c>
      <c r="IK98" s="473">
        <v>0</v>
      </c>
      <c r="IL98" s="473">
        <v>0</v>
      </c>
      <c r="IM98" s="473">
        <v>0</v>
      </c>
      <c r="IN98" s="473">
        <v>0</v>
      </c>
      <c r="IO98" s="473">
        <v>0</v>
      </c>
      <c r="IP98" s="473">
        <v>0</v>
      </c>
      <c r="IQ98" s="473">
        <v>0</v>
      </c>
      <c r="IR98" s="473">
        <v>0</v>
      </c>
      <c r="IS98" s="473">
        <v>0</v>
      </c>
      <c r="IT98" s="473">
        <v>0</v>
      </c>
      <c r="IU98" s="473">
        <v>0</v>
      </c>
      <c r="IV98" s="473">
        <v>0</v>
      </c>
      <c r="IW98" s="473">
        <v>0</v>
      </c>
      <c r="IX98" s="473">
        <v>0</v>
      </c>
      <c r="IY98" s="473">
        <v>0</v>
      </c>
      <c r="IZ98" s="473">
        <v>0</v>
      </c>
      <c r="JA98" s="473">
        <v>0</v>
      </c>
      <c r="JB98" s="473">
        <v>0</v>
      </c>
      <c r="JC98" s="473">
        <v>0</v>
      </c>
      <c r="JD98" s="473">
        <v>0</v>
      </c>
      <c r="JE98" s="473">
        <v>0</v>
      </c>
      <c r="JF98" s="473">
        <v>0</v>
      </c>
      <c r="JG98" s="473">
        <v>0</v>
      </c>
      <c r="JH98" s="473">
        <v>0</v>
      </c>
      <c r="JI98" s="467" t="s">
        <v>1406</v>
      </c>
      <c r="JJ98" s="467" t="s">
        <v>1406</v>
      </c>
      <c r="JK98" s="395"/>
      <c r="JL98" s="395"/>
      <c r="JM98" s="395"/>
      <c r="JN98" s="395"/>
      <c r="JO98" s="395"/>
      <c r="JP98" s="395"/>
      <c r="JQ98" s="395"/>
      <c r="JR98" s="395"/>
      <c r="JS98" s="395"/>
      <c r="JT98" s="395"/>
      <c r="JU98" s="395"/>
      <c r="JV98" s="395"/>
      <c r="JW98" s="395"/>
      <c r="JX98" s="395"/>
      <c r="JY98" s="395"/>
      <c r="JZ98" s="395"/>
      <c r="KA98" s="395"/>
      <c r="KB98" s="395"/>
      <c r="KC98" s="395"/>
      <c r="KD98" s="395"/>
      <c r="KE98" s="395"/>
      <c r="KF98" s="395"/>
      <c r="KG98" s="395"/>
      <c r="KH98" s="395"/>
      <c r="KI98" s="395"/>
      <c r="KJ98" s="395"/>
      <c r="KK98" s="395"/>
      <c r="KL98" s="395"/>
      <c r="KM98" s="395"/>
      <c r="KN98" s="395"/>
      <c r="KO98" s="395"/>
      <c r="KP98" s="395"/>
      <c r="KQ98" s="395"/>
      <c r="KR98" s="395"/>
      <c r="KS98" s="395"/>
      <c r="KT98" s="395"/>
      <c r="KU98" s="395"/>
      <c r="KV98" s="395"/>
      <c r="KW98" s="395"/>
      <c r="KX98" s="395"/>
      <c r="KY98" s="395"/>
      <c r="KZ98" s="395"/>
      <c r="LA98" s="395"/>
      <c r="LB98" s="395"/>
      <c r="LC98" s="395"/>
      <c r="LD98" s="395"/>
      <c r="LE98" s="395"/>
      <c r="LF98" s="395"/>
      <c r="LG98" s="395"/>
      <c r="LH98" s="395"/>
      <c r="LI98" s="395"/>
      <c r="LJ98" s="395"/>
      <c r="LK98" s="395"/>
      <c r="LL98" s="395"/>
      <c r="LM98" s="395"/>
      <c r="LN98" s="395"/>
      <c r="LO98" s="395"/>
      <c r="LP98" s="395"/>
      <c r="LQ98" s="395"/>
      <c r="LR98" s="395"/>
      <c r="LS98" s="395"/>
      <c r="LT98" s="395"/>
      <c r="LU98" s="395"/>
      <c r="LV98" s="395"/>
      <c r="LW98" s="395"/>
      <c r="LX98" s="395"/>
      <c r="LY98" s="395"/>
      <c r="LZ98" s="395"/>
      <c r="MA98" s="395"/>
      <c r="MB98" s="395"/>
      <c r="MC98" s="395"/>
      <c r="MD98" s="395"/>
      <c r="ME98" s="395"/>
      <c r="MF98" s="395"/>
      <c r="MG98" s="395"/>
      <c r="MH98" s="395"/>
      <c r="MI98" s="395"/>
      <c r="MJ98" s="395"/>
      <c r="MK98" s="395"/>
      <c r="ML98" s="395"/>
      <c r="MM98" s="395"/>
      <c r="MN98" s="395"/>
      <c r="MO98" s="395"/>
      <c r="MP98" s="395"/>
      <c r="MQ98" s="395"/>
      <c r="MR98" s="395"/>
      <c r="MS98" s="395"/>
      <c r="MT98" s="395"/>
      <c r="MU98" s="395"/>
      <c r="MV98" s="395"/>
      <c r="MW98" s="395"/>
      <c r="MX98" s="395"/>
      <c r="MY98" s="395"/>
      <c r="MZ98" s="395"/>
      <c r="NA98" s="395"/>
      <c r="NB98" s="395"/>
      <c r="NC98" s="395"/>
      <c r="ND98" s="395"/>
      <c r="NE98" s="395"/>
      <c r="NF98" s="395"/>
      <c r="NG98" s="489"/>
      <c r="NH98" s="475">
        <v>7.0967906480878833</v>
      </c>
      <c r="NI98" s="475">
        <v>31.08394303862493</v>
      </c>
      <c r="NJ98" s="475">
        <v>5.0766019209621049</v>
      </c>
      <c r="NK98" s="475">
        <v>2076.5135804133051</v>
      </c>
      <c r="NL98" s="475">
        <v>19.945011708287833</v>
      </c>
      <c r="NM98" s="475">
        <v>0.53362399999999999</v>
      </c>
      <c r="NN98" s="475">
        <v>1.5341680000000002</v>
      </c>
      <c r="NO98" s="475">
        <v>0.15564</v>
      </c>
      <c r="NP98" s="475">
        <v>6.5246994031695149E-2</v>
      </c>
      <c r="NQ98" s="475">
        <v>1.1789442986325716</v>
      </c>
      <c r="NR98" s="475">
        <v>1.1437919041426559</v>
      </c>
      <c r="NS98" s="475">
        <v>0</v>
      </c>
      <c r="NT98" s="475">
        <v>10.528123812273385</v>
      </c>
      <c r="NU98" s="475">
        <v>1.3509018956699943E-2</v>
      </c>
      <c r="NV98" s="475">
        <v>0</v>
      </c>
      <c r="NW98" s="475">
        <v>1.1255728603421538</v>
      </c>
      <c r="NX98" s="475">
        <v>0</v>
      </c>
      <c r="NY98" s="475">
        <v>0</v>
      </c>
      <c r="NZ98" s="475">
        <v>3.6898586258769743</v>
      </c>
      <c r="OA98" s="475">
        <v>2.0399494949639344E-2</v>
      </c>
      <c r="OB98" s="475">
        <v>0.21999999999999995</v>
      </c>
      <c r="OC98" s="475">
        <v>2.743202071580912</v>
      </c>
      <c r="OD98" s="475">
        <v>8.5132963498011287E-14</v>
      </c>
      <c r="OE98" s="475">
        <v>6.8576168268919133E-13</v>
      </c>
      <c r="OF98" s="475">
        <v>0.11999999880790704</v>
      </c>
      <c r="OG98" s="475">
        <v>8.5449096560478208E-2</v>
      </c>
      <c r="OH98" s="475">
        <v>0.28973200693440321</v>
      </c>
      <c r="OI98" s="475">
        <v>0.12</v>
      </c>
      <c r="OJ98" s="475">
        <v>4.904E-2</v>
      </c>
      <c r="OK98" s="475">
        <v>7.340318400000001E-2</v>
      </c>
      <c r="OL98" s="475">
        <v>0.9024189010983974</v>
      </c>
      <c r="OM98" s="475" t="s">
        <v>1395</v>
      </c>
      <c r="ON98" s="475">
        <v>1</v>
      </c>
      <c r="OO98" s="475">
        <v>87</v>
      </c>
      <c r="OP98" s="490"/>
      <c r="OQ98" s="491" t="s">
        <v>1395</v>
      </c>
      <c r="OR98" s="478" t="s">
        <v>1395</v>
      </c>
      <c r="OS98" s="479">
        <v>2462908</v>
      </c>
      <c r="OT98" s="479">
        <v>2027</v>
      </c>
      <c r="OU98" s="479" t="s">
        <v>1395</v>
      </c>
      <c r="OV98" s="479" t="s">
        <v>1395</v>
      </c>
      <c r="OW98" s="479">
        <v>0</v>
      </c>
      <c r="OX98" s="479">
        <v>1</v>
      </c>
      <c r="OY98" s="480">
        <v>1</v>
      </c>
      <c r="OZ98" s="480">
        <v>0.88963711370723741</v>
      </c>
      <c r="PA98" s="481"/>
      <c r="PB98" s="482">
        <v>7.0967906480878833</v>
      </c>
      <c r="PC98" s="483"/>
      <c r="PD98" s="478">
        <v>2006.467062107012</v>
      </c>
      <c r="PE98" s="479">
        <v>6.1884430410776799E-10</v>
      </c>
      <c r="PF98" s="479">
        <v>2475.5173989268942</v>
      </c>
      <c r="PG98" s="480">
        <v>7.0967906480878833</v>
      </c>
      <c r="PH98" s="483"/>
      <c r="PI98" s="478">
        <v>7.0967906480878833</v>
      </c>
      <c r="PJ98" s="479">
        <v>63200</v>
      </c>
      <c r="PK98" s="479">
        <v>1000</v>
      </c>
      <c r="PL98" s="479">
        <v>-0.48620503859060094</v>
      </c>
      <c r="PM98" s="484">
        <v>36</v>
      </c>
      <c r="PN98" s="479">
        <v>14040</v>
      </c>
      <c r="PO98" s="485">
        <v>2024</v>
      </c>
      <c r="PP98" s="479">
        <v>33</v>
      </c>
      <c r="PQ98" s="479">
        <v>0</v>
      </c>
      <c r="PR98" s="486" t="s">
        <v>1777</v>
      </c>
      <c r="PS98" s="486" t="s">
        <v>1657</v>
      </c>
      <c r="PT98" s="479">
        <v>1</v>
      </c>
      <c r="PU98" s="487" t="s">
        <v>1776</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row>
    <row r="99" spans="1:457" x14ac:dyDescent="0.35">
      <c r="A99" s="459" t="s">
        <v>1778</v>
      </c>
      <c r="B99" s="460">
        <v>6.6105856094972824</v>
      </c>
      <c r="C99" s="488">
        <f>NPV(About!A$94,'H2 Data'!AE$2:BH$2)/30*AB99+B99</f>
        <v>6.6105856094972824</v>
      </c>
      <c r="D99" s="462" t="s">
        <v>1592</v>
      </c>
      <c r="E99" s="463" t="s">
        <v>1778</v>
      </c>
      <c r="F99" s="463" t="s">
        <v>1391</v>
      </c>
      <c r="G99" s="463" t="s">
        <v>1392</v>
      </c>
      <c r="H99" s="463" t="s">
        <v>1713</v>
      </c>
      <c r="I99" s="463" t="s">
        <v>1654</v>
      </c>
      <c r="J99" s="464">
        <v>2028</v>
      </c>
      <c r="K99" s="465">
        <v>1000</v>
      </c>
      <c r="L99" s="466">
        <v>0.51</v>
      </c>
      <c r="M99" s="466">
        <v>2.3300000000000001E-2</v>
      </c>
      <c r="N99" s="466">
        <v>0.25</v>
      </c>
      <c r="O99" s="471">
        <v>0.12</v>
      </c>
      <c r="P99" s="465">
        <v>1</v>
      </c>
      <c r="Q99" s="465">
        <v>2</v>
      </c>
      <c r="R99" s="465">
        <v>30</v>
      </c>
      <c r="S99" s="467" t="s">
        <v>1395</v>
      </c>
      <c r="T99" s="468">
        <v>148049.99999999997</v>
      </c>
      <c r="U99" s="468">
        <v>1459354</v>
      </c>
      <c r="V99" s="468">
        <v>507600.99999999994</v>
      </c>
      <c r="W99" s="468">
        <v>25875.999999999996</v>
      </c>
      <c r="X99" s="465">
        <v>0</v>
      </c>
      <c r="Y99" s="469" t="s">
        <v>1772</v>
      </c>
      <c r="Z99" s="470">
        <v>20.27</v>
      </c>
      <c r="AA99" s="469" t="s">
        <v>1397</v>
      </c>
      <c r="AB99" s="465">
        <v>0</v>
      </c>
      <c r="AC99" s="466">
        <v>0</v>
      </c>
      <c r="AD99" s="466">
        <v>0.61</v>
      </c>
      <c r="AE99" s="466">
        <v>0.61</v>
      </c>
      <c r="AF99" s="467" t="s">
        <v>1398</v>
      </c>
      <c r="AG99" s="465">
        <v>484.25</v>
      </c>
      <c r="AH99" s="465">
        <v>484.25</v>
      </c>
      <c r="AI99" s="465">
        <v>484.25</v>
      </c>
      <c r="AJ99" s="465">
        <v>30</v>
      </c>
      <c r="AK99" s="469" t="s">
        <v>1399</v>
      </c>
      <c r="AL99" s="466">
        <v>0.91</v>
      </c>
      <c r="AM99" s="466">
        <v>0.01</v>
      </c>
      <c r="AN99" s="469" t="s">
        <v>1400</v>
      </c>
      <c r="AO99" s="466"/>
      <c r="AP99" s="466"/>
      <c r="AQ99" s="466"/>
      <c r="AR99" s="466"/>
      <c r="AS99" s="466"/>
      <c r="AT99" s="466"/>
      <c r="AU99" s="466"/>
      <c r="AV99" s="466"/>
      <c r="AW99" s="466"/>
      <c r="AX99" s="466"/>
      <c r="AY99" s="466"/>
      <c r="AZ99" s="466"/>
      <c r="BA99" s="466"/>
      <c r="BB99" s="466"/>
      <c r="BC99" s="466"/>
      <c r="BD99" s="466"/>
      <c r="BE99" s="466"/>
      <c r="BF99" s="466"/>
      <c r="BG99" s="466"/>
      <c r="BH99" s="466"/>
      <c r="BI99" s="466"/>
      <c r="BJ99" s="466"/>
      <c r="BK99" s="466"/>
      <c r="BL99" s="466"/>
      <c r="BM99" s="466"/>
      <c r="BN99" s="466"/>
      <c r="BO99" s="466"/>
      <c r="BP99" s="466"/>
      <c r="BQ99" s="466"/>
      <c r="BR99" s="466"/>
      <c r="BS99" s="466"/>
      <c r="BT99" s="466"/>
      <c r="BU99" s="466"/>
      <c r="BV99" s="466"/>
      <c r="BW99" s="466"/>
      <c r="BX99" s="466"/>
      <c r="BY99" s="466"/>
      <c r="BZ99" s="466"/>
      <c r="CA99" s="466"/>
      <c r="CB99" s="466"/>
      <c r="CC99" s="466"/>
      <c r="CD99" s="466"/>
      <c r="CE99" s="466"/>
      <c r="CF99" s="466"/>
      <c r="CG99" s="466"/>
      <c r="CH99" s="466"/>
      <c r="CI99" s="466"/>
      <c r="CJ99" s="466"/>
      <c r="CK99" s="466"/>
      <c r="CL99" s="466"/>
      <c r="CM99" s="466"/>
      <c r="CN99" s="466"/>
      <c r="CO99" s="466"/>
      <c r="CP99" s="466"/>
      <c r="CQ99" s="466"/>
      <c r="CR99" s="466"/>
      <c r="CS99" s="466"/>
      <c r="CT99" s="466"/>
      <c r="CU99" s="466"/>
      <c r="CV99" s="466"/>
      <c r="CW99" s="466"/>
      <c r="CX99" s="466"/>
      <c r="CY99" s="466"/>
      <c r="CZ99" s="466"/>
      <c r="DA99" s="466"/>
      <c r="DB99" s="466"/>
      <c r="DC99" s="466"/>
      <c r="DD99" s="466"/>
      <c r="DE99" s="466"/>
      <c r="DF99" s="466"/>
      <c r="DG99" s="466"/>
      <c r="DH99" s="466"/>
      <c r="DI99" s="466"/>
      <c r="DJ99" s="466"/>
      <c r="DK99" s="466"/>
      <c r="DL99" s="466"/>
      <c r="DM99" s="466"/>
      <c r="DN99" s="466"/>
      <c r="DO99" s="466"/>
      <c r="DP99" s="466"/>
      <c r="DQ99" s="466"/>
      <c r="DR99" s="466"/>
      <c r="DS99" s="466"/>
      <c r="DT99" s="466"/>
      <c r="DU99" s="466"/>
      <c r="DV99" s="466"/>
      <c r="DW99" s="471"/>
      <c r="DX99" s="466"/>
      <c r="DY99" s="466"/>
      <c r="DZ99" s="466"/>
      <c r="EA99" s="466"/>
      <c r="EB99" s="466"/>
      <c r="EC99" s="466"/>
      <c r="ED99" s="466"/>
      <c r="EE99" s="466"/>
      <c r="EF99" s="466"/>
      <c r="EG99" s="466"/>
      <c r="EH99" s="466"/>
      <c r="EI99" s="466"/>
      <c r="EJ99" s="466"/>
      <c r="EK99" s="465"/>
      <c r="EL99" s="465"/>
      <c r="EM99" s="465"/>
      <c r="EN99" s="465"/>
      <c r="EO99" s="466"/>
      <c r="EP99" s="466"/>
      <c r="EQ99" s="466"/>
      <c r="ER99" s="465"/>
      <c r="ES99" s="465"/>
      <c r="ET99" s="465"/>
      <c r="EU99" s="465"/>
      <c r="EV99" s="465"/>
      <c r="EW99" s="467"/>
      <c r="EX99" s="467" t="s">
        <v>1401</v>
      </c>
      <c r="EY99" s="467">
        <v>0</v>
      </c>
      <c r="EZ99" s="467">
        <v>0</v>
      </c>
      <c r="FA99" s="467">
        <v>0</v>
      </c>
      <c r="FB99" s="469" t="s">
        <v>1402</v>
      </c>
      <c r="FC99" s="467">
        <v>100</v>
      </c>
      <c r="FD99" s="469" t="s">
        <v>1715</v>
      </c>
      <c r="FE99" s="467">
        <v>0</v>
      </c>
      <c r="FF99" s="469" t="s">
        <v>1404</v>
      </c>
      <c r="FG99" s="467">
        <v>0</v>
      </c>
      <c r="FH99" s="469" t="s">
        <v>1405</v>
      </c>
      <c r="FI99" s="467">
        <v>0</v>
      </c>
      <c r="FJ99" s="469" t="s">
        <v>1405</v>
      </c>
      <c r="FK99" s="467">
        <v>0</v>
      </c>
      <c r="FL99" s="472">
        <v>1</v>
      </c>
      <c r="FM99" s="473">
        <v>0</v>
      </c>
      <c r="FN99" s="473">
        <v>0</v>
      </c>
      <c r="FO99" s="473">
        <v>0</v>
      </c>
      <c r="FP99" s="473">
        <v>0</v>
      </c>
      <c r="FQ99" s="473">
        <v>0</v>
      </c>
      <c r="FR99" s="473">
        <v>0</v>
      </c>
      <c r="FS99" s="473">
        <v>0</v>
      </c>
      <c r="FT99" s="473">
        <v>0</v>
      </c>
      <c r="FU99" s="473">
        <v>0</v>
      </c>
      <c r="FV99" s="473">
        <v>114119</v>
      </c>
      <c r="FW99" s="473">
        <v>0</v>
      </c>
      <c r="FX99" s="473">
        <v>0</v>
      </c>
      <c r="FY99" s="473">
        <v>0</v>
      </c>
      <c r="FZ99" s="473">
        <v>0</v>
      </c>
      <c r="GA99" s="473">
        <v>0</v>
      </c>
      <c r="GB99" s="473">
        <v>0</v>
      </c>
      <c r="GC99" s="473">
        <v>0</v>
      </c>
      <c r="GD99" s="473">
        <v>0</v>
      </c>
      <c r="GE99" s="473">
        <v>0</v>
      </c>
      <c r="GF99" s="473">
        <v>91391.999999999985</v>
      </c>
      <c r="GG99" s="473">
        <v>0</v>
      </c>
      <c r="GH99" s="473">
        <v>0</v>
      </c>
      <c r="GI99" s="473">
        <v>0</v>
      </c>
      <c r="GJ99" s="473">
        <v>0</v>
      </c>
      <c r="GK99" s="473">
        <v>0</v>
      </c>
      <c r="GL99" s="473">
        <v>0</v>
      </c>
      <c r="GM99" s="473">
        <v>0</v>
      </c>
      <c r="GN99" s="473">
        <v>0</v>
      </c>
      <c r="GO99" s="473">
        <v>0</v>
      </c>
      <c r="GP99" s="473">
        <v>0</v>
      </c>
      <c r="GQ99" s="473">
        <v>0</v>
      </c>
      <c r="GR99" s="473">
        <v>0</v>
      </c>
      <c r="GS99" s="473">
        <v>0</v>
      </c>
      <c r="GT99" s="473">
        <v>0</v>
      </c>
      <c r="GU99" s="473">
        <v>0</v>
      </c>
      <c r="GV99" s="473">
        <v>0</v>
      </c>
      <c r="GW99" s="473">
        <v>0</v>
      </c>
      <c r="GX99" s="473">
        <v>0</v>
      </c>
      <c r="GY99" s="473">
        <v>0</v>
      </c>
      <c r="GZ99" s="473">
        <v>0</v>
      </c>
      <c r="HA99" s="473">
        <v>0</v>
      </c>
      <c r="HB99" s="473">
        <v>0</v>
      </c>
      <c r="HC99" s="473">
        <v>0</v>
      </c>
      <c r="HD99" s="473">
        <v>0</v>
      </c>
      <c r="HE99" s="473">
        <v>0</v>
      </c>
      <c r="HF99" s="473">
        <v>0</v>
      </c>
      <c r="HG99" s="473">
        <v>0</v>
      </c>
      <c r="HH99" s="473">
        <v>0</v>
      </c>
      <c r="HI99" s="473">
        <v>0</v>
      </c>
      <c r="HJ99" s="473">
        <v>0</v>
      </c>
      <c r="HK99" s="473">
        <v>0</v>
      </c>
      <c r="HL99" s="473">
        <v>0</v>
      </c>
      <c r="HM99" s="473">
        <v>0</v>
      </c>
      <c r="HN99" s="473">
        <v>0</v>
      </c>
      <c r="HO99" s="473">
        <v>0</v>
      </c>
      <c r="HP99" s="473">
        <v>0</v>
      </c>
      <c r="HQ99" s="473">
        <v>0</v>
      </c>
      <c r="HR99" s="473">
        <v>0</v>
      </c>
      <c r="HS99" s="473">
        <v>0</v>
      </c>
      <c r="HT99" s="473">
        <v>0</v>
      </c>
      <c r="HU99" s="473">
        <v>0</v>
      </c>
      <c r="HV99" s="473">
        <v>0</v>
      </c>
      <c r="HW99" s="473">
        <v>0</v>
      </c>
      <c r="HX99" s="473">
        <v>0</v>
      </c>
      <c r="HY99" s="473">
        <v>0</v>
      </c>
      <c r="HZ99" s="473">
        <v>0</v>
      </c>
      <c r="IA99" s="473">
        <v>0</v>
      </c>
      <c r="IB99" s="473">
        <v>0</v>
      </c>
      <c r="IC99" s="473">
        <v>0</v>
      </c>
      <c r="ID99" s="473">
        <v>0</v>
      </c>
      <c r="IE99" s="473">
        <v>0</v>
      </c>
      <c r="IF99" s="473">
        <v>0</v>
      </c>
      <c r="IG99" s="473">
        <v>0</v>
      </c>
      <c r="IH99" s="473">
        <v>0</v>
      </c>
      <c r="II99" s="473">
        <v>0</v>
      </c>
      <c r="IJ99" s="473">
        <v>0</v>
      </c>
      <c r="IK99" s="473">
        <v>0</v>
      </c>
      <c r="IL99" s="473">
        <v>0</v>
      </c>
      <c r="IM99" s="473">
        <v>0</v>
      </c>
      <c r="IN99" s="473">
        <v>0</v>
      </c>
      <c r="IO99" s="473">
        <v>0</v>
      </c>
      <c r="IP99" s="473">
        <v>0</v>
      </c>
      <c r="IQ99" s="473">
        <v>0</v>
      </c>
      <c r="IR99" s="473">
        <v>0</v>
      </c>
      <c r="IS99" s="473">
        <v>0</v>
      </c>
      <c r="IT99" s="473">
        <v>0</v>
      </c>
      <c r="IU99" s="473">
        <v>0</v>
      </c>
      <c r="IV99" s="473">
        <v>0</v>
      </c>
      <c r="IW99" s="473">
        <v>0</v>
      </c>
      <c r="IX99" s="473">
        <v>0</v>
      </c>
      <c r="IY99" s="473">
        <v>0</v>
      </c>
      <c r="IZ99" s="473">
        <v>0</v>
      </c>
      <c r="JA99" s="473">
        <v>0</v>
      </c>
      <c r="JB99" s="473">
        <v>0</v>
      </c>
      <c r="JC99" s="473">
        <v>0</v>
      </c>
      <c r="JD99" s="473">
        <v>0</v>
      </c>
      <c r="JE99" s="473">
        <v>0</v>
      </c>
      <c r="JF99" s="473">
        <v>0</v>
      </c>
      <c r="JG99" s="473">
        <v>0</v>
      </c>
      <c r="JH99" s="473">
        <v>0</v>
      </c>
      <c r="JI99" s="467" t="s">
        <v>1406</v>
      </c>
      <c r="JJ99" s="467" t="s">
        <v>1406</v>
      </c>
      <c r="JK99" s="395"/>
      <c r="JL99" s="395"/>
      <c r="JM99" s="395"/>
      <c r="JN99" s="395"/>
      <c r="JO99" s="395"/>
      <c r="JP99" s="395"/>
      <c r="JQ99" s="395"/>
      <c r="JR99" s="395"/>
      <c r="JS99" s="395"/>
      <c r="JT99" s="395"/>
      <c r="JU99" s="395"/>
      <c r="JV99" s="395"/>
      <c r="JW99" s="395"/>
      <c r="JX99" s="395"/>
      <c r="JY99" s="395"/>
      <c r="JZ99" s="395"/>
      <c r="KA99" s="395"/>
      <c r="KB99" s="395"/>
      <c r="KC99" s="395"/>
      <c r="KD99" s="395"/>
      <c r="KE99" s="395"/>
      <c r="KF99" s="395"/>
      <c r="KG99" s="395"/>
      <c r="KH99" s="395"/>
      <c r="KI99" s="395"/>
      <c r="KJ99" s="395"/>
      <c r="KK99" s="395"/>
      <c r="KL99" s="395"/>
      <c r="KM99" s="395"/>
      <c r="KN99" s="395"/>
      <c r="KO99" s="395"/>
      <c r="KP99" s="395"/>
      <c r="KQ99" s="395"/>
      <c r="KR99" s="395"/>
      <c r="KS99" s="395"/>
      <c r="KT99" s="395"/>
      <c r="KU99" s="395"/>
      <c r="KV99" s="395"/>
      <c r="KW99" s="395"/>
      <c r="KX99" s="395"/>
      <c r="KY99" s="395"/>
      <c r="KZ99" s="395"/>
      <c r="LA99" s="395"/>
      <c r="LB99" s="395"/>
      <c r="LC99" s="395"/>
      <c r="LD99" s="395"/>
      <c r="LE99" s="395"/>
      <c r="LF99" s="395"/>
      <c r="LG99" s="395"/>
      <c r="LH99" s="395"/>
      <c r="LI99" s="395"/>
      <c r="LJ99" s="395"/>
      <c r="LK99" s="395"/>
      <c r="LL99" s="395"/>
      <c r="LM99" s="395"/>
      <c r="LN99" s="395"/>
      <c r="LO99" s="395"/>
      <c r="LP99" s="395"/>
      <c r="LQ99" s="395"/>
      <c r="LR99" s="395"/>
      <c r="LS99" s="395"/>
      <c r="LT99" s="395"/>
      <c r="LU99" s="395"/>
      <c r="LV99" s="395"/>
      <c r="LW99" s="395"/>
      <c r="LX99" s="395"/>
      <c r="LY99" s="395"/>
      <c r="LZ99" s="395"/>
      <c r="MA99" s="395"/>
      <c r="MB99" s="395"/>
      <c r="MC99" s="395"/>
      <c r="MD99" s="395"/>
      <c r="ME99" s="395"/>
      <c r="MF99" s="395"/>
      <c r="MG99" s="395"/>
      <c r="MH99" s="395"/>
      <c r="MI99" s="395"/>
      <c r="MJ99" s="395"/>
      <c r="MK99" s="395"/>
      <c r="ML99" s="395"/>
      <c r="MM99" s="395"/>
      <c r="MN99" s="395"/>
      <c r="MO99" s="395"/>
      <c r="MP99" s="395"/>
      <c r="MQ99" s="395"/>
      <c r="MR99" s="395"/>
      <c r="MS99" s="395"/>
      <c r="MT99" s="395"/>
      <c r="MU99" s="395"/>
      <c r="MV99" s="395"/>
      <c r="MW99" s="395"/>
      <c r="MX99" s="395"/>
      <c r="MY99" s="395"/>
      <c r="MZ99" s="395"/>
      <c r="NA99" s="395"/>
      <c r="NB99" s="395"/>
      <c r="NC99" s="395"/>
      <c r="ND99" s="395"/>
      <c r="NE99" s="395"/>
      <c r="NF99" s="395"/>
      <c r="NG99" s="489"/>
      <c r="NH99" s="475">
        <v>6.6105856094972824</v>
      </c>
      <c r="NI99" s="475">
        <v>29.533452268990057</v>
      </c>
      <c r="NJ99" s="475">
        <v>4.9210726371098019</v>
      </c>
      <c r="NK99" s="475">
        <v>2146.6532019879301</v>
      </c>
      <c r="NL99" s="475">
        <v>19.207731691377202</v>
      </c>
      <c r="NM99" s="475">
        <v>0.50760099999999997</v>
      </c>
      <c r="NN99" s="475">
        <v>1.459354</v>
      </c>
      <c r="NO99" s="475">
        <v>0.14804999999999996</v>
      </c>
      <c r="NP99" s="475">
        <v>6.9087224881614354E-2</v>
      </c>
      <c r="NQ99" s="475">
        <v>1.182614052762986</v>
      </c>
      <c r="NR99" s="475">
        <v>1.0553306250255645</v>
      </c>
      <c r="NS99" s="475">
        <v>0</v>
      </c>
      <c r="NT99" s="475">
        <v>10.549587174257367</v>
      </c>
      <c r="NU99" s="475">
        <v>1.4249159409575949E-2</v>
      </c>
      <c r="NV99" s="475">
        <v>0</v>
      </c>
      <c r="NW99" s="475">
        <v>0.99821555458277467</v>
      </c>
      <c r="NX99" s="475">
        <v>0</v>
      </c>
      <c r="NY99" s="475">
        <v>0</v>
      </c>
      <c r="NZ99" s="475">
        <v>3.2448661755757007</v>
      </c>
      <c r="OA99" s="475">
        <v>2.0339494949499735E-2</v>
      </c>
      <c r="OB99" s="475">
        <v>0.21999999999999995</v>
      </c>
      <c r="OC99" s="475">
        <v>2.6335595965434146</v>
      </c>
      <c r="OD99" s="475">
        <v>7.6908260715759811E-14</v>
      </c>
      <c r="OE99" s="475">
        <v>6.1951018869877006E-13</v>
      </c>
      <c r="OF99" s="475">
        <v>0.11999999880790704</v>
      </c>
      <c r="OG99" s="475">
        <v>8.2285109162330658E-2</v>
      </c>
      <c r="OH99" s="475">
        <v>0.29030193568487356</v>
      </c>
      <c r="OI99" s="475">
        <v>0.12</v>
      </c>
      <c r="OJ99" s="475">
        <v>4.8425000000000003E-2</v>
      </c>
      <c r="OK99" s="475">
        <v>6.9840614999999995E-2</v>
      </c>
      <c r="OL99" s="475">
        <v>0.88614952612179287</v>
      </c>
      <c r="OM99" s="475" t="s">
        <v>1395</v>
      </c>
      <c r="ON99" s="475">
        <v>1</v>
      </c>
      <c r="OO99" s="475">
        <v>88</v>
      </c>
      <c r="OP99" s="490"/>
      <c r="OQ99" s="491" t="s">
        <v>1395</v>
      </c>
      <c r="OR99" s="478" t="s">
        <v>1395</v>
      </c>
      <c r="OS99" s="479">
        <v>2346392</v>
      </c>
      <c r="OT99" s="479">
        <v>2028</v>
      </c>
      <c r="OU99" s="479" t="s">
        <v>1395</v>
      </c>
      <c r="OV99" s="479" t="s">
        <v>1395</v>
      </c>
      <c r="OW99" s="479">
        <v>0</v>
      </c>
      <c r="OX99" s="479">
        <v>1</v>
      </c>
      <c r="OY99" s="480">
        <v>1</v>
      </c>
      <c r="OZ99" s="480">
        <v>0.87190261452774309</v>
      </c>
      <c r="PA99" s="481"/>
      <c r="PB99" s="482">
        <v>6.6105856094972824</v>
      </c>
      <c r="PC99" s="483"/>
      <c r="PD99" s="478">
        <v>1874.2106784952225</v>
      </c>
      <c r="PE99" s="479">
        <v>5.4897866014303755E-10</v>
      </c>
      <c r="PF99" s="479">
        <v>2333.727588490447</v>
      </c>
      <c r="PG99" s="480">
        <v>6.6105856094972824</v>
      </c>
      <c r="PH99" s="483"/>
      <c r="PI99" s="478">
        <v>6.6105856094972824</v>
      </c>
      <c r="PJ99" s="479">
        <v>64200</v>
      </c>
      <c r="PK99" s="479">
        <v>1000</v>
      </c>
      <c r="PL99" s="479">
        <v>-0.47059993673972578</v>
      </c>
      <c r="PM99" s="484">
        <v>36</v>
      </c>
      <c r="PN99" s="479">
        <v>14004</v>
      </c>
      <c r="PO99" s="485">
        <v>2025</v>
      </c>
      <c r="PP99" s="479">
        <v>33</v>
      </c>
      <c r="PQ99" s="479">
        <v>0</v>
      </c>
      <c r="PR99" s="486" t="s">
        <v>1779</v>
      </c>
      <c r="PS99" s="486" t="s">
        <v>1657</v>
      </c>
      <c r="PT99" s="479">
        <v>1</v>
      </c>
      <c r="PU99" s="487" t="s">
        <v>1778</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row>
    <row r="100" spans="1:457" x14ac:dyDescent="0.35">
      <c r="A100" s="459" t="s">
        <v>1780</v>
      </c>
      <c r="B100" s="460">
        <v>6.1399856727575566</v>
      </c>
      <c r="C100" s="488">
        <f>NPV(About!A$94,'H2 Data'!AE$2:BH$2)/30*AB100+B100</f>
        <v>6.1399856727575566</v>
      </c>
      <c r="D100" s="462" t="s">
        <v>1592</v>
      </c>
      <c r="E100" s="463" t="s">
        <v>1780</v>
      </c>
      <c r="F100" s="463" t="s">
        <v>1391</v>
      </c>
      <c r="G100" s="463" t="s">
        <v>1392</v>
      </c>
      <c r="H100" s="463" t="s">
        <v>1713</v>
      </c>
      <c r="I100" s="463" t="s">
        <v>1654</v>
      </c>
      <c r="J100" s="464">
        <v>2029</v>
      </c>
      <c r="K100" s="465">
        <v>1000</v>
      </c>
      <c r="L100" s="466">
        <v>0.52</v>
      </c>
      <c r="M100" s="466">
        <v>2.3300000000000001E-2</v>
      </c>
      <c r="N100" s="466">
        <v>0.25</v>
      </c>
      <c r="O100" s="471">
        <v>0.12</v>
      </c>
      <c r="P100" s="465">
        <v>1</v>
      </c>
      <c r="Q100" s="465">
        <v>2</v>
      </c>
      <c r="R100" s="465">
        <v>30</v>
      </c>
      <c r="S100" s="467" t="s">
        <v>1395</v>
      </c>
      <c r="T100" s="468">
        <v>140021.99999999997</v>
      </c>
      <c r="U100" s="468">
        <v>1380217</v>
      </c>
      <c r="V100" s="468">
        <v>480076</v>
      </c>
      <c r="W100" s="468">
        <v>23582.999999999996</v>
      </c>
      <c r="X100" s="465">
        <v>0</v>
      </c>
      <c r="Y100" s="469" t="s">
        <v>1772</v>
      </c>
      <c r="Z100" s="470">
        <v>20.55</v>
      </c>
      <c r="AA100" s="469" t="s">
        <v>1397</v>
      </c>
      <c r="AB100" s="465">
        <v>0</v>
      </c>
      <c r="AC100" s="466">
        <v>0</v>
      </c>
      <c r="AD100" s="466">
        <v>0.66</v>
      </c>
      <c r="AE100" s="466">
        <v>0.66</v>
      </c>
      <c r="AF100" s="467" t="s">
        <v>1398</v>
      </c>
      <c r="AG100" s="465">
        <v>479.53</v>
      </c>
      <c r="AH100" s="465">
        <v>479.53</v>
      </c>
      <c r="AI100" s="465">
        <v>479.53</v>
      </c>
      <c r="AJ100" s="465">
        <v>30</v>
      </c>
      <c r="AK100" s="469" t="s">
        <v>1399</v>
      </c>
      <c r="AL100" s="466">
        <v>0.91</v>
      </c>
      <c r="AM100" s="466">
        <v>0.01</v>
      </c>
      <c r="AN100" s="469" t="s">
        <v>1400</v>
      </c>
      <c r="AO100" s="466"/>
      <c r="AP100" s="466"/>
      <c r="AQ100" s="466"/>
      <c r="AR100" s="466"/>
      <c r="AS100" s="466"/>
      <c r="AT100" s="466"/>
      <c r="AU100" s="466"/>
      <c r="AV100" s="466"/>
      <c r="AW100" s="466"/>
      <c r="AX100" s="466"/>
      <c r="AY100" s="466"/>
      <c r="AZ100" s="466"/>
      <c r="BA100" s="466"/>
      <c r="BB100" s="466"/>
      <c r="BC100" s="466"/>
      <c r="BD100" s="466"/>
      <c r="BE100" s="466"/>
      <c r="BF100" s="466"/>
      <c r="BG100" s="466"/>
      <c r="BH100" s="466"/>
      <c r="BI100" s="466"/>
      <c r="BJ100" s="466"/>
      <c r="BK100" s="466"/>
      <c r="BL100" s="466"/>
      <c r="BM100" s="466"/>
      <c r="BN100" s="466"/>
      <c r="BO100" s="466"/>
      <c r="BP100" s="466"/>
      <c r="BQ100" s="466"/>
      <c r="BR100" s="466"/>
      <c r="BS100" s="466"/>
      <c r="BT100" s="466"/>
      <c r="BU100" s="466"/>
      <c r="BV100" s="466"/>
      <c r="BW100" s="466"/>
      <c r="BX100" s="466"/>
      <c r="BY100" s="466"/>
      <c r="BZ100" s="466"/>
      <c r="CA100" s="466"/>
      <c r="CB100" s="466"/>
      <c r="CC100" s="466"/>
      <c r="CD100" s="466"/>
      <c r="CE100" s="466"/>
      <c r="CF100" s="466"/>
      <c r="CG100" s="466"/>
      <c r="CH100" s="466"/>
      <c r="CI100" s="466"/>
      <c r="CJ100" s="466"/>
      <c r="CK100" s="466"/>
      <c r="CL100" s="466"/>
      <c r="CM100" s="466"/>
      <c r="CN100" s="466"/>
      <c r="CO100" s="466"/>
      <c r="CP100" s="466"/>
      <c r="CQ100" s="466"/>
      <c r="CR100" s="466"/>
      <c r="CS100" s="466"/>
      <c r="CT100" s="466"/>
      <c r="CU100" s="466"/>
      <c r="CV100" s="466"/>
      <c r="CW100" s="466"/>
      <c r="CX100" s="466"/>
      <c r="CY100" s="466"/>
      <c r="CZ100" s="466"/>
      <c r="DA100" s="466"/>
      <c r="DB100" s="466"/>
      <c r="DC100" s="466"/>
      <c r="DD100" s="466"/>
      <c r="DE100" s="466"/>
      <c r="DF100" s="466"/>
      <c r="DG100" s="466"/>
      <c r="DH100" s="466"/>
      <c r="DI100" s="466"/>
      <c r="DJ100" s="466"/>
      <c r="DK100" s="466"/>
      <c r="DL100" s="466"/>
      <c r="DM100" s="466"/>
      <c r="DN100" s="466"/>
      <c r="DO100" s="466"/>
      <c r="DP100" s="466"/>
      <c r="DQ100" s="466"/>
      <c r="DR100" s="466"/>
      <c r="DS100" s="466"/>
      <c r="DT100" s="466"/>
      <c r="DU100" s="466"/>
      <c r="DV100" s="466"/>
      <c r="DW100" s="471"/>
      <c r="DX100" s="466"/>
      <c r="DY100" s="466"/>
      <c r="DZ100" s="466"/>
      <c r="EA100" s="466"/>
      <c r="EB100" s="466"/>
      <c r="EC100" s="466"/>
      <c r="ED100" s="466"/>
      <c r="EE100" s="466"/>
      <c r="EF100" s="466"/>
      <c r="EG100" s="466"/>
      <c r="EH100" s="466"/>
      <c r="EI100" s="466"/>
      <c r="EJ100" s="466"/>
      <c r="EK100" s="465"/>
      <c r="EL100" s="465"/>
      <c r="EM100" s="465"/>
      <c r="EN100" s="465"/>
      <c r="EO100" s="466"/>
      <c r="EP100" s="466"/>
      <c r="EQ100" s="466"/>
      <c r="ER100" s="465"/>
      <c r="ES100" s="465"/>
      <c r="ET100" s="465"/>
      <c r="EU100" s="465"/>
      <c r="EV100" s="465"/>
      <c r="EW100" s="467"/>
      <c r="EX100" s="467" t="s">
        <v>1401</v>
      </c>
      <c r="EY100" s="467">
        <v>0</v>
      </c>
      <c r="EZ100" s="467">
        <v>0</v>
      </c>
      <c r="FA100" s="467">
        <v>0</v>
      </c>
      <c r="FB100" s="469" t="s">
        <v>1402</v>
      </c>
      <c r="FC100" s="467">
        <v>100</v>
      </c>
      <c r="FD100" s="469" t="s">
        <v>1715</v>
      </c>
      <c r="FE100" s="467">
        <v>0</v>
      </c>
      <c r="FF100" s="469" t="s">
        <v>1404</v>
      </c>
      <c r="FG100" s="467">
        <v>0</v>
      </c>
      <c r="FH100" s="469" t="s">
        <v>1405</v>
      </c>
      <c r="FI100" s="467">
        <v>0</v>
      </c>
      <c r="FJ100" s="469" t="s">
        <v>1405</v>
      </c>
      <c r="FK100" s="467">
        <v>0</v>
      </c>
      <c r="FL100" s="472">
        <v>1</v>
      </c>
      <c r="FM100" s="473">
        <v>0</v>
      </c>
      <c r="FN100" s="473">
        <v>0</v>
      </c>
      <c r="FO100" s="473">
        <v>0</v>
      </c>
      <c r="FP100" s="473">
        <v>0</v>
      </c>
      <c r="FQ100" s="473">
        <v>0</v>
      </c>
      <c r="FR100" s="473">
        <v>0</v>
      </c>
      <c r="FS100" s="473">
        <v>0</v>
      </c>
      <c r="FT100" s="473">
        <v>0</v>
      </c>
      <c r="FU100" s="473">
        <v>0</v>
      </c>
      <c r="FV100" s="473">
        <v>109761</v>
      </c>
      <c r="FW100" s="473">
        <v>0</v>
      </c>
      <c r="FX100" s="473">
        <v>0</v>
      </c>
      <c r="FY100" s="473">
        <v>0</v>
      </c>
      <c r="FZ100" s="473">
        <v>0</v>
      </c>
      <c r="GA100" s="473">
        <v>0</v>
      </c>
      <c r="GB100" s="473">
        <v>0</v>
      </c>
      <c r="GC100" s="473">
        <v>0</v>
      </c>
      <c r="GD100" s="473">
        <v>0</v>
      </c>
      <c r="GE100" s="473">
        <v>0</v>
      </c>
      <c r="GF100" s="473">
        <v>90796</v>
      </c>
      <c r="GG100" s="473">
        <v>0</v>
      </c>
      <c r="GH100" s="473">
        <v>0</v>
      </c>
      <c r="GI100" s="473">
        <v>0</v>
      </c>
      <c r="GJ100" s="473">
        <v>0</v>
      </c>
      <c r="GK100" s="473">
        <v>0</v>
      </c>
      <c r="GL100" s="473">
        <v>0</v>
      </c>
      <c r="GM100" s="473">
        <v>0</v>
      </c>
      <c r="GN100" s="473">
        <v>0</v>
      </c>
      <c r="GO100" s="473">
        <v>0</v>
      </c>
      <c r="GP100" s="473">
        <v>0</v>
      </c>
      <c r="GQ100" s="473">
        <v>0</v>
      </c>
      <c r="GR100" s="473">
        <v>0</v>
      </c>
      <c r="GS100" s="473">
        <v>0</v>
      </c>
      <c r="GT100" s="473">
        <v>0</v>
      </c>
      <c r="GU100" s="473">
        <v>0</v>
      </c>
      <c r="GV100" s="473">
        <v>0</v>
      </c>
      <c r="GW100" s="473">
        <v>0</v>
      </c>
      <c r="GX100" s="473">
        <v>0</v>
      </c>
      <c r="GY100" s="473">
        <v>0</v>
      </c>
      <c r="GZ100" s="473">
        <v>0</v>
      </c>
      <c r="HA100" s="473">
        <v>0</v>
      </c>
      <c r="HB100" s="473">
        <v>0</v>
      </c>
      <c r="HC100" s="473">
        <v>0</v>
      </c>
      <c r="HD100" s="473">
        <v>0</v>
      </c>
      <c r="HE100" s="473">
        <v>0</v>
      </c>
      <c r="HF100" s="473">
        <v>0</v>
      </c>
      <c r="HG100" s="473">
        <v>0</v>
      </c>
      <c r="HH100" s="473">
        <v>0</v>
      </c>
      <c r="HI100" s="473">
        <v>0</v>
      </c>
      <c r="HJ100" s="473">
        <v>0</v>
      </c>
      <c r="HK100" s="473">
        <v>0</v>
      </c>
      <c r="HL100" s="473">
        <v>0</v>
      </c>
      <c r="HM100" s="473">
        <v>0</v>
      </c>
      <c r="HN100" s="473">
        <v>0</v>
      </c>
      <c r="HO100" s="473">
        <v>0</v>
      </c>
      <c r="HP100" s="473">
        <v>0</v>
      </c>
      <c r="HQ100" s="473">
        <v>0</v>
      </c>
      <c r="HR100" s="473">
        <v>0</v>
      </c>
      <c r="HS100" s="473">
        <v>0</v>
      </c>
      <c r="HT100" s="473">
        <v>0</v>
      </c>
      <c r="HU100" s="473">
        <v>0</v>
      </c>
      <c r="HV100" s="473">
        <v>0</v>
      </c>
      <c r="HW100" s="473">
        <v>0</v>
      </c>
      <c r="HX100" s="473">
        <v>0</v>
      </c>
      <c r="HY100" s="473">
        <v>0</v>
      </c>
      <c r="HZ100" s="473">
        <v>0</v>
      </c>
      <c r="IA100" s="473">
        <v>0</v>
      </c>
      <c r="IB100" s="473">
        <v>0</v>
      </c>
      <c r="IC100" s="473">
        <v>0</v>
      </c>
      <c r="ID100" s="473">
        <v>0</v>
      </c>
      <c r="IE100" s="473">
        <v>0</v>
      </c>
      <c r="IF100" s="473">
        <v>0</v>
      </c>
      <c r="IG100" s="473">
        <v>0</v>
      </c>
      <c r="IH100" s="473">
        <v>0</v>
      </c>
      <c r="II100" s="473">
        <v>0</v>
      </c>
      <c r="IJ100" s="473">
        <v>0</v>
      </c>
      <c r="IK100" s="473">
        <v>0</v>
      </c>
      <c r="IL100" s="473">
        <v>0</v>
      </c>
      <c r="IM100" s="473">
        <v>0</v>
      </c>
      <c r="IN100" s="473">
        <v>0</v>
      </c>
      <c r="IO100" s="473">
        <v>0</v>
      </c>
      <c r="IP100" s="473">
        <v>0</v>
      </c>
      <c r="IQ100" s="473">
        <v>0</v>
      </c>
      <c r="IR100" s="473">
        <v>0</v>
      </c>
      <c r="IS100" s="473">
        <v>0</v>
      </c>
      <c r="IT100" s="473">
        <v>0</v>
      </c>
      <c r="IU100" s="473">
        <v>0</v>
      </c>
      <c r="IV100" s="473">
        <v>0</v>
      </c>
      <c r="IW100" s="473">
        <v>0</v>
      </c>
      <c r="IX100" s="473">
        <v>0</v>
      </c>
      <c r="IY100" s="473">
        <v>0</v>
      </c>
      <c r="IZ100" s="473">
        <v>0</v>
      </c>
      <c r="JA100" s="473">
        <v>0</v>
      </c>
      <c r="JB100" s="473">
        <v>0</v>
      </c>
      <c r="JC100" s="473">
        <v>0</v>
      </c>
      <c r="JD100" s="473">
        <v>0</v>
      </c>
      <c r="JE100" s="473">
        <v>0</v>
      </c>
      <c r="JF100" s="473">
        <v>0</v>
      </c>
      <c r="JG100" s="473">
        <v>0</v>
      </c>
      <c r="JH100" s="473">
        <v>0</v>
      </c>
      <c r="JI100" s="467" t="s">
        <v>1406</v>
      </c>
      <c r="JJ100" s="467" t="s">
        <v>1406</v>
      </c>
      <c r="JK100" s="395"/>
      <c r="JL100" s="395"/>
      <c r="JM100" s="395"/>
      <c r="JN100" s="395"/>
      <c r="JO100" s="395"/>
      <c r="JP100" s="395"/>
      <c r="JQ100" s="395"/>
      <c r="JR100" s="395"/>
      <c r="JS100" s="395"/>
      <c r="JT100" s="395"/>
      <c r="JU100" s="395"/>
      <c r="JV100" s="395"/>
      <c r="JW100" s="395"/>
      <c r="JX100" s="395"/>
      <c r="JY100" s="395"/>
      <c r="JZ100" s="395"/>
      <c r="KA100" s="395"/>
      <c r="KB100" s="395"/>
      <c r="KC100" s="395"/>
      <c r="KD100" s="395"/>
      <c r="KE100" s="395"/>
      <c r="KF100" s="395"/>
      <c r="KG100" s="395"/>
      <c r="KH100" s="395"/>
      <c r="KI100" s="395"/>
      <c r="KJ100" s="395"/>
      <c r="KK100" s="395"/>
      <c r="KL100" s="395"/>
      <c r="KM100" s="395"/>
      <c r="KN100" s="395"/>
      <c r="KO100" s="395"/>
      <c r="KP100" s="395"/>
      <c r="KQ100" s="395"/>
      <c r="KR100" s="395"/>
      <c r="KS100" s="395"/>
      <c r="KT100" s="395"/>
      <c r="KU100" s="395"/>
      <c r="KV100" s="395"/>
      <c r="KW100" s="395"/>
      <c r="KX100" s="395"/>
      <c r="KY100" s="395"/>
      <c r="KZ100" s="395"/>
      <c r="LA100" s="395"/>
      <c r="LB100" s="395"/>
      <c r="LC100" s="395"/>
      <c r="LD100" s="395"/>
      <c r="LE100" s="395"/>
      <c r="LF100" s="395"/>
      <c r="LG100" s="395"/>
      <c r="LH100" s="395"/>
      <c r="LI100" s="395"/>
      <c r="LJ100" s="395"/>
      <c r="LK100" s="395"/>
      <c r="LL100" s="395"/>
      <c r="LM100" s="395"/>
      <c r="LN100" s="395"/>
      <c r="LO100" s="395"/>
      <c r="LP100" s="395"/>
      <c r="LQ100" s="395"/>
      <c r="LR100" s="395"/>
      <c r="LS100" s="395"/>
      <c r="LT100" s="395"/>
      <c r="LU100" s="395"/>
      <c r="LV100" s="395"/>
      <c r="LW100" s="395"/>
      <c r="LX100" s="395"/>
      <c r="LY100" s="395"/>
      <c r="LZ100" s="395"/>
      <c r="MA100" s="395"/>
      <c r="MB100" s="395"/>
      <c r="MC100" s="395"/>
      <c r="MD100" s="395"/>
      <c r="ME100" s="395"/>
      <c r="MF100" s="395"/>
      <c r="MG100" s="395"/>
      <c r="MH100" s="395"/>
      <c r="MI100" s="395"/>
      <c r="MJ100" s="395"/>
      <c r="MK100" s="395"/>
      <c r="ML100" s="395"/>
      <c r="MM100" s="395"/>
      <c r="MN100" s="395"/>
      <c r="MO100" s="395"/>
      <c r="MP100" s="395"/>
      <c r="MQ100" s="395"/>
      <c r="MR100" s="395"/>
      <c r="MS100" s="395"/>
      <c r="MT100" s="395"/>
      <c r="MU100" s="395"/>
      <c r="MV100" s="395"/>
      <c r="MW100" s="395"/>
      <c r="MX100" s="395"/>
      <c r="MY100" s="395"/>
      <c r="MZ100" s="395"/>
      <c r="NA100" s="395"/>
      <c r="NB100" s="395"/>
      <c r="NC100" s="395"/>
      <c r="ND100" s="395"/>
      <c r="NE100" s="395"/>
      <c r="NF100" s="395"/>
      <c r="NG100" s="489"/>
      <c r="NH100" s="475">
        <v>6.1399856727575566</v>
      </c>
      <c r="NI100" s="475">
        <v>27.968862736545219</v>
      </c>
      <c r="NJ100" s="475">
        <v>4.7838634393830679</v>
      </c>
      <c r="NK100" s="475">
        <v>2218.7594146970127</v>
      </c>
      <c r="NL100" s="475">
        <v>18.443717337907234</v>
      </c>
      <c r="NM100" s="475">
        <v>0.480076</v>
      </c>
      <c r="NN100" s="475">
        <v>1.380217</v>
      </c>
      <c r="NO100" s="475">
        <v>0.14002199999999998</v>
      </c>
      <c r="NP100" s="475">
        <v>7.3833872875633394E-2</v>
      </c>
      <c r="NQ100" s="475">
        <v>1.1964298824431223</v>
      </c>
      <c r="NR100" s="475">
        <v>0.96184361492573578</v>
      </c>
      <c r="NS100" s="475">
        <v>0</v>
      </c>
      <c r="NT100" s="475">
        <v>10.599214491940563</v>
      </c>
      <c r="NU100" s="475">
        <v>1.5027552815451095E-2</v>
      </c>
      <c r="NV100" s="475">
        <v>0</v>
      </c>
      <c r="NW100" s="475">
        <v>0.85886315807211933</v>
      </c>
      <c r="NX100" s="475">
        <v>0</v>
      </c>
      <c r="NY100" s="475">
        <v>0</v>
      </c>
      <c r="NZ100" s="475">
        <v>2.7567704119589758</v>
      </c>
      <c r="OA100" s="475">
        <v>2.0336464646413328E-2</v>
      </c>
      <c r="OB100" s="475">
        <v>0.21999999999999995</v>
      </c>
      <c r="OC100" s="475">
        <v>2.5176816055361519</v>
      </c>
      <c r="OD100" s="475">
        <v>1.0416544393507947E-13</v>
      </c>
      <c r="OE100" s="475">
        <v>8.390718139708056E-13</v>
      </c>
      <c r="OF100" s="475">
        <v>0.11999999880790704</v>
      </c>
      <c r="OG100" s="475">
        <v>7.8365662693977378E-2</v>
      </c>
      <c r="OH100" s="475">
        <v>0.29118215104383338</v>
      </c>
      <c r="OI100" s="475">
        <v>0.12</v>
      </c>
      <c r="OJ100" s="475">
        <v>4.7952999999999996E-2</v>
      </c>
      <c r="OK100" s="475">
        <v>6.5486204399999998E-2</v>
      </c>
      <c r="OL100" s="475">
        <v>0.86860621963572837</v>
      </c>
      <c r="OM100" s="475" t="s">
        <v>1395</v>
      </c>
      <c r="ON100" s="475">
        <v>1</v>
      </c>
      <c r="OO100" s="475">
        <v>89</v>
      </c>
      <c r="OP100" s="490"/>
      <c r="OQ100" s="491" t="s">
        <v>1395</v>
      </c>
      <c r="OR100" s="478" t="s">
        <v>1395</v>
      </c>
      <c r="OS100" s="479">
        <v>2224455</v>
      </c>
      <c r="OT100" s="479">
        <v>2029</v>
      </c>
      <c r="OU100" s="479" t="s">
        <v>1395</v>
      </c>
      <c r="OV100" s="479" t="s">
        <v>1395</v>
      </c>
      <c r="OW100" s="479">
        <v>0</v>
      </c>
      <c r="OX100" s="479">
        <v>1</v>
      </c>
      <c r="OY100" s="480">
        <v>1</v>
      </c>
      <c r="OZ100" s="480">
        <v>0.85454956143356553</v>
      </c>
      <c r="PA100" s="481"/>
      <c r="PB100" s="482">
        <v>6.1399856727575566</v>
      </c>
      <c r="PC100" s="483"/>
      <c r="PD100" s="478">
        <v>1737.4860502306421</v>
      </c>
      <c r="PE100" s="479">
        <v>7.2882299633607461E-10</v>
      </c>
      <c r="PF100" s="479">
        <v>2186.8739016311679</v>
      </c>
      <c r="PG100" s="480">
        <v>6.1399856727575566</v>
      </c>
      <c r="PH100" s="483"/>
      <c r="PI100" s="478">
        <v>6.1399856727575566</v>
      </c>
      <c r="PJ100" s="479">
        <v>65200</v>
      </c>
      <c r="PK100" s="479">
        <v>1000</v>
      </c>
      <c r="PL100" s="479">
        <v>-0.33388764964256712</v>
      </c>
      <c r="PM100" s="484">
        <v>36</v>
      </c>
      <c r="PN100" s="479">
        <v>13968</v>
      </c>
      <c r="PO100" s="485">
        <v>2026</v>
      </c>
      <c r="PP100" s="479">
        <v>33</v>
      </c>
      <c r="PQ100" s="479">
        <v>0</v>
      </c>
      <c r="PR100" s="486" t="s">
        <v>1781</v>
      </c>
      <c r="PS100" s="486" t="s">
        <v>1657</v>
      </c>
      <c r="PT100" s="479">
        <v>1</v>
      </c>
      <c r="PU100" s="487" t="s">
        <v>1780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row>
    <row r="101" spans="1:457" x14ac:dyDescent="0.35">
      <c r="A101" s="459" t="s">
        <v>1782</v>
      </c>
      <c r="B101" s="460">
        <v>5.8060980231149895</v>
      </c>
      <c r="C101" s="488">
        <f>NPV(About!A$94,'H2 Data'!AE$2:BH$2)/30*AB101+B101</f>
        <v>5.8060980231149895</v>
      </c>
      <c r="D101" s="462" t="s">
        <v>1592</v>
      </c>
      <c r="E101" s="463" t="s">
        <v>1782</v>
      </c>
      <c r="F101" s="463" t="s">
        <v>1391</v>
      </c>
      <c r="G101" s="463" t="s">
        <v>1392</v>
      </c>
      <c r="H101" s="463" t="s">
        <v>1713</v>
      </c>
      <c r="I101" s="463" t="s">
        <v>1654</v>
      </c>
      <c r="J101" s="464">
        <v>2030</v>
      </c>
      <c r="K101" s="465">
        <v>1000</v>
      </c>
      <c r="L101" s="466">
        <v>0.52</v>
      </c>
      <c r="M101" s="466">
        <v>2.3300000000000001E-2</v>
      </c>
      <c r="N101" s="466">
        <v>0.25</v>
      </c>
      <c r="O101" s="471">
        <v>0.12</v>
      </c>
      <c r="P101" s="465">
        <v>1</v>
      </c>
      <c r="Q101" s="465">
        <v>2</v>
      </c>
      <c r="R101" s="465">
        <v>30</v>
      </c>
      <c r="S101" s="467" t="s">
        <v>1395</v>
      </c>
      <c r="T101" s="468">
        <v>132749</v>
      </c>
      <c r="U101" s="468">
        <v>1308524</v>
      </c>
      <c r="V101" s="468">
        <v>455139</v>
      </c>
      <c r="W101" s="468">
        <v>21504</v>
      </c>
      <c r="X101" s="465">
        <v>0</v>
      </c>
      <c r="Y101" s="469" t="s">
        <v>1772</v>
      </c>
      <c r="Z101" s="470">
        <v>20.83</v>
      </c>
      <c r="AA101" s="469" t="s">
        <v>1397</v>
      </c>
      <c r="AB101" s="465">
        <v>0</v>
      </c>
      <c r="AC101" s="466">
        <v>0</v>
      </c>
      <c r="AD101" s="466">
        <v>0.7</v>
      </c>
      <c r="AE101" s="466">
        <v>0.7</v>
      </c>
      <c r="AF101" s="467" t="s">
        <v>1398</v>
      </c>
      <c r="AG101" s="465">
        <v>475.71</v>
      </c>
      <c r="AH101" s="465">
        <v>475.71</v>
      </c>
      <c r="AI101" s="465">
        <v>475.71</v>
      </c>
      <c r="AJ101" s="465">
        <v>30</v>
      </c>
      <c r="AK101" s="469" t="s">
        <v>1399</v>
      </c>
      <c r="AL101" s="466">
        <v>0.91</v>
      </c>
      <c r="AM101" s="466">
        <v>0.01</v>
      </c>
      <c r="AN101" s="469" t="s">
        <v>1400</v>
      </c>
      <c r="AO101" s="466"/>
      <c r="AP101" s="466"/>
      <c r="AQ101" s="466"/>
      <c r="AR101" s="466"/>
      <c r="AS101" s="466"/>
      <c r="AT101" s="466"/>
      <c r="AU101" s="466"/>
      <c r="AV101" s="466"/>
      <c r="AW101" s="466"/>
      <c r="AX101" s="466"/>
      <c r="AY101" s="466"/>
      <c r="AZ101" s="466"/>
      <c r="BA101" s="466"/>
      <c r="BB101" s="466"/>
      <c r="BC101" s="466"/>
      <c r="BD101" s="466"/>
      <c r="BE101" s="466"/>
      <c r="BF101" s="466"/>
      <c r="BG101" s="466"/>
      <c r="BH101" s="466"/>
      <c r="BI101" s="466"/>
      <c r="BJ101" s="466"/>
      <c r="BK101" s="466"/>
      <c r="BL101" s="466"/>
      <c r="BM101" s="466"/>
      <c r="BN101" s="466"/>
      <c r="BO101" s="466"/>
      <c r="BP101" s="466"/>
      <c r="BQ101" s="466"/>
      <c r="BR101" s="466"/>
      <c r="BS101" s="466"/>
      <c r="BT101" s="466"/>
      <c r="BU101" s="466"/>
      <c r="BV101" s="466"/>
      <c r="BW101" s="466"/>
      <c r="BX101" s="466"/>
      <c r="BY101" s="466"/>
      <c r="BZ101" s="466"/>
      <c r="CA101" s="466"/>
      <c r="CB101" s="466"/>
      <c r="CC101" s="466"/>
      <c r="CD101" s="466"/>
      <c r="CE101" s="466"/>
      <c r="CF101" s="466"/>
      <c r="CG101" s="466"/>
      <c r="CH101" s="466"/>
      <c r="CI101" s="466"/>
      <c r="CJ101" s="466"/>
      <c r="CK101" s="466"/>
      <c r="CL101" s="466"/>
      <c r="CM101" s="466"/>
      <c r="CN101" s="466"/>
      <c r="CO101" s="466"/>
      <c r="CP101" s="466"/>
      <c r="CQ101" s="466"/>
      <c r="CR101" s="466"/>
      <c r="CS101" s="466"/>
      <c r="CT101" s="466"/>
      <c r="CU101" s="466"/>
      <c r="CV101" s="466"/>
      <c r="CW101" s="466"/>
      <c r="CX101" s="466"/>
      <c r="CY101" s="466"/>
      <c r="CZ101" s="466"/>
      <c r="DA101" s="466"/>
      <c r="DB101" s="466"/>
      <c r="DC101" s="466"/>
      <c r="DD101" s="466"/>
      <c r="DE101" s="466"/>
      <c r="DF101" s="466"/>
      <c r="DG101" s="466"/>
      <c r="DH101" s="466"/>
      <c r="DI101" s="466"/>
      <c r="DJ101" s="466"/>
      <c r="DK101" s="466"/>
      <c r="DL101" s="466"/>
      <c r="DM101" s="466"/>
      <c r="DN101" s="466"/>
      <c r="DO101" s="466"/>
      <c r="DP101" s="466"/>
      <c r="DQ101" s="466"/>
      <c r="DR101" s="466"/>
      <c r="DS101" s="466"/>
      <c r="DT101" s="466"/>
      <c r="DU101" s="466"/>
      <c r="DV101" s="466"/>
      <c r="DW101" s="471"/>
      <c r="DX101" s="466"/>
      <c r="DY101" s="466"/>
      <c r="DZ101" s="466"/>
      <c r="EA101" s="466"/>
      <c r="EB101" s="466"/>
      <c r="EC101" s="466"/>
      <c r="ED101" s="466"/>
      <c r="EE101" s="466"/>
      <c r="EF101" s="466"/>
      <c r="EG101" s="466"/>
      <c r="EH101" s="466"/>
      <c r="EI101" s="466"/>
      <c r="EJ101" s="466"/>
      <c r="EK101" s="465"/>
      <c r="EL101" s="465"/>
      <c r="EM101" s="465"/>
      <c r="EN101" s="465"/>
      <c r="EO101" s="466"/>
      <c r="EP101" s="466"/>
      <c r="EQ101" s="466"/>
      <c r="ER101" s="465"/>
      <c r="ES101" s="465"/>
      <c r="ET101" s="465"/>
      <c r="EU101" s="465"/>
      <c r="EV101" s="465"/>
      <c r="EW101" s="467"/>
      <c r="EX101" s="467" t="s">
        <v>1401</v>
      </c>
      <c r="EY101" s="467">
        <v>0</v>
      </c>
      <c r="EZ101" s="467">
        <v>0</v>
      </c>
      <c r="FA101" s="467">
        <v>0</v>
      </c>
      <c r="FB101" s="469" t="s">
        <v>1402</v>
      </c>
      <c r="FC101" s="467">
        <v>100</v>
      </c>
      <c r="FD101" s="469" t="s">
        <v>1715</v>
      </c>
      <c r="FE101" s="467">
        <v>0</v>
      </c>
      <c r="FF101" s="469" t="s">
        <v>1404</v>
      </c>
      <c r="FG101" s="467">
        <v>0</v>
      </c>
      <c r="FH101" s="469" t="s">
        <v>1405</v>
      </c>
      <c r="FI101" s="467">
        <v>0</v>
      </c>
      <c r="FJ101" s="469" t="s">
        <v>1405</v>
      </c>
      <c r="FK101" s="467">
        <v>0</v>
      </c>
      <c r="FL101" s="472">
        <v>1</v>
      </c>
      <c r="FM101" s="473">
        <v>0</v>
      </c>
      <c r="FN101" s="473">
        <v>0</v>
      </c>
      <c r="FO101" s="473">
        <v>0</v>
      </c>
      <c r="FP101" s="473">
        <v>0</v>
      </c>
      <c r="FQ101" s="473">
        <v>0</v>
      </c>
      <c r="FR101" s="473">
        <v>0</v>
      </c>
      <c r="FS101" s="473">
        <v>0</v>
      </c>
      <c r="FT101" s="473">
        <v>0</v>
      </c>
      <c r="FU101" s="473">
        <v>0</v>
      </c>
      <c r="FV101" s="473">
        <v>106052</v>
      </c>
      <c r="FW101" s="473">
        <v>0</v>
      </c>
      <c r="FX101" s="473">
        <v>0</v>
      </c>
      <c r="FY101" s="473">
        <v>0</v>
      </c>
      <c r="FZ101" s="473">
        <v>0</v>
      </c>
      <c r="GA101" s="473">
        <v>0</v>
      </c>
      <c r="GB101" s="473">
        <v>0</v>
      </c>
      <c r="GC101" s="473">
        <v>0</v>
      </c>
      <c r="GD101" s="473">
        <v>0</v>
      </c>
      <c r="GE101" s="473">
        <v>0</v>
      </c>
      <c r="GF101" s="473">
        <v>90387</v>
      </c>
      <c r="GG101" s="473">
        <v>0</v>
      </c>
      <c r="GH101" s="473">
        <v>0</v>
      </c>
      <c r="GI101" s="473">
        <v>0</v>
      </c>
      <c r="GJ101" s="473">
        <v>0</v>
      </c>
      <c r="GK101" s="473">
        <v>0</v>
      </c>
      <c r="GL101" s="473">
        <v>0</v>
      </c>
      <c r="GM101" s="473">
        <v>0</v>
      </c>
      <c r="GN101" s="473">
        <v>0</v>
      </c>
      <c r="GO101" s="473">
        <v>0</v>
      </c>
      <c r="GP101" s="473">
        <v>0</v>
      </c>
      <c r="GQ101" s="473">
        <v>0</v>
      </c>
      <c r="GR101" s="473">
        <v>0</v>
      </c>
      <c r="GS101" s="473">
        <v>0</v>
      </c>
      <c r="GT101" s="473">
        <v>0</v>
      </c>
      <c r="GU101" s="473">
        <v>0</v>
      </c>
      <c r="GV101" s="473">
        <v>0</v>
      </c>
      <c r="GW101" s="473">
        <v>0</v>
      </c>
      <c r="GX101" s="473">
        <v>0</v>
      </c>
      <c r="GY101" s="473">
        <v>0</v>
      </c>
      <c r="GZ101" s="473">
        <v>0</v>
      </c>
      <c r="HA101" s="473">
        <v>0</v>
      </c>
      <c r="HB101" s="473">
        <v>0</v>
      </c>
      <c r="HC101" s="473">
        <v>0</v>
      </c>
      <c r="HD101" s="473">
        <v>0</v>
      </c>
      <c r="HE101" s="473">
        <v>0</v>
      </c>
      <c r="HF101" s="473">
        <v>0</v>
      </c>
      <c r="HG101" s="473">
        <v>0</v>
      </c>
      <c r="HH101" s="473">
        <v>0</v>
      </c>
      <c r="HI101" s="473">
        <v>0</v>
      </c>
      <c r="HJ101" s="473">
        <v>0</v>
      </c>
      <c r="HK101" s="473">
        <v>0</v>
      </c>
      <c r="HL101" s="473">
        <v>0</v>
      </c>
      <c r="HM101" s="473">
        <v>0</v>
      </c>
      <c r="HN101" s="473">
        <v>0</v>
      </c>
      <c r="HO101" s="473">
        <v>0</v>
      </c>
      <c r="HP101" s="473">
        <v>0</v>
      </c>
      <c r="HQ101" s="473">
        <v>0</v>
      </c>
      <c r="HR101" s="473">
        <v>0</v>
      </c>
      <c r="HS101" s="473">
        <v>0</v>
      </c>
      <c r="HT101" s="473">
        <v>0</v>
      </c>
      <c r="HU101" s="473">
        <v>0</v>
      </c>
      <c r="HV101" s="473">
        <v>0</v>
      </c>
      <c r="HW101" s="473">
        <v>0</v>
      </c>
      <c r="HX101" s="473">
        <v>0</v>
      </c>
      <c r="HY101" s="473">
        <v>0</v>
      </c>
      <c r="HZ101" s="473">
        <v>0</v>
      </c>
      <c r="IA101" s="473">
        <v>0</v>
      </c>
      <c r="IB101" s="473">
        <v>0</v>
      </c>
      <c r="IC101" s="473">
        <v>0</v>
      </c>
      <c r="ID101" s="473">
        <v>0</v>
      </c>
      <c r="IE101" s="473">
        <v>0</v>
      </c>
      <c r="IF101" s="473">
        <v>0</v>
      </c>
      <c r="IG101" s="473">
        <v>0</v>
      </c>
      <c r="IH101" s="473">
        <v>0</v>
      </c>
      <c r="II101" s="473">
        <v>0</v>
      </c>
      <c r="IJ101" s="473">
        <v>0</v>
      </c>
      <c r="IK101" s="473">
        <v>0</v>
      </c>
      <c r="IL101" s="473">
        <v>0</v>
      </c>
      <c r="IM101" s="473">
        <v>0</v>
      </c>
      <c r="IN101" s="473">
        <v>0</v>
      </c>
      <c r="IO101" s="473">
        <v>0</v>
      </c>
      <c r="IP101" s="473">
        <v>0</v>
      </c>
      <c r="IQ101" s="473">
        <v>0</v>
      </c>
      <c r="IR101" s="473">
        <v>0</v>
      </c>
      <c r="IS101" s="473">
        <v>0</v>
      </c>
      <c r="IT101" s="473">
        <v>0</v>
      </c>
      <c r="IU101" s="473">
        <v>0</v>
      </c>
      <c r="IV101" s="473">
        <v>0</v>
      </c>
      <c r="IW101" s="473">
        <v>0</v>
      </c>
      <c r="IX101" s="473">
        <v>0</v>
      </c>
      <c r="IY101" s="473">
        <v>0</v>
      </c>
      <c r="IZ101" s="473">
        <v>0</v>
      </c>
      <c r="JA101" s="473">
        <v>0</v>
      </c>
      <c r="JB101" s="473">
        <v>0</v>
      </c>
      <c r="JC101" s="473">
        <v>0</v>
      </c>
      <c r="JD101" s="473">
        <v>0</v>
      </c>
      <c r="JE101" s="473">
        <v>0</v>
      </c>
      <c r="JF101" s="473">
        <v>0</v>
      </c>
      <c r="JG101" s="473">
        <v>0</v>
      </c>
      <c r="JH101" s="473">
        <v>0</v>
      </c>
      <c r="JI101" s="467" t="s">
        <v>1406</v>
      </c>
      <c r="JJ101" s="467" t="s">
        <v>1406</v>
      </c>
      <c r="JK101" s="395"/>
      <c r="JL101" s="395"/>
      <c r="JM101" s="395"/>
      <c r="JN101" s="395"/>
      <c r="JO101" s="395"/>
      <c r="JP101" s="395"/>
      <c r="JQ101" s="395"/>
      <c r="JR101" s="395"/>
      <c r="JS101" s="395"/>
      <c r="JT101" s="395"/>
      <c r="JU101" s="395"/>
      <c r="JV101" s="395"/>
      <c r="JW101" s="395"/>
      <c r="JX101" s="395"/>
      <c r="JY101" s="395"/>
      <c r="JZ101" s="395"/>
      <c r="KA101" s="395"/>
      <c r="KB101" s="395"/>
      <c r="KC101" s="395"/>
      <c r="KD101" s="395"/>
      <c r="KE101" s="395"/>
      <c r="KF101" s="395"/>
      <c r="KG101" s="395"/>
      <c r="KH101" s="395"/>
      <c r="KI101" s="395"/>
      <c r="KJ101" s="395"/>
      <c r="KK101" s="395"/>
      <c r="KL101" s="395"/>
      <c r="KM101" s="395"/>
      <c r="KN101" s="395"/>
      <c r="KO101" s="395"/>
      <c r="KP101" s="395"/>
      <c r="KQ101" s="395"/>
      <c r="KR101" s="395"/>
      <c r="KS101" s="395"/>
      <c r="KT101" s="395"/>
      <c r="KU101" s="395"/>
      <c r="KV101" s="395"/>
      <c r="KW101" s="395"/>
      <c r="KX101" s="395"/>
      <c r="KY101" s="395"/>
      <c r="KZ101" s="395"/>
      <c r="LA101" s="395"/>
      <c r="LB101" s="395"/>
      <c r="LC101" s="395"/>
      <c r="LD101" s="395"/>
      <c r="LE101" s="395"/>
      <c r="LF101" s="395"/>
      <c r="LG101" s="395"/>
      <c r="LH101" s="395"/>
      <c r="LI101" s="395"/>
      <c r="LJ101" s="395"/>
      <c r="LK101" s="395"/>
      <c r="LL101" s="395"/>
      <c r="LM101" s="395"/>
      <c r="LN101" s="395"/>
      <c r="LO101" s="395"/>
      <c r="LP101" s="395"/>
      <c r="LQ101" s="395"/>
      <c r="LR101" s="395"/>
      <c r="LS101" s="395"/>
      <c r="LT101" s="395"/>
      <c r="LU101" s="395"/>
      <c r="LV101" s="395"/>
      <c r="LW101" s="395"/>
      <c r="LX101" s="395"/>
      <c r="LY101" s="395"/>
      <c r="LZ101" s="395"/>
      <c r="MA101" s="395"/>
      <c r="MB101" s="395"/>
      <c r="MC101" s="395"/>
      <c r="MD101" s="395"/>
      <c r="ME101" s="395"/>
      <c r="MF101" s="395"/>
      <c r="MG101" s="395"/>
      <c r="MH101" s="395"/>
      <c r="MI101" s="395"/>
      <c r="MJ101" s="395"/>
      <c r="MK101" s="395"/>
      <c r="ML101" s="395"/>
      <c r="MM101" s="395"/>
      <c r="MN101" s="395"/>
      <c r="MO101" s="395"/>
      <c r="MP101" s="395"/>
      <c r="MQ101" s="395"/>
      <c r="MR101" s="395"/>
      <c r="MS101" s="395"/>
      <c r="MT101" s="395"/>
      <c r="MU101" s="395"/>
      <c r="MV101" s="395"/>
      <c r="MW101" s="395"/>
      <c r="MX101" s="395"/>
      <c r="MY101" s="395"/>
      <c r="MZ101" s="395"/>
      <c r="NA101" s="395"/>
      <c r="NB101" s="395"/>
      <c r="NC101" s="395"/>
      <c r="ND101" s="395"/>
      <c r="NE101" s="395"/>
      <c r="NF101" s="395"/>
      <c r="NG101" s="489"/>
      <c r="NH101" s="475">
        <v>5.8060980231149895</v>
      </c>
      <c r="NI101" s="475">
        <v>26.447937714893403</v>
      </c>
      <c r="NJ101" s="475">
        <v>4.6831027304007105</v>
      </c>
      <c r="NK101" s="475">
        <v>2249.0051189367127</v>
      </c>
      <c r="NL101" s="475">
        <v>17.68211682603485</v>
      </c>
      <c r="NM101" s="475">
        <v>0.45513900000000002</v>
      </c>
      <c r="NN101" s="475">
        <v>1.308524</v>
      </c>
      <c r="NO101" s="475">
        <v>0.13274900000000001</v>
      </c>
      <c r="NP101" s="475">
        <v>7.6307525205582732E-2</v>
      </c>
      <c r="NQ101" s="475">
        <v>1.1918763023565722</v>
      </c>
      <c r="NR101" s="475">
        <v>0.87703188153239886</v>
      </c>
      <c r="NS101" s="475">
        <v>0</v>
      </c>
      <c r="NT101" s="475">
        <v>10.516779973077186</v>
      </c>
      <c r="NU101" s="475">
        <v>1.5542040100507996E-2</v>
      </c>
      <c r="NV101" s="475">
        <v>0</v>
      </c>
      <c r="NW101" s="475">
        <v>0.74918949137300139</v>
      </c>
      <c r="NX101" s="475">
        <v>0</v>
      </c>
      <c r="NY101" s="475">
        <v>0</v>
      </c>
      <c r="NZ101" s="475">
        <v>2.3755943871840226</v>
      </c>
      <c r="OA101" s="475">
        <v>2.0342525252557874E-2</v>
      </c>
      <c r="OB101" s="475">
        <v>0.21999999999999995</v>
      </c>
      <c r="OC101" s="475">
        <v>2.4059891259764807</v>
      </c>
      <c r="OD101" s="475">
        <v>7.1051005626281027E-14</v>
      </c>
      <c r="OE101" s="475">
        <v>5.7232892140746254E-13</v>
      </c>
      <c r="OF101" s="475">
        <v>0.11999999880790704</v>
      </c>
      <c r="OG101" s="475">
        <v>7.5135168433189403E-2</v>
      </c>
      <c r="OH101" s="475">
        <v>0.29220417404982085</v>
      </c>
      <c r="OI101" s="475">
        <v>0.12</v>
      </c>
      <c r="OJ101" s="475">
        <v>4.7570999999999995E-2</v>
      </c>
      <c r="OK101" s="475">
        <v>6.1973766E-2</v>
      </c>
      <c r="OL101" s="475">
        <v>0.85108827461950598</v>
      </c>
      <c r="OM101" s="475" t="s">
        <v>1395</v>
      </c>
      <c r="ON101" s="475">
        <v>1</v>
      </c>
      <c r="OO101" s="475">
        <v>90</v>
      </c>
      <c r="OP101" s="490"/>
      <c r="OQ101" s="491" t="s">
        <v>1395</v>
      </c>
      <c r="OR101" s="478" t="s">
        <v>1395</v>
      </c>
      <c r="OS101" s="479">
        <v>2114355</v>
      </c>
      <c r="OT101" s="479">
        <v>2030</v>
      </c>
      <c r="OU101" s="479" t="s">
        <v>1395</v>
      </c>
      <c r="OV101" s="479" t="s">
        <v>1395</v>
      </c>
      <c r="OW101" s="479">
        <v>0</v>
      </c>
      <c r="OX101" s="479">
        <v>1</v>
      </c>
      <c r="OY101" s="480">
        <v>1</v>
      </c>
      <c r="OZ101" s="480">
        <v>0.83749627614834921</v>
      </c>
      <c r="PA101" s="481"/>
      <c r="PB101" s="482">
        <v>5.8060980231149895</v>
      </c>
      <c r="PC101" s="483"/>
      <c r="PD101" s="478">
        <v>1614.0140170477266</v>
      </c>
      <c r="PE101" s="479">
        <v>4.8710243423552019E-10</v>
      </c>
      <c r="PF101" s="479">
        <v>2047.7091339806163</v>
      </c>
      <c r="PG101" s="480">
        <v>5.8060980231149895</v>
      </c>
      <c r="PH101" s="483"/>
      <c r="PI101" s="478">
        <v>5.8060980231149895</v>
      </c>
      <c r="PJ101" s="479">
        <v>66200</v>
      </c>
      <c r="PK101" s="479">
        <v>1000</v>
      </c>
      <c r="PL101" s="479">
        <v>-0.21717366812127015</v>
      </c>
      <c r="PM101" s="484">
        <v>36</v>
      </c>
      <c r="PN101" s="479">
        <v>13932</v>
      </c>
      <c r="PO101" s="485">
        <v>2027</v>
      </c>
      <c r="PP101" s="479">
        <v>33</v>
      </c>
      <c r="PQ101" s="479">
        <v>0</v>
      </c>
      <c r="PR101" s="486" t="s">
        <v>1783</v>
      </c>
      <c r="PS101" s="486" t="s">
        <v>1657</v>
      </c>
      <c r="PT101" s="479">
        <v>1</v>
      </c>
      <c r="PU101" s="487" t="s">
        <v>1782</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row>
    <row r="102" spans="1:457" x14ac:dyDescent="0.35">
      <c r="A102" s="459" t="s">
        <v>1784</v>
      </c>
      <c r="B102" s="460">
        <v>5.5889243549937193</v>
      </c>
      <c r="C102" s="488">
        <f>NPV(About!A$94,'H2 Data'!AE$2:BH$2)/30*AB102+B102</f>
        <v>5.5889243549937193</v>
      </c>
      <c r="D102" s="462" t="s">
        <v>1592</v>
      </c>
      <c r="E102" s="463" t="s">
        <v>1784</v>
      </c>
      <c r="F102" s="463" t="s">
        <v>1391</v>
      </c>
      <c r="G102" s="463" t="s">
        <v>1392</v>
      </c>
      <c r="H102" s="463" t="s">
        <v>1713</v>
      </c>
      <c r="I102" s="463" t="s">
        <v>1654</v>
      </c>
      <c r="J102" s="464">
        <v>2031</v>
      </c>
      <c r="K102" s="465">
        <v>1000</v>
      </c>
      <c r="L102" s="466">
        <v>0.53</v>
      </c>
      <c r="M102" s="466">
        <v>2.3300000000000001E-2</v>
      </c>
      <c r="N102" s="466">
        <v>0.25</v>
      </c>
      <c r="O102" s="471">
        <v>0.12</v>
      </c>
      <c r="P102" s="465">
        <v>1</v>
      </c>
      <c r="Q102" s="465">
        <v>2</v>
      </c>
      <c r="R102" s="465">
        <v>30</v>
      </c>
      <c r="S102" s="467" t="s">
        <v>1395</v>
      </c>
      <c r="T102" s="468">
        <v>126134.00000000001</v>
      </c>
      <c r="U102" s="468">
        <v>1243316.0000000002</v>
      </c>
      <c r="V102" s="468">
        <v>432458.00000000006</v>
      </c>
      <c r="W102" s="468">
        <v>19614</v>
      </c>
      <c r="X102" s="465">
        <v>0</v>
      </c>
      <c r="Y102" s="469" t="s">
        <v>1772</v>
      </c>
      <c r="Z102" s="470">
        <v>20.9</v>
      </c>
      <c r="AA102" s="469" t="s">
        <v>1397</v>
      </c>
      <c r="AB102" s="465">
        <v>0</v>
      </c>
      <c r="AC102" s="466">
        <v>0</v>
      </c>
      <c r="AD102" s="466">
        <v>0.7</v>
      </c>
      <c r="AE102" s="466">
        <v>0.7</v>
      </c>
      <c r="AF102" s="467" t="s">
        <v>1398</v>
      </c>
      <c r="AG102" s="465">
        <v>472.51</v>
      </c>
      <c r="AH102" s="465">
        <v>472.51</v>
      </c>
      <c r="AI102" s="465">
        <v>472.51</v>
      </c>
      <c r="AJ102" s="465">
        <v>30</v>
      </c>
      <c r="AK102" s="469" t="s">
        <v>1399</v>
      </c>
      <c r="AL102" s="466">
        <v>0.91</v>
      </c>
      <c r="AM102" s="466">
        <v>0.01</v>
      </c>
      <c r="AN102" s="469" t="s">
        <v>1400</v>
      </c>
      <c r="AO102" s="466"/>
      <c r="AP102" s="466"/>
      <c r="AQ102" s="466"/>
      <c r="AR102" s="466"/>
      <c r="AS102" s="466"/>
      <c r="AT102" s="466"/>
      <c r="AU102" s="466"/>
      <c r="AV102" s="466"/>
      <c r="AW102" s="466"/>
      <c r="AX102" s="466"/>
      <c r="AY102" s="466"/>
      <c r="AZ102" s="466"/>
      <c r="BA102" s="466"/>
      <c r="BB102" s="466"/>
      <c r="BC102" s="466"/>
      <c r="BD102" s="466"/>
      <c r="BE102" s="466"/>
      <c r="BF102" s="466"/>
      <c r="BG102" s="466"/>
      <c r="BH102" s="466"/>
      <c r="BI102" s="466"/>
      <c r="BJ102" s="466"/>
      <c r="BK102" s="466"/>
      <c r="BL102" s="466"/>
      <c r="BM102" s="466"/>
      <c r="BN102" s="466"/>
      <c r="BO102" s="466"/>
      <c r="BP102" s="466"/>
      <c r="BQ102" s="466"/>
      <c r="BR102" s="466"/>
      <c r="BS102" s="466"/>
      <c r="BT102" s="466"/>
      <c r="BU102" s="466"/>
      <c r="BV102" s="466"/>
      <c r="BW102" s="466"/>
      <c r="BX102" s="466"/>
      <c r="BY102" s="466"/>
      <c r="BZ102" s="466"/>
      <c r="CA102" s="466"/>
      <c r="CB102" s="466"/>
      <c r="CC102" s="466"/>
      <c r="CD102" s="466"/>
      <c r="CE102" s="466"/>
      <c r="CF102" s="466"/>
      <c r="CG102" s="466"/>
      <c r="CH102" s="466"/>
      <c r="CI102" s="466"/>
      <c r="CJ102" s="466"/>
      <c r="CK102" s="466"/>
      <c r="CL102" s="466"/>
      <c r="CM102" s="466"/>
      <c r="CN102" s="466"/>
      <c r="CO102" s="466"/>
      <c r="CP102" s="466"/>
      <c r="CQ102" s="466"/>
      <c r="CR102" s="466"/>
      <c r="CS102" s="466"/>
      <c r="CT102" s="466"/>
      <c r="CU102" s="466"/>
      <c r="CV102" s="466"/>
      <c r="CW102" s="466"/>
      <c r="CX102" s="466"/>
      <c r="CY102" s="466"/>
      <c r="CZ102" s="466"/>
      <c r="DA102" s="466"/>
      <c r="DB102" s="466"/>
      <c r="DC102" s="466"/>
      <c r="DD102" s="466"/>
      <c r="DE102" s="466"/>
      <c r="DF102" s="466"/>
      <c r="DG102" s="466"/>
      <c r="DH102" s="466"/>
      <c r="DI102" s="466"/>
      <c r="DJ102" s="466"/>
      <c r="DK102" s="466"/>
      <c r="DL102" s="466"/>
      <c r="DM102" s="466"/>
      <c r="DN102" s="466"/>
      <c r="DO102" s="466"/>
      <c r="DP102" s="466"/>
      <c r="DQ102" s="466"/>
      <c r="DR102" s="466"/>
      <c r="DS102" s="466"/>
      <c r="DT102" s="466"/>
      <c r="DU102" s="466"/>
      <c r="DV102" s="466"/>
      <c r="DW102" s="471"/>
      <c r="DX102" s="466"/>
      <c r="DY102" s="466"/>
      <c r="DZ102" s="466"/>
      <c r="EA102" s="466"/>
      <c r="EB102" s="466"/>
      <c r="EC102" s="466"/>
      <c r="ED102" s="466"/>
      <c r="EE102" s="466"/>
      <c r="EF102" s="466"/>
      <c r="EG102" s="466"/>
      <c r="EH102" s="466"/>
      <c r="EI102" s="466"/>
      <c r="EJ102" s="466"/>
      <c r="EK102" s="465"/>
      <c r="EL102" s="465"/>
      <c r="EM102" s="465"/>
      <c r="EN102" s="465"/>
      <c r="EO102" s="466"/>
      <c r="EP102" s="466"/>
      <c r="EQ102" s="466"/>
      <c r="ER102" s="465"/>
      <c r="ES102" s="465"/>
      <c r="ET102" s="465"/>
      <c r="EU102" s="465"/>
      <c r="EV102" s="465"/>
      <c r="EW102" s="467"/>
      <c r="EX102" s="467" t="s">
        <v>1401</v>
      </c>
      <c r="EY102" s="467">
        <v>0</v>
      </c>
      <c r="EZ102" s="467">
        <v>0</v>
      </c>
      <c r="FA102" s="467">
        <v>0</v>
      </c>
      <c r="FB102" s="469" t="s">
        <v>1402</v>
      </c>
      <c r="FC102" s="467">
        <v>100</v>
      </c>
      <c r="FD102" s="469" t="s">
        <v>1715</v>
      </c>
      <c r="FE102" s="467">
        <v>0</v>
      </c>
      <c r="FF102" s="469" t="s">
        <v>1404</v>
      </c>
      <c r="FG102" s="467">
        <v>0</v>
      </c>
      <c r="FH102" s="469" t="s">
        <v>1405</v>
      </c>
      <c r="FI102" s="467">
        <v>0</v>
      </c>
      <c r="FJ102" s="469" t="s">
        <v>1405</v>
      </c>
      <c r="FK102" s="467">
        <v>0</v>
      </c>
      <c r="FL102" s="472">
        <v>1</v>
      </c>
      <c r="FM102" s="473">
        <v>0</v>
      </c>
      <c r="FN102" s="473">
        <v>0</v>
      </c>
      <c r="FO102" s="473">
        <v>0</v>
      </c>
      <c r="FP102" s="473">
        <v>0</v>
      </c>
      <c r="FQ102" s="473">
        <v>0</v>
      </c>
      <c r="FR102" s="473">
        <v>0</v>
      </c>
      <c r="FS102" s="473">
        <v>0</v>
      </c>
      <c r="FT102" s="473">
        <v>0</v>
      </c>
      <c r="FU102" s="473">
        <v>0</v>
      </c>
      <c r="FV102" s="473">
        <v>102898</v>
      </c>
      <c r="FW102" s="473">
        <v>0</v>
      </c>
      <c r="FX102" s="473">
        <v>0</v>
      </c>
      <c r="FY102" s="473">
        <v>0</v>
      </c>
      <c r="FZ102" s="473">
        <v>0</v>
      </c>
      <c r="GA102" s="473">
        <v>0</v>
      </c>
      <c r="GB102" s="473">
        <v>0</v>
      </c>
      <c r="GC102" s="473">
        <v>0</v>
      </c>
      <c r="GD102" s="473">
        <v>0</v>
      </c>
      <c r="GE102" s="473">
        <v>0</v>
      </c>
      <c r="GF102" s="473">
        <v>92222</v>
      </c>
      <c r="GG102" s="473">
        <v>0</v>
      </c>
      <c r="GH102" s="473">
        <v>0</v>
      </c>
      <c r="GI102" s="473">
        <v>0</v>
      </c>
      <c r="GJ102" s="473">
        <v>0</v>
      </c>
      <c r="GK102" s="473">
        <v>0</v>
      </c>
      <c r="GL102" s="473">
        <v>0</v>
      </c>
      <c r="GM102" s="473">
        <v>0</v>
      </c>
      <c r="GN102" s="473">
        <v>0</v>
      </c>
      <c r="GO102" s="473">
        <v>0</v>
      </c>
      <c r="GP102" s="473">
        <v>0</v>
      </c>
      <c r="GQ102" s="473">
        <v>0</v>
      </c>
      <c r="GR102" s="473">
        <v>0</v>
      </c>
      <c r="GS102" s="473">
        <v>0</v>
      </c>
      <c r="GT102" s="473">
        <v>0</v>
      </c>
      <c r="GU102" s="473">
        <v>0</v>
      </c>
      <c r="GV102" s="473">
        <v>0</v>
      </c>
      <c r="GW102" s="473">
        <v>0</v>
      </c>
      <c r="GX102" s="473">
        <v>0</v>
      </c>
      <c r="GY102" s="473">
        <v>0</v>
      </c>
      <c r="GZ102" s="473">
        <v>0</v>
      </c>
      <c r="HA102" s="473">
        <v>0</v>
      </c>
      <c r="HB102" s="473">
        <v>0</v>
      </c>
      <c r="HC102" s="473">
        <v>0</v>
      </c>
      <c r="HD102" s="473">
        <v>0</v>
      </c>
      <c r="HE102" s="473">
        <v>0</v>
      </c>
      <c r="HF102" s="473">
        <v>0</v>
      </c>
      <c r="HG102" s="473">
        <v>0</v>
      </c>
      <c r="HH102" s="473">
        <v>0</v>
      </c>
      <c r="HI102" s="473">
        <v>0</v>
      </c>
      <c r="HJ102" s="473">
        <v>0</v>
      </c>
      <c r="HK102" s="473">
        <v>0</v>
      </c>
      <c r="HL102" s="473">
        <v>0</v>
      </c>
      <c r="HM102" s="473">
        <v>0</v>
      </c>
      <c r="HN102" s="473">
        <v>0</v>
      </c>
      <c r="HO102" s="473">
        <v>0</v>
      </c>
      <c r="HP102" s="473">
        <v>0</v>
      </c>
      <c r="HQ102" s="473">
        <v>0</v>
      </c>
      <c r="HR102" s="473">
        <v>0</v>
      </c>
      <c r="HS102" s="473">
        <v>0</v>
      </c>
      <c r="HT102" s="473">
        <v>0</v>
      </c>
      <c r="HU102" s="473">
        <v>0</v>
      </c>
      <c r="HV102" s="473">
        <v>0</v>
      </c>
      <c r="HW102" s="473">
        <v>0</v>
      </c>
      <c r="HX102" s="473">
        <v>0</v>
      </c>
      <c r="HY102" s="473">
        <v>0</v>
      </c>
      <c r="HZ102" s="473">
        <v>0</v>
      </c>
      <c r="IA102" s="473">
        <v>0</v>
      </c>
      <c r="IB102" s="473">
        <v>0</v>
      </c>
      <c r="IC102" s="473">
        <v>0</v>
      </c>
      <c r="ID102" s="473">
        <v>0</v>
      </c>
      <c r="IE102" s="473">
        <v>0</v>
      </c>
      <c r="IF102" s="473">
        <v>0</v>
      </c>
      <c r="IG102" s="473">
        <v>0</v>
      </c>
      <c r="IH102" s="473">
        <v>0</v>
      </c>
      <c r="II102" s="473">
        <v>0</v>
      </c>
      <c r="IJ102" s="473">
        <v>0</v>
      </c>
      <c r="IK102" s="473">
        <v>0</v>
      </c>
      <c r="IL102" s="473">
        <v>0</v>
      </c>
      <c r="IM102" s="473">
        <v>0</v>
      </c>
      <c r="IN102" s="473">
        <v>0</v>
      </c>
      <c r="IO102" s="473">
        <v>0</v>
      </c>
      <c r="IP102" s="473">
        <v>0</v>
      </c>
      <c r="IQ102" s="473">
        <v>0</v>
      </c>
      <c r="IR102" s="473">
        <v>0</v>
      </c>
      <c r="IS102" s="473">
        <v>0</v>
      </c>
      <c r="IT102" s="473">
        <v>0</v>
      </c>
      <c r="IU102" s="473">
        <v>0</v>
      </c>
      <c r="IV102" s="473">
        <v>0</v>
      </c>
      <c r="IW102" s="473">
        <v>0</v>
      </c>
      <c r="IX102" s="473">
        <v>0</v>
      </c>
      <c r="IY102" s="473">
        <v>0</v>
      </c>
      <c r="IZ102" s="473">
        <v>0</v>
      </c>
      <c r="JA102" s="473">
        <v>0</v>
      </c>
      <c r="JB102" s="473">
        <v>0</v>
      </c>
      <c r="JC102" s="473">
        <v>0</v>
      </c>
      <c r="JD102" s="473">
        <v>0</v>
      </c>
      <c r="JE102" s="473">
        <v>0</v>
      </c>
      <c r="JF102" s="473">
        <v>0</v>
      </c>
      <c r="JG102" s="473">
        <v>0</v>
      </c>
      <c r="JH102" s="473">
        <v>0</v>
      </c>
      <c r="JI102" s="467" t="s">
        <v>1406</v>
      </c>
      <c r="JJ102" s="467" t="s">
        <v>1406</v>
      </c>
      <c r="JK102" s="395"/>
      <c r="JL102" s="395"/>
      <c r="JM102" s="395"/>
      <c r="JN102" s="395"/>
      <c r="JO102" s="395"/>
      <c r="JP102" s="395"/>
      <c r="JQ102" s="395"/>
      <c r="JR102" s="395"/>
      <c r="JS102" s="395"/>
      <c r="JT102" s="395"/>
      <c r="JU102" s="395"/>
      <c r="JV102" s="395"/>
      <c r="JW102" s="395"/>
      <c r="JX102" s="395"/>
      <c r="JY102" s="395"/>
      <c r="JZ102" s="395"/>
      <c r="KA102" s="395"/>
      <c r="KB102" s="395"/>
      <c r="KC102" s="395"/>
      <c r="KD102" s="395"/>
      <c r="KE102" s="395"/>
      <c r="KF102" s="395"/>
      <c r="KG102" s="395"/>
      <c r="KH102" s="395"/>
      <c r="KI102" s="395"/>
      <c r="KJ102" s="395"/>
      <c r="KK102" s="395"/>
      <c r="KL102" s="395"/>
      <c r="KM102" s="395"/>
      <c r="KN102" s="395"/>
      <c r="KO102" s="395"/>
      <c r="KP102" s="395"/>
      <c r="KQ102" s="395"/>
      <c r="KR102" s="395"/>
      <c r="KS102" s="395"/>
      <c r="KT102" s="395"/>
      <c r="KU102" s="395"/>
      <c r="KV102" s="395"/>
      <c r="KW102" s="395"/>
      <c r="KX102" s="395"/>
      <c r="KY102" s="395"/>
      <c r="KZ102" s="395"/>
      <c r="LA102" s="395"/>
      <c r="LB102" s="395"/>
      <c r="LC102" s="395"/>
      <c r="LD102" s="395"/>
      <c r="LE102" s="395"/>
      <c r="LF102" s="395"/>
      <c r="LG102" s="395"/>
      <c r="LH102" s="395"/>
      <c r="LI102" s="395"/>
      <c r="LJ102" s="395"/>
      <c r="LK102" s="395"/>
      <c r="LL102" s="395"/>
      <c r="LM102" s="395"/>
      <c r="LN102" s="395"/>
      <c r="LO102" s="395"/>
      <c r="LP102" s="395"/>
      <c r="LQ102" s="395"/>
      <c r="LR102" s="395"/>
      <c r="LS102" s="395"/>
      <c r="LT102" s="395"/>
      <c r="LU102" s="395"/>
      <c r="LV102" s="395"/>
      <c r="LW102" s="395"/>
      <c r="LX102" s="395"/>
      <c r="LY102" s="395"/>
      <c r="LZ102" s="395"/>
      <c r="MA102" s="395"/>
      <c r="MB102" s="395"/>
      <c r="MC102" s="395"/>
      <c r="MD102" s="395"/>
      <c r="ME102" s="395"/>
      <c r="MF102" s="395"/>
      <c r="MG102" s="395"/>
      <c r="MH102" s="395"/>
      <c r="MI102" s="395"/>
      <c r="MJ102" s="395"/>
      <c r="MK102" s="395"/>
      <c r="ML102" s="395"/>
      <c r="MM102" s="395"/>
      <c r="MN102" s="395"/>
      <c r="MO102" s="395"/>
      <c r="MP102" s="395"/>
      <c r="MQ102" s="395"/>
      <c r="MR102" s="395"/>
      <c r="MS102" s="395"/>
      <c r="MT102" s="395"/>
      <c r="MU102" s="395"/>
      <c r="MV102" s="395"/>
      <c r="MW102" s="395"/>
      <c r="MX102" s="395"/>
      <c r="MY102" s="395"/>
      <c r="MZ102" s="395"/>
      <c r="NA102" s="395"/>
      <c r="NB102" s="395"/>
      <c r="NC102" s="395"/>
      <c r="ND102" s="395"/>
      <c r="NE102" s="395"/>
      <c r="NF102" s="395"/>
      <c r="NG102" s="489"/>
      <c r="NH102" s="475">
        <v>5.5889243549937193</v>
      </c>
      <c r="NI102" s="475">
        <v>25.948257995364838</v>
      </c>
      <c r="NJ102" s="475">
        <v>4.6323672557856623</v>
      </c>
      <c r="NK102" s="475">
        <v>2300.154093023817</v>
      </c>
      <c r="NL102" s="475">
        <v>17.409854296449929</v>
      </c>
      <c r="NM102" s="475">
        <v>0.43245800000000006</v>
      </c>
      <c r="NN102" s="475">
        <v>1.2433160000000003</v>
      </c>
      <c r="NO102" s="475">
        <v>0.12613400000000002</v>
      </c>
      <c r="NP102" s="475">
        <v>7.2012083258778656E-2</v>
      </c>
      <c r="NQ102" s="475">
        <v>1.1236217817190883</v>
      </c>
      <c r="NR102" s="475">
        <v>0.79995179825479157</v>
      </c>
      <c r="NS102" s="475">
        <v>0</v>
      </c>
      <c r="NT102" s="475">
        <v>10.638939456313034</v>
      </c>
      <c r="NU102" s="475">
        <v>1.6219047471864634E-2</v>
      </c>
      <c r="NV102" s="475">
        <v>0</v>
      </c>
      <c r="NW102" s="475">
        <v>0.71261012079205155</v>
      </c>
      <c r="NX102" s="475">
        <v>0</v>
      </c>
      <c r="NY102" s="475">
        <v>0</v>
      </c>
      <c r="NZ102" s="475">
        <v>2.260873725381535</v>
      </c>
      <c r="OA102" s="475">
        <v>2.0339494949490316E-2</v>
      </c>
      <c r="OB102" s="475">
        <v>0.21999999999999995</v>
      </c>
      <c r="OC102" s="475">
        <v>2.2883840767119268</v>
      </c>
      <c r="OD102" s="475">
        <v>3.282712809872657E-14</v>
      </c>
      <c r="OE102" s="475">
        <v>2.6442855596542502E-13</v>
      </c>
      <c r="OF102" s="475">
        <v>0.11999999880790704</v>
      </c>
      <c r="OG102" s="475">
        <v>7.5002899765968342E-2</v>
      </c>
      <c r="OH102" s="475">
        <v>0.29263406769279221</v>
      </c>
      <c r="OI102" s="475">
        <v>0.12</v>
      </c>
      <c r="OJ102" s="475">
        <v>4.7251000000000008E-2</v>
      </c>
      <c r="OK102" s="475">
        <v>6.179904600000001E-2</v>
      </c>
      <c r="OL102" s="475">
        <v>0.83421733578601298</v>
      </c>
      <c r="OM102" s="475" t="s">
        <v>1395</v>
      </c>
      <c r="ON102" s="475">
        <v>1</v>
      </c>
      <c r="OO102" s="475">
        <v>91</v>
      </c>
      <c r="OP102" s="490"/>
      <c r="OQ102" s="491" t="s">
        <v>1395</v>
      </c>
      <c r="OR102" s="478" t="s">
        <v>1395</v>
      </c>
      <c r="OS102" s="479">
        <v>2016642.0000000002</v>
      </c>
      <c r="OT102" s="479">
        <v>2031</v>
      </c>
      <c r="OU102" s="479" t="s">
        <v>1395</v>
      </c>
      <c r="OV102" s="479" t="s">
        <v>1395</v>
      </c>
      <c r="OW102" s="479">
        <v>0</v>
      </c>
      <c r="OX102" s="479">
        <v>1</v>
      </c>
      <c r="OY102" s="480">
        <v>1</v>
      </c>
      <c r="OZ102" s="480">
        <v>0.82080415955833841</v>
      </c>
      <c r="PA102" s="481"/>
      <c r="PB102" s="482">
        <v>5.5889243549937193</v>
      </c>
      <c r="PC102" s="483"/>
      <c r="PD102" s="478">
        <v>1503.1828910915033</v>
      </c>
      <c r="PE102" s="479">
        <v>2.2059088546321949E-10</v>
      </c>
      <c r="PF102" s="479">
        <v>1909.0096677297588</v>
      </c>
      <c r="PG102" s="480">
        <v>5.5889243549937193</v>
      </c>
      <c r="PH102" s="483"/>
      <c r="PI102" s="478">
        <v>5.5889243549937193</v>
      </c>
      <c r="PJ102" s="479">
        <v>67200</v>
      </c>
      <c r="PK102" s="479">
        <v>1000</v>
      </c>
      <c r="PL102" s="479">
        <v>-0.20731109121677527</v>
      </c>
      <c r="PM102" s="484">
        <v>36</v>
      </c>
      <c r="PN102" s="479">
        <v>13896</v>
      </c>
      <c r="PO102" s="485">
        <v>2028</v>
      </c>
      <c r="PP102" s="479">
        <v>33</v>
      </c>
      <c r="PQ102" s="479">
        <v>0</v>
      </c>
      <c r="PR102" s="486" t="s">
        <v>1785</v>
      </c>
      <c r="PS102" s="486" t="s">
        <v>1657</v>
      </c>
      <c r="PT102" s="479">
        <v>1</v>
      </c>
      <c r="PU102" s="487" t="s">
        <v>1784</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row>
    <row r="103" spans="1:457" x14ac:dyDescent="0.35">
      <c r="A103" s="459" t="s">
        <v>1786</v>
      </c>
      <c r="B103" s="460">
        <v>5.381613263776944</v>
      </c>
      <c r="C103" s="488">
        <f>NPV(About!A$94,'H2 Data'!AE$2:BH$2)/30*AB103+B103</f>
        <v>5.381613263776944</v>
      </c>
      <c r="D103" s="462" t="s">
        <v>1592</v>
      </c>
      <c r="E103" s="463" t="s">
        <v>1786</v>
      </c>
      <c r="F103" s="463" t="s">
        <v>1391</v>
      </c>
      <c r="G103" s="463" t="s">
        <v>1392</v>
      </c>
      <c r="H103" s="463" t="s">
        <v>1713</v>
      </c>
      <c r="I103" s="463" t="s">
        <v>1654</v>
      </c>
      <c r="J103" s="464">
        <v>2032</v>
      </c>
      <c r="K103" s="465">
        <v>1000</v>
      </c>
      <c r="L103" s="466">
        <v>0.53</v>
      </c>
      <c r="M103" s="466">
        <v>2.3300000000000001E-2</v>
      </c>
      <c r="N103" s="466">
        <v>0.25</v>
      </c>
      <c r="O103" s="471">
        <v>0.12</v>
      </c>
      <c r="P103" s="465">
        <v>1</v>
      </c>
      <c r="Q103" s="465">
        <v>2</v>
      </c>
      <c r="R103" s="465">
        <v>30</v>
      </c>
      <c r="S103" s="467" t="s">
        <v>1395</v>
      </c>
      <c r="T103" s="468">
        <v>120120</v>
      </c>
      <c r="U103" s="468">
        <v>1184043</v>
      </c>
      <c r="V103" s="468">
        <v>411841</v>
      </c>
      <c r="W103" s="468">
        <v>17896</v>
      </c>
      <c r="X103" s="465">
        <v>0</v>
      </c>
      <c r="Y103" s="469" t="s">
        <v>1772</v>
      </c>
      <c r="Z103" s="470">
        <v>20.96</v>
      </c>
      <c r="AA103" s="469" t="s">
        <v>1397</v>
      </c>
      <c r="AB103" s="465">
        <v>0</v>
      </c>
      <c r="AC103" s="466">
        <v>0</v>
      </c>
      <c r="AD103" s="466">
        <v>0.7</v>
      </c>
      <c r="AE103" s="466">
        <v>0.7</v>
      </c>
      <c r="AF103" s="467" t="s">
        <v>1398</v>
      </c>
      <c r="AG103" s="465">
        <v>469.75</v>
      </c>
      <c r="AH103" s="465">
        <v>469.75</v>
      </c>
      <c r="AI103" s="465">
        <v>469.75</v>
      </c>
      <c r="AJ103" s="465">
        <v>30</v>
      </c>
      <c r="AK103" s="469" t="s">
        <v>1399</v>
      </c>
      <c r="AL103" s="466">
        <v>0.91</v>
      </c>
      <c r="AM103" s="466">
        <v>0.01</v>
      </c>
      <c r="AN103" s="469" t="s">
        <v>1400</v>
      </c>
      <c r="AO103" s="466"/>
      <c r="AP103" s="466"/>
      <c r="AQ103" s="466"/>
      <c r="AR103" s="466"/>
      <c r="AS103" s="466"/>
      <c r="AT103" s="466"/>
      <c r="AU103" s="466"/>
      <c r="AV103" s="466"/>
      <c r="AW103" s="466"/>
      <c r="AX103" s="466"/>
      <c r="AY103" s="466"/>
      <c r="AZ103" s="466"/>
      <c r="BA103" s="466"/>
      <c r="BB103" s="466"/>
      <c r="BC103" s="466"/>
      <c r="BD103" s="466"/>
      <c r="BE103" s="466"/>
      <c r="BF103" s="466"/>
      <c r="BG103" s="466"/>
      <c r="BH103" s="466"/>
      <c r="BI103" s="466"/>
      <c r="BJ103" s="466"/>
      <c r="BK103" s="466"/>
      <c r="BL103" s="466"/>
      <c r="BM103" s="466"/>
      <c r="BN103" s="466"/>
      <c r="BO103" s="466"/>
      <c r="BP103" s="466"/>
      <c r="BQ103" s="466"/>
      <c r="BR103" s="466"/>
      <c r="BS103" s="466"/>
      <c r="BT103" s="466"/>
      <c r="BU103" s="466"/>
      <c r="BV103" s="466"/>
      <c r="BW103" s="466"/>
      <c r="BX103" s="466"/>
      <c r="BY103" s="466"/>
      <c r="BZ103" s="466"/>
      <c r="CA103" s="466"/>
      <c r="CB103" s="466"/>
      <c r="CC103" s="466"/>
      <c r="CD103" s="466"/>
      <c r="CE103" s="466"/>
      <c r="CF103" s="466"/>
      <c r="CG103" s="466"/>
      <c r="CH103" s="466"/>
      <c r="CI103" s="466"/>
      <c r="CJ103" s="466"/>
      <c r="CK103" s="466"/>
      <c r="CL103" s="466"/>
      <c r="CM103" s="466"/>
      <c r="CN103" s="466"/>
      <c r="CO103" s="466"/>
      <c r="CP103" s="466"/>
      <c r="CQ103" s="466"/>
      <c r="CR103" s="466"/>
      <c r="CS103" s="466"/>
      <c r="CT103" s="466"/>
      <c r="CU103" s="466"/>
      <c r="CV103" s="466"/>
      <c r="CW103" s="466"/>
      <c r="CX103" s="466"/>
      <c r="CY103" s="466"/>
      <c r="CZ103" s="466"/>
      <c r="DA103" s="466"/>
      <c r="DB103" s="466"/>
      <c r="DC103" s="466"/>
      <c r="DD103" s="466"/>
      <c r="DE103" s="466"/>
      <c r="DF103" s="466"/>
      <c r="DG103" s="466"/>
      <c r="DH103" s="466"/>
      <c r="DI103" s="466"/>
      <c r="DJ103" s="466"/>
      <c r="DK103" s="466"/>
      <c r="DL103" s="466"/>
      <c r="DM103" s="466"/>
      <c r="DN103" s="466"/>
      <c r="DO103" s="466"/>
      <c r="DP103" s="466"/>
      <c r="DQ103" s="466"/>
      <c r="DR103" s="466"/>
      <c r="DS103" s="466"/>
      <c r="DT103" s="466"/>
      <c r="DU103" s="466"/>
      <c r="DV103" s="466"/>
      <c r="DW103" s="471"/>
      <c r="DX103" s="466"/>
      <c r="DY103" s="466"/>
      <c r="DZ103" s="466"/>
      <c r="EA103" s="466"/>
      <c r="EB103" s="466"/>
      <c r="EC103" s="466"/>
      <c r="ED103" s="466"/>
      <c r="EE103" s="466"/>
      <c r="EF103" s="466"/>
      <c r="EG103" s="466"/>
      <c r="EH103" s="466"/>
      <c r="EI103" s="466"/>
      <c r="EJ103" s="466"/>
      <c r="EK103" s="465"/>
      <c r="EL103" s="465"/>
      <c r="EM103" s="465"/>
      <c r="EN103" s="465"/>
      <c r="EO103" s="466"/>
      <c r="EP103" s="466"/>
      <c r="EQ103" s="466"/>
      <c r="ER103" s="465"/>
      <c r="ES103" s="465"/>
      <c r="ET103" s="465"/>
      <c r="EU103" s="465"/>
      <c r="EV103" s="465"/>
      <c r="EW103" s="467"/>
      <c r="EX103" s="467" t="s">
        <v>1401</v>
      </c>
      <c r="EY103" s="467">
        <v>0</v>
      </c>
      <c r="EZ103" s="467">
        <v>0</v>
      </c>
      <c r="FA103" s="467">
        <v>0</v>
      </c>
      <c r="FB103" s="469" t="s">
        <v>1402</v>
      </c>
      <c r="FC103" s="467">
        <v>100</v>
      </c>
      <c r="FD103" s="469" t="s">
        <v>1715</v>
      </c>
      <c r="FE103" s="467">
        <v>0</v>
      </c>
      <c r="FF103" s="469" t="s">
        <v>1404</v>
      </c>
      <c r="FG103" s="467">
        <v>0</v>
      </c>
      <c r="FH103" s="469" t="s">
        <v>1405</v>
      </c>
      <c r="FI103" s="467">
        <v>0</v>
      </c>
      <c r="FJ103" s="469" t="s">
        <v>1405</v>
      </c>
      <c r="FK103" s="467">
        <v>0</v>
      </c>
      <c r="FL103" s="472">
        <v>1</v>
      </c>
      <c r="FM103" s="473">
        <v>0</v>
      </c>
      <c r="FN103" s="473">
        <v>0</v>
      </c>
      <c r="FO103" s="473">
        <v>0</v>
      </c>
      <c r="FP103" s="473">
        <v>0</v>
      </c>
      <c r="FQ103" s="473">
        <v>0</v>
      </c>
      <c r="FR103" s="473">
        <v>0</v>
      </c>
      <c r="FS103" s="473">
        <v>0</v>
      </c>
      <c r="FT103" s="473">
        <v>0</v>
      </c>
      <c r="FU103" s="473">
        <v>0</v>
      </c>
      <c r="FV103" s="473">
        <v>100224</v>
      </c>
      <c r="FW103" s="473">
        <v>0</v>
      </c>
      <c r="FX103" s="473">
        <v>0</v>
      </c>
      <c r="FY103" s="473">
        <v>0</v>
      </c>
      <c r="FZ103" s="473">
        <v>0</v>
      </c>
      <c r="GA103" s="473">
        <v>0</v>
      </c>
      <c r="GB103" s="473">
        <v>0</v>
      </c>
      <c r="GC103" s="473">
        <v>0</v>
      </c>
      <c r="GD103" s="473">
        <v>0</v>
      </c>
      <c r="GE103" s="473">
        <v>0</v>
      </c>
      <c r="GF103" s="473">
        <v>94094</v>
      </c>
      <c r="GG103" s="473">
        <v>0</v>
      </c>
      <c r="GH103" s="473">
        <v>0</v>
      </c>
      <c r="GI103" s="473">
        <v>0</v>
      </c>
      <c r="GJ103" s="473">
        <v>0</v>
      </c>
      <c r="GK103" s="473">
        <v>0</v>
      </c>
      <c r="GL103" s="473">
        <v>0</v>
      </c>
      <c r="GM103" s="473">
        <v>0</v>
      </c>
      <c r="GN103" s="473">
        <v>0</v>
      </c>
      <c r="GO103" s="473">
        <v>0</v>
      </c>
      <c r="GP103" s="473">
        <v>0</v>
      </c>
      <c r="GQ103" s="473">
        <v>0</v>
      </c>
      <c r="GR103" s="473">
        <v>0</v>
      </c>
      <c r="GS103" s="473">
        <v>0</v>
      </c>
      <c r="GT103" s="473">
        <v>0</v>
      </c>
      <c r="GU103" s="473">
        <v>0</v>
      </c>
      <c r="GV103" s="473">
        <v>0</v>
      </c>
      <c r="GW103" s="473">
        <v>0</v>
      </c>
      <c r="GX103" s="473">
        <v>0</v>
      </c>
      <c r="GY103" s="473">
        <v>0</v>
      </c>
      <c r="GZ103" s="473">
        <v>0</v>
      </c>
      <c r="HA103" s="473">
        <v>0</v>
      </c>
      <c r="HB103" s="473">
        <v>0</v>
      </c>
      <c r="HC103" s="473">
        <v>0</v>
      </c>
      <c r="HD103" s="473">
        <v>0</v>
      </c>
      <c r="HE103" s="473">
        <v>0</v>
      </c>
      <c r="HF103" s="473">
        <v>0</v>
      </c>
      <c r="HG103" s="473">
        <v>0</v>
      </c>
      <c r="HH103" s="473">
        <v>0</v>
      </c>
      <c r="HI103" s="473">
        <v>0</v>
      </c>
      <c r="HJ103" s="473">
        <v>0</v>
      </c>
      <c r="HK103" s="473">
        <v>0</v>
      </c>
      <c r="HL103" s="473">
        <v>0</v>
      </c>
      <c r="HM103" s="473">
        <v>0</v>
      </c>
      <c r="HN103" s="473">
        <v>0</v>
      </c>
      <c r="HO103" s="473">
        <v>0</v>
      </c>
      <c r="HP103" s="473">
        <v>0</v>
      </c>
      <c r="HQ103" s="473">
        <v>0</v>
      </c>
      <c r="HR103" s="473">
        <v>0</v>
      </c>
      <c r="HS103" s="473">
        <v>0</v>
      </c>
      <c r="HT103" s="473">
        <v>0</v>
      </c>
      <c r="HU103" s="473">
        <v>0</v>
      </c>
      <c r="HV103" s="473">
        <v>0</v>
      </c>
      <c r="HW103" s="473">
        <v>0</v>
      </c>
      <c r="HX103" s="473">
        <v>0</v>
      </c>
      <c r="HY103" s="473">
        <v>0</v>
      </c>
      <c r="HZ103" s="473">
        <v>0</v>
      </c>
      <c r="IA103" s="473">
        <v>0</v>
      </c>
      <c r="IB103" s="473">
        <v>0</v>
      </c>
      <c r="IC103" s="473">
        <v>0</v>
      </c>
      <c r="ID103" s="473">
        <v>0</v>
      </c>
      <c r="IE103" s="473">
        <v>0</v>
      </c>
      <c r="IF103" s="473">
        <v>0</v>
      </c>
      <c r="IG103" s="473">
        <v>0</v>
      </c>
      <c r="IH103" s="473">
        <v>0</v>
      </c>
      <c r="II103" s="473">
        <v>0</v>
      </c>
      <c r="IJ103" s="473">
        <v>0</v>
      </c>
      <c r="IK103" s="473">
        <v>0</v>
      </c>
      <c r="IL103" s="473">
        <v>0</v>
      </c>
      <c r="IM103" s="473">
        <v>0</v>
      </c>
      <c r="IN103" s="473">
        <v>0</v>
      </c>
      <c r="IO103" s="473">
        <v>0</v>
      </c>
      <c r="IP103" s="473">
        <v>0</v>
      </c>
      <c r="IQ103" s="473">
        <v>0</v>
      </c>
      <c r="IR103" s="473">
        <v>0</v>
      </c>
      <c r="IS103" s="473">
        <v>0</v>
      </c>
      <c r="IT103" s="473">
        <v>0</v>
      </c>
      <c r="IU103" s="473">
        <v>0</v>
      </c>
      <c r="IV103" s="473">
        <v>0</v>
      </c>
      <c r="IW103" s="473">
        <v>0</v>
      </c>
      <c r="IX103" s="473">
        <v>0</v>
      </c>
      <c r="IY103" s="473">
        <v>0</v>
      </c>
      <c r="IZ103" s="473">
        <v>0</v>
      </c>
      <c r="JA103" s="473">
        <v>0</v>
      </c>
      <c r="JB103" s="473">
        <v>0</v>
      </c>
      <c r="JC103" s="473">
        <v>0</v>
      </c>
      <c r="JD103" s="473">
        <v>0</v>
      </c>
      <c r="JE103" s="473">
        <v>0</v>
      </c>
      <c r="JF103" s="473">
        <v>0</v>
      </c>
      <c r="JG103" s="473">
        <v>0</v>
      </c>
      <c r="JH103" s="473">
        <v>0</v>
      </c>
      <c r="JI103" s="467" t="s">
        <v>1406</v>
      </c>
      <c r="JJ103" s="467" t="s">
        <v>1406</v>
      </c>
      <c r="JK103" s="395"/>
      <c r="JL103" s="395"/>
      <c r="JM103" s="395"/>
      <c r="JN103" s="395"/>
      <c r="JO103" s="395"/>
      <c r="JP103" s="395"/>
      <c r="JQ103" s="395"/>
      <c r="JR103" s="395"/>
      <c r="JS103" s="395"/>
      <c r="JT103" s="395"/>
      <c r="JU103" s="395"/>
      <c r="JV103" s="395"/>
      <c r="JW103" s="395"/>
      <c r="JX103" s="395"/>
      <c r="JY103" s="395"/>
      <c r="JZ103" s="395"/>
      <c r="KA103" s="395"/>
      <c r="KB103" s="395"/>
      <c r="KC103" s="395"/>
      <c r="KD103" s="395"/>
      <c r="KE103" s="395"/>
      <c r="KF103" s="395"/>
      <c r="KG103" s="395"/>
      <c r="KH103" s="395"/>
      <c r="KI103" s="395"/>
      <c r="KJ103" s="395"/>
      <c r="KK103" s="395"/>
      <c r="KL103" s="395"/>
      <c r="KM103" s="395"/>
      <c r="KN103" s="395"/>
      <c r="KO103" s="395"/>
      <c r="KP103" s="395"/>
      <c r="KQ103" s="395"/>
      <c r="KR103" s="395"/>
      <c r="KS103" s="395"/>
      <c r="KT103" s="395"/>
      <c r="KU103" s="395"/>
      <c r="KV103" s="395"/>
      <c r="KW103" s="395"/>
      <c r="KX103" s="395"/>
      <c r="KY103" s="395"/>
      <c r="KZ103" s="395"/>
      <c r="LA103" s="395"/>
      <c r="LB103" s="395"/>
      <c r="LC103" s="395"/>
      <c r="LD103" s="395"/>
      <c r="LE103" s="395"/>
      <c r="LF103" s="395"/>
      <c r="LG103" s="395"/>
      <c r="LH103" s="395"/>
      <c r="LI103" s="395"/>
      <c r="LJ103" s="395"/>
      <c r="LK103" s="395"/>
      <c r="LL103" s="395"/>
      <c r="LM103" s="395"/>
      <c r="LN103" s="395"/>
      <c r="LO103" s="395"/>
      <c r="LP103" s="395"/>
      <c r="LQ103" s="395"/>
      <c r="LR103" s="395"/>
      <c r="LS103" s="395"/>
      <c r="LT103" s="395"/>
      <c r="LU103" s="395"/>
      <c r="LV103" s="395"/>
      <c r="LW103" s="395"/>
      <c r="LX103" s="395"/>
      <c r="LY103" s="395"/>
      <c r="LZ103" s="395"/>
      <c r="MA103" s="395"/>
      <c r="MB103" s="395"/>
      <c r="MC103" s="395"/>
      <c r="MD103" s="395"/>
      <c r="ME103" s="395"/>
      <c r="MF103" s="395"/>
      <c r="MG103" s="395"/>
      <c r="MH103" s="395"/>
      <c r="MI103" s="395"/>
      <c r="MJ103" s="395"/>
      <c r="MK103" s="395"/>
      <c r="ML103" s="395"/>
      <c r="MM103" s="395"/>
      <c r="MN103" s="395"/>
      <c r="MO103" s="395"/>
      <c r="MP103" s="395"/>
      <c r="MQ103" s="395"/>
      <c r="MR103" s="395"/>
      <c r="MS103" s="395"/>
      <c r="MT103" s="395"/>
      <c r="MU103" s="395"/>
      <c r="MV103" s="395"/>
      <c r="MW103" s="395"/>
      <c r="MX103" s="395"/>
      <c r="MY103" s="395"/>
      <c r="MZ103" s="395"/>
      <c r="NA103" s="395"/>
      <c r="NB103" s="395"/>
      <c r="NC103" s="395"/>
      <c r="ND103" s="395"/>
      <c r="NE103" s="395"/>
      <c r="NF103" s="395"/>
      <c r="NG103" s="489"/>
      <c r="NH103" s="475">
        <v>5.381613263776944</v>
      </c>
      <c r="NI103" s="475">
        <v>24.985754061063599</v>
      </c>
      <c r="NJ103" s="475">
        <v>4.5176896065141117</v>
      </c>
      <c r="NK103" s="475">
        <v>2306.7743395768416</v>
      </c>
      <c r="NL103" s="475">
        <v>16.818046981487111</v>
      </c>
      <c r="NM103" s="475">
        <v>0.41184100000000001</v>
      </c>
      <c r="NN103" s="475">
        <v>1.184043</v>
      </c>
      <c r="NO103" s="475">
        <v>0.12012</v>
      </c>
      <c r="NP103" s="475">
        <v>6.8174297496671893E-2</v>
      </c>
      <c r="NQ103" s="475">
        <v>1.0627885976435985</v>
      </c>
      <c r="NR103" s="475">
        <v>0.72988712370502251</v>
      </c>
      <c r="NS103" s="475">
        <v>0</v>
      </c>
      <c r="NT103" s="475">
        <v>10.404694129767391</v>
      </c>
      <c r="NU103" s="475">
        <v>1.6596328712361597E-2</v>
      </c>
      <c r="NV103" s="475">
        <v>0</v>
      </c>
      <c r="NW103" s="475">
        <v>0.67935802036492354</v>
      </c>
      <c r="NX103" s="475">
        <v>0</v>
      </c>
      <c r="NY103" s="475">
        <v>0</v>
      </c>
      <c r="NZ103" s="475">
        <v>2.1564541863004751</v>
      </c>
      <c r="OA103" s="475">
        <v>2.0339494949487173E-2</v>
      </c>
      <c r="OB103" s="475">
        <v>0.21999999999999995</v>
      </c>
      <c r="OC103" s="475">
        <v>2.1810499158226238</v>
      </c>
      <c r="OD103" s="475">
        <v>3.3030615410487851E-14</v>
      </c>
      <c r="OE103" s="475">
        <v>2.6606768369674827E-13</v>
      </c>
      <c r="OF103" s="475">
        <v>0.11999999880790704</v>
      </c>
      <c r="OG103" s="475">
        <v>7.4893966317176833E-2</v>
      </c>
      <c r="OH103" s="475">
        <v>0.29307654910849035</v>
      </c>
      <c r="OI103" s="475">
        <v>0.12</v>
      </c>
      <c r="OJ103" s="475">
        <v>4.6974999999999996E-2</v>
      </c>
      <c r="OK103" s="475">
        <v>6.1648350000000005E-2</v>
      </c>
      <c r="OL103" s="475">
        <v>0.8175468639883785</v>
      </c>
      <c r="OM103" s="475" t="s">
        <v>1395</v>
      </c>
      <c r="ON103" s="475">
        <v>1</v>
      </c>
      <c r="OO103" s="475">
        <v>92</v>
      </c>
      <c r="OP103" s="490"/>
      <c r="OQ103" s="491" t="s">
        <v>1395</v>
      </c>
      <c r="OR103" s="478" t="s">
        <v>1395</v>
      </c>
      <c r="OS103" s="479">
        <v>1928218</v>
      </c>
      <c r="OT103" s="479">
        <v>2032</v>
      </c>
      <c r="OU103" s="479" t="s">
        <v>1395</v>
      </c>
      <c r="OV103" s="479" t="s">
        <v>1395</v>
      </c>
      <c r="OW103" s="479">
        <v>0</v>
      </c>
      <c r="OX103" s="479">
        <v>1</v>
      </c>
      <c r="OY103" s="480">
        <v>1</v>
      </c>
      <c r="OZ103" s="480">
        <v>0.80444570646032543</v>
      </c>
      <c r="PA103" s="481"/>
      <c r="PB103" s="482">
        <v>5.381613263776944</v>
      </c>
      <c r="PC103" s="483"/>
      <c r="PD103" s="478">
        <v>1402.9136887915136</v>
      </c>
      <c r="PE103" s="479">
        <v>2.1752280041492838E-10</v>
      </c>
      <c r="PF103" s="479">
        <v>1783.1105188829031</v>
      </c>
      <c r="PG103" s="480">
        <v>5.381613263776944</v>
      </c>
      <c r="PH103" s="483"/>
      <c r="PI103" s="478">
        <v>5.381613263776944</v>
      </c>
      <c r="PJ103" s="479">
        <v>68200</v>
      </c>
      <c r="PK103" s="479">
        <v>1000</v>
      </c>
      <c r="PL103" s="479">
        <v>-0.19310665579814845</v>
      </c>
      <c r="PM103" s="484">
        <v>36</v>
      </c>
      <c r="PN103" s="479">
        <v>13860</v>
      </c>
      <c r="PO103" s="485">
        <v>2029</v>
      </c>
      <c r="PP103" s="479">
        <v>33</v>
      </c>
      <c r="PQ103" s="479">
        <v>0</v>
      </c>
      <c r="PR103" s="486" t="s">
        <v>1787</v>
      </c>
      <c r="PS103" s="486" t="s">
        <v>1657</v>
      </c>
      <c r="PT103" s="479">
        <v>1</v>
      </c>
      <c r="PU103" s="487" t="s">
        <v>1786</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row>
    <row r="104" spans="1:457" x14ac:dyDescent="0.35">
      <c r="A104" s="459" t="s">
        <v>1788</v>
      </c>
      <c r="B104" s="460">
        <v>5.1885066079787956</v>
      </c>
      <c r="C104" s="488">
        <f>NPV(About!A$94,'H2 Data'!AE$2:BH$2)/30*AB104+B104</f>
        <v>5.1885066079787956</v>
      </c>
      <c r="D104" s="462" t="s">
        <v>1592</v>
      </c>
      <c r="E104" s="463" t="s">
        <v>1788</v>
      </c>
      <c r="F104" s="463" t="s">
        <v>1391</v>
      </c>
      <c r="G104" s="463" t="s">
        <v>1392</v>
      </c>
      <c r="H104" s="463" t="s">
        <v>1713</v>
      </c>
      <c r="I104" s="463" t="s">
        <v>1654</v>
      </c>
      <c r="J104" s="464">
        <v>2033</v>
      </c>
      <c r="K104" s="465">
        <v>1000</v>
      </c>
      <c r="L104" s="466">
        <v>0.54</v>
      </c>
      <c r="M104" s="466">
        <v>2.3300000000000001E-2</v>
      </c>
      <c r="N104" s="466">
        <v>0.25</v>
      </c>
      <c r="O104" s="471">
        <v>0.12</v>
      </c>
      <c r="P104" s="465">
        <v>1</v>
      </c>
      <c r="Q104" s="465">
        <v>2</v>
      </c>
      <c r="R104" s="465">
        <v>30</v>
      </c>
      <c r="S104" s="467" t="s">
        <v>1395</v>
      </c>
      <c r="T104" s="468">
        <v>114668.99999999999</v>
      </c>
      <c r="U104" s="468">
        <v>1130311.9999999998</v>
      </c>
      <c r="V104" s="468">
        <v>393152</v>
      </c>
      <c r="W104" s="468">
        <v>16338.999999999998</v>
      </c>
      <c r="X104" s="465">
        <v>0</v>
      </c>
      <c r="Y104" s="469" t="s">
        <v>1772</v>
      </c>
      <c r="Z104" s="470">
        <v>21.03</v>
      </c>
      <c r="AA104" s="469" t="s">
        <v>1397</v>
      </c>
      <c r="AB104" s="465">
        <v>0</v>
      </c>
      <c r="AC104" s="466">
        <v>0</v>
      </c>
      <c r="AD104" s="466">
        <v>0.7</v>
      </c>
      <c r="AE104" s="466">
        <v>0.7</v>
      </c>
      <c r="AF104" s="467" t="s">
        <v>1398</v>
      </c>
      <c r="AG104" s="465">
        <v>467.33</v>
      </c>
      <c r="AH104" s="465">
        <v>467.33</v>
      </c>
      <c r="AI104" s="465">
        <v>467.33</v>
      </c>
      <c r="AJ104" s="465">
        <v>30</v>
      </c>
      <c r="AK104" s="469" t="s">
        <v>1399</v>
      </c>
      <c r="AL104" s="466">
        <v>0.91</v>
      </c>
      <c r="AM104" s="466">
        <v>0.01</v>
      </c>
      <c r="AN104" s="469" t="s">
        <v>1400</v>
      </c>
      <c r="AO104" s="466"/>
      <c r="AP104" s="466"/>
      <c r="AQ104" s="466"/>
      <c r="AR104" s="466"/>
      <c r="AS104" s="466"/>
      <c r="AT104" s="466"/>
      <c r="AU104" s="466"/>
      <c r="AV104" s="466"/>
      <c r="AW104" s="466"/>
      <c r="AX104" s="466"/>
      <c r="AY104" s="466"/>
      <c r="AZ104" s="466"/>
      <c r="BA104" s="466"/>
      <c r="BB104" s="466"/>
      <c r="BC104" s="466"/>
      <c r="BD104" s="466"/>
      <c r="BE104" s="466"/>
      <c r="BF104" s="466"/>
      <c r="BG104" s="466"/>
      <c r="BH104" s="466"/>
      <c r="BI104" s="466"/>
      <c r="BJ104" s="466"/>
      <c r="BK104" s="466"/>
      <c r="BL104" s="466"/>
      <c r="BM104" s="466"/>
      <c r="BN104" s="466"/>
      <c r="BO104" s="466"/>
      <c r="BP104" s="466"/>
      <c r="BQ104" s="466"/>
      <c r="BR104" s="466"/>
      <c r="BS104" s="466"/>
      <c r="BT104" s="466"/>
      <c r="BU104" s="466"/>
      <c r="BV104" s="466"/>
      <c r="BW104" s="466"/>
      <c r="BX104" s="466"/>
      <c r="BY104" s="466"/>
      <c r="BZ104" s="466"/>
      <c r="CA104" s="466"/>
      <c r="CB104" s="466"/>
      <c r="CC104" s="466"/>
      <c r="CD104" s="466"/>
      <c r="CE104" s="466"/>
      <c r="CF104" s="466"/>
      <c r="CG104" s="466"/>
      <c r="CH104" s="466"/>
      <c r="CI104" s="466"/>
      <c r="CJ104" s="466"/>
      <c r="CK104" s="466"/>
      <c r="CL104" s="466"/>
      <c r="CM104" s="466"/>
      <c r="CN104" s="466"/>
      <c r="CO104" s="466"/>
      <c r="CP104" s="466"/>
      <c r="CQ104" s="466"/>
      <c r="CR104" s="466"/>
      <c r="CS104" s="466"/>
      <c r="CT104" s="466"/>
      <c r="CU104" s="466"/>
      <c r="CV104" s="466"/>
      <c r="CW104" s="466"/>
      <c r="CX104" s="466"/>
      <c r="CY104" s="466"/>
      <c r="CZ104" s="466"/>
      <c r="DA104" s="466"/>
      <c r="DB104" s="466"/>
      <c r="DC104" s="466"/>
      <c r="DD104" s="466"/>
      <c r="DE104" s="466"/>
      <c r="DF104" s="466"/>
      <c r="DG104" s="466"/>
      <c r="DH104" s="466"/>
      <c r="DI104" s="466"/>
      <c r="DJ104" s="466"/>
      <c r="DK104" s="466"/>
      <c r="DL104" s="466"/>
      <c r="DM104" s="466"/>
      <c r="DN104" s="466"/>
      <c r="DO104" s="466"/>
      <c r="DP104" s="466"/>
      <c r="DQ104" s="466"/>
      <c r="DR104" s="466"/>
      <c r="DS104" s="466"/>
      <c r="DT104" s="466"/>
      <c r="DU104" s="466"/>
      <c r="DV104" s="466"/>
      <c r="DW104" s="471"/>
      <c r="DX104" s="466"/>
      <c r="DY104" s="466"/>
      <c r="DZ104" s="466"/>
      <c r="EA104" s="466"/>
      <c r="EB104" s="466"/>
      <c r="EC104" s="466"/>
      <c r="ED104" s="466"/>
      <c r="EE104" s="466"/>
      <c r="EF104" s="466"/>
      <c r="EG104" s="466"/>
      <c r="EH104" s="466"/>
      <c r="EI104" s="466"/>
      <c r="EJ104" s="466"/>
      <c r="EK104" s="465"/>
      <c r="EL104" s="465"/>
      <c r="EM104" s="465"/>
      <c r="EN104" s="465"/>
      <c r="EO104" s="466"/>
      <c r="EP104" s="466"/>
      <c r="EQ104" s="466"/>
      <c r="ER104" s="465"/>
      <c r="ES104" s="465"/>
      <c r="ET104" s="465"/>
      <c r="EU104" s="465"/>
      <c r="EV104" s="465"/>
      <c r="EW104" s="467"/>
      <c r="EX104" s="467" t="s">
        <v>1401</v>
      </c>
      <c r="EY104" s="467">
        <v>0</v>
      </c>
      <c r="EZ104" s="467">
        <v>0</v>
      </c>
      <c r="FA104" s="467">
        <v>0</v>
      </c>
      <c r="FB104" s="469" t="s">
        <v>1402</v>
      </c>
      <c r="FC104" s="467">
        <v>100</v>
      </c>
      <c r="FD104" s="469" t="s">
        <v>1715</v>
      </c>
      <c r="FE104" s="467">
        <v>0</v>
      </c>
      <c r="FF104" s="469" t="s">
        <v>1404</v>
      </c>
      <c r="FG104" s="467">
        <v>0</v>
      </c>
      <c r="FH104" s="469" t="s">
        <v>1405</v>
      </c>
      <c r="FI104" s="467">
        <v>0</v>
      </c>
      <c r="FJ104" s="469" t="s">
        <v>1405</v>
      </c>
      <c r="FK104" s="467">
        <v>0</v>
      </c>
      <c r="FL104" s="472">
        <v>1</v>
      </c>
      <c r="FM104" s="473">
        <v>0</v>
      </c>
      <c r="FN104" s="473">
        <v>0</v>
      </c>
      <c r="FO104" s="473">
        <v>0</v>
      </c>
      <c r="FP104" s="473">
        <v>0</v>
      </c>
      <c r="FQ104" s="473">
        <v>0</v>
      </c>
      <c r="FR104" s="473">
        <v>0</v>
      </c>
      <c r="FS104" s="473">
        <v>0</v>
      </c>
      <c r="FT104" s="473">
        <v>0</v>
      </c>
      <c r="FU104" s="473">
        <v>0</v>
      </c>
      <c r="FV104" s="473">
        <v>97967.999999999985</v>
      </c>
      <c r="FW104" s="473">
        <v>0</v>
      </c>
      <c r="FX104" s="473">
        <v>0</v>
      </c>
      <c r="FY104" s="473">
        <v>0</v>
      </c>
      <c r="FZ104" s="473">
        <v>0</v>
      </c>
      <c r="GA104" s="473">
        <v>0</v>
      </c>
      <c r="GB104" s="473">
        <v>0</v>
      </c>
      <c r="GC104" s="473">
        <v>0</v>
      </c>
      <c r="GD104" s="473">
        <v>0</v>
      </c>
      <c r="GE104" s="473">
        <v>0</v>
      </c>
      <c r="GF104" s="473">
        <v>96003.999999999985</v>
      </c>
      <c r="GG104" s="473">
        <v>0</v>
      </c>
      <c r="GH104" s="473">
        <v>0</v>
      </c>
      <c r="GI104" s="473">
        <v>0</v>
      </c>
      <c r="GJ104" s="473">
        <v>0</v>
      </c>
      <c r="GK104" s="473">
        <v>0</v>
      </c>
      <c r="GL104" s="473">
        <v>0</v>
      </c>
      <c r="GM104" s="473">
        <v>0</v>
      </c>
      <c r="GN104" s="473">
        <v>0</v>
      </c>
      <c r="GO104" s="473">
        <v>0</v>
      </c>
      <c r="GP104" s="473">
        <v>0</v>
      </c>
      <c r="GQ104" s="473">
        <v>0</v>
      </c>
      <c r="GR104" s="473">
        <v>0</v>
      </c>
      <c r="GS104" s="473">
        <v>0</v>
      </c>
      <c r="GT104" s="473">
        <v>0</v>
      </c>
      <c r="GU104" s="473">
        <v>0</v>
      </c>
      <c r="GV104" s="473">
        <v>0</v>
      </c>
      <c r="GW104" s="473">
        <v>0</v>
      </c>
      <c r="GX104" s="473">
        <v>0</v>
      </c>
      <c r="GY104" s="473">
        <v>0</v>
      </c>
      <c r="GZ104" s="473">
        <v>0</v>
      </c>
      <c r="HA104" s="473">
        <v>0</v>
      </c>
      <c r="HB104" s="473">
        <v>0</v>
      </c>
      <c r="HC104" s="473">
        <v>0</v>
      </c>
      <c r="HD104" s="473">
        <v>0</v>
      </c>
      <c r="HE104" s="473">
        <v>0</v>
      </c>
      <c r="HF104" s="473">
        <v>0</v>
      </c>
      <c r="HG104" s="473">
        <v>0</v>
      </c>
      <c r="HH104" s="473">
        <v>0</v>
      </c>
      <c r="HI104" s="473">
        <v>0</v>
      </c>
      <c r="HJ104" s="473">
        <v>0</v>
      </c>
      <c r="HK104" s="473">
        <v>0</v>
      </c>
      <c r="HL104" s="473">
        <v>0</v>
      </c>
      <c r="HM104" s="473">
        <v>0</v>
      </c>
      <c r="HN104" s="473">
        <v>0</v>
      </c>
      <c r="HO104" s="473">
        <v>0</v>
      </c>
      <c r="HP104" s="473">
        <v>0</v>
      </c>
      <c r="HQ104" s="473">
        <v>0</v>
      </c>
      <c r="HR104" s="473">
        <v>0</v>
      </c>
      <c r="HS104" s="473">
        <v>0</v>
      </c>
      <c r="HT104" s="473">
        <v>0</v>
      </c>
      <c r="HU104" s="473">
        <v>0</v>
      </c>
      <c r="HV104" s="473">
        <v>0</v>
      </c>
      <c r="HW104" s="473">
        <v>0</v>
      </c>
      <c r="HX104" s="473">
        <v>0</v>
      </c>
      <c r="HY104" s="473">
        <v>0</v>
      </c>
      <c r="HZ104" s="473">
        <v>0</v>
      </c>
      <c r="IA104" s="473">
        <v>0</v>
      </c>
      <c r="IB104" s="473">
        <v>0</v>
      </c>
      <c r="IC104" s="473">
        <v>0</v>
      </c>
      <c r="ID104" s="473">
        <v>0</v>
      </c>
      <c r="IE104" s="473">
        <v>0</v>
      </c>
      <c r="IF104" s="473">
        <v>0</v>
      </c>
      <c r="IG104" s="473">
        <v>0</v>
      </c>
      <c r="IH104" s="473">
        <v>0</v>
      </c>
      <c r="II104" s="473">
        <v>0</v>
      </c>
      <c r="IJ104" s="473">
        <v>0</v>
      </c>
      <c r="IK104" s="473">
        <v>0</v>
      </c>
      <c r="IL104" s="473">
        <v>0</v>
      </c>
      <c r="IM104" s="473">
        <v>0</v>
      </c>
      <c r="IN104" s="473">
        <v>0</v>
      </c>
      <c r="IO104" s="473">
        <v>0</v>
      </c>
      <c r="IP104" s="473">
        <v>0</v>
      </c>
      <c r="IQ104" s="473">
        <v>0</v>
      </c>
      <c r="IR104" s="473">
        <v>0</v>
      </c>
      <c r="IS104" s="473">
        <v>0</v>
      </c>
      <c r="IT104" s="473">
        <v>0</v>
      </c>
      <c r="IU104" s="473">
        <v>0</v>
      </c>
      <c r="IV104" s="473">
        <v>0</v>
      </c>
      <c r="IW104" s="473">
        <v>0</v>
      </c>
      <c r="IX104" s="473">
        <v>0</v>
      </c>
      <c r="IY104" s="473">
        <v>0</v>
      </c>
      <c r="IZ104" s="473">
        <v>0</v>
      </c>
      <c r="JA104" s="473">
        <v>0</v>
      </c>
      <c r="JB104" s="473">
        <v>0</v>
      </c>
      <c r="JC104" s="473">
        <v>0</v>
      </c>
      <c r="JD104" s="473">
        <v>0</v>
      </c>
      <c r="JE104" s="473">
        <v>0</v>
      </c>
      <c r="JF104" s="473">
        <v>0</v>
      </c>
      <c r="JG104" s="473">
        <v>0</v>
      </c>
      <c r="JH104" s="473">
        <v>0</v>
      </c>
      <c r="JI104" s="467" t="s">
        <v>1406</v>
      </c>
      <c r="JJ104" s="467" t="s">
        <v>1406</v>
      </c>
      <c r="JK104" s="395"/>
      <c r="JL104" s="395"/>
      <c r="JM104" s="395"/>
      <c r="JN104" s="395"/>
      <c r="JO104" s="395"/>
      <c r="JP104" s="395"/>
      <c r="JQ104" s="395"/>
      <c r="JR104" s="395"/>
      <c r="JS104" s="395"/>
      <c r="JT104" s="395"/>
      <c r="JU104" s="395"/>
      <c r="JV104" s="395"/>
      <c r="JW104" s="395"/>
      <c r="JX104" s="395"/>
      <c r="JY104" s="395"/>
      <c r="JZ104" s="395"/>
      <c r="KA104" s="395"/>
      <c r="KB104" s="395"/>
      <c r="KC104" s="395"/>
      <c r="KD104" s="395"/>
      <c r="KE104" s="395"/>
      <c r="KF104" s="395"/>
      <c r="KG104" s="395"/>
      <c r="KH104" s="395"/>
      <c r="KI104" s="395"/>
      <c r="KJ104" s="395"/>
      <c r="KK104" s="395"/>
      <c r="KL104" s="395"/>
      <c r="KM104" s="395"/>
      <c r="KN104" s="395"/>
      <c r="KO104" s="395"/>
      <c r="KP104" s="395"/>
      <c r="KQ104" s="395"/>
      <c r="KR104" s="395"/>
      <c r="KS104" s="395"/>
      <c r="KT104" s="395"/>
      <c r="KU104" s="395"/>
      <c r="KV104" s="395"/>
      <c r="KW104" s="395"/>
      <c r="KX104" s="395"/>
      <c r="KY104" s="395"/>
      <c r="KZ104" s="395"/>
      <c r="LA104" s="395"/>
      <c r="LB104" s="395"/>
      <c r="LC104" s="395"/>
      <c r="LD104" s="395"/>
      <c r="LE104" s="395"/>
      <c r="LF104" s="395"/>
      <c r="LG104" s="395"/>
      <c r="LH104" s="395"/>
      <c r="LI104" s="395"/>
      <c r="LJ104" s="395"/>
      <c r="LK104" s="395"/>
      <c r="LL104" s="395"/>
      <c r="LM104" s="395"/>
      <c r="LN104" s="395"/>
      <c r="LO104" s="395"/>
      <c r="LP104" s="395"/>
      <c r="LQ104" s="395"/>
      <c r="LR104" s="395"/>
      <c r="LS104" s="395"/>
      <c r="LT104" s="395"/>
      <c r="LU104" s="395"/>
      <c r="LV104" s="395"/>
      <c r="LW104" s="395"/>
      <c r="LX104" s="395"/>
      <c r="LY104" s="395"/>
      <c r="LZ104" s="395"/>
      <c r="MA104" s="395"/>
      <c r="MB104" s="395"/>
      <c r="MC104" s="395"/>
      <c r="MD104" s="395"/>
      <c r="ME104" s="395"/>
      <c r="MF104" s="395"/>
      <c r="MG104" s="395"/>
      <c r="MH104" s="395"/>
      <c r="MI104" s="395"/>
      <c r="MJ104" s="395"/>
      <c r="MK104" s="395"/>
      <c r="ML104" s="395"/>
      <c r="MM104" s="395"/>
      <c r="MN104" s="395"/>
      <c r="MO104" s="395"/>
      <c r="MP104" s="395"/>
      <c r="MQ104" s="395"/>
      <c r="MR104" s="395"/>
      <c r="MS104" s="395"/>
      <c r="MT104" s="395"/>
      <c r="MU104" s="395"/>
      <c r="MV104" s="395"/>
      <c r="MW104" s="395"/>
      <c r="MX104" s="395"/>
      <c r="MY104" s="395"/>
      <c r="MZ104" s="395"/>
      <c r="NA104" s="395"/>
      <c r="NB104" s="395"/>
      <c r="NC104" s="395"/>
      <c r="ND104" s="395"/>
      <c r="NE104" s="395"/>
      <c r="NF104" s="395"/>
      <c r="NG104" s="489"/>
      <c r="NH104" s="475">
        <v>5.1885066079787956</v>
      </c>
      <c r="NI104" s="475">
        <v>24.543711658382897</v>
      </c>
      <c r="NJ104" s="475">
        <v>4.4539329267217997</v>
      </c>
      <c r="NK104" s="475">
        <v>2357.914623356</v>
      </c>
      <c r="NL104" s="475">
        <v>16.5766689428734</v>
      </c>
      <c r="NM104" s="475">
        <v>0.393152</v>
      </c>
      <c r="NN104" s="475">
        <v>1.1303119999999998</v>
      </c>
      <c r="NO104" s="475">
        <v>0.11466899999999998</v>
      </c>
      <c r="NP104" s="475">
        <v>6.4741879738750202E-2</v>
      </c>
      <c r="NQ104" s="475">
        <v>1.0084867870773921</v>
      </c>
      <c r="NR104" s="475">
        <v>0.66638207887857093</v>
      </c>
      <c r="NS104" s="475">
        <v>0</v>
      </c>
      <c r="NT104" s="475">
        <v>10.48468402346116</v>
      </c>
      <c r="NU104" s="475">
        <v>1.7309555902959826E-2</v>
      </c>
      <c r="NV104" s="475">
        <v>0</v>
      </c>
      <c r="NW104" s="475">
        <v>0.64955345346173043</v>
      </c>
      <c r="NX104" s="475">
        <v>0</v>
      </c>
      <c r="NY104" s="475">
        <v>0</v>
      </c>
      <c r="NZ104" s="475">
        <v>2.0629045846140888</v>
      </c>
      <c r="OA104" s="475">
        <v>2.0340505050511788E-2</v>
      </c>
      <c r="OB104" s="475">
        <v>0.21999999999999995</v>
      </c>
      <c r="OC104" s="475">
        <v>2.0839569173588002</v>
      </c>
      <c r="OD104" s="475">
        <v>3.2391827116464503E-14</v>
      </c>
      <c r="OE104" s="475">
        <v>2.6092212647199777E-13</v>
      </c>
      <c r="OF104" s="475">
        <v>0.11999999880790704</v>
      </c>
      <c r="OG104" s="475">
        <v>7.4819484353065485E-2</v>
      </c>
      <c r="OH104" s="475">
        <v>0.29346111074163572</v>
      </c>
      <c r="OI104" s="475">
        <v>0.12</v>
      </c>
      <c r="OJ104" s="475">
        <v>4.6732999999999997E-2</v>
      </c>
      <c r="OK104" s="475">
        <v>6.1516217999999998E-2</v>
      </c>
      <c r="OL104" s="475">
        <v>0.80121455965825672</v>
      </c>
      <c r="OM104" s="475" t="s">
        <v>1395</v>
      </c>
      <c r="ON104" s="475">
        <v>1</v>
      </c>
      <c r="OO104" s="475">
        <v>93</v>
      </c>
      <c r="OP104" s="490"/>
      <c r="OQ104" s="491" t="s">
        <v>1395</v>
      </c>
      <c r="OR104" s="478" t="s">
        <v>1395</v>
      </c>
      <c r="OS104" s="479">
        <v>1848443.9999999998</v>
      </c>
      <c r="OT104" s="479">
        <v>2033</v>
      </c>
      <c r="OU104" s="479" t="s">
        <v>1395</v>
      </c>
      <c r="OV104" s="479" t="s">
        <v>1395</v>
      </c>
      <c r="OW104" s="479">
        <v>0</v>
      </c>
      <c r="OX104" s="479">
        <v>1</v>
      </c>
      <c r="OY104" s="480">
        <v>1</v>
      </c>
      <c r="OZ104" s="480">
        <v>0.78840596031171539</v>
      </c>
      <c r="PA104" s="481"/>
      <c r="PB104" s="482">
        <v>5.1885066079787956</v>
      </c>
      <c r="PC104" s="483"/>
      <c r="PD104" s="478">
        <v>1312.4960102566588</v>
      </c>
      <c r="PE104" s="479">
        <v>2.0905460666635765E-10</v>
      </c>
      <c r="PF104" s="479">
        <v>1669.696623888409</v>
      </c>
      <c r="PG104" s="480">
        <v>5.1885066079787956</v>
      </c>
      <c r="PH104" s="483"/>
      <c r="PI104" s="478">
        <v>5.1885066079787956</v>
      </c>
      <c r="PJ104" s="479">
        <v>69200</v>
      </c>
      <c r="PK104" s="479">
        <v>1000</v>
      </c>
      <c r="PL104" s="479">
        <v>-0.11623623838179054</v>
      </c>
      <c r="PM104" s="484">
        <v>36</v>
      </c>
      <c r="PN104" s="479">
        <v>13824</v>
      </c>
      <c r="PO104" s="485">
        <v>2030</v>
      </c>
      <c r="PP104" s="479">
        <v>33</v>
      </c>
      <c r="PQ104" s="479">
        <v>0</v>
      </c>
      <c r="PR104" s="486" t="s">
        <v>1789</v>
      </c>
      <c r="PS104" s="486" t="s">
        <v>1657</v>
      </c>
      <c r="PT104" s="479">
        <v>1</v>
      </c>
      <c r="PU104" s="487" t="s">
        <v>1788</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row>
    <row r="105" spans="1:457" x14ac:dyDescent="0.35">
      <c r="A105" s="459" t="s">
        <v>1790</v>
      </c>
      <c r="B105" s="460">
        <v>5.0722703695970051</v>
      </c>
      <c r="C105" s="488">
        <f>NPV(About!A$94,'H2 Data'!AE$2:BH$2)/30*AB105+B105</f>
        <v>5.0722703695970051</v>
      </c>
      <c r="D105" s="462" t="s">
        <v>1592</v>
      </c>
      <c r="E105" s="463" t="s">
        <v>1790</v>
      </c>
      <c r="F105" s="463" t="s">
        <v>1391</v>
      </c>
      <c r="G105" s="463" t="s">
        <v>1392</v>
      </c>
      <c r="H105" s="463" t="s">
        <v>1713</v>
      </c>
      <c r="I105" s="463" t="s">
        <v>1654</v>
      </c>
      <c r="J105" s="464">
        <v>2034</v>
      </c>
      <c r="K105" s="465">
        <v>1000</v>
      </c>
      <c r="L105" s="466">
        <v>0.54</v>
      </c>
      <c r="M105" s="466">
        <v>2.3300000000000001E-2</v>
      </c>
      <c r="N105" s="466">
        <v>0.25</v>
      </c>
      <c r="O105" s="471">
        <v>0.12</v>
      </c>
      <c r="P105" s="465">
        <v>1</v>
      </c>
      <c r="Q105" s="465">
        <v>2</v>
      </c>
      <c r="R105" s="465">
        <v>30</v>
      </c>
      <c r="S105" s="467" t="s">
        <v>1395</v>
      </c>
      <c r="T105" s="468">
        <v>109773</v>
      </c>
      <c r="U105" s="468">
        <v>1082044</v>
      </c>
      <c r="V105" s="468">
        <v>376363</v>
      </c>
      <c r="W105" s="468">
        <v>14940</v>
      </c>
      <c r="X105" s="465">
        <v>0</v>
      </c>
      <c r="Y105" s="469" t="s">
        <v>1772</v>
      </c>
      <c r="Z105" s="470">
        <v>21.1</v>
      </c>
      <c r="AA105" s="469" t="s">
        <v>1397</v>
      </c>
      <c r="AB105" s="465">
        <v>0</v>
      </c>
      <c r="AC105" s="466">
        <v>0</v>
      </c>
      <c r="AD105" s="466">
        <v>0.7</v>
      </c>
      <c r="AE105" s="466">
        <v>0.7</v>
      </c>
      <c r="AF105" s="467" t="s">
        <v>1398</v>
      </c>
      <c r="AG105" s="465">
        <v>465.17</v>
      </c>
      <c r="AH105" s="465">
        <v>465.17</v>
      </c>
      <c r="AI105" s="465">
        <v>465.17</v>
      </c>
      <c r="AJ105" s="465">
        <v>30</v>
      </c>
      <c r="AK105" s="469" t="s">
        <v>1399</v>
      </c>
      <c r="AL105" s="466">
        <v>0.91</v>
      </c>
      <c r="AM105" s="466">
        <v>0.01</v>
      </c>
      <c r="AN105" s="469" t="s">
        <v>1400</v>
      </c>
      <c r="AO105" s="466"/>
      <c r="AP105" s="466"/>
      <c r="AQ105" s="466"/>
      <c r="AR105" s="466"/>
      <c r="AS105" s="466"/>
      <c r="AT105" s="466"/>
      <c r="AU105" s="466"/>
      <c r="AV105" s="466"/>
      <c r="AW105" s="466"/>
      <c r="AX105" s="466"/>
      <c r="AY105" s="466"/>
      <c r="AZ105" s="466"/>
      <c r="BA105" s="466"/>
      <c r="BB105" s="466"/>
      <c r="BC105" s="466"/>
      <c r="BD105" s="466"/>
      <c r="BE105" s="466"/>
      <c r="BF105" s="466"/>
      <c r="BG105" s="466"/>
      <c r="BH105" s="466"/>
      <c r="BI105" s="466"/>
      <c r="BJ105" s="466"/>
      <c r="BK105" s="466"/>
      <c r="BL105" s="466"/>
      <c r="BM105" s="466"/>
      <c r="BN105" s="466"/>
      <c r="BO105" s="466"/>
      <c r="BP105" s="466"/>
      <c r="BQ105" s="466"/>
      <c r="BR105" s="466"/>
      <c r="BS105" s="466"/>
      <c r="BT105" s="466"/>
      <c r="BU105" s="466"/>
      <c r="BV105" s="466"/>
      <c r="BW105" s="466"/>
      <c r="BX105" s="466"/>
      <c r="BY105" s="466"/>
      <c r="BZ105" s="466"/>
      <c r="CA105" s="466"/>
      <c r="CB105" s="466"/>
      <c r="CC105" s="466"/>
      <c r="CD105" s="466"/>
      <c r="CE105" s="466"/>
      <c r="CF105" s="466"/>
      <c r="CG105" s="466"/>
      <c r="CH105" s="466"/>
      <c r="CI105" s="466"/>
      <c r="CJ105" s="466"/>
      <c r="CK105" s="466"/>
      <c r="CL105" s="466"/>
      <c r="CM105" s="466"/>
      <c r="CN105" s="466"/>
      <c r="CO105" s="466"/>
      <c r="CP105" s="466"/>
      <c r="CQ105" s="466"/>
      <c r="CR105" s="466"/>
      <c r="CS105" s="466"/>
      <c r="CT105" s="466"/>
      <c r="CU105" s="466"/>
      <c r="CV105" s="466"/>
      <c r="CW105" s="466"/>
      <c r="CX105" s="466"/>
      <c r="CY105" s="466"/>
      <c r="CZ105" s="466"/>
      <c r="DA105" s="466"/>
      <c r="DB105" s="466"/>
      <c r="DC105" s="466"/>
      <c r="DD105" s="466"/>
      <c r="DE105" s="466"/>
      <c r="DF105" s="466"/>
      <c r="DG105" s="466"/>
      <c r="DH105" s="466"/>
      <c r="DI105" s="466"/>
      <c r="DJ105" s="466"/>
      <c r="DK105" s="466"/>
      <c r="DL105" s="466"/>
      <c r="DM105" s="466"/>
      <c r="DN105" s="466"/>
      <c r="DO105" s="466"/>
      <c r="DP105" s="466"/>
      <c r="DQ105" s="466"/>
      <c r="DR105" s="466"/>
      <c r="DS105" s="466"/>
      <c r="DT105" s="466"/>
      <c r="DU105" s="466"/>
      <c r="DV105" s="466"/>
      <c r="DW105" s="471"/>
      <c r="DX105" s="466"/>
      <c r="DY105" s="466"/>
      <c r="DZ105" s="466"/>
      <c r="EA105" s="466"/>
      <c r="EB105" s="466"/>
      <c r="EC105" s="466"/>
      <c r="ED105" s="466"/>
      <c r="EE105" s="466"/>
      <c r="EF105" s="466"/>
      <c r="EG105" s="466"/>
      <c r="EH105" s="466"/>
      <c r="EI105" s="466"/>
      <c r="EJ105" s="466"/>
      <c r="EK105" s="465"/>
      <c r="EL105" s="465"/>
      <c r="EM105" s="465"/>
      <c r="EN105" s="465"/>
      <c r="EO105" s="466"/>
      <c r="EP105" s="466"/>
      <c r="EQ105" s="466"/>
      <c r="ER105" s="465"/>
      <c r="ES105" s="465"/>
      <c r="ET105" s="465"/>
      <c r="EU105" s="465"/>
      <c r="EV105" s="465"/>
      <c r="EW105" s="467"/>
      <c r="EX105" s="467" t="s">
        <v>1401</v>
      </c>
      <c r="EY105" s="467">
        <v>0</v>
      </c>
      <c r="EZ105" s="467">
        <v>0</v>
      </c>
      <c r="FA105" s="467">
        <v>0</v>
      </c>
      <c r="FB105" s="469" t="s">
        <v>1402</v>
      </c>
      <c r="FC105" s="467">
        <v>100</v>
      </c>
      <c r="FD105" s="469" t="s">
        <v>1715</v>
      </c>
      <c r="FE105" s="467">
        <v>0</v>
      </c>
      <c r="FF105" s="469" t="s">
        <v>1404</v>
      </c>
      <c r="FG105" s="467">
        <v>0</v>
      </c>
      <c r="FH105" s="469" t="s">
        <v>1405</v>
      </c>
      <c r="FI105" s="467">
        <v>0</v>
      </c>
      <c r="FJ105" s="469" t="s">
        <v>1405</v>
      </c>
      <c r="FK105" s="467">
        <v>0</v>
      </c>
      <c r="FL105" s="472">
        <v>1</v>
      </c>
      <c r="FM105" s="473">
        <v>0</v>
      </c>
      <c r="FN105" s="473">
        <v>0</v>
      </c>
      <c r="FO105" s="473">
        <v>0</v>
      </c>
      <c r="FP105" s="473">
        <v>0</v>
      </c>
      <c r="FQ105" s="473">
        <v>0</v>
      </c>
      <c r="FR105" s="473">
        <v>0</v>
      </c>
      <c r="FS105" s="473">
        <v>0</v>
      </c>
      <c r="FT105" s="473">
        <v>0</v>
      </c>
      <c r="FU105" s="473">
        <v>0</v>
      </c>
      <c r="FV105" s="473">
        <v>96076</v>
      </c>
      <c r="FW105" s="473">
        <v>0</v>
      </c>
      <c r="FX105" s="473">
        <v>0</v>
      </c>
      <c r="FY105" s="473">
        <v>0</v>
      </c>
      <c r="FZ105" s="473">
        <v>0</v>
      </c>
      <c r="GA105" s="473">
        <v>0</v>
      </c>
      <c r="GB105" s="473">
        <v>0</v>
      </c>
      <c r="GC105" s="473">
        <v>0</v>
      </c>
      <c r="GD105" s="473">
        <v>0</v>
      </c>
      <c r="GE105" s="473">
        <v>0</v>
      </c>
      <c r="GF105" s="473">
        <v>97953.000000000015</v>
      </c>
      <c r="GG105" s="473">
        <v>0</v>
      </c>
      <c r="GH105" s="473">
        <v>0</v>
      </c>
      <c r="GI105" s="473">
        <v>0</v>
      </c>
      <c r="GJ105" s="473">
        <v>0</v>
      </c>
      <c r="GK105" s="473">
        <v>0</v>
      </c>
      <c r="GL105" s="473">
        <v>0</v>
      </c>
      <c r="GM105" s="473">
        <v>0</v>
      </c>
      <c r="GN105" s="473">
        <v>0</v>
      </c>
      <c r="GO105" s="473">
        <v>0</v>
      </c>
      <c r="GP105" s="473">
        <v>0</v>
      </c>
      <c r="GQ105" s="473">
        <v>0</v>
      </c>
      <c r="GR105" s="473">
        <v>0</v>
      </c>
      <c r="GS105" s="473">
        <v>0</v>
      </c>
      <c r="GT105" s="473">
        <v>0</v>
      </c>
      <c r="GU105" s="473">
        <v>0</v>
      </c>
      <c r="GV105" s="473">
        <v>0</v>
      </c>
      <c r="GW105" s="473">
        <v>0</v>
      </c>
      <c r="GX105" s="473">
        <v>0</v>
      </c>
      <c r="GY105" s="473">
        <v>0</v>
      </c>
      <c r="GZ105" s="473">
        <v>0</v>
      </c>
      <c r="HA105" s="473">
        <v>0</v>
      </c>
      <c r="HB105" s="473">
        <v>0</v>
      </c>
      <c r="HC105" s="473">
        <v>0</v>
      </c>
      <c r="HD105" s="473">
        <v>0</v>
      </c>
      <c r="HE105" s="473">
        <v>0</v>
      </c>
      <c r="HF105" s="473">
        <v>0</v>
      </c>
      <c r="HG105" s="473">
        <v>0</v>
      </c>
      <c r="HH105" s="473">
        <v>0</v>
      </c>
      <c r="HI105" s="473">
        <v>0</v>
      </c>
      <c r="HJ105" s="473">
        <v>0</v>
      </c>
      <c r="HK105" s="473">
        <v>0</v>
      </c>
      <c r="HL105" s="473">
        <v>0</v>
      </c>
      <c r="HM105" s="473">
        <v>0</v>
      </c>
      <c r="HN105" s="473">
        <v>0</v>
      </c>
      <c r="HO105" s="473">
        <v>0</v>
      </c>
      <c r="HP105" s="473">
        <v>0</v>
      </c>
      <c r="HQ105" s="473">
        <v>0</v>
      </c>
      <c r="HR105" s="473">
        <v>0</v>
      </c>
      <c r="HS105" s="473">
        <v>0</v>
      </c>
      <c r="HT105" s="473">
        <v>0</v>
      </c>
      <c r="HU105" s="473">
        <v>0</v>
      </c>
      <c r="HV105" s="473">
        <v>0</v>
      </c>
      <c r="HW105" s="473">
        <v>0</v>
      </c>
      <c r="HX105" s="473">
        <v>0</v>
      </c>
      <c r="HY105" s="473">
        <v>0</v>
      </c>
      <c r="HZ105" s="473">
        <v>0</v>
      </c>
      <c r="IA105" s="473">
        <v>0</v>
      </c>
      <c r="IB105" s="473">
        <v>0</v>
      </c>
      <c r="IC105" s="473">
        <v>0</v>
      </c>
      <c r="ID105" s="473">
        <v>0</v>
      </c>
      <c r="IE105" s="473">
        <v>0</v>
      </c>
      <c r="IF105" s="473">
        <v>0</v>
      </c>
      <c r="IG105" s="473">
        <v>0</v>
      </c>
      <c r="IH105" s="473">
        <v>0</v>
      </c>
      <c r="II105" s="473">
        <v>0</v>
      </c>
      <c r="IJ105" s="473">
        <v>0</v>
      </c>
      <c r="IK105" s="473">
        <v>0</v>
      </c>
      <c r="IL105" s="473">
        <v>0</v>
      </c>
      <c r="IM105" s="473">
        <v>0</v>
      </c>
      <c r="IN105" s="473">
        <v>0</v>
      </c>
      <c r="IO105" s="473">
        <v>0</v>
      </c>
      <c r="IP105" s="473">
        <v>0</v>
      </c>
      <c r="IQ105" s="473">
        <v>0</v>
      </c>
      <c r="IR105" s="473">
        <v>0</v>
      </c>
      <c r="IS105" s="473">
        <v>0</v>
      </c>
      <c r="IT105" s="473">
        <v>0</v>
      </c>
      <c r="IU105" s="473">
        <v>0</v>
      </c>
      <c r="IV105" s="473">
        <v>0</v>
      </c>
      <c r="IW105" s="473">
        <v>0</v>
      </c>
      <c r="IX105" s="473">
        <v>0</v>
      </c>
      <c r="IY105" s="473">
        <v>0</v>
      </c>
      <c r="IZ105" s="473">
        <v>0</v>
      </c>
      <c r="JA105" s="473">
        <v>0</v>
      </c>
      <c r="JB105" s="473">
        <v>0</v>
      </c>
      <c r="JC105" s="473">
        <v>0</v>
      </c>
      <c r="JD105" s="473">
        <v>0</v>
      </c>
      <c r="JE105" s="473">
        <v>0</v>
      </c>
      <c r="JF105" s="473">
        <v>0</v>
      </c>
      <c r="JG105" s="473">
        <v>0</v>
      </c>
      <c r="JH105" s="473">
        <v>0</v>
      </c>
      <c r="JI105" s="467" t="s">
        <v>1406</v>
      </c>
      <c r="JJ105" s="467" t="s">
        <v>1406</v>
      </c>
      <c r="JK105" s="395"/>
      <c r="JL105" s="395"/>
      <c r="JM105" s="395"/>
      <c r="JN105" s="395"/>
      <c r="JO105" s="395"/>
      <c r="JP105" s="395"/>
      <c r="JQ105" s="395"/>
      <c r="JR105" s="395"/>
      <c r="JS105" s="395"/>
      <c r="JT105" s="395"/>
      <c r="JU105" s="395"/>
      <c r="JV105" s="395"/>
      <c r="JW105" s="395"/>
      <c r="JX105" s="395"/>
      <c r="JY105" s="395"/>
      <c r="JZ105" s="395"/>
      <c r="KA105" s="395"/>
      <c r="KB105" s="395"/>
      <c r="KC105" s="395"/>
      <c r="KD105" s="395"/>
      <c r="KE105" s="395"/>
      <c r="KF105" s="395"/>
      <c r="KG105" s="395"/>
      <c r="KH105" s="395"/>
      <c r="KI105" s="395"/>
      <c r="KJ105" s="395"/>
      <c r="KK105" s="395"/>
      <c r="KL105" s="395"/>
      <c r="KM105" s="395"/>
      <c r="KN105" s="395"/>
      <c r="KO105" s="395"/>
      <c r="KP105" s="395"/>
      <c r="KQ105" s="395"/>
      <c r="KR105" s="395"/>
      <c r="KS105" s="395"/>
      <c r="KT105" s="395"/>
      <c r="KU105" s="395"/>
      <c r="KV105" s="395"/>
      <c r="KW105" s="395"/>
      <c r="KX105" s="395"/>
      <c r="KY105" s="395"/>
      <c r="KZ105" s="395"/>
      <c r="LA105" s="395"/>
      <c r="LB105" s="395"/>
      <c r="LC105" s="395"/>
      <c r="LD105" s="395"/>
      <c r="LE105" s="395"/>
      <c r="LF105" s="395"/>
      <c r="LG105" s="395"/>
      <c r="LH105" s="395"/>
      <c r="LI105" s="395"/>
      <c r="LJ105" s="395"/>
      <c r="LK105" s="395"/>
      <c r="LL105" s="395"/>
      <c r="LM105" s="395"/>
      <c r="LN105" s="395"/>
      <c r="LO105" s="395"/>
      <c r="LP105" s="395"/>
      <c r="LQ105" s="395"/>
      <c r="LR105" s="395"/>
      <c r="LS105" s="395"/>
      <c r="LT105" s="395"/>
      <c r="LU105" s="395"/>
      <c r="LV105" s="395"/>
      <c r="LW105" s="395"/>
      <c r="LX105" s="395"/>
      <c r="LY105" s="395"/>
      <c r="LZ105" s="395"/>
      <c r="MA105" s="395"/>
      <c r="MB105" s="395"/>
      <c r="MC105" s="395"/>
      <c r="MD105" s="395"/>
      <c r="ME105" s="395"/>
      <c r="MF105" s="395"/>
      <c r="MG105" s="395"/>
      <c r="MH105" s="395"/>
      <c r="MI105" s="395"/>
      <c r="MJ105" s="395"/>
      <c r="MK105" s="395"/>
      <c r="ML105" s="395"/>
      <c r="MM105" s="395"/>
      <c r="MN105" s="395"/>
      <c r="MO105" s="395"/>
      <c r="MP105" s="395"/>
      <c r="MQ105" s="395"/>
      <c r="MR105" s="395"/>
      <c r="MS105" s="395"/>
      <c r="MT105" s="395"/>
      <c r="MU105" s="395"/>
      <c r="MV105" s="395"/>
      <c r="MW105" s="395"/>
      <c r="MX105" s="395"/>
      <c r="MY105" s="395"/>
      <c r="MZ105" s="395"/>
      <c r="NA105" s="395"/>
      <c r="NB105" s="395"/>
      <c r="NC105" s="395"/>
      <c r="ND105" s="395"/>
      <c r="NE105" s="395"/>
      <c r="NF105" s="395"/>
      <c r="NG105" s="489"/>
      <c r="NH105" s="475">
        <v>5.0722703695970051</v>
      </c>
      <c r="NI105" s="475">
        <v>23.993867756341675</v>
      </c>
      <c r="NJ105" s="475">
        <v>4.4293114043675326</v>
      </c>
      <c r="NK105" s="475">
        <v>2365.7783083907184</v>
      </c>
      <c r="NL105" s="475">
        <v>16.262937225955159</v>
      </c>
      <c r="NM105" s="475">
        <v>0.376363</v>
      </c>
      <c r="NN105" s="475">
        <v>1.082044</v>
      </c>
      <c r="NO105" s="475">
        <v>0.109773</v>
      </c>
      <c r="NP105" s="475">
        <v>6.1687795918179029E-2</v>
      </c>
      <c r="NQ105" s="475">
        <v>0.96023854547665977</v>
      </c>
      <c r="NR105" s="475">
        <v>0.60932500761191233</v>
      </c>
      <c r="NS105" s="475">
        <v>0</v>
      </c>
      <c r="NT105" s="475">
        <v>10.461048535996351</v>
      </c>
      <c r="NU105" s="475">
        <v>1.7720305563988663E-2</v>
      </c>
      <c r="NV105" s="475">
        <v>0</v>
      </c>
      <c r="NW105" s="475">
        <v>0.62240599988737466</v>
      </c>
      <c r="NX105" s="475">
        <v>0</v>
      </c>
      <c r="NY105" s="475">
        <v>0</v>
      </c>
      <c r="NZ105" s="475">
        <v>1.9774843395825152</v>
      </c>
      <c r="OA105" s="475">
        <v>2.0339831649829762E-2</v>
      </c>
      <c r="OB105" s="475">
        <v>0.21999999999999995</v>
      </c>
      <c r="OC105" s="475">
        <v>1.9961711686120598</v>
      </c>
      <c r="OD105" s="475">
        <v>1.0348832834341632E-14</v>
      </c>
      <c r="OE105" s="475">
        <v>8.3361752331258292E-14</v>
      </c>
      <c r="OF105" s="475">
        <v>0.11999999880790704</v>
      </c>
      <c r="OG105" s="475">
        <v>7.4737921357154846E-2</v>
      </c>
      <c r="OH105" s="475">
        <v>0.29395598287507085</v>
      </c>
      <c r="OI105" s="475">
        <v>0.12</v>
      </c>
      <c r="OJ105" s="475">
        <v>4.6517000000000003E-2</v>
      </c>
      <c r="OK105" s="475">
        <v>6.1398281999999998E-2</v>
      </c>
      <c r="OL105" s="475">
        <v>0.78526464055446321</v>
      </c>
      <c r="OM105" s="475" t="s">
        <v>1395</v>
      </c>
      <c r="ON105" s="475">
        <v>1</v>
      </c>
      <c r="OO105" s="475">
        <v>94</v>
      </c>
      <c r="OP105" s="490"/>
      <c r="OQ105" s="491" t="s">
        <v>1395</v>
      </c>
      <c r="OR105" s="478" t="s">
        <v>1395</v>
      </c>
      <c r="OS105" s="479">
        <v>1777149</v>
      </c>
      <c r="OT105" s="479">
        <v>2034</v>
      </c>
      <c r="OU105" s="479" t="s">
        <v>1395</v>
      </c>
      <c r="OV105" s="479" t="s">
        <v>1395</v>
      </c>
      <c r="OW105" s="479">
        <v>0</v>
      </c>
      <c r="OX105" s="479">
        <v>1</v>
      </c>
      <c r="OY105" s="480">
        <v>1</v>
      </c>
      <c r="OZ105" s="480">
        <v>0.77269049556403557</v>
      </c>
      <c r="PA105" s="481"/>
      <c r="PB105" s="482">
        <v>5.0722703695970051</v>
      </c>
      <c r="PC105" s="483"/>
      <c r="PD105" s="478">
        <v>1231.4363040246981</v>
      </c>
      <c r="PE105" s="479">
        <v>6.5461036480395729E-11</v>
      </c>
      <c r="PF105" s="479">
        <v>1567.5226352053319</v>
      </c>
      <c r="PG105" s="480">
        <v>5.0722703695970051</v>
      </c>
      <c r="PH105" s="483"/>
      <c r="PI105" s="478">
        <v>5.0722703695970051</v>
      </c>
      <c r="PJ105" s="479">
        <v>70200</v>
      </c>
      <c r="PK105" s="479">
        <v>1000</v>
      </c>
      <c r="PL105" s="479">
        <v>-0.16706563242260142</v>
      </c>
      <c r="PM105" s="484">
        <v>36</v>
      </c>
      <c r="PN105" s="479">
        <v>13788</v>
      </c>
      <c r="PO105" s="485">
        <v>2031</v>
      </c>
      <c r="PP105" s="479">
        <v>33</v>
      </c>
      <c r="PQ105" s="479">
        <v>0</v>
      </c>
      <c r="PR105" s="486" t="s">
        <v>1791</v>
      </c>
      <c r="PS105" s="486" t="s">
        <v>1657</v>
      </c>
      <c r="PT105" s="479">
        <v>1</v>
      </c>
      <c r="PU105" s="487" t="s">
        <v>1790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row>
    <row r="106" spans="1:457" x14ac:dyDescent="0.35">
      <c r="A106" s="459" t="s">
        <v>1792</v>
      </c>
      <c r="B106" s="460">
        <v>4.9052047371744036</v>
      </c>
      <c r="C106" s="488">
        <f>NPV(About!A$94,'H2 Data'!AE$2:BH$2)/30*AB106+B106</f>
        <v>4.9052047371744036</v>
      </c>
      <c r="D106" s="462" t="s">
        <v>1592</v>
      </c>
      <c r="E106" s="463" t="s">
        <v>1792</v>
      </c>
      <c r="F106" s="463" t="s">
        <v>1391</v>
      </c>
      <c r="G106" s="463" t="s">
        <v>1392</v>
      </c>
      <c r="H106" s="463" t="s">
        <v>1713</v>
      </c>
      <c r="I106" s="463" t="s">
        <v>1654</v>
      </c>
      <c r="J106" s="464">
        <v>2035</v>
      </c>
      <c r="K106" s="465">
        <v>1000</v>
      </c>
      <c r="L106" s="466">
        <v>0.54</v>
      </c>
      <c r="M106" s="466">
        <v>2.3300000000000001E-2</v>
      </c>
      <c r="N106" s="466">
        <v>0.25</v>
      </c>
      <c r="O106" s="471">
        <v>0.11</v>
      </c>
      <c r="P106" s="465">
        <v>1</v>
      </c>
      <c r="Q106" s="465">
        <v>2</v>
      </c>
      <c r="R106" s="465">
        <v>30</v>
      </c>
      <c r="S106" s="467" t="s">
        <v>1395</v>
      </c>
      <c r="T106" s="468">
        <v>105424.99999999999</v>
      </c>
      <c r="U106" s="468">
        <v>1039191</v>
      </c>
      <c r="V106" s="468">
        <v>361458</v>
      </c>
      <c r="W106" s="468">
        <v>13698</v>
      </c>
      <c r="X106" s="465">
        <v>0</v>
      </c>
      <c r="Y106" s="469" t="s">
        <v>1772</v>
      </c>
      <c r="Z106" s="470">
        <v>21.16</v>
      </c>
      <c r="AA106" s="469" t="s">
        <v>1397</v>
      </c>
      <c r="AB106" s="465">
        <v>0</v>
      </c>
      <c r="AC106" s="466">
        <v>0</v>
      </c>
      <c r="AD106" s="466">
        <v>0.7</v>
      </c>
      <c r="AE106" s="466">
        <v>0.7</v>
      </c>
      <c r="AF106" s="467" t="s">
        <v>1398</v>
      </c>
      <c r="AG106" s="465">
        <v>463.23</v>
      </c>
      <c r="AH106" s="465">
        <v>463.23</v>
      </c>
      <c r="AI106" s="465">
        <v>463.23</v>
      </c>
      <c r="AJ106" s="465">
        <v>30</v>
      </c>
      <c r="AK106" s="469" t="s">
        <v>1399</v>
      </c>
      <c r="AL106" s="466">
        <v>0.91</v>
      </c>
      <c r="AM106" s="466">
        <v>0.01</v>
      </c>
      <c r="AN106" s="469" t="s">
        <v>1400</v>
      </c>
      <c r="AO106" s="466"/>
      <c r="AP106" s="466"/>
      <c r="AQ106" s="466"/>
      <c r="AR106" s="466"/>
      <c r="AS106" s="466"/>
      <c r="AT106" s="466"/>
      <c r="AU106" s="466"/>
      <c r="AV106" s="466"/>
      <c r="AW106" s="466"/>
      <c r="AX106" s="466"/>
      <c r="AY106" s="466"/>
      <c r="AZ106" s="466"/>
      <c r="BA106" s="466"/>
      <c r="BB106" s="466"/>
      <c r="BC106" s="466"/>
      <c r="BD106" s="466"/>
      <c r="BE106" s="466"/>
      <c r="BF106" s="466"/>
      <c r="BG106" s="466"/>
      <c r="BH106" s="466"/>
      <c r="BI106" s="466"/>
      <c r="BJ106" s="466"/>
      <c r="BK106" s="466"/>
      <c r="BL106" s="466"/>
      <c r="BM106" s="466"/>
      <c r="BN106" s="466"/>
      <c r="BO106" s="466"/>
      <c r="BP106" s="466"/>
      <c r="BQ106" s="466"/>
      <c r="BR106" s="466"/>
      <c r="BS106" s="466"/>
      <c r="BT106" s="466"/>
      <c r="BU106" s="466"/>
      <c r="BV106" s="466"/>
      <c r="BW106" s="466"/>
      <c r="BX106" s="466"/>
      <c r="BY106" s="466"/>
      <c r="BZ106" s="466"/>
      <c r="CA106" s="466"/>
      <c r="CB106" s="466"/>
      <c r="CC106" s="466"/>
      <c r="CD106" s="466"/>
      <c r="CE106" s="466"/>
      <c r="CF106" s="466"/>
      <c r="CG106" s="466"/>
      <c r="CH106" s="466"/>
      <c r="CI106" s="466"/>
      <c r="CJ106" s="466"/>
      <c r="CK106" s="466"/>
      <c r="CL106" s="466"/>
      <c r="CM106" s="466"/>
      <c r="CN106" s="466"/>
      <c r="CO106" s="466"/>
      <c r="CP106" s="466"/>
      <c r="CQ106" s="466"/>
      <c r="CR106" s="466"/>
      <c r="CS106" s="466"/>
      <c r="CT106" s="466"/>
      <c r="CU106" s="466"/>
      <c r="CV106" s="466"/>
      <c r="CW106" s="466"/>
      <c r="CX106" s="466"/>
      <c r="CY106" s="466"/>
      <c r="CZ106" s="466"/>
      <c r="DA106" s="466"/>
      <c r="DB106" s="466"/>
      <c r="DC106" s="466"/>
      <c r="DD106" s="466"/>
      <c r="DE106" s="466"/>
      <c r="DF106" s="466"/>
      <c r="DG106" s="466"/>
      <c r="DH106" s="466"/>
      <c r="DI106" s="466"/>
      <c r="DJ106" s="466"/>
      <c r="DK106" s="466"/>
      <c r="DL106" s="466"/>
      <c r="DM106" s="466"/>
      <c r="DN106" s="466"/>
      <c r="DO106" s="466"/>
      <c r="DP106" s="466"/>
      <c r="DQ106" s="466"/>
      <c r="DR106" s="466"/>
      <c r="DS106" s="466"/>
      <c r="DT106" s="466"/>
      <c r="DU106" s="466"/>
      <c r="DV106" s="466"/>
      <c r="DW106" s="471"/>
      <c r="DX106" s="466"/>
      <c r="DY106" s="466"/>
      <c r="DZ106" s="466"/>
      <c r="EA106" s="466"/>
      <c r="EB106" s="466"/>
      <c r="EC106" s="466"/>
      <c r="ED106" s="466"/>
      <c r="EE106" s="466"/>
      <c r="EF106" s="466"/>
      <c r="EG106" s="466"/>
      <c r="EH106" s="466"/>
      <c r="EI106" s="466"/>
      <c r="EJ106" s="466"/>
      <c r="EK106" s="465"/>
      <c r="EL106" s="465"/>
      <c r="EM106" s="465"/>
      <c r="EN106" s="465"/>
      <c r="EO106" s="466"/>
      <c r="EP106" s="466"/>
      <c r="EQ106" s="466"/>
      <c r="ER106" s="465"/>
      <c r="ES106" s="465"/>
      <c r="ET106" s="465"/>
      <c r="EU106" s="465"/>
      <c r="EV106" s="465"/>
      <c r="EW106" s="467"/>
      <c r="EX106" s="467" t="s">
        <v>1401</v>
      </c>
      <c r="EY106" s="467">
        <v>0</v>
      </c>
      <c r="EZ106" s="467">
        <v>0</v>
      </c>
      <c r="FA106" s="467">
        <v>0</v>
      </c>
      <c r="FB106" s="469" t="s">
        <v>1402</v>
      </c>
      <c r="FC106" s="467">
        <v>100</v>
      </c>
      <c r="FD106" s="469" t="s">
        <v>1715</v>
      </c>
      <c r="FE106" s="467">
        <v>0</v>
      </c>
      <c r="FF106" s="469" t="s">
        <v>1404</v>
      </c>
      <c r="FG106" s="467">
        <v>0</v>
      </c>
      <c r="FH106" s="469" t="s">
        <v>1405</v>
      </c>
      <c r="FI106" s="467">
        <v>0</v>
      </c>
      <c r="FJ106" s="469" t="s">
        <v>1405</v>
      </c>
      <c r="FK106" s="467">
        <v>0</v>
      </c>
      <c r="FL106" s="472">
        <v>1</v>
      </c>
      <c r="FM106" s="473">
        <v>0</v>
      </c>
      <c r="FN106" s="473">
        <v>0</v>
      </c>
      <c r="FO106" s="473">
        <v>0</v>
      </c>
      <c r="FP106" s="473">
        <v>0</v>
      </c>
      <c r="FQ106" s="473">
        <v>0</v>
      </c>
      <c r="FR106" s="473">
        <v>0</v>
      </c>
      <c r="FS106" s="473">
        <v>0</v>
      </c>
      <c r="FT106" s="473">
        <v>0</v>
      </c>
      <c r="FU106" s="473">
        <v>0</v>
      </c>
      <c r="FV106" s="473">
        <v>94507</v>
      </c>
      <c r="FW106" s="473">
        <v>0</v>
      </c>
      <c r="FX106" s="473">
        <v>0</v>
      </c>
      <c r="FY106" s="473">
        <v>0</v>
      </c>
      <c r="FZ106" s="473">
        <v>0</v>
      </c>
      <c r="GA106" s="473">
        <v>0</v>
      </c>
      <c r="GB106" s="473">
        <v>0</v>
      </c>
      <c r="GC106" s="473">
        <v>0</v>
      </c>
      <c r="GD106" s="473">
        <v>0</v>
      </c>
      <c r="GE106" s="473">
        <v>0</v>
      </c>
      <c r="GF106" s="473">
        <v>99941</v>
      </c>
      <c r="GG106" s="473">
        <v>0</v>
      </c>
      <c r="GH106" s="473">
        <v>0</v>
      </c>
      <c r="GI106" s="473">
        <v>0</v>
      </c>
      <c r="GJ106" s="473">
        <v>0</v>
      </c>
      <c r="GK106" s="473">
        <v>0</v>
      </c>
      <c r="GL106" s="473">
        <v>0</v>
      </c>
      <c r="GM106" s="473">
        <v>0</v>
      </c>
      <c r="GN106" s="473">
        <v>0</v>
      </c>
      <c r="GO106" s="473">
        <v>0</v>
      </c>
      <c r="GP106" s="473">
        <v>0</v>
      </c>
      <c r="GQ106" s="473">
        <v>0</v>
      </c>
      <c r="GR106" s="473">
        <v>0</v>
      </c>
      <c r="GS106" s="473">
        <v>0</v>
      </c>
      <c r="GT106" s="473">
        <v>0</v>
      </c>
      <c r="GU106" s="473">
        <v>0</v>
      </c>
      <c r="GV106" s="473">
        <v>0</v>
      </c>
      <c r="GW106" s="473">
        <v>0</v>
      </c>
      <c r="GX106" s="473">
        <v>0</v>
      </c>
      <c r="GY106" s="473">
        <v>0</v>
      </c>
      <c r="GZ106" s="473">
        <v>0</v>
      </c>
      <c r="HA106" s="473">
        <v>0</v>
      </c>
      <c r="HB106" s="473">
        <v>0</v>
      </c>
      <c r="HC106" s="473">
        <v>0</v>
      </c>
      <c r="HD106" s="473">
        <v>0</v>
      </c>
      <c r="HE106" s="473">
        <v>0</v>
      </c>
      <c r="HF106" s="473">
        <v>0</v>
      </c>
      <c r="HG106" s="473">
        <v>0</v>
      </c>
      <c r="HH106" s="473">
        <v>0</v>
      </c>
      <c r="HI106" s="473">
        <v>0</v>
      </c>
      <c r="HJ106" s="473">
        <v>0</v>
      </c>
      <c r="HK106" s="473">
        <v>0</v>
      </c>
      <c r="HL106" s="473">
        <v>0</v>
      </c>
      <c r="HM106" s="473">
        <v>0</v>
      </c>
      <c r="HN106" s="473">
        <v>0</v>
      </c>
      <c r="HO106" s="473">
        <v>0</v>
      </c>
      <c r="HP106" s="473">
        <v>0</v>
      </c>
      <c r="HQ106" s="473">
        <v>0</v>
      </c>
      <c r="HR106" s="473">
        <v>0</v>
      </c>
      <c r="HS106" s="473">
        <v>0</v>
      </c>
      <c r="HT106" s="473">
        <v>0</v>
      </c>
      <c r="HU106" s="473">
        <v>0</v>
      </c>
      <c r="HV106" s="473">
        <v>0</v>
      </c>
      <c r="HW106" s="473">
        <v>0</v>
      </c>
      <c r="HX106" s="473">
        <v>0</v>
      </c>
      <c r="HY106" s="473">
        <v>0</v>
      </c>
      <c r="HZ106" s="473">
        <v>0</v>
      </c>
      <c r="IA106" s="473">
        <v>0</v>
      </c>
      <c r="IB106" s="473">
        <v>0</v>
      </c>
      <c r="IC106" s="473">
        <v>0</v>
      </c>
      <c r="ID106" s="473">
        <v>0</v>
      </c>
      <c r="IE106" s="473">
        <v>0</v>
      </c>
      <c r="IF106" s="473">
        <v>0</v>
      </c>
      <c r="IG106" s="473">
        <v>0</v>
      </c>
      <c r="IH106" s="473">
        <v>0</v>
      </c>
      <c r="II106" s="473">
        <v>0</v>
      </c>
      <c r="IJ106" s="473">
        <v>0</v>
      </c>
      <c r="IK106" s="473">
        <v>0</v>
      </c>
      <c r="IL106" s="473">
        <v>0</v>
      </c>
      <c r="IM106" s="473">
        <v>0</v>
      </c>
      <c r="IN106" s="473">
        <v>0</v>
      </c>
      <c r="IO106" s="473">
        <v>0</v>
      </c>
      <c r="IP106" s="473">
        <v>0</v>
      </c>
      <c r="IQ106" s="473">
        <v>0</v>
      </c>
      <c r="IR106" s="473">
        <v>0</v>
      </c>
      <c r="IS106" s="473">
        <v>0</v>
      </c>
      <c r="IT106" s="473">
        <v>0</v>
      </c>
      <c r="IU106" s="473">
        <v>0</v>
      </c>
      <c r="IV106" s="473">
        <v>0</v>
      </c>
      <c r="IW106" s="473">
        <v>0</v>
      </c>
      <c r="IX106" s="473">
        <v>0</v>
      </c>
      <c r="IY106" s="473">
        <v>0</v>
      </c>
      <c r="IZ106" s="473">
        <v>0</v>
      </c>
      <c r="JA106" s="473">
        <v>0</v>
      </c>
      <c r="JB106" s="473">
        <v>0</v>
      </c>
      <c r="JC106" s="473">
        <v>0</v>
      </c>
      <c r="JD106" s="473">
        <v>0</v>
      </c>
      <c r="JE106" s="473">
        <v>0</v>
      </c>
      <c r="JF106" s="473">
        <v>0</v>
      </c>
      <c r="JG106" s="473">
        <v>0</v>
      </c>
      <c r="JH106" s="473">
        <v>0</v>
      </c>
      <c r="JI106" s="467" t="s">
        <v>1406</v>
      </c>
      <c r="JJ106" s="467" t="s">
        <v>1406</v>
      </c>
      <c r="JK106" s="395"/>
      <c r="JL106" s="395"/>
      <c r="JM106" s="395"/>
      <c r="JN106" s="395"/>
      <c r="JO106" s="395"/>
      <c r="JP106" s="395"/>
      <c r="JQ106" s="395"/>
      <c r="JR106" s="395"/>
      <c r="JS106" s="395"/>
      <c r="JT106" s="395"/>
      <c r="JU106" s="395"/>
      <c r="JV106" s="395"/>
      <c r="JW106" s="395"/>
      <c r="JX106" s="395"/>
      <c r="JY106" s="395"/>
      <c r="JZ106" s="395"/>
      <c r="KA106" s="395"/>
      <c r="KB106" s="395"/>
      <c r="KC106" s="395"/>
      <c r="KD106" s="395"/>
      <c r="KE106" s="395"/>
      <c r="KF106" s="395"/>
      <c r="KG106" s="395"/>
      <c r="KH106" s="395"/>
      <c r="KI106" s="395"/>
      <c r="KJ106" s="395"/>
      <c r="KK106" s="395"/>
      <c r="KL106" s="395"/>
      <c r="KM106" s="395"/>
      <c r="KN106" s="395"/>
      <c r="KO106" s="395"/>
      <c r="KP106" s="395"/>
      <c r="KQ106" s="395"/>
      <c r="KR106" s="395"/>
      <c r="KS106" s="395"/>
      <c r="KT106" s="395"/>
      <c r="KU106" s="395"/>
      <c r="KV106" s="395"/>
      <c r="KW106" s="395"/>
      <c r="KX106" s="395"/>
      <c r="KY106" s="395"/>
      <c r="KZ106" s="395"/>
      <c r="LA106" s="395"/>
      <c r="LB106" s="395"/>
      <c r="LC106" s="395"/>
      <c r="LD106" s="395"/>
      <c r="LE106" s="395"/>
      <c r="LF106" s="395"/>
      <c r="LG106" s="395"/>
      <c r="LH106" s="395"/>
      <c r="LI106" s="395"/>
      <c r="LJ106" s="395"/>
      <c r="LK106" s="395"/>
      <c r="LL106" s="395"/>
      <c r="LM106" s="395"/>
      <c r="LN106" s="395"/>
      <c r="LO106" s="395"/>
      <c r="LP106" s="395"/>
      <c r="LQ106" s="395"/>
      <c r="LR106" s="395"/>
      <c r="LS106" s="395"/>
      <c r="LT106" s="395"/>
      <c r="LU106" s="395"/>
      <c r="LV106" s="395"/>
      <c r="LW106" s="395"/>
      <c r="LX106" s="395"/>
      <c r="LY106" s="395"/>
      <c r="LZ106" s="395"/>
      <c r="MA106" s="395"/>
      <c r="MB106" s="395"/>
      <c r="MC106" s="395"/>
      <c r="MD106" s="395"/>
      <c r="ME106" s="395"/>
      <c r="MF106" s="395"/>
      <c r="MG106" s="395"/>
      <c r="MH106" s="395"/>
      <c r="MI106" s="395"/>
      <c r="MJ106" s="395"/>
      <c r="MK106" s="395"/>
      <c r="ML106" s="395"/>
      <c r="MM106" s="395"/>
      <c r="MN106" s="395"/>
      <c r="MO106" s="395"/>
      <c r="MP106" s="395"/>
      <c r="MQ106" s="395"/>
      <c r="MR106" s="395"/>
      <c r="MS106" s="395"/>
      <c r="MT106" s="395"/>
      <c r="MU106" s="395"/>
      <c r="MV106" s="395"/>
      <c r="MW106" s="395"/>
      <c r="MX106" s="395"/>
      <c r="MY106" s="395"/>
      <c r="MZ106" s="395"/>
      <c r="NA106" s="395"/>
      <c r="NB106" s="395"/>
      <c r="NC106" s="395"/>
      <c r="ND106" s="395"/>
      <c r="NE106" s="395"/>
      <c r="NF106" s="395"/>
      <c r="NG106" s="489"/>
      <c r="NH106" s="475">
        <v>4.9052047371744036</v>
      </c>
      <c r="NI106" s="475">
        <v>23.203580488729799</v>
      </c>
      <c r="NJ106" s="475">
        <v>4.4360665564689521</v>
      </c>
      <c r="NK106" s="475">
        <v>2372.7074775234582</v>
      </c>
      <c r="NL106" s="475">
        <v>15.779832023672926</v>
      </c>
      <c r="NM106" s="475">
        <v>0.361458</v>
      </c>
      <c r="NN106" s="475">
        <v>1.039191</v>
      </c>
      <c r="NO106" s="475">
        <v>0.10542499999999999</v>
      </c>
      <c r="NP106" s="475">
        <v>5.899514548518521E-2</v>
      </c>
      <c r="NQ106" s="475">
        <v>0.91774357012626206</v>
      </c>
      <c r="NR106" s="475">
        <v>0.55867060268252267</v>
      </c>
      <c r="NS106" s="475">
        <v>0</v>
      </c>
      <c r="NT106" s="475">
        <v>10.50735434578713</v>
      </c>
      <c r="NU106" s="475">
        <v>1.8133943538489874E-2</v>
      </c>
      <c r="NV106" s="475">
        <v>0</v>
      </c>
      <c r="NW106" s="475">
        <v>0.53840886253847475</v>
      </c>
      <c r="NX106" s="475">
        <v>0</v>
      </c>
      <c r="NY106" s="475">
        <v>0</v>
      </c>
      <c r="NZ106" s="475">
        <v>1.6892539080296758</v>
      </c>
      <c r="OA106" s="475">
        <v>2.0339943883276247E-2</v>
      </c>
      <c r="OB106" s="475">
        <v>0.21999999999999995</v>
      </c>
      <c r="OC106" s="475">
        <v>1.8870324084336771</v>
      </c>
      <c r="OD106" s="475">
        <v>2.7717416719706158E-14</v>
      </c>
      <c r="OE106" s="475">
        <v>2.4096947163344714E-13</v>
      </c>
      <c r="OF106" s="475">
        <v>0.1099999964237213</v>
      </c>
      <c r="OG106" s="475">
        <v>6.9952443242073059E-2</v>
      </c>
      <c r="OH106" s="475">
        <v>0.31798692471560797</v>
      </c>
      <c r="OI106" s="475">
        <v>0.11</v>
      </c>
      <c r="OJ106" s="475">
        <v>4.6323000000000003E-2</v>
      </c>
      <c r="OK106" s="475">
        <v>5.8292358000000009E-2</v>
      </c>
      <c r="OL106" s="475">
        <v>0.76960777713748962</v>
      </c>
      <c r="OM106" s="475" t="s">
        <v>1395</v>
      </c>
      <c r="ON106" s="475">
        <v>1</v>
      </c>
      <c r="OO106" s="475">
        <v>95</v>
      </c>
      <c r="OP106" s="490"/>
      <c r="OQ106" s="491" t="s">
        <v>1395</v>
      </c>
      <c r="OR106" s="478" t="s">
        <v>1395</v>
      </c>
      <c r="OS106" s="479">
        <v>1714220</v>
      </c>
      <c r="OT106" s="479">
        <v>2035</v>
      </c>
      <c r="OU106" s="479" t="s">
        <v>1395</v>
      </c>
      <c r="OV106" s="479" t="s">
        <v>1395</v>
      </c>
      <c r="OW106" s="479">
        <v>0</v>
      </c>
      <c r="OX106" s="479">
        <v>1</v>
      </c>
      <c r="OY106" s="480">
        <v>1</v>
      </c>
      <c r="OZ106" s="480">
        <v>0.75728771361722225</v>
      </c>
      <c r="PA106" s="481"/>
      <c r="PB106" s="482">
        <v>4.9052047371744036</v>
      </c>
      <c r="PC106" s="483"/>
      <c r="PD106" s="478">
        <v>1159.0862633445674</v>
      </c>
      <c r="PE106" s="479">
        <v>1.8545197942181261E-10</v>
      </c>
      <c r="PF106" s="479">
        <v>1452.2748172410456</v>
      </c>
      <c r="PG106" s="480">
        <v>4.9052047371744036</v>
      </c>
      <c r="PH106" s="483"/>
      <c r="PI106" s="478">
        <v>4.9052047371744036</v>
      </c>
      <c r="PJ106" s="479">
        <v>71200</v>
      </c>
      <c r="PK106" s="479">
        <v>1000</v>
      </c>
      <c r="PL106" s="479">
        <v>-6.975388662094506E-2</v>
      </c>
      <c r="PM106" s="484">
        <v>36</v>
      </c>
      <c r="PN106" s="479">
        <v>13752</v>
      </c>
      <c r="PO106" s="485">
        <v>2032</v>
      </c>
      <c r="PP106" s="479">
        <v>33</v>
      </c>
      <c r="PQ106" s="479">
        <v>0</v>
      </c>
      <c r="PR106" s="486" t="s">
        <v>1793</v>
      </c>
      <c r="PS106" s="486" t="s">
        <v>1657</v>
      </c>
      <c r="PT106" s="479">
        <v>1</v>
      </c>
      <c r="PU106" s="487" t="s">
        <v>1792</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row>
    <row r="107" spans="1:457" x14ac:dyDescent="0.35">
      <c r="A107" s="459" t="s">
        <v>1794</v>
      </c>
      <c r="B107" s="460">
        <v>4.8354508505534586</v>
      </c>
      <c r="C107" s="488">
        <f>NPV(About!A$94,'H2 Data'!AE$2:BH$2)/30*AB107+B107</f>
        <v>4.8354508505534586</v>
      </c>
      <c r="D107" s="462" t="s">
        <v>1592</v>
      </c>
      <c r="E107" s="463" t="s">
        <v>1794</v>
      </c>
      <c r="F107" s="463" t="s">
        <v>1391</v>
      </c>
      <c r="G107" s="463" t="s">
        <v>1392</v>
      </c>
      <c r="H107" s="463" t="s">
        <v>1713</v>
      </c>
      <c r="I107" s="463" t="s">
        <v>1654</v>
      </c>
      <c r="J107" s="464">
        <v>2036</v>
      </c>
      <c r="K107" s="465">
        <v>1000</v>
      </c>
      <c r="L107" s="466">
        <v>0.54</v>
      </c>
      <c r="M107" s="466">
        <v>2.3300000000000001E-2</v>
      </c>
      <c r="N107" s="466">
        <v>0.25</v>
      </c>
      <c r="O107" s="471">
        <v>0.11</v>
      </c>
      <c r="P107" s="465">
        <v>1</v>
      </c>
      <c r="Q107" s="465">
        <v>2</v>
      </c>
      <c r="R107" s="465">
        <v>30</v>
      </c>
      <c r="S107" s="467" t="s">
        <v>1395</v>
      </c>
      <c r="T107" s="468">
        <v>101623</v>
      </c>
      <c r="U107" s="468">
        <v>1001714</v>
      </c>
      <c r="V107" s="468">
        <v>348422</v>
      </c>
      <c r="W107" s="468">
        <v>12611</v>
      </c>
      <c r="X107" s="465">
        <v>0</v>
      </c>
      <c r="Y107" s="469" t="s">
        <v>1772</v>
      </c>
      <c r="Z107" s="470">
        <v>21.23</v>
      </c>
      <c r="AA107" s="469" t="s">
        <v>1397</v>
      </c>
      <c r="AB107" s="465">
        <v>0</v>
      </c>
      <c r="AC107" s="466">
        <v>0</v>
      </c>
      <c r="AD107" s="466">
        <v>0.7</v>
      </c>
      <c r="AE107" s="466">
        <v>0.7</v>
      </c>
      <c r="AF107" s="467" t="s">
        <v>1398</v>
      </c>
      <c r="AG107" s="465">
        <v>461.47</v>
      </c>
      <c r="AH107" s="465">
        <v>461.47</v>
      </c>
      <c r="AI107" s="465">
        <v>461.47</v>
      </c>
      <c r="AJ107" s="465">
        <v>30</v>
      </c>
      <c r="AK107" s="469" t="s">
        <v>1399</v>
      </c>
      <c r="AL107" s="466">
        <v>0.91</v>
      </c>
      <c r="AM107" s="466">
        <v>0.01</v>
      </c>
      <c r="AN107" s="469" t="s">
        <v>1400</v>
      </c>
      <c r="AO107" s="466"/>
      <c r="AP107" s="466"/>
      <c r="AQ107" s="466"/>
      <c r="AR107" s="466"/>
      <c r="AS107" s="466"/>
      <c r="AT107" s="466"/>
      <c r="AU107" s="466"/>
      <c r="AV107" s="466"/>
      <c r="AW107" s="466"/>
      <c r="AX107" s="466"/>
      <c r="AY107" s="466"/>
      <c r="AZ107" s="466"/>
      <c r="BA107" s="466"/>
      <c r="BB107" s="466"/>
      <c r="BC107" s="466"/>
      <c r="BD107" s="466"/>
      <c r="BE107" s="466"/>
      <c r="BF107" s="466"/>
      <c r="BG107" s="466"/>
      <c r="BH107" s="466"/>
      <c r="BI107" s="466"/>
      <c r="BJ107" s="466"/>
      <c r="BK107" s="466"/>
      <c r="BL107" s="466"/>
      <c r="BM107" s="466"/>
      <c r="BN107" s="466"/>
      <c r="BO107" s="466"/>
      <c r="BP107" s="466"/>
      <c r="BQ107" s="466"/>
      <c r="BR107" s="466"/>
      <c r="BS107" s="466"/>
      <c r="BT107" s="466"/>
      <c r="BU107" s="466"/>
      <c r="BV107" s="466"/>
      <c r="BW107" s="466"/>
      <c r="BX107" s="466"/>
      <c r="BY107" s="466"/>
      <c r="BZ107" s="466"/>
      <c r="CA107" s="466"/>
      <c r="CB107" s="466"/>
      <c r="CC107" s="466"/>
      <c r="CD107" s="466"/>
      <c r="CE107" s="466"/>
      <c r="CF107" s="466"/>
      <c r="CG107" s="466"/>
      <c r="CH107" s="466"/>
      <c r="CI107" s="466"/>
      <c r="CJ107" s="466"/>
      <c r="CK107" s="466"/>
      <c r="CL107" s="466"/>
      <c r="CM107" s="466"/>
      <c r="CN107" s="466"/>
      <c r="CO107" s="466"/>
      <c r="CP107" s="466"/>
      <c r="CQ107" s="466"/>
      <c r="CR107" s="466"/>
      <c r="CS107" s="466"/>
      <c r="CT107" s="466"/>
      <c r="CU107" s="466"/>
      <c r="CV107" s="466"/>
      <c r="CW107" s="466"/>
      <c r="CX107" s="466"/>
      <c r="CY107" s="466"/>
      <c r="CZ107" s="466"/>
      <c r="DA107" s="466"/>
      <c r="DB107" s="466"/>
      <c r="DC107" s="466"/>
      <c r="DD107" s="466"/>
      <c r="DE107" s="466"/>
      <c r="DF107" s="466"/>
      <c r="DG107" s="466"/>
      <c r="DH107" s="466"/>
      <c r="DI107" s="466"/>
      <c r="DJ107" s="466"/>
      <c r="DK107" s="466"/>
      <c r="DL107" s="466"/>
      <c r="DM107" s="466"/>
      <c r="DN107" s="466"/>
      <c r="DO107" s="466"/>
      <c r="DP107" s="466"/>
      <c r="DQ107" s="466"/>
      <c r="DR107" s="466"/>
      <c r="DS107" s="466"/>
      <c r="DT107" s="466"/>
      <c r="DU107" s="466"/>
      <c r="DV107" s="466"/>
      <c r="DW107" s="471"/>
      <c r="DX107" s="466"/>
      <c r="DY107" s="466"/>
      <c r="DZ107" s="466"/>
      <c r="EA107" s="466"/>
      <c r="EB107" s="466"/>
      <c r="EC107" s="466"/>
      <c r="ED107" s="466"/>
      <c r="EE107" s="466"/>
      <c r="EF107" s="466"/>
      <c r="EG107" s="466"/>
      <c r="EH107" s="466"/>
      <c r="EI107" s="466"/>
      <c r="EJ107" s="466"/>
      <c r="EK107" s="465"/>
      <c r="EL107" s="465"/>
      <c r="EM107" s="465"/>
      <c r="EN107" s="465"/>
      <c r="EO107" s="466"/>
      <c r="EP107" s="466"/>
      <c r="EQ107" s="466"/>
      <c r="ER107" s="465"/>
      <c r="ES107" s="465"/>
      <c r="ET107" s="465"/>
      <c r="EU107" s="465"/>
      <c r="EV107" s="465"/>
      <c r="EW107" s="467"/>
      <c r="EX107" s="467" t="s">
        <v>1401</v>
      </c>
      <c r="EY107" s="467">
        <v>0</v>
      </c>
      <c r="EZ107" s="467">
        <v>0</v>
      </c>
      <c r="FA107" s="467">
        <v>0</v>
      </c>
      <c r="FB107" s="469" t="s">
        <v>1402</v>
      </c>
      <c r="FC107" s="467">
        <v>100</v>
      </c>
      <c r="FD107" s="469" t="s">
        <v>1715</v>
      </c>
      <c r="FE107" s="467">
        <v>0</v>
      </c>
      <c r="FF107" s="469" t="s">
        <v>1404</v>
      </c>
      <c r="FG107" s="467">
        <v>0</v>
      </c>
      <c r="FH107" s="469" t="s">
        <v>1405</v>
      </c>
      <c r="FI107" s="467">
        <v>0</v>
      </c>
      <c r="FJ107" s="469" t="s">
        <v>1405</v>
      </c>
      <c r="FK107" s="467">
        <v>0</v>
      </c>
      <c r="FL107" s="472">
        <v>1</v>
      </c>
      <c r="FM107" s="473">
        <v>0</v>
      </c>
      <c r="FN107" s="473">
        <v>0</v>
      </c>
      <c r="FO107" s="473">
        <v>0</v>
      </c>
      <c r="FP107" s="473">
        <v>0</v>
      </c>
      <c r="FQ107" s="473">
        <v>0</v>
      </c>
      <c r="FR107" s="473">
        <v>0</v>
      </c>
      <c r="FS107" s="473">
        <v>0</v>
      </c>
      <c r="FT107" s="473">
        <v>0</v>
      </c>
      <c r="FU107" s="473">
        <v>0</v>
      </c>
      <c r="FV107" s="473">
        <v>93223</v>
      </c>
      <c r="FW107" s="473">
        <v>0</v>
      </c>
      <c r="FX107" s="473">
        <v>0</v>
      </c>
      <c r="FY107" s="473">
        <v>0</v>
      </c>
      <c r="FZ107" s="473">
        <v>0</v>
      </c>
      <c r="GA107" s="473">
        <v>0</v>
      </c>
      <c r="GB107" s="473">
        <v>0</v>
      </c>
      <c r="GC107" s="473">
        <v>0</v>
      </c>
      <c r="GD107" s="473">
        <v>0</v>
      </c>
      <c r="GE107" s="473">
        <v>0</v>
      </c>
      <c r="GF107" s="473">
        <v>101970</v>
      </c>
      <c r="GG107" s="473">
        <v>0</v>
      </c>
      <c r="GH107" s="473">
        <v>0</v>
      </c>
      <c r="GI107" s="473">
        <v>0</v>
      </c>
      <c r="GJ107" s="473">
        <v>0</v>
      </c>
      <c r="GK107" s="473">
        <v>0</v>
      </c>
      <c r="GL107" s="473">
        <v>0</v>
      </c>
      <c r="GM107" s="473">
        <v>0</v>
      </c>
      <c r="GN107" s="473">
        <v>0</v>
      </c>
      <c r="GO107" s="473">
        <v>0</v>
      </c>
      <c r="GP107" s="473">
        <v>0</v>
      </c>
      <c r="GQ107" s="473">
        <v>0</v>
      </c>
      <c r="GR107" s="473">
        <v>0</v>
      </c>
      <c r="GS107" s="473">
        <v>0</v>
      </c>
      <c r="GT107" s="473">
        <v>0</v>
      </c>
      <c r="GU107" s="473">
        <v>0</v>
      </c>
      <c r="GV107" s="473">
        <v>0</v>
      </c>
      <c r="GW107" s="473">
        <v>0</v>
      </c>
      <c r="GX107" s="473">
        <v>0</v>
      </c>
      <c r="GY107" s="473">
        <v>0</v>
      </c>
      <c r="GZ107" s="473">
        <v>0</v>
      </c>
      <c r="HA107" s="473">
        <v>0</v>
      </c>
      <c r="HB107" s="473">
        <v>0</v>
      </c>
      <c r="HC107" s="473">
        <v>0</v>
      </c>
      <c r="HD107" s="473">
        <v>0</v>
      </c>
      <c r="HE107" s="473">
        <v>0</v>
      </c>
      <c r="HF107" s="473">
        <v>0</v>
      </c>
      <c r="HG107" s="473">
        <v>0</v>
      </c>
      <c r="HH107" s="473">
        <v>0</v>
      </c>
      <c r="HI107" s="473">
        <v>0</v>
      </c>
      <c r="HJ107" s="473">
        <v>0</v>
      </c>
      <c r="HK107" s="473">
        <v>0</v>
      </c>
      <c r="HL107" s="473">
        <v>0</v>
      </c>
      <c r="HM107" s="473">
        <v>0</v>
      </c>
      <c r="HN107" s="473">
        <v>0</v>
      </c>
      <c r="HO107" s="473">
        <v>0</v>
      </c>
      <c r="HP107" s="473">
        <v>0</v>
      </c>
      <c r="HQ107" s="473">
        <v>0</v>
      </c>
      <c r="HR107" s="473">
        <v>0</v>
      </c>
      <c r="HS107" s="473">
        <v>0</v>
      </c>
      <c r="HT107" s="473">
        <v>0</v>
      </c>
      <c r="HU107" s="473">
        <v>0</v>
      </c>
      <c r="HV107" s="473">
        <v>0</v>
      </c>
      <c r="HW107" s="473">
        <v>0</v>
      </c>
      <c r="HX107" s="473">
        <v>0</v>
      </c>
      <c r="HY107" s="473">
        <v>0</v>
      </c>
      <c r="HZ107" s="473">
        <v>0</v>
      </c>
      <c r="IA107" s="473">
        <v>0</v>
      </c>
      <c r="IB107" s="473">
        <v>0</v>
      </c>
      <c r="IC107" s="473">
        <v>0</v>
      </c>
      <c r="ID107" s="473">
        <v>0</v>
      </c>
      <c r="IE107" s="473">
        <v>0</v>
      </c>
      <c r="IF107" s="473">
        <v>0</v>
      </c>
      <c r="IG107" s="473">
        <v>0</v>
      </c>
      <c r="IH107" s="473">
        <v>0</v>
      </c>
      <c r="II107" s="473">
        <v>0</v>
      </c>
      <c r="IJ107" s="473">
        <v>0</v>
      </c>
      <c r="IK107" s="473">
        <v>0</v>
      </c>
      <c r="IL107" s="473">
        <v>0</v>
      </c>
      <c r="IM107" s="473">
        <v>0</v>
      </c>
      <c r="IN107" s="473">
        <v>0</v>
      </c>
      <c r="IO107" s="473">
        <v>0</v>
      </c>
      <c r="IP107" s="473">
        <v>0</v>
      </c>
      <c r="IQ107" s="473">
        <v>0</v>
      </c>
      <c r="IR107" s="473">
        <v>0</v>
      </c>
      <c r="IS107" s="473">
        <v>0</v>
      </c>
      <c r="IT107" s="473">
        <v>0</v>
      </c>
      <c r="IU107" s="473">
        <v>0</v>
      </c>
      <c r="IV107" s="473">
        <v>0</v>
      </c>
      <c r="IW107" s="473">
        <v>0</v>
      </c>
      <c r="IX107" s="473">
        <v>0</v>
      </c>
      <c r="IY107" s="473">
        <v>0</v>
      </c>
      <c r="IZ107" s="473">
        <v>0</v>
      </c>
      <c r="JA107" s="473">
        <v>0</v>
      </c>
      <c r="JB107" s="473">
        <v>0</v>
      </c>
      <c r="JC107" s="473">
        <v>0</v>
      </c>
      <c r="JD107" s="473">
        <v>0</v>
      </c>
      <c r="JE107" s="473">
        <v>0</v>
      </c>
      <c r="JF107" s="473">
        <v>0</v>
      </c>
      <c r="JG107" s="473">
        <v>0</v>
      </c>
      <c r="JH107" s="473">
        <v>0</v>
      </c>
      <c r="JI107" s="467" t="s">
        <v>1406</v>
      </c>
      <c r="JJ107" s="467" t="s">
        <v>1406</v>
      </c>
      <c r="JK107" s="395"/>
      <c r="JL107" s="395"/>
      <c r="JM107" s="395"/>
      <c r="JN107" s="395"/>
      <c r="JO107" s="395"/>
      <c r="JP107" s="395"/>
      <c r="JQ107" s="395"/>
      <c r="JR107" s="395"/>
      <c r="JS107" s="395"/>
      <c r="JT107" s="395"/>
      <c r="JU107" s="395"/>
      <c r="JV107" s="395"/>
      <c r="JW107" s="395"/>
      <c r="JX107" s="395"/>
      <c r="JY107" s="395"/>
      <c r="JZ107" s="395"/>
      <c r="KA107" s="395"/>
      <c r="KB107" s="395"/>
      <c r="KC107" s="395"/>
      <c r="KD107" s="395"/>
      <c r="KE107" s="395"/>
      <c r="KF107" s="395"/>
      <c r="KG107" s="395"/>
      <c r="KH107" s="395"/>
      <c r="KI107" s="395"/>
      <c r="KJ107" s="395"/>
      <c r="KK107" s="395"/>
      <c r="KL107" s="395"/>
      <c r="KM107" s="395"/>
      <c r="KN107" s="395"/>
      <c r="KO107" s="395"/>
      <c r="KP107" s="395"/>
      <c r="KQ107" s="395"/>
      <c r="KR107" s="395"/>
      <c r="KS107" s="395"/>
      <c r="KT107" s="395"/>
      <c r="KU107" s="395"/>
      <c r="KV107" s="395"/>
      <c r="KW107" s="395"/>
      <c r="KX107" s="395"/>
      <c r="KY107" s="395"/>
      <c r="KZ107" s="395"/>
      <c r="LA107" s="395"/>
      <c r="LB107" s="395"/>
      <c r="LC107" s="395"/>
      <c r="LD107" s="395"/>
      <c r="LE107" s="395"/>
      <c r="LF107" s="395"/>
      <c r="LG107" s="395"/>
      <c r="LH107" s="395"/>
      <c r="LI107" s="395"/>
      <c r="LJ107" s="395"/>
      <c r="LK107" s="395"/>
      <c r="LL107" s="395"/>
      <c r="LM107" s="395"/>
      <c r="LN107" s="395"/>
      <c r="LO107" s="395"/>
      <c r="LP107" s="395"/>
      <c r="LQ107" s="395"/>
      <c r="LR107" s="395"/>
      <c r="LS107" s="395"/>
      <c r="LT107" s="395"/>
      <c r="LU107" s="395"/>
      <c r="LV107" s="395"/>
      <c r="LW107" s="395"/>
      <c r="LX107" s="395"/>
      <c r="LY107" s="395"/>
      <c r="LZ107" s="395"/>
      <c r="MA107" s="395"/>
      <c r="MB107" s="395"/>
      <c r="MC107" s="395"/>
      <c r="MD107" s="395"/>
      <c r="ME107" s="395"/>
      <c r="MF107" s="395"/>
      <c r="MG107" s="395"/>
      <c r="MH107" s="395"/>
      <c r="MI107" s="395"/>
      <c r="MJ107" s="395"/>
      <c r="MK107" s="395"/>
      <c r="ML107" s="395"/>
      <c r="MM107" s="395"/>
      <c r="MN107" s="395"/>
      <c r="MO107" s="395"/>
      <c r="MP107" s="395"/>
      <c r="MQ107" s="395"/>
      <c r="MR107" s="395"/>
      <c r="MS107" s="395"/>
      <c r="MT107" s="395"/>
      <c r="MU107" s="395"/>
      <c r="MV107" s="395"/>
      <c r="MW107" s="395"/>
      <c r="MX107" s="395"/>
      <c r="MY107" s="395"/>
      <c r="MZ107" s="395"/>
      <c r="NA107" s="395"/>
      <c r="NB107" s="395"/>
      <c r="NC107" s="395"/>
      <c r="ND107" s="395"/>
      <c r="NE107" s="395"/>
      <c r="NF107" s="395"/>
      <c r="NG107" s="489"/>
      <c r="NH107" s="475">
        <v>4.8354508505534586</v>
      </c>
      <c r="NI107" s="475">
        <v>22.87361670345808</v>
      </c>
      <c r="NJ107" s="475">
        <v>4.4400609903766926</v>
      </c>
      <c r="NK107" s="475">
        <v>2380.5741739681002</v>
      </c>
      <c r="NL107" s="475">
        <v>15.609645958594525</v>
      </c>
      <c r="NM107" s="475">
        <v>0.34842200000000001</v>
      </c>
      <c r="NN107" s="475">
        <v>1.001714</v>
      </c>
      <c r="NO107" s="475">
        <v>0.101623</v>
      </c>
      <c r="NP107" s="475">
        <v>5.6649288632110634E-2</v>
      </c>
      <c r="NQ107" s="475">
        <v>0.88074461618099575</v>
      </c>
      <c r="NR107" s="475">
        <v>0.51433706855225414</v>
      </c>
      <c r="NS107" s="475">
        <v>0</v>
      </c>
      <c r="NT107" s="475">
        <v>10.551330663461156</v>
      </c>
      <c r="NU107" s="475">
        <v>1.8563861072824185E-2</v>
      </c>
      <c r="NV107" s="475">
        <v>0</v>
      </c>
      <c r="NW107" s="475">
        <v>0.5196489208520052</v>
      </c>
      <c r="NX107" s="475">
        <v>0</v>
      </c>
      <c r="NY107" s="475">
        <v>0</v>
      </c>
      <c r="NZ107" s="475">
        <v>1.6310993512110699</v>
      </c>
      <c r="OA107" s="475">
        <v>2.0340093527872603E-2</v>
      </c>
      <c r="OB107" s="475">
        <v>0.21999999999999995</v>
      </c>
      <c r="OC107" s="475">
        <v>1.8201454826671517</v>
      </c>
      <c r="OD107" s="475">
        <v>2.3864773032809196E-15</v>
      </c>
      <c r="OE107" s="475">
        <v>2.0747538656009116E-14</v>
      </c>
      <c r="OF107" s="475">
        <v>0.1099999964237213</v>
      </c>
      <c r="OG107" s="475">
        <v>6.9890794157981856E-2</v>
      </c>
      <c r="OH107" s="475">
        <v>0.31852697754274512</v>
      </c>
      <c r="OI107" s="475">
        <v>0.11</v>
      </c>
      <c r="OJ107" s="475">
        <v>4.6147000000000007E-2</v>
      </c>
      <c r="OK107" s="475">
        <v>5.8196262000000012E-2</v>
      </c>
      <c r="OL107" s="475">
        <v>0.75421905052447935</v>
      </c>
      <c r="OM107" s="475" t="s">
        <v>1395</v>
      </c>
      <c r="ON107" s="475">
        <v>1</v>
      </c>
      <c r="OO107" s="475">
        <v>96</v>
      </c>
      <c r="OP107" s="490"/>
      <c r="OQ107" s="491" t="s">
        <v>1395</v>
      </c>
      <c r="OR107" s="478" t="s">
        <v>1395</v>
      </c>
      <c r="OS107" s="479">
        <v>1659563</v>
      </c>
      <c r="OT107" s="479">
        <v>2036</v>
      </c>
      <c r="OU107" s="479" t="s">
        <v>1395</v>
      </c>
      <c r="OV107" s="479" t="s">
        <v>1395</v>
      </c>
      <c r="OW107" s="479">
        <v>0</v>
      </c>
      <c r="OX107" s="479">
        <v>1</v>
      </c>
      <c r="OY107" s="480">
        <v>1</v>
      </c>
      <c r="OZ107" s="480">
        <v>0.74219091688670202</v>
      </c>
      <c r="PA107" s="481"/>
      <c r="PB107" s="482">
        <v>4.8354508505534586</v>
      </c>
      <c r="PC107" s="483"/>
      <c r="PD107" s="478">
        <v>1094.9442945703677</v>
      </c>
      <c r="PE107" s="479">
        <v>1.5648188905855127E-11</v>
      </c>
      <c r="PF107" s="479">
        <v>1372.7883977536394</v>
      </c>
      <c r="PG107" s="480">
        <v>4.8354508505534586</v>
      </c>
      <c r="PH107" s="483"/>
      <c r="PI107" s="478">
        <v>4.8354508505534586</v>
      </c>
      <c r="PJ107" s="479">
        <v>72200</v>
      </c>
      <c r="PK107" s="479">
        <v>1000</v>
      </c>
      <c r="PL107" s="479">
        <v>-7.6696549003207437E-2</v>
      </c>
      <c r="PM107" s="484">
        <v>36</v>
      </c>
      <c r="PN107" s="479">
        <v>13716</v>
      </c>
      <c r="PO107" s="485">
        <v>2033</v>
      </c>
      <c r="PP107" s="479">
        <v>33</v>
      </c>
      <c r="PQ107" s="479">
        <v>0</v>
      </c>
      <c r="PR107" s="486" t="s">
        <v>1795</v>
      </c>
      <c r="PS107" s="486" t="s">
        <v>1657</v>
      </c>
      <c r="PT107" s="479">
        <v>1</v>
      </c>
      <c r="PU107" s="487" t="s">
        <v>1794</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row>
    <row r="108" spans="1:457" x14ac:dyDescent="0.35">
      <c r="A108" s="459" t="s">
        <v>1796</v>
      </c>
      <c r="B108" s="460">
        <v>4.7587543015502511</v>
      </c>
      <c r="C108" s="488">
        <f>NPV(About!A$94,'H2 Data'!AE$2:BH$2)/30*AB108+B108</f>
        <v>4.7587543015502511</v>
      </c>
      <c r="D108" s="462" t="s">
        <v>1592</v>
      </c>
      <c r="E108" s="463" t="s">
        <v>1796</v>
      </c>
      <c r="F108" s="463" t="s">
        <v>1391</v>
      </c>
      <c r="G108" s="463" t="s">
        <v>1392</v>
      </c>
      <c r="H108" s="463" t="s">
        <v>1713</v>
      </c>
      <c r="I108" s="463" t="s">
        <v>1654</v>
      </c>
      <c r="J108" s="464">
        <v>2037</v>
      </c>
      <c r="K108" s="465">
        <v>1000</v>
      </c>
      <c r="L108" s="466">
        <v>0.55000000000000004</v>
      </c>
      <c r="M108" s="466">
        <v>2.3300000000000001E-2</v>
      </c>
      <c r="N108" s="466">
        <v>0.25</v>
      </c>
      <c r="O108" s="471">
        <v>0.11</v>
      </c>
      <c r="P108" s="465">
        <v>1</v>
      </c>
      <c r="Q108" s="465">
        <v>2</v>
      </c>
      <c r="R108" s="465">
        <v>30</v>
      </c>
      <c r="S108" s="467" t="s">
        <v>1395</v>
      </c>
      <c r="T108" s="468">
        <v>98357</v>
      </c>
      <c r="U108" s="468">
        <v>969518</v>
      </c>
      <c r="V108" s="468">
        <v>337224</v>
      </c>
      <c r="W108" s="468">
        <v>11678</v>
      </c>
      <c r="X108" s="465">
        <v>0</v>
      </c>
      <c r="Y108" s="469" t="s">
        <v>1772</v>
      </c>
      <c r="Z108" s="470">
        <v>21.3</v>
      </c>
      <c r="AA108" s="469" t="s">
        <v>1397</v>
      </c>
      <c r="AB108" s="465">
        <v>0</v>
      </c>
      <c r="AC108" s="466">
        <v>0</v>
      </c>
      <c r="AD108" s="466">
        <v>0.7</v>
      </c>
      <c r="AE108" s="466">
        <v>0.7</v>
      </c>
      <c r="AF108" s="467" t="s">
        <v>1398</v>
      </c>
      <c r="AG108" s="465">
        <v>459.85</v>
      </c>
      <c r="AH108" s="465">
        <v>459.85</v>
      </c>
      <c r="AI108" s="465">
        <v>459.85</v>
      </c>
      <c r="AJ108" s="465">
        <v>30</v>
      </c>
      <c r="AK108" s="469" t="s">
        <v>1399</v>
      </c>
      <c r="AL108" s="466">
        <v>0.91</v>
      </c>
      <c r="AM108" s="466">
        <v>0.01</v>
      </c>
      <c r="AN108" s="469" t="s">
        <v>1400</v>
      </c>
      <c r="AO108" s="466"/>
      <c r="AP108" s="466"/>
      <c r="AQ108" s="466"/>
      <c r="AR108" s="466"/>
      <c r="AS108" s="466"/>
      <c r="AT108" s="466"/>
      <c r="AU108" s="466"/>
      <c r="AV108" s="466"/>
      <c r="AW108" s="466"/>
      <c r="AX108" s="466"/>
      <c r="AY108" s="466"/>
      <c r="AZ108" s="466"/>
      <c r="BA108" s="466"/>
      <c r="BB108" s="466"/>
      <c r="BC108" s="466"/>
      <c r="BD108" s="466"/>
      <c r="BE108" s="466"/>
      <c r="BF108" s="466"/>
      <c r="BG108" s="466"/>
      <c r="BH108" s="466"/>
      <c r="BI108" s="466"/>
      <c r="BJ108" s="466"/>
      <c r="BK108" s="466"/>
      <c r="BL108" s="466"/>
      <c r="BM108" s="466"/>
      <c r="BN108" s="466"/>
      <c r="BO108" s="466"/>
      <c r="BP108" s="466"/>
      <c r="BQ108" s="466"/>
      <c r="BR108" s="466"/>
      <c r="BS108" s="466"/>
      <c r="BT108" s="466"/>
      <c r="BU108" s="466"/>
      <c r="BV108" s="466"/>
      <c r="BW108" s="466"/>
      <c r="BX108" s="466"/>
      <c r="BY108" s="466"/>
      <c r="BZ108" s="466"/>
      <c r="CA108" s="466"/>
      <c r="CB108" s="466"/>
      <c r="CC108" s="466"/>
      <c r="CD108" s="466"/>
      <c r="CE108" s="466"/>
      <c r="CF108" s="466"/>
      <c r="CG108" s="466"/>
      <c r="CH108" s="466"/>
      <c r="CI108" s="466"/>
      <c r="CJ108" s="466"/>
      <c r="CK108" s="466"/>
      <c r="CL108" s="466"/>
      <c r="CM108" s="466"/>
      <c r="CN108" s="466"/>
      <c r="CO108" s="466"/>
      <c r="CP108" s="466"/>
      <c r="CQ108" s="466"/>
      <c r="CR108" s="466"/>
      <c r="CS108" s="466"/>
      <c r="CT108" s="466"/>
      <c r="CU108" s="466"/>
      <c r="CV108" s="466"/>
      <c r="CW108" s="466"/>
      <c r="CX108" s="466"/>
      <c r="CY108" s="466"/>
      <c r="CZ108" s="466"/>
      <c r="DA108" s="466"/>
      <c r="DB108" s="466"/>
      <c r="DC108" s="466"/>
      <c r="DD108" s="466"/>
      <c r="DE108" s="466"/>
      <c r="DF108" s="466"/>
      <c r="DG108" s="466"/>
      <c r="DH108" s="466"/>
      <c r="DI108" s="466"/>
      <c r="DJ108" s="466"/>
      <c r="DK108" s="466"/>
      <c r="DL108" s="466"/>
      <c r="DM108" s="466"/>
      <c r="DN108" s="466"/>
      <c r="DO108" s="466"/>
      <c r="DP108" s="466"/>
      <c r="DQ108" s="466"/>
      <c r="DR108" s="466"/>
      <c r="DS108" s="466"/>
      <c r="DT108" s="466"/>
      <c r="DU108" s="466"/>
      <c r="DV108" s="466"/>
      <c r="DW108" s="471"/>
      <c r="DX108" s="466"/>
      <c r="DY108" s="466"/>
      <c r="DZ108" s="466"/>
      <c r="EA108" s="466"/>
      <c r="EB108" s="466"/>
      <c r="EC108" s="466"/>
      <c r="ED108" s="466"/>
      <c r="EE108" s="466"/>
      <c r="EF108" s="466"/>
      <c r="EG108" s="466"/>
      <c r="EH108" s="466"/>
      <c r="EI108" s="466"/>
      <c r="EJ108" s="466"/>
      <c r="EK108" s="465"/>
      <c r="EL108" s="465"/>
      <c r="EM108" s="465"/>
      <c r="EN108" s="465"/>
      <c r="EO108" s="466"/>
      <c r="EP108" s="466"/>
      <c r="EQ108" s="466"/>
      <c r="ER108" s="465"/>
      <c r="ES108" s="465"/>
      <c r="ET108" s="465"/>
      <c r="EU108" s="465"/>
      <c r="EV108" s="465"/>
      <c r="EW108" s="467"/>
      <c r="EX108" s="467" t="s">
        <v>1401</v>
      </c>
      <c r="EY108" s="467">
        <v>0</v>
      </c>
      <c r="EZ108" s="467">
        <v>0</v>
      </c>
      <c r="FA108" s="467">
        <v>0</v>
      </c>
      <c r="FB108" s="469" t="s">
        <v>1402</v>
      </c>
      <c r="FC108" s="467">
        <v>100</v>
      </c>
      <c r="FD108" s="469" t="s">
        <v>1715</v>
      </c>
      <c r="FE108" s="467">
        <v>0</v>
      </c>
      <c r="FF108" s="469" t="s">
        <v>1404</v>
      </c>
      <c r="FG108" s="467">
        <v>0</v>
      </c>
      <c r="FH108" s="469" t="s">
        <v>1405</v>
      </c>
      <c r="FI108" s="467">
        <v>0</v>
      </c>
      <c r="FJ108" s="469" t="s">
        <v>1405</v>
      </c>
      <c r="FK108" s="467">
        <v>0</v>
      </c>
      <c r="FL108" s="472">
        <v>1</v>
      </c>
      <c r="FM108" s="473">
        <v>0</v>
      </c>
      <c r="FN108" s="473">
        <v>0</v>
      </c>
      <c r="FO108" s="473">
        <v>0</v>
      </c>
      <c r="FP108" s="473">
        <v>0</v>
      </c>
      <c r="FQ108" s="473">
        <v>0</v>
      </c>
      <c r="FR108" s="473">
        <v>0</v>
      </c>
      <c r="FS108" s="473">
        <v>0</v>
      </c>
      <c r="FT108" s="473">
        <v>0</v>
      </c>
      <c r="FU108" s="473">
        <v>0</v>
      </c>
      <c r="FV108" s="473">
        <v>92194</v>
      </c>
      <c r="FW108" s="473">
        <v>0</v>
      </c>
      <c r="FX108" s="473">
        <v>0</v>
      </c>
      <c r="FY108" s="473">
        <v>0</v>
      </c>
      <c r="FZ108" s="473">
        <v>0</v>
      </c>
      <c r="GA108" s="473">
        <v>0</v>
      </c>
      <c r="GB108" s="473">
        <v>0</v>
      </c>
      <c r="GC108" s="473">
        <v>0</v>
      </c>
      <c r="GD108" s="473">
        <v>0</v>
      </c>
      <c r="GE108" s="473">
        <v>0</v>
      </c>
      <c r="GF108" s="473">
        <v>104039.99999999999</v>
      </c>
      <c r="GG108" s="473">
        <v>0</v>
      </c>
      <c r="GH108" s="473">
        <v>0</v>
      </c>
      <c r="GI108" s="473">
        <v>0</v>
      </c>
      <c r="GJ108" s="473">
        <v>0</v>
      </c>
      <c r="GK108" s="473">
        <v>0</v>
      </c>
      <c r="GL108" s="473">
        <v>0</v>
      </c>
      <c r="GM108" s="473">
        <v>0</v>
      </c>
      <c r="GN108" s="473">
        <v>0</v>
      </c>
      <c r="GO108" s="473">
        <v>0</v>
      </c>
      <c r="GP108" s="473">
        <v>0</v>
      </c>
      <c r="GQ108" s="473">
        <v>0</v>
      </c>
      <c r="GR108" s="473">
        <v>0</v>
      </c>
      <c r="GS108" s="473">
        <v>0</v>
      </c>
      <c r="GT108" s="473">
        <v>0</v>
      </c>
      <c r="GU108" s="473">
        <v>0</v>
      </c>
      <c r="GV108" s="473">
        <v>0</v>
      </c>
      <c r="GW108" s="473">
        <v>0</v>
      </c>
      <c r="GX108" s="473">
        <v>0</v>
      </c>
      <c r="GY108" s="473">
        <v>0</v>
      </c>
      <c r="GZ108" s="473">
        <v>0</v>
      </c>
      <c r="HA108" s="473">
        <v>0</v>
      </c>
      <c r="HB108" s="473">
        <v>0</v>
      </c>
      <c r="HC108" s="473">
        <v>0</v>
      </c>
      <c r="HD108" s="473">
        <v>0</v>
      </c>
      <c r="HE108" s="473">
        <v>0</v>
      </c>
      <c r="HF108" s="473">
        <v>0</v>
      </c>
      <c r="HG108" s="473">
        <v>0</v>
      </c>
      <c r="HH108" s="473">
        <v>0</v>
      </c>
      <c r="HI108" s="473">
        <v>0</v>
      </c>
      <c r="HJ108" s="473">
        <v>0</v>
      </c>
      <c r="HK108" s="473">
        <v>0</v>
      </c>
      <c r="HL108" s="473">
        <v>0</v>
      </c>
      <c r="HM108" s="473">
        <v>0</v>
      </c>
      <c r="HN108" s="473">
        <v>0</v>
      </c>
      <c r="HO108" s="473">
        <v>0</v>
      </c>
      <c r="HP108" s="473">
        <v>0</v>
      </c>
      <c r="HQ108" s="473">
        <v>0</v>
      </c>
      <c r="HR108" s="473">
        <v>0</v>
      </c>
      <c r="HS108" s="473">
        <v>0</v>
      </c>
      <c r="HT108" s="473">
        <v>0</v>
      </c>
      <c r="HU108" s="473">
        <v>0</v>
      </c>
      <c r="HV108" s="473">
        <v>0</v>
      </c>
      <c r="HW108" s="473">
        <v>0</v>
      </c>
      <c r="HX108" s="473">
        <v>0</v>
      </c>
      <c r="HY108" s="473">
        <v>0</v>
      </c>
      <c r="HZ108" s="473">
        <v>0</v>
      </c>
      <c r="IA108" s="473">
        <v>0</v>
      </c>
      <c r="IB108" s="473">
        <v>0</v>
      </c>
      <c r="IC108" s="473">
        <v>0</v>
      </c>
      <c r="ID108" s="473">
        <v>0</v>
      </c>
      <c r="IE108" s="473">
        <v>0</v>
      </c>
      <c r="IF108" s="473">
        <v>0</v>
      </c>
      <c r="IG108" s="473">
        <v>0</v>
      </c>
      <c r="IH108" s="473">
        <v>0</v>
      </c>
      <c r="II108" s="473">
        <v>0</v>
      </c>
      <c r="IJ108" s="473">
        <v>0</v>
      </c>
      <c r="IK108" s="473">
        <v>0</v>
      </c>
      <c r="IL108" s="473">
        <v>0</v>
      </c>
      <c r="IM108" s="473">
        <v>0</v>
      </c>
      <c r="IN108" s="473">
        <v>0</v>
      </c>
      <c r="IO108" s="473">
        <v>0</v>
      </c>
      <c r="IP108" s="473">
        <v>0</v>
      </c>
      <c r="IQ108" s="473">
        <v>0</v>
      </c>
      <c r="IR108" s="473">
        <v>0</v>
      </c>
      <c r="IS108" s="473">
        <v>0</v>
      </c>
      <c r="IT108" s="473">
        <v>0</v>
      </c>
      <c r="IU108" s="473">
        <v>0</v>
      </c>
      <c r="IV108" s="473">
        <v>0</v>
      </c>
      <c r="IW108" s="473">
        <v>0</v>
      </c>
      <c r="IX108" s="473">
        <v>0</v>
      </c>
      <c r="IY108" s="473">
        <v>0</v>
      </c>
      <c r="IZ108" s="473">
        <v>0</v>
      </c>
      <c r="JA108" s="473">
        <v>0</v>
      </c>
      <c r="JB108" s="473">
        <v>0</v>
      </c>
      <c r="JC108" s="473">
        <v>0</v>
      </c>
      <c r="JD108" s="473">
        <v>0</v>
      </c>
      <c r="JE108" s="473">
        <v>0</v>
      </c>
      <c r="JF108" s="473">
        <v>0</v>
      </c>
      <c r="JG108" s="473">
        <v>0</v>
      </c>
      <c r="JH108" s="473">
        <v>0</v>
      </c>
      <c r="JI108" s="467" t="s">
        <v>1406</v>
      </c>
      <c r="JJ108" s="467" t="s">
        <v>1406</v>
      </c>
      <c r="JK108" s="395"/>
      <c r="JL108" s="395"/>
      <c r="JM108" s="395"/>
      <c r="JN108" s="395"/>
      <c r="JO108" s="395"/>
      <c r="JP108" s="395"/>
      <c r="JQ108" s="395"/>
      <c r="JR108" s="395"/>
      <c r="JS108" s="395"/>
      <c r="JT108" s="395"/>
      <c r="JU108" s="395"/>
      <c r="JV108" s="395"/>
      <c r="JW108" s="395"/>
      <c r="JX108" s="395"/>
      <c r="JY108" s="395"/>
      <c r="JZ108" s="395"/>
      <c r="KA108" s="395"/>
      <c r="KB108" s="395"/>
      <c r="KC108" s="395"/>
      <c r="KD108" s="395"/>
      <c r="KE108" s="395"/>
      <c r="KF108" s="395"/>
      <c r="KG108" s="395"/>
      <c r="KH108" s="395"/>
      <c r="KI108" s="395"/>
      <c r="KJ108" s="395"/>
      <c r="KK108" s="395"/>
      <c r="KL108" s="395"/>
      <c r="KM108" s="395"/>
      <c r="KN108" s="395"/>
      <c r="KO108" s="395"/>
      <c r="KP108" s="395"/>
      <c r="KQ108" s="395"/>
      <c r="KR108" s="395"/>
      <c r="KS108" s="395"/>
      <c r="KT108" s="395"/>
      <c r="KU108" s="395"/>
      <c r="KV108" s="395"/>
      <c r="KW108" s="395"/>
      <c r="KX108" s="395"/>
      <c r="KY108" s="395"/>
      <c r="KZ108" s="395"/>
      <c r="LA108" s="395"/>
      <c r="LB108" s="395"/>
      <c r="LC108" s="395"/>
      <c r="LD108" s="395"/>
      <c r="LE108" s="395"/>
      <c r="LF108" s="395"/>
      <c r="LG108" s="395"/>
      <c r="LH108" s="395"/>
      <c r="LI108" s="395"/>
      <c r="LJ108" s="395"/>
      <c r="LK108" s="395"/>
      <c r="LL108" s="395"/>
      <c r="LM108" s="395"/>
      <c r="LN108" s="395"/>
      <c r="LO108" s="395"/>
      <c r="LP108" s="395"/>
      <c r="LQ108" s="395"/>
      <c r="LR108" s="395"/>
      <c r="LS108" s="395"/>
      <c r="LT108" s="395"/>
      <c r="LU108" s="395"/>
      <c r="LV108" s="395"/>
      <c r="LW108" s="395"/>
      <c r="LX108" s="395"/>
      <c r="LY108" s="395"/>
      <c r="LZ108" s="395"/>
      <c r="MA108" s="395"/>
      <c r="MB108" s="395"/>
      <c r="MC108" s="395"/>
      <c r="MD108" s="395"/>
      <c r="ME108" s="395"/>
      <c r="MF108" s="395"/>
      <c r="MG108" s="395"/>
      <c r="MH108" s="395"/>
      <c r="MI108" s="395"/>
      <c r="MJ108" s="395"/>
      <c r="MK108" s="395"/>
      <c r="ML108" s="395"/>
      <c r="MM108" s="395"/>
      <c r="MN108" s="395"/>
      <c r="MO108" s="395"/>
      <c r="MP108" s="395"/>
      <c r="MQ108" s="395"/>
      <c r="MR108" s="395"/>
      <c r="MS108" s="395"/>
      <c r="MT108" s="395"/>
      <c r="MU108" s="395"/>
      <c r="MV108" s="395"/>
      <c r="MW108" s="395"/>
      <c r="MX108" s="395"/>
      <c r="MY108" s="395"/>
      <c r="MZ108" s="395"/>
      <c r="NA108" s="395"/>
      <c r="NB108" s="395"/>
      <c r="NC108" s="395"/>
      <c r="ND108" s="395"/>
      <c r="NE108" s="395"/>
      <c r="NF108" s="395"/>
      <c r="NG108" s="489"/>
      <c r="NH108" s="475">
        <v>4.7587543015502511</v>
      </c>
      <c r="NI108" s="475">
        <v>22.927678224869112</v>
      </c>
      <c r="NJ108" s="475">
        <v>4.4565922928723971</v>
      </c>
      <c r="NK108" s="475">
        <v>2432.4131146523969</v>
      </c>
      <c r="NL108" s="475">
        <v>15.696750922902153</v>
      </c>
      <c r="NM108" s="475">
        <v>0.33722400000000002</v>
      </c>
      <c r="NN108" s="475">
        <v>0.96951799999999999</v>
      </c>
      <c r="NO108" s="475">
        <v>9.8357E-2</v>
      </c>
      <c r="NP108" s="475">
        <v>5.4634130396611531E-2</v>
      </c>
      <c r="NQ108" s="475">
        <v>0.848964634527269</v>
      </c>
      <c r="NR108" s="475">
        <v>0.47628502281559482</v>
      </c>
      <c r="NS108" s="475">
        <v>0</v>
      </c>
      <c r="NT108" s="475">
        <v>10.820919357872041</v>
      </c>
      <c r="NU108" s="475">
        <v>1.9354181969572313E-2</v>
      </c>
      <c r="NV108" s="475">
        <v>0</v>
      </c>
      <c r="NW108" s="475">
        <v>0.50376102165788805</v>
      </c>
      <c r="NX108" s="475">
        <v>0</v>
      </c>
      <c r="NY108" s="475">
        <v>0</v>
      </c>
      <c r="NZ108" s="475">
        <v>1.5819493432665623</v>
      </c>
      <c r="OA108" s="475">
        <v>2.0339956353659538E-2</v>
      </c>
      <c r="OB108" s="475">
        <v>0.21999999999999995</v>
      </c>
      <c r="OC108" s="475">
        <v>1.7629104232625081</v>
      </c>
      <c r="OD108" s="475">
        <v>4.0249542577712874E-15</v>
      </c>
      <c r="OE108" s="475">
        <v>3.4992117434752865E-14</v>
      </c>
      <c r="OF108" s="475">
        <v>0.1099999964237213</v>
      </c>
      <c r="OG108" s="475">
        <v>6.9849660992622395E-2</v>
      </c>
      <c r="OH108" s="475">
        <v>0.31907000455054713</v>
      </c>
      <c r="OI108" s="475">
        <v>0.11</v>
      </c>
      <c r="OJ108" s="475">
        <v>4.5985000000000005E-2</v>
      </c>
      <c r="OK108" s="475">
        <v>5.810781000000001E-2</v>
      </c>
      <c r="OL108" s="475">
        <v>0.73918862128853147</v>
      </c>
      <c r="OM108" s="475" t="s">
        <v>1395</v>
      </c>
      <c r="ON108" s="475">
        <v>1</v>
      </c>
      <c r="OO108" s="475">
        <v>97</v>
      </c>
      <c r="OP108" s="490"/>
      <c r="OQ108" s="491" t="s">
        <v>1395</v>
      </c>
      <c r="OR108" s="478" t="s">
        <v>1395</v>
      </c>
      <c r="OS108" s="479">
        <v>1613011</v>
      </c>
      <c r="OT108" s="479">
        <v>2037</v>
      </c>
      <c r="OU108" s="479" t="s">
        <v>1395</v>
      </c>
      <c r="OV108" s="479" t="s">
        <v>1395</v>
      </c>
      <c r="OW108" s="479">
        <v>0</v>
      </c>
      <c r="OX108" s="479">
        <v>1</v>
      </c>
      <c r="OY108" s="480">
        <v>1</v>
      </c>
      <c r="OZ108" s="480">
        <v>0.72739595297858162</v>
      </c>
      <c r="PA108" s="481"/>
      <c r="PB108" s="482">
        <v>4.7587543015502511</v>
      </c>
      <c r="PC108" s="483"/>
      <c r="PD108" s="478">
        <v>1038.6331925838945</v>
      </c>
      <c r="PE108" s="479">
        <v>2.5865775042561358E-11</v>
      </c>
      <c r="PF108" s="479">
        <v>1303.1233252265949</v>
      </c>
      <c r="PG108" s="480">
        <v>4.7587543015502511</v>
      </c>
      <c r="PH108" s="483"/>
      <c r="PI108" s="478">
        <v>4.7587543015502511</v>
      </c>
      <c r="PJ108" s="479">
        <v>73200</v>
      </c>
      <c r="PK108" s="479">
        <v>1000</v>
      </c>
      <c r="PL108" s="479">
        <v>-2.2129418960067149E-2</v>
      </c>
      <c r="PM108" s="484">
        <v>36</v>
      </c>
      <c r="PN108" s="479">
        <v>13680</v>
      </c>
      <c r="PO108" s="485">
        <v>2034</v>
      </c>
      <c r="PP108" s="479">
        <v>33</v>
      </c>
      <c r="PQ108" s="479">
        <v>0</v>
      </c>
      <c r="PR108" s="486" t="s">
        <v>1797</v>
      </c>
      <c r="PS108" s="486" t="s">
        <v>1657</v>
      </c>
      <c r="PT108" s="479">
        <v>1</v>
      </c>
      <c r="PU108" s="487" t="s">
        <v>1796</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row>
    <row r="109" spans="1:457" x14ac:dyDescent="0.35">
      <c r="A109" s="459" t="s">
        <v>1798</v>
      </c>
      <c r="B109" s="460">
        <v>4.736624882590184</v>
      </c>
      <c r="C109" s="488">
        <f>NPV(About!A$94,'H2 Data'!AE$2:BH$2)/30*AB109+B109</f>
        <v>4.736624882590184</v>
      </c>
      <c r="D109" s="462" t="s">
        <v>1592</v>
      </c>
      <c r="E109" s="463" t="s">
        <v>1798</v>
      </c>
      <c r="F109" s="463" t="s">
        <v>1391</v>
      </c>
      <c r="G109" s="463" t="s">
        <v>1392</v>
      </c>
      <c r="H109" s="463" t="s">
        <v>1713</v>
      </c>
      <c r="I109" s="463" t="s">
        <v>1654</v>
      </c>
      <c r="J109" s="464">
        <v>2038</v>
      </c>
      <c r="K109" s="465">
        <v>1000</v>
      </c>
      <c r="L109" s="466">
        <v>0.55000000000000004</v>
      </c>
      <c r="M109" s="466">
        <v>2.3300000000000001E-2</v>
      </c>
      <c r="N109" s="466">
        <v>0.25</v>
      </c>
      <c r="O109" s="471">
        <v>0.11</v>
      </c>
      <c r="P109" s="465">
        <v>1</v>
      </c>
      <c r="Q109" s="465">
        <v>2</v>
      </c>
      <c r="R109" s="465">
        <v>30</v>
      </c>
      <c r="S109" s="467" t="s">
        <v>1395</v>
      </c>
      <c r="T109" s="468">
        <v>96525</v>
      </c>
      <c r="U109" s="468">
        <v>951456.00000000012</v>
      </c>
      <c r="V109" s="468">
        <v>330941.00000000006</v>
      </c>
      <c r="W109" s="468">
        <v>11155.000000000002</v>
      </c>
      <c r="X109" s="465">
        <v>0</v>
      </c>
      <c r="Y109" s="469" t="s">
        <v>1772</v>
      </c>
      <c r="Z109" s="470">
        <v>21.37</v>
      </c>
      <c r="AA109" s="469" t="s">
        <v>1397</v>
      </c>
      <c r="AB109" s="465">
        <v>0</v>
      </c>
      <c r="AC109" s="466">
        <v>0</v>
      </c>
      <c r="AD109" s="466">
        <v>0.7</v>
      </c>
      <c r="AE109" s="466">
        <v>0.7</v>
      </c>
      <c r="AF109" s="467" t="s">
        <v>1398</v>
      </c>
      <c r="AG109" s="465">
        <v>458.36</v>
      </c>
      <c r="AH109" s="465">
        <v>458.36</v>
      </c>
      <c r="AI109" s="465">
        <v>458.36</v>
      </c>
      <c r="AJ109" s="465">
        <v>30</v>
      </c>
      <c r="AK109" s="469" t="s">
        <v>1399</v>
      </c>
      <c r="AL109" s="466">
        <v>0.91</v>
      </c>
      <c r="AM109" s="466">
        <v>0.01</v>
      </c>
      <c r="AN109" s="469" t="s">
        <v>1400</v>
      </c>
      <c r="AO109" s="466"/>
      <c r="AP109" s="466"/>
      <c r="AQ109" s="466"/>
      <c r="AR109" s="466"/>
      <c r="AS109" s="466"/>
      <c r="AT109" s="466"/>
      <c r="AU109" s="466"/>
      <c r="AV109" s="466"/>
      <c r="AW109" s="466"/>
      <c r="AX109" s="466"/>
      <c r="AY109" s="466"/>
      <c r="AZ109" s="466"/>
      <c r="BA109" s="466"/>
      <c r="BB109" s="466"/>
      <c r="BC109" s="466"/>
      <c r="BD109" s="466"/>
      <c r="BE109" s="466"/>
      <c r="BF109" s="466"/>
      <c r="BG109" s="466"/>
      <c r="BH109" s="466"/>
      <c r="BI109" s="466"/>
      <c r="BJ109" s="466"/>
      <c r="BK109" s="466"/>
      <c r="BL109" s="466"/>
      <c r="BM109" s="466"/>
      <c r="BN109" s="466"/>
      <c r="BO109" s="466"/>
      <c r="BP109" s="466"/>
      <c r="BQ109" s="466"/>
      <c r="BR109" s="466"/>
      <c r="BS109" s="466"/>
      <c r="BT109" s="466"/>
      <c r="BU109" s="466"/>
      <c r="BV109" s="466"/>
      <c r="BW109" s="466"/>
      <c r="BX109" s="466"/>
      <c r="BY109" s="466"/>
      <c r="BZ109" s="466"/>
      <c r="CA109" s="466"/>
      <c r="CB109" s="466"/>
      <c r="CC109" s="466"/>
      <c r="CD109" s="466"/>
      <c r="CE109" s="466"/>
      <c r="CF109" s="466"/>
      <c r="CG109" s="466"/>
      <c r="CH109" s="466"/>
      <c r="CI109" s="466"/>
      <c r="CJ109" s="466"/>
      <c r="CK109" s="466"/>
      <c r="CL109" s="466"/>
      <c r="CM109" s="466"/>
      <c r="CN109" s="466"/>
      <c r="CO109" s="466"/>
      <c r="CP109" s="466"/>
      <c r="CQ109" s="466"/>
      <c r="CR109" s="466"/>
      <c r="CS109" s="466"/>
      <c r="CT109" s="466"/>
      <c r="CU109" s="466"/>
      <c r="CV109" s="466"/>
      <c r="CW109" s="466"/>
      <c r="CX109" s="466"/>
      <c r="CY109" s="466"/>
      <c r="CZ109" s="466"/>
      <c r="DA109" s="466"/>
      <c r="DB109" s="466"/>
      <c r="DC109" s="466"/>
      <c r="DD109" s="466"/>
      <c r="DE109" s="466"/>
      <c r="DF109" s="466"/>
      <c r="DG109" s="466"/>
      <c r="DH109" s="466"/>
      <c r="DI109" s="466"/>
      <c r="DJ109" s="466"/>
      <c r="DK109" s="466"/>
      <c r="DL109" s="466"/>
      <c r="DM109" s="466"/>
      <c r="DN109" s="466"/>
      <c r="DO109" s="466"/>
      <c r="DP109" s="466"/>
      <c r="DQ109" s="466"/>
      <c r="DR109" s="466"/>
      <c r="DS109" s="466"/>
      <c r="DT109" s="466"/>
      <c r="DU109" s="466"/>
      <c r="DV109" s="466"/>
      <c r="DW109" s="471"/>
      <c r="DX109" s="466"/>
      <c r="DY109" s="466"/>
      <c r="DZ109" s="466"/>
      <c r="EA109" s="466"/>
      <c r="EB109" s="466"/>
      <c r="EC109" s="466"/>
      <c r="ED109" s="466"/>
      <c r="EE109" s="466"/>
      <c r="EF109" s="466"/>
      <c r="EG109" s="466"/>
      <c r="EH109" s="466"/>
      <c r="EI109" s="466"/>
      <c r="EJ109" s="466"/>
      <c r="EK109" s="465"/>
      <c r="EL109" s="465"/>
      <c r="EM109" s="465"/>
      <c r="EN109" s="465"/>
      <c r="EO109" s="466"/>
      <c r="EP109" s="466"/>
      <c r="EQ109" s="466"/>
      <c r="ER109" s="465"/>
      <c r="ES109" s="465"/>
      <c r="ET109" s="465"/>
      <c r="EU109" s="465"/>
      <c r="EV109" s="465"/>
      <c r="EW109" s="467"/>
      <c r="EX109" s="467" t="s">
        <v>1401</v>
      </c>
      <c r="EY109" s="467">
        <v>0</v>
      </c>
      <c r="EZ109" s="467">
        <v>0</v>
      </c>
      <c r="FA109" s="467">
        <v>0</v>
      </c>
      <c r="FB109" s="469" t="s">
        <v>1402</v>
      </c>
      <c r="FC109" s="467">
        <v>100</v>
      </c>
      <c r="FD109" s="469" t="s">
        <v>1715</v>
      </c>
      <c r="FE109" s="467">
        <v>0</v>
      </c>
      <c r="FF109" s="469" t="s">
        <v>1404</v>
      </c>
      <c r="FG109" s="467">
        <v>0</v>
      </c>
      <c r="FH109" s="469" t="s">
        <v>1405</v>
      </c>
      <c r="FI109" s="467">
        <v>0</v>
      </c>
      <c r="FJ109" s="469" t="s">
        <v>1405</v>
      </c>
      <c r="FK109" s="467">
        <v>0</v>
      </c>
      <c r="FL109" s="472">
        <v>1</v>
      </c>
      <c r="FM109" s="473">
        <v>0</v>
      </c>
      <c r="FN109" s="473">
        <v>0</v>
      </c>
      <c r="FO109" s="473">
        <v>0</v>
      </c>
      <c r="FP109" s="473">
        <v>0</v>
      </c>
      <c r="FQ109" s="473">
        <v>0</v>
      </c>
      <c r="FR109" s="473">
        <v>0</v>
      </c>
      <c r="FS109" s="473">
        <v>0</v>
      </c>
      <c r="FT109" s="473">
        <v>0</v>
      </c>
      <c r="FU109" s="473">
        <v>0</v>
      </c>
      <c r="FV109" s="473">
        <v>91392.000000000015</v>
      </c>
      <c r="FW109" s="473">
        <v>0</v>
      </c>
      <c r="FX109" s="473">
        <v>0</v>
      </c>
      <c r="FY109" s="473">
        <v>0</v>
      </c>
      <c r="FZ109" s="473">
        <v>0</v>
      </c>
      <c r="GA109" s="473">
        <v>0</v>
      </c>
      <c r="GB109" s="473">
        <v>0</v>
      </c>
      <c r="GC109" s="473">
        <v>0</v>
      </c>
      <c r="GD109" s="473">
        <v>0</v>
      </c>
      <c r="GE109" s="473">
        <v>0</v>
      </c>
      <c r="GF109" s="473">
        <v>106152.00000000001</v>
      </c>
      <c r="GG109" s="473">
        <v>0</v>
      </c>
      <c r="GH109" s="473">
        <v>0</v>
      </c>
      <c r="GI109" s="473">
        <v>0</v>
      </c>
      <c r="GJ109" s="473">
        <v>0</v>
      </c>
      <c r="GK109" s="473">
        <v>0</v>
      </c>
      <c r="GL109" s="473">
        <v>0</v>
      </c>
      <c r="GM109" s="473">
        <v>0</v>
      </c>
      <c r="GN109" s="473">
        <v>0</v>
      </c>
      <c r="GO109" s="473">
        <v>0</v>
      </c>
      <c r="GP109" s="473">
        <v>0</v>
      </c>
      <c r="GQ109" s="473">
        <v>0</v>
      </c>
      <c r="GR109" s="473">
        <v>0</v>
      </c>
      <c r="GS109" s="473">
        <v>0</v>
      </c>
      <c r="GT109" s="473">
        <v>0</v>
      </c>
      <c r="GU109" s="473">
        <v>0</v>
      </c>
      <c r="GV109" s="473">
        <v>0</v>
      </c>
      <c r="GW109" s="473">
        <v>0</v>
      </c>
      <c r="GX109" s="473">
        <v>0</v>
      </c>
      <c r="GY109" s="473">
        <v>0</v>
      </c>
      <c r="GZ109" s="473">
        <v>0</v>
      </c>
      <c r="HA109" s="473">
        <v>0</v>
      </c>
      <c r="HB109" s="473">
        <v>0</v>
      </c>
      <c r="HC109" s="473">
        <v>0</v>
      </c>
      <c r="HD109" s="473">
        <v>0</v>
      </c>
      <c r="HE109" s="473">
        <v>0</v>
      </c>
      <c r="HF109" s="473">
        <v>0</v>
      </c>
      <c r="HG109" s="473">
        <v>0</v>
      </c>
      <c r="HH109" s="473">
        <v>0</v>
      </c>
      <c r="HI109" s="473">
        <v>0</v>
      </c>
      <c r="HJ109" s="473">
        <v>0</v>
      </c>
      <c r="HK109" s="473">
        <v>0</v>
      </c>
      <c r="HL109" s="473">
        <v>0</v>
      </c>
      <c r="HM109" s="473">
        <v>0</v>
      </c>
      <c r="HN109" s="473">
        <v>0</v>
      </c>
      <c r="HO109" s="473">
        <v>0</v>
      </c>
      <c r="HP109" s="473">
        <v>0</v>
      </c>
      <c r="HQ109" s="473">
        <v>0</v>
      </c>
      <c r="HR109" s="473">
        <v>0</v>
      </c>
      <c r="HS109" s="473">
        <v>0</v>
      </c>
      <c r="HT109" s="473">
        <v>0</v>
      </c>
      <c r="HU109" s="473">
        <v>0</v>
      </c>
      <c r="HV109" s="473">
        <v>0</v>
      </c>
      <c r="HW109" s="473">
        <v>0</v>
      </c>
      <c r="HX109" s="473">
        <v>0</v>
      </c>
      <c r="HY109" s="473">
        <v>0</v>
      </c>
      <c r="HZ109" s="473">
        <v>0</v>
      </c>
      <c r="IA109" s="473">
        <v>0</v>
      </c>
      <c r="IB109" s="473">
        <v>0</v>
      </c>
      <c r="IC109" s="473">
        <v>0</v>
      </c>
      <c r="ID109" s="473">
        <v>0</v>
      </c>
      <c r="IE109" s="473">
        <v>0</v>
      </c>
      <c r="IF109" s="473">
        <v>0</v>
      </c>
      <c r="IG109" s="473">
        <v>0</v>
      </c>
      <c r="IH109" s="473">
        <v>0</v>
      </c>
      <c r="II109" s="473">
        <v>0</v>
      </c>
      <c r="IJ109" s="473">
        <v>0</v>
      </c>
      <c r="IK109" s="473">
        <v>0</v>
      </c>
      <c r="IL109" s="473">
        <v>0</v>
      </c>
      <c r="IM109" s="473">
        <v>0</v>
      </c>
      <c r="IN109" s="473">
        <v>0</v>
      </c>
      <c r="IO109" s="473">
        <v>0</v>
      </c>
      <c r="IP109" s="473">
        <v>0</v>
      </c>
      <c r="IQ109" s="473">
        <v>0</v>
      </c>
      <c r="IR109" s="473">
        <v>0</v>
      </c>
      <c r="IS109" s="473">
        <v>0</v>
      </c>
      <c r="IT109" s="473">
        <v>0</v>
      </c>
      <c r="IU109" s="473">
        <v>0</v>
      </c>
      <c r="IV109" s="473">
        <v>0</v>
      </c>
      <c r="IW109" s="473">
        <v>0</v>
      </c>
      <c r="IX109" s="473">
        <v>0</v>
      </c>
      <c r="IY109" s="473">
        <v>0</v>
      </c>
      <c r="IZ109" s="473">
        <v>0</v>
      </c>
      <c r="JA109" s="473">
        <v>0</v>
      </c>
      <c r="JB109" s="473">
        <v>0</v>
      </c>
      <c r="JC109" s="473">
        <v>0</v>
      </c>
      <c r="JD109" s="473">
        <v>0</v>
      </c>
      <c r="JE109" s="473">
        <v>0</v>
      </c>
      <c r="JF109" s="473">
        <v>0</v>
      </c>
      <c r="JG109" s="473">
        <v>0</v>
      </c>
      <c r="JH109" s="473">
        <v>0</v>
      </c>
      <c r="JI109" s="467" t="s">
        <v>1406</v>
      </c>
      <c r="JJ109" s="467" t="s">
        <v>1406</v>
      </c>
      <c r="JK109" s="395"/>
      <c r="JL109" s="395"/>
      <c r="JM109" s="395"/>
      <c r="JN109" s="395"/>
      <c r="JO109" s="395"/>
      <c r="JP109" s="395"/>
      <c r="JQ109" s="395"/>
      <c r="JR109" s="395"/>
      <c r="JS109" s="395"/>
      <c r="JT109" s="395"/>
      <c r="JU109" s="395"/>
      <c r="JV109" s="395"/>
      <c r="JW109" s="395"/>
      <c r="JX109" s="395"/>
      <c r="JY109" s="395"/>
      <c r="JZ109" s="395"/>
      <c r="KA109" s="395"/>
      <c r="KB109" s="395"/>
      <c r="KC109" s="395"/>
      <c r="KD109" s="395"/>
      <c r="KE109" s="395"/>
      <c r="KF109" s="395"/>
      <c r="KG109" s="395"/>
      <c r="KH109" s="395"/>
      <c r="KI109" s="395"/>
      <c r="KJ109" s="395"/>
      <c r="KK109" s="395"/>
      <c r="KL109" s="395"/>
      <c r="KM109" s="395"/>
      <c r="KN109" s="395"/>
      <c r="KO109" s="395"/>
      <c r="KP109" s="395"/>
      <c r="KQ109" s="395"/>
      <c r="KR109" s="395"/>
      <c r="KS109" s="395"/>
      <c r="KT109" s="395"/>
      <c r="KU109" s="395"/>
      <c r="KV109" s="395"/>
      <c r="KW109" s="395"/>
      <c r="KX109" s="395"/>
      <c r="KY109" s="395"/>
      <c r="KZ109" s="395"/>
      <c r="LA109" s="395"/>
      <c r="LB109" s="395"/>
      <c r="LC109" s="395"/>
      <c r="LD109" s="395"/>
      <c r="LE109" s="395"/>
      <c r="LF109" s="395"/>
      <c r="LG109" s="395"/>
      <c r="LH109" s="395"/>
      <c r="LI109" s="395"/>
      <c r="LJ109" s="395"/>
      <c r="LK109" s="395"/>
      <c r="LL109" s="395"/>
      <c r="LM109" s="395"/>
      <c r="LN109" s="395"/>
      <c r="LO109" s="395"/>
      <c r="LP109" s="395"/>
      <c r="LQ109" s="395"/>
      <c r="LR109" s="395"/>
      <c r="LS109" s="395"/>
      <c r="LT109" s="395"/>
      <c r="LU109" s="395"/>
      <c r="LV109" s="395"/>
      <c r="LW109" s="395"/>
      <c r="LX109" s="395"/>
      <c r="LY109" s="395"/>
      <c r="LZ109" s="395"/>
      <c r="MA109" s="395"/>
      <c r="MB109" s="395"/>
      <c r="MC109" s="395"/>
      <c r="MD109" s="395"/>
      <c r="ME109" s="395"/>
      <c r="MF109" s="395"/>
      <c r="MG109" s="395"/>
      <c r="MH109" s="395"/>
      <c r="MI109" s="395"/>
      <c r="MJ109" s="395"/>
      <c r="MK109" s="395"/>
      <c r="ML109" s="395"/>
      <c r="MM109" s="395"/>
      <c r="MN109" s="395"/>
      <c r="MO109" s="395"/>
      <c r="MP109" s="395"/>
      <c r="MQ109" s="395"/>
      <c r="MR109" s="395"/>
      <c r="MS109" s="395"/>
      <c r="MT109" s="395"/>
      <c r="MU109" s="395"/>
      <c r="MV109" s="395"/>
      <c r="MW109" s="395"/>
      <c r="MX109" s="395"/>
      <c r="MY109" s="395"/>
      <c r="MZ109" s="395"/>
      <c r="NA109" s="395"/>
      <c r="NB109" s="395"/>
      <c r="NC109" s="395"/>
      <c r="ND109" s="395"/>
      <c r="NE109" s="395"/>
      <c r="NF109" s="395"/>
      <c r="NG109" s="489"/>
      <c r="NH109" s="475">
        <v>4.736624882590184</v>
      </c>
      <c r="NI109" s="475">
        <v>22.82105868431951</v>
      </c>
      <c r="NJ109" s="475">
        <v>4.4766257932677478</v>
      </c>
      <c r="NK109" s="475">
        <v>2440.4226213507382</v>
      </c>
      <c r="NL109" s="475">
        <v>15.676584254961941</v>
      </c>
      <c r="NM109" s="475">
        <v>0.33094100000000004</v>
      </c>
      <c r="NN109" s="475">
        <v>0.95145600000000008</v>
      </c>
      <c r="NO109" s="475">
        <v>9.6525E-2</v>
      </c>
      <c r="NP109" s="475">
        <v>5.3440801551460505E-2</v>
      </c>
      <c r="NQ109" s="475">
        <v>0.83001663749736965</v>
      </c>
      <c r="NR109" s="475">
        <v>0.45495458375626024</v>
      </c>
      <c r="NS109" s="475">
        <v>0</v>
      </c>
      <c r="NT109" s="475">
        <v>10.905046235721638</v>
      </c>
      <c r="NU109" s="475">
        <v>1.9812617491167171E-2</v>
      </c>
      <c r="NV109" s="475">
        <v>0</v>
      </c>
      <c r="NW109" s="475">
        <v>0.49466494670901051</v>
      </c>
      <c r="NX109" s="475">
        <v>0</v>
      </c>
      <c r="NY109" s="475">
        <v>0</v>
      </c>
      <c r="NZ109" s="475">
        <v>1.5538531306835719</v>
      </c>
      <c r="OA109" s="475">
        <v>2.03399979216028E-2</v>
      </c>
      <c r="OB109" s="475">
        <v>0.21999999999999995</v>
      </c>
      <c r="OC109" s="475">
        <v>1.7306618434118941</v>
      </c>
      <c r="OD109" s="475">
        <v>-1.1234734920036097E-15</v>
      </c>
      <c r="OE109" s="475">
        <v>-9.7672455012670348E-15</v>
      </c>
      <c r="OF109" s="475">
        <v>0.1099999964237213</v>
      </c>
      <c r="OG109" s="475">
        <v>6.978993713855744E-2</v>
      </c>
      <c r="OH109" s="475">
        <v>0.3195015043367545</v>
      </c>
      <c r="OI109" s="475">
        <v>0.11</v>
      </c>
      <c r="OJ109" s="475">
        <v>4.5835999999999995E-2</v>
      </c>
      <c r="OK109" s="475">
        <v>5.8026456000000004E-2</v>
      </c>
      <c r="OL109" s="475">
        <v>0.72445197142218476</v>
      </c>
      <c r="OM109" s="475" t="s">
        <v>1395</v>
      </c>
      <c r="ON109" s="475">
        <v>1</v>
      </c>
      <c r="OO109" s="475">
        <v>98</v>
      </c>
      <c r="OP109" s="490"/>
      <c r="OQ109" s="491" t="s">
        <v>1395</v>
      </c>
      <c r="OR109" s="478" t="s">
        <v>1395</v>
      </c>
      <c r="OS109" s="479">
        <v>1587621.0000000002</v>
      </c>
      <c r="OT109" s="479">
        <v>2038</v>
      </c>
      <c r="OU109" s="479" t="s">
        <v>1395</v>
      </c>
      <c r="OV109" s="479" t="s">
        <v>1395</v>
      </c>
      <c r="OW109" s="479">
        <v>0</v>
      </c>
      <c r="OX109" s="479">
        <v>1</v>
      </c>
      <c r="OY109" s="480">
        <v>1</v>
      </c>
      <c r="OZ109" s="480">
        <v>0.7128956813798083</v>
      </c>
      <c r="PA109" s="481"/>
      <c r="PB109" s="482">
        <v>4.736624882590184</v>
      </c>
      <c r="PC109" s="483"/>
      <c r="PD109" s="478">
        <v>998.96276133742197</v>
      </c>
      <c r="PE109" s="479">
        <v>-7.0759002587573691E-12</v>
      </c>
      <c r="PF109" s="479">
        <v>1253.7813843248991</v>
      </c>
      <c r="PG109" s="480">
        <v>4.736624882590184</v>
      </c>
      <c r="PH109" s="483"/>
      <c r="PI109" s="478">
        <v>4.736624882590184</v>
      </c>
      <c r="PJ109" s="479">
        <v>74200</v>
      </c>
      <c r="PK109" s="479">
        <v>1000</v>
      </c>
      <c r="PL109" s="479">
        <v>-1.404175290135079E-2</v>
      </c>
      <c r="PM109" s="484">
        <v>36</v>
      </c>
      <c r="PN109" s="479">
        <v>13644</v>
      </c>
      <c r="PO109" s="485">
        <v>2035</v>
      </c>
      <c r="PP109" s="479">
        <v>33</v>
      </c>
      <c r="PQ109" s="479">
        <v>0</v>
      </c>
      <c r="PR109" s="486" t="s">
        <v>1799</v>
      </c>
      <c r="PS109" s="486" t="s">
        <v>1657</v>
      </c>
      <c r="PT109" s="479">
        <v>1</v>
      </c>
      <c r="PU109" s="487" t="s">
        <v>1798</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row>
    <row r="110" spans="1:457" x14ac:dyDescent="0.35">
      <c r="A110" s="459" t="s">
        <v>1800</v>
      </c>
      <c r="B110" s="460">
        <v>4.7225831296888332</v>
      </c>
      <c r="C110" s="488">
        <f>NPV(About!A$94,'H2 Data'!AE$2:BH$2)/30*AB110+B110</f>
        <v>4.7225831296888332</v>
      </c>
      <c r="D110" s="462" t="s">
        <v>1592</v>
      </c>
      <c r="E110" s="463" t="s">
        <v>1800</v>
      </c>
      <c r="F110" s="463" t="s">
        <v>1391</v>
      </c>
      <c r="G110" s="463" t="s">
        <v>1392</v>
      </c>
      <c r="H110" s="463" t="s">
        <v>1713</v>
      </c>
      <c r="I110" s="463" t="s">
        <v>1654</v>
      </c>
      <c r="J110" s="464">
        <v>2039</v>
      </c>
      <c r="K110" s="465">
        <v>1000</v>
      </c>
      <c r="L110" s="466">
        <v>0.55000000000000004</v>
      </c>
      <c r="M110" s="466">
        <v>2.3300000000000001E-2</v>
      </c>
      <c r="N110" s="466">
        <v>0.25</v>
      </c>
      <c r="O110" s="471">
        <v>0.11</v>
      </c>
      <c r="P110" s="465">
        <v>1</v>
      </c>
      <c r="Q110" s="465">
        <v>2</v>
      </c>
      <c r="R110" s="465">
        <v>30</v>
      </c>
      <c r="S110" s="467" t="s">
        <v>1395</v>
      </c>
      <c r="T110" s="468">
        <v>95350</v>
      </c>
      <c r="U110" s="468">
        <v>939878</v>
      </c>
      <c r="V110" s="468">
        <v>326914</v>
      </c>
      <c r="W110" s="468">
        <v>10819</v>
      </c>
      <c r="X110" s="465">
        <v>0</v>
      </c>
      <c r="Y110" s="469" t="s">
        <v>1772</v>
      </c>
      <c r="Z110" s="470">
        <v>21.44</v>
      </c>
      <c r="AA110" s="469" t="s">
        <v>1397</v>
      </c>
      <c r="AB110" s="465">
        <v>0</v>
      </c>
      <c r="AC110" s="466">
        <v>0</v>
      </c>
      <c r="AD110" s="466">
        <v>0.7</v>
      </c>
      <c r="AE110" s="466">
        <v>0.7</v>
      </c>
      <c r="AF110" s="467" t="s">
        <v>1398</v>
      </c>
      <c r="AG110" s="465">
        <v>456.97</v>
      </c>
      <c r="AH110" s="465">
        <v>456.97</v>
      </c>
      <c r="AI110" s="465">
        <v>456.97</v>
      </c>
      <c r="AJ110" s="465">
        <v>30</v>
      </c>
      <c r="AK110" s="469" t="s">
        <v>1399</v>
      </c>
      <c r="AL110" s="466">
        <v>0.91</v>
      </c>
      <c r="AM110" s="466">
        <v>0.01</v>
      </c>
      <c r="AN110" s="469" t="s">
        <v>1400</v>
      </c>
      <c r="AO110" s="466"/>
      <c r="AP110" s="466"/>
      <c r="AQ110" s="466"/>
      <c r="AR110" s="466"/>
      <c r="AS110" s="466"/>
      <c r="AT110" s="466"/>
      <c r="AU110" s="466"/>
      <c r="AV110" s="466"/>
      <c r="AW110" s="466"/>
      <c r="AX110" s="466"/>
      <c r="AY110" s="466"/>
      <c r="AZ110" s="466"/>
      <c r="BA110" s="466"/>
      <c r="BB110" s="466"/>
      <c r="BC110" s="466"/>
      <c r="BD110" s="466"/>
      <c r="BE110" s="466"/>
      <c r="BF110" s="466"/>
      <c r="BG110" s="466"/>
      <c r="BH110" s="466"/>
      <c r="BI110" s="466"/>
      <c r="BJ110" s="466"/>
      <c r="BK110" s="466"/>
      <c r="BL110" s="466"/>
      <c r="BM110" s="466"/>
      <c r="BN110" s="466"/>
      <c r="BO110" s="466"/>
      <c r="BP110" s="466"/>
      <c r="BQ110" s="466"/>
      <c r="BR110" s="466"/>
      <c r="BS110" s="466"/>
      <c r="BT110" s="466"/>
      <c r="BU110" s="466"/>
      <c r="BV110" s="466"/>
      <c r="BW110" s="466"/>
      <c r="BX110" s="466"/>
      <c r="BY110" s="466"/>
      <c r="BZ110" s="466"/>
      <c r="CA110" s="466"/>
      <c r="CB110" s="466"/>
      <c r="CC110" s="466"/>
      <c r="CD110" s="466"/>
      <c r="CE110" s="466"/>
      <c r="CF110" s="466"/>
      <c r="CG110" s="466"/>
      <c r="CH110" s="466"/>
      <c r="CI110" s="466"/>
      <c r="CJ110" s="466"/>
      <c r="CK110" s="466"/>
      <c r="CL110" s="466"/>
      <c r="CM110" s="466"/>
      <c r="CN110" s="466"/>
      <c r="CO110" s="466"/>
      <c r="CP110" s="466"/>
      <c r="CQ110" s="466"/>
      <c r="CR110" s="466"/>
      <c r="CS110" s="466"/>
      <c r="CT110" s="466"/>
      <c r="CU110" s="466"/>
      <c r="CV110" s="466"/>
      <c r="CW110" s="466"/>
      <c r="CX110" s="466"/>
      <c r="CY110" s="466"/>
      <c r="CZ110" s="466"/>
      <c r="DA110" s="466"/>
      <c r="DB110" s="466"/>
      <c r="DC110" s="466"/>
      <c r="DD110" s="466"/>
      <c r="DE110" s="466"/>
      <c r="DF110" s="466"/>
      <c r="DG110" s="466"/>
      <c r="DH110" s="466"/>
      <c r="DI110" s="466"/>
      <c r="DJ110" s="466"/>
      <c r="DK110" s="466"/>
      <c r="DL110" s="466"/>
      <c r="DM110" s="466"/>
      <c r="DN110" s="466"/>
      <c r="DO110" s="466"/>
      <c r="DP110" s="466"/>
      <c r="DQ110" s="466"/>
      <c r="DR110" s="466"/>
      <c r="DS110" s="466"/>
      <c r="DT110" s="466"/>
      <c r="DU110" s="466"/>
      <c r="DV110" s="466"/>
      <c r="DW110" s="471"/>
      <c r="DX110" s="466"/>
      <c r="DY110" s="466"/>
      <c r="DZ110" s="466"/>
      <c r="EA110" s="466"/>
      <c r="EB110" s="466"/>
      <c r="EC110" s="466"/>
      <c r="ED110" s="466"/>
      <c r="EE110" s="466"/>
      <c r="EF110" s="466"/>
      <c r="EG110" s="466"/>
      <c r="EH110" s="466"/>
      <c r="EI110" s="466"/>
      <c r="EJ110" s="466"/>
      <c r="EK110" s="465"/>
      <c r="EL110" s="465"/>
      <c r="EM110" s="465"/>
      <c r="EN110" s="465"/>
      <c r="EO110" s="466"/>
      <c r="EP110" s="466"/>
      <c r="EQ110" s="466"/>
      <c r="ER110" s="465"/>
      <c r="ES110" s="465"/>
      <c r="ET110" s="465"/>
      <c r="EU110" s="465"/>
      <c r="EV110" s="465"/>
      <c r="EW110" s="467"/>
      <c r="EX110" s="467" t="s">
        <v>1401</v>
      </c>
      <c r="EY110" s="467">
        <v>0</v>
      </c>
      <c r="EZ110" s="467">
        <v>0</v>
      </c>
      <c r="FA110" s="467">
        <v>0</v>
      </c>
      <c r="FB110" s="469" t="s">
        <v>1402</v>
      </c>
      <c r="FC110" s="467">
        <v>100</v>
      </c>
      <c r="FD110" s="469" t="s">
        <v>1715</v>
      </c>
      <c r="FE110" s="467">
        <v>0</v>
      </c>
      <c r="FF110" s="469" t="s">
        <v>1404</v>
      </c>
      <c r="FG110" s="467">
        <v>0</v>
      </c>
      <c r="FH110" s="469" t="s">
        <v>1405</v>
      </c>
      <c r="FI110" s="467">
        <v>0</v>
      </c>
      <c r="FJ110" s="469" t="s">
        <v>1405</v>
      </c>
      <c r="FK110" s="467">
        <v>0</v>
      </c>
      <c r="FL110" s="472">
        <v>1</v>
      </c>
      <c r="FM110" s="473">
        <v>0</v>
      </c>
      <c r="FN110" s="473">
        <v>0</v>
      </c>
      <c r="FO110" s="473">
        <v>0</v>
      </c>
      <c r="FP110" s="473">
        <v>0</v>
      </c>
      <c r="FQ110" s="473">
        <v>0</v>
      </c>
      <c r="FR110" s="473">
        <v>0</v>
      </c>
      <c r="FS110" s="473">
        <v>0</v>
      </c>
      <c r="FT110" s="473">
        <v>0</v>
      </c>
      <c r="FU110" s="473">
        <v>0</v>
      </c>
      <c r="FV110" s="473">
        <v>90796</v>
      </c>
      <c r="FW110" s="473">
        <v>0</v>
      </c>
      <c r="FX110" s="473">
        <v>0</v>
      </c>
      <c r="FY110" s="473">
        <v>0</v>
      </c>
      <c r="FZ110" s="473">
        <v>0</v>
      </c>
      <c r="GA110" s="473">
        <v>0</v>
      </c>
      <c r="GB110" s="473">
        <v>0</v>
      </c>
      <c r="GC110" s="473">
        <v>0</v>
      </c>
      <c r="GD110" s="473">
        <v>0</v>
      </c>
      <c r="GE110" s="473">
        <v>0</v>
      </c>
      <c r="GF110" s="473">
        <v>108307</v>
      </c>
      <c r="GG110" s="473">
        <v>0</v>
      </c>
      <c r="GH110" s="473">
        <v>0</v>
      </c>
      <c r="GI110" s="473">
        <v>0</v>
      </c>
      <c r="GJ110" s="473">
        <v>0</v>
      </c>
      <c r="GK110" s="473">
        <v>0</v>
      </c>
      <c r="GL110" s="473">
        <v>0</v>
      </c>
      <c r="GM110" s="473">
        <v>0</v>
      </c>
      <c r="GN110" s="473">
        <v>0</v>
      </c>
      <c r="GO110" s="473">
        <v>0</v>
      </c>
      <c r="GP110" s="473">
        <v>0</v>
      </c>
      <c r="GQ110" s="473">
        <v>0</v>
      </c>
      <c r="GR110" s="473">
        <v>0</v>
      </c>
      <c r="GS110" s="473">
        <v>0</v>
      </c>
      <c r="GT110" s="473">
        <v>0</v>
      </c>
      <c r="GU110" s="473">
        <v>0</v>
      </c>
      <c r="GV110" s="473">
        <v>0</v>
      </c>
      <c r="GW110" s="473">
        <v>0</v>
      </c>
      <c r="GX110" s="473">
        <v>0</v>
      </c>
      <c r="GY110" s="473">
        <v>0</v>
      </c>
      <c r="GZ110" s="473">
        <v>0</v>
      </c>
      <c r="HA110" s="473">
        <v>0</v>
      </c>
      <c r="HB110" s="473">
        <v>0</v>
      </c>
      <c r="HC110" s="473">
        <v>0</v>
      </c>
      <c r="HD110" s="473">
        <v>0</v>
      </c>
      <c r="HE110" s="473">
        <v>0</v>
      </c>
      <c r="HF110" s="473">
        <v>0</v>
      </c>
      <c r="HG110" s="473">
        <v>0</v>
      </c>
      <c r="HH110" s="473">
        <v>0</v>
      </c>
      <c r="HI110" s="473">
        <v>0</v>
      </c>
      <c r="HJ110" s="473">
        <v>0</v>
      </c>
      <c r="HK110" s="473">
        <v>0</v>
      </c>
      <c r="HL110" s="473">
        <v>0</v>
      </c>
      <c r="HM110" s="473">
        <v>0</v>
      </c>
      <c r="HN110" s="473">
        <v>0</v>
      </c>
      <c r="HO110" s="473">
        <v>0</v>
      </c>
      <c r="HP110" s="473">
        <v>0</v>
      </c>
      <c r="HQ110" s="473">
        <v>0</v>
      </c>
      <c r="HR110" s="473">
        <v>0</v>
      </c>
      <c r="HS110" s="473">
        <v>0</v>
      </c>
      <c r="HT110" s="473">
        <v>0</v>
      </c>
      <c r="HU110" s="473">
        <v>0</v>
      </c>
      <c r="HV110" s="473">
        <v>0</v>
      </c>
      <c r="HW110" s="473">
        <v>0</v>
      </c>
      <c r="HX110" s="473">
        <v>0</v>
      </c>
      <c r="HY110" s="473">
        <v>0</v>
      </c>
      <c r="HZ110" s="473">
        <v>0</v>
      </c>
      <c r="IA110" s="473">
        <v>0</v>
      </c>
      <c r="IB110" s="473">
        <v>0</v>
      </c>
      <c r="IC110" s="473">
        <v>0</v>
      </c>
      <c r="ID110" s="473">
        <v>0</v>
      </c>
      <c r="IE110" s="473">
        <v>0</v>
      </c>
      <c r="IF110" s="473">
        <v>0</v>
      </c>
      <c r="IG110" s="473">
        <v>0</v>
      </c>
      <c r="IH110" s="473">
        <v>0</v>
      </c>
      <c r="II110" s="473">
        <v>0</v>
      </c>
      <c r="IJ110" s="473">
        <v>0</v>
      </c>
      <c r="IK110" s="473">
        <v>0</v>
      </c>
      <c r="IL110" s="473">
        <v>0</v>
      </c>
      <c r="IM110" s="473">
        <v>0</v>
      </c>
      <c r="IN110" s="473">
        <v>0</v>
      </c>
      <c r="IO110" s="473">
        <v>0</v>
      </c>
      <c r="IP110" s="473">
        <v>0</v>
      </c>
      <c r="IQ110" s="473">
        <v>0</v>
      </c>
      <c r="IR110" s="473">
        <v>0</v>
      </c>
      <c r="IS110" s="473">
        <v>0</v>
      </c>
      <c r="IT110" s="473">
        <v>0</v>
      </c>
      <c r="IU110" s="473">
        <v>0</v>
      </c>
      <c r="IV110" s="473">
        <v>0</v>
      </c>
      <c r="IW110" s="473">
        <v>0</v>
      </c>
      <c r="IX110" s="473">
        <v>0</v>
      </c>
      <c r="IY110" s="473">
        <v>0</v>
      </c>
      <c r="IZ110" s="473">
        <v>0</v>
      </c>
      <c r="JA110" s="473">
        <v>0</v>
      </c>
      <c r="JB110" s="473">
        <v>0</v>
      </c>
      <c r="JC110" s="473">
        <v>0</v>
      </c>
      <c r="JD110" s="473">
        <v>0</v>
      </c>
      <c r="JE110" s="473">
        <v>0</v>
      </c>
      <c r="JF110" s="473">
        <v>0</v>
      </c>
      <c r="JG110" s="473">
        <v>0</v>
      </c>
      <c r="JH110" s="473">
        <v>0</v>
      </c>
      <c r="JI110" s="467" t="s">
        <v>1406</v>
      </c>
      <c r="JJ110" s="467" t="s">
        <v>1406</v>
      </c>
      <c r="JK110" s="395"/>
      <c r="JL110" s="395"/>
      <c r="JM110" s="395"/>
      <c r="JN110" s="395"/>
      <c r="JO110" s="395"/>
      <c r="JP110" s="395"/>
      <c r="JQ110" s="395"/>
      <c r="JR110" s="395"/>
      <c r="JS110" s="395"/>
      <c r="JT110" s="395"/>
      <c r="JU110" s="395"/>
      <c r="JV110" s="395"/>
      <c r="JW110" s="395"/>
      <c r="JX110" s="395"/>
      <c r="JY110" s="395"/>
      <c r="JZ110" s="395"/>
      <c r="KA110" s="395"/>
      <c r="KB110" s="395"/>
      <c r="KC110" s="395"/>
      <c r="KD110" s="395"/>
      <c r="KE110" s="395"/>
      <c r="KF110" s="395"/>
      <c r="KG110" s="395"/>
      <c r="KH110" s="395"/>
      <c r="KI110" s="395"/>
      <c r="KJ110" s="395"/>
      <c r="KK110" s="395"/>
      <c r="KL110" s="395"/>
      <c r="KM110" s="395"/>
      <c r="KN110" s="395"/>
      <c r="KO110" s="395"/>
      <c r="KP110" s="395"/>
      <c r="KQ110" s="395"/>
      <c r="KR110" s="395"/>
      <c r="KS110" s="395"/>
      <c r="KT110" s="395"/>
      <c r="KU110" s="395"/>
      <c r="KV110" s="395"/>
      <c r="KW110" s="395"/>
      <c r="KX110" s="395"/>
      <c r="KY110" s="395"/>
      <c r="KZ110" s="395"/>
      <c r="LA110" s="395"/>
      <c r="LB110" s="395"/>
      <c r="LC110" s="395"/>
      <c r="LD110" s="395"/>
      <c r="LE110" s="395"/>
      <c r="LF110" s="395"/>
      <c r="LG110" s="395"/>
      <c r="LH110" s="395"/>
      <c r="LI110" s="395"/>
      <c r="LJ110" s="395"/>
      <c r="LK110" s="395"/>
      <c r="LL110" s="395"/>
      <c r="LM110" s="395"/>
      <c r="LN110" s="395"/>
      <c r="LO110" s="395"/>
      <c r="LP110" s="395"/>
      <c r="LQ110" s="395"/>
      <c r="LR110" s="395"/>
      <c r="LS110" s="395"/>
      <c r="LT110" s="395"/>
      <c r="LU110" s="395"/>
      <c r="LV110" s="395"/>
      <c r="LW110" s="395"/>
      <c r="LX110" s="395"/>
      <c r="LY110" s="395"/>
      <c r="LZ110" s="395"/>
      <c r="MA110" s="395"/>
      <c r="MB110" s="395"/>
      <c r="MC110" s="395"/>
      <c r="MD110" s="395"/>
      <c r="ME110" s="395"/>
      <c r="MF110" s="395"/>
      <c r="MG110" s="395"/>
      <c r="MH110" s="395"/>
      <c r="MI110" s="395"/>
      <c r="MJ110" s="395"/>
      <c r="MK110" s="395"/>
      <c r="ML110" s="395"/>
      <c r="MM110" s="395"/>
      <c r="MN110" s="395"/>
      <c r="MO110" s="395"/>
      <c r="MP110" s="395"/>
      <c r="MQ110" s="395"/>
      <c r="MR110" s="395"/>
      <c r="MS110" s="395"/>
      <c r="MT110" s="395"/>
      <c r="MU110" s="395"/>
      <c r="MV110" s="395"/>
      <c r="MW110" s="395"/>
      <c r="MX110" s="395"/>
      <c r="MY110" s="395"/>
      <c r="MZ110" s="395"/>
      <c r="NA110" s="395"/>
      <c r="NB110" s="395"/>
      <c r="NC110" s="395"/>
      <c r="ND110" s="395"/>
      <c r="NE110" s="395"/>
      <c r="NF110" s="395"/>
      <c r="NG110" s="489"/>
      <c r="NH110" s="475">
        <v>4.7225831296888332</v>
      </c>
      <c r="NI110" s="475">
        <v>22.7534055188408</v>
      </c>
      <c r="NJ110" s="475">
        <v>4.4922237593536796</v>
      </c>
      <c r="NK110" s="475">
        <v>2448.6248140233683</v>
      </c>
      <c r="NL110" s="475">
        <v>15.68433721852278</v>
      </c>
      <c r="NM110" s="475">
        <v>0.32691399999999998</v>
      </c>
      <c r="NN110" s="475">
        <v>0.93987799999999999</v>
      </c>
      <c r="NO110" s="475">
        <v>9.5350000000000004E-2</v>
      </c>
      <c r="NP110" s="475">
        <v>5.2628801638986165E-2</v>
      </c>
      <c r="NQ110" s="475">
        <v>0.81703242160201095</v>
      </c>
      <c r="NR110" s="475">
        <v>0.44125082338539046</v>
      </c>
      <c r="NS110" s="475">
        <v>0</v>
      </c>
      <c r="NT110" s="475">
        <v>10.979486737381382</v>
      </c>
      <c r="NU110" s="475">
        <v>2.0283829917377413E-2</v>
      </c>
      <c r="NV110" s="475">
        <v>0</v>
      </c>
      <c r="NW110" s="475">
        <v>0.48902282137205499</v>
      </c>
      <c r="NX110" s="475">
        <v>0</v>
      </c>
      <c r="NY110" s="475">
        <v>0</v>
      </c>
      <c r="NZ110" s="475">
        <v>1.5366059815865856</v>
      </c>
      <c r="OA110" s="475">
        <v>2.0340015934378321E-2</v>
      </c>
      <c r="OB110" s="475">
        <v>0.21999999999999995</v>
      </c>
      <c r="OC110" s="475">
        <v>1.710547304925522</v>
      </c>
      <c r="OD110" s="475">
        <v>-9.8779967292142257E-16</v>
      </c>
      <c r="OE110" s="475">
        <v>-8.5877254605165308E-15</v>
      </c>
      <c r="OF110" s="475">
        <v>0.1099999964237213</v>
      </c>
      <c r="OG110" s="475">
        <v>6.9734385609626776E-2</v>
      </c>
      <c r="OH110" s="475">
        <v>0.31979768041273859</v>
      </c>
      <c r="OI110" s="475">
        <v>0.11</v>
      </c>
      <c r="OJ110" s="475">
        <v>4.5697000000000002E-2</v>
      </c>
      <c r="OK110" s="475">
        <v>5.7950562000000011E-2</v>
      </c>
      <c r="OL110" s="475">
        <v>0.71000968214121984</v>
      </c>
      <c r="OM110" s="475" t="s">
        <v>1395</v>
      </c>
      <c r="ON110" s="475">
        <v>1</v>
      </c>
      <c r="OO110" s="475">
        <v>99</v>
      </c>
      <c r="OP110" s="490"/>
      <c r="OQ110" s="491" t="s">
        <v>1395</v>
      </c>
      <c r="OR110" s="478" t="s">
        <v>1395</v>
      </c>
      <c r="OS110" s="479">
        <v>1572064</v>
      </c>
      <c r="OT110" s="479">
        <v>2039</v>
      </c>
      <c r="OU110" s="479" t="s">
        <v>1395</v>
      </c>
      <c r="OV110" s="479" t="s">
        <v>1395</v>
      </c>
      <c r="OW110" s="479">
        <v>0</v>
      </c>
      <c r="OX110" s="479">
        <v>1</v>
      </c>
      <c r="OY110" s="480">
        <v>1</v>
      </c>
      <c r="OZ110" s="480">
        <v>0.69868433821093778</v>
      </c>
      <c r="PA110" s="481"/>
      <c r="PB110" s="482">
        <v>4.7225831296888332</v>
      </c>
      <c r="PC110" s="483"/>
      <c r="PD110" s="478">
        <v>967.13400845120555</v>
      </c>
      <c r="PE110" s="479">
        <v>-6.097368224537403E-12</v>
      </c>
      <c r="PF110" s="479">
        <v>1214.5051482576901</v>
      </c>
      <c r="PG110" s="480">
        <v>4.7225831296888332</v>
      </c>
      <c r="PH110" s="483"/>
      <c r="PI110" s="478">
        <v>4.7225831296888332</v>
      </c>
      <c r="PJ110" s="479">
        <v>75200</v>
      </c>
      <c r="PK110" s="479">
        <v>1000</v>
      </c>
      <c r="PL110" s="479">
        <v>-4.0621795196189581E-3</v>
      </c>
      <c r="PM110" s="484">
        <v>36</v>
      </c>
      <c r="PN110" s="479">
        <v>13608</v>
      </c>
      <c r="PO110" s="485">
        <v>2036</v>
      </c>
      <c r="PP110" s="479">
        <v>33</v>
      </c>
      <c r="PQ110" s="479">
        <v>0</v>
      </c>
      <c r="PR110" s="486" t="s">
        <v>1801</v>
      </c>
      <c r="PS110" s="486" t="s">
        <v>1657</v>
      </c>
      <c r="PT110" s="479">
        <v>1</v>
      </c>
      <c r="PU110" s="487" t="s">
        <v>1800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row>
    <row r="111" spans="1:457" x14ac:dyDescent="0.35">
      <c r="A111" s="459" t="s">
        <v>1802</v>
      </c>
      <c r="B111" s="460">
        <v>4.7185209501692142</v>
      </c>
      <c r="C111" s="488">
        <f>NPV(About!A$94,'H2 Data'!AE$2:BH$2)/30*AB111+B111</f>
        <v>4.7185209501692142</v>
      </c>
      <c r="D111" s="462" t="s">
        <v>1592</v>
      </c>
      <c r="E111" s="463" t="s">
        <v>1802</v>
      </c>
      <c r="F111" s="463" t="s">
        <v>1391</v>
      </c>
      <c r="G111" s="463" t="s">
        <v>1392</v>
      </c>
      <c r="H111" s="463" t="s">
        <v>1713</v>
      </c>
      <c r="I111" s="463" t="s">
        <v>1654</v>
      </c>
      <c r="J111" s="464">
        <v>2040</v>
      </c>
      <c r="K111" s="465">
        <v>1000</v>
      </c>
      <c r="L111" s="466">
        <v>0.55000000000000004</v>
      </c>
      <c r="M111" s="466">
        <v>2.3300000000000001E-2</v>
      </c>
      <c r="N111" s="466">
        <v>0.25</v>
      </c>
      <c r="O111" s="471">
        <v>0.11</v>
      </c>
      <c r="P111" s="465">
        <v>1</v>
      </c>
      <c r="Q111" s="465">
        <v>2</v>
      </c>
      <c r="R111" s="465">
        <v>30</v>
      </c>
      <c r="S111" s="467" t="s">
        <v>1395</v>
      </c>
      <c r="T111" s="468">
        <v>94546.999999999985</v>
      </c>
      <c r="U111" s="468">
        <v>931959.99999999988</v>
      </c>
      <c r="V111" s="468">
        <v>324160</v>
      </c>
      <c r="W111" s="468">
        <v>10589.999999999998</v>
      </c>
      <c r="X111" s="465">
        <v>0</v>
      </c>
      <c r="Y111" s="469" t="s">
        <v>1772</v>
      </c>
      <c r="Z111" s="470">
        <v>21.51</v>
      </c>
      <c r="AA111" s="469" t="s">
        <v>1397</v>
      </c>
      <c r="AB111" s="465">
        <v>0</v>
      </c>
      <c r="AC111" s="466">
        <v>0</v>
      </c>
      <c r="AD111" s="466">
        <v>0.7</v>
      </c>
      <c r="AE111" s="466">
        <v>0.7</v>
      </c>
      <c r="AF111" s="467" t="s">
        <v>1398</v>
      </c>
      <c r="AG111" s="465">
        <v>455.68</v>
      </c>
      <c r="AH111" s="465">
        <v>455.68</v>
      </c>
      <c r="AI111" s="465">
        <v>455.68</v>
      </c>
      <c r="AJ111" s="465">
        <v>30</v>
      </c>
      <c r="AK111" s="469" t="s">
        <v>1399</v>
      </c>
      <c r="AL111" s="466">
        <v>0.91</v>
      </c>
      <c r="AM111" s="466">
        <v>0.01</v>
      </c>
      <c r="AN111" s="469" t="s">
        <v>1400</v>
      </c>
      <c r="AO111" s="466"/>
      <c r="AP111" s="466"/>
      <c r="AQ111" s="466"/>
      <c r="AR111" s="466"/>
      <c r="AS111" s="466"/>
      <c r="AT111" s="466"/>
      <c r="AU111" s="466"/>
      <c r="AV111" s="466"/>
      <c r="AW111" s="466"/>
      <c r="AX111" s="466"/>
      <c r="AY111" s="466"/>
      <c r="AZ111" s="466"/>
      <c r="BA111" s="466"/>
      <c r="BB111" s="466"/>
      <c r="BC111" s="466"/>
      <c r="BD111" s="466"/>
      <c r="BE111" s="466"/>
      <c r="BF111" s="466"/>
      <c r="BG111" s="466"/>
      <c r="BH111" s="466"/>
      <c r="BI111" s="466"/>
      <c r="BJ111" s="466"/>
      <c r="BK111" s="466"/>
      <c r="BL111" s="466"/>
      <c r="BM111" s="466"/>
      <c r="BN111" s="466"/>
      <c r="BO111" s="466"/>
      <c r="BP111" s="466"/>
      <c r="BQ111" s="466"/>
      <c r="BR111" s="466"/>
      <c r="BS111" s="466"/>
      <c r="BT111" s="466"/>
      <c r="BU111" s="466"/>
      <c r="BV111" s="466"/>
      <c r="BW111" s="466"/>
      <c r="BX111" s="466"/>
      <c r="BY111" s="466"/>
      <c r="BZ111" s="466"/>
      <c r="CA111" s="466"/>
      <c r="CB111" s="466"/>
      <c r="CC111" s="466"/>
      <c r="CD111" s="466"/>
      <c r="CE111" s="466"/>
      <c r="CF111" s="466"/>
      <c r="CG111" s="466"/>
      <c r="CH111" s="466"/>
      <c r="CI111" s="466"/>
      <c r="CJ111" s="466"/>
      <c r="CK111" s="466"/>
      <c r="CL111" s="466"/>
      <c r="CM111" s="466"/>
      <c r="CN111" s="466"/>
      <c r="CO111" s="466"/>
      <c r="CP111" s="466"/>
      <c r="CQ111" s="466"/>
      <c r="CR111" s="466"/>
      <c r="CS111" s="466"/>
      <c r="CT111" s="466"/>
      <c r="CU111" s="466"/>
      <c r="CV111" s="466"/>
      <c r="CW111" s="466"/>
      <c r="CX111" s="466"/>
      <c r="CY111" s="466"/>
      <c r="CZ111" s="466"/>
      <c r="DA111" s="466"/>
      <c r="DB111" s="466"/>
      <c r="DC111" s="466"/>
      <c r="DD111" s="466"/>
      <c r="DE111" s="466"/>
      <c r="DF111" s="466"/>
      <c r="DG111" s="466"/>
      <c r="DH111" s="466"/>
      <c r="DI111" s="466"/>
      <c r="DJ111" s="466"/>
      <c r="DK111" s="466"/>
      <c r="DL111" s="466"/>
      <c r="DM111" s="466"/>
      <c r="DN111" s="466"/>
      <c r="DO111" s="466"/>
      <c r="DP111" s="466"/>
      <c r="DQ111" s="466"/>
      <c r="DR111" s="466"/>
      <c r="DS111" s="466"/>
      <c r="DT111" s="466"/>
      <c r="DU111" s="466"/>
      <c r="DV111" s="466"/>
      <c r="DW111" s="471"/>
      <c r="DX111" s="466"/>
      <c r="DY111" s="466"/>
      <c r="DZ111" s="466"/>
      <c r="EA111" s="466"/>
      <c r="EB111" s="466"/>
      <c r="EC111" s="466"/>
      <c r="ED111" s="466"/>
      <c r="EE111" s="466"/>
      <c r="EF111" s="466"/>
      <c r="EG111" s="466"/>
      <c r="EH111" s="466"/>
      <c r="EI111" s="466"/>
      <c r="EJ111" s="466"/>
      <c r="EK111" s="465"/>
      <c r="EL111" s="465"/>
      <c r="EM111" s="465"/>
      <c r="EN111" s="465"/>
      <c r="EO111" s="466"/>
      <c r="EP111" s="466"/>
      <c r="EQ111" s="466"/>
      <c r="ER111" s="465"/>
      <c r="ES111" s="465"/>
      <c r="ET111" s="465"/>
      <c r="EU111" s="465"/>
      <c r="EV111" s="465"/>
      <c r="EW111" s="467"/>
      <c r="EX111" s="467" t="s">
        <v>1401</v>
      </c>
      <c r="EY111" s="467">
        <v>0</v>
      </c>
      <c r="EZ111" s="467">
        <v>0</v>
      </c>
      <c r="FA111" s="467">
        <v>0</v>
      </c>
      <c r="FB111" s="469" t="s">
        <v>1402</v>
      </c>
      <c r="FC111" s="467">
        <v>100</v>
      </c>
      <c r="FD111" s="469" t="s">
        <v>1715</v>
      </c>
      <c r="FE111" s="467">
        <v>0</v>
      </c>
      <c r="FF111" s="469" t="s">
        <v>1404</v>
      </c>
      <c r="FG111" s="467">
        <v>0</v>
      </c>
      <c r="FH111" s="469" t="s">
        <v>1405</v>
      </c>
      <c r="FI111" s="467">
        <v>0</v>
      </c>
      <c r="FJ111" s="469" t="s">
        <v>1405</v>
      </c>
      <c r="FK111" s="467">
        <v>0</v>
      </c>
      <c r="FL111" s="472">
        <v>1</v>
      </c>
      <c r="FM111" s="473">
        <v>0</v>
      </c>
      <c r="FN111" s="473">
        <v>0</v>
      </c>
      <c r="FO111" s="473">
        <v>0</v>
      </c>
      <c r="FP111" s="473">
        <v>0</v>
      </c>
      <c r="FQ111" s="473">
        <v>0</v>
      </c>
      <c r="FR111" s="473">
        <v>0</v>
      </c>
      <c r="FS111" s="473">
        <v>0</v>
      </c>
      <c r="FT111" s="473">
        <v>0</v>
      </c>
      <c r="FU111" s="473">
        <v>0</v>
      </c>
      <c r="FV111" s="473">
        <v>90386.999999999985</v>
      </c>
      <c r="FW111" s="473">
        <v>0</v>
      </c>
      <c r="FX111" s="473">
        <v>0</v>
      </c>
      <c r="FY111" s="473">
        <v>0</v>
      </c>
      <c r="FZ111" s="473">
        <v>0</v>
      </c>
      <c r="GA111" s="473">
        <v>0</v>
      </c>
      <c r="GB111" s="473">
        <v>0</v>
      </c>
      <c r="GC111" s="473">
        <v>0</v>
      </c>
      <c r="GD111" s="473">
        <v>0</v>
      </c>
      <c r="GE111" s="473">
        <v>0</v>
      </c>
      <c r="GF111" s="473">
        <v>110505.99999999999</v>
      </c>
      <c r="GG111" s="473">
        <v>0</v>
      </c>
      <c r="GH111" s="473">
        <v>0</v>
      </c>
      <c r="GI111" s="473">
        <v>0</v>
      </c>
      <c r="GJ111" s="473">
        <v>0</v>
      </c>
      <c r="GK111" s="473">
        <v>0</v>
      </c>
      <c r="GL111" s="473">
        <v>0</v>
      </c>
      <c r="GM111" s="473">
        <v>0</v>
      </c>
      <c r="GN111" s="473">
        <v>0</v>
      </c>
      <c r="GO111" s="473">
        <v>0</v>
      </c>
      <c r="GP111" s="473">
        <v>0</v>
      </c>
      <c r="GQ111" s="473">
        <v>0</v>
      </c>
      <c r="GR111" s="473">
        <v>0</v>
      </c>
      <c r="GS111" s="473">
        <v>0</v>
      </c>
      <c r="GT111" s="473">
        <v>0</v>
      </c>
      <c r="GU111" s="473">
        <v>0</v>
      </c>
      <c r="GV111" s="473">
        <v>0</v>
      </c>
      <c r="GW111" s="473">
        <v>0</v>
      </c>
      <c r="GX111" s="473">
        <v>0</v>
      </c>
      <c r="GY111" s="473">
        <v>0</v>
      </c>
      <c r="GZ111" s="473">
        <v>0</v>
      </c>
      <c r="HA111" s="473">
        <v>0</v>
      </c>
      <c r="HB111" s="473">
        <v>0</v>
      </c>
      <c r="HC111" s="473">
        <v>0</v>
      </c>
      <c r="HD111" s="473">
        <v>0</v>
      </c>
      <c r="HE111" s="473">
        <v>0</v>
      </c>
      <c r="HF111" s="473">
        <v>0</v>
      </c>
      <c r="HG111" s="473">
        <v>0</v>
      </c>
      <c r="HH111" s="473">
        <v>0</v>
      </c>
      <c r="HI111" s="473">
        <v>0</v>
      </c>
      <c r="HJ111" s="473">
        <v>0</v>
      </c>
      <c r="HK111" s="473">
        <v>0</v>
      </c>
      <c r="HL111" s="473">
        <v>0</v>
      </c>
      <c r="HM111" s="473">
        <v>0</v>
      </c>
      <c r="HN111" s="473">
        <v>0</v>
      </c>
      <c r="HO111" s="473">
        <v>0</v>
      </c>
      <c r="HP111" s="473">
        <v>0</v>
      </c>
      <c r="HQ111" s="473">
        <v>0</v>
      </c>
      <c r="HR111" s="473">
        <v>0</v>
      </c>
      <c r="HS111" s="473">
        <v>0</v>
      </c>
      <c r="HT111" s="473">
        <v>0</v>
      </c>
      <c r="HU111" s="473">
        <v>0</v>
      </c>
      <c r="HV111" s="473">
        <v>0</v>
      </c>
      <c r="HW111" s="473">
        <v>0</v>
      </c>
      <c r="HX111" s="473">
        <v>0</v>
      </c>
      <c r="HY111" s="473">
        <v>0</v>
      </c>
      <c r="HZ111" s="473">
        <v>0</v>
      </c>
      <c r="IA111" s="473">
        <v>0</v>
      </c>
      <c r="IB111" s="473">
        <v>0</v>
      </c>
      <c r="IC111" s="473">
        <v>0</v>
      </c>
      <c r="ID111" s="473">
        <v>0</v>
      </c>
      <c r="IE111" s="473">
        <v>0</v>
      </c>
      <c r="IF111" s="473">
        <v>0</v>
      </c>
      <c r="IG111" s="473">
        <v>0</v>
      </c>
      <c r="IH111" s="473">
        <v>0</v>
      </c>
      <c r="II111" s="473">
        <v>0</v>
      </c>
      <c r="IJ111" s="473">
        <v>0</v>
      </c>
      <c r="IK111" s="473">
        <v>0</v>
      </c>
      <c r="IL111" s="473">
        <v>0</v>
      </c>
      <c r="IM111" s="473">
        <v>0</v>
      </c>
      <c r="IN111" s="473">
        <v>0</v>
      </c>
      <c r="IO111" s="473">
        <v>0</v>
      </c>
      <c r="IP111" s="473">
        <v>0</v>
      </c>
      <c r="IQ111" s="473">
        <v>0</v>
      </c>
      <c r="IR111" s="473">
        <v>0</v>
      </c>
      <c r="IS111" s="473">
        <v>0</v>
      </c>
      <c r="IT111" s="473">
        <v>0</v>
      </c>
      <c r="IU111" s="473">
        <v>0</v>
      </c>
      <c r="IV111" s="473">
        <v>0</v>
      </c>
      <c r="IW111" s="473">
        <v>0</v>
      </c>
      <c r="IX111" s="473">
        <v>0</v>
      </c>
      <c r="IY111" s="473">
        <v>0</v>
      </c>
      <c r="IZ111" s="473">
        <v>0</v>
      </c>
      <c r="JA111" s="473">
        <v>0</v>
      </c>
      <c r="JB111" s="473">
        <v>0</v>
      </c>
      <c r="JC111" s="473">
        <v>0</v>
      </c>
      <c r="JD111" s="473">
        <v>0</v>
      </c>
      <c r="JE111" s="473">
        <v>0</v>
      </c>
      <c r="JF111" s="473">
        <v>0</v>
      </c>
      <c r="JG111" s="473">
        <v>0</v>
      </c>
      <c r="JH111" s="473">
        <v>0</v>
      </c>
      <c r="JI111" s="467" t="s">
        <v>1406</v>
      </c>
      <c r="JJ111" s="467" t="s">
        <v>1406</v>
      </c>
      <c r="JK111" s="395"/>
      <c r="JL111" s="395"/>
      <c r="JM111" s="395"/>
      <c r="JN111" s="395"/>
      <c r="JO111" s="395"/>
      <c r="JP111" s="395"/>
      <c r="JQ111" s="395"/>
      <c r="JR111" s="395"/>
      <c r="JS111" s="395"/>
      <c r="JT111" s="395"/>
      <c r="JU111" s="395"/>
      <c r="JV111" s="395"/>
      <c r="JW111" s="395"/>
      <c r="JX111" s="395"/>
      <c r="JY111" s="395"/>
      <c r="JZ111" s="395"/>
      <c r="KA111" s="395"/>
      <c r="KB111" s="395"/>
      <c r="KC111" s="395"/>
      <c r="KD111" s="395"/>
      <c r="KE111" s="395"/>
      <c r="KF111" s="395"/>
      <c r="KG111" s="395"/>
      <c r="KH111" s="395"/>
      <c r="KI111" s="395"/>
      <c r="KJ111" s="395"/>
      <c r="KK111" s="395"/>
      <c r="KL111" s="395"/>
      <c r="KM111" s="395"/>
      <c r="KN111" s="395"/>
      <c r="KO111" s="395"/>
      <c r="KP111" s="395"/>
      <c r="KQ111" s="395"/>
      <c r="KR111" s="395"/>
      <c r="KS111" s="395"/>
      <c r="KT111" s="395"/>
      <c r="KU111" s="395"/>
      <c r="KV111" s="395"/>
      <c r="KW111" s="395"/>
      <c r="KX111" s="395"/>
      <c r="KY111" s="395"/>
      <c r="KZ111" s="395"/>
      <c r="LA111" s="395"/>
      <c r="LB111" s="395"/>
      <c r="LC111" s="395"/>
      <c r="LD111" s="395"/>
      <c r="LE111" s="395"/>
      <c r="LF111" s="395"/>
      <c r="LG111" s="395"/>
      <c r="LH111" s="395"/>
      <c r="LI111" s="395"/>
      <c r="LJ111" s="395"/>
      <c r="LK111" s="395"/>
      <c r="LL111" s="395"/>
      <c r="LM111" s="395"/>
      <c r="LN111" s="395"/>
      <c r="LO111" s="395"/>
      <c r="LP111" s="395"/>
      <c r="LQ111" s="395"/>
      <c r="LR111" s="395"/>
      <c r="LS111" s="395"/>
      <c r="LT111" s="395"/>
      <c r="LU111" s="395"/>
      <c r="LV111" s="395"/>
      <c r="LW111" s="395"/>
      <c r="LX111" s="395"/>
      <c r="LY111" s="395"/>
      <c r="LZ111" s="395"/>
      <c r="MA111" s="395"/>
      <c r="MB111" s="395"/>
      <c r="MC111" s="395"/>
      <c r="MD111" s="395"/>
      <c r="ME111" s="395"/>
      <c r="MF111" s="395"/>
      <c r="MG111" s="395"/>
      <c r="MH111" s="395"/>
      <c r="MI111" s="395"/>
      <c r="MJ111" s="395"/>
      <c r="MK111" s="395"/>
      <c r="ML111" s="395"/>
      <c r="MM111" s="395"/>
      <c r="MN111" s="395"/>
      <c r="MO111" s="395"/>
      <c r="MP111" s="395"/>
      <c r="MQ111" s="395"/>
      <c r="MR111" s="395"/>
      <c r="MS111" s="395"/>
      <c r="MT111" s="395"/>
      <c r="MU111" s="395"/>
      <c r="MV111" s="395"/>
      <c r="MW111" s="395"/>
      <c r="MX111" s="395"/>
      <c r="MY111" s="395"/>
      <c r="MZ111" s="395"/>
      <c r="NA111" s="395"/>
      <c r="NB111" s="395"/>
      <c r="NC111" s="395"/>
      <c r="ND111" s="395"/>
      <c r="NE111" s="395"/>
      <c r="NF111" s="395"/>
      <c r="NG111" s="489"/>
      <c r="NH111" s="475">
        <v>4.7185209501692142</v>
      </c>
      <c r="NI111" s="475">
        <v>22.733833937915275</v>
      </c>
      <c r="NJ111" s="475">
        <v>4.512343405820217</v>
      </c>
      <c r="NK111" s="475">
        <v>2456.6374247770982</v>
      </c>
      <c r="NL111" s="475">
        <v>15.723209019229587</v>
      </c>
      <c r="NM111" s="475">
        <v>0.32416</v>
      </c>
      <c r="NN111" s="475">
        <v>0.9319599999999999</v>
      </c>
      <c r="NO111" s="475">
        <v>9.4546999999999992E-2</v>
      </c>
      <c r="NP111" s="475">
        <v>5.2036640766925081E-2</v>
      </c>
      <c r="NQ111" s="475">
        <v>0.80749767952494622</v>
      </c>
      <c r="NR111" s="475">
        <v>0.43191113859555058</v>
      </c>
      <c r="NS111" s="475">
        <v>0</v>
      </c>
      <c r="NT111" s="475">
        <v>11.06442786195163</v>
      </c>
      <c r="NU111" s="475">
        <v>2.0763822232468664E-2</v>
      </c>
      <c r="NV111" s="475">
        <v>0</v>
      </c>
      <c r="NW111" s="475">
        <v>0.48516479372349791</v>
      </c>
      <c r="NX111" s="475">
        <v>0</v>
      </c>
      <c r="NY111" s="475">
        <v>0</v>
      </c>
      <c r="NZ111" s="475">
        <v>1.5248863416676419</v>
      </c>
      <c r="OA111" s="475">
        <v>2.0339990069880222E-2</v>
      </c>
      <c r="OB111" s="475">
        <v>0.21999999999999995</v>
      </c>
      <c r="OC111" s="475">
        <v>1.6967496832438864</v>
      </c>
      <c r="OD111" s="475">
        <v>-3.7054539297546034E-16</v>
      </c>
      <c r="OE111" s="475">
        <v>-3.2214447855821431E-15</v>
      </c>
      <c r="OF111" s="475">
        <v>0.1099999964237213</v>
      </c>
      <c r="OG111" s="475">
        <v>6.9681832194328316E-2</v>
      </c>
      <c r="OH111" s="475">
        <v>0.3199374691572141</v>
      </c>
      <c r="OI111" s="475">
        <v>0.11</v>
      </c>
      <c r="OJ111" s="475">
        <v>4.556799999999999E-2</v>
      </c>
      <c r="OK111" s="475">
        <v>5.7880128000000003E-2</v>
      </c>
      <c r="OL111" s="475">
        <v>0.69581846186564189</v>
      </c>
      <c r="OM111" s="475" t="s">
        <v>1395</v>
      </c>
      <c r="ON111" s="475">
        <v>1</v>
      </c>
      <c r="OO111" s="475">
        <v>100</v>
      </c>
      <c r="OP111" s="490"/>
      <c r="OQ111" s="491" t="s">
        <v>1395</v>
      </c>
      <c r="OR111" s="478" t="s">
        <v>1395</v>
      </c>
      <c r="OS111" s="479">
        <v>1562150</v>
      </c>
      <c r="OT111" s="479">
        <v>2040</v>
      </c>
      <c r="OU111" s="479" t="s">
        <v>1395</v>
      </c>
      <c r="OV111" s="479" t="s">
        <v>1395</v>
      </c>
      <c r="OW111" s="479">
        <v>0</v>
      </c>
      <c r="OX111" s="479">
        <v>1</v>
      </c>
      <c r="OY111" s="480">
        <v>1</v>
      </c>
      <c r="OZ111" s="480">
        <v>0.68475645126279561</v>
      </c>
      <c r="PA111" s="481"/>
      <c r="PB111" s="482">
        <v>4.7185209501692142</v>
      </c>
      <c r="PC111" s="483"/>
      <c r="PD111" s="478">
        <v>939.81903443268095</v>
      </c>
      <c r="PE111" s="479">
        <v>-2.2415407556888593E-12</v>
      </c>
      <c r="PF111" s="479">
        <v>1180.6297547657762</v>
      </c>
      <c r="PG111" s="480">
        <v>4.7185209501692142</v>
      </c>
      <c r="PH111" s="483"/>
      <c r="PI111" s="478">
        <v>4.7185209501692142</v>
      </c>
      <c r="PJ111" s="479">
        <v>76200</v>
      </c>
      <c r="PK111" s="479">
        <v>1000</v>
      </c>
      <c r="PL111" s="479">
        <v>-2.2510370030659033E-2</v>
      </c>
      <c r="PM111" s="484">
        <v>36</v>
      </c>
      <c r="PN111" s="479">
        <v>13572</v>
      </c>
      <c r="PO111" s="485">
        <v>2037</v>
      </c>
      <c r="PP111" s="479">
        <v>33</v>
      </c>
      <c r="PQ111" s="479">
        <v>0</v>
      </c>
      <c r="PR111" s="486" t="s">
        <v>1803</v>
      </c>
      <c r="PS111" s="486" t="s">
        <v>1657</v>
      </c>
      <c r="PT111" s="479">
        <v>1</v>
      </c>
      <c r="PU111" s="487" t="s">
        <v>1802</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row>
    <row r="112" spans="1:457" x14ac:dyDescent="0.35">
      <c r="A112" s="459" t="s">
        <v>1804</v>
      </c>
      <c r="B112" s="460">
        <v>4.6960105801385552</v>
      </c>
      <c r="C112" s="488">
        <f>NPV(About!A$94,'H2 Data'!AE$2:BH$2)/30*AB112+B112</f>
        <v>4.6960105801385552</v>
      </c>
      <c r="D112" s="462" t="s">
        <v>1592</v>
      </c>
      <c r="E112" s="463" t="s">
        <v>1804</v>
      </c>
      <c r="F112" s="463" t="s">
        <v>1391</v>
      </c>
      <c r="G112" s="463" t="s">
        <v>1392</v>
      </c>
      <c r="H112" s="463" t="s">
        <v>1713</v>
      </c>
      <c r="I112" s="463" t="s">
        <v>1654</v>
      </c>
      <c r="J112" s="464">
        <v>2041</v>
      </c>
      <c r="K112" s="465">
        <v>1000</v>
      </c>
      <c r="L112" s="466">
        <v>0.56000000000000005</v>
      </c>
      <c r="M112" s="466">
        <v>2.3300000000000001E-2</v>
      </c>
      <c r="N112" s="466">
        <v>0.25</v>
      </c>
      <c r="O112" s="471">
        <v>0.11</v>
      </c>
      <c r="P112" s="465">
        <v>1</v>
      </c>
      <c r="Q112" s="465">
        <v>2</v>
      </c>
      <c r="R112" s="465">
        <v>30</v>
      </c>
      <c r="S112" s="467" t="s">
        <v>1395</v>
      </c>
      <c r="T112" s="468">
        <v>93980.000000000015</v>
      </c>
      <c r="U112" s="468">
        <v>926376</v>
      </c>
      <c r="V112" s="468">
        <v>322218.00000000006</v>
      </c>
      <c r="W112" s="468">
        <v>10428</v>
      </c>
      <c r="X112" s="465">
        <v>0</v>
      </c>
      <c r="Y112" s="469" t="s">
        <v>1772</v>
      </c>
      <c r="Z112" s="470">
        <v>21.57</v>
      </c>
      <c r="AA112" s="469" t="s">
        <v>1397</v>
      </c>
      <c r="AB112" s="465">
        <v>0</v>
      </c>
      <c r="AC112" s="466">
        <v>0</v>
      </c>
      <c r="AD112" s="466">
        <v>0.7</v>
      </c>
      <c r="AE112" s="466">
        <v>0.7</v>
      </c>
      <c r="AF112" s="467" t="s">
        <v>1398</v>
      </c>
      <c r="AG112" s="465">
        <v>454.47</v>
      </c>
      <c r="AH112" s="465">
        <v>454.47</v>
      </c>
      <c r="AI112" s="465">
        <v>454.47</v>
      </c>
      <c r="AJ112" s="465">
        <v>30</v>
      </c>
      <c r="AK112" s="469" t="s">
        <v>1399</v>
      </c>
      <c r="AL112" s="466">
        <v>0.91</v>
      </c>
      <c r="AM112" s="466">
        <v>0.01</v>
      </c>
      <c r="AN112" s="469" t="s">
        <v>1400</v>
      </c>
      <c r="AO112" s="466"/>
      <c r="AP112" s="466"/>
      <c r="AQ112" s="466"/>
      <c r="AR112" s="466"/>
      <c r="AS112" s="466"/>
      <c r="AT112" s="466"/>
      <c r="AU112" s="466"/>
      <c r="AV112" s="466"/>
      <c r="AW112" s="466"/>
      <c r="AX112" s="466"/>
      <c r="AY112" s="466"/>
      <c r="AZ112" s="466"/>
      <c r="BA112" s="466"/>
      <c r="BB112" s="466"/>
      <c r="BC112" s="466"/>
      <c r="BD112" s="466"/>
      <c r="BE112" s="466"/>
      <c r="BF112" s="466"/>
      <c r="BG112" s="466"/>
      <c r="BH112" s="466"/>
      <c r="BI112" s="466"/>
      <c r="BJ112" s="466"/>
      <c r="BK112" s="466"/>
      <c r="BL112" s="466"/>
      <c r="BM112" s="466"/>
      <c r="BN112" s="466"/>
      <c r="BO112" s="466"/>
      <c r="BP112" s="466"/>
      <c r="BQ112" s="466"/>
      <c r="BR112" s="466"/>
      <c r="BS112" s="466"/>
      <c r="BT112" s="466"/>
      <c r="BU112" s="466"/>
      <c r="BV112" s="466"/>
      <c r="BW112" s="466"/>
      <c r="BX112" s="466"/>
      <c r="BY112" s="466"/>
      <c r="BZ112" s="466"/>
      <c r="CA112" s="466"/>
      <c r="CB112" s="466"/>
      <c r="CC112" s="466"/>
      <c r="CD112" s="466"/>
      <c r="CE112" s="466"/>
      <c r="CF112" s="466"/>
      <c r="CG112" s="466"/>
      <c r="CH112" s="466"/>
      <c r="CI112" s="466"/>
      <c r="CJ112" s="466"/>
      <c r="CK112" s="466"/>
      <c r="CL112" s="466"/>
      <c r="CM112" s="466"/>
      <c r="CN112" s="466"/>
      <c r="CO112" s="466"/>
      <c r="CP112" s="466"/>
      <c r="CQ112" s="466"/>
      <c r="CR112" s="466"/>
      <c r="CS112" s="466"/>
      <c r="CT112" s="466"/>
      <c r="CU112" s="466"/>
      <c r="CV112" s="466"/>
      <c r="CW112" s="466"/>
      <c r="CX112" s="466"/>
      <c r="CY112" s="466"/>
      <c r="CZ112" s="466"/>
      <c r="DA112" s="466"/>
      <c r="DB112" s="466"/>
      <c r="DC112" s="466"/>
      <c r="DD112" s="466"/>
      <c r="DE112" s="466"/>
      <c r="DF112" s="466"/>
      <c r="DG112" s="466"/>
      <c r="DH112" s="466"/>
      <c r="DI112" s="466"/>
      <c r="DJ112" s="466"/>
      <c r="DK112" s="466"/>
      <c r="DL112" s="466"/>
      <c r="DM112" s="466"/>
      <c r="DN112" s="466"/>
      <c r="DO112" s="466"/>
      <c r="DP112" s="466"/>
      <c r="DQ112" s="466"/>
      <c r="DR112" s="466"/>
      <c r="DS112" s="466"/>
      <c r="DT112" s="466"/>
      <c r="DU112" s="466"/>
      <c r="DV112" s="466"/>
      <c r="DW112" s="471"/>
      <c r="DX112" s="466"/>
      <c r="DY112" s="466"/>
      <c r="DZ112" s="466"/>
      <c r="EA112" s="466"/>
      <c r="EB112" s="466"/>
      <c r="EC112" s="466"/>
      <c r="ED112" s="466"/>
      <c r="EE112" s="466"/>
      <c r="EF112" s="466"/>
      <c r="EG112" s="466"/>
      <c r="EH112" s="466"/>
      <c r="EI112" s="466"/>
      <c r="EJ112" s="466"/>
      <c r="EK112" s="465"/>
      <c r="EL112" s="465"/>
      <c r="EM112" s="465"/>
      <c r="EN112" s="465"/>
      <c r="EO112" s="466"/>
      <c r="EP112" s="466"/>
      <c r="EQ112" s="466"/>
      <c r="ER112" s="465"/>
      <c r="ES112" s="465"/>
      <c r="ET112" s="465"/>
      <c r="EU112" s="465"/>
      <c r="EV112" s="465"/>
      <c r="EW112" s="467"/>
      <c r="EX112" s="467" t="s">
        <v>1401</v>
      </c>
      <c r="EY112" s="467">
        <v>0</v>
      </c>
      <c r="EZ112" s="467">
        <v>0</v>
      </c>
      <c r="FA112" s="467">
        <v>0</v>
      </c>
      <c r="FB112" s="469" t="s">
        <v>1402</v>
      </c>
      <c r="FC112" s="467">
        <v>100</v>
      </c>
      <c r="FD112" s="469" t="s">
        <v>1715</v>
      </c>
      <c r="FE112" s="467">
        <v>0</v>
      </c>
      <c r="FF112" s="469" t="s">
        <v>1404</v>
      </c>
      <c r="FG112" s="467">
        <v>0</v>
      </c>
      <c r="FH112" s="469" t="s">
        <v>1405</v>
      </c>
      <c r="FI112" s="467">
        <v>0</v>
      </c>
      <c r="FJ112" s="469" t="s">
        <v>1405</v>
      </c>
      <c r="FK112" s="467">
        <v>0</v>
      </c>
      <c r="FL112" s="472">
        <v>1</v>
      </c>
      <c r="FM112" s="473">
        <v>0</v>
      </c>
      <c r="FN112" s="473">
        <v>0</v>
      </c>
      <c r="FO112" s="473">
        <v>0</v>
      </c>
      <c r="FP112" s="473">
        <v>0</v>
      </c>
      <c r="FQ112" s="473">
        <v>0</v>
      </c>
      <c r="FR112" s="473">
        <v>0</v>
      </c>
      <c r="FS112" s="473">
        <v>0</v>
      </c>
      <c r="FT112" s="473">
        <v>0</v>
      </c>
      <c r="FU112" s="473">
        <v>0</v>
      </c>
      <c r="FV112" s="473">
        <v>92222</v>
      </c>
      <c r="FW112" s="473">
        <v>0</v>
      </c>
      <c r="FX112" s="473">
        <v>0</v>
      </c>
      <c r="FY112" s="473">
        <v>0</v>
      </c>
      <c r="FZ112" s="473">
        <v>0</v>
      </c>
      <c r="GA112" s="473">
        <v>0</v>
      </c>
      <c r="GB112" s="473">
        <v>0</v>
      </c>
      <c r="GC112" s="473">
        <v>0</v>
      </c>
      <c r="GD112" s="473">
        <v>0</v>
      </c>
      <c r="GE112" s="473">
        <v>0</v>
      </c>
      <c r="GF112" s="473">
        <v>112749.00000000001</v>
      </c>
      <c r="GG112" s="473">
        <v>0</v>
      </c>
      <c r="GH112" s="473">
        <v>0</v>
      </c>
      <c r="GI112" s="473">
        <v>0</v>
      </c>
      <c r="GJ112" s="473">
        <v>0</v>
      </c>
      <c r="GK112" s="473">
        <v>0</v>
      </c>
      <c r="GL112" s="473">
        <v>0</v>
      </c>
      <c r="GM112" s="473">
        <v>0</v>
      </c>
      <c r="GN112" s="473">
        <v>0</v>
      </c>
      <c r="GO112" s="473">
        <v>0</v>
      </c>
      <c r="GP112" s="473">
        <v>0</v>
      </c>
      <c r="GQ112" s="473">
        <v>0</v>
      </c>
      <c r="GR112" s="473">
        <v>0</v>
      </c>
      <c r="GS112" s="473">
        <v>0</v>
      </c>
      <c r="GT112" s="473">
        <v>0</v>
      </c>
      <c r="GU112" s="473">
        <v>0</v>
      </c>
      <c r="GV112" s="473">
        <v>0</v>
      </c>
      <c r="GW112" s="473">
        <v>0</v>
      </c>
      <c r="GX112" s="473">
        <v>0</v>
      </c>
      <c r="GY112" s="473">
        <v>0</v>
      </c>
      <c r="GZ112" s="473">
        <v>0</v>
      </c>
      <c r="HA112" s="473">
        <v>0</v>
      </c>
      <c r="HB112" s="473">
        <v>0</v>
      </c>
      <c r="HC112" s="473">
        <v>0</v>
      </c>
      <c r="HD112" s="473">
        <v>0</v>
      </c>
      <c r="HE112" s="473">
        <v>0</v>
      </c>
      <c r="HF112" s="473">
        <v>0</v>
      </c>
      <c r="HG112" s="473">
        <v>0</v>
      </c>
      <c r="HH112" s="473">
        <v>0</v>
      </c>
      <c r="HI112" s="473">
        <v>0</v>
      </c>
      <c r="HJ112" s="473">
        <v>0</v>
      </c>
      <c r="HK112" s="473">
        <v>0</v>
      </c>
      <c r="HL112" s="473">
        <v>0</v>
      </c>
      <c r="HM112" s="473">
        <v>0</v>
      </c>
      <c r="HN112" s="473">
        <v>0</v>
      </c>
      <c r="HO112" s="473">
        <v>0</v>
      </c>
      <c r="HP112" s="473">
        <v>0</v>
      </c>
      <c r="HQ112" s="473">
        <v>0</v>
      </c>
      <c r="HR112" s="473">
        <v>0</v>
      </c>
      <c r="HS112" s="473">
        <v>0</v>
      </c>
      <c r="HT112" s="473">
        <v>0</v>
      </c>
      <c r="HU112" s="473">
        <v>0</v>
      </c>
      <c r="HV112" s="473">
        <v>0</v>
      </c>
      <c r="HW112" s="473">
        <v>0</v>
      </c>
      <c r="HX112" s="473">
        <v>0</v>
      </c>
      <c r="HY112" s="473">
        <v>0</v>
      </c>
      <c r="HZ112" s="473">
        <v>0</v>
      </c>
      <c r="IA112" s="473">
        <v>0</v>
      </c>
      <c r="IB112" s="473">
        <v>0</v>
      </c>
      <c r="IC112" s="473">
        <v>0</v>
      </c>
      <c r="ID112" s="473">
        <v>0</v>
      </c>
      <c r="IE112" s="473">
        <v>0</v>
      </c>
      <c r="IF112" s="473">
        <v>0</v>
      </c>
      <c r="IG112" s="473">
        <v>0</v>
      </c>
      <c r="IH112" s="473">
        <v>0</v>
      </c>
      <c r="II112" s="473">
        <v>0</v>
      </c>
      <c r="IJ112" s="473">
        <v>0</v>
      </c>
      <c r="IK112" s="473">
        <v>0</v>
      </c>
      <c r="IL112" s="473">
        <v>0</v>
      </c>
      <c r="IM112" s="473">
        <v>0</v>
      </c>
      <c r="IN112" s="473">
        <v>0</v>
      </c>
      <c r="IO112" s="473">
        <v>0</v>
      </c>
      <c r="IP112" s="473">
        <v>0</v>
      </c>
      <c r="IQ112" s="473">
        <v>0</v>
      </c>
      <c r="IR112" s="473">
        <v>0</v>
      </c>
      <c r="IS112" s="473">
        <v>0</v>
      </c>
      <c r="IT112" s="473">
        <v>0</v>
      </c>
      <c r="IU112" s="473">
        <v>0</v>
      </c>
      <c r="IV112" s="473">
        <v>0</v>
      </c>
      <c r="IW112" s="473">
        <v>0</v>
      </c>
      <c r="IX112" s="473">
        <v>0</v>
      </c>
      <c r="IY112" s="473">
        <v>0</v>
      </c>
      <c r="IZ112" s="473">
        <v>0</v>
      </c>
      <c r="JA112" s="473">
        <v>0</v>
      </c>
      <c r="JB112" s="473">
        <v>0</v>
      </c>
      <c r="JC112" s="473">
        <v>0</v>
      </c>
      <c r="JD112" s="473">
        <v>0</v>
      </c>
      <c r="JE112" s="473">
        <v>0</v>
      </c>
      <c r="JF112" s="473">
        <v>0</v>
      </c>
      <c r="JG112" s="473">
        <v>0</v>
      </c>
      <c r="JH112" s="473">
        <v>0</v>
      </c>
      <c r="JI112" s="467" t="s">
        <v>1406</v>
      </c>
      <c r="JJ112" s="467" t="s">
        <v>1406</v>
      </c>
      <c r="JK112" s="395"/>
      <c r="JL112" s="395"/>
      <c r="JM112" s="395"/>
      <c r="JN112" s="395"/>
      <c r="JO112" s="395"/>
      <c r="JP112" s="395"/>
      <c r="JQ112" s="395"/>
      <c r="JR112" s="395"/>
      <c r="JS112" s="395"/>
      <c r="JT112" s="395"/>
      <c r="JU112" s="395"/>
      <c r="JV112" s="395"/>
      <c r="JW112" s="395"/>
      <c r="JX112" s="395"/>
      <c r="JY112" s="395"/>
      <c r="JZ112" s="395"/>
      <c r="KA112" s="395"/>
      <c r="KB112" s="395"/>
      <c r="KC112" s="395"/>
      <c r="KD112" s="395"/>
      <c r="KE112" s="395"/>
      <c r="KF112" s="395"/>
      <c r="KG112" s="395"/>
      <c r="KH112" s="395"/>
      <c r="KI112" s="395"/>
      <c r="KJ112" s="395"/>
      <c r="KK112" s="395"/>
      <c r="KL112" s="395"/>
      <c r="KM112" s="395"/>
      <c r="KN112" s="395"/>
      <c r="KO112" s="395"/>
      <c r="KP112" s="395"/>
      <c r="KQ112" s="395"/>
      <c r="KR112" s="395"/>
      <c r="KS112" s="395"/>
      <c r="KT112" s="395"/>
      <c r="KU112" s="395"/>
      <c r="KV112" s="395"/>
      <c r="KW112" s="395"/>
      <c r="KX112" s="395"/>
      <c r="KY112" s="395"/>
      <c r="KZ112" s="395"/>
      <c r="LA112" s="395"/>
      <c r="LB112" s="395"/>
      <c r="LC112" s="395"/>
      <c r="LD112" s="395"/>
      <c r="LE112" s="395"/>
      <c r="LF112" s="395"/>
      <c r="LG112" s="395"/>
      <c r="LH112" s="395"/>
      <c r="LI112" s="395"/>
      <c r="LJ112" s="395"/>
      <c r="LK112" s="395"/>
      <c r="LL112" s="395"/>
      <c r="LM112" s="395"/>
      <c r="LN112" s="395"/>
      <c r="LO112" s="395"/>
      <c r="LP112" s="395"/>
      <c r="LQ112" s="395"/>
      <c r="LR112" s="395"/>
      <c r="LS112" s="395"/>
      <c r="LT112" s="395"/>
      <c r="LU112" s="395"/>
      <c r="LV112" s="395"/>
      <c r="LW112" s="395"/>
      <c r="LX112" s="395"/>
      <c r="LY112" s="395"/>
      <c r="LZ112" s="395"/>
      <c r="MA112" s="395"/>
      <c r="MB112" s="395"/>
      <c r="MC112" s="395"/>
      <c r="MD112" s="395"/>
      <c r="ME112" s="395"/>
      <c r="MF112" s="395"/>
      <c r="MG112" s="395"/>
      <c r="MH112" s="395"/>
      <c r="MI112" s="395"/>
      <c r="MJ112" s="395"/>
      <c r="MK112" s="395"/>
      <c r="ML112" s="395"/>
      <c r="MM112" s="395"/>
      <c r="MN112" s="395"/>
      <c r="MO112" s="395"/>
      <c r="MP112" s="395"/>
      <c r="MQ112" s="395"/>
      <c r="MR112" s="395"/>
      <c r="MS112" s="395"/>
      <c r="MT112" s="395"/>
      <c r="MU112" s="395"/>
      <c r="MV112" s="395"/>
      <c r="MW112" s="395"/>
      <c r="MX112" s="395"/>
      <c r="MY112" s="395"/>
      <c r="MZ112" s="395"/>
      <c r="NA112" s="395"/>
      <c r="NB112" s="395"/>
      <c r="NC112" s="395"/>
      <c r="ND112" s="395"/>
      <c r="NE112" s="395"/>
      <c r="NF112" s="395"/>
      <c r="NG112" s="489"/>
      <c r="NH112" s="475">
        <v>4.6960105801385552</v>
      </c>
      <c r="NI112" s="475">
        <v>23.036749501927702</v>
      </c>
      <c r="NJ112" s="475">
        <v>4.5340988531661433</v>
      </c>
      <c r="NK112" s="475">
        <v>2508.0328207007437</v>
      </c>
      <c r="NL112" s="475">
        <v>15.976646465698638</v>
      </c>
      <c r="NM112" s="475">
        <v>0.32221800000000006</v>
      </c>
      <c r="NN112" s="475">
        <v>0.92637599999999998</v>
      </c>
      <c r="NO112" s="475">
        <v>9.3980000000000008E-2</v>
      </c>
      <c r="NP112" s="475">
        <v>5.1586143020734256E-2</v>
      </c>
      <c r="NQ112" s="475">
        <v>0.80018843191057087</v>
      </c>
      <c r="NR112" s="475">
        <v>0.42530399612983444</v>
      </c>
      <c r="NS112" s="475">
        <v>0</v>
      </c>
      <c r="NT112" s="475">
        <v>11.350039043310723</v>
      </c>
      <c r="NU112" s="475">
        <v>2.1629692731567528E-2</v>
      </c>
      <c r="NV112" s="475">
        <v>0</v>
      </c>
      <c r="NW112" s="475">
        <v>0.48253062035550698</v>
      </c>
      <c r="NX112" s="475">
        <v>0</v>
      </c>
      <c r="NY112" s="475">
        <v>0</v>
      </c>
      <c r="NZ112" s="475">
        <v>1.5169943952189642</v>
      </c>
      <c r="OA112" s="475">
        <v>2.0340001308620449E-2</v>
      </c>
      <c r="OB112" s="475">
        <v>0.21999999999999995</v>
      </c>
      <c r="OC112" s="475">
        <v>1.6872888284602989</v>
      </c>
      <c r="OD112" s="475">
        <v>-1.2462387479595406E-15</v>
      </c>
      <c r="OE112" s="475">
        <v>-1.0834541171776372E-14</v>
      </c>
      <c r="OF112" s="475">
        <v>0.1099999964237213</v>
      </c>
      <c r="OG112" s="475">
        <v>6.9645777344703702E-2</v>
      </c>
      <c r="OH112" s="475">
        <v>0.32038446355236827</v>
      </c>
      <c r="OI112" s="475">
        <v>0.11</v>
      </c>
      <c r="OJ112" s="475">
        <v>4.5447000000000001E-2</v>
      </c>
      <c r="OK112" s="475">
        <v>5.7814062000000006E-2</v>
      </c>
      <c r="OL112" s="475">
        <v>0.68194728724448805</v>
      </c>
      <c r="OM112" s="475" t="s">
        <v>1395</v>
      </c>
      <c r="ON112" s="475">
        <v>1</v>
      </c>
      <c r="OO112" s="475">
        <v>101</v>
      </c>
      <c r="OP112" s="490"/>
      <c r="OQ112" s="491" t="s">
        <v>1395</v>
      </c>
      <c r="OR112" s="478" t="s">
        <v>1395</v>
      </c>
      <c r="OS112" s="479">
        <v>1557973</v>
      </c>
      <c r="OT112" s="479">
        <v>2041</v>
      </c>
      <c r="OU112" s="479" t="s">
        <v>1395</v>
      </c>
      <c r="OV112" s="479" t="s">
        <v>1395</v>
      </c>
      <c r="OW112" s="479">
        <v>0</v>
      </c>
      <c r="OX112" s="479">
        <v>1</v>
      </c>
      <c r="OY112" s="480">
        <v>1</v>
      </c>
      <c r="OZ112" s="480">
        <v>0.67110614672417912</v>
      </c>
      <c r="PA112" s="481"/>
      <c r="PB112" s="482">
        <v>4.6960105801385552</v>
      </c>
      <c r="PC112" s="483"/>
      <c r="PD112" s="478">
        <v>915.56469722498127</v>
      </c>
      <c r="PE112" s="479">
        <v>-7.3885859606316145E-12</v>
      </c>
      <c r="PF112" s="479">
        <v>1150.6420393664312</v>
      </c>
      <c r="PG112" s="480">
        <v>4.6960105801385552</v>
      </c>
      <c r="PH112" s="483"/>
      <c r="PI112" s="478">
        <v>4.6960105801385552</v>
      </c>
      <c r="PJ112" s="479">
        <v>77200</v>
      </c>
      <c r="PK112" s="479">
        <v>1000</v>
      </c>
      <c r="PL112" s="479">
        <v>-1.7991529641161463E-3</v>
      </c>
      <c r="PM112" s="484">
        <v>36</v>
      </c>
      <c r="PN112" s="479">
        <v>13536</v>
      </c>
      <c r="PO112" s="485">
        <v>2038</v>
      </c>
      <c r="PP112" s="479">
        <v>33</v>
      </c>
      <c r="PQ112" s="479">
        <v>0</v>
      </c>
      <c r="PR112" s="486" t="s">
        <v>1805</v>
      </c>
      <c r="PS112" s="486" t="s">
        <v>1657</v>
      </c>
      <c r="PT112" s="479">
        <v>1</v>
      </c>
      <c r="PU112" s="487" t="s">
        <v>1804</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row>
    <row r="113" spans="1:457" x14ac:dyDescent="0.35">
      <c r="A113" s="459" t="s">
        <v>1806</v>
      </c>
      <c r="B113" s="460">
        <v>4.6942114271744391</v>
      </c>
      <c r="C113" s="488">
        <f>NPV(About!A$94,'H2 Data'!AE$2:BH$2)/30*AB113+B113</f>
        <v>4.6942114271744391</v>
      </c>
      <c r="D113" s="462" t="s">
        <v>1592</v>
      </c>
      <c r="E113" s="463" t="s">
        <v>1806</v>
      </c>
      <c r="F113" s="463" t="s">
        <v>1391</v>
      </c>
      <c r="G113" s="463" t="s">
        <v>1392</v>
      </c>
      <c r="H113" s="463" t="s">
        <v>1713</v>
      </c>
      <c r="I113" s="463" t="s">
        <v>1654</v>
      </c>
      <c r="J113" s="464">
        <v>2042</v>
      </c>
      <c r="K113" s="465">
        <v>1000</v>
      </c>
      <c r="L113" s="466">
        <v>0.56000000000000005</v>
      </c>
      <c r="M113" s="466">
        <v>2.3300000000000001E-2</v>
      </c>
      <c r="N113" s="466">
        <v>0.25</v>
      </c>
      <c r="O113" s="471">
        <v>0.11</v>
      </c>
      <c r="P113" s="465">
        <v>1</v>
      </c>
      <c r="Q113" s="465">
        <v>2</v>
      </c>
      <c r="R113" s="465">
        <v>30</v>
      </c>
      <c r="S113" s="467" t="s">
        <v>1395</v>
      </c>
      <c r="T113" s="468">
        <v>93576.999999999985</v>
      </c>
      <c r="U113" s="468">
        <v>922402.99999999988</v>
      </c>
      <c r="V113" s="468">
        <v>320836</v>
      </c>
      <c r="W113" s="468">
        <v>10312.999999999998</v>
      </c>
      <c r="X113" s="465">
        <v>0</v>
      </c>
      <c r="Y113" s="469" t="s">
        <v>1772</v>
      </c>
      <c r="Z113" s="470">
        <v>21.65</v>
      </c>
      <c r="AA113" s="469" t="s">
        <v>1397</v>
      </c>
      <c r="AB113" s="465">
        <v>0</v>
      </c>
      <c r="AC113" s="466">
        <v>0</v>
      </c>
      <c r="AD113" s="466">
        <v>0.7</v>
      </c>
      <c r="AE113" s="466">
        <v>0.7</v>
      </c>
      <c r="AF113" s="467" t="s">
        <v>1398</v>
      </c>
      <c r="AG113" s="465">
        <v>453.34</v>
      </c>
      <c r="AH113" s="465">
        <v>453.34</v>
      </c>
      <c r="AI113" s="465">
        <v>453.34</v>
      </c>
      <c r="AJ113" s="465">
        <v>30</v>
      </c>
      <c r="AK113" s="469" t="s">
        <v>1399</v>
      </c>
      <c r="AL113" s="466">
        <v>0.91</v>
      </c>
      <c r="AM113" s="466">
        <v>0.01</v>
      </c>
      <c r="AN113" s="469" t="s">
        <v>1400</v>
      </c>
      <c r="AO113" s="466"/>
      <c r="AP113" s="466"/>
      <c r="AQ113" s="466"/>
      <c r="AR113" s="466"/>
      <c r="AS113" s="466"/>
      <c r="AT113" s="466"/>
      <c r="AU113" s="466"/>
      <c r="AV113" s="466"/>
      <c r="AW113" s="466"/>
      <c r="AX113" s="466"/>
      <c r="AY113" s="466"/>
      <c r="AZ113" s="466"/>
      <c r="BA113" s="466"/>
      <c r="BB113" s="466"/>
      <c r="BC113" s="466"/>
      <c r="BD113" s="466"/>
      <c r="BE113" s="466"/>
      <c r="BF113" s="466"/>
      <c r="BG113" s="466"/>
      <c r="BH113" s="466"/>
      <c r="BI113" s="466"/>
      <c r="BJ113" s="466"/>
      <c r="BK113" s="466"/>
      <c r="BL113" s="466"/>
      <c r="BM113" s="466"/>
      <c r="BN113" s="466"/>
      <c r="BO113" s="466"/>
      <c r="BP113" s="466"/>
      <c r="BQ113" s="466"/>
      <c r="BR113" s="466"/>
      <c r="BS113" s="466"/>
      <c r="BT113" s="466"/>
      <c r="BU113" s="466"/>
      <c r="BV113" s="466"/>
      <c r="BW113" s="466"/>
      <c r="BX113" s="466"/>
      <c r="BY113" s="466"/>
      <c r="BZ113" s="466"/>
      <c r="CA113" s="466"/>
      <c r="CB113" s="466"/>
      <c r="CC113" s="466"/>
      <c r="CD113" s="466"/>
      <c r="CE113" s="466"/>
      <c r="CF113" s="466"/>
      <c r="CG113" s="466"/>
      <c r="CH113" s="466"/>
      <c r="CI113" s="466"/>
      <c r="CJ113" s="466"/>
      <c r="CK113" s="466"/>
      <c r="CL113" s="466"/>
      <c r="CM113" s="466"/>
      <c r="CN113" s="466"/>
      <c r="CO113" s="466"/>
      <c r="CP113" s="466"/>
      <c r="CQ113" s="466"/>
      <c r="CR113" s="466"/>
      <c r="CS113" s="466"/>
      <c r="CT113" s="466"/>
      <c r="CU113" s="466"/>
      <c r="CV113" s="466"/>
      <c r="CW113" s="466"/>
      <c r="CX113" s="466"/>
      <c r="CY113" s="466"/>
      <c r="CZ113" s="466"/>
      <c r="DA113" s="466"/>
      <c r="DB113" s="466"/>
      <c r="DC113" s="466"/>
      <c r="DD113" s="466"/>
      <c r="DE113" s="466"/>
      <c r="DF113" s="466"/>
      <c r="DG113" s="466"/>
      <c r="DH113" s="466"/>
      <c r="DI113" s="466"/>
      <c r="DJ113" s="466"/>
      <c r="DK113" s="466"/>
      <c r="DL113" s="466"/>
      <c r="DM113" s="466"/>
      <c r="DN113" s="466"/>
      <c r="DO113" s="466"/>
      <c r="DP113" s="466"/>
      <c r="DQ113" s="466"/>
      <c r="DR113" s="466"/>
      <c r="DS113" s="466"/>
      <c r="DT113" s="466"/>
      <c r="DU113" s="466"/>
      <c r="DV113" s="466"/>
      <c r="DW113" s="471"/>
      <c r="DX113" s="466"/>
      <c r="DY113" s="466"/>
      <c r="DZ113" s="466"/>
      <c r="EA113" s="466"/>
      <c r="EB113" s="466"/>
      <c r="EC113" s="466"/>
      <c r="ED113" s="466"/>
      <c r="EE113" s="466"/>
      <c r="EF113" s="466"/>
      <c r="EG113" s="466"/>
      <c r="EH113" s="466"/>
      <c r="EI113" s="466"/>
      <c r="EJ113" s="466"/>
      <c r="EK113" s="465"/>
      <c r="EL113" s="465"/>
      <c r="EM113" s="465"/>
      <c r="EN113" s="465"/>
      <c r="EO113" s="466"/>
      <c r="EP113" s="466"/>
      <c r="EQ113" s="466"/>
      <c r="ER113" s="465"/>
      <c r="ES113" s="465"/>
      <c r="ET113" s="465"/>
      <c r="EU113" s="465"/>
      <c r="EV113" s="465"/>
      <c r="EW113" s="467"/>
      <c r="EX113" s="467" t="s">
        <v>1401</v>
      </c>
      <c r="EY113" s="467">
        <v>0</v>
      </c>
      <c r="EZ113" s="467">
        <v>0</v>
      </c>
      <c r="FA113" s="467">
        <v>0</v>
      </c>
      <c r="FB113" s="469" t="s">
        <v>1402</v>
      </c>
      <c r="FC113" s="467">
        <v>100</v>
      </c>
      <c r="FD113" s="469" t="s">
        <v>1715</v>
      </c>
      <c r="FE113" s="467">
        <v>0</v>
      </c>
      <c r="FF113" s="469" t="s">
        <v>1404</v>
      </c>
      <c r="FG113" s="467">
        <v>0</v>
      </c>
      <c r="FH113" s="469" t="s">
        <v>1405</v>
      </c>
      <c r="FI113" s="467">
        <v>0</v>
      </c>
      <c r="FJ113" s="469" t="s">
        <v>1405</v>
      </c>
      <c r="FK113" s="467">
        <v>0</v>
      </c>
      <c r="FL113" s="472">
        <v>1</v>
      </c>
      <c r="FM113" s="473">
        <v>0</v>
      </c>
      <c r="FN113" s="473">
        <v>0</v>
      </c>
      <c r="FO113" s="473">
        <v>0</v>
      </c>
      <c r="FP113" s="473">
        <v>0</v>
      </c>
      <c r="FQ113" s="473">
        <v>0</v>
      </c>
      <c r="FR113" s="473">
        <v>0</v>
      </c>
      <c r="FS113" s="473">
        <v>0</v>
      </c>
      <c r="FT113" s="473">
        <v>0</v>
      </c>
      <c r="FU113" s="473">
        <v>0</v>
      </c>
      <c r="FV113" s="473">
        <v>94094</v>
      </c>
      <c r="FW113" s="473">
        <v>0</v>
      </c>
      <c r="FX113" s="473">
        <v>0</v>
      </c>
      <c r="FY113" s="473">
        <v>0</v>
      </c>
      <c r="FZ113" s="473">
        <v>0</v>
      </c>
      <c r="GA113" s="473">
        <v>0</v>
      </c>
      <c r="GB113" s="473">
        <v>0</v>
      </c>
      <c r="GC113" s="473">
        <v>0</v>
      </c>
      <c r="GD113" s="473">
        <v>0</v>
      </c>
      <c r="GE113" s="473">
        <v>0</v>
      </c>
      <c r="GF113" s="473">
        <v>115038</v>
      </c>
      <c r="GG113" s="473">
        <v>0</v>
      </c>
      <c r="GH113" s="473">
        <v>0</v>
      </c>
      <c r="GI113" s="473">
        <v>0</v>
      </c>
      <c r="GJ113" s="473">
        <v>0</v>
      </c>
      <c r="GK113" s="473">
        <v>0</v>
      </c>
      <c r="GL113" s="473">
        <v>0</v>
      </c>
      <c r="GM113" s="473">
        <v>0</v>
      </c>
      <c r="GN113" s="473">
        <v>0</v>
      </c>
      <c r="GO113" s="473">
        <v>0</v>
      </c>
      <c r="GP113" s="473">
        <v>0</v>
      </c>
      <c r="GQ113" s="473">
        <v>0</v>
      </c>
      <c r="GR113" s="473">
        <v>0</v>
      </c>
      <c r="GS113" s="473">
        <v>0</v>
      </c>
      <c r="GT113" s="473">
        <v>0</v>
      </c>
      <c r="GU113" s="473">
        <v>0</v>
      </c>
      <c r="GV113" s="473">
        <v>0</v>
      </c>
      <c r="GW113" s="473">
        <v>0</v>
      </c>
      <c r="GX113" s="473">
        <v>0</v>
      </c>
      <c r="GY113" s="473">
        <v>0</v>
      </c>
      <c r="GZ113" s="473">
        <v>0</v>
      </c>
      <c r="HA113" s="473">
        <v>0</v>
      </c>
      <c r="HB113" s="473">
        <v>0</v>
      </c>
      <c r="HC113" s="473">
        <v>0</v>
      </c>
      <c r="HD113" s="473">
        <v>0</v>
      </c>
      <c r="HE113" s="473">
        <v>0</v>
      </c>
      <c r="HF113" s="473">
        <v>0</v>
      </c>
      <c r="HG113" s="473">
        <v>0</v>
      </c>
      <c r="HH113" s="473">
        <v>0</v>
      </c>
      <c r="HI113" s="473">
        <v>0</v>
      </c>
      <c r="HJ113" s="473">
        <v>0</v>
      </c>
      <c r="HK113" s="473">
        <v>0</v>
      </c>
      <c r="HL113" s="473">
        <v>0</v>
      </c>
      <c r="HM113" s="473">
        <v>0</v>
      </c>
      <c r="HN113" s="473">
        <v>0</v>
      </c>
      <c r="HO113" s="473">
        <v>0</v>
      </c>
      <c r="HP113" s="473">
        <v>0</v>
      </c>
      <c r="HQ113" s="473">
        <v>0</v>
      </c>
      <c r="HR113" s="473">
        <v>0</v>
      </c>
      <c r="HS113" s="473">
        <v>0</v>
      </c>
      <c r="HT113" s="473">
        <v>0</v>
      </c>
      <c r="HU113" s="473">
        <v>0</v>
      </c>
      <c r="HV113" s="473">
        <v>0</v>
      </c>
      <c r="HW113" s="473">
        <v>0</v>
      </c>
      <c r="HX113" s="473">
        <v>0</v>
      </c>
      <c r="HY113" s="473">
        <v>0</v>
      </c>
      <c r="HZ113" s="473">
        <v>0</v>
      </c>
      <c r="IA113" s="473">
        <v>0</v>
      </c>
      <c r="IB113" s="473">
        <v>0</v>
      </c>
      <c r="IC113" s="473">
        <v>0</v>
      </c>
      <c r="ID113" s="473">
        <v>0</v>
      </c>
      <c r="IE113" s="473">
        <v>0</v>
      </c>
      <c r="IF113" s="473">
        <v>0</v>
      </c>
      <c r="IG113" s="473">
        <v>0</v>
      </c>
      <c r="IH113" s="473">
        <v>0</v>
      </c>
      <c r="II113" s="473">
        <v>0</v>
      </c>
      <c r="IJ113" s="473">
        <v>0</v>
      </c>
      <c r="IK113" s="473">
        <v>0</v>
      </c>
      <c r="IL113" s="473">
        <v>0</v>
      </c>
      <c r="IM113" s="473">
        <v>0</v>
      </c>
      <c r="IN113" s="473">
        <v>0</v>
      </c>
      <c r="IO113" s="473">
        <v>0</v>
      </c>
      <c r="IP113" s="473">
        <v>0</v>
      </c>
      <c r="IQ113" s="473">
        <v>0</v>
      </c>
      <c r="IR113" s="473">
        <v>0</v>
      </c>
      <c r="IS113" s="473">
        <v>0</v>
      </c>
      <c r="IT113" s="473">
        <v>0</v>
      </c>
      <c r="IU113" s="473">
        <v>0</v>
      </c>
      <c r="IV113" s="473">
        <v>0</v>
      </c>
      <c r="IW113" s="473">
        <v>0</v>
      </c>
      <c r="IX113" s="473">
        <v>0</v>
      </c>
      <c r="IY113" s="473">
        <v>0</v>
      </c>
      <c r="IZ113" s="473">
        <v>0</v>
      </c>
      <c r="JA113" s="473">
        <v>0</v>
      </c>
      <c r="JB113" s="473">
        <v>0</v>
      </c>
      <c r="JC113" s="473">
        <v>0</v>
      </c>
      <c r="JD113" s="473">
        <v>0</v>
      </c>
      <c r="JE113" s="473">
        <v>0</v>
      </c>
      <c r="JF113" s="473">
        <v>0</v>
      </c>
      <c r="JG113" s="473">
        <v>0</v>
      </c>
      <c r="JH113" s="473">
        <v>0</v>
      </c>
      <c r="JI113" s="467" t="s">
        <v>1406</v>
      </c>
      <c r="JJ113" s="467" t="s">
        <v>1406</v>
      </c>
      <c r="JK113" s="395"/>
      <c r="JL113" s="395"/>
      <c r="JM113" s="395"/>
      <c r="JN113" s="395"/>
      <c r="JO113" s="395"/>
      <c r="JP113" s="395"/>
      <c r="JQ113" s="395"/>
      <c r="JR113" s="395"/>
      <c r="JS113" s="395"/>
      <c r="JT113" s="395"/>
      <c r="JU113" s="395"/>
      <c r="JV113" s="395"/>
      <c r="JW113" s="395"/>
      <c r="JX113" s="395"/>
      <c r="JY113" s="395"/>
      <c r="JZ113" s="395"/>
      <c r="KA113" s="395"/>
      <c r="KB113" s="395"/>
      <c r="KC113" s="395"/>
      <c r="KD113" s="395"/>
      <c r="KE113" s="395"/>
      <c r="KF113" s="395"/>
      <c r="KG113" s="395"/>
      <c r="KH113" s="395"/>
      <c r="KI113" s="395"/>
      <c r="KJ113" s="395"/>
      <c r="KK113" s="395"/>
      <c r="KL113" s="395"/>
      <c r="KM113" s="395"/>
      <c r="KN113" s="395"/>
      <c r="KO113" s="395"/>
      <c r="KP113" s="395"/>
      <c r="KQ113" s="395"/>
      <c r="KR113" s="395"/>
      <c r="KS113" s="395"/>
      <c r="KT113" s="395"/>
      <c r="KU113" s="395"/>
      <c r="KV113" s="395"/>
      <c r="KW113" s="395"/>
      <c r="KX113" s="395"/>
      <c r="KY113" s="395"/>
      <c r="KZ113" s="395"/>
      <c r="LA113" s="395"/>
      <c r="LB113" s="395"/>
      <c r="LC113" s="395"/>
      <c r="LD113" s="395"/>
      <c r="LE113" s="395"/>
      <c r="LF113" s="395"/>
      <c r="LG113" s="395"/>
      <c r="LH113" s="395"/>
      <c r="LI113" s="395"/>
      <c r="LJ113" s="395"/>
      <c r="LK113" s="395"/>
      <c r="LL113" s="395"/>
      <c r="LM113" s="395"/>
      <c r="LN113" s="395"/>
      <c r="LO113" s="395"/>
      <c r="LP113" s="395"/>
      <c r="LQ113" s="395"/>
      <c r="LR113" s="395"/>
      <c r="LS113" s="395"/>
      <c r="LT113" s="395"/>
      <c r="LU113" s="395"/>
      <c r="LV113" s="395"/>
      <c r="LW113" s="395"/>
      <c r="LX113" s="395"/>
      <c r="LY113" s="395"/>
      <c r="LZ113" s="395"/>
      <c r="MA113" s="395"/>
      <c r="MB113" s="395"/>
      <c r="MC113" s="395"/>
      <c r="MD113" s="395"/>
      <c r="ME113" s="395"/>
      <c r="MF113" s="395"/>
      <c r="MG113" s="395"/>
      <c r="MH113" s="395"/>
      <c r="MI113" s="395"/>
      <c r="MJ113" s="395"/>
      <c r="MK113" s="395"/>
      <c r="ML113" s="395"/>
      <c r="MM113" s="395"/>
      <c r="MN113" s="395"/>
      <c r="MO113" s="395"/>
      <c r="MP113" s="395"/>
      <c r="MQ113" s="395"/>
      <c r="MR113" s="395"/>
      <c r="MS113" s="395"/>
      <c r="MT113" s="395"/>
      <c r="MU113" s="395"/>
      <c r="MV113" s="395"/>
      <c r="MW113" s="395"/>
      <c r="MX113" s="395"/>
      <c r="MY113" s="395"/>
      <c r="MZ113" s="395"/>
      <c r="NA113" s="395"/>
      <c r="NB113" s="395"/>
      <c r="NC113" s="395"/>
      <c r="ND113" s="395"/>
      <c r="NE113" s="395"/>
      <c r="NF113" s="395"/>
      <c r="NG113" s="489"/>
      <c r="NH113" s="475">
        <v>4.6942114271744391</v>
      </c>
      <c r="NI113" s="475">
        <v>23.027923577146929</v>
      </c>
      <c r="NJ113" s="475">
        <v>4.549742137306632</v>
      </c>
      <c r="NK113" s="475">
        <v>2517.3509049437484</v>
      </c>
      <c r="NL113" s="475">
        <v>16.033135147247538</v>
      </c>
      <c r="NM113" s="475">
        <v>0.32083600000000001</v>
      </c>
      <c r="NN113" s="475">
        <v>0.92240299999999986</v>
      </c>
      <c r="NO113" s="475">
        <v>9.357699999999998E-2</v>
      </c>
      <c r="NP113" s="475">
        <v>5.1235911030563519E-2</v>
      </c>
      <c r="NQ113" s="475">
        <v>0.79446047688935983</v>
      </c>
      <c r="NR113" s="475">
        <v>0.42061373347487546</v>
      </c>
      <c r="NS113" s="475">
        <v>0</v>
      </c>
      <c r="NT113" s="475">
        <v>11.43114613547595</v>
      </c>
      <c r="NU113" s="475">
        <v>2.2151351133604894E-2</v>
      </c>
      <c r="NV113" s="475">
        <v>0</v>
      </c>
      <c r="NW113" s="475">
        <v>0.48041100806022508</v>
      </c>
      <c r="NX113" s="475">
        <v>0</v>
      </c>
      <c r="NY113" s="475">
        <v>0</v>
      </c>
      <c r="NZ113" s="475">
        <v>1.5105685201523975</v>
      </c>
      <c r="OA113" s="475">
        <v>2.0340002437626327E-2</v>
      </c>
      <c r="OB113" s="475">
        <v>0.21999999999999995</v>
      </c>
      <c r="OC113" s="475">
        <v>1.6803128349362362</v>
      </c>
      <c r="OD113" s="475">
        <v>-1.827016963622627E-16</v>
      </c>
      <c r="OE113" s="475">
        <v>-1.5883706509939017E-15</v>
      </c>
      <c r="OF113" s="475">
        <v>0.1099999964237213</v>
      </c>
      <c r="OG113" s="475">
        <v>6.9595459103584292E-2</v>
      </c>
      <c r="OH113" s="475">
        <v>0.32092142977879895</v>
      </c>
      <c r="OI113" s="475">
        <v>0.11</v>
      </c>
      <c r="OJ113" s="475">
        <v>4.5333999999999999E-2</v>
      </c>
      <c r="OK113" s="475">
        <v>5.7752364000000007E-2</v>
      </c>
      <c r="OL113" s="475">
        <v>0.6683529350657289</v>
      </c>
      <c r="OM113" s="475" t="s">
        <v>1395</v>
      </c>
      <c r="ON113" s="475">
        <v>1</v>
      </c>
      <c r="OO113" s="475">
        <v>102</v>
      </c>
      <c r="OP113" s="490"/>
      <c r="OQ113" s="491" t="s">
        <v>1395</v>
      </c>
      <c r="OR113" s="478" t="s">
        <v>1395</v>
      </c>
      <c r="OS113" s="479">
        <v>1556261</v>
      </c>
      <c r="OT113" s="479">
        <v>2042</v>
      </c>
      <c r="OU113" s="479" t="s">
        <v>1395</v>
      </c>
      <c r="OV113" s="479" t="s">
        <v>1395</v>
      </c>
      <c r="OW113" s="479">
        <v>0</v>
      </c>
      <c r="OX113" s="479">
        <v>1</v>
      </c>
      <c r="OY113" s="480">
        <v>1</v>
      </c>
      <c r="OZ113" s="480">
        <v>0.65772794494977127</v>
      </c>
      <c r="PA113" s="481"/>
      <c r="PB113" s="482">
        <v>4.6942114271744391</v>
      </c>
      <c r="PC113" s="483"/>
      <c r="PD113" s="478">
        <v>893.46489724282753</v>
      </c>
      <c r="PE113" s="479">
        <v>-1.0615921865640368E-12</v>
      </c>
      <c r="PF113" s="479">
        <v>1123.0420150582493</v>
      </c>
      <c r="PG113" s="480">
        <v>4.6942114271744391</v>
      </c>
      <c r="PH113" s="483"/>
      <c r="PI113" s="478">
        <v>4.6942114271744391</v>
      </c>
      <c r="PJ113" s="479">
        <v>78200</v>
      </c>
      <c r="PK113" s="479">
        <v>1000</v>
      </c>
      <c r="PL113" s="479">
        <v>9.6328160307344035E-3</v>
      </c>
      <c r="PM113" s="484">
        <v>36</v>
      </c>
      <c r="PN113" s="479">
        <v>13500</v>
      </c>
      <c r="PO113" s="485">
        <v>2039</v>
      </c>
      <c r="PP113" s="479">
        <v>33</v>
      </c>
      <c r="PQ113" s="479">
        <v>0</v>
      </c>
      <c r="PR113" s="486" t="s">
        <v>1807</v>
      </c>
      <c r="PS113" s="486" t="s">
        <v>1657</v>
      </c>
      <c r="PT113" s="479">
        <v>1</v>
      </c>
      <c r="PU113" s="487" t="s">
        <v>1806</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row>
    <row r="114" spans="1:457" x14ac:dyDescent="0.35">
      <c r="A114" s="459" t="s">
        <v>1808</v>
      </c>
      <c r="B114" s="460">
        <v>4.7038442432051735</v>
      </c>
      <c r="C114" s="488">
        <f>NPV(About!A$94,'H2 Data'!AE$2:BH$2)/30*AB114+B114</f>
        <v>4.7038442432051735</v>
      </c>
      <c r="D114" s="462" t="s">
        <v>1592</v>
      </c>
      <c r="E114" s="463" t="s">
        <v>1808</v>
      </c>
      <c r="F114" s="463" t="s">
        <v>1391</v>
      </c>
      <c r="G114" s="463" t="s">
        <v>1392</v>
      </c>
      <c r="H114" s="463" t="s">
        <v>1713</v>
      </c>
      <c r="I114" s="463" t="s">
        <v>1654</v>
      </c>
      <c r="J114" s="464">
        <v>2043</v>
      </c>
      <c r="K114" s="465">
        <v>1000</v>
      </c>
      <c r="L114" s="466">
        <v>0.56000000000000005</v>
      </c>
      <c r="M114" s="466">
        <v>2.3300000000000001E-2</v>
      </c>
      <c r="N114" s="466">
        <v>0.25</v>
      </c>
      <c r="O114" s="471">
        <v>0.11</v>
      </c>
      <c r="P114" s="465">
        <v>1</v>
      </c>
      <c r="Q114" s="465">
        <v>2</v>
      </c>
      <c r="R114" s="465">
        <v>30</v>
      </c>
      <c r="S114" s="467" t="s">
        <v>1395</v>
      </c>
      <c r="T114" s="468">
        <v>93292.999999999985</v>
      </c>
      <c r="U114" s="468">
        <v>919603.99999999988</v>
      </c>
      <c r="V114" s="468">
        <v>319862</v>
      </c>
      <c r="W114" s="468">
        <v>10230.999999999998</v>
      </c>
      <c r="X114" s="465">
        <v>0</v>
      </c>
      <c r="Y114" s="469" t="s">
        <v>1772</v>
      </c>
      <c r="Z114" s="470">
        <v>21.72</v>
      </c>
      <c r="AA114" s="469" t="s">
        <v>1397</v>
      </c>
      <c r="AB114" s="465">
        <v>0</v>
      </c>
      <c r="AC114" s="466">
        <v>0</v>
      </c>
      <c r="AD114" s="466">
        <v>0.7</v>
      </c>
      <c r="AE114" s="466">
        <v>0.7</v>
      </c>
      <c r="AF114" s="467" t="s">
        <v>1398</v>
      </c>
      <c r="AG114" s="465">
        <v>453.34</v>
      </c>
      <c r="AH114" s="465">
        <v>453.34</v>
      </c>
      <c r="AI114" s="465">
        <v>453.34</v>
      </c>
      <c r="AJ114" s="465">
        <v>30</v>
      </c>
      <c r="AK114" s="469" t="s">
        <v>1399</v>
      </c>
      <c r="AL114" s="466">
        <v>0.91</v>
      </c>
      <c r="AM114" s="466">
        <v>0.01</v>
      </c>
      <c r="AN114" s="469" t="s">
        <v>1400</v>
      </c>
      <c r="AO114" s="466"/>
      <c r="AP114" s="466"/>
      <c r="AQ114" s="466"/>
      <c r="AR114" s="466"/>
      <c r="AS114" s="466"/>
      <c r="AT114" s="466"/>
      <c r="AU114" s="466"/>
      <c r="AV114" s="466"/>
      <c r="AW114" s="466"/>
      <c r="AX114" s="466"/>
      <c r="AY114" s="466"/>
      <c r="AZ114" s="466"/>
      <c r="BA114" s="466"/>
      <c r="BB114" s="466"/>
      <c r="BC114" s="466"/>
      <c r="BD114" s="466"/>
      <c r="BE114" s="466"/>
      <c r="BF114" s="466"/>
      <c r="BG114" s="466"/>
      <c r="BH114" s="466"/>
      <c r="BI114" s="466"/>
      <c r="BJ114" s="466"/>
      <c r="BK114" s="466"/>
      <c r="BL114" s="466"/>
      <c r="BM114" s="466"/>
      <c r="BN114" s="466"/>
      <c r="BO114" s="466"/>
      <c r="BP114" s="466"/>
      <c r="BQ114" s="466"/>
      <c r="BR114" s="466"/>
      <c r="BS114" s="466"/>
      <c r="BT114" s="466"/>
      <c r="BU114" s="466"/>
      <c r="BV114" s="466"/>
      <c r="BW114" s="466"/>
      <c r="BX114" s="466"/>
      <c r="BY114" s="466"/>
      <c r="BZ114" s="466"/>
      <c r="CA114" s="466"/>
      <c r="CB114" s="466"/>
      <c r="CC114" s="466"/>
      <c r="CD114" s="466"/>
      <c r="CE114" s="466"/>
      <c r="CF114" s="466"/>
      <c r="CG114" s="466"/>
      <c r="CH114" s="466"/>
      <c r="CI114" s="466"/>
      <c r="CJ114" s="466"/>
      <c r="CK114" s="466"/>
      <c r="CL114" s="466"/>
      <c r="CM114" s="466"/>
      <c r="CN114" s="466"/>
      <c r="CO114" s="466"/>
      <c r="CP114" s="466"/>
      <c r="CQ114" s="466"/>
      <c r="CR114" s="466"/>
      <c r="CS114" s="466"/>
      <c r="CT114" s="466"/>
      <c r="CU114" s="466"/>
      <c r="CV114" s="466"/>
      <c r="CW114" s="466"/>
      <c r="CX114" s="466"/>
      <c r="CY114" s="466"/>
      <c r="CZ114" s="466"/>
      <c r="DA114" s="466"/>
      <c r="DB114" s="466"/>
      <c r="DC114" s="466"/>
      <c r="DD114" s="466"/>
      <c r="DE114" s="466"/>
      <c r="DF114" s="466"/>
      <c r="DG114" s="466"/>
      <c r="DH114" s="466"/>
      <c r="DI114" s="466"/>
      <c r="DJ114" s="466"/>
      <c r="DK114" s="466"/>
      <c r="DL114" s="466"/>
      <c r="DM114" s="466"/>
      <c r="DN114" s="466"/>
      <c r="DO114" s="466"/>
      <c r="DP114" s="466"/>
      <c r="DQ114" s="466"/>
      <c r="DR114" s="466"/>
      <c r="DS114" s="466"/>
      <c r="DT114" s="466"/>
      <c r="DU114" s="466"/>
      <c r="DV114" s="466"/>
      <c r="DW114" s="471"/>
      <c r="DX114" s="466"/>
      <c r="DY114" s="466"/>
      <c r="DZ114" s="466"/>
      <c r="EA114" s="466"/>
      <c r="EB114" s="466"/>
      <c r="EC114" s="466"/>
      <c r="ED114" s="466"/>
      <c r="EE114" s="466"/>
      <c r="EF114" s="466"/>
      <c r="EG114" s="466"/>
      <c r="EH114" s="466"/>
      <c r="EI114" s="466"/>
      <c r="EJ114" s="466"/>
      <c r="EK114" s="465"/>
      <c r="EL114" s="465"/>
      <c r="EM114" s="465"/>
      <c r="EN114" s="465"/>
      <c r="EO114" s="466"/>
      <c r="EP114" s="466"/>
      <c r="EQ114" s="466"/>
      <c r="ER114" s="465"/>
      <c r="ES114" s="465"/>
      <c r="ET114" s="465"/>
      <c r="EU114" s="465"/>
      <c r="EV114" s="465"/>
      <c r="EW114" s="467"/>
      <c r="EX114" s="467" t="s">
        <v>1401</v>
      </c>
      <c r="EY114" s="467">
        <v>0</v>
      </c>
      <c r="EZ114" s="467">
        <v>0</v>
      </c>
      <c r="FA114" s="467">
        <v>0</v>
      </c>
      <c r="FB114" s="469" t="s">
        <v>1402</v>
      </c>
      <c r="FC114" s="467">
        <v>100</v>
      </c>
      <c r="FD114" s="469" t="s">
        <v>1715</v>
      </c>
      <c r="FE114" s="467">
        <v>0</v>
      </c>
      <c r="FF114" s="469" t="s">
        <v>1404</v>
      </c>
      <c r="FG114" s="467">
        <v>0</v>
      </c>
      <c r="FH114" s="469" t="s">
        <v>1405</v>
      </c>
      <c r="FI114" s="467">
        <v>0</v>
      </c>
      <c r="FJ114" s="469" t="s">
        <v>1405</v>
      </c>
      <c r="FK114" s="467">
        <v>0</v>
      </c>
      <c r="FL114" s="472">
        <v>1</v>
      </c>
      <c r="FM114" s="473">
        <v>0</v>
      </c>
      <c r="FN114" s="473">
        <v>0</v>
      </c>
      <c r="FO114" s="473">
        <v>0</v>
      </c>
      <c r="FP114" s="473">
        <v>0</v>
      </c>
      <c r="FQ114" s="473">
        <v>0</v>
      </c>
      <c r="FR114" s="473">
        <v>0</v>
      </c>
      <c r="FS114" s="473">
        <v>0</v>
      </c>
      <c r="FT114" s="473">
        <v>0</v>
      </c>
      <c r="FU114" s="473">
        <v>0</v>
      </c>
      <c r="FV114" s="473">
        <v>96003.999999999985</v>
      </c>
      <c r="FW114" s="473">
        <v>0</v>
      </c>
      <c r="FX114" s="473">
        <v>0</v>
      </c>
      <c r="FY114" s="473">
        <v>0</v>
      </c>
      <c r="FZ114" s="473">
        <v>0</v>
      </c>
      <c r="GA114" s="473">
        <v>0</v>
      </c>
      <c r="GB114" s="473">
        <v>0</v>
      </c>
      <c r="GC114" s="473">
        <v>0</v>
      </c>
      <c r="GD114" s="473">
        <v>0</v>
      </c>
      <c r="GE114" s="473">
        <v>0</v>
      </c>
      <c r="GF114" s="473">
        <v>117372.99999999999</v>
      </c>
      <c r="GG114" s="473">
        <v>0</v>
      </c>
      <c r="GH114" s="473">
        <v>0</v>
      </c>
      <c r="GI114" s="473">
        <v>0</v>
      </c>
      <c r="GJ114" s="473">
        <v>0</v>
      </c>
      <c r="GK114" s="473">
        <v>0</v>
      </c>
      <c r="GL114" s="473">
        <v>0</v>
      </c>
      <c r="GM114" s="473">
        <v>0</v>
      </c>
      <c r="GN114" s="473">
        <v>0</v>
      </c>
      <c r="GO114" s="473">
        <v>0</v>
      </c>
      <c r="GP114" s="473">
        <v>0</v>
      </c>
      <c r="GQ114" s="473">
        <v>0</v>
      </c>
      <c r="GR114" s="473">
        <v>0</v>
      </c>
      <c r="GS114" s="473">
        <v>0</v>
      </c>
      <c r="GT114" s="473">
        <v>0</v>
      </c>
      <c r="GU114" s="473">
        <v>0</v>
      </c>
      <c r="GV114" s="473">
        <v>0</v>
      </c>
      <c r="GW114" s="473">
        <v>0</v>
      </c>
      <c r="GX114" s="473">
        <v>0</v>
      </c>
      <c r="GY114" s="473">
        <v>0</v>
      </c>
      <c r="GZ114" s="473">
        <v>0</v>
      </c>
      <c r="HA114" s="473">
        <v>0</v>
      </c>
      <c r="HB114" s="473">
        <v>0</v>
      </c>
      <c r="HC114" s="473">
        <v>0</v>
      </c>
      <c r="HD114" s="473">
        <v>0</v>
      </c>
      <c r="HE114" s="473">
        <v>0</v>
      </c>
      <c r="HF114" s="473">
        <v>0</v>
      </c>
      <c r="HG114" s="473">
        <v>0</v>
      </c>
      <c r="HH114" s="473">
        <v>0</v>
      </c>
      <c r="HI114" s="473">
        <v>0</v>
      </c>
      <c r="HJ114" s="473">
        <v>0</v>
      </c>
      <c r="HK114" s="473">
        <v>0</v>
      </c>
      <c r="HL114" s="473">
        <v>0</v>
      </c>
      <c r="HM114" s="473">
        <v>0</v>
      </c>
      <c r="HN114" s="473">
        <v>0</v>
      </c>
      <c r="HO114" s="473">
        <v>0</v>
      </c>
      <c r="HP114" s="473">
        <v>0</v>
      </c>
      <c r="HQ114" s="473">
        <v>0</v>
      </c>
      <c r="HR114" s="473">
        <v>0</v>
      </c>
      <c r="HS114" s="473">
        <v>0</v>
      </c>
      <c r="HT114" s="473">
        <v>0</v>
      </c>
      <c r="HU114" s="473">
        <v>0</v>
      </c>
      <c r="HV114" s="473">
        <v>0</v>
      </c>
      <c r="HW114" s="473">
        <v>0</v>
      </c>
      <c r="HX114" s="473">
        <v>0</v>
      </c>
      <c r="HY114" s="473">
        <v>0</v>
      </c>
      <c r="HZ114" s="473">
        <v>0</v>
      </c>
      <c r="IA114" s="473">
        <v>0</v>
      </c>
      <c r="IB114" s="473">
        <v>0</v>
      </c>
      <c r="IC114" s="473">
        <v>0</v>
      </c>
      <c r="ID114" s="473">
        <v>0</v>
      </c>
      <c r="IE114" s="473">
        <v>0</v>
      </c>
      <c r="IF114" s="473">
        <v>0</v>
      </c>
      <c r="IG114" s="473">
        <v>0</v>
      </c>
      <c r="IH114" s="473">
        <v>0</v>
      </c>
      <c r="II114" s="473">
        <v>0</v>
      </c>
      <c r="IJ114" s="473">
        <v>0</v>
      </c>
      <c r="IK114" s="473">
        <v>0</v>
      </c>
      <c r="IL114" s="473">
        <v>0</v>
      </c>
      <c r="IM114" s="473">
        <v>0</v>
      </c>
      <c r="IN114" s="473">
        <v>0</v>
      </c>
      <c r="IO114" s="473">
        <v>0</v>
      </c>
      <c r="IP114" s="473">
        <v>0</v>
      </c>
      <c r="IQ114" s="473">
        <v>0</v>
      </c>
      <c r="IR114" s="473">
        <v>0</v>
      </c>
      <c r="IS114" s="473">
        <v>0</v>
      </c>
      <c r="IT114" s="473">
        <v>0</v>
      </c>
      <c r="IU114" s="473">
        <v>0</v>
      </c>
      <c r="IV114" s="473">
        <v>0</v>
      </c>
      <c r="IW114" s="473">
        <v>0</v>
      </c>
      <c r="IX114" s="473">
        <v>0</v>
      </c>
      <c r="IY114" s="473">
        <v>0</v>
      </c>
      <c r="IZ114" s="473">
        <v>0</v>
      </c>
      <c r="JA114" s="473">
        <v>0</v>
      </c>
      <c r="JB114" s="473">
        <v>0</v>
      </c>
      <c r="JC114" s="473">
        <v>0</v>
      </c>
      <c r="JD114" s="473">
        <v>0</v>
      </c>
      <c r="JE114" s="473">
        <v>0</v>
      </c>
      <c r="JF114" s="473">
        <v>0</v>
      </c>
      <c r="JG114" s="473">
        <v>0</v>
      </c>
      <c r="JH114" s="473">
        <v>0</v>
      </c>
      <c r="JI114" s="467" t="s">
        <v>1406</v>
      </c>
      <c r="JJ114" s="467" t="s">
        <v>1406</v>
      </c>
      <c r="JK114" s="395"/>
      <c r="JL114" s="395"/>
      <c r="JM114" s="395"/>
      <c r="JN114" s="395"/>
      <c r="JO114" s="395"/>
      <c r="JP114" s="395"/>
      <c r="JQ114" s="395"/>
      <c r="JR114" s="395"/>
      <c r="JS114" s="395"/>
      <c r="JT114" s="395"/>
      <c r="JU114" s="395"/>
      <c r="JV114" s="395"/>
      <c r="JW114" s="395"/>
      <c r="JX114" s="395"/>
      <c r="JY114" s="395"/>
      <c r="JZ114" s="395"/>
      <c r="KA114" s="395"/>
      <c r="KB114" s="395"/>
      <c r="KC114" s="395"/>
      <c r="KD114" s="395"/>
      <c r="KE114" s="395"/>
      <c r="KF114" s="395"/>
      <c r="KG114" s="395"/>
      <c r="KH114" s="395"/>
      <c r="KI114" s="395"/>
      <c r="KJ114" s="395"/>
      <c r="KK114" s="395"/>
      <c r="KL114" s="395"/>
      <c r="KM114" s="395"/>
      <c r="KN114" s="395"/>
      <c r="KO114" s="395"/>
      <c r="KP114" s="395"/>
      <c r="KQ114" s="395"/>
      <c r="KR114" s="395"/>
      <c r="KS114" s="395"/>
      <c r="KT114" s="395"/>
      <c r="KU114" s="395"/>
      <c r="KV114" s="395"/>
      <c r="KW114" s="395"/>
      <c r="KX114" s="395"/>
      <c r="KY114" s="395"/>
      <c r="KZ114" s="395"/>
      <c r="LA114" s="395"/>
      <c r="LB114" s="395"/>
      <c r="LC114" s="395"/>
      <c r="LD114" s="395"/>
      <c r="LE114" s="395"/>
      <c r="LF114" s="395"/>
      <c r="LG114" s="395"/>
      <c r="LH114" s="395"/>
      <c r="LI114" s="395"/>
      <c r="LJ114" s="395"/>
      <c r="LK114" s="395"/>
      <c r="LL114" s="395"/>
      <c r="LM114" s="395"/>
      <c r="LN114" s="395"/>
      <c r="LO114" s="395"/>
      <c r="LP114" s="395"/>
      <c r="LQ114" s="395"/>
      <c r="LR114" s="395"/>
      <c r="LS114" s="395"/>
      <c r="LT114" s="395"/>
      <c r="LU114" s="395"/>
      <c r="LV114" s="395"/>
      <c r="LW114" s="395"/>
      <c r="LX114" s="395"/>
      <c r="LY114" s="395"/>
      <c r="LZ114" s="395"/>
      <c r="MA114" s="395"/>
      <c r="MB114" s="395"/>
      <c r="MC114" s="395"/>
      <c r="MD114" s="395"/>
      <c r="ME114" s="395"/>
      <c r="MF114" s="395"/>
      <c r="MG114" s="395"/>
      <c r="MH114" s="395"/>
      <c r="MI114" s="395"/>
      <c r="MJ114" s="395"/>
      <c r="MK114" s="395"/>
      <c r="ML114" s="395"/>
      <c r="MM114" s="395"/>
      <c r="MN114" s="395"/>
      <c r="MO114" s="395"/>
      <c r="MP114" s="395"/>
      <c r="MQ114" s="395"/>
      <c r="MR114" s="395"/>
      <c r="MS114" s="395"/>
      <c r="MT114" s="395"/>
      <c r="MU114" s="395"/>
      <c r="MV114" s="395"/>
      <c r="MW114" s="395"/>
      <c r="MX114" s="395"/>
      <c r="MY114" s="395"/>
      <c r="MZ114" s="395"/>
      <c r="NA114" s="395"/>
      <c r="NB114" s="395"/>
      <c r="NC114" s="395"/>
      <c r="ND114" s="395"/>
      <c r="NE114" s="395"/>
      <c r="NF114" s="395"/>
      <c r="NG114" s="489"/>
      <c r="NH114" s="475">
        <v>4.7038442432051735</v>
      </c>
      <c r="NI114" s="475">
        <v>23.075178319467302</v>
      </c>
      <c r="NJ114" s="475">
        <v>4.576053154019192</v>
      </c>
      <c r="NK114" s="475">
        <v>2525.7049981283112</v>
      </c>
      <c r="NL114" s="475">
        <v>16.122692988925102</v>
      </c>
      <c r="NM114" s="475">
        <v>0.31986199999999998</v>
      </c>
      <c r="NN114" s="475">
        <v>0.91960399999999987</v>
      </c>
      <c r="NO114" s="475">
        <v>9.3292999999999987E-2</v>
      </c>
      <c r="NP114" s="475">
        <v>5.1080419534303895E-2</v>
      </c>
      <c r="NQ114" s="475">
        <v>0.79204942992796845</v>
      </c>
      <c r="NR114" s="475">
        <v>0.41726938651356998</v>
      </c>
      <c r="NS114" s="475">
        <v>0</v>
      </c>
      <c r="NT114" s="475">
        <v>11.53508309374314</v>
      </c>
      <c r="NU114" s="475">
        <v>2.267722906395513E-2</v>
      </c>
      <c r="NV114" s="475">
        <v>0</v>
      </c>
      <c r="NW114" s="475">
        <v>0.47918665292882362</v>
      </c>
      <c r="NX114" s="475">
        <v>0</v>
      </c>
      <c r="NY114" s="475">
        <v>0</v>
      </c>
      <c r="NZ114" s="475">
        <v>1.5068124576790394</v>
      </c>
      <c r="OA114" s="475">
        <v>2.0339997938708995E-2</v>
      </c>
      <c r="OB114" s="475">
        <v>0.21999999999999995</v>
      </c>
      <c r="OC114" s="475">
        <v>1.6756810046008277</v>
      </c>
      <c r="OD114" s="475">
        <v>-8.236306024567947E-16</v>
      </c>
      <c r="OE114" s="475">
        <v>-7.160473614918309E-15</v>
      </c>
      <c r="OF114" s="475">
        <v>0.1099999964237213</v>
      </c>
      <c r="OG114" s="475">
        <v>6.9603374600410453E-2</v>
      </c>
      <c r="OH114" s="475">
        <v>0.32141639164076591</v>
      </c>
      <c r="OI114" s="475">
        <v>0.11</v>
      </c>
      <c r="OJ114" s="475">
        <v>4.5333999999999999E-2</v>
      </c>
      <c r="OK114" s="475">
        <v>5.7752364000000007E-2</v>
      </c>
      <c r="OL114" s="475">
        <v>0.65502978698174008</v>
      </c>
      <c r="OM114" s="475" t="s">
        <v>1395</v>
      </c>
      <c r="ON114" s="475">
        <v>1</v>
      </c>
      <c r="OO114" s="475">
        <v>103</v>
      </c>
      <c r="OP114" s="490"/>
      <c r="OQ114" s="491" t="s">
        <v>1395</v>
      </c>
      <c r="OR114" s="478" t="s">
        <v>1395</v>
      </c>
      <c r="OS114" s="479">
        <v>1556367</v>
      </c>
      <c r="OT114" s="479">
        <v>2043</v>
      </c>
      <c r="OU114" s="479" t="s">
        <v>1395</v>
      </c>
      <c r="OV114" s="479" t="s">
        <v>1395</v>
      </c>
      <c r="OW114" s="479">
        <v>0</v>
      </c>
      <c r="OX114" s="479">
        <v>1</v>
      </c>
      <c r="OY114" s="480">
        <v>1</v>
      </c>
      <c r="OZ114" s="480">
        <v>0.64461645800459044</v>
      </c>
      <c r="PA114" s="481"/>
      <c r="PB114" s="482">
        <v>4.7038442432051735</v>
      </c>
      <c r="PC114" s="483"/>
      <c r="PD114" s="478">
        <v>872.99684386799709</v>
      </c>
      <c r="PE114" s="479">
        <v>-4.6903235066683106E-12</v>
      </c>
      <c r="PF114" s="479">
        <v>1097.6209714930285</v>
      </c>
      <c r="PG114" s="480">
        <v>4.7038442432051735</v>
      </c>
      <c r="PH114" s="483"/>
      <c r="PI114" s="478">
        <v>4.7038442432051735</v>
      </c>
      <c r="PJ114" s="479">
        <v>79200</v>
      </c>
      <c r="PK114" s="479">
        <v>1000</v>
      </c>
      <c r="PL114" s="479">
        <v>2.7034601224716681E-2</v>
      </c>
      <c r="PM114" s="484">
        <v>36</v>
      </c>
      <c r="PN114" s="479">
        <v>13464</v>
      </c>
      <c r="PO114" s="485">
        <v>2040</v>
      </c>
      <c r="PP114" s="479">
        <v>33</v>
      </c>
      <c r="PQ114" s="479">
        <v>0</v>
      </c>
      <c r="PR114" s="486" t="s">
        <v>1809</v>
      </c>
      <c r="PS114" s="486" t="s">
        <v>1657</v>
      </c>
      <c r="PT114" s="479">
        <v>1</v>
      </c>
      <c r="PU114" s="487" t="s">
        <v>1808</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row>
    <row r="115" spans="1:457" x14ac:dyDescent="0.35">
      <c r="A115" s="459" t="s">
        <v>1810</v>
      </c>
      <c r="B115" s="460">
        <v>4.7308788444298902</v>
      </c>
      <c r="C115" s="488">
        <f>NPV(About!A$94,'H2 Data'!AE$2:BH$2)/30*AB115+B115</f>
        <v>4.7308788444298902</v>
      </c>
      <c r="D115" s="462" t="s">
        <v>1592</v>
      </c>
      <c r="E115" s="463" t="s">
        <v>1810</v>
      </c>
      <c r="F115" s="463" t="s">
        <v>1391</v>
      </c>
      <c r="G115" s="463" t="s">
        <v>1392</v>
      </c>
      <c r="H115" s="463" t="s">
        <v>1713</v>
      </c>
      <c r="I115" s="463" t="s">
        <v>1654</v>
      </c>
      <c r="J115" s="464">
        <v>2044</v>
      </c>
      <c r="K115" s="465">
        <v>1000</v>
      </c>
      <c r="L115" s="466">
        <v>0.56000000000000005</v>
      </c>
      <c r="M115" s="466">
        <v>2.3300000000000001E-2</v>
      </c>
      <c r="N115" s="466">
        <v>0.25</v>
      </c>
      <c r="O115" s="471">
        <v>0.11</v>
      </c>
      <c r="P115" s="465">
        <v>1</v>
      </c>
      <c r="Q115" s="465">
        <v>2</v>
      </c>
      <c r="R115" s="465">
        <v>30</v>
      </c>
      <c r="S115" s="467" t="s">
        <v>1395</v>
      </c>
      <c r="T115" s="468">
        <v>93100</v>
      </c>
      <c r="U115" s="468">
        <v>917697.00000000012</v>
      </c>
      <c r="V115" s="468">
        <v>319199.00000000006</v>
      </c>
      <c r="W115" s="468">
        <v>10176</v>
      </c>
      <c r="X115" s="465">
        <v>0</v>
      </c>
      <c r="Y115" s="469" t="s">
        <v>1772</v>
      </c>
      <c r="Z115" s="470">
        <v>21.79</v>
      </c>
      <c r="AA115" s="469" t="s">
        <v>1397</v>
      </c>
      <c r="AB115" s="465">
        <v>0</v>
      </c>
      <c r="AC115" s="466">
        <v>0</v>
      </c>
      <c r="AD115" s="466">
        <v>0.7</v>
      </c>
      <c r="AE115" s="466">
        <v>0.7</v>
      </c>
      <c r="AF115" s="467" t="s">
        <v>1398</v>
      </c>
      <c r="AG115" s="465">
        <v>453.34</v>
      </c>
      <c r="AH115" s="465">
        <v>453.34</v>
      </c>
      <c r="AI115" s="465">
        <v>453.34</v>
      </c>
      <c r="AJ115" s="465">
        <v>30</v>
      </c>
      <c r="AK115" s="469" t="s">
        <v>1399</v>
      </c>
      <c r="AL115" s="466">
        <v>0.91</v>
      </c>
      <c r="AM115" s="466">
        <v>0.01</v>
      </c>
      <c r="AN115" s="469" t="s">
        <v>1400</v>
      </c>
      <c r="AO115" s="466"/>
      <c r="AP115" s="466"/>
      <c r="AQ115" s="466"/>
      <c r="AR115" s="466"/>
      <c r="AS115" s="466"/>
      <c r="AT115" s="466"/>
      <c r="AU115" s="466"/>
      <c r="AV115" s="466"/>
      <c r="AW115" s="466"/>
      <c r="AX115" s="466"/>
      <c r="AY115" s="466"/>
      <c r="AZ115" s="466"/>
      <c r="BA115" s="466"/>
      <c r="BB115" s="466"/>
      <c r="BC115" s="466"/>
      <c r="BD115" s="466"/>
      <c r="BE115" s="466"/>
      <c r="BF115" s="466"/>
      <c r="BG115" s="466"/>
      <c r="BH115" s="466"/>
      <c r="BI115" s="466"/>
      <c r="BJ115" s="466"/>
      <c r="BK115" s="466"/>
      <c r="BL115" s="466"/>
      <c r="BM115" s="466"/>
      <c r="BN115" s="466"/>
      <c r="BO115" s="466"/>
      <c r="BP115" s="466"/>
      <c r="BQ115" s="466"/>
      <c r="BR115" s="466"/>
      <c r="BS115" s="466"/>
      <c r="BT115" s="466"/>
      <c r="BU115" s="466"/>
      <c r="BV115" s="466"/>
      <c r="BW115" s="466"/>
      <c r="BX115" s="466"/>
      <c r="BY115" s="466"/>
      <c r="BZ115" s="466"/>
      <c r="CA115" s="466"/>
      <c r="CB115" s="466"/>
      <c r="CC115" s="466"/>
      <c r="CD115" s="466"/>
      <c r="CE115" s="466"/>
      <c r="CF115" s="466"/>
      <c r="CG115" s="466"/>
      <c r="CH115" s="466"/>
      <c r="CI115" s="466"/>
      <c r="CJ115" s="466"/>
      <c r="CK115" s="466"/>
      <c r="CL115" s="466"/>
      <c r="CM115" s="466"/>
      <c r="CN115" s="466"/>
      <c r="CO115" s="466"/>
      <c r="CP115" s="466"/>
      <c r="CQ115" s="466"/>
      <c r="CR115" s="466"/>
      <c r="CS115" s="466"/>
      <c r="CT115" s="466"/>
      <c r="CU115" s="466"/>
      <c r="CV115" s="466"/>
      <c r="CW115" s="466"/>
      <c r="CX115" s="466"/>
      <c r="CY115" s="466"/>
      <c r="CZ115" s="466"/>
      <c r="DA115" s="466"/>
      <c r="DB115" s="466"/>
      <c r="DC115" s="466"/>
      <c r="DD115" s="466"/>
      <c r="DE115" s="466"/>
      <c r="DF115" s="466"/>
      <c r="DG115" s="466"/>
      <c r="DH115" s="466"/>
      <c r="DI115" s="466"/>
      <c r="DJ115" s="466"/>
      <c r="DK115" s="466"/>
      <c r="DL115" s="466"/>
      <c r="DM115" s="466"/>
      <c r="DN115" s="466"/>
      <c r="DO115" s="466"/>
      <c r="DP115" s="466"/>
      <c r="DQ115" s="466"/>
      <c r="DR115" s="466"/>
      <c r="DS115" s="466"/>
      <c r="DT115" s="466"/>
      <c r="DU115" s="466"/>
      <c r="DV115" s="466"/>
      <c r="DW115" s="471"/>
      <c r="DX115" s="466"/>
      <c r="DY115" s="466"/>
      <c r="DZ115" s="466"/>
      <c r="EA115" s="466"/>
      <c r="EB115" s="466"/>
      <c r="EC115" s="466"/>
      <c r="ED115" s="466"/>
      <c r="EE115" s="466"/>
      <c r="EF115" s="466"/>
      <c r="EG115" s="466"/>
      <c r="EH115" s="466"/>
      <c r="EI115" s="466"/>
      <c r="EJ115" s="466"/>
      <c r="EK115" s="465"/>
      <c r="EL115" s="465"/>
      <c r="EM115" s="465"/>
      <c r="EN115" s="465"/>
      <c r="EO115" s="466"/>
      <c r="EP115" s="466"/>
      <c r="EQ115" s="466"/>
      <c r="ER115" s="465"/>
      <c r="ES115" s="465"/>
      <c r="ET115" s="465"/>
      <c r="EU115" s="465"/>
      <c r="EV115" s="465"/>
      <c r="EW115" s="467"/>
      <c r="EX115" s="467" t="s">
        <v>1401</v>
      </c>
      <c r="EY115" s="467">
        <v>0</v>
      </c>
      <c r="EZ115" s="467">
        <v>0</v>
      </c>
      <c r="FA115" s="467">
        <v>0</v>
      </c>
      <c r="FB115" s="469" t="s">
        <v>1402</v>
      </c>
      <c r="FC115" s="467">
        <v>100</v>
      </c>
      <c r="FD115" s="469" t="s">
        <v>1715</v>
      </c>
      <c r="FE115" s="467">
        <v>0</v>
      </c>
      <c r="FF115" s="469" t="s">
        <v>1404</v>
      </c>
      <c r="FG115" s="467">
        <v>0</v>
      </c>
      <c r="FH115" s="469" t="s">
        <v>1405</v>
      </c>
      <c r="FI115" s="467">
        <v>0</v>
      </c>
      <c r="FJ115" s="469" t="s">
        <v>1405</v>
      </c>
      <c r="FK115" s="467">
        <v>0</v>
      </c>
      <c r="FL115" s="472">
        <v>1</v>
      </c>
      <c r="FM115" s="473">
        <v>0</v>
      </c>
      <c r="FN115" s="473">
        <v>0</v>
      </c>
      <c r="FO115" s="473">
        <v>0</v>
      </c>
      <c r="FP115" s="473">
        <v>0</v>
      </c>
      <c r="FQ115" s="473">
        <v>0</v>
      </c>
      <c r="FR115" s="473">
        <v>0</v>
      </c>
      <c r="FS115" s="473">
        <v>0</v>
      </c>
      <c r="FT115" s="473">
        <v>0</v>
      </c>
      <c r="FU115" s="473">
        <v>0</v>
      </c>
      <c r="FV115" s="473">
        <v>97953.000000000015</v>
      </c>
      <c r="FW115" s="473">
        <v>0</v>
      </c>
      <c r="FX115" s="473">
        <v>0</v>
      </c>
      <c r="FY115" s="473">
        <v>0</v>
      </c>
      <c r="FZ115" s="473">
        <v>0</v>
      </c>
      <c r="GA115" s="473">
        <v>0</v>
      </c>
      <c r="GB115" s="473">
        <v>0</v>
      </c>
      <c r="GC115" s="473">
        <v>0</v>
      </c>
      <c r="GD115" s="473">
        <v>0</v>
      </c>
      <c r="GE115" s="473">
        <v>0</v>
      </c>
      <c r="GF115" s="473">
        <v>119756.00000000001</v>
      </c>
      <c r="GG115" s="473">
        <v>0</v>
      </c>
      <c r="GH115" s="473">
        <v>0</v>
      </c>
      <c r="GI115" s="473">
        <v>0</v>
      </c>
      <c r="GJ115" s="473">
        <v>0</v>
      </c>
      <c r="GK115" s="473">
        <v>0</v>
      </c>
      <c r="GL115" s="473">
        <v>0</v>
      </c>
      <c r="GM115" s="473">
        <v>0</v>
      </c>
      <c r="GN115" s="473">
        <v>0</v>
      </c>
      <c r="GO115" s="473">
        <v>0</v>
      </c>
      <c r="GP115" s="473">
        <v>0</v>
      </c>
      <c r="GQ115" s="473">
        <v>0</v>
      </c>
      <c r="GR115" s="473">
        <v>0</v>
      </c>
      <c r="GS115" s="473">
        <v>0</v>
      </c>
      <c r="GT115" s="473">
        <v>0</v>
      </c>
      <c r="GU115" s="473">
        <v>0</v>
      </c>
      <c r="GV115" s="473">
        <v>0</v>
      </c>
      <c r="GW115" s="473">
        <v>0</v>
      </c>
      <c r="GX115" s="473">
        <v>0</v>
      </c>
      <c r="GY115" s="473">
        <v>0</v>
      </c>
      <c r="GZ115" s="473">
        <v>0</v>
      </c>
      <c r="HA115" s="473">
        <v>0</v>
      </c>
      <c r="HB115" s="473">
        <v>0</v>
      </c>
      <c r="HC115" s="473">
        <v>0</v>
      </c>
      <c r="HD115" s="473">
        <v>0</v>
      </c>
      <c r="HE115" s="473">
        <v>0</v>
      </c>
      <c r="HF115" s="473">
        <v>0</v>
      </c>
      <c r="HG115" s="473">
        <v>0</v>
      </c>
      <c r="HH115" s="473">
        <v>0</v>
      </c>
      <c r="HI115" s="473">
        <v>0</v>
      </c>
      <c r="HJ115" s="473">
        <v>0</v>
      </c>
      <c r="HK115" s="473">
        <v>0</v>
      </c>
      <c r="HL115" s="473">
        <v>0</v>
      </c>
      <c r="HM115" s="473">
        <v>0</v>
      </c>
      <c r="HN115" s="473">
        <v>0</v>
      </c>
      <c r="HO115" s="473">
        <v>0</v>
      </c>
      <c r="HP115" s="473">
        <v>0</v>
      </c>
      <c r="HQ115" s="473">
        <v>0</v>
      </c>
      <c r="HR115" s="473">
        <v>0</v>
      </c>
      <c r="HS115" s="473">
        <v>0</v>
      </c>
      <c r="HT115" s="473">
        <v>0</v>
      </c>
      <c r="HU115" s="473">
        <v>0</v>
      </c>
      <c r="HV115" s="473">
        <v>0</v>
      </c>
      <c r="HW115" s="473">
        <v>0</v>
      </c>
      <c r="HX115" s="473">
        <v>0</v>
      </c>
      <c r="HY115" s="473">
        <v>0</v>
      </c>
      <c r="HZ115" s="473">
        <v>0</v>
      </c>
      <c r="IA115" s="473">
        <v>0</v>
      </c>
      <c r="IB115" s="473">
        <v>0</v>
      </c>
      <c r="IC115" s="473">
        <v>0</v>
      </c>
      <c r="ID115" s="473">
        <v>0</v>
      </c>
      <c r="IE115" s="473">
        <v>0</v>
      </c>
      <c r="IF115" s="473">
        <v>0</v>
      </c>
      <c r="IG115" s="473">
        <v>0</v>
      </c>
      <c r="IH115" s="473">
        <v>0</v>
      </c>
      <c r="II115" s="473">
        <v>0</v>
      </c>
      <c r="IJ115" s="473">
        <v>0</v>
      </c>
      <c r="IK115" s="473">
        <v>0</v>
      </c>
      <c r="IL115" s="473">
        <v>0</v>
      </c>
      <c r="IM115" s="473">
        <v>0</v>
      </c>
      <c r="IN115" s="473">
        <v>0</v>
      </c>
      <c r="IO115" s="473">
        <v>0</v>
      </c>
      <c r="IP115" s="473">
        <v>0</v>
      </c>
      <c r="IQ115" s="473">
        <v>0</v>
      </c>
      <c r="IR115" s="473">
        <v>0</v>
      </c>
      <c r="IS115" s="473">
        <v>0</v>
      </c>
      <c r="IT115" s="473">
        <v>0</v>
      </c>
      <c r="IU115" s="473">
        <v>0</v>
      </c>
      <c r="IV115" s="473">
        <v>0</v>
      </c>
      <c r="IW115" s="473">
        <v>0</v>
      </c>
      <c r="IX115" s="473">
        <v>0</v>
      </c>
      <c r="IY115" s="473">
        <v>0</v>
      </c>
      <c r="IZ115" s="473">
        <v>0</v>
      </c>
      <c r="JA115" s="473">
        <v>0</v>
      </c>
      <c r="JB115" s="473">
        <v>0</v>
      </c>
      <c r="JC115" s="473">
        <v>0</v>
      </c>
      <c r="JD115" s="473">
        <v>0</v>
      </c>
      <c r="JE115" s="473">
        <v>0</v>
      </c>
      <c r="JF115" s="473">
        <v>0</v>
      </c>
      <c r="JG115" s="473">
        <v>0</v>
      </c>
      <c r="JH115" s="473">
        <v>0</v>
      </c>
      <c r="JI115" s="467" t="s">
        <v>1406</v>
      </c>
      <c r="JJ115" s="467" t="s">
        <v>1406</v>
      </c>
      <c r="JK115" s="395"/>
      <c r="JL115" s="395"/>
      <c r="JM115" s="395"/>
      <c r="JN115" s="395"/>
      <c r="JO115" s="395"/>
      <c r="JP115" s="395"/>
      <c r="JQ115" s="395"/>
      <c r="JR115" s="395"/>
      <c r="JS115" s="395"/>
      <c r="JT115" s="395"/>
      <c r="JU115" s="395"/>
      <c r="JV115" s="395"/>
      <c r="JW115" s="395"/>
      <c r="JX115" s="395"/>
      <c r="JY115" s="395"/>
      <c r="JZ115" s="395"/>
      <c r="KA115" s="395"/>
      <c r="KB115" s="395"/>
      <c r="KC115" s="395"/>
      <c r="KD115" s="395"/>
      <c r="KE115" s="395"/>
      <c r="KF115" s="395"/>
      <c r="KG115" s="395"/>
      <c r="KH115" s="395"/>
      <c r="KI115" s="395"/>
      <c r="KJ115" s="395"/>
      <c r="KK115" s="395"/>
      <c r="KL115" s="395"/>
      <c r="KM115" s="395"/>
      <c r="KN115" s="395"/>
      <c r="KO115" s="395"/>
      <c r="KP115" s="395"/>
      <c r="KQ115" s="395"/>
      <c r="KR115" s="395"/>
      <c r="KS115" s="395"/>
      <c r="KT115" s="395"/>
      <c r="KU115" s="395"/>
      <c r="KV115" s="395"/>
      <c r="KW115" s="395"/>
      <c r="KX115" s="395"/>
      <c r="KY115" s="395"/>
      <c r="KZ115" s="395"/>
      <c r="LA115" s="395"/>
      <c r="LB115" s="395"/>
      <c r="LC115" s="395"/>
      <c r="LD115" s="395"/>
      <c r="LE115" s="395"/>
      <c r="LF115" s="395"/>
      <c r="LG115" s="395"/>
      <c r="LH115" s="395"/>
      <c r="LI115" s="395"/>
      <c r="LJ115" s="395"/>
      <c r="LK115" s="395"/>
      <c r="LL115" s="395"/>
      <c r="LM115" s="395"/>
      <c r="LN115" s="395"/>
      <c r="LO115" s="395"/>
      <c r="LP115" s="395"/>
      <c r="LQ115" s="395"/>
      <c r="LR115" s="395"/>
      <c r="LS115" s="395"/>
      <c r="LT115" s="395"/>
      <c r="LU115" s="395"/>
      <c r="LV115" s="395"/>
      <c r="LW115" s="395"/>
      <c r="LX115" s="395"/>
      <c r="LY115" s="395"/>
      <c r="LZ115" s="395"/>
      <c r="MA115" s="395"/>
      <c r="MB115" s="395"/>
      <c r="MC115" s="395"/>
      <c r="MD115" s="395"/>
      <c r="ME115" s="395"/>
      <c r="MF115" s="395"/>
      <c r="MG115" s="395"/>
      <c r="MH115" s="395"/>
      <c r="MI115" s="395"/>
      <c r="MJ115" s="395"/>
      <c r="MK115" s="395"/>
      <c r="ML115" s="395"/>
      <c r="MM115" s="395"/>
      <c r="MN115" s="395"/>
      <c r="MO115" s="395"/>
      <c r="MP115" s="395"/>
      <c r="MQ115" s="395"/>
      <c r="MR115" s="395"/>
      <c r="MS115" s="395"/>
      <c r="MT115" s="395"/>
      <c r="MU115" s="395"/>
      <c r="MV115" s="395"/>
      <c r="MW115" s="395"/>
      <c r="MX115" s="395"/>
      <c r="MY115" s="395"/>
      <c r="MZ115" s="395"/>
      <c r="NA115" s="395"/>
      <c r="NB115" s="395"/>
      <c r="NC115" s="395"/>
      <c r="ND115" s="395"/>
      <c r="NE115" s="395"/>
      <c r="NF115" s="395"/>
      <c r="NG115" s="489"/>
      <c r="NH115" s="475">
        <v>4.7308788444298902</v>
      </c>
      <c r="NI115" s="475">
        <v>23.207799259235273</v>
      </c>
      <c r="NJ115" s="475">
        <v>4.6234100675639498</v>
      </c>
      <c r="NK115" s="475">
        <v>2533.8635317273197</v>
      </c>
      <c r="NL115" s="475">
        <v>16.26991075350827</v>
      </c>
      <c r="NM115" s="475">
        <v>0.31919900000000007</v>
      </c>
      <c r="NN115" s="475">
        <v>0.9176970000000001</v>
      </c>
      <c r="NO115" s="475">
        <v>9.3100000000000002E-2</v>
      </c>
      <c r="NP115" s="475">
        <v>5.0974505634121765E-2</v>
      </c>
      <c r="NQ115" s="475">
        <v>0.79040739819162942</v>
      </c>
      <c r="NR115" s="475">
        <v>0.41502622024158636</v>
      </c>
      <c r="NS115" s="475">
        <v>0</v>
      </c>
      <c r="NT115" s="475">
        <v>11.691877277971855</v>
      </c>
      <c r="NU115" s="475">
        <v>2.3212884449381483E-2</v>
      </c>
      <c r="NV115" s="475">
        <v>0</v>
      </c>
      <c r="NW115" s="475">
        <v>0.47835386998384105</v>
      </c>
      <c r="NX115" s="475">
        <v>0</v>
      </c>
      <c r="NY115" s="475">
        <v>0</v>
      </c>
      <c r="NZ115" s="475">
        <v>1.5042580914017381</v>
      </c>
      <c r="OA115" s="475">
        <v>2.034000056165192E-2</v>
      </c>
      <c r="OB115" s="475">
        <v>0.21999999999999995</v>
      </c>
      <c r="OC115" s="475">
        <v>1.6724167885519432</v>
      </c>
      <c r="OD115" s="475">
        <v>-1.2655748113976256E-15</v>
      </c>
      <c r="OE115" s="475">
        <v>-1.1002644896494465E-14</v>
      </c>
      <c r="OF115" s="475">
        <v>0.1099999964237213</v>
      </c>
      <c r="OG115" s="475">
        <v>6.9610908627510057E-2</v>
      </c>
      <c r="OH115" s="475">
        <v>0.32178130815091865</v>
      </c>
      <c r="OI115" s="475">
        <v>0.11</v>
      </c>
      <c r="OJ115" s="475">
        <v>4.5334000000000006E-2</v>
      </c>
      <c r="OK115" s="475">
        <v>5.7752364000000007E-2</v>
      </c>
      <c r="OL115" s="475">
        <v>0.64193657470284282</v>
      </c>
      <c r="OM115" s="475" t="s">
        <v>1395</v>
      </c>
      <c r="ON115" s="475">
        <v>1</v>
      </c>
      <c r="OO115" s="475">
        <v>104</v>
      </c>
      <c r="OP115" s="490"/>
      <c r="OQ115" s="491" t="s">
        <v>1395</v>
      </c>
      <c r="OR115" s="478" t="s">
        <v>1395</v>
      </c>
      <c r="OS115" s="479">
        <v>1557881.0000000002</v>
      </c>
      <c r="OT115" s="479">
        <v>2044</v>
      </c>
      <c r="OU115" s="479" t="s">
        <v>1395</v>
      </c>
      <c r="OV115" s="479" t="s">
        <v>1395</v>
      </c>
      <c r="OW115" s="479">
        <v>0</v>
      </c>
      <c r="OX115" s="479">
        <v>1</v>
      </c>
      <c r="OY115" s="480">
        <v>1</v>
      </c>
      <c r="OZ115" s="480">
        <v>0.63176632809673661</v>
      </c>
      <c r="PA115" s="481"/>
      <c r="PB115" s="482">
        <v>4.7308788444298902</v>
      </c>
      <c r="PC115" s="483"/>
      <c r="PD115" s="478">
        <v>853.77307660848226</v>
      </c>
      <c r="PE115" s="479">
        <v>-7.0630001775273714E-12</v>
      </c>
      <c r="PF115" s="479">
        <v>1073.585504718563</v>
      </c>
      <c r="PG115" s="480">
        <v>4.7308788444298902</v>
      </c>
      <c r="PH115" s="483"/>
      <c r="PI115" s="478">
        <v>4.7308788444298902</v>
      </c>
      <c r="PJ115" s="479">
        <v>80200</v>
      </c>
      <c r="PK115" s="479">
        <v>1000</v>
      </c>
      <c r="PL115" s="479">
        <v>3.0017294850597231E-2</v>
      </c>
      <c r="PM115" s="484">
        <v>36</v>
      </c>
      <c r="PN115" s="479">
        <v>13428</v>
      </c>
      <c r="PO115" s="485">
        <v>2041</v>
      </c>
      <c r="PP115" s="479">
        <v>33</v>
      </c>
      <c r="PQ115" s="479">
        <v>0</v>
      </c>
      <c r="PR115" s="486" t="s">
        <v>1811</v>
      </c>
      <c r="PS115" s="486" t="s">
        <v>1657</v>
      </c>
      <c r="PT115" s="479">
        <v>1</v>
      </c>
      <c r="PU115" s="487" t="s">
        <v>1810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row>
    <row r="116" spans="1:457" x14ac:dyDescent="0.35">
      <c r="A116" s="459" t="s">
        <v>1812</v>
      </c>
      <c r="B116" s="460">
        <v>4.7608961392804874</v>
      </c>
      <c r="C116" s="488">
        <f>NPV(About!A$94,'H2 Data'!AE$2:BH$2)/30*AB116+B116</f>
        <v>4.7608961392804874</v>
      </c>
      <c r="D116" s="462" t="s">
        <v>1592</v>
      </c>
      <c r="E116" s="463" t="s">
        <v>1812</v>
      </c>
      <c r="F116" s="463" t="s">
        <v>1391</v>
      </c>
      <c r="G116" s="463" t="s">
        <v>1392</v>
      </c>
      <c r="H116" s="463" t="s">
        <v>1713</v>
      </c>
      <c r="I116" s="463" t="s">
        <v>1654</v>
      </c>
      <c r="J116" s="464">
        <v>2045</v>
      </c>
      <c r="K116" s="465">
        <v>1000</v>
      </c>
      <c r="L116" s="466">
        <v>0.56000000000000005</v>
      </c>
      <c r="M116" s="466">
        <v>2.3300000000000001E-2</v>
      </c>
      <c r="N116" s="466">
        <v>0.25</v>
      </c>
      <c r="O116" s="471">
        <v>0.11</v>
      </c>
      <c r="P116" s="465">
        <v>1</v>
      </c>
      <c r="Q116" s="465">
        <v>2</v>
      </c>
      <c r="R116" s="465">
        <v>30</v>
      </c>
      <c r="S116" s="467" t="s">
        <v>1395</v>
      </c>
      <c r="T116" s="468">
        <v>92976.999999999985</v>
      </c>
      <c r="U116" s="468">
        <v>916492</v>
      </c>
      <c r="V116" s="468">
        <v>318779.99999999994</v>
      </c>
      <c r="W116" s="468">
        <v>10141</v>
      </c>
      <c r="X116" s="465">
        <v>0</v>
      </c>
      <c r="Y116" s="469" t="s">
        <v>1772</v>
      </c>
      <c r="Z116" s="470">
        <v>21.86</v>
      </c>
      <c r="AA116" s="469" t="s">
        <v>1397</v>
      </c>
      <c r="AB116" s="465">
        <v>0</v>
      </c>
      <c r="AC116" s="466">
        <v>0</v>
      </c>
      <c r="AD116" s="466">
        <v>0.7</v>
      </c>
      <c r="AE116" s="466">
        <v>0.7</v>
      </c>
      <c r="AF116" s="467" t="s">
        <v>1398</v>
      </c>
      <c r="AG116" s="465">
        <v>453.34</v>
      </c>
      <c r="AH116" s="465">
        <v>453.34</v>
      </c>
      <c r="AI116" s="465">
        <v>453.34</v>
      </c>
      <c r="AJ116" s="465">
        <v>30</v>
      </c>
      <c r="AK116" s="469" t="s">
        <v>1399</v>
      </c>
      <c r="AL116" s="466">
        <v>0.91</v>
      </c>
      <c r="AM116" s="466">
        <v>0.01</v>
      </c>
      <c r="AN116" s="469" t="s">
        <v>1400</v>
      </c>
      <c r="AO116" s="466"/>
      <c r="AP116" s="466"/>
      <c r="AQ116" s="466"/>
      <c r="AR116" s="466"/>
      <c r="AS116" s="466"/>
      <c r="AT116" s="466"/>
      <c r="AU116" s="466"/>
      <c r="AV116" s="466"/>
      <c r="AW116" s="466"/>
      <c r="AX116" s="466"/>
      <c r="AY116" s="466"/>
      <c r="AZ116" s="466"/>
      <c r="BA116" s="466"/>
      <c r="BB116" s="466"/>
      <c r="BC116" s="466"/>
      <c r="BD116" s="466"/>
      <c r="BE116" s="466"/>
      <c r="BF116" s="466"/>
      <c r="BG116" s="466"/>
      <c r="BH116" s="466"/>
      <c r="BI116" s="466"/>
      <c r="BJ116" s="466"/>
      <c r="BK116" s="466"/>
      <c r="BL116" s="466"/>
      <c r="BM116" s="466"/>
      <c r="BN116" s="466"/>
      <c r="BO116" s="466"/>
      <c r="BP116" s="466"/>
      <c r="BQ116" s="466"/>
      <c r="BR116" s="466"/>
      <c r="BS116" s="466"/>
      <c r="BT116" s="466"/>
      <c r="BU116" s="466"/>
      <c r="BV116" s="466"/>
      <c r="BW116" s="466"/>
      <c r="BX116" s="466"/>
      <c r="BY116" s="466"/>
      <c r="BZ116" s="466"/>
      <c r="CA116" s="466"/>
      <c r="CB116" s="466"/>
      <c r="CC116" s="466"/>
      <c r="CD116" s="466"/>
      <c r="CE116" s="466"/>
      <c r="CF116" s="466"/>
      <c r="CG116" s="466"/>
      <c r="CH116" s="466"/>
      <c r="CI116" s="466"/>
      <c r="CJ116" s="466"/>
      <c r="CK116" s="466"/>
      <c r="CL116" s="466"/>
      <c r="CM116" s="466"/>
      <c r="CN116" s="466"/>
      <c r="CO116" s="466"/>
      <c r="CP116" s="466"/>
      <c r="CQ116" s="466"/>
      <c r="CR116" s="466"/>
      <c r="CS116" s="466"/>
      <c r="CT116" s="466"/>
      <c r="CU116" s="466"/>
      <c r="CV116" s="466"/>
      <c r="CW116" s="466"/>
      <c r="CX116" s="466"/>
      <c r="CY116" s="466"/>
      <c r="CZ116" s="466"/>
      <c r="DA116" s="466"/>
      <c r="DB116" s="466"/>
      <c r="DC116" s="466"/>
      <c r="DD116" s="466"/>
      <c r="DE116" s="466"/>
      <c r="DF116" s="466"/>
      <c r="DG116" s="466"/>
      <c r="DH116" s="466"/>
      <c r="DI116" s="466"/>
      <c r="DJ116" s="466"/>
      <c r="DK116" s="466"/>
      <c r="DL116" s="466"/>
      <c r="DM116" s="466"/>
      <c r="DN116" s="466"/>
      <c r="DO116" s="466"/>
      <c r="DP116" s="466"/>
      <c r="DQ116" s="466"/>
      <c r="DR116" s="466"/>
      <c r="DS116" s="466"/>
      <c r="DT116" s="466"/>
      <c r="DU116" s="466"/>
      <c r="DV116" s="466"/>
      <c r="DW116" s="471"/>
      <c r="DX116" s="466"/>
      <c r="DY116" s="466"/>
      <c r="DZ116" s="466"/>
      <c r="EA116" s="466"/>
      <c r="EB116" s="466"/>
      <c r="EC116" s="466"/>
      <c r="ED116" s="466"/>
      <c r="EE116" s="466"/>
      <c r="EF116" s="466"/>
      <c r="EG116" s="466"/>
      <c r="EH116" s="466"/>
      <c r="EI116" s="466"/>
      <c r="EJ116" s="466"/>
      <c r="EK116" s="465"/>
      <c r="EL116" s="465"/>
      <c r="EM116" s="465"/>
      <c r="EN116" s="465"/>
      <c r="EO116" s="466"/>
      <c r="EP116" s="466"/>
      <c r="EQ116" s="466"/>
      <c r="ER116" s="465"/>
      <c r="ES116" s="465"/>
      <c r="ET116" s="465"/>
      <c r="EU116" s="465"/>
      <c r="EV116" s="465"/>
      <c r="EW116" s="467"/>
      <c r="EX116" s="467" t="s">
        <v>1401</v>
      </c>
      <c r="EY116" s="467">
        <v>0</v>
      </c>
      <c r="EZ116" s="467">
        <v>0</v>
      </c>
      <c r="FA116" s="467">
        <v>0</v>
      </c>
      <c r="FB116" s="469" t="s">
        <v>1402</v>
      </c>
      <c r="FC116" s="467">
        <v>100</v>
      </c>
      <c r="FD116" s="469" t="s">
        <v>1715</v>
      </c>
      <c r="FE116" s="467">
        <v>0</v>
      </c>
      <c r="FF116" s="469" t="s">
        <v>1404</v>
      </c>
      <c r="FG116" s="467">
        <v>0</v>
      </c>
      <c r="FH116" s="469" t="s">
        <v>1405</v>
      </c>
      <c r="FI116" s="467">
        <v>0</v>
      </c>
      <c r="FJ116" s="469" t="s">
        <v>1405</v>
      </c>
      <c r="FK116" s="467">
        <v>0</v>
      </c>
      <c r="FL116" s="472">
        <v>1</v>
      </c>
      <c r="FM116" s="473">
        <v>0</v>
      </c>
      <c r="FN116" s="473">
        <v>0</v>
      </c>
      <c r="FO116" s="473">
        <v>0</v>
      </c>
      <c r="FP116" s="473">
        <v>0</v>
      </c>
      <c r="FQ116" s="473">
        <v>0</v>
      </c>
      <c r="FR116" s="473">
        <v>0</v>
      </c>
      <c r="FS116" s="473">
        <v>0</v>
      </c>
      <c r="FT116" s="473">
        <v>0</v>
      </c>
      <c r="FU116" s="473">
        <v>0</v>
      </c>
      <c r="FV116" s="473">
        <v>99940.999999999985</v>
      </c>
      <c r="FW116" s="473">
        <v>0</v>
      </c>
      <c r="FX116" s="473">
        <v>0</v>
      </c>
      <c r="FY116" s="473">
        <v>0</v>
      </c>
      <c r="FZ116" s="473">
        <v>0</v>
      </c>
      <c r="GA116" s="473">
        <v>0</v>
      </c>
      <c r="GB116" s="473">
        <v>0</v>
      </c>
      <c r="GC116" s="473">
        <v>0</v>
      </c>
      <c r="GD116" s="473">
        <v>0</v>
      </c>
      <c r="GE116" s="473">
        <v>0</v>
      </c>
      <c r="GF116" s="473">
        <v>122186.99999999999</v>
      </c>
      <c r="GG116" s="473">
        <v>0</v>
      </c>
      <c r="GH116" s="473">
        <v>0</v>
      </c>
      <c r="GI116" s="473">
        <v>0</v>
      </c>
      <c r="GJ116" s="473">
        <v>0</v>
      </c>
      <c r="GK116" s="473">
        <v>0</v>
      </c>
      <c r="GL116" s="473">
        <v>0</v>
      </c>
      <c r="GM116" s="473">
        <v>0</v>
      </c>
      <c r="GN116" s="473">
        <v>0</v>
      </c>
      <c r="GO116" s="473">
        <v>0</v>
      </c>
      <c r="GP116" s="473">
        <v>0</v>
      </c>
      <c r="GQ116" s="473">
        <v>0</v>
      </c>
      <c r="GR116" s="473">
        <v>0</v>
      </c>
      <c r="GS116" s="473">
        <v>0</v>
      </c>
      <c r="GT116" s="473">
        <v>0</v>
      </c>
      <c r="GU116" s="473">
        <v>0</v>
      </c>
      <c r="GV116" s="473">
        <v>0</v>
      </c>
      <c r="GW116" s="473">
        <v>0</v>
      </c>
      <c r="GX116" s="473">
        <v>0</v>
      </c>
      <c r="GY116" s="473">
        <v>0</v>
      </c>
      <c r="GZ116" s="473">
        <v>0</v>
      </c>
      <c r="HA116" s="473">
        <v>0</v>
      </c>
      <c r="HB116" s="473">
        <v>0</v>
      </c>
      <c r="HC116" s="473">
        <v>0</v>
      </c>
      <c r="HD116" s="473">
        <v>0</v>
      </c>
      <c r="HE116" s="473">
        <v>0</v>
      </c>
      <c r="HF116" s="473">
        <v>0</v>
      </c>
      <c r="HG116" s="473">
        <v>0</v>
      </c>
      <c r="HH116" s="473">
        <v>0</v>
      </c>
      <c r="HI116" s="473">
        <v>0</v>
      </c>
      <c r="HJ116" s="473">
        <v>0</v>
      </c>
      <c r="HK116" s="473">
        <v>0</v>
      </c>
      <c r="HL116" s="473">
        <v>0</v>
      </c>
      <c r="HM116" s="473">
        <v>0</v>
      </c>
      <c r="HN116" s="473">
        <v>0</v>
      </c>
      <c r="HO116" s="473">
        <v>0</v>
      </c>
      <c r="HP116" s="473">
        <v>0</v>
      </c>
      <c r="HQ116" s="473">
        <v>0</v>
      </c>
      <c r="HR116" s="473">
        <v>0</v>
      </c>
      <c r="HS116" s="473">
        <v>0</v>
      </c>
      <c r="HT116" s="473">
        <v>0</v>
      </c>
      <c r="HU116" s="473">
        <v>0</v>
      </c>
      <c r="HV116" s="473">
        <v>0</v>
      </c>
      <c r="HW116" s="473">
        <v>0</v>
      </c>
      <c r="HX116" s="473">
        <v>0</v>
      </c>
      <c r="HY116" s="473">
        <v>0</v>
      </c>
      <c r="HZ116" s="473">
        <v>0</v>
      </c>
      <c r="IA116" s="473">
        <v>0</v>
      </c>
      <c r="IB116" s="473">
        <v>0</v>
      </c>
      <c r="IC116" s="473">
        <v>0</v>
      </c>
      <c r="ID116" s="473">
        <v>0</v>
      </c>
      <c r="IE116" s="473">
        <v>0</v>
      </c>
      <c r="IF116" s="473">
        <v>0</v>
      </c>
      <c r="IG116" s="473">
        <v>0</v>
      </c>
      <c r="IH116" s="473">
        <v>0</v>
      </c>
      <c r="II116" s="473">
        <v>0</v>
      </c>
      <c r="IJ116" s="473">
        <v>0</v>
      </c>
      <c r="IK116" s="473">
        <v>0</v>
      </c>
      <c r="IL116" s="473">
        <v>0</v>
      </c>
      <c r="IM116" s="473">
        <v>0</v>
      </c>
      <c r="IN116" s="473">
        <v>0</v>
      </c>
      <c r="IO116" s="473">
        <v>0</v>
      </c>
      <c r="IP116" s="473">
        <v>0</v>
      </c>
      <c r="IQ116" s="473">
        <v>0</v>
      </c>
      <c r="IR116" s="473">
        <v>0</v>
      </c>
      <c r="IS116" s="473">
        <v>0</v>
      </c>
      <c r="IT116" s="473">
        <v>0</v>
      </c>
      <c r="IU116" s="473">
        <v>0</v>
      </c>
      <c r="IV116" s="473">
        <v>0</v>
      </c>
      <c r="IW116" s="473">
        <v>0</v>
      </c>
      <c r="IX116" s="473">
        <v>0</v>
      </c>
      <c r="IY116" s="473">
        <v>0</v>
      </c>
      <c r="IZ116" s="473">
        <v>0</v>
      </c>
      <c r="JA116" s="473">
        <v>0</v>
      </c>
      <c r="JB116" s="473">
        <v>0</v>
      </c>
      <c r="JC116" s="473">
        <v>0</v>
      </c>
      <c r="JD116" s="473">
        <v>0</v>
      </c>
      <c r="JE116" s="473">
        <v>0</v>
      </c>
      <c r="JF116" s="473">
        <v>0</v>
      </c>
      <c r="JG116" s="473">
        <v>0</v>
      </c>
      <c r="JH116" s="473">
        <v>0</v>
      </c>
      <c r="JI116" s="467" t="s">
        <v>1406</v>
      </c>
      <c r="JJ116" s="467" t="s">
        <v>1406</v>
      </c>
      <c r="JK116" s="395"/>
      <c r="JL116" s="395"/>
      <c r="JM116" s="395"/>
      <c r="JN116" s="395"/>
      <c r="JO116" s="395"/>
      <c r="JP116" s="395"/>
      <c r="JQ116" s="395"/>
      <c r="JR116" s="395"/>
      <c r="JS116" s="395"/>
      <c r="JT116" s="395"/>
      <c r="JU116" s="395"/>
      <c r="JV116" s="395"/>
      <c r="JW116" s="395"/>
      <c r="JX116" s="395"/>
      <c r="JY116" s="395"/>
      <c r="JZ116" s="395"/>
      <c r="KA116" s="395"/>
      <c r="KB116" s="395"/>
      <c r="KC116" s="395"/>
      <c r="KD116" s="395"/>
      <c r="KE116" s="395"/>
      <c r="KF116" s="395"/>
      <c r="KG116" s="395"/>
      <c r="KH116" s="395"/>
      <c r="KI116" s="395"/>
      <c r="KJ116" s="395"/>
      <c r="KK116" s="395"/>
      <c r="KL116" s="395"/>
      <c r="KM116" s="395"/>
      <c r="KN116" s="395"/>
      <c r="KO116" s="395"/>
      <c r="KP116" s="395"/>
      <c r="KQ116" s="395"/>
      <c r="KR116" s="395"/>
      <c r="KS116" s="395"/>
      <c r="KT116" s="395"/>
      <c r="KU116" s="395"/>
      <c r="KV116" s="395"/>
      <c r="KW116" s="395"/>
      <c r="KX116" s="395"/>
      <c r="KY116" s="395"/>
      <c r="KZ116" s="395"/>
      <c r="LA116" s="395"/>
      <c r="LB116" s="395"/>
      <c r="LC116" s="395"/>
      <c r="LD116" s="395"/>
      <c r="LE116" s="395"/>
      <c r="LF116" s="395"/>
      <c r="LG116" s="395"/>
      <c r="LH116" s="395"/>
      <c r="LI116" s="395"/>
      <c r="LJ116" s="395"/>
      <c r="LK116" s="395"/>
      <c r="LL116" s="395"/>
      <c r="LM116" s="395"/>
      <c r="LN116" s="395"/>
      <c r="LO116" s="395"/>
      <c r="LP116" s="395"/>
      <c r="LQ116" s="395"/>
      <c r="LR116" s="395"/>
      <c r="LS116" s="395"/>
      <c r="LT116" s="395"/>
      <c r="LU116" s="395"/>
      <c r="LV116" s="395"/>
      <c r="LW116" s="395"/>
      <c r="LX116" s="395"/>
      <c r="LY116" s="395"/>
      <c r="LZ116" s="395"/>
      <c r="MA116" s="395"/>
      <c r="MB116" s="395"/>
      <c r="MC116" s="395"/>
      <c r="MD116" s="395"/>
      <c r="ME116" s="395"/>
      <c r="MF116" s="395"/>
      <c r="MG116" s="395"/>
      <c r="MH116" s="395"/>
      <c r="MI116" s="395"/>
      <c r="MJ116" s="395"/>
      <c r="MK116" s="395"/>
      <c r="ML116" s="395"/>
      <c r="MM116" s="395"/>
      <c r="MN116" s="395"/>
      <c r="MO116" s="395"/>
      <c r="MP116" s="395"/>
      <c r="MQ116" s="395"/>
      <c r="MR116" s="395"/>
      <c r="MS116" s="395"/>
      <c r="MT116" s="395"/>
      <c r="MU116" s="395"/>
      <c r="MV116" s="395"/>
      <c r="MW116" s="395"/>
      <c r="MX116" s="395"/>
      <c r="MY116" s="395"/>
      <c r="MZ116" s="395"/>
      <c r="NA116" s="395"/>
      <c r="NB116" s="395"/>
      <c r="NC116" s="395"/>
      <c r="ND116" s="395"/>
      <c r="NE116" s="395"/>
      <c r="NF116" s="395"/>
      <c r="NG116" s="489"/>
      <c r="NH116" s="475">
        <v>4.7608961392804874</v>
      </c>
      <c r="NI116" s="475">
        <v>23.355052100854362</v>
      </c>
      <c r="NJ116" s="475">
        <v>4.6728507298927013</v>
      </c>
      <c r="NK116" s="475">
        <v>2541.7523162039074</v>
      </c>
      <c r="NL116" s="475">
        <v>16.426696826373181</v>
      </c>
      <c r="NM116" s="475">
        <v>0.31877999999999995</v>
      </c>
      <c r="NN116" s="475">
        <v>0.91649199999999997</v>
      </c>
      <c r="NO116" s="475">
        <v>9.297699999999999E-2</v>
      </c>
      <c r="NP116" s="475">
        <v>5.0907577939998873E-2</v>
      </c>
      <c r="NQ116" s="475">
        <v>0.78936916820850078</v>
      </c>
      <c r="NR116" s="475">
        <v>0.41359875064108431</v>
      </c>
      <c r="NS116" s="475">
        <v>0</v>
      </c>
      <c r="NT116" s="475">
        <v>11.853470064506819</v>
      </c>
      <c r="NU116" s="475">
        <v>2.3759101473073356E-2</v>
      </c>
      <c r="NV116" s="475">
        <v>0</v>
      </c>
      <c r="NW116" s="475">
        <v>0.47805809513961395</v>
      </c>
      <c r="NX116" s="475">
        <v>0</v>
      </c>
      <c r="NY116" s="475">
        <v>0</v>
      </c>
      <c r="NZ116" s="475">
        <v>1.5034613905240872</v>
      </c>
      <c r="OA116" s="475">
        <v>2.0340000312662421E-2</v>
      </c>
      <c r="OB116" s="475">
        <v>0.21999999999999995</v>
      </c>
      <c r="OC116" s="475">
        <v>1.6705985722656742</v>
      </c>
      <c r="OD116" s="475">
        <v>-1.2129764338458264E-15</v>
      </c>
      <c r="OE116" s="475">
        <v>-1.0545365512358266E-14</v>
      </c>
      <c r="OF116" s="475">
        <v>0.1099999964237213</v>
      </c>
      <c r="OG116" s="475">
        <v>6.9632402062416096E-2</v>
      </c>
      <c r="OH116" s="475">
        <v>0.32219479556971387</v>
      </c>
      <c r="OI116" s="475">
        <v>0.11</v>
      </c>
      <c r="OJ116" s="475">
        <v>4.5333999999999999E-2</v>
      </c>
      <c r="OK116" s="475">
        <v>5.7752364000000007E-2</v>
      </c>
      <c r="OL116" s="475">
        <v>0.62913987544367544</v>
      </c>
      <c r="OM116" s="475" t="s">
        <v>1395</v>
      </c>
      <c r="ON116" s="475">
        <v>1</v>
      </c>
      <c r="OO116" s="475">
        <v>105</v>
      </c>
      <c r="OP116" s="490"/>
      <c r="OQ116" s="491" t="s">
        <v>1395</v>
      </c>
      <c r="OR116" s="478" t="s">
        <v>1395</v>
      </c>
      <c r="OS116" s="479">
        <v>1560518</v>
      </c>
      <c r="OT116" s="479">
        <v>2045</v>
      </c>
      <c r="OU116" s="479" t="s">
        <v>1395</v>
      </c>
      <c r="OV116" s="479" t="s">
        <v>1395</v>
      </c>
      <c r="OW116" s="479">
        <v>0</v>
      </c>
      <c r="OX116" s="479">
        <v>1</v>
      </c>
      <c r="OY116" s="480">
        <v>1</v>
      </c>
      <c r="OZ116" s="480">
        <v>0.6191723603318785</v>
      </c>
      <c r="PA116" s="481"/>
      <c r="PB116" s="482">
        <v>4.7608961392804874</v>
      </c>
      <c r="PC116" s="483"/>
      <c r="PD116" s="478">
        <v>835.65441041818656</v>
      </c>
      <c r="PE116" s="479">
        <v>-6.6345099449531107E-12</v>
      </c>
      <c r="PF116" s="479">
        <v>1051.0401776716083</v>
      </c>
      <c r="PG116" s="480">
        <v>4.7608961392804874</v>
      </c>
      <c r="PH116" s="483"/>
      <c r="PI116" s="478">
        <v>4.7608961392804874</v>
      </c>
      <c r="PJ116" s="479">
        <v>81200</v>
      </c>
      <c r="PK116" s="479">
        <v>1000</v>
      </c>
      <c r="PL116" s="479">
        <v>3.455118369560406E-2</v>
      </c>
      <c r="PM116" s="484">
        <v>36</v>
      </c>
      <c r="PN116" s="479">
        <v>13392</v>
      </c>
      <c r="PO116" s="485">
        <v>2042</v>
      </c>
      <c r="PP116" s="479">
        <v>33</v>
      </c>
      <c r="PQ116" s="479">
        <v>0</v>
      </c>
      <c r="PR116" s="486" t="s">
        <v>1813</v>
      </c>
      <c r="PS116" s="486" t="s">
        <v>1657</v>
      </c>
      <c r="PT116" s="479">
        <v>1</v>
      </c>
      <c r="PU116" s="487" t="s">
        <v>1812</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row>
    <row r="117" spans="1:457" x14ac:dyDescent="0.35">
      <c r="A117" s="459" t="s">
        <v>1814</v>
      </c>
      <c r="B117" s="460">
        <v>4.7954473229760914</v>
      </c>
      <c r="C117" s="488">
        <f>NPV(About!A$94,'H2 Data'!AE$2:BH$2)/30*AB117+B117</f>
        <v>4.7954473229760914</v>
      </c>
      <c r="D117" s="462" t="s">
        <v>1592</v>
      </c>
      <c r="E117" s="463" t="s">
        <v>1814</v>
      </c>
      <c r="F117" s="463" t="s">
        <v>1391</v>
      </c>
      <c r="G117" s="463" t="s">
        <v>1392</v>
      </c>
      <c r="H117" s="463" t="s">
        <v>1713</v>
      </c>
      <c r="I117" s="463" t="s">
        <v>1654</v>
      </c>
      <c r="J117" s="464">
        <v>2046</v>
      </c>
      <c r="K117" s="465">
        <v>1000</v>
      </c>
      <c r="L117" s="466">
        <v>0.56000000000000005</v>
      </c>
      <c r="M117" s="466">
        <v>2.3300000000000001E-2</v>
      </c>
      <c r="N117" s="466">
        <v>0.25</v>
      </c>
      <c r="O117" s="471">
        <v>0.11</v>
      </c>
      <c r="P117" s="465">
        <v>1</v>
      </c>
      <c r="Q117" s="465">
        <v>2</v>
      </c>
      <c r="R117" s="465">
        <v>30</v>
      </c>
      <c r="S117" s="467" t="s">
        <v>1395</v>
      </c>
      <c r="T117" s="468">
        <v>92913</v>
      </c>
      <c r="U117" s="468">
        <v>915853</v>
      </c>
      <c r="V117" s="468">
        <v>318558</v>
      </c>
      <c r="W117" s="468">
        <v>10123</v>
      </c>
      <c r="X117" s="465">
        <v>0</v>
      </c>
      <c r="Y117" s="469" t="s">
        <v>1772</v>
      </c>
      <c r="Z117" s="470">
        <v>21.93</v>
      </c>
      <c r="AA117" s="469" t="s">
        <v>1397</v>
      </c>
      <c r="AB117" s="465">
        <v>0</v>
      </c>
      <c r="AC117" s="466">
        <v>0</v>
      </c>
      <c r="AD117" s="466">
        <v>0.7</v>
      </c>
      <c r="AE117" s="466">
        <v>0.7</v>
      </c>
      <c r="AF117" s="467" t="s">
        <v>1398</v>
      </c>
      <c r="AG117" s="465">
        <v>453.34</v>
      </c>
      <c r="AH117" s="465">
        <v>453.34</v>
      </c>
      <c r="AI117" s="465">
        <v>453.34</v>
      </c>
      <c r="AJ117" s="465">
        <v>30</v>
      </c>
      <c r="AK117" s="469" t="s">
        <v>1399</v>
      </c>
      <c r="AL117" s="466">
        <v>0.91</v>
      </c>
      <c r="AM117" s="466">
        <v>0.01</v>
      </c>
      <c r="AN117" s="469" t="s">
        <v>1400</v>
      </c>
      <c r="AO117" s="466"/>
      <c r="AP117" s="466"/>
      <c r="AQ117" s="466"/>
      <c r="AR117" s="466"/>
      <c r="AS117" s="466"/>
      <c r="AT117" s="466"/>
      <c r="AU117" s="466"/>
      <c r="AV117" s="466"/>
      <c r="AW117" s="466"/>
      <c r="AX117" s="466"/>
      <c r="AY117" s="466"/>
      <c r="AZ117" s="466"/>
      <c r="BA117" s="466"/>
      <c r="BB117" s="466"/>
      <c r="BC117" s="466"/>
      <c r="BD117" s="466"/>
      <c r="BE117" s="466"/>
      <c r="BF117" s="466"/>
      <c r="BG117" s="466"/>
      <c r="BH117" s="466"/>
      <c r="BI117" s="466"/>
      <c r="BJ117" s="466"/>
      <c r="BK117" s="466"/>
      <c r="BL117" s="466"/>
      <c r="BM117" s="466"/>
      <c r="BN117" s="466"/>
      <c r="BO117" s="466"/>
      <c r="BP117" s="466"/>
      <c r="BQ117" s="466"/>
      <c r="BR117" s="466"/>
      <c r="BS117" s="466"/>
      <c r="BT117" s="466"/>
      <c r="BU117" s="466"/>
      <c r="BV117" s="466"/>
      <c r="BW117" s="466"/>
      <c r="BX117" s="466"/>
      <c r="BY117" s="466"/>
      <c r="BZ117" s="466"/>
      <c r="CA117" s="466"/>
      <c r="CB117" s="466"/>
      <c r="CC117" s="466"/>
      <c r="CD117" s="466"/>
      <c r="CE117" s="466"/>
      <c r="CF117" s="466"/>
      <c r="CG117" s="466"/>
      <c r="CH117" s="466"/>
      <c r="CI117" s="466"/>
      <c r="CJ117" s="466"/>
      <c r="CK117" s="466"/>
      <c r="CL117" s="466"/>
      <c r="CM117" s="466"/>
      <c r="CN117" s="466"/>
      <c r="CO117" s="466"/>
      <c r="CP117" s="466"/>
      <c r="CQ117" s="466"/>
      <c r="CR117" s="466"/>
      <c r="CS117" s="466"/>
      <c r="CT117" s="466"/>
      <c r="CU117" s="466"/>
      <c r="CV117" s="466"/>
      <c r="CW117" s="466"/>
      <c r="CX117" s="466"/>
      <c r="CY117" s="466"/>
      <c r="CZ117" s="466"/>
      <c r="DA117" s="466"/>
      <c r="DB117" s="466"/>
      <c r="DC117" s="466"/>
      <c r="DD117" s="466"/>
      <c r="DE117" s="466"/>
      <c r="DF117" s="466"/>
      <c r="DG117" s="466"/>
      <c r="DH117" s="466"/>
      <c r="DI117" s="466"/>
      <c r="DJ117" s="466"/>
      <c r="DK117" s="466"/>
      <c r="DL117" s="466"/>
      <c r="DM117" s="466"/>
      <c r="DN117" s="466"/>
      <c r="DO117" s="466"/>
      <c r="DP117" s="466"/>
      <c r="DQ117" s="466"/>
      <c r="DR117" s="466"/>
      <c r="DS117" s="466"/>
      <c r="DT117" s="466"/>
      <c r="DU117" s="466"/>
      <c r="DV117" s="466"/>
      <c r="DW117" s="471"/>
      <c r="DX117" s="466"/>
      <c r="DY117" s="466"/>
      <c r="DZ117" s="466"/>
      <c r="EA117" s="466"/>
      <c r="EB117" s="466"/>
      <c r="EC117" s="466"/>
      <c r="ED117" s="466"/>
      <c r="EE117" s="466"/>
      <c r="EF117" s="466"/>
      <c r="EG117" s="466"/>
      <c r="EH117" s="466"/>
      <c r="EI117" s="466"/>
      <c r="EJ117" s="466"/>
      <c r="EK117" s="465"/>
      <c r="EL117" s="465"/>
      <c r="EM117" s="465"/>
      <c r="EN117" s="465"/>
      <c r="EO117" s="466"/>
      <c r="EP117" s="466"/>
      <c r="EQ117" s="466"/>
      <c r="ER117" s="465"/>
      <c r="ES117" s="465"/>
      <c r="ET117" s="465"/>
      <c r="EU117" s="465"/>
      <c r="EV117" s="465"/>
      <c r="EW117" s="467"/>
      <c r="EX117" s="467" t="s">
        <v>1401</v>
      </c>
      <c r="EY117" s="467">
        <v>0</v>
      </c>
      <c r="EZ117" s="467">
        <v>0</v>
      </c>
      <c r="FA117" s="467">
        <v>0</v>
      </c>
      <c r="FB117" s="469" t="s">
        <v>1402</v>
      </c>
      <c r="FC117" s="467">
        <v>100</v>
      </c>
      <c r="FD117" s="469" t="s">
        <v>1715</v>
      </c>
      <c r="FE117" s="467">
        <v>0</v>
      </c>
      <c r="FF117" s="469" t="s">
        <v>1404</v>
      </c>
      <c r="FG117" s="467">
        <v>0</v>
      </c>
      <c r="FH117" s="469" t="s">
        <v>1405</v>
      </c>
      <c r="FI117" s="467">
        <v>0</v>
      </c>
      <c r="FJ117" s="469" t="s">
        <v>1405</v>
      </c>
      <c r="FK117" s="467">
        <v>0</v>
      </c>
      <c r="FL117" s="472">
        <v>1</v>
      </c>
      <c r="FM117" s="473">
        <v>0</v>
      </c>
      <c r="FN117" s="473">
        <v>0</v>
      </c>
      <c r="FO117" s="473">
        <v>0</v>
      </c>
      <c r="FP117" s="473">
        <v>0</v>
      </c>
      <c r="FQ117" s="473">
        <v>0</v>
      </c>
      <c r="FR117" s="473">
        <v>0</v>
      </c>
      <c r="FS117" s="473">
        <v>0</v>
      </c>
      <c r="FT117" s="473">
        <v>0</v>
      </c>
      <c r="FU117" s="473">
        <v>0</v>
      </c>
      <c r="FV117" s="473">
        <v>101970</v>
      </c>
      <c r="FW117" s="473">
        <v>0</v>
      </c>
      <c r="FX117" s="473">
        <v>0</v>
      </c>
      <c r="FY117" s="473">
        <v>0</v>
      </c>
      <c r="FZ117" s="473">
        <v>0</v>
      </c>
      <c r="GA117" s="473">
        <v>0</v>
      </c>
      <c r="GB117" s="473">
        <v>0</v>
      </c>
      <c r="GC117" s="473">
        <v>0</v>
      </c>
      <c r="GD117" s="473">
        <v>0</v>
      </c>
      <c r="GE117" s="473">
        <v>0</v>
      </c>
      <c r="GF117" s="473">
        <v>124667</v>
      </c>
      <c r="GG117" s="473">
        <v>0</v>
      </c>
      <c r="GH117" s="473">
        <v>0</v>
      </c>
      <c r="GI117" s="473">
        <v>0</v>
      </c>
      <c r="GJ117" s="473">
        <v>0</v>
      </c>
      <c r="GK117" s="473">
        <v>0</v>
      </c>
      <c r="GL117" s="473">
        <v>0</v>
      </c>
      <c r="GM117" s="473">
        <v>0</v>
      </c>
      <c r="GN117" s="473">
        <v>0</v>
      </c>
      <c r="GO117" s="473">
        <v>0</v>
      </c>
      <c r="GP117" s="473">
        <v>0</v>
      </c>
      <c r="GQ117" s="473">
        <v>0</v>
      </c>
      <c r="GR117" s="473">
        <v>0</v>
      </c>
      <c r="GS117" s="473">
        <v>0</v>
      </c>
      <c r="GT117" s="473">
        <v>0</v>
      </c>
      <c r="GU117" s="473">
        <v>0</v>
      </c>
      <c r="GV117" s="473">
        <v>0</v>
      </c>
      <c r="GW117" s="473">
        <v>0</v>
      </c>
      <c r="GX117" s="473">
        <v>0</v>
      </c>
      <c r="GY117" s="473">
        <v>0</v>
      </c>
      <c r="GZ117" s="473">
        <v>0</v>
      </c>
      <c r="HA117" s="473">
        <v>0</v>
      </c>
      <c r="HB117" s="473">
        <v>0</v>
      </c>
      <c r="HC117" s="473">
        <v>0</v>
      </c>
      <c r="HD117" s="473">
        <v>0</v>
      </c>
      <c r="HE117" s="473">
        <v>0</v>
      </c>
      <c r="HF117" s="473">
        <v>0</v>
      </c>
      <c r="HG117" s="473">
        <v>0</v>
      </c>
      <c r="HH117" s="473">
        <v>0</v>
      </c>
      <c r="HI117" s="473">
        <v>0</v>
      </c>
      <c r="HJ117" s="473">
        <v>0</v>
      </c>
      <c r="HK117" s="473">
        <v>0</v>
      </c>
      <c r="HL117" s="473">
        <v>0</v>
      </c>
      <c r="HM117" s="473">
        <v>0</v>
      </c>
      <c r="HN117" s="473">
        <v>0</v>
      </c>
      <c r="HO117" s="473">
        <v>0</v>
      </c>
      <c r="HP117" s="473">
        <v>0</v>
      </c>
      <c r="HQ117" s="473">
        <v>0</v>
      </c>
      <c r="HR117" s="473">
        <v>0</v>
      </c>
      <c r="HS117" s="473">
        <v>0</v>
      </c>
      <c r="HT117" s="473">
        <v>0</v>
      </c>
      <c r="HU117" s="473">
        <v>0</v>
      </c>
      <c r="HV117" s="473">
        <v>0</v>
      </c>
      <c r="HW117" s="473">
        <v>0</v>
      </c>
      <c r="HX117" s="473">
        <v>0</v>
      </c>
      <c r="HY117" s="473">
        <v>0</v>
      </c>
      <c r="HZ117" s="473">
        <v>0</v>
      </c>
      <c r="IA117" s="473">
        <v>0</v>
      </c>
      <c r="IB117" s="473">
        <v>0</v>
      </c>
      <c r="IC117" s="473">
        <v>0</v>
      </c>
      <c r="ID117" s="473">
        <v>0</v>
      </c>
      <c r="IE117" s="473">
        <v>0</v>
      </c>
      <c r="IF117" s="473">
        <v>0</v>
      </c>
      <c r="IG117" s="473">
        <v>0</v>
      </c>
      <c r="IH117" s="473">
        <v>0</v>
      </c>
      <c r="II117" s="473">
        <v>0</v>
      </c>
      <c r="IJ117" s="473">
        <v>0</v>
      </c>
      <c r="IK117" s="473">
        <v>0</v>
      </c>
      <c r="IL117" s="473">
        <v>0</v>
      </c>
      <c r="IM117" s="473">
        <v>0</v>
      </c>
      <c r="IN117" s="473">
        <v>0</v>
      </c>
      <c r="IO117" s="473">
        <v>0</v>
      </c>
      <c r="IP117" s="473">
        <v>0</v>
      </c>
      <c r="IQ117" s="473">
        <v>0</v>
      </c>
      <c r="IR117" s="473">
        <v>0</v>
      </c>
      <c r="IS117" s="473">
        <v>0</v>
      </c>
      <c r="IT117" s="473">
        <v>0</v>
      </c>
      <c r="IU117" s="473">
        <v>0</v>
      </c>
      <c r="IV117" s="473">
        <v>0</v>
      </c>
      <c r="IW117" s="473">
        <v>0</v>
      </c>
      <c r="IX117" s="473">
        <v>0</v>
      </c>
      <c r="IY117" s="473">
        <v>0</v>
      </c>
      <c r="IZ117" s="473">
        <v>0</v>
      </c>
      <c r="JA117" s="473">
        <v>0</v>
      </c>
      <c r="JB117" s="473">
        <v>0</v>
      </c>
      <c r="JC117" s="473">
        <v>0</v>
      </c>
      <c r="JD117" s="473">
        <v>0</v>
      </c>
      <c r="JE117" s="473">
        <v>0</v>
      </c>
      <c r="JF117" s="473">
        <v>0</v>
      </c>
      <c r="JG117" s="473">
        <v>0</v>
      </c>
      <c r="JH117" s="473">
        <v>0</v>
      </c>
      <c r="JI117" s="467" t="s">
        <v>1406</v>
      </c>
      <c r="JJ117" s="467" t="s">
        <v>1406</v>
      </c>
      <c r="JK117" s="395"/>
      <c r="JL117" s="395"/>
      <c r="JM117" s="395"/>
      <c r="JN117" s="395"/>
      <c r="JO117" s="395"/>
      <c r="JP117" s="395"/>
      <c r="JQ117" s="395"/>
      <c r="JR117" s="395"/>
      <c r="JS117" s="395"/>
      <c r="JT117" s="395"/>
      <c r="JU117" s="395"/>
      <c r="JV117" s="395"/>
      <c r="JW117" s="395"/>
      <c r="JX117" s="395"/>
      <c r="JY117" s="395"/>
      <c r="JZ117" s="395"/>
      <c r="KA117" s="395"/>
      <c r="KB117" s="395"/>
      <c r="KC117" s="395"/>
      <c r="KD117" s="395"/>
      <c r="KE117" s="395"/>
      <c r="KF117" s="395"/>
      <c r="KG117" s="395"/>
      <c r="KH117" s="395"/>
      <c r="KI117" s="395"/>
      <c r="KJ117" s="395"/>
      <c r="KK117" s="395"/>
      <c r="KL117" s="395"/>
      <c r="KM117" s="395"/>
      <c r="KN117" s="395"/>
      <c r="KO117" s="395"/>
      <c r="KP117" s="395"/>
      <c r="KQ117" s="395"/>
      <c r="KR117" s="395"/>
      <c r="KS117" s="395"/>
      <c r="KT117" s="395"/>
      <c r="KU117" s="395"/>
      <c r="KV117" s="395"/>
      <c r="KW117" s="395"/>
      <c r="KX117" s="395"/>
      <c r="KY117" s="395"/>
      <c r="KZ117" s="395"/>
      <c r="LA117" s="395"/>
      <c r="LB117" s="395"/>
      <c r="LC117" s="395"/>
      <c r="LD117" s="395"/>
      <c r="LE117" s="395"/>
      <c r="LF117" s="395"/>
      <c r="LG117" s="395"/>
      <c r="LH117" s="395"/>
      <c r="LI117" s="395"/>
      <c r="LJ117" s="395"/>
      <c r="LK117" s="395"/>
      <c r="LL117" s="395"/>
      <c r="LM117" s="395"/>
      <c r="LN117" s="395"/>
      <c r="LO117" s="395"/>
      <c r="LP117" s="395"/>
      <c r="LQ117" s="395"/>
      <c r="LR117" s="395"/>
      <c r="LS117" s="395"/>
      <c r="LT117" s="395"/>
      <c r="LU117" s="395"/>
      <c r="LV117" s="395"/>
      <c r="LW117" s="395"/>
      <c r="LX117" s="395"/>
      <c r="LY117" s="395"/>
      <c r="LZ117" s="395"/>
      <c r="MA117" s="395"/>
      <c r="MB117" s="395"/>
      <c r="MC117" s="395"/>
      <c r="MD117" s="395"/>
      <c r="ME117" s="395"/>
      <c r="MF117" s="395"/>
      <c r="MG117" s="395"/>
      <c r="MH117" s="395"/>
      <c r="MI117" s="395"/>
      <c r="MJ117" s="395"/>
      <c r="MK117" s="395"/>
      <c r="ML117" s="395"/>
      <c r="MM117" s="395"/>
      <c r="MN117" s="395"/>
      <c r="MO117" s="395"/>
      <c r="MP117" s="395"/>
      <c r="MQ117" s="395"/>
      <c r="MR117" s="395"/>
      <c r="MS117" s="395"/>
      <c r="MT117" s="395"/>
      <c r="MU117" s="395"/>
      <c r="MV117" s="395"/>
      <c r="MW117" s="395"/>
      <c r="MX117" s="395"/>
      <c r="MY117" s="395"/>
      <c r="MZ117" s="395"/>
      <c r="NA117" s="395"/>
      <c r="NB117" s="395"/>
      <c r="NC117" s="395"/>
      <c r="ND117" s="395"/>
      <c r="NE117" s="395"/>
      <c r="NF117" s="395"/>
      <c r="NG117" s="489"/>
      <c r="NH117" s="475">
        <v>4.7954473229760914</v>
      </c>
      <c r="NI117" s="475">
        <v>23.524546387591521</v>
      </c>
      <c r="NJ117" s="475">
        <v>4.7276275358165929</v>
      </c>
      <c r="NK117" s="475">
        <v>2549.9078681485635</v>
      </c>
      <c r="NL117" s="475">
        <v>16.600968406583977</v>
      </c>
      <c r="NM117" s="475">
        <v>0.31855800000000001</v>
      </c>
      <c r="NN117" s="475">
        <v>0.91585300000000003</v>
      </c>
      <c r="NO117" s="475">
        <v>9.2912999999999996E-2</v>
      </c>
      <c r="NP117" s="475">
        <v>5.0872094722856143E-2</v>
      </c>
      <c r="NQ117" s="475">
        <v>0.78881944712413121</v>
      </c>
      <c r="NR117" s="475">
        <v>0.41286462550036829</v>
      </c>
      <c r="NS117" s="475">
        <v>0</v>
      </c>
      <c r="NT117" s="475">
        <v>12.030694817484571</v>
      </c>
      <c r="NU117" s="475">
        <v>2.4319833769962565E-2</v>
      </c>
      <c r="NV117" s="475">
        <v>0</v>
      </c>
      <c r="NW117" s="475">
        <v>0.47774743119508806</v>
      </c>
      <c r="NX117" s="475">
        <v>0</v>
      </c>
      <c r="NY117" s="475">
        <v>0</v>
      </c>
      <c r="NZ117" s="475">
        <v>1.5024931620641451</v>
      </c>
      <c r="OA117" s="475">
        <v>2.0339999604341113E-2</v>
      </c>
      <c r="OB117" s="475">
        <v>0.21999999999999995</v>
      </c>
      <c r="OC117" s="475">
        <v>1.6694076728790768</v>
      </c>
      <c r="OD117" s="475">
        <v>-1.0940141155743943E-15</v>
      </c>
      <c r="OE117" s="475">
        <v>-9.5111317932477767E-15</v>
      </c>
      <c r="OF117" s="475">
        <v>0.1099999964237213</v>
      </c>
      <c r="OG117" s="475">
        <v>6.9636353850364693E-2</v>
      </c>
      <c r="OH117" s="475">
        <v>0.32270881185515216</v>
      </c>
      <c r="OI117" s="475">
        <v>0.11</v>
      </c>
      <c r="OJ117" s="475">
        <v>4.5334000000000006E-2</v>
      </c>
      <c r="OK117" s="475">
        <v>5.7752364000000007E-2</v>
      </c>
      <c r="OL117" s="475">
        <v>0.61659829136570199</v>
      </c>
      <c r="OM117" s="475" t="s">
        <v>1395</v>
      </c>
      <c r="ON117" s="475">
        <v>1</v>
      </c>
      <c r="OO117" s="475">
        <v>106</v>
      </c>
      <c r="OP117" s="490"/>
      <c r="OQ117" s="491" t="s">
        <v>1395</v>
      </c>
      <c r="OR117" s="478" t="s">
        <v>1395</v>
      </c>
      <c r="OS117" s="479">
        <v>1564084</v>
      </c>
      <c r="OT117" s="479">
        <v>2046</v>
      </c>
      <c r="OU117" s="479" t="s">
        <v>1395</v>
      </c>
      <c r="OV117" s="479" t="s">
        <v>1395</v>
      </c>
      <c r="OW117" s="479">
        <v>0</v>
      </c>
      <c r="OX117" s="479">
        <v>1</v>
      </c>
      <c r="OY117" s="480">
        <v>1</v>
      </c>
      <c r="OZ117" s="480">
        <v>0.60682945146165224</v>
      </c>
      <c r="PA117" s="481"/>
      <c r="PB117" s="482">
        <v>4.7954473229760914</v>
      </c>
      <c r="PC117" s="483"/>
      <c r="PD117" s="478">
        <v>818.42571048868911</v>
      </c>
      <c r="PE117" s="479">
        <v>-5.8645476126705849E-12</v>
      </c>
      <c r="PF117" s="479">
        <v>1029.3539186900316</v>
      </c>
      <c r="PG117" s="480">
        <v>4.7954473229760914</v>
      </c>
      <c r="PH117" s="483"/>
      <c r="PI117" s="478">
        <v>4.7954473229760914</v>
      </c>
      <c r="PJ117" s="479">
        <v>82200</v>
      </c>
      <c r="PK117" s="479">
        <v>1000</v>
      </c>
      <c r="PL117" s="479">
        <v>3.6125162572562708E-2</v>
      </c>
      <c r="PM117" s="484">
        <v>36</v>
      </c>
      <c r="PN117" s="479">
        <v>13356</v>
      </c>
      <c r="PO117" s="485">
        <v>2043</v>
      </c>
      <c r="PP117" s="479">
        <v>33</v>
      </c>
      <c r="PQ117" s="479">
        <v>0</v>
      </c>
      <c r="PR117" s="486" t="s">
        <v>1815</v>
      </c>
      <c r="PS117" s="486" t="s">
        <v>1657</v>
      </c>
      <c r="PT117" s="479">
        <v>1</v>
      </c>
      <c r="PU117" s="487" t="s">
        <v>1814</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row>
    <row r="118" spans="1:457" x14ac:dyDescent="0.35">
      <c r="A118" s="459" t="s">
        <v>1816</v>
      </c>
      <c r="B118" s="460">
        <v>4.8315724855486542</v>
      </c>
      <c r="C118" s="488">
        <f>NPV(About!A$94,'H2 Data'!AE$2:BH$2)/30*AB118+B118</f>
        <v>4.8315724855486542</v>
      </c>
      <c r="D118" s="462" t="s">
        <v>1592</v>
      </c>
      <c r="E118" s="463" t="s">
        <v>1816</v>
      </c>
      <c r="F118" s="463" t="s">
        <v>1391</v>
      </c>
      <c r="G118" s="463" t="s">
        <v>1392</v>
      </c>
      <c r="H118" s="463" t="s">
        <v>1713</v>
      </c>
      <c r="I118" s="463" t="s">
        <v>1654</v>
      </c>
      <c r="J118" s="464">
        <v>2047</v>
      </c>
      <c r="K118" s="465">
        <v>1000</v>
      </c>
      <c r="L118" s="466">
        <v>0.56000000000000005</v>
      </c>
      <c r="M118" s="466">
        <v>2.3300000000000001E-2</v>
      </c>
      <c r="N118" s="466">
        <v>0.25</v>
      </c>
      <c r="O118" s="471">
        <v>0.11</v>
      </c>
      <c r="P118" s="465">
        <v>1</v>
      </c>
      <c r="Q118" s="465">
        <v>2</v>
      </c>
      <c r="R118" s="465">
        <v>30</v>
      </c>
      <c r="S118" s="467" t="s">
        <v>1395</v>
      </c>
      <c r="T118" s="468">
        <v>92896</v>
      </c>
      <c r="U118" s="468">
        <v>915685</v>
      </c>
      <c r="V118" s="468">
        <v>318499</v>
      </c>
      <c r="W118" s="468">
        <v>10118</v>
      </c>
      <c r="X118" s="465">
        <v>0</v>
      </c>
      <c r="Y118" s="469" t="s">
        <v>1772</v>
      </c>
      <c r="Z118" s="470">
        <v>22</v>
      </c>
      <c r="AA118" s="469" t="s">
        <v>1397</v>
      </c>
      <c r="AB118" s="465">
        <v>0</v>
      </c>
      <c r="AC118" s="466">
        <v>0</v>
      </c>
      <c r="AD118" s="466">
        <v>0.7</v>
      </c>
      <c r="AE118" s="466">
        <v>0.7</v>
      </c>
      <c r="AF118" s="467" t="s">
        <v>1398</v>
      </c>
      <c r="AG118" s="465">
        <v>453.34</v>
      </c>
      <c r="AH118" s="465">
        <v>453.34</v>
      </c>
      <c r="AI118" s="465">
        <v>453.34</v>
      </c>
      <c r="AJ118" s="465">
        <v>30</v>
      </c>
      <c r="AK118" s="469" t="s">
        <v>1399</v>
      </c>
      <c r="AL118" s="466">
        <v>0.91</v>
      </c>
      <c r="AM118" s="466">
        <v>0.01</v>
      </c>
      <c r="AN118" s="469" t="s">
        <v>1400</v>
      </c>
      <c r="AO118" s="466"/>
      <c r="AP118" s="466"/>
      <c r="AQ118" s="466"/>
      <c r="AR118" s="466"/>
      <c r="AS118" s="466"/>
      <c r="AT118" s="466"/>
      <c r="AU118" s="466"/>
      <c r="AV118" s="466"/>
      <c r="AW118" s="466"/>
      <c r="AX118" s="466"/>
      <c r="AY118" s="466"/>
      <c r="AZ118" s="466"/>
      <c r="BA118" s="466"/>
      <c r="BB118" s="466"/>
      <c r="BC118" s="466"/>
      <c r="BD118" s="466"/>
      <c r="BE118" s="466"/>
      <c r="BF118" s="466"/>
      <c r="BG118" s="466"/>
      <c r="BH118" s="466"/>
      <c r="BI118" s="466"/>
      <c r="BJ118" s="466"/>
      <c r="BK118" s="466"/>
      <c r="BL118" s="466"/>
      <c r="BM118" s="466"/>
      <c r="BN118" s="466"/>
      <c r="BO118" s="466"/>
      <c r="BP118" s="466"/>
      <c r="BQ118" s="466"/>
      <c r="BR118" s="466"/>
      <c r="BS118" s="466"/>
      <c r="BT118" s="466"/>
      <c r="BU118" s="466"/>
      <c r="BV118" s="466"/>
      <c r="BW118" s="466"/>
      <c r="BX118" s="466"/>
      <c r="BY118" s="466"/>
      <c r="BZ118" s="466"/>
      <c r="CA118" s="466"/>
      <c r="CB118" s="466"/>
      <c r="CC118" s="466"/>
      <c r="CD118" s="466"/>
      <c r="CE118" s="466"/>
      <c r="CF118" s="466"/>
      <c r="CG118" s="466"/>
      <c r="CH118" s="466"/>
      <c r="CI118" s="466"/>
      <c r="CJ118" s="466"/>
      <c r="CK118" s="466"/>
      <c r="CL118" s="466"/>
      <c r="CM118" s="466"/>
      <c r="CN118" s="466"/>
      <c r="CO118" s="466"/>
      <c r="CP118" s="466"/>
      <c r="CQ118" s="466"/>
      <c r="CR118" s="466"/>
      <c r="CS118" s="466"/>
      <c r="CT118" s="466"/>
      <c r="CU118" s="466"/>
      <c r="CV118" s="466"/>
      <c r="CW118" s="466"/>
      <c r="CX118" s="466"/>
      <c r="CY118" s="466"/>
      <c r="CZ118" s="466"/>
      <c r="DA118" s="466"/>
      <c r="DB118" s="466"/>
      <c r="DC118" s="466"/>
      <c r="DD118" s="466"/>
      <c r="DE118" s="466"/>
      <c r="DF118" s="466"/>
      <c r="DG118" s="466"/>
      <c r="DH118" s="466"/>
      <c r="DI118" s="466"/>
      <c r="DJ118" s="466"/>
      <c r="DK118" s="466"/>
      <c r="DL118" s="466"/>
      <c r="DM118" s="466"/>
      <c r="DN118" s="466"/>
      <c r="DO118" s="466"/>
      <c r="DP118" s="466"/>
      <c r="DQ118" s="466"/>
      <c r="DR118" s="466"/>
      <c r="DS118" s="466"/>
      <c r="DT118" s="466"/>
      <c r="DU118" s="466"/>
      <c r="DV118" s="466"/>
      <c r="DW118" s="471"/>
      <c r="DX118" s="466"/>
      <c r="DY118" s="466"/>
      <c r="DZ118" s="466"/>
      <c r="EA118" s="466"/>
      <c r="EB118" s="466"/>
      <c r="EC118" s="466"/>
      <c r="ED118" s="466"/>
      <c r="EE118" s="466"/>
      <c r="EF118" s="466"/>
      <c r="EG118" s="466"/>
      <c r="EH118" s="466"/>
      <c r="EI118" s="466"/>
      <c r="EJ118" s="466"/>
      <c r="EK118" s="465"/>
      <c r="EL118" s="465"/>
      <c r="EM118" s="465"/>
      <c r="EN118" s="465"/>
      <c r="EO118" s="466"/>
      <c r="EP118" s="466"/>
      <c r="EQ118" s="466"/>
      <c r="ER118" s="465"/>
      <c r="ES118" s="465"/>
      <c r="ET118" s="465"/>
      <c r="EU118" s="465"/>
      <c r="EV118" s="465"/>
      <c r="EW118" s="467"/>
      <c r="EX118" s="467" t="s">
        <v>1401</v>
      </c>
      <c r="EY118" s="467">
        <v>0</v>
      </c>
      <c r="EZ118" s="467">
        <v>0</v>
      </c>
      <c r="FA118" s="467">
        <v>0</v>
      </c>
      <c r="FB118" s="469" t="s">
        <v>1402</v>
      </c>
      <c r="FC118" s="467">
        <v>100</v>
      </c>
      <c r="FD118" s="469" t="s">
        <v>1715</v>
      </c>
      <c r="FE118" s="467">
        <v>0</v>
      </c>
      <c r="FF118" s="469" t="s">
        <v>1404</v>
      </c>
      <c r="FG118" s="467">
        <v>0</v>
      </c>
      <c r="FH118" s="469" t="s">
        <v>1405</v>
      </c>
      <c r="FI118" s="467">
        <v>0</v>
      </c>
      <c r="FJ118" s="469" t="s">
        <v>1405</v>
      </c>
      <c r="FK118" s="467">
        <v>0</v>
      </c>
      <c r="FL118" s="472">
        <v>1</v>
      </c>
      <c r="FM118" s="473">
        <v>0</v>
      </c>
      <c r="FN118" s="473">
        <v>0</v>
      </c>
      <c r="FO118" s="473">
        <v>0</v>
      </c>
      <c r="FP118" s="473">
        <v>0</v>
      </c>
      <c r="FQ118" s="473">
        <v>0</v>
      </c>
      <c r="FR118" s="473">
        <v>0</v>
      </c>
      <c r="FS118" s="473">
        <v>0</v>
      </c>
      <c r="FT118" s="473">
        <v>0</v>
      </c>
      <c r="FU118" s="473">
        <v>0</v>
      </c>
      <c r="FV118" s="473">
        <v>104040</v>
      </c>
      <c r="FW118" s="473">
        <v>0</v>
      </c>
      <c r="FX118" s="473">
        <v>0</v>
      </c>
      <c r="FY118" s="473">
        <v>0</v>
      </c>
      <c r="FZ118" s="473">
        <v>0</v>
      </c>
      <c r="GA118" s="473">
        <v>0</v>
      </c>
      <c r="GB118" s="473">
        <v>0</v>
      </c>
      <c r="GC118" s="473">
        <v>0</v>
      </c>
      <c r="GD118" s="473">
        <v>0</v>
      </c>
      <c r="GE118" s="473">
        <v>0</v>
      </c>
      <c r="GF118" s="473">
        <v>127198</v>
      </c>
      <c r="GG118" s="473">
        <v>0</v>
      </c>
      <c r="GH118" s="473">
        <v>0</v>
      </c>
      <c r="GI118" s="473">
        <v>0</v>
      </c>
      <c r="GJ118" s="473">
        <v>0</v>
      </c>
      <c r="GK118" s="473">
        <v>0</v>
      </c>
      <c r="GL118" s="473">
        <v>0</v>
      </c>
      <c r="GM118" s="473">
        <v>0</v>
      </c>
      <c r="GN118" s="473">
        <v>0</v>
      </c>
      <c r="GO118" s="473">
        <v>0</v>
      </c>
      <c r="GP118" s="473">
        <v>0</v>
      </c>
      <c r="GQ118" s="473">
        <v>0</v>
      </c>
      <c r="GR118" s="473">
        <v>0</v>
      </c>
      <c r="GS118" s="473">
        <v>0</v>
      </c>
      <c r="GT118" s="473">
        <v>0</v>
      </c>
      <c r="GU118" s="473">
        <v>0</v>
      </c>
      <c r="GV118" s="473">
        <v>0</v>
      </c>
      <c r="GW118" s="473">
        <v>0</v>
      </c>
      <c r="GX118" s="473">
        <v>0</v>
      </c>
      <c r="GY118" s="473">
        <v>0</v>
      </c>
      <c r="GZ118" s="473">
        <v>0</v>
      </c>
      <c r="HA118" s="473">
        <v>0</v>
      </c>
      <c r="HB118" s="473">
        <v>0</v>
      </c>
      <c r="HC118" s="473">
        <v>0</v>
      </c>
      <c r="HD118" s="473">
        <v>0</v>
      </c>
      <c r="HE118" s="473">
        <v>0</v>
      </c>
      <c r="HF118" s="473">
        <v>0</v>
      </c>
      <c r="HG118" s="473">
        <v>0</v>
      </c>
      <c r="HH118" s="473">
        <v>0</v>
      </c>
      <c r="HI118" s="473">
        <v>0</v>
      </c>
      <c r="HJ118" s="473">
        <v>0</v>
      </c>
      <c r="HK118" s="473">
        <v>0</v>
      </c>
      <c r="HL118" s="473">
        <v>0</v>
      </c>
      <c r="HM118" s="473">
        <v>0</v>
      </c>
      <c r="HN118" s="473">
        <v>0</v>
      </c>
      <c r="HO118" s="473">
        <v>0</v>
      </c>
      <c r="HP118" s="473">
        <v>0</v>
      </c>
      <c r="HQ118" s="473">
        <v>0</v>
      </c>
      <c r="HR118" s="473">
        <v>0</v>
      </c>
      <c r="HS118" s="473">
        <v>0</v>
      </c>
      <c r="HT118" s="473">
        <v>0</v>
      </c>
      <c r="HU118" s="473">
        <v>0</v>
      </c>
      <c r="HV118" s="473">
        <v>0</v>
      </c>
      <c r="HW118" s="473">
        <v>0</v>
      </c>
      <c r="HX118" s="473">
        <v>0</v>
      </c>
      <c r="HY118" s="473">
        <v>0</v>
      </c>
      <c r="HZ118" s="473">
        <v>0</v>
      </c>
      <c r="IA118" s="473">
        <v>0</v>
      </c>
      <c r="IB118" s="473">
        <v>0</v>
      </c>
      <c r="IC118" s="473">
        <v>0</v>
      </c>
      <c r="ID118" s="473">
        <v>0</v>
      </c>
      <c r="IE118" s="473">
        <v>0</v>
      </c>
      <c r="IF118" s="473">
        <v>0</v>
      </c>
      <c r="IG118" s="473">
        <v>0</v>
      </c>
      <c r="IH118" s="473">
        <v>0</v>
      </c>
      <c r="II118" s="473">
        <v>0</v>
      </c>
      <c r="IJ118" s="473">
        <v>0</v>
      </c>
      <c r="IK118" s="473">
        <v>0</v>
      </c>
      <c r="IL118" s="473">
        <v>0</v>
      </c>
      <c r="IM118" s="473">
        <v>0</v>
      </c>
      <c r="IN118" s="473">
        <v>0</v>
      </c>
      <c r="IO118" s="473">
        <v>0</v>
      </c>
      <c r="IP118" s="473">
        <v>0</v>
      </c>
      <c r="IQ118" s="473">
        <v>0</v>
      </c>
      <c r="IR118" s="473">
        <v>0</v>
      </c>
      <c r="IS118" s="473">
        <v>0</v>
      </c>
      <c r="IT118" s="473">
        <v>0</v>
      </c>
      <c r="IU118" s="473">
        <v>0</v>
      </c>
      <c r="IV118" s="473">
        <v>0</v>
      </c>
      <c r="IW118" s="473">
        <v>0</v>
      </c>
      <c r="IX118" s="473">
        <v>0</v>
      </c>
      <c r="IY118" s="473">
        <v>0</v>
      </c>
      <c r="IZ118" s="473">
        <v>0</v>
      </c>
      <c r="JA118" s="473">
        <v>0</v>
      </c>
      <c r="JB118" s="473">
        <v>0</v>
      </c>
      <c r="JC118" s="473">
        <v>0</v>
      </c>
      <c r="JD118" s="473">
        <v>0</v>
      </c>
      <c r="JE118" s="473">
        <v>0</v>
      </c>
      <c r="JF118" s="473">
        <v>0</v>
      </c>
      <c r="JG118" s="473">
        <v>0</v>
      </c>
      <c r="JH118" s="473">
        <v>0</v>
      </c>
      <c r="JI118" s="467" t="s">
        <v>1406</v>
      </c>
      <c r="JJ118" s="467" t="s">
        <v>1406</v>
      </c>
      <c r="JK118" s="395"/>
      <c r="JL118" s="395"/>
      <c r="JM118" s="395"/>
      <c r="JN118" s="395"/>
      <c r="JO118" s="395"/>
      <c r="JP118" s="395"/>
      <c r="JQ118" s="395"/>
      <c r="JR118" s="395"/>
      <c r="JS118" s="395"/>
      <c r="JT118" s="395"/>
      <c r="JU118" s="395"/>
      <c r="JV118" s="395"/>
      <c r="JW118" s="395"/>
      <c r="JX118" s="395"/>
      <c r="JY118" s="395"/>
      <c r="JZ118" s="395"/>
      <c r="KA118" s="395"/>
      <c r="KB118" s="395"/>
      <c r="KC118" s="395"/>
      <c r="KD118" s="395"/>
      <c r="KE118" s="395"/>
      <c r="KF118" s="395"/>
      <c r="KG118" s="395"/>
      <c r="KH118" s="395"/>
      <c r="KI118" s="395"/>
      <c r="KJ118" s="395"/>
      <c r="KK118" s="395"/>
      <c r="KL118" s="395"/>
      <c r="KM118" s="395"/>
      <c r="KN118" s="395"/>
      <c r="KO118" s="395"/>
      <c r="KP118" s="395"/>
      <c r="KQ118" s="395"/>
      <c r="KR118" s="395"/>
      <c r="KS118" s="395"/>
      <c r="KT118" s="395"/>
      <c r="KU118" s="395"/>
      <c r="KV118" s="395"/>
      <c r="KW118" s="395"/>
      <c r="KX118" s="395"/>
      <c r="KY118" s="395"/>
      <c r="KZ118" s="395"/>
      <c r="LA118" s="395"/>
      <c r="LB118" s="395"/>
      <c r="LC118" s="395"/>
      <c r="LD118" s="395"/>
      <c r="LE118" s="395"/>
      <c r="LF118" s="395"/>
      <c r="LG118" s="395"/>
      <c r="LH118" s="395"/>
      <c r="LI118" s="395"/>
      <c r="LJ118" s="395"/>
      <c r="LK118" s="395"/>
      <c r="LL118" s="395"/>
      <c r="LM118" s="395"/>
      <c r="LN118" s="395"/>
      <c r="LO118" s="395"/>
      <c r="LP118" s="395"/>
      <c r="LQ118" s="395"/>
      <c r="LR118" s="395"/>
      <c r="LS118" s="395"/>
      <c r="LT118" s="395"/>
      <c r="LU118" s="395"/>
      <c r="LV118" s="395"/>
      <c r="LW118" s="395"/>
      <c r="LX118" s="395"/>
      <c r="LY118" s="395"/>
      <c r="LZ118" s="395"/>
      <c r="MA118" s="395"/>
      <c r="MB118" s="395"/>
      <c r="MC118" s="395"/>
      <c r="MD118" s="395"/>
      <c r="ME118" s="395"/>
      <c r="MF118" s="395"/>
      <c r="MG118" s="395"/>
      <c r="MH118" s="395"/>
      <c r="MI118" s="395"/>
      <c r="MJ118" s="395"/>
      <c r="MK118" s="395"/>
      <c r="ML118" s="395"/>
      <c r="MM118" s="395"/>
      <c r="MN118" s="395"/>
      <c r="MO118" s="395"/>
      <c r="MP118" s="395"/>
      <c r="MQ118" s="395"/>
      <c r="MR118" s="395"/>
      <c r="MS118" s="395"/>
      <c r="MT118" s="395"/>
      <c r="MU118" s="395"/>
      <c r="MV118" s="395"/>
      <c r="MW118" s="395"/>
      <c r="MX118" s="395"/>
      <c r="MY118" s="395"/>
      <c r="MZ118" s="395"/>
      <c r="NA118" s="395"/>
      <c r="NB118" s="395"/>
      <c r="NC118" s="395"/>
      <c r="ND118" s="395"/>
      <c r="NE118" s="395"/>
      <c r="NF118" s="395"/>
      <c r="NG118" s="489"/>
      <c r="NH118" s="475">
        <v>4.8315724855486542</v>
      </c>
      <c r="NI118" s="475">
        <v>23.701761985107478</v>
      </c>
      <c r="NJ118" s="475">
        <v>4.7834519644979006</v>
      </c>
      <c r="NK118" s="475">
        <v>2558.2647310691909</v>
      </c>
      <c r="NL118" s="475">
        <v>16.783217214395837</v>
      </c>
      <c r="NM118" s="475">
        <v>0.31849899999999998</v>
      </c>
      <c r="NN118" s="475">
        <v>0.91568499999999997</v>
      </c>
      <c r="NO118" s="475">
        <v>9.2896000000000006E-2</v>
      </c>
      <c r="NP118" s="475">
        <v>5.0862739681867289E-2</v>
      </c>
      <c r="NQ118" s="475">
        <v>0.78867443961647044</v>
      </c>
      <c r="NR118" s="475">
        <v>0.41266070092641527</v>
      </c>
      <c r="NS118" s="475">
        <v>0</v>
      </c>
      <c r="NT118" s="475">
        <v>12.212440286065933</v>
      </c>
      <c r="NU118" s="475">
        <v>2.4896167472681842E-2</v>
      </c>
      <c r="NV118" s="475">
        <v>0</v>
      </c>
      <c r="NW118" s="475">
        <v>0.47785558046915344</v>
      </c>
      <c r="NX118" s="475">
        <v>0</v>
      </c>
      <c r="NY118" s="475">
        <v>0</v>
      </c>
      <c r="NZ118" s="475">
        <v>1.5029117604814464</v>
      </c>
      <c r="OA118" s="475">
        <v>2.0340000159551817E-2</v>
      </c>
      <c r="OB118" s="475">
        <v>0.21999999999999995</v>
      </c>
      <c r="OC118" s="475">
        <v>1.6695338191653524</v>
      </c>
      <c r="OD118" s="475">
        <v>-1.0454329257174881E-15</v>
      </c>
      <c r="OE118" s="475">
        <v>-9.0887770056596588E-15</v>
      </c>
      <c r="OF118" s="475">
        <v>0.1099999964237213</v>
      </c>
      <c r="OG118" s="475">
        <v>6.9643011689186102E-2</v>
      </c>
      <c r="OH118" s="475">
        <v>0.32318099725760002</v>
      </c>
      <c r="OI118" s="475">
        <v>0.11</v>
      </c>
      <c r="OJ118" s="475">
        <v>4.5333999999999992E-2</v>
      </c>
      <c r="OK118" s="475">
        <v>5.7752364E-2</v>
      </c>
      <c r="OL118" s="475">
        <v>0.6043066749085565</v>
      </c>
      <c r="OM118" s="475" t="s">
        <v>1395</v>
      </c>
      <c r="ON118" s="475">
        <v>1</v>
      </c>
      <c r="OO118" s="475">
        <v>107</v>
      </c>
      <c r="OP118" s="490"/>
      <c r="OQ118" s="491" t="s">
        <v>1395</v>
      </c>
      <c r="OR118" s="478" t="s">
        <v>1395</v>
      </c>
      <c r="OS118" s="479">
        <v>1568436</v>
      </c>
      <c r="OT118" s="479">
        <v>2047</v>
      </c>
      <c r="OU118" s="479" t="s">
        <v>1395</v>
      </c>
      <c r="OV118" s="479" t="s">
        <v>1395</v>
      </c>
      <c r="OW118" s="479">
        <v>0</v>
      </c>
      <c r="OX118" s="479">
        <v>1</v>
      </c>
      <c r="OY118" s="480">
        <v>1</v>
      </c>
      <c r="OZ118" s="480">
        <v>0.59473258979199017</v>
      </c>
      <c r="PA118" s="481"/>
      <c r="PB118" s="482">
        <v>4.8315724855486542</v>
      </c>
      <c r="PC118" s="483"/>
      <c r="PD118" s="478">
        <v>801.96330213764713</v>
      </c>
      <c r="PE118" s="479">
        <v>-5.4924086112755352E-12</v>
      </c>
      <c r="PF118" s="479">
        <v>1008.9104309071973</v>
      </c>
      <c r="PG118" s="480">
        <v>4.8315724855486542</v>
      </c>
      <c r="PH118" s="483"/>
      <c r="PI118" s="478">
        <v>4.8315724855486542</v>
      </c>
      <c r="PJ118" s="479">
        <v>83200</v>
      </c>
      <c r="PK118" s="479">
        <v>1000</v>
      </c>
      <c r="PL118" s="479">
        <v>1.26386120548867E-2</v>
      </c>
      <c r="PM118" s="484">
        <v>36</v>
      </c>
      <c r="PN118" s="479">
        <v>13320</v>
      </c>
      <c r="PO118" s="485">
        <v>2044</v>
      </c>
      <c r="PP118" s="479">
        <v>33</v>
      </c>
      <c r="PQ118" s="479">
        <v>0</v>
      </c>
      <c r="PR118" s="486" t="s">
        <v>1817</v>
      </c>
      <c r="PS118" s="486" t="s">
        <v>1657</v>
      </c>
      <c r="PT118" s="479">
        <v>1</v>
      </c>
      <c r="PU118" s="487" t="s">
        <v>1816</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row>
    <row r="119" spans="1:457" x14ac:dyDescent="0.35">
      <c r="A119" s="459" t="s">
        <v>1818</v>
      </c>
      <c r="B119" s="460">
        <v>4.8442110976035408</v>
      </c>
      <c r="C119" s="488">
        <f>NPV(About!A$94,'H2 Data'!AE$2:BH$2)/30*AB119+B119</f>
        <v>4.8442110976035408</v>
      </c>
      <c r="D119" s="462" t="s">
        <v>1592</v>
      </c>
      <c r="E119" s="463" t="s">
        <v>1818</v>
      </c>
      <c r="F119" s="463" t="s">
        <v>1391</v>
      </c>
      <c r="G119" s="463" t="s">
        <v>1392</v>
      </c>
      <c r="H119" s="463" t="s">
        <v>1713</v>
      </c>
      <c r="I119" s="463" t="s">
        <v>1654</v>
      </c>
      <c r="J119" s="464">
        <v>2048</v>
      </c>
      <c r="K119" s="465">
        <v>1000</v>
      </c>
      <c r="L119" s="466">
        <v>0.56999999999999995</v>
      </c>
      <c r="M119" s="466">
        <v>2.3300000000000001E-2</v>
      </c>
      <c r="N119" s="466">
        <v>0.25</v>
      </c>
      <c r="O119" s="471">
        <v>0.11</v>
      </c>
      <c r="P119" s="465">
        <v>1</v>
      </c>
      <c r="Q119" s="465">
        <v>2</v>
      </c>
      <c r="R119" s="465">
        <v>30</v>
      </c>
      <c r="S119" s="467" t="s">
        <v>1395</v>
      </c>
      <c r="T119" s="468">
        <v>92919</v>
      </c>
      <c r="U119" s="468">
        <v>915913.00000000012</v>
      </c>
      <c r="V119" s="468">
        <v>318578</v>
      </c>
      <c r="W119" s="468">
        <v>10124</v>
      </c>
      <c r="X119" s="465">
        <v>0</v>
      </c>
      <c r="Y119" s="469" t="s">
        <v>1772</v>
      </c>
      <c r="Z119" s="470">
        <v>22.08</v>
      </c>
      <c r="AA119" s="469" t="s">
        <v>1397</v>
      </c>
      <c r="AB119" s="465">
        <v>0</v>
      </c>
      <c r="AC119" s="466">
        <v>0</v>
      </c>
      <c r="AD119" s="466">
        <v>0.7</v>
      </c>
      <c r="AE119" s="466">
        <v>0.7</v>
      </c>
      <c r="AF119" s="467" t="s">
        <v>1398</v>
      </c>
      <c r="AG119" s="465">
        <v>453.34</v>
      </c>
      <c r="AH119" s="465">
        <v>453.34</v>
      </c>
      <c r="AI119" s="465">
        <v>453.34</v>
      </c>
      <c r="AJ119" s="465">
        <v>30</v>
      </c>
      <c r="AK119" s="469" t="s">
        <v>1399</v>
      </c>
      <c r="AL119" s="466">
        <v>0.91</v>
      </c>
      <c r="AM119" s="466">
        <v>0.01</v>
      </c>
      <c r="AN119" s="469" t="s">
        <v>1400</v>
      </c>
      <c r="AO119" s="466"/>
      <c r="AP119" s="466"/>
      <c r="AQ119" s="466"/>
      <c r="AR119" s="466"/>
      <c r="AS119" s="466"/>
      <c r="AT119" s="466"/>
      <c r="AU119" s="466"/>
      <c r="AV119" s="466"/>
      <c r="AW119" s="466"/>
      <c r="AX119" s="466"/>
      <c r="AY119" s="466"/>
      <c r="AZ119" s="466"/>
      <c r="BA119" s="466"/>
      <c r="BB119" s="466"/>
      <c r="BC119" s="466"/>
      <c r="BD119" s="466"/>
      <c r="BE119" s="466"/>
      <c r="BF119" s="466"/>
      <c r="BG119" s="466"/>
      <c r="BH119" s="466"/>
      <c r="BI119" s="466"/>
      <c r="BJ119" s="466"/>
      <c r="BK119" s="466"/>
      <c r="BL119" s="466"/>
      <c r="BM119" s="466"/>
      <c r="BN119" s="466"/>
      <c r="BO119" s="466"/>
      <c r="BP119" s="466"/>
      <c r="BQ119" s="466"/>
      <c r="BR119" s="466"/>
      <c r="BS119" s="466"/>
      <c r="BT119" s="466"/>
      <c r="BU119" s="466"/>
      <c r="BV119" s="466"/>
      <c r="BW119" s="466"/>
      <c r="BX119" s="466"/>
      <c r="BY119" s="466"/>
      <c r="BZ119" s="466"/>
      <c r="CA119" s="466"/>
      <c r="CB119" s="466"/>
      <c r="CC119" s="466"/>
      <c r="CD119" s="466"/>
      <c r="CE119" s="466"/>
      <c r="CF119" s="466"/>
      <c r="CG119" s="466"/>
      <c r="CH119" s="466"/>
      <c r="CI119" s="466"/>
      <c r="CJ119" s="466"/>
      <c r="CK119" s="466"/>
      <c r="CL119" s="466"/>
      <c r="CM119" s="466"/>
      <c r="CN119" s="466"/>
      <c r="CO119" s="466"/>
      <c r="CP119" s="466"/>
      <c r="CQ119" s="466"/>
      <c r="CR119" s="466"/>
      <c r="CS119" s="466"/>
      <c r="CT119" s="466"/>
      <c r="CU119" s="466"/>
      <c r="CV119" s="466"/>
      <c r="CW119" s="466"/>
      <c r="CX119" s="466"/>
      <c r="CY119" s="466"/>
      <c r="CZ119" s="466"/>
      <c r="DA119" s="466"/>
      <c r="DB119" s="466"/>
      <c r="DC119" s="466"/>
      <c r="DD119" s="466"/>
      <c r="DE119" s="466"/>
      <c r="DF119" s="466"/>
      <c r="DG119" s="466"/>
      <c r="DH119" s="466"/>
      <c r="DI119" s="466"/>
      <c r="DJ119" s="466"/>
      <c r="DK119" s="466"/>
      <c r="DL119" s="466"/>
      <c r="DM119" s="466"/>
      <c r="DN119" s="466"/>
      <c r="DO119" s="466"/>
      <c r="DP119" s="466"/>
      <c r="DQ119" s="466"/>
      <c r="DR119" s="466"/>
      <c r="DS119" s="466"/>
      <c r="DT119" s="466"/>
      <c r="DU119" s="466"/>
      <c r="DV119" s="466"/>
      <c r="DW119" s="471"/>
      <c r="DX119" s="466"/>
      <c r="DY119" s="466"/>
      <c r="DZ119" s="466"/>
      <c r="EA119" s="466"/>
      <c r="EB119" s="466"/>
      <c r="EC119" s="466"/>
      <c r="ED119" s="466"/>
      <c r="EE119" s="466"/>
      <c r="EF119" s="466"/>
      <c r="EG119" s="466"/>
      <c r="EH119" s="466"/>
      <c r="EI119" s="466"/>
      <c r="EJ119" s="466"/>
      <c r="EK119" s="465"/>
      <c r="EL119" s="465"/>
      <c r="EM119" s="465"/>
      <c r="EN119" s="465"/>
      <c r="EO119" s="466"/>
      <c r="EP119" s="466"/>
      <c r="EQ119" s="466"/>
      <c r="ER119" s="465"/>
      <c r="ES119" s="465"/>
      <c r="ET119" s="465"/>
      <c r="EU119" s="465"/>
      <c r="EV119" s="465"/>
      <c r="EW119" s="467"/>
      <c r="EX119" s="467" t="s">
        <v>1401</v>
      </c>
      <c r="EY119" s="467">
        <v>0</v>
      </c>
      <c r="EZ119" s="467">
        <v>0</v>
      </c>
      <c r="FA119" s="467">
        <v>0</v>
      </c>
      <c r="FB119" s="469" t="s">
        <v>1402</v>
      </c>
      <c r="FC119" s="467">
        <v>100</v>
      </c>
      <c r="FD119" s="469" t="s">
        <v>1715</v>
      </c>
      <c r="FE119" s="467">
        <v>0</v>
      </c>
      <c r="FF119" s="469" t="s">
        <v>1404</v>
      </c>
      <c r="FG119" s="467">
        <v>0</v>
      </c>
      <c r="FH119" s="469" t="s">
        <v>1405</v>
      </c>
      <c r="FI119" s="467">
        <v>0</v>
      </c>
      <c r="FJ119" s="469" t="s">
        <v>1405</v>
      </c>
      <c r="FK119" s="467">
        <v>0</v>
      </c>
      <c r="FL119" s="472">
        <v>1</v>
      </c>
      <c r="FM119" s="473">
        <v>0</v>
      </c>
      <c r="FN119" s="473">
        <v>0</v>
      </c>
      <c r="FO119" s="473">
        <v>0</v>
      </c>
      <c r="FP119" s="473">
        <v>0</v>
      </c>
      <c r="FQ119" s="473">
        <v>0</v>
      </c>
      <c r="FR119" s="473">
        <v>0</v>
      </c>
      <c r="FS119" s="473">
        <v>0</v>
      </c>
      <c r="FT119" s="473">
        <v>0</v>
      </c>
      <c r="FU119" s="473">
        <v>0</v>
      </c>
      <c r="FV119" s="473">
        <v>106152</v>
      </c>
      <c r="FW119" s="473">
        <v>0</v>
      </c>
      <c r="FX119" s="473">
        <v>0</v>
      </c>
      <c r="FY119" s="473">
        <v>0</v>
      </c>
      <c r="FZ119" s="473">
        <v>0</v>
      </c>
      <c r="GA119" s="473">
        <v>0</v>
      </c>
      <c r="GB119" s="473">
        <v>0</v>
      </c>
      <c r="GC119" s="473">
        <v>0</v>
      </c>
      <c r="GD119" s="473">
        <v>0</v>
      </c>
      <c r="GE119" s="473">
        <v>0</v>
      </c>
      <c r="GF119" s="473">
        <v>129780</v>
      </c>
      <c r="GG119" s="473">
        <v>0</v>
      </c>
      <c r="GH119" s="473">
        <v>0</v>
      </c>
      <c r="GI119" s="473">
        <v>0</v>
      </c>
      <c r="GJ119" s="473">
        <v>0</v>
      </c>
      <c r="GK119" s="473">
        <v>0</v>
      </c>
      <c r="GL119" s="473">
        <v>0</v>
      </c>
      <c r="GM119" s="473">
        <v>0</v>
      </c>
      <c r="GN119" s="473">
        <v>0</v>
      </c>
      <c r="GO119" s="473">
        <v>0</v>
      </c>
      <c r="GP119" s="473">
        <v>0</v>
      </c>
      <c r="GQ119" s="473">
        <v>0</v>
      </c>
      <c r="GR119" s="473">
        <v>0</v>
      </c>
      <c r="GS119" s="473">
        <v>0</v>
      </c>
      <c r="GT119" s="473">
        <v>0</v>
      </c>
      <c r="GU119" s="473">
        <v>0</v>
      </c>
      <c r="GV119" s="473">
        <v>0</v>
      </c>
      <c r="GW119" s="473">
        <v>0</v>
      </c>
      <c r="GX119" s="473">
        <v>0</v>
      </c>
      <c r="GY119" s="473">
        <v>0</v>
      </c>
      <c r="GZ119" s="473">
        <v>0</v>
      </c>
      <c r="HA119" s="473">
        <v>0</v>
      </c>
      <c r="HB119" s="473">
        <v>0</v>
      </c>
      <c r="HC119" s="473">
        <v>0</v>
      </c>
      <c r="HD119" s="473">
        <v>0</v>
      </c>
      <c r="HE119" s="473">
        <v>0</v>
      </c>
      <c r="HF119" s="473">
        <v>0</v>
      </c>
      <c r="HG119" s="473">
        <v>0</v>
      </c>
      <c r="HH119" s="473">
        <v>0</v>
      </c>
      <c r="HI119" s="473">
        <v>0</v>
      </c>
      <c r="HJ119" s="473">
        <v>0</v>
      </c>
      <c r="HK119" s="473">
        <v>0</v>
      </c>
      <c r="HL119" s="473">
        <v>0</v>
      </c>
      <c r="HM119" s="473">
        <v>0</v>
      </c>
      <c r="HN119" s="473">
        <v>0</v>
      </c>
      <c r="HO119" s="473">
        <v>0</v>
      </c>
      <c r="HP119" s="473">
        <v>0</v>
      </c>
      <c r="HQ119" s="473">
        <v>0</v>
      </c>
      <c r="HR119" s="473">
        <v>0</v>
      </c>
      <c r="HS119" s="473">
        <v>0</v>
      </c>
      <c r="HT119" s="473">
        <v>0</v>
      </c>
      <c r="HU119" s="473">
        <v>0</v>
      </c>
      <c r="HV119" s="473">
        <v>0</v>
      </c>
      <c r="HW119" s="473">
        <v>0</v>
      </c>
      <c r="HX119" s="473">
        <v>0</v>
      </c>
      <c r="HY119" s="473">
        <v>0</v>
      </c>
      <c r="HZ119" s="473">
        <v>0</v>
      </c>
      <c r="IA119" s="473">
        <v>0</v>
      </c>
      <c r="IB119" s="473">
        <v>0</v>
      </c>
      <c r="IC119" s="473">
        <v>0</v>
      </c>
      <c r="ID119" s="473">
        <v>0</v>
      </c>
      <c r="IE119" s="473">
        <v>0</v>
      </c>
      <c r="IF119" s="473">
        <v>0</v>
      </c>
      <c r="IG119" s="473">
        <v>0</v>
      </c>
      <c r="IH119" s="473">
        <v>0</v>
      </c>
      <c r="II119" s="473">
        <v>0</v>
      </c>
      <c r="IJ119" s="473">
        <v>0</v>
      </c>
      <c r="IK119" s="473">
        <v>0</v>
      </c>
      <c r="IL119" s="473">
        <v>0</v>
      </c>
      <c r="IM119" s="473">
        <v>0</v>
      </c>
      <c r="IN119" s="473">
        <v>0</v>
      </c>
      <c r="IO119" s="473">
        <v>0</v>
      </c>
      <c r="IP119" s="473">
        <v>0</v>
      </c>
      <c r="IQ119" s="473">
        <v>0</v>
      </c>
      <c r="IR119" s="473">
        <v>0</v>
      </c>
      <c r="IS119" s="473">
        <v>0</v>
      </c>
      <c r="IT119" s="473">
        <v>0</v>
      </c>
      <c r="IU119" s="473">
        <v>0</v>
      </c>
      <c r="IV119" s="473">
        <v>0</v>
      </c>
      <c r="IW119" s="473">
        <v>0</v>
      </c>
      <c r="IX119" s="473">
        <v>0</v>
      </c>
      <c r="IY119" s="473">
        <v>0</v>
      </c>
      <c r="IZ119" s="473">
        <v>0</v>
      </c>
      <c r="JA119" s="473">
        <v>0</v>
      </c>
      <c r="JB119" s="473">
        <v>0</v>
      </c>
      <c r="JC119" s="473">
        <v>0</v>
      </c>
      <c r="JD119" s="473">
        <v>0</v>
      </c>
      <c r="JE119" s="473">
        <v>0</v>
      </c>
      <c r="JF119" s="473">
        <v>0</v>
      </c>
      <c r="JG119" s="473">
        <v>0</v>
      </c>
      <c r="JH119" s="473">
        <v>0</v>
      </c>
      <c r="JI119" s="467" t="s">
        <v>1406</v>
      </c>
      <c r="JJ119" s="467" t="s">
        <v>1406</v>
      </c>
      <c r="JK119" s="395"/>
      <c r="JL119" s="395"/>
      <c r="JM119" s="395"/>
      <c r="JN119" s="395"/>
      <c r="JO119" s="395"/>
      <c r="JP119" s="395"/>
      <c r="JQ119" s="395"/>
      <c r="JR119" s="395"/>
      <c r="JS119" s="395"/>
      <c r="JT119" s="395"/>
      <c r="JU119" s="395"/>
      <c r="JV119" s="395"/>
      <c r="JW119" s="395"/>
      <c r="JX119" s="395"/>
      <c r="JY119" s="395"/>
      <c r="JZ119" s="395"/>
      <c r="KA119" s="395"/>
      <c r="KB119" s="395"/>
      <c r="KC119" s="395"/>
      <c r="KD119" s="395"/>
      <c r="KE119" s="395"/>
      <c r="KF119" s="395"/>
      <c r="KG119" s="395"/>
      <c r="KH119" s="395"/>
      <c r="KI119" s="395"/>
      <c r="KJ119" s="395"/>
      <c r="KK119" s="395"/>
      <c r="KL119" s="395"/>
      <c r="KM119" s="395"/>
      <c r="KN119" s="395"/>
      <c r="KO119" s="395"/>
      <c r="KP119" s="395"/>
      <c r="KQ119" s="395"/>
      <c r="KR119" s="395"/>
      <c r="KS119" s="395"/>
      <c r="KT119" s="395"/>
      <c r="KU119" s="395"/>
      <c r="KV119" s="395"/>
      <c r="KW119" s="395"/>
      <c r="KX119" s="395"/>
      <c r="KY119" s="395"/>
      <c r="KZ119" s="395"/>
      <c r="LA119" s="395"/>
      <c r="LB119" s="395"/>
      <c r="LC119" s="395"/>
      <c r="LD119" s="395"/>
      <c r="LE119" s="395"/>
      <c r="LF119" s="395"/>
      <c r="LG119" s="395"/>
      <c r="LH119" s="395"/>
      <c r="LI119" s="395"/>
      <c r="LJ119" s="395"/>
      <c r="LK119" s="395"/>
      <c r="LL119" s="395"/>
      <c r="LM119" s="395"/>
      <c r="LN119" s="395"/>
      <c r="LO119" s="395"/>
      <c r="LP119" s="395"/>
      <c r="LQ119" s="395"/>
      <c r="LR119" s="395"/>
      <c r="LS119" s="395"/>
      <c r="LT119" s="395"/>
      <c r="LU119" s="395"/>
      <c r="LV119" s="395"/>
      <c r="LW119" s="395"/>
      <c r="LX119" s="395"/>
      <c r="LY119" s="395"/>
      <c r="LZ119" s="395"/>
      <c r="MA119" s="395"/>
      <c r="MB119" s="395"/>
      <c r="MC119" s="395"/>
      <c r="MD119" s="395"/>
      <c r="ME119" s="395"/>
      <c r="MF119" s="395"/>
      <c r="MG119" s="395"/>
      <c r="MH119" s="395"/>
      <c r="MI119" s="395"/>
      <c r="MJ119" s="395"/>
      <c r="MK119" s="395"/>
      <c r="ML119" s="395"/>
      <c r="MM119" s="395"/>
      <c r="MN119" s="395"/>
      <c r="MO119" s="395"/>
      <c r="MP119" s="395"/>
      <c r="MQ119" s="395"/>
      <c r="MR119" s="395"/>
      <c r="MS119" s="395"/>
      <c r="MT119" s="395"/>
      <c r="MU119" s="395"/>
      <c r="MV119" s="395"/>
      <c r="MW119" s="395"/>
      <c r="MX119" s="395"/>
      <c r="MY119" s="395"/>
      <c r="MZ119" s="395"/>
      <c r="NA119" s="395"/>
      <c r="NB119" s="395"/>
      <c r="NC119" s="395"/>
      <c r="ND119" s="395"/>
      <c r="NE119" s="395"/>
      <c r="NF119" s="395"/>
      <c r="NG119" s="489"/>
      <c r="NH119" s="475">
        <v>4.8442110976035408</v>
      </c>
      <c r="NI119" s="475">
        <v>24.188114852553998</v>
      </c>
      <c r="NJ119" s="475">
        <v>4.8369641514057156</v>
      </c>
      <c r="NK119" s="475">
        <v>2613.4361162482269</v>
      </c>
      <c r="NL119" s="475">
        <v>17.188851924222796</v>
      </c>
      <c r="NM119" s="475">
        <v>0.31857799999999997</v>
      </c>
      <c r="NN119" s="475">
        <v>0.91591300000000009</v>
      </c>
      <c r="NO119" s="475">
        <v>9.2919000000000002E-2</v>
      </c>
      <c r="NP119" s="475">
        <v>5.0875391653601103E-2</v>
      </c>
      <c r="NQ119" s="475">
        <v>0.78887055632765113</v>
      </c>
      <c r="NR119" s="475">
        <v>0.41290540965866812</v>
      </c>
      <c r="NS119" s="475">
        <v>0</v>
      </c>
      <c r="NT119" s="475">
        <v>12.615146802415383</v>
      </c>
      <c r="NU119" s="475">
        <v>2.5950003866268952E-2</v>
      </c>
      <c r="NV119" s="475">
        <v>0</v>
      </c>
      <c r="NW119" s="475">
        <v>0.47810679443006182</v>
      </c>
      <c r="NX119" s="475">
        <v>0</v>
      </c>
      <c r="NY119" s="475">
        <v>0</v>
      </c>
      <c r="NZ119" s="475">
        <v>1.5037548742175626</v>
      </c>
      <c r="OA119" s="475">
        <v>2.0340000025518452E-2</v>
      </c>
      <c r="OB119" s="475">
        <v>0.21999999999999995</v>
      </c>
      <c r="OC119" s="475">
        <v>1.6701339485532318</v>
      </c>
      <c r="OD119" s="475">
        <v>-1.131240054880403E-15</v>
      </c>
      <c r="OE119" s="475">
        <v>-9.8347663879266567E-15</v>
      </c>
      <c r="OF119" s="475">
        <v>0.1099999964237213</v>
      </c>
      <c r="OG119" s="475">
        <v>6.9649621844291701E-2</v>
      </c>
      <c r="OH119" s="475">
        <v>0.32352380103926986</v>
      </c>
      <c r="OI119" s="475">
        <v>0.11</v>
      </c>
      <c r="OJ119" s="475">
        <v>4.5333999999999999E-2</v>
      </c>
      <c r="OK119" s="475">
        <v>5.7752364000000007E-2</v>
      </c>
      <c r="OL119" s="475">
        <v>0.59222743616506268</v>
      </c>
      <c r="OM119" s="475" t="s">
        <v>1395</v>
      </c>
      <c r="ON119" s="475">
        <v>1</v>
      </c>
      <c r="OO119" s="475">
        <v>108</v>
      </c>
      <c r="OP119" s="490"/>
      <c r="OQ119" s="491" t="s">
        <v>1395</v>
      </c>
      <c r="OR119" s="478" t="s">
        <v>1395</v>
      </c>
      <c r="OS119" s="479">
        <v>1573466</v>
      </c>
      <c r="OT119" s="479">
        <v>2048</v>
      </c>
      <c r="OU119" s="479" t="s">
        <v>1395</v>
      </c>
      <c r="OV119" s="479" t="s">
        <v>1395</v>
      </c>
      <c r="OW119" s="479">
        <v>0</v>
      </c>
      <c r="OX119" s="479">
        <v>1</v>
      </c>
      <c r="OY119" s="480">
        <v>1</v>
      </c>
      <c r="OZ119" s="480">
        <v>0.58287687399761434</v>
      </c>
      <c r="PA119" s="481"/>
      <c r="PB119" s="482">
        <v>4.8442110976035408</v>
      </c>
      <c r="PC119" s="483"/>
      <c r="PD119" s="478">
        <v>786.12862103986595</v>
      </c>
      <c r="PE119" s="479">
        <v>-5.8244184832041383E-12</v>
      </c>
      <c r="PF119" s="479">
        <v>989.09914640391321</v>
      </c>
      <c r="PG119" s="480">
        <v>4.8442110976035408</v>
      </c>
      <c r="PH119" s="483"/>
      <c r="PI119" s="478">
        <v>4.8442110976035408</v>
      </c>
      <c r="PJ119" s="479">
        <v>84200</v>
      </c>
      <c r="PK119" s="479">
        <v>1000</v>
      </c>
      <c r="PL119" s="479">
        <v>3.8564811525120923E-2</v>
      </c>
      <c r="PM119" s="484">
        <v>36</v>
      </c>
      <c r="PN119" s="479">
        <v>13284</v>
      </c>
      <c r="PO119" s="485">
        <v>2045</v>
      </c>
      <c r="PP119" s="479">
        <v>33</v>
      </c>
      <c r="PQ119" s="479">
        <v>0</v>
      </c>
      <c r="PR119" s="486" t="s">
        <v>1819</v>
      </c>
      <c r="PS119" s="486" t="s">
        <v>1657</v>
      </c>
      <c r="PT119" s="479">
        <v>1</v>
      </c>
      <c r="PU119" s="487" t="s">
        <v>1818</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row>
    <row r="120" spans="1:457" x14ac:dyDescent="0.35">
      <c r="A120" s="459" t="s">
        <v>1820</v>
      </c>
      <c r="B120" s="460">
        <v>4.8827759091286618</v>
      </c>
      <c r="C120" s="488">
        <f>NPV(About!A$94,'H2 Data'!AE$2:BH$2)/30*AB120+B120</f>
        <v>4.8827759091286618</v>
      </c>
      <c r="D120" s="462" t="s">
        <v>1592</v>
      </c>
      <c r="E120" s="463" t="s">
        <v>1820</v>
      </c>
      <c r="F120" s="463" t="s">
        <v>1391</v>
      </c>
      <c r="G120" s="463" t="s">
        <v>1392</v>
      </c>
      <c r="H120" s="463" t="s">
        <v>1713</v>
      </c>
      <c r="I120" s="463" t="s">
        <v>1654</v>
      </c>
      <c r="J120" s="464">
        <v>2049</v>
      </c>
      <c r="K120" s="465">
        <v>1000</v>
      </c>
      <c r="L120" s="466">
        <v>0.56999999999999995</v>
      </c>
      <c r="M120" s="466">
        <v>2.3300000000000001E-2</v>
      </c>
      <c r="N120" s="466">
        <v>0.25</v>
      </c>
      <c r="O120" s="471">
        <v>0.11</v>
      </c>
      <c r="P120" s="465">
        <v>1</v>
      </c>
      <c r="Q120" s="465">
        <v>2</v>
      </c>
      <c r="R120" s="465">
        <v>30</v>
      </c>
      <c r="S120" s="467" t="s">
        <v>1395</v>
      </c>
      <c r="T120" s="468">
        <v>92976</v>
      </c>
      <c r="U120" s="468">
        <v>916483</v>
      </c>
      <c r="V120" s="468">
        <v>318777</v>
      </c>
      <c r="W120" s="468">
        <v>10141</v>
      </c>
      <c r="X120" s="465">
        <v>0</v>
      </c>
      <c r="Y120" s="469" t="s">
        <v>1772</v>
      </c>
      <c r="Z120" s="470">
        <v>22.15</v>
      </c>
      <c r="AA120" s="469" t="s">
        <v>1397</v>
      </c>
      <c r="AB120" s="465">
        <v>0</v>
      </c>
      <c r="AC120" s="466">
        <v>0</v>
      </c>
      <c r="AD120" s="466">
        <v>0.7</v>
      </c>
      <c r="AE120" s="466">
        <v>0.7</v>
      </c>
      <c r="AF120" s="467" t="s">
        <v>1398</v>
      </c>
      <c r="AG120" s="465">
        <v>453.34</v>
      </c>
      <c r="AH120" s="465">
        <v>453.34</v>
      </c>
      <c r="AI120" s="465">
        <v>453.34</v>
      </c>
      <c r="AJ120" s="465">
        <v>30</v>
      </c>
      <c r="AK120" s="469" t="s">
        <v>1399</v>
      </c>
      <c r="AL120" s="466">
        <v>0.91</v>
      </c>
      <c r="AM120" s="466">
        <v>0.01</v>
      </c>
      <c r="AN120" s="469" t="s">
        <v>1400</v>
      </c>
      <c r="AO120" s="466"/>
      <c r="AP120" s="466"/>
      <c r="AQ120" s="466"/>
      <c r="AR120" s="466"/>
      <c r="AS120" s="466"/>
      <c r="AT120" s="466"/>
      <c r="AU120" s="466"/>
      <c r="AV120" s="466"/>
      <c r="AW120" s="466"/>
      <c r="AX120" s="466"/>
      <c r="AY120" s="466"/>
      <c r="AZ120" s="466"/>
      <c r="BA120" s="466"/>
      <c r="BB120" s="466"/>
      <c r="BC120" s="466"/>
      <c r="BD120" s="466"/>
      <c r="BE120" s="466"/>
      <c r="BF120" s="466"/>
      <c r="BG120" s="466"/>
      <c r="BH120" s="466"/>
      <c r="BI120" s="466"/>
      <c r="BJ120" s="466"/>
      <c r="BK120" s="466"/>
      <c r="BL120" s="466"/>
      <c r="BM120" s="466"/>
      <c r="BN120" s="466"/>
      <c r="BO120" s="466"/>
      <c r="BP120" s="466"/>
      <c r="BQ120" s="466"/>
      <c r="BR120" s="466"/>
      <c r="BS120" s="466"/>
      <c r="BT120" s="466"/>
      <c r="BU120" s="466"/>
      <c r="BV120" s="466"/>
      <c r="BW120" s="466"/>
      <c r="BX120" s="466"/>
      <c r="BY120" s="466"/>
      <c r="BZ120" s="466"/>
      <c r="CA120" s="466"/>
      <c r="CB120" s="466"/>
      <c r="CC120" s="466"/>
      <c r="CD120" s="466"/>
      <c r="CE120" s="466"/>
      <c r="CF120" s="466"/>
      <c r="CG120" s="466"/>
      <c r="CH120" s="466"/>
      <c r="CI120" s="466"/>
      <c r="CJ120" s="466"/>
      <c r="CK120" s="466"/>
      <c r="CL120" s="466"/>
      <c r="CM120" s="466"/>
      <c r="CN120" s="466"/>
      <c r="CO120" s="466"/>
      <c r="CP120" s="466"/>
      <c r="CQ120" s="466"/>
      <c r="CR120" s="466"/>
      <c r="CS120" s="466"/>
      <c r="CT120" s="466"/>
      <c r="CU120" s="466"/>
      <c r="CV120" s="466"/>
      <c r="CW120" s="466"/>
      <c r="CX120" s="466"/>
      <c r="CY120" s="466"/>
      <c r="CZ120" s="466"/>
      <c r="DA120" s="466"/>
      <c r="DB120" s="466"/>
      <c r="DC120" s="466"/>
      <c r="DD120" s="466"/>
      <c r="DE120" s="466"/>
      <c r="DF120" s="466"/>
      <c r="DG120" s="466"/>
      <c r="DH120" s="466"/>
      <c r="DI120" s="466"/>
      <c r="DJ120" s="466"/>
      <c r="DK120" s="466"/>
      <c r="DL120" s="466"/>
      <c r="DM120" s="466"/>
      <c r="DN120" s="466"/>
      <c r="DO120" s="466"/>
      <c r="DP120" s="466"/>
      <c r="DQ120" s="466"/>
      <c r="DR120" s="466"/>
      <c r="DS120" s="466"/>
      <c r="DT120" s="466"/>
      <c r="DU120" s="466"/>
      <c r="DV120" s="466"/>
      <c r="DW120" s="471"/>
      <c r="DX120" s="466"/>
      <c r="DY120" s="466"/>
      <c r="DZ120" s="466"/>
      <c r="EA120" s="466"/>
      <c r="EB120" s="466"/>
      <c r="EC120" s="466"/>
      <c r="ED120" s="466"/>
      <c r="EE120" s="466"/>
      <c r="EF120" s="466"/>
      <c r="EG120" s="466"/>
      <c r="EH120" s="466"/>
      <c r="EI120" s="466"/>
      <c r="EJ120" s="466"/>
      <c r="EK120" s="465"/>
      <c r="EL120" s="465"/>
      <c r="EM120" s="465"/>
      <c r="EN120" s="465"/>
      <c r="EO120" s="466"/>
      <c r="EP120" s="466"/>
      <c r="EQ120" s="466"/>
      <c r="ER120" s="465"/>
      <c r="ES120" s="465"/>
      <c r="ET120" s="465"/>
      <c r="EU120" s="465"/>
      <c r="EV120" s="465"/>
      <c r="EW120" s="467"/>
      <c r="EX120" s="467" t="s">
        <v>1401</v>
      </c>
      <c r="EY120" s="467">
        <v>0</v>
      </c>
      <c r="EZ120" s="467">
        <v>0</v>
      </c>
      <c r="FA120" s="467">
        <v>0</v>
      </c>
      <c r="FB120" s="469" t="s">
        <v>1402</v>
      </c>
      <c r="FC120" s="467">
        <v>100</v>
      </c>
      <c r="FD120" s="469" t="s">
        <v>1715</v>
      </c>
      <c r="FE120" s="467">
        <v>0</v>
      </c>
      <c r="FF120" s="469" t="s">
        <v>1404</v>
      </c>
      <c r="FG120" s="467">
        <v>0</v>
      </c>
      <c r="FH120" s="469" t="s">
        <v>1405</v>
      </c>
      <c r="FI120" s="467">
        <v>0</v>
      </c>
      <c r="FJ120" s="469" t="s">
        <v>1405</v>
      </c>
      <c r="FK120" s="467">
        <v>0</v>
      </c>
      <c r="FL120" s="472">
        <v>1</v>
      </c>
      <c r="FM120" s="473">
        <v>0</v>
      </c>
      <c r="FN120" s="473">
        <v>0</v>
      </c>
      <c r="FO120" s="473">
        <v>0</v>
      </c>
      <c r="FP120" s="473">
        <v>0</v>
      </c>
      <c r="FQ120" s="473">
        <v>0</v>
      </c>
      <c r="FR120" s="473">
        <v>0</v>
      </c>
      <c r="FS120" s="473">
        <v>0</v>
      </c>
      <c r="FT120" s="473">
        <v>0</v>
      </c>
      <c r="FU120" s="473">
        <v>0</v>
      </c>
      <c r="FV120" s="473">
        <v>108307</v>
      </c>
      <c r="FW120" s="473">
        <v>0</v>
      </c>
      <c r="FX120" s="473">
        <v>0</v>
      </c>
      <c r="FY120" s="473">
        <v>0</v>
      </c>
      <c r="FZ120" s="473">
        <v>0</v>
      </c>
      <c r="GA120" s="473">
        <v>0</v>
      </c>
      <c r="GB120" s="473">
        <v>0</v>
      </c>
      <c r="GC120" s="473">
        <v>0</v>
      </c>
      <c r="GD120" s="473">
        <v>0</v>
      </c>
      <c r="GE120" s="473">
        <v>0</v>
      </c>
      <c r="GF120" s="473">
        <v>132415</v>
      </c>
      <c r="GG120" s="473">
        <v>0</v>
      </c>
      <c r="GH120" s="473">
        <v>0</v>
      </c>
      <c r="GI120" s="473">
        <v>0</v>
      </c>
      <c r="GJ120" s="473">
        <v>0</v>
      </c>
      <c r="GK120" s="473">
        <v>0</v>
      </c>
      <c r="GL120" s="473">
        <v>0</v>
      </c>
      <c r="GM120" s="473">
        <v>0</v>
      </c>
      <c r="GN120" s="473">
        <v>0</v>
      </c>
      <c r="GO120" s="473">
        <v>0</v>
      </c>
      <c r="GP120" s="473">
        <v>0</v>
      </c>
      <c r="GQ120" s="473">
        <v>0</v>
      </c>
      <c r="GR120" s="473">
        <v>0</v>
      </c>
      <c r="GS120" s="473">
        <v>0</v>
      </c>
      <c r="GT120" s="473">
        <v>0</v>
      </c>
      <c r="GU120" s="473">
        <v>0</v>
      </c>
      <c r="GV120" s="473">
        <v>0</v>
      </c>
      <c r="GW120" s="473">
        <v>0</v>
      </c>
      <c r="GX120" s="473">
        <v>0</v>
      </c>
      <c r="GY120" s="473">
        <v>0</v>
      </c>
      <c r="GZ120" s="473">
        <v>0</v>
      </c>
      <c r="HA120" s="473">
        <v>0</v>
      </c>
      <c r="HB120" s="473">
        <v>0</v>
      </c>
      <c r="HC120" s="473">
        <v>0</v>
      </c>
      <c r="HD120" s="473">
        <v>0</v>
      </c>
      <c r="HE120" s="473">
        <v>0</v>
      </c>
      <c r="HF120" s="473">
        <v>0</v>
      </c>
      <c r="HG120" s="473">
        <v>0</v>
      </c>
      <c r="HH120" s="473">
        <v>0</v>
      </c>
      <c r="HI120" s="473">
        <v>0</v>
      </c>
      <c r="HJ120" s="473">
        <v>0</v>
      </c>
      <c r="HK120" s="473">
        <v>0</v>
      </c>
      <c r="HL120" s="473">
        <v>0</v>
      </c>
      <c r="HM120" s="473">
        <v>0</v>
      </c>
      <c r="HN120" s="473">
        <v>0</v>
      </c>
      <c r="HO120" s="473">
        <v>0</v>
      </c>
      <c r="HP120" s="473">
        <v>0</v>
      </c>
      <c r="HQ120" s="473">
        <v>0</v>
      </c>
      <c r="HR120" s="473">
        <v>0</v>
      </c>
      <c r="HS120" s="473">
        <v>0</v>
      </c>
      <c r="HT120" s="473">
        <v>0</v>
      </c>
      <c r="HU120" s="473">
        <v>0</v>
      </c>
      <c r="HV120" s="473">
        <v>0</v>
      </c>
      <c r="HW120" s="473">
        <v>0</v>
      </c>
      <c r="HX120" s="473">
        <v>0</v>
      </c>
      <c r="HY120" s="473">
        <v>0</v>
      </c>
      <c r="HZ120" s="473">
        <v>0</v>
      </c>
      <c r="IA120" s="473">
        <v>0</v>
      </c>
      <c r="IB120" s="473">
        <v>0</v>
      </c>
      <c r="IC120" s="473">
        <v>0</v>
      </c>
      <c r="ID120" s="473">
        <v>0</v>
      </c>
      <c r="IE120" s="473">
        <v>0</v>
      </c>
      <c r="IF120" s="473">
        <v>0</v>
      </c>
      <c r="IG120" s="473">
        <v>0</v>
      </c>
      <c r="IH120" s="473">
        <v>0</v>
      </c>
      <c r="II120" s="473">
        <v>0</v>
      </c>
      <c r="IJ120" s="473">
        <v>0</v>
      </c>
      <c r="IK120" s="473">
        <v>0</v>
      </c>
      <c r="IL120" s="473">
        <v>0</v>
      </c>
      <c r="IM120" s="473">
        <v>0</v>
      </c>
      <c r="IN120" s="473">
        <v>0</v>
      </c>
      <c r="IO120" s="473">
        <v>0</v>
      </c>
      <c r="IP120" s="473">
        <v>0</v>
      </c>
      <c r="IQ120" s="473">
        <v>0</v>
      </c>
      <c r="IR120" s="473">
        <v>0</v>
      </c>
      <c r="IS120" s="473">
        <v>0</v>
      </c>
      <c r="IT120" s="473">
        <v>0</v>
      </c>
      <c r="IU120" s="473">
        <v>0</v>
      </c>
      <c r="IV120" s="473">
        <v>0</v>
      </c>
      <c r="IW120" s="473">
        <v>0</v>
      </c>
      <c r="IX120" s="473">
        <v>0</v>
      </c>
      <c r="IY120" s="473">
        <v>0</v>
      </c>
      <c r="IZ120" s="473">
        <v>0</v>
      </c>
      <c r="JA120" s="473">
        <v>0</v>
      </c>
      <c r="JB120" s="473">
        <v>0</v>
      </c>
      <c r="JC120" s="473">
        <v>0</v>
      </c>
      <c r="JD120" s="473">
        <v>0</v>
      </c>
      <c r="JE120" s="473">
        <v>0</v>
      </c>
      <c r="JF120" s="473">
        <v>0</v>
      </c>
      <c r="JG120" s="473">
        <v>0</v>
      </c>
      <c r="JH120" s="473">
        <v>0</v>
      </c>
      <c r="JI120" s="467" t="s">
        <v>1406</v>
      </c>
      <c r="JJ120" s="467" t="s">
        <v>1406</v>
      </c>
      <c r="JK120" s="395"/>
      <c r="JL120" s="395"/>
      <c r="JM120" s="395"/>
      <c r="JN120" s="395"/>
      <c r="JO120" s="395"/>
      <c r="JP120" s="395"/>
      <c r="JQ120" s="395"/>
      <c r="JR120" s="395"/>
      <c r="JS120" s="395"/>
      <c r="JT120" s="395"/>
      <c r="JU120" s="395"/>
      <c r="JV120" s="395"/>
      <c r="JW120" s="395"/>
      <c r="JX120" s="395"/>
      <c r="JY120" s="395"/>
      <c r="JZ120" s="395"/>
      <c r="KA120" s="395"/>
      <c r="KB120" s="395"/>
      <c r="KC120" s="395"/>
      <c r="KD120" s="395"/>
      <c r="KE120" s="395"/>
      <c r="KF120" s="395"/>
      <c r="KG120" s="395"/>
      <c r="KH120" s="395"/>
      <c r="KI120" s="395"/>
      <c r="KJ120" s="395"/>
      <c r="KK120" s="395"/>
      <c r="KL120" s="395"/>
      <c r="KM120" s="395"/>
      <c r="KN120" s="395"/>
      <c r="KO120" s="395"/>
      <c r="KP120" s="395"/>
      <c r="KQ120" s="395"/>
      <c r="KR120" s="395"/>
      <c r="KS120" s="395"/>
      <c r="KT120" s="395"/>
      <c r="KU120" s="395"/>
      <c r="KV120" s="395"/>
      <c r="KW120" s="395"/>
      <c r="KX120" s="395"/>
      <c r="KY120" s="395"/>
      <c r="KZ120" s="395"/>
      <c r="LA120" s="395"/>
      <c r="LB120" s="395"/>
      <c r="LC120" s="395"/>
      <c r="LD120" s="395"/>
      <c r="LE120" s="395"/>
      <c r="LF120" s="395"/>
      <c r="LG120" s="395"/>
      <c r="LH120" s="395"/>
      <c r="LI120" s="395"/>
      <c r="LJ120" s="395"/>
      <c r="LK120" s="395"/>
      <c r="LL120" s="395"/>
      <c r="LM120" s="395"/>
      <c r="LN120" s="395"/>
      <c r="LO120" s="395"/>
      <c r="LP120" s="395"/>
      <c r="LQ120" s="395"/>
      <c r="LR120" s="395"/>
      <c r="LS120" s="395"/>
      <c r="LT120" s="395"/>
      <c r="LU120" s="395"/>
      <c r="LV120" s="395"/>
      <c r="LW120" s="395"/>
      <c r="LX120" s="395"/>
      <c r="LY120" s="395"/>
      <c r="LZ120" s="395"/>
      <c r="MA120" s="395"/>
      <c r="MB120" s="395"/>
      <c r="MC120" s="395"/>
      <c r="MD120" s="395"/>
      <c r="ME120" s="395"/>
      <c r="MF120" s="395"/>
      <c r="MG120" s="395"/>
      <c r="MH120" s="395"/>
      <c r="MI120" s="395"/>
      <c r="MJ120" s="395"/>
      <c r="MK120" s="395"/>
      <c r="ML120" s="395"/>
      <c r="MM120" s="395"/>
      <c r="MN120" s="395"/>
      <c r="MO120" s="395"/>
      <c r="MP120" s="395"/>
      <c r="MQ120" s="395"/>
      <c r="MR120" s="395"/>
      <c r="MS120" s="395"/>
      <c r="MT120" s="395"/>
      <c r="MU120" s="395"/>
      <c r="MV120" s="395"/>
      <c r="MW120" s="395"/>
      <c r="MX120" s="395"/>
      <c r="MY120" s="395"/>
      <c r="MZ120" s="395"/>
      <c r="NA120" s="395"/>
      <c r="NB120" s="395"/>
      <c r="NC120" s="395"/>
      <c r="ND120" s="395"/>
      <c r="NE120" s="395"/>
      <c r="NF120" s="395"/>
      <c r="NG120" s="489"/>
      <c r="NH120" s="475">
        <v>4.8827759091286618</v>
      </c>
      <c r="NI120" s="475">
        <v>24.380676669461231</v>
      </c>
      <c r="NJ120" s="475">
        <v>4.8937911017910203</v>
      </c>
      <c r="NK120" s="475">
        <v>2621.4623797732665</v>
      </c>
      <c r="NL120" s="475">
        <v>17.38131995413837</v>
      </c>
      <c r="NM120" s="475">
        <v>0.31877699999999998</v>
      </c>
      <c r="NN120" s="475">
        <v>0.91648300000000005</v>
      </c>
      <c r="NO120" s="475">
        <v>9.2976000000000003E-2</v>
      </c>
      <c r="NP120" s="475">
        <v>5.0907083400387125E-2</v>
      </c>
      <c r="NQ120" s="475">
        <v>0.78936144239866657</v>
      </c>
      <c r="NR120" s="475">
        <v>0.41359875167601357</v>
      </c>
      <c r="NS120" s="475">
        <v>0</v>
      </c>
      <c r="NT120" s="475">
        <v>12.802329757482539</v>
      </c>
      <c r="NU120" s="475">
        <v>2.6559510331784861E-2</v>
      </c>
      <c r="NV120" s="475">
        <v>0</v>
      </c>
      <c r="NW120" s="475">
        <v>0.47871416829486013</v>
      </c>
      <c r="NX120" s="475">
        <v>0</v>
      </c>
      <c r="NY120" s="475">
        <v>0</v>
      </c>
      <c r="NZ120" s="475">
        <v>1.5057893571537289</v>
      </c>
      <c r="OA120" s="475">
        <v>2.0339999929803797E-2</v>
      </c>
      <c r="OB120" s="475">
        <v>0.21999999999999995</v>
      </c>
      <c r="OC120" s="475">
        <v>1.6715328266003584</v>
      </c>
      <c r="OD120" s="475">
        <v>-9.6208967167410748E-16</v>
      </c>
      <c r="OE120" s="475">
        <v>-8.3642080426088149E-15</v>
      </c>
      <c r="OF120" s="475">
        <v>0.1099999964237213</v>
      </c>
      <c r="OG120" s="475">
        <v>6.9670388102531414E-2</v>
      </c>
      <c r="OH120" s="475">
        <v>0.32393960984764386</v>
      </c>
      <c r="OI120" s="475">
        <v>0.11</v>
      </c>
      <c r="OJ120" s="475">
        <v>4.5333999999999992E-2</v>
      </c>
      <c r="OK120" s="475">
        <v>5.7752364E-2</v>
      </c>
      <c r="OL120" s="475">
        <v>0.58042166301231402</v>
      </c>
      <c r="OM120" s="475" t="s">
        <v>1395</v>
      </c>
      <c r="ON120" s="475">
        <v>1</v>
      </c>
      <c r="OO120" s="475">
        <v>109</v>
      </c>
      <c r="OP120" s="490"/>
      <c r="OQ120" s="491" t="s">
        <v>1395</v>
      </c>
      <c r="OR120" s="478" t="s">
        <v>1395</v>
      </c>
      <c r="OS120" s="479">
        <v>1579099</v>
      </c>
      <c r="OT120" s="479">
        <v>2049</v>
      </c>
      <c r="OU120" s="479" t="s">
        <v>1395</v>
      </c>
      <c r="OV120" s="479" t="s">
        <v>1395</v>
      </c>
      <c r="OW120" s="479">
        <v>0</v>
      </c>
      <c r="OX120" s="479">
        <v>1</v>
      </c>
      <c r="OY120" s="480">
        <v>1</v>
      </c>
      <c r="OZ120" s="480">
        <v>0.57125749688087124</v>
      </c>
      <c r="PA120" s="481"/>
      <c r="PB120" s="482">
        <v>4.8827759091286618</v>
      </c>
      <c r="PC120" s="483"/>
      <c r="PD120" s="478">
        <v>770.936947992824</v>
      </c>
      <c r="PE120" s="479">
        <v>-4.8547675418719808E-12</v>
      </c>
      <c r="PF120" s="479">
        <v>970.19386299505402</v>
      </c>
      <c r="PG120" s="480">
        <v>4.8827759091286618</v>
      </c>
      <c r="PH120" s="483"/>
      <c r="PI120" s="478">
        <v>4.8827759091286618</v>
      </c>
      <c r="PJ120" s="479">
        <v>85200</v>
      </c>
      <c r="PK120" s="479">
        <v>1000</v>
      </c>
      <c r="PL120" s="479">
        <v>3.855981361315397E-2</v>
      </c>
      <c r="PM120" s="484">
        <v>36</v>
      </c>
      <c r="PN120" s="479">
        <v>13248</v>
      </c>
      <c r="PO120" s="485">
        <v>2046</v>
      </c>
      <c r="PP120" s="479">
        <v>33</v>
      </c>
      <c r="PQ120" s="479">
        <v>0</v>
      </c>
      <c r="PR120" s="486" t="s">
        <v>1821</v>
      </c>
      <c r="PS120" s="486" t="s">
        <v>1657</v>
      </c>
      <c r="PT120" s="479">
        <v>1</v>
      </c>
      <c r="PU120" s="487" t="s">
        <v>1820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row>
    <row r="121" spans="1:457" x14ac:dyDescent="0.35">
      <c r="A121" s="459" t="s">
        <v>1822</v>
      </c>
      <c r="B121" s="460">
        <v>4.9213357227418157</v>
      </c>
      <c r="C121" s="488">
        <f>NPV(About!A$94,'H2 Data'!AE$2:BH$2)/30*AB121+B121</f>
        <v>4.9213357227418157</v>
      </c>
      <c r="D121" s="462" t="s">
        <v>1592</v>
      </c>
      <c r="E121" s="463" t="s">
        <v>1822</v>
      </c>
      <c r="F121" s="463" t="s">
        <v>1391</v>
      </c>
      <c r="G121" s="463" t="s">
        <v>1392</v>
      </c>
      <c r="H121" s="463" t="s">
        <v>1713</v>
      </c>
      <c r="I121" s="463" t="s">
        <v>1654</v>
      </c>
      <c r="J121" s="464">
        <v>2050</v>
      </c>
      <c r="K121" s="465">
        <v>1000</v>
      </c>
      <c r="L121" s="466">
        <v>0.56999999999999995</v>
      </c>
      <c r="M121" s="466">
        <v>2.3300000000000001E-2</v>
      </c>
      <c r="N121" s="466">
        <v>0.25</v>
      </c>
      <c r="O121" s="471">
        <v>0.11</v>
      </c>
      <c r="P121" s="465">
        <v>1</v>
      </c>
      <c r="Q121" s="465">
        <v>2</v>
      </c>
      <c r="R121" s="465">
        <v>30</v>
      </c>
      <c r="S121" s="467" t="s">
        <v>1395</v>
      </c>
      <c r="T121" s="468">
        <v>93064</v>
      </c>
      <c r="U121" s="468">
        <v>917350.00000000012</v>
      </c>
      <c r="V121" s="468">
        <v>319078.00000000006</v>
      </c>
      <c r="W121" s="468">
        <v>10166.000000000002</v>
      </c>
      <c r="X121" s="465">
        <v>0</v>
      </c>
      <c r="Y121" s="469" t="s">
        <v>1772</v>
      </c>
      <c r="Z121" s="470">
        <v>22.22</v>
      </c>
      <c r="AA121" s="469" t="s">
        <v>1397</v>
      </c>
      <c r="AB121" s="465">
        <v>0</v>
      </c>
      <c r="AC121" s="466">
        <v>0</v>
      </c>
      <c r="AD121" s="466">
        <v>0.7</v>
      </c>
      <c r="AE121" s="466">
        <v>0.7</v>
      </c>
      <c r="AF121" s="467" t="s">
        <v>1398</v>
      </c>
      <c r="AG121" s="465">
        <v>453.34</v>
      </c>
      <c r="AH121" s="465">
        <v>453.34</v>
      </c>
      <c r="AI121" s="465">
        <v>453.34</v>
      </c>
      <c r="AJ121" s="465">
        <v>30</v>
      </c>
      <c r="AK121" s="469" t="s">
        <v>1399</v>
      </c>
      <c r="AL121" s="466">
        <v>0.91</v>
      </c>
      <c r="AM121" s="466">
        <v>0.01</v>
      </c>
      <c r="AN121" s="469" t="s">
        <v>1400</v>
      </c>
      <c r="AO121" s="466"/>
      <c r="AP121" s="466"/>
      <c r="AQ121" s="466"/>
      <c r="AR121" s="466"/>
      <c r="AS121" s="466"/>
      <c r="AT121" s="466"/>
      <c r="AU121" s="466"/>
      <c r="AV121" s="466"/>
      <c r="AW121" s="466"/>
      <c r="AX121" s="466"/>
      <c r="AY121" s="466"/>
      <c r="AZ121" s="466"/>
      <c r="BA121" s="466"/>
      <c r="BB121" s="466"/>
      <c r="BC121" s="466"/>
      <c r="BD121" s="466"/>
      <c r="BE121" s="466"/>
      <c r="BF121" s="466"/>
      <c r="BG121" s="466"/>
      <c r="BH121" s="466"/>
      <c r="BI121" s="466"/>
      <c r="BJ121" s="466"/>
      <c r="BK121" s="466"/>
      <c r="BL121" s="466"/>
      <c r="BM121" s="466"/>
      <c r="BN121" s="466"/>
      <c r="BO121" s="466"/>
      <c r="BP121" s="466"/>
      <c r="BQ121" s="466"/>
      <c r="BR121" s="466"/>
      <c r="BS121" s="466"/>
      <c r="BT121" s="466"/>
      <c r="BU121" s="466"/>
      <c r="BV121" s="466"/>
      <c r="BW121" s="466"/>
      <c r="BX121" s="466"/>
      <c r="BY121" s="466"/>
      <c r="BZ121" s="466"/>
      <c r="CA121" s="466"/>
      <c r="CB121" s="466"/>
      <c r="CC121" s="466"/>
      <c r="CD121" s="466"/>
      <c r="CE121" s="466"/>
      <c r="CF121" s="466"/>
      <c r="CG121" s="466"/>
      <c r="CH121" s="466"/>
      <c r="CI121" s="466"/>
      <c r="CJ121" s="466"/>
      <c r="CK121" s="466"/>
      <c r="CL121" s="466"/>
      <c r="CM121" s="466"/>
      <c r="CN121" s="466"/>
      <c r="CO121" s="466"/>
      <c r="CP121" s="466"/>
      <c r="CQ121" s="466"/>
      <c r="CR121" s="466"/>
      <c r="CS121" s="466"/>
      <c r="CT121" s="466"/>
      <c r="CU121" s="466"/>
      <c r="CV121" s="466"/>
      <c r="CW121" s="466"/>
      <c r="CX121" s="466"/>
      <c r="CY121" s="466"/>
      <c r="CZ121" s="466"/>
      <c r="DA121" s="466"/>
      <c r="DB121" s="466"/>
      <c r="DC121" s="466"/>
      <c r="DD121" s="466"/>
      <c r="DE121" s="466"/>
      <c r="DF121" s="466"/>
      <c r="DG121" s="466"/>
      <c r="DH121" s="466"/>
      <c r="DI121" s="466"/>
      <c r="DJ121" s="466"/>
      <c r="DK121" s="466"/>
      <c r="DL121" s="466"/>
      <c r="DM121" s="466"/>
      <c r="DN121" s="466"/>
      <c r="DO121" s="466"/>
      <c r="DP121" s="466"/>
      <c r="DQ121" s="466"/>
      <c r="DR121" s="466"/>
      <c r="DS121" s="466"/>
      <c r="DT121" s="466"/>
      <c r="DU121" s="466"/>
      <c r="DV121" s="466"/>
      <c r="DW121" s="471"/>
      <c r="DX121" s="466"/>
      <c r="DY121" s="466"/>
      <c r="DZ121" s="466"/>
      <c r="EA121" s="466"/>
      <c r="EB121" s="466"/>
      <c r="EC121" s="466"/>
      <c r="ED121" s="466"/>
      <c r="EE121" s="466"/>
      <c r="EF121" s="466"/>
      <c r="EG121" s="466"/>
      <c r="EH121" s="466"/>
      <c r="EI121" s="466"/>
      <c r="EJ121" s="466"/>
      <c r="EK121" s="465"/>
      <c r="EL121" s="465"/>
      <c r="EM121" s="465"/>
      <c r="EN121" s="465"/>
      <c r="EO121" s="466"/>
      <c r="EP121" s="466"/>
      <c r="EQ121" s="466"/>
      <c r="ER121" s="465"/>
      <c r="ES121" s="465"/>
      <c r="ET121" s="465"/>
      <c r="EU121" s="465"/>
      <c r="EV121" s="465"/>
      <c r="EW121" s="467"/>
      <c r="EX121" s="467" t="s">
        <v>1401</v>
      </c>
      <c r="EY121" s="467">
        <v>0</v>
      </c>
      <c r="EZ121" s="467">
        <v>0</v>
      </c>
      <c r="FA121" s="467">
        <v>0</v>
      </c>
      <c r="FB121" s="469" t="s">
        <v>1402</v>
      </c>
      <c r="FC121" s="467">
        <v>100</v>
      </c>
      <c r="FD121" s="469" t="s">
        <v>1715</v>
      </c>
      <c r="FE121" s="467">
        <v>0</v>
      </c>
      <c r="FF121" s="469" t="s">
        <v>1404</v>
      </c>
      <c r="FG121" s="467">
        <v>0</v>
      </c>
      <c r="FH121" s="469" t="s">
        <v>1405</v>
      </c>
      <c r="FI121" s="467">
        <v>0</v>
      </c>
      <c r="FJ121" s="469" t="s">
        <v>1405</v>
      </c>
      <c r="FK121" s="467">
        <v>0</v>
      </c>
      <c r="FL121" s="472">
        <v>1</v>
      </c>
      <c r="FM121" s="473">
        <v>0</v>
      </c>
      <c r="FN121" s="473">
        <v>0</v>
      </c>
      <c r="FO121" s="473">
        <v>0</v>
      </c>
      <c r="FP121" s="473">
        <v>0</v>
      </c>
      <c r="FQ121" s="473">
        <v>0</v>
      </c>
      <c r="FR121" s="473">
        <v>0</v>
      </c>
      <c r="FS121" s="473">
        <v>0</v>
      </c>
      <c r="FT121" s="473">
        <v>0</v>
      </c>
      <c r="FU121" s="473">
        <v>0</v>
      </c>
      <c r="FV121" s="473">
        <v>110506.00000000001</v>
      </c>
      <c r="FW121" s="473">
        <v>0</v>
      </c>
      <c r="FX121" s="473">
        <v>0</v>
      </c>
      <c r="FY121" s="473">
        <v>0</v>
      </c>
      <c r="FZ121" s="473">
        <v>0</v>
      </c>
      <c r="GA121" s="473">
        <v>0</v>
      </c>
      <c r="GB121" s="473">
        <v>0</v>
      </c>
      <c r="GC121" s="473">
        <v>0</v>
      </c>
      <c r="GD121" s="473">
        <v>0</v>
      </c>
      <c r="GE121" s="473">
        <v>0</v>
      </c>
      <c r="GF121" s="473">
        <v>135103</v>
      </c>
      <c r="GG121" s="473">
        <v>0</v>
      </c>
      <c r="GH121" s="473">
        <v>0</v>
      </c>
      <c r="GI121" s="473">
        <v>0</v>
      </c>
      <c r="GJ121" s="473">
        <v>0</v>
      </c>
      <c r="GK121" s="473">
        <v>0</v>
      </c>
      <c r="GL121" s="473">
        <v>0</v>
      </c>
      <c r="GM121" s="473">
        <v>0</v>
      </c>
      <c r="GN121" s="473">
        <v>0</v>
      </c>
      <c r="GO121" s="473">
        <v>0</v>
      </c>
      <c r="GP121" s="473">
        <v>0</v>
      </c>
      <c r="GQ121" s="473">
        <v>0</v>
      </c>
      <c r="GR121" s="473">
        <v>0</v>
      </c>
      <c r="GS121" s="473">
        <v>0</v>
      </c>
      <c r="GT121" s="473">
        <v>0</v>
      </c>
      <c r="GU121" s="473">
        <v>0</v>
      </c>
      <c r="GV121" s="473">
        <v>0</v>
      </c>
      <c r="GW121" s="473">
        <v>0</v>
      </c>
      <c r="GX121" s="473">
        <v>0</v>
      </c>
      <c r="GY121" s="473">
        <v>0</v>
      </c>
      <c r="GZ121" s="473">
        <v>0</v>
      </c>
      <c r="HA121" s="473">
        <v>0</v>
      </c>
      <c r="HB121" s="473">
        <v>0</v>
      </c>
      <c r="HC121" s="473">
        <v>0</v>
      </c>
      <c r="HD121" s="473">
        <v>0</v>
      </c>
      <c r="HE121" s="473">
        <v>0</v>
      </c>
      <c r="HF121" s="473">
        <v>0</v>
      </c>
      <c r="HG121" s="473">
        <v>0</v>
      </c>
      <c r="HH121" s="473">
        <v>0</v>
      </c>
      <c r="HI121" s="473">
        <v>0</v>
      </c>
      <c r="HJ121" s="473">
        <v>0</v>
      </c>
      <c r="HK121" s="473">
        <v>0</v>
      </c>
      <c r="HL121" s="473">
        <v>0</v>
      </c>
      <c r="HM121" s="473">
        <v>0</v>
      </c>
      <c r="HN121" s="473">
        <v>0</v>
      </c>
      <c r="HO121" s="473">
        <v>0</v>
      </c>
      <c r="HP121" s="473">
        <v>0</v>
      </c>
      <c r="HQ121" s="473">
        <v>0</v>
      </c>
      <c r="HR121" s="473">
        <v>0</v>
      </c>
      <c r="HS121" s="473">
        <v>0</v>
      </c>
      <c r="HT121" s="473">
        <v>0</v>
      </c>
      <c r="HU121" s="473">
        <v>0</v>
      </c>
      <c r="HV121" s="473">
        <v>0</v>
      </c>
      <c r="HW121" s="473">
        <v>0</v>
      </c>
      <c r="HX121" s="473">
        <v>0</v>
      </c>
      <c r="HY121" s="473">
        <v>0</v>
      </c>
      <c r="HZ121" s="473">
        <v>0</v>
      </c>
      <c r="IA121" s="473">
        <v>0</v>
      </c>
      <c r="IB121" s="473">
        <v>0</v>
      </c>
      <c r="IC121" s="473">
        <v>0</v>
      </c>
      <c r="ID121" s="473">
        <v>0</v>
      </c>
      <c r="IE121" s="473">
        <v>0</v>
      </c>
      <c r="IF121" s="473">
        <v>0</v>
      </c>
      <c r="IG121" s="473">
        <v>0</v>
      </c>
      <c r="IH121" s="473">
        <v>0</v>
      </c>
      <c r="II121" s="473">
        <v>0</v>
      </c>
      <c r="IJ121" s="473">
        <v>0</v>
      </c>
      <c r="IK121" s="473">
        <v>0</v>
      </c>
      <c r="IL121" s="473">
        <v>0</v>
      </c>
      <c r="IM121" s="473">
        <v>0</v>
      </c>
      <c r="IN121" s="473">
        <v>0</v>
      </c>
      <c r="IO121" s="473">
        <v>0</v>
      </c>
      <c r="IP121" s="473">
        <v>0</v>
      </c>
      <c r="IQ121" s="473">
        <v>0</v>
      </c>
      <c r="IR121" s="473">
        <v>0</v>
      </c>
      <c r="IS121" s="473">
        <v>0</v>
      </c>
      <c r="IT121" s="473">
        <v>0</v>
      </c>
      <c r="IU121" s="473">
        <v>0</v>
      </c>
      <c r="IV121" s="473">
        <v>0</v>
      </c>
      <c r="IW121" s="473">
        <v>0</v>
      </c>
      <c r="IX121" s="473">
        <v>0</v>
      </c>
      <c r="IY121" s="473">
        <v>0</v>
      </c>
      <c r="IZ121" s="473">
        <v>0</v>
      </c>
      <c r="JA121" s="473">
        <v>0</v>
      </c>
      <c r="JB121" s="473">
        <v>0</v>
      </c>
      <c r="JC121" s="473">
        <v>0</v>
      </c>
      <c r="JD121" s="473">
        <v>0</v>
      </c>
      <c r="JE121" s="473">
        <v>0</v>
      </c>
      <c r="JF121" s="473">
        <v>0</v>
      </c>
      <c r="JG121" s="473">
        <v>0</v>
      </c>
      <c r="JH121" s="473">
        <v>0</v>
      </c>
      <c r="JI121" s="467" t="s">
        <v>1406</v>
      </c>
      <c r="JJ121" s="467" t="s">
        <v>1406</v>
      </c>
      <c r="JK121" s="395"/>
      <c r="JL121" s="395"/>
      <c r="JM121" s="395"/>
      <c r="JN121" s="395"/>
      <c r="JO121" s="395"/>
      <c r="JP121" s="395"/>
      <c r="JQ121" s="395"/>
      <c r="JR121" s="395"/>
      <c r="JS121" s="395"/>
      <c r="JT121" s="395"/>
      <c r="JU121" s="395"/>
      <c r="JV121" s="395"/>
      <c r="JW121" s="395"/>
      <c r="JX121" s="395"/>
      <c r="JY121" s="395"/>
      <c r="JZ121" s="395"/>
      <c r="KA121" s="395"/>
      <c r="KB121" s="395"/>
      <c r="KC121" s="395"/>
      <c r="KD121" s="395"/>
      <c r="KE121" s="395"/>
      <c r="KF121" s="395"/>
      <c r="KG121" s="395"/>
      <c r="KH121" s="395"/>
      <c r="KI121" s="395"/>
      <c r="KJ121" s="395"/>
      <c r="KK121" s="395"/>
      <c r="KL121" s="395"/>
      <c r="KM121" s="395"/>
      <c r="KN121" s="395"/>
      <c r="KO121" s="395"/>
      <c r="KP121" s="395"/>
      <c r="KQ121" s="395"/>
      <c r="KR121" s="395"/>
      <c r="KS121" s="395"/>
      <c r="KT121" s="395"/>
      <c r="KU121" s="395"/>
      <c r="KV121" s="395"/>
      <c r="KW121" s="395"/>
      <c r="KX121" s="395"/>
      <c r="KY121" s="395"/>
      <c r="KZ121" s="395"/>
      <c r="LA121" s="395"/>
      <c r="LB121" s="395"/>
      <c r="LC121" s="395"/>
      <c r="LD121" s="395"/>
      <c r="LE121" s="395"/>
      <c r="LF121" s="395"/>
      <c r="LG121" s="395"/>
      <c r="LH121" s="395"/>
      <c r="LI121" s="395"/>
      <c r="LJ121" s="395"/>
      <c r="LK121" s="395"/>
      <c r="LL121" s="395"/>
      <c r="LM121" s="395"/>
      <c r="LN121" s="395"/>
      <c r="LO121" s="395"/>
      <c r="LP121" s="395"/>
      <c r="LQ121" s="395"/>
      <c r="LR121" s="395"/>
      <c r="LS121" s="395"/>
      <c r="LT121" s="395"/>
      <c r="LU121" s="395"/>
      <c r="LV121" s="395"/>
      <c r="LW121" s="395"/>
      <c r="LX121" s="395"/>
      <c r="LY121" s="395"/>
      <c r="LZ121" s="395"/>
      <c r="MA121" s="395"/>
      <c r="MB121" s="395"/>
      <c r="MC121" s="395"/>
      <c r="MD121" s="395"/>
      <c r="ME121" s="395"/>
      <c r="MF121" s="395"/>
      <c r="MG121" s="395"/>
      <c r="MH121" s="395"/>
      <c r="MI121" s="395"/>
      <c r="MJ121" s="395"/>
      <c r="MK121" s="395"/>
      <c r="ML121" s="395"/>
      <c r="MM121" s="395"/>
      <c r="MN121" s="395"/>
      <c r="MO121" s="395"/>
      <c r="MP121" s="395"/>
      <c r="MQ121" s="395"/>
      <c r="MR121" s="395"/>
      <c r="MS121" s="395"/>
      <c r="MT121" s="395"/>
      <c r="MU121" s="395"/>
      <c r="MV121" s="395"/>
      <c r="MW121" s="395"/>
      <c r="MX121" s="395"/>
      <c r="MY121" s="395"/>
      <c r="MZ121" s="395"/>
      <c r="NA121" s="395"/>
      <c r="NB121" s="395"/>
      <c r="NC121" s="395"/>
      <c r="ND121" s="395"/>
      <c r="NE121" s="395"/>
      <c r="NF121" s="395"/>
      <c r="NG121" s="489"/>
      <c r="NH121" s="475">
        <v>4.9213357227418157</v>
      </c>
      <c r="NI121" s="475">
        <v>24.573213530794433</v>
      </c>
      <c r="NJ121" s="475">
        <v>4.950507665254932</v>
      </c>
      <c r="NK121" s="475">
        <v>2629.7637868256793</v>
      </c>
      <c r="NL121" s="475">
        <v>17.576053225891457</v>
      </c>
      <c r="NM121" s="475">
        <v>0.31907800000000008</v>
      </c>
      <c r="NN121" s="475">
        <v>0.91735000000000011</v>
      </c>
      <c r="NO121" s="475">
        <v>9.3063999999999994E-2</v>
      </c>
      <c r="NP121" s="475">
        <v>5.095521858926369E-2</v>
      </c>
      <c r="NQ121" s="475">
        <v>0.79010787448728081</v>
      </c>
      <c r="NR121" s="475">
        <v>0.41461837177843069</v>
      </c>
      <c r="NS121" s="475">
        <v>0</v>
      </c>
      <c r="NT121" s="475">
        <v>12.99148058629422</v>
      </c>
      <c r="NU121" s="475">
        <v>2.7185198196143193E-2</v>
      </c>
      <c r="NV121" s="475">
        <v>0</v>
      </c>
      <c r="NW121" s="475">
        <v>0.47917201092978334</v>
      </c>
      <c r="NX121" s="475">
        <v>0</v>
      </c>
      <c r="NY121" s="475">
        <v>0</v>
      </c>
      <c r="NZ121" s="475">
        <v>1.5072315470270679</v>
      </c>
      <c r="OA121" s="475">
        <v>2.034000003829136E-2</v>
      </c>
      <c r="OB121" s="475">
        <v>0.21999999999999995</v>
      </c>
      <c r="OC121" s="475">
        <v>1.6730725712258663</v>
      </c>
      <c r="OD121" s="475">
        <v>-9.8854954795780295E-16</v>
      </c>
      <c r="OE121" s="475">
        <v>-8.5942447185388392E-15</v>
      </c>
      <c r="OF121" s="475">
        <v>0.1099999964237213</v>
      </c>
      <c r="OG121" s="475">
        <v>6.9673851132392897E-2</v>
      </c>
      <c r="OH121" s="475">
        <v>0.32445469389694515</v>
      </c>
      <c r="OI121" s="475">
        <v>0.11</v>
      </c>
      <c r="OJ121" s="475">
        <v>4.5333999999999999E-2</v>
      </c>
      <c r="OK121" s="475">
        <v>5.7752364000000007E-2</v>
      </c>
      <c r="OL121" s="475">
        <v>0.5688512254206779</v>
      </c>
      <c r="OM121" s="475" t="s">
        <v>1395</v>
      </c>
      <c r="ON121" s="475">
        <v>1</v>
      </c>
      <c r="OO121" s="475">
        <v>110</v>
      </c>
      <c r="OP121" s="490"/>
      <c r="OQ121" s="491" t="s">
        <v>1395</v>
      </c>
      <c r="OR121" s="478" t="s">
        <v>1395</v>
      </c>
      <c r="OS121" s="479">
        <v>1585267.0000000002</v>
      </c>
      <c r="OT121" s="479">
        <v>2050</v>
      </c>
      <c r="OU121" s="479" t="s">
        <v>1395</v>
      </c>
      <c r="OV121" s="479" t="s">
        <v>1395</v>
      </c>
      <c r="OW121" s="479">
        <v>0</v>
      </c>
      <c r="OX121" s="479">
        <v>1</v>
      </c>
      <c r="OY121" s="480">
        <v>1</v>
      </c>
      <c r="OZ121" s="480">
        <v>0.55986974606111606</v>
      </c>
      <c r="PA121" s="481"/>
      <c r="PB121" s="482">
        <v>4.9213357227418157</v>
      </c>
      <c r="PC121" s="483"/>
      <c r="PD121" s="478">
        <v>756.28315338698803</v>
      </c>
      <c r="PE121" s="479">
        <v>-4.8888466397060081E-12</v>
      </c>
      <c r="PF121" s="479">
        <v>951.72938235955849</v>
      </c>
      <c r="PG121" s="480">
        <v>4.9213357227418157</v>
      </c>
      <c r="PH121" s="483"/>
      <c r="PI121" s="478">
        <v>4.9213357227418157</v>
      </c>
      <c r="PJ121" s="479">
        <v>86200</v>
      </c>
      <c r="PK121" s="479">
        <v>1000</v>
      </c>
      <c r="PL121" s="479">
        <v>5.6130188287909277E-2</v>
      </c>
      <c r="PM121" s="484">
        <v>36</v>
      </c>
      <c r="PN121" s="479">
        <v>13212</v>
      </c>
      <c r="PO121" s="485">
        <v>2047</v>
      </c>
      <c r="PP121" s="479">
        <v>33</v>
      </c>
      <c r="PQ121" s="479">
        <v>0</v>
      </c>
      <c r="PR121" s="486" t="s">
        <v>1823</v>
      </c>
      <c r="PS121" s="486" t="s">
        <v>1657</v>
      </c>
      <c r="PT121" s="479">
        <v>1</v>
      </c>
      <c r="PU121" s="487" t="s">
        <v>1822</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row>
    <row r="122" spans="1:457" x14ac:dyDescent="0.35">
      <c r="A122" s="459" t="s">
        <v>1824</v>
      </c>
      <c r="B122" s="460">
        <v>4.977465911029725</v>
      </c>
      <c r="C122" s="488">
        <f>NPV(About!A$94,'H2 Data'!AE$2:BH$2)/30*AB122+B122</f>
        <v>4.977465911029725</v>
      </c>
      <c r="D122" s="462" t="s">
        <v>1592</v>
      </c>
      <c r="E122" s="463" t="s">
        <v>1824</v>
      </c>
      <c r="F122" s="463" t="s">
        <v>1391</v>
      </c>
      <c r="G122" s="463" t="s">
        <v>1392</v>
      </c>
      <c r="H122" s="463" t="s">
        <v>1713</v>
      </c>
      <c r="I122" s="463" t="s">
        <v>1654</v>
      </c>
      <c r="J122" s="464">
        <v>2051</v>
      </c>
      <c r="K122" s="465">
        <v>1000</v>
      </c>
      <c r="L122" s="466">
        <v>0.56999999999999995</v>
      </c>
      <c r="M122" s="466">
        <v>2.3300000000000001E-2</v>
      </c>
      <c r="N122" s="466">
        <v>0.25</v>
      </c>
      <c r="O122" s="471">
        <v>0.11</v>
      </c>
      <c r="P122" s="465">
        <v>1</v>
      </c>
      <c r="Q122" s="465">
        <v>2</v>
      </c>
      <c r="R122" s="465">
        <v>30</v>
      </c>
      <c r="S122" s="467" t="s">
        <v>1395</v>
      </c>
      <c r="T122" s="468">
        <v>93179</v>
      </c>
      <c r="U122" s="468">
        <v>918481</v>
      </c>
      <c r="V122" s="468">
        <v>319472</v>
      </c>
      <c r="W122" s="468">
        <v>10198.999999999998</v>
      </c>
      <c r="X122" s="465">
        <v>0</v>
      </c>
      <c r="Y122" s="469" t="s">
        <v>1772</v>
      </c>
      <c r="Z122" s="470">
        <v>22.22</v>
      </c>
      <c r="AA122" s="469" t="s">
        <v>1397</v>
      </c>
      <c r="AB122" s="465">
        <v>0</v>
      </c>
      <c r="AC122" s="466">
        <v>0</v>
      </c>
      <c r="AD122" s="466">
        <v>0.7</v>
      </c>
      <c r="AE122" s="466">
        <v>0.7</v>
      </c>
      <c r="AF122" s="467" t="s">
        <v>1398</v>
      </c>
      <c r="AG122" s="465">
        <v>453.34</v>
      </c>
      <c r="AH122" s="465">
        <v>453.34</v>
      </c>
      <c r="AI122" s="465">
        <v>453.34</v>
      </c>
      <c r="AJ122" s="465">
        <v>30</v>
      </c>
      <c r="AK122" s="469" t="s">
        <v>1399</v>
      </c>
      <c r="AL122" s="466">
        <v>0.91</v>
      </c>
      <c r="AM122" s="466">
        <v>0.01</v>
      </c>
      <c r="AN122" s="469" t="s">
        <v>1400</v>
      </c>
      <c r="AO122" s="466"/>
      <c r="AP122" s="466"/>
      <c r="AQ122" s="466"/>
      <c r="AR122" s="466"/>
      <c r="AS122" s="466"/>
      <c r="AT122" s="466"/>
      <c r="AU122" s="466"/>
      <c r="AV122" s="466"/>
      <c r="AW122" s="466"/>
      <c r="AX122" s="466"/>
      <c r="AY122" s="466"/>
      <c r="AZ122" s="466"/>
      <c r="BA122" s="466"/>
      <c r="BB122" s="466"/>
      <c r="BC122" s="466"/>
      <c r="BD122" s="466"/>
      <c r="BE122" s="466"/>
      <c r="BF122" s="466"/>
      <c r="BG122" s="466"/>
      <c r="BH122" s="466"/>
      <c r="BI122" s="466"/>
      <c r="BJ122" s="466"/>
      <c r="BK122" s="466"/>
      <c r="BL122" s="466"/>
      <c r="BM122" s="466"/>
      <c r="BN122" s="466"/>
      <c r="BO122" s="466"/>
      <c r="BP122" s="466"/>
      <c r="BQ122" s="466"/>
      <c r="BR122" s="466"/>
      <c r="BS122" s="466"/>
      <c r="BT122" s="466"/>
      <c r="BU122" s="466"/>
      <c r="BV122" s="466"/>
      <c r="BW122" s="466"/>
      <c r="BX122" s="466"/>
      <c r="BY122" s="466"/>
      <c r="BZ122" s="466"/>
      <c r="CA122" s="466"/>
      <c r="CB122" s="466"/>
      <c r="CC122" s="466"/>
      <c r="CD122" s="466"/>
      <c r="CE122" s="466"/>
      <c r="CF122" s="466"/>
      <c r="CG122" s="466"/>
      <c r="CH122" s="466"/>
      <c r="CI122" s="466"/>
      <c r="CJ122" s="466"/>
      <c r="CK122" s="466"/>
      <c r="CL122" s="466"/>
      <c r="CM122" s="466"/>
      <c r="CN122" s="466"/>
      <c r="CO122" s="466"/>
      <c r="CP122" s="466"/>
      <c r="CQ122" s="466"/>
      <c r="CR122" s="466"/>
      <c r="CS122" s="466"/>
      <c r="CT122" s="466"/>
      <c r="CU122" s="466"/>
      <c r="CV122" s="466"/>
      <c r="CW122" s="466"/>
      <c r="CX122" s="466"/>
      <c r="CY122" s="466"/>
      <c r="CZ122" s="466"/>
      <c r="DA122" s="466"/>
      <c r="DB122" s="466"/>
      <c r="DC122" s="466"/>
      <c r="DD122" s="466"/>
      <c r="DE122" s="466"/>
      <c r="DF122" s="466"/>
      <c r="DG122" s="466"/>
      <c r="DH122" s="466"/>
      <c r="DI122" s="466"/>
      <c r="DJ122" s="466"/>
      <c r="DK122" s="466"/>
      <c r="DL122" s="466"/>
      <c r="DM122" s="466"/>
      <c r="DN122" s="466"/>
      <c r="DO122" s="466"/>
      <c r="DP122" s="466"/>
      <c r="DQ122" s="466"/>
      <c r="DR122" s="466"/>
      <c r="DS122" s="466"/>
      <c r="DT122" s="466"/>
      <c r="DU122" s="466"/>
      <c r="DV122" s="466"/>
      <c r="DW122" s="471"/>
      <c r="DX122" s="466"/>
      <c r="DY122" s="466"/>
      <c r="DZ122" s="466"/>
      <c r="EA122" s="466"/>
      <c r="EB122" s="466"/>
      <c r="EC122" s="466"/>
      <c r="ED122" s="466"/>
      <c r="EE122" s="466"/>
      <c r="EF122" s="466"/>
      <c r="EG122" s="466"/>
      <c r="EH122" s="466"/>
      <c r="EI122" s="466"/>
      <c r="EJ122" s="466"/>
      <c r="EK122" s="465"/>
      <c r="EL122" s="465"/>
      <c r="EM122" s="465"/>
      <c r="EN122" s="465"/>
      <c r="EO122" s="466"/>
      <c r="EP122" s="466"/>
      <c r="EQ122" s="466"/>
      <c r="ER122" s="465"/>
      <c r="ES122" s="465"/>
      <c r="ET122" s="465"/>
      <c r="EU122" s="465"/>
      <c r="EV122" s="465"/>
      <c r="EW122" s="467"/>
      <c r="EX122" s="467" t="s">
        <v>1401</v>
      </c>
      <c r="EY122" s="467">
        <v>0</v>
      </c>
      <c r="EZ122" s="467">
        <v>0</v>
      </c>
      <c r="FA122" s="467">
        <v>0</v>
      </c>
      <c r="FB122" s="469" t="s">
        <v>1402</v>
      </c>
      <c r="FC122" s="467">
        <v>100</v>
      </c>
      <c r="FD122" s="469" t="s">
        <v>1715</v>
      </c>
      <c r="FE122" s="467">
        <v>0</v>
      </c>
      <c r="FF122" s="469" t="s">
        <v>1404</v>
      </c>
      <c r="FG122" s="467">
        <v>0</v>
      </c>
      <c r="FH122" s="469" t="s">
        <v>1405</v>
      </c>
      <c r="FI122" s="467">
        <v>0</v>
      </c>
      <c r="FJ122" s="469" t="s">
        <v>1405</v>
      </c>
      <c r="FK122" s="467">
        <v>0</v>
      </c>
      <c r="FL122" s="472">
        <v>1</v>
      </c>
      <c r="FM122" s="473">
        <v>0</v>
      </c>
      <c r="FN122" s="473">
        <v>0</v>
      </c>
      <c r="FO122" s="473">
        <v>0</v>
      </c>
      <c r="FP122" s="473">
        <v>0</v>
      </c>
      <c r="FQ122" s="473">
        <v>0</v>
      </c>
      <c r="FR122" s="473">
        <v>0</v>
      </c>
      <c r="FS122" s="473">
        <v>0</v>
      </c>
      <c r="FT122" s="473">
        <v>0</v>
      </c>
      <c r="FU122" s="473">
        <v>0</v>
      </c>
      <c r="FV122" s="473">
        <v>112748.99999999999</v>
      </c>
      <c r="FW122" s="473">
        <v>0</v>
      </c>
      <c r="FX122" s="473">
        <v>0</v>
      </c>
      <c r="FY122" s="473">
        <v>0</v>
      </c>
      <c r="FZ122" s="473">
        <v>0</v>
      </c>
      <c r="GA122" s="473">
        <v>0</v>
      </c>
      <c r="GB122" s="473">
        <v>0</v>
      </c>
      <c r="GC122" s="473">
        <v>0</v>
      </c>
      <c r="GD122" s="473">
        <v>0</v>
      </c>
      <c r="GE122" s="473">
        <v>0</v>
      </c>
      <c r="GF122" s="473">
        <v>137845</v>
      </c>
      <c r="GG122" s="473">
        <v>0</v>
      </c>
      <c r="GH122" s="473">
        <v>0</v>
      </c>
      <c r="GI122" s="473">
        <v>0</v>
      </c>
      <c r="GJ122" s="473">
        <v>0</v>
      </c>
      <c r="GK122" s="473">
        <v>0</v>
      </c>
      <c r="GL122" s="473">
        <v>0</v>
      </c>
      <c r="GM122" s="473">
        <v>0</v>
      </c>
      <c r="GN122" s="473">
        <v>0</v>
      </c>
      <c r="GO122" s="473">
        <v>0</v>
      </c>
      <c r="GP122" s="473">
        <v>0</v>
      </c>
      <c r="GQ122" s="473">
        <v>0</v>
      </c>
      <c r="GR122" s="473">
        <v>0</v>
      </c>
      <c r="GS122" s="473">
        <v>0</v>
      </c>
      <c r="GT122" s="473">
        <v>0</v>
      </c>
      <c r="GU122" s="473">
        <v>0</v>
      </c>
      <c r="GV122" s="473">
        <v>0</v>
      </c>
      <c r="GW122" s="473">
        <v>0</v>
      </c>
      <c r="GX122" s="473">
        <v>0</v>
      </c>
      <c r="GY122" s="473">
        <v>0</v>
      </c>
      <c r="GZ122" s="473">
        <v>0</v>
      </c>
      <c r="HA122" s="473">
        <v>0</v>
      </c>
      <c r="HB122" s="473">
        <v>0</v>
      </c>
      <c r="HC122" s="473">
        <v>0</v>
      </c>
      <c r="HD122" s="473">
        <v>0</v>
      </c>
      <c r="HE122" s="473">
        <v>0</v>
      </c>
      <c r="HF122" s="473">
        <v>0</v>
      </c>
      <c r="HG122" s="473">
        <v>0</v>
      </c>
      <c r="HH122" s="473">
        <v>0</v>
      </c>
      <c r="HI122" s="473">
        <v>0</v>
      </c>
      <c r="HJ122" s="473">
        <v>0</v>
      </c>
      <c r="HK122" s="473">
        <v>0</v>
      </c>
      <c r="HL122" s="473">
        <v>0</v>
      </c>
      <c r="HM122" s="473">
        <v>0</v>
      </c>
      <c r="HN122" s="473">
        <v>0</v>
      </c>
      <c r="HO122" s="473">
        <v>0</v>
      </c>
      <c r="HP122" s="473">
        <v>0</v>
      </c>
      <c r="HQ122" s="473">
        <v>0</v>
      </c>
      <c r="HR122" s="473">
        <v>0</v>
      </c>
      <c r="HS122" s="473">
        <v>0</v>
      </c>
      <c r="HT122" s="473">
        <v>0</v>
      </c>
      <c r="HU122" s="473">
        <v>0</v>
      </c>
      <c r="HV122" s="473">
        <v>0</v>
      </c>
      <c r="HW122" s="473">
        <v>0</v>
      </c>
      <c r="HX122" s="473">
        <v>0</v>
      </c>
      <c r="HY122" s="473">
        <v>0</v>
      </c>
      <c r="HZ122" s="473">
        <v>0</v>
      </c>
      <c r="IA122" s="473">
        <v>0</v>
      </c>
      <c r="IB122" s="473">
        <v>0</v>
      </c>
      <c r="IC122" s="473">
        <v>0</v>
      </c>
      <c r="ID122" s="473">
        <v>0</v>
      </c>
      <c r="IE122" s="473">
        <v>0</v>
      </c>
      <c r="IF122" s="473">
        <v>0</v>
      </c>
      <c r="IG122" s="473">
        <v>0</v>
      </c>
      <c r="IH122" s="473">
        <v>0</v>
      </c>
      <c r="II122" s="473">
        <v>0</v>
      </c>
      <c r="IJ122" s="473">
        <v>0</v>
      </c>
      <c r="IK122" s="473">
        <v>0</v>
      </c>
      <c r="IL122" s="473">
        <v>0</v>
      </c>
      <c r="IM122" s="473">
        <v>0</v>
      </c>
      <c r="IN122" s="473">
        <v>0</v>
      </c>
      <c r="IO122" s="473">
        <v>0</v>
      </c>
      <c r="IP122" s="473">
        <v>0</v>
      </c>
      <c r="IQ122" s="473">
        <v>0</v>
      </c>
      <c r="IR122" s="473">
        <v>0</v>
      </c>
      <c r="IS122" s="473">
        <v>0</v>
      </c>
      <c r="IT122" s="473">
        <v>0</v>
      </c>
      <c r="IU122" s="473">
        <v>0</v>
      </c>
      <c r="IV122" s="473">
        <v>0</v>
      </c>
      <c r="IW122" s="473">
        <v>0</v>
      </c>
      <c r="IX122" s="473">
        <v>0</v>
      </c>
      <c r="IY122" s="473">
        <v>0</v>
      </c>
      <c r="IZ122" s="473">
        <v>0</v>
      </c>
      <c r="JA122" s="473">
        <v>0</v>
      </c>
      <c r="JB122" s="473">
        <v>0</v>
      </c>
      <c r="JC122" s="473">
        <v>0</v>
      </c>
      <c r="JD122" s="473">
        <v>0</v>
      </c>
      <c r="JE122" s="473">
        <v>0</v>
      </c>
      <c r="JF122" s="473">
        <v>0</v>
      </c>
      <c r="JG122" s="473">
        <v>0</v>
      </c>
      <c r="JH122" s="473">
        <v>0</v>
      </c>
      <c r="JI122" s="467" t="s">
        <v>1406</v>
      </c>
      <c r="JJ122" s="467" t="s">
        <v>1406</v>
      </c>
      <c r="JK122" s="395"/>
      <c r="JL122" s="395"/>
      <c r="JM122" s="395"/>
      <c r="JN122" s="395"/>
      <c r="JO122" s="395"/>
      <c r="JP122" s="395"/>
      <c r="JQ122" s="395"/>
      <c r="JR122" s="395"/>
      <c r="JS122" s="395"/>
      <c r="JT122" s="395"/>
      <c r="JU122" s="395"/>
      <c r="JV122" s="395"/>
      <c r="JW122" s="395"/>
      <c r="JX122" s="395"/>
      <c r="JY122" s="395"/>
      <c r="JZ122" s="395"/>
      <c r="KA122" s="395"/>
      <c r="KB122" s="395"/>
      <c r="KC122" s="395"/>
      <c r="KD122" s="395"/>
      <c r="KE122" s="395"/>
      <c r="KF122" s="395"/>
      <c r="KG122" s="395"/>
      <c r="KH122" s="395"/>
      <c r="KI122" s="395"/>
      <c r="KJ122" s="395"/>
      <c r="KK122" s="395"/>
      <c r="KL122" s="395"/>
      <c r="KM122" s="395"/>
      <c r="KN122" s="395"/>
      <c r="KO122" s="395"/>
      <c r="KP122" s="395"/>
      <c r="KQ122" s="395"/>
      <c r="KR122" s="395"/>
      <c r="KS122" s="395"/>
      <c r="KT122" s="395"/>
      <c r="KU122" s="395"/>
      <c r="KV122" s="395"/>
      <c r="KW122" s="395"/>
      <c r="KX122" s="395"/>
      <c r="KY122" s="395"/>
      <c r="KZ122" s="395"/>
      <c r="LA122" s="395"/>
      <c r="LB122" s="395"/>
      <c r="LC122" s="395"/>
      <c r="LD122" s="395"/>
      <c r="LE122" s="395"/>
      <c r="LF122" s="395"/>
      <c r="LG122" s="395"/>
      <c r="LH122" s="395"/>
      <c r="LI122" s="395"/>
      <c r="LJ122" s="395"/>
      <c r="LK122" s="395"/>
      <c r="LL122" s="395"/>
      <c r="LM122" s="395"/>
      <c r="LN122" s="395"/>
      <c r="LO122" s="395"/>
      <c r="LP122" s="395"/>
      <c r="LQ122" s="395"/>
      <c r="LR122" s="395"/>
      <c r="LS122" s="395"/>
      <c r="LT122" s="395"/>
      <c r="LU122" s="395"/>
      <c r="LV122" s="395"/>
      <c r="LW122" s="395"/>
      <c r="LX122" s="395"/>
      <c r="LY122" s="395"/>
      <c r="LZ122" s="395"/>
      <c r="MA122" s="395"/>
      <c r="MB122" s="395"/>
      <c r="MC122" s="395"/>
      <c r="MD122" s="395"/>
      <c r="ME122" s="395"/>
      <c r="MF122" s="395"/>
      <c r="MG122" s="395"/>
      <c r="MH122" s="395"/>
      <c r="MI122" s="395"/>
      <c r="MJ122" s="395"/>
      <c r="MK122" s="395"/>
      <c r="ML122" s="395"/>
      <c r="MM122" s="395"/>
      <c r="MN122" s="395"/>
      <c r="MO122" s="395"/>
      <c r="MP122" s="395"/>
      <c r="MQ122" s="395"/>
      <c r="MR122" s="395"/>
      <c r="MS122" s="395"/>
      <c r="MT122" s="395"/>
      <c r="MU122" s="395"/>
      <c r="MV122" s="395"/>
      <c r="MW122" s="395"/>
      <c r="MX122" s="395"/>
      <c r="MY122" s="395"/>
      <c r="MZ122" s="395"/>
      <c r="NA122" s="395"/>
      <c r="NB122" s="395"/>
      <c r="NC122" s="395"/>
      <c r="ND122" s="395"/>
      <c r="NE122" s="395"/>
      <c r="NF122" s="395"/>
      <c r="NG122" s="489"/>
      <c r="NH122" s="475">
        <v>4.977465911029725</v>
      </c>
      <c r="NI122" s="475">
        <v>24.85348278695362</v>
      </c>
      <c r="NJ122" s="475">
        <v>5.0250264744291737</v>
      </c>
      <c r="NK122" s="475">
        <v>2629.9875101366656</v>
      </c>
      <c r="NL122" s="475">
        <v>17.780433092359672</v>
      </c>
      <c r="NM122" s="475">
        <v>0.31947199999999998</v>
      </c>
      <c r="NN122" s="475">
        <v>0.91848099999999999</v>
      </c>
      <c r="NO122" s="475">
        <v>9.3178999999999998E-2</v>
      </c>
      <c r="NP122" s="475">
        <v>5.1018066331589652E-2</v>
      </c>
      <c r="NQ122" s="475">
        <v>0.79108251511254124</v>
      </c>
      <c r="NR122" s="475">
        <v>0.41596427048793866</v>
      </c>
      <c r="NS122" s="475">
        <v>0</v>
      </c>
      <c r="NT122" s="475">
        <v>13.188015978486034</v>
      </c>
      <c r="NU122" s="475">
        <v>2.7740887368777552E-2</v>
      </c>
      <c r="NV122" s="475">
        <v>0</v>
      </c>
      <c r="NW122" s="475">
        <v>0.47994629999896399</v>
      </c>
      <c r="NX122" s="475">
        <v>0</v>
      </c>
      <c r="NY122" s="475">
        <v>0</v>
      </c>
      <c r="NZ122" s="475">
        <v>1.5097403082422383</v>
      </c>
      <c r="OA122" s="475">
        <v>2.033999999787121E-2</v>
      </c>
      <c r="OB122" s="475">
        <v>0.21999999999999995</v>
      </c>
      <c r="OC122" s="475">
        <v>1.6755615712244798</v>
      </c>
      <c r="OD122" s="475">
        <v>9.850679852918395E-16</v>
      </c>
      <c r="OE122" s="475">
        <v>8.5639767348894299E-15</v>
      </c>
      <c r="OF122" s="475">
        <v>0.1099999964237213</v>
      </c>
      <c r="OG122" s="475">
        <v>6.9680163264274592E-2</v>
      </c>
      <c r="OH122" s="475">
        <v>0.3249309718874796</v>
      </c>
      <c r="OI122" s="475">
        <v>0.11</v>
      </c>
      <c r="OJ122" s="475">
        <v>4.5333999999999992E-2</v>
      </c>
      <c r="OK122" s="475">
        <v>5.7752364E-2</v>
      </c>
      <c r="OL122" s="475">
        <v>0.55751144393940855</v>
      </c>
      <c r="OM122" s="475" t="s">
        <v>1395</v>
      </c>
      <c r="ON122" s="475">
        <v>1</v>
      </c>
      <c r="OO122" s="475">
        <v>111</v>
      </c>
      <c r="OP122" s="490"/>
      <c r="OQ122" s="491" t="s">
        <v>1395</v>
      </c>
      <c r="OR122" s="478" t="s">
        <v>1395</v>
      </c>
      <c r="OS122" s="479">
        <v>1591925</v>
      </c>
      <c r="OT122" s="479">
        <v>2051</v>
      </c>
      <c r="OU122" s="479" t="s">
        <v>1395</v>
      </c>
      <c r="OV122" s="479" t="s">
        <v>1395</v>
      </c>
      <c r="OW122" s="479">
        <v>0</v>
      </c>
      <c r="OX122" s="479">
        <v>1</v>
      </c>
      <c r="OY122" s="480">
        <v>1</v>
      </c>
      <c r="OZ122" s="480">
        <v>0.54870900490375907</v>
      </c>
      <c r="PA122" s="481"/>
      <c r="PB122" s="482">
        <v>4.977465911029725</v>
      </c>
      <c r="PC122" s="483"/>
      <c r="PD122" s="478">
        <v>742.12132339395271</v>
      </c>
      <c r="PE122" s="479">
        <v>4.7745150353317077E-12</v>
      </c>
      <c r="PF122" s="479">
        <v>934.14475098274386</v>
      </c>
      <c r="PG122" s="480">
        <v>4.977465911029725</v>
      </c>
      <c r="PH122" s="483"/>
      <c r="PI122" s="478">
        <v>4.977465911029725</v>
      </c>
      <c r="PJ122" s="479">
        <v>87200</v>
      </c>
      <c r="PK122" s="479">
        <v>1000</v>
      </c>
      <c r="PL122" s="479">
        <v>5.7478726984818707E-2</v>
      </c>
      <c r="PM122" s="484">
        <v>36</v>
      </c>
      <c r="PN122" s="479">
        <v>13176</v>
      </c>
      <c r="PO122" s="485">
        <v>2048</v>
      </c>
      <c r="PP122" s="479">
        <v>33</v>
      </c>
      <c r="PQ122" s="479">
        <v>0</v>
      </c>
      <c r="PR122" s="486" t="s">
        <v>1825</v>
      </c>
      <c r="PS122" s="486" t="s">
        <v>1657</v>
      </c>
      <c r="PT122" s="479">
        <v>1</v>
      </c>
      <c r="PU122" s="487" t="s">
        <v>1824</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row>
    <row r="123" spans="1:457" x14ac:dyDescent="0.35">
      <c r="A123" s="459" t="s">
        <v>1826</v>
      </c>
      <c r="B123" s="460">
        <v>5.0349446380145437</v>
      </c>
      <c r="C123" s="488">
        <f>NPV(About!A$94,'H2 Data'!AE$2:BH$2)/30*AB123+B123</f>
        <v>5.0349446380145437</v>
      </c>
      <c r="D123" s="462" t="s">
        <v>1592</v>
      </c>
      <c r="E123" s="463" t="s">
        <v>1826</v>
      </c>
      <c r="F123" s="463" t="s">
        <v>1391</v>
      </c>
      <c r="G123" s="463" t="s">
        <v>1392</v>
      </c>
      <c r="H123" s="463" t="s">
        <v>1713</v>
      </c>
      <c r="I123" s="463" t="s">
        <v>1654</v>
      </c>
      <c r="J123" s="464">
        <v>2052</v>
      </c>
      <c r="K123" s="465">
        <v>1000</v>
      </c>
      <c r="L123" s="466">
        <v>0.56999999999999995</v>
      </c>
      <c r="M123" s="466">
        <v>2.3300000000000001E-2</v>
      </c>
      <c r="N123" s="466">
        <v>0.25</v>
      </c>
      <c r="O123" s="471">
        <v>0.11</v>
      </c>
      <c r="P123" s="465">
        <v>1</v>
      </c>
      <c r="Q123" s="465">
        <v>2</v>
      </c>
      <c r="R123" s="465">
        <v>30</v>
      </c>
      <c r="S123" s="467" t="s">
        <v>1395</v>
      </c>
      <c r="T123" s="468">
        <v>93317.999999999985</v>
      </c>
      <c r="U123" s="468">
        <v>919848</v>
      </c>
      <c r="V123" s="468">
        <v>319947</v>
      </c>
      <c r="W123" s="468">
        <v>10237.999999999998</v>
      </c>
      <c r="X123" s="465">
        <v>0</v>
      </c>
      <c r="Y123" s="469" t="s">
        <v>1772</v>
      </c>
      <c r="Z123" s="470">
        <v>22.22</v>
      </c>
      <c r="AA123" s="469" t="s">
        <v>1397</v>
      </c>
      <c r="AB123" s="465">
        <v>0</v>
      </c>
      <c r="AC123" s="466">
        <v>0</v>
      </c>
      <c r="AD123" s="466">
        <v>0.7</v>
      </c>
      <c r="AE123" s="466">
        <v>0.7</v>
      </c>
      <c r="AF123" s="467" t="s">
        <v>1398</v>
      </c>
      <c r="AG123" s="465">
        <v>453.34</v>
      </c>
      <c r="AH123" s="465">
        <v>453.34</v>
      </c>
      <c r="AI123" s="465">
        <v>453.34</v>
      </c>
      <c r="AJ123" s="465">
        <v>30</v>
      </c>
      <c r="AK123" s="469" t="s">
        <v>1399</v>
      </c>
      <c r="AL123" s="466">
        <v>0.91</v>
      </c>
      <c r="AM123" s="466">
        <v>0.01</v>
      </c>
      <c r="AN123" s="469" t="s">
        <v>1400</v>
      </c>
      <c r="AO123" s="466"/>
      <c r="AP123" s="466"/>
      <c r="AQ123" s="466"/>
      <c r="AR123" s="466"/>
      <c r="AS123" s="466"/>
      <c r="AT123" s="466"/>
      <c r="AU123" s="466"/>
      <c r="AV123" s="466"/>
      <c r="AW123" s="466"/>
      <c r="AX123" s="466"/>
      <c r="AY123" s="466"/>
      <c r="AZ123" s="466"/>
      <c r="BA123" s="466"/>
      <c r="BB123" s="466"/>
      <c r="BC123" s="466"/>
      <c r="BD123" s="466"/>
      <c r="BE123" s="466"/>
      <c r="BF123" s="466"/>
      <c r="BG123" s="466"/>
      <c r="BH123" s="466"/>
      <c r="BI123" s="466"/>
      <c r="BJ123" s="466"/>
      <c r="BK123" s="466"/>
      <c r="BL123" s="466"/>
      <c r="BM123" s="466"/>
      <c r="BN123" s="466"/>
      <c r="BO123" s="466"/>
      <c r="BP123" s="466"/>
      <c r="BQ123" s="466"/>
      <c r="BR123" s="466"/>
      <c r="BS123" s="466"/>
      <c r="BT123" s="466"/>
      <c r="BU123" s="466"/>
      <c r="BV123" s="466"/>
      <c r="BW123" s="466"/>
      <c r="BX123" s="466"/>
      <c r="BY123" s="466"/>
      <c r="BZ123" s="466"/>
      <c r="CA123" s="466"/>
      <c r="CB123" s="466"/>
      <c r="CC123" s="466"/>
      <c r="CD123" s="466"/>
      <c r="CE123" s="466"/>
      <c r="CF123" s="466"/>
      <c r="CG123" s="466"/>
      <c r="CH123" s="466"/>
      <c r="CI123" s="466"/>
      <c r="CJ123" s="466"/>
      <c r="CK123" s="466"/>
      <c r="CL123" s="466"/>
      <c r="CM123" s="466"/>
      <c r="CN123" s="466"/>
      <c r="CO123" s="466"/>
      <c r="CP123" s="466"/>
      <c r="CQ123" s="466"/>
      <c r="CR123" s="466"/>
      <c r="CS123" s="466"/>
      <c r="CT123" s="466"/>
      <c r="CU123" s="466"/>
      <c r="CV123" s="466"/>
      <c r="CW123" s="466"/>
      <c r="CX123" s="466"/>
      <c r="CY123" s="466"/>
      <c r="CZ123" s="466"/>
      <c r="DA123" s="466"/>
      <c r="DB123" s="466"/>
      <c r="DC123" s="466"/>
      <c r="DD123" s="466"/>
      <c r="DE123" s="466"/>
      <c r="DF123" s="466"/>
      <c r="DG123" s="466"/>
      <c r="DH123" s="466"/>
      <c r="DI123" s="466"/>
      <c r="DJ123" s="466"/>
      <c r="DK123" s="466"/>
      <c r="DL123" s="466"/>
      <c r="DM123" s="466"/>
      <c r="DN123" s="466"/>
      <c r="DO123" s="466"/>
      <c r="DP123" s="466"/>
      <c r="DQ123" s="466"/>
      <c r="DR123" s="466"/>
      <c r="DS123" s="466"/>
      <c r="DT123" s="466"/>
      <c r="DU123" s="466"/>
      <c r="DV123" s="466"/>
      <c r="DW123" s="471"/>
      <c r="DX123" s="466"/>
      <c r="DY123" s="466"/>
      <c r="DZ123" s="466"/>
      <c r="EA123" s="466"/>
      <c r="EB123" s="466"/>
      <c r="EC123" s="466"/>
      <c r="ED123" s="466"/>
      <c r="EE123" s="466"/>
      <c r="EF123" s="466"/>
      <c r="EG123" s="466"/>
      <c r="EH123" s="466"/>
      <c r="EI123" s="466"/>
      <c r="EJ123" s="466"/>
      <c r="EK123" s="465"/>
      <c r="EL123" s="465"/>
      <c r="EM123" s="465"/>
      <c r="EN123" s="465"/>
      <c r="EO123" s="466"/>
      <c r="EP123" s="466"/>
      <c r="EQ123" s="466"/>
      <c r="ER123" s="465"/>
      <c r="ES123" s="465"/>
      <c r="ET123" s="465"/>
      <c r="EU123" s="465"/>
      <c r="EV123" s="465"/>
      <c r="EW123" s="467"/>
      <c r="EX123" s="467" t="s">
        <v>1401</v>
      </c>
      <c r="EY123" s="467">
        <v>0</v>
      </c>
      <c r="EZ123" s="467">
        <v>0</v>
      </c>
      <c r="FA123" s="467">
        <v>0</v>
      </c>
      <c r="FB123" s="469" t="s">
        <v>1402</v>
      </c>
      <c r="FC123" s="467">
        <v>100</v>
      </c>
      <c r="FD123" s="469" t="s">
        <v>1715</v>
      </c>
      <c r="FE123" s="467">
        <v>0</v>
      </c>
      <c r="FF123" s="469" t="s">
        <v>1404</v>
      </c>
      <c r="FG123" s="467">
        <v>0</v>
      </c>
      <c r="FH123" s="469" t="s">
        <v>1405</v>
      </c>
      <c r="FI123" s="467">
        <v>0</v>
      </c>
      <c r="FJ123" s="469" t="s">
        <v>1405</v>
      </c>
      <c r="FK123" s="467">
        <v>0</v>
      </c>
      <c r="FL123" s="472">
        <v>1</v>
      </c>
      <c r="FM123" s="473">
        <v>0</v>
      </c>
      <c r="FN123" s="473">
        <v>0</v>
      </c>
      <c r="FO123" s="473">
        <v>0</v>
      </c>
      <c r="FP123" s="473">
        <v>0</v>
      </c>
      <c r="FQ123" s="473">
        <v>0</v>
      </c>
      <c r="FR123" s="473">
        <v>0</v>
      </c>
      <c r="FS123" s="473">
        <v>0</v>
      </c>
      <c r="FT123" s="473">
        <v>0</v>
      </c>
      <c r="FU123" s="473">
        <v>0</v>
      </c>
      <c r="FV123" s="473">
        <v>115037.99999999999</v>
      </c>
      <c r="FW123" s="473">
        <v>0</v>
      </c>
      <c r="FX123" s="473">
        <v>0</v>
      </c>
      <c r="FY123" s="473">
        <v>0</v>
      </c>
      <c r="FZ123" s="473">
        <v>0</v>
      </c>
      <c r="GA123" s="473">
        <v>0</v>
      </c>
      <c r="GB123" s="473">
        <v>0</v>
      </c>
      <c r="GC123" s="473">
        <v>0</v>
      </c>
      <c r="GD123" s="473">
        <v>0</v>
      </c>
      <c r="GE123" s="473">
        <v>0</v>
      </c>
      <c r="GF123" s="473">
        <v>140644</v>
      </c>
      <c r="GG123" s="473">
        <v>0</v>
      </c>
      <c r="GH123" s="473">
        <v>0</v>
      </c>
      <c r="GI123" s="473">
        <v>0</v>
      </c>
      <c r="GJ123" s="473">
        <v>0</v>
      </c>
      <c r="GK123" s="473">
        <v>0</v>
      </c>
      <c r="GL123" s="473">
        <v>0</v>
      </c>
      <c r="GM123" s="473">
        <v>0</v>
      </c>
      <c r="GN123" s="473">
        <v>0</v>
      </c>
      <c r="GO123" s="473">
        <v>0</v>
      </c>
      <c r="GP123" s="473">
        <v>0</v>
      </c>
      <c r="GQ123" s="473">
        <v>0</v>
      </c>
      <c r="GR123" s="473">
        <v>0</v>
      </c>
      <c r="GS123" s="473">
        <v>0</v>
      </c>
      <c r="GT123" s="473">
        <v>0</v>
      </c>
      <c r="GU123" s="473">
        <v>0</v>
      </c>
      <c r="GV123" s="473">
        <v>0</v>
      </c>
      <c r="GW123" s="473">
        <v>0</v>
      </c>
      <c r="GX123" s="473">
        <v>0</v>
      </c>
      <c r="GY123" s="473">
        <v>0</v>
      </c>
      <c r="GZ123" s="473">
        <v>0</v>
      </c>
      <c r="HA123" s="473">
        <v>0</v>
      </c>
      <c r="HB123" s="473">
        <v>0</v>
      </c>
      <c r="HC123" s="473">
        <v>0</v>
      </c>
      <c r="HD123" s="473">
        <v>0</v>
      </c>
      <c r="HE123" s="473">
        <v>0</v>
      </c>
      <c r="HF123" s="473">
        <v>0</v>
      </c>
      <c r="HG123" s="473">
        <v>0</v>
      </c>
      <c r="HH123" s="473">
        <v>0</v>
      </c>
      <c r="HI123" s="473">
        <v>0</v>
      </c>
      <c r="HJ123" s="473">
        <v>0</v>
      </c>
      <c r="HK123" s="473">
        <v>0</v>
      </c>
      <c r="HL123" s="473">
        <v>0</v>
      </c>
      <c r="HM123" s="473">
        <v>0</v>
      </c>
      <c r="HN123" s="473">
        <v>0</v>
      </c>
      <c r="HO123" s="473">
        <v>0</v>
      </c>
      <c r="HP123" s="473">
        <v>0</v>
      </c>
      <c r="HQ123" s="473">
        <v>0</v>
      </c>
      <c r="HR123" s="473">
        <v>0</v>
      </c>
      <c r="HS123" s="473">
        <v>0</v>
      </c>
      <c r="HT123" s="473">
        <v>0</v>
      </c>
      <c r="HU123" s="473">
        <v>0</v>
      </c>
      <c r="HV123" s="473">
        <v>0</v>
      </c>
      <c r="HW123" s="473">
        <v>0</v>
      </c>
      <c r="HX123" s="473">
        <v>0</v>
      </c>
      <c r="HY123" s="473">
        <v>0</v>
      </c>
      <c r="HZ123" s="473">
        <v>0</v>
      </c>
      <c r="IA123" s="473">
        <v>0</v>
      </c>
      <c r="IB123" s="473">
        <v>0</v>
      </c>
      <c r="IC123" s="473">
        <v>0</v>
      </c>
      <c r="ID123" s="473">
        <v>0</v>
      </c>
      <c r="IE123" s="473">
        <v>0</v>
      </c>
      <c r="IF123" s="473">
        <v>0</v>
      </c>
      <c r="IG123" s="473">
        <v>0</v>
      </c>
      <c r="IH123" s="473">
        <v>0</v>
      </c>
      <c r="II123" s="473">
        <v>0</v>
      </c>
      <c r="IJ123" s="473">
        <v>0</v>
      </c>
      <c r="IK123" s="473">
        <v>0</v>
      </c>
      <c r="IL123" s="473">
        <v>0</v>
      </c>
      <c r="IM123" s="473">
        <v>0</v>
      </c>
      <c r="IN123" s="473">
        <v>0</v>
      </c>
      <c r="IO123" s="473">
        <v>0</v>
      </c>
      <c r="IP123" s="473">
        <v>0</v>
      </c>
      <c r="IQ123" s="473">
        <v>0</v>
      </c>
      <c r="IR123" s="473">
        <v>0</v>
      </c>
      <c r="IS123" s="473">
        <v>0</v>
      </c>
      <c r="IT123" s="473">
        <v>0</v>
      </c>
      <c r="IU123" s="473">
        <v>0</v>
      </c>
      <c r="IV123" s="473">
        <v>0</v>
      </c>
      <c r="IW123" s="473">
        <v>0</v>
      </c>
      <c r="IX123" s="473">
        <v>0</v>
      </c>
      <c r="IY123" s="473">
        <v>0</v>
      </c>
      <c r="IZ123" s="473">
        <v>0</v>
      </c>
      <c r="JA123" s="473">
        <v>0</v>
      </c>
      <c r="JB123" s="473">
        <v>0</v>
      </c>
      <c r="JC123" s="473">
        <v>0</v>
      </c>
      <c r="JD123" s="473">
        <v>0</v>
      </c>
      <c r="JE123" s="473">
        <v>0</v>
      </c>
      <c r="JF123" s="473">
        <v>0</v>
      </c>
      <c r="JG123" s="473">
        <v>0</v>
      </c>
      <c r="JH123" s="473">
        <v>0</v>
      </c>
      <c r="JI123" s="467" t="s">
        <v>1406</v>
      </c>
      <c r="JJ123" s="467" t="s">
        <v>1406</v>
      </c>
      <c r="JK123" s="395"/>
      <c r="JL123" s="395"/>
      <c r="JM123" s="395"/>
      <c r="JN123" s="395"/>
      <c r="JO123" s="395"/>
      <c r="JP123" s="395"/>
      <c r="JQ123" s="395"/>
      <c r="JR123" s="395"/>
      <c r="JS123" s="395"/>
      <c r="JT123" s="395"/>
      <c r="JU123" s="395"/>
      <c r="JV123" s="395"/>
      <c r="JW123" s="395"/>
      <c r="JX123" s="395"/>
      <c r="JY123" s="395"/>
      <c r="JZ123" s="395"/>
      <c r="KA123" s="395"/>
      <c r="KB123" s="395"/>
      <c r="KC123" s="395"/>
      <c r="KD123" s="395"/>
      <c r="KE123" s="395"/>
      <c r="KF123" s="395"/>
      <c r="KG123" s="395"/>
      <c r="KH123" s="395"/>
      <c r="KI123" s="395"/>
      <c r="KJ123" s="395"/>
      <c r="KK123" s="395"/>
      <c r="KL123" s="395"/>
      <c r="KM123" s="395"/>
      <c r="KN123" s="395"/>
      <c r="KO123" s="395"/>
      <c r="KP123" s="395"/>
      <c r="KQ123" s="395"/>
      <c r="KR123" s="395"/>
      <c r="KS123" s="395"/>
      <c r="KT123" s="395"/>
      <c r="KU123" s="395"/>
      <c r="KV123" s="395"/>
      <c r="KW123" s="395"/>
      <c r="KX123" s="395"/>
      <c r="KY123" s="395"/>
      <c r="KZ123" s="395"/>
      <c r="LA123" s="395"/>
      <c r="LB123" s="395"/>
      <c r="LC123" s="395"/>
      <c r="LD123" s="395"/>
      <c r="LE123" s="395"/>
      <c r="LF123" s="395"/>
      <c r="LG123" s="395"/>
      <c r="LH123" s="395"/>
      <c r="LI123" s="395"/>
      <c r="LJ123" s="395"/>
      <c r="LK123" s="395"/>
      <c r="LL123" s="395"/>
      <c r="LM123" s="395"/>
      <c r="LN123" s="395"/>
      <c r="LO123" s="395"/>
      <c r="LP123" s="395"/>
      <c r="LQ123" s="395"/>
      <c r="LR123" s="395"/>
      <c r="LS123" s="395"/>
      <c r="LT123" s="395"/>
      <c r="LU123" s="395"/>
      <c r="LV123" s="395"/>
      <c r="LW123" s="395"/>
      <c r="LX123" s="395"/>
      <c r="LY123" s="395"/>
      <c r="LZ123" s="395"/>
      <c r="MA123" s="395"/>
      <c r="MB123" s="395"/>
      <c r="MC123" s="395"/>
      <c r="MD123" s="395"/>
      <c r="ME123" s="395"/>
      <c r="MF123" s="395"/>
      <c r="MG123" s="395"/>
      <c r="MH123" s="395"/>
      <c r="MI123" s="395"/>
      <c r="MJ123" s="395"/>
      <c r="MK123" s="395"/>
      <c r="ML123" s="395"/>
      <c r="MM123" s="395"/>
      <c r="MN123" s="395"/>
      <c r="MO123" s="395"/>
      <c r="MP123" s="395"/>
      <c r="MQ123" s="395"/>
      <c r="MR123" s="395"/>
      <c r="MS123" s="395"/>
      <c r="MT123" s="395"/>
      <c r="MU123" s="395"/>
      <c r="MV123" s="395"/>
      <c r="MW123" s="395"/>
      <c r="MX123" s="395"/>
      <c r="MY123" s="395"/>
      <c r="MZ123" s="395"/>
      <c r="NA123" s="395"/>
      <c r="NB123" s="395"/>
      <c r="NC123" s="395"/>
      <c r="ND123" s="395"/>
      <c r="NE123" s="395"/>
      <c r="NF123" s="395"/>
      <c r="NG123" s="489"/>
      <c r="NH123" s="475">
        <v>5.0349446380145437</v>
      </c>
      <c r="NI123" s="475">
        <v>25.140485566534217</v>
      </c>
      <c r="NJ123" s="475">
        <v>5.1006800242772563</v>
      </c>
      <c r="NK123" s="475">
        <v>2630.006816260669</v>
      </c>
      <c r="NL123" s="475">
        <v>17.98782135612656</v>
      </c>
      <c r="NM123" s="475">
        <v>0.31994699999999998</v>
      </c>
      <c r="NN123" s="475">
        <v>0.919848</v>
      </c>
      <c r="NO123" s="475">
        <v>9.3317999999999984E-2</v>
      </c>
      <c r="NP123" s="475">
        <v>5.1093978161992577E-2</v>
      </c>
      <c r="NQ123" s="475">
        <v>0.79225980967268883</v>
      </c>
      <c r="NR123" s="475">
        <v>0.41755487809564473</v>
      </c>
      <c r="NS123" s="475">
        <v>0</v>
      </c>
      <c r="NT123" s="475">
        <v>13.386518302904959</v>
      </c>
      <c r="NU123" s="475">
        <v>2.8304928508858088E-2</v>
      </c>
      <c r="NV123" s="475">
        <v>0</v>
      </c>
      <c r="NW123" s="475">
        <v>0.48078320112776918</v>
      </c>
      <c r="NX123" s="475">
        <v>0</v>
      </c>
      <c r="NY123" s="475">
        <v>0</v>
      </c>
      <c r="NZ123" s="475">
        <v>1.5124218794926509</v>
      </c>
      <c r="OA123" s="475">
        <v>2.0339999988655457E-2</v>
      </c>
      <c r="OB123" s="475">
        <v>0.21999999999999995</v>
      </c>
      <c r="OC123" s="475">
        <v>1.6782346049972896</v>
      </c>
      <c r="OD123" s="475">
        <v>1.1673947441373841E-15</v>
      </c>
      <c r="OE123" s="475">
        <v>1.0149087756884973E-14</v>
      </c>
      <c r="OF123" s="475">
        <v>0.1099999964237213</v>
      </c>
      <c r="OG123" s="475">
        <v>6.9686535000801089E-2</v>
      </c>
      <c r="OH123" s="475">
        <v>0.32527203959300166</v>
      </c>
      <c r="OI123" s="475">
        <v>0.11</v>
      </c>
      <c r="OJ123" s="475">
        <v>4.5333999999999992E-2</v>
      </c>
      <c r="OK123" s="475">
        <v>5.7752364E-2</v>
      </c>
      <c r="OL123" s="475">
        <v>0.54636757256116397</v>
      </c>
      <c r="OM123" s="475" t="s">
        <v>1395</v>
      </c>
      <c r="ON123" s="475">
        <v>1</v>
      </c>
      <c r="OO123" s="475">
        <v>112</v>
      </c>
      <c r="OP123" s="490"/>
      <c r="OQ123" s="491" t="s">
        <v>1395</v>
      </c>
      <c r="OR123" s="478" t="s">
        <v>1395</v>
      </c>
      <c r="OS123" s="479">
        <v>1599033</v>
      </c>
      <c r="OT123" s="479">
        <v>2052</v>
      </c>
      <c r="OU123" s="479" t="s">
        <v>1395</v>
      </c>
      <c r="OV123" s="479" t="s">
        <v>1395</v>
      </c>
      <c r="OW123" s="479">
        <v>0</v>
      </c>
      <c r="OX123" s="479">
        <v>1</v>
      </c>
      <c r="OY123" s="480">
        <v>1</v>
      </c>
      <c r="OZ123" s="480">
        <v>0.53777074794812707</v>
      </c>
      <c r="PA123" s="481"/>
      <c r="PB123" s="482">
        <v>5.0349446380145437</v>
      </c>
      <c r="PC123" s="483"/>
      <c r="PD123" s="478">
        <v>728.3697137597311</v>
      </c>
      <c r="PE123" s="479">
        <v>5.5451324414394715E-12</v>
      </c>
      <c r="PF123" s="479">
        <v>916.93296732051306</v>
      </c>
      <c r="PG123" s="480">
        <v>5.0349446380145437</v>
      </c>
      <c r="PH123" s="483"/>
      <c r="PI123" s="478">
        <v>5.0349446380145437</v>
      </c>
      <c r="PJ123" s="479">
        <v>88200</v>
      </c>
      <c r="PK123" s="479">
        <v>1000</v>
      </c>
      <c r="PL123" s="479">
        <v>-2.6509156877023461</v>
      </c>
      <c r="PM123" s="484">
        <v>36</v>
      </c>
      <c r="PN123" s="479">
        <v>13140</v>
      </c>
      <c r="PO123" s="485">
        <v>2049</v>
      </c>
      <c r="PP123" s="479">
        <v>33</v>
      </c>
      <c r="PQ123" s="479">
        <v>0</v>
      </c>
      <c r="PR123" s="486" t="s">
        <v>1827</v>
      </c>
      <c r="PS123" s="486" t="s">
        <v>1657</v>
      </c>
      <c r="PT123" s="479">
        <v>1</v>
      </c>
      <c r="PU123" s="487" t="s">
        <v>1826</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row>
    <row r="124" spans="1:457" x14ac:dyDescent="0.35">
      <c r="A124" s="459" t="s">
        <v>1828</v>
      </c>
      <c r="B124" s="460">
        <v>2.3840289503121976</v>
      </c>
      <c r="C124" s="488">
        <f>NPV(About!A$94,'H2 Data'!AE$2:BH$2)/30*AB124+B124</f>
        <v>3.7041330079407975</v>
      </c>
      <c r="D124" s="462" t="s">
        <v>1592</v>
      </c>
      <c r="E124" s="463" t="s">
        <v>1828</v>
      </c>
      <c r="F124" s="463" t="s">
        <v>1391</v>
      </c>
      <c r="G124" s="463" t="s">
        <v>1593</v>
      </c>
      <c r="H124" s="463" t="s">
        <v>1829</v>
      </c>
      <c r="I124" s="463" t="s">
        <v>1595</v>
      </c>
      <c r="J124" s="464">
        <v>2025</v>
      </c>
      <c r="K124" s="465">
        <v>575</v>
      </c>
      <c r="L124" s="466">
        <v>0.95</v>
      </c>
      <c r="M124" s="466">
        <v>2.3300000000000001E-2</v>
      </c>
      <c r="N124" s="466">
        <v>0.25</v>
      </c>
      <c r="O124" s="471">
        <v>0.11</v>
      </c>
      <c r="P124" s="465">
        <v>1</v>
      </c>
      <c r="Q124" s="465">
        <v>2</v>
      </c>
      <c r="R124" s="465">
        <v>30</v>
      </c>
      <c r="S124" s="467" t="s">
        <v>1395</v>
      </c>
      <c r="T124" s="468">
        <v>38324</v>
      </c>
      <c r="U124" s="468">
        <v>377767.00000000006</v>
      </c>
      <c r="V124" s="468">
        <v>131397</v>
      </c>
      <c r="W124" s="468">
        <v>26279.000000000004</v>
      </c>
      <c r="X124" s="465">
        <v>0</v>
      </c>
      <c r="Y124" s="469" t="s">
        <v>1830</v>
      </c>
      <c r="Z124" s="470">
        <v>18.559999999999999</v>
      </c>
      <c r="AA124" s="469" t="s">
        <v>1397</v>
      </c>
      <c r="AB124" s="465">
        <v>8.9999999999999993E-3</v>
      </c>
      <c r="AC124" s="466">
        <v>0.7</v>
      </c>
      <c r="AD124" s="466">
        <v>0.7</v>
      </c>
      <c r="AE124" s="466">
        <v>0.7</v>
      </c>
      <c r="AF124" s="467" t="s">
        <v>1398</v>
      </c>
      <c r="AG124" s="465">
        <v>458</v>
      </c>
      <c r="AH124" s="465">
        <v>458</v>
      </c>
      <c r="AI124" s="465">
        <v>458</v>
      </c>
      <c r="AJ124" s="465">
        <v>30</v>
      </c>
      <c r="AK124" s="469" t="s">
        <v>1399</v>
      </c>
      <c r="AL124" s="466">
        <v>1</v>
      </c>
      <c r="AM124" s="466">
        <v>0</v>
      </c>
      <c r="AN124" s="469" t="s">
        <v>1400</v>
      </c>
      <c r="AO124" s="466"/>
      <c r="AP124" s="466"/>
      <c r="AQ124" s="466"/>
      <c r="AR124" s="466"/>
      <c r="AS124" s="466"/>
      <c r="AT124" s="466"/>
      <c r="AU124" s="466"/>
      <c r="AV124" s="466"/>
      <c r="AW124" s="466"/>
      <c r="AX124" s="466"/>
      <c r="AY124" s="466"/>
      <c r="AZ124" s="466"/>
      <c r="BA124" s="466"/>
      <c r="BB124" s="466"/>
      <c r="BC124" s="466"/>
      <c r="BD124" s="466"/>
      <c r="BE124" s="466"/>
      <c r="BF124" s="466"/>
      <c r="BG124" s="466"/>
      <c r="BH124" s="466"/>
      <c r="BI124" s="466"/>
      <c r="BJ124" s="466"/>
      <c r="BK124" s="466"/>
      <c r="BL124" s="466"/>
      <c r="BM124" s="466"/>
      <c r="BN124" s="466"/>
      <c r="BO124" s="466"/>
      <c r="BP124" s="466"/>
      <c r="BQ124" s="466"/>
      <c r="BR124" s="466"/>
      <c r="BS124" s="466"/>
      <c r="BT124" s="466"/>
      <c r="BU124" s="466"/>
      <c r="BV124" s="466"/>
      <c r="BW124" s="466"/>
      <c r="BX124" s="466"/>
      <c r="BY124" s="466"/>
      <c r="BZ124" s="466"/>
      <c r="CA124" s="466"/>
      <c r="CB124" s="466"/>
      <c r="CC124" s="466"/>
      <c r="CD124" s="466"/>
      <c r="CE124" s="466"/>
      <c r="CF124" s="466"/>
      <c r="CG124" s="466"/>
      <c r="CH124" s="466"/>
      <c r="CI124" s="466"/>
      <c r="CJ124" s="466"/>
      <c r="CK124" s="466"/>
      <c r="CL124" s="466"/>
      <c r="CM124" s="466"/>
      <c r="CN124" s="466"/>
      <c r="CO124" s="466"/>
      <c r="CP124" s="466"/>
      <c r="CQ124" s="466"/>
      <c r="CR124" s="466"/>
      <c r="CS124" s="466"/>
      <c r="CT124" s="466"/>
      <c r="CU124" s="466"/>
      <c r="CV124" s="466"/>
      <c r="CW124" s="466"/>
      <c r="CX124" s="466"/>
      <c r="CY124" s="466"/>
      <c r="CZ124" s="466"/>
      <c r="DA124" s="466"/>
      <c r="DB124" s="466"/>
      <c r="DC124" s="466"/>
      <c r="DD124" s="466"/>
      <c r="DE124" s="466"/>
      <c r="DF124" s="466"/>
      <c r="DG124" s="466"/>
      <c r="DH124" s="466"/>
      <c r="DI124" s="466"/>
      <c r="DJ124" s="466"/>
      <c r="DK124" s="466"/>
      <c r="DL124" s="466"/>
      <c r="DM124" s="466"/>
      <c r="DN124" s="466"/>
      <c r="DO124" s="466"/>
      <c r="DP124" s="466"/>
      <c r="DQ124" s="466"/>
      <c r="DR124" s="466"/>
      <c r="DS124" s="466"/>
      <c r="DT124" s="466"/>
      <c r="DU124" s="466"/>
      <c r="DV124" s="466"/>
      <c r="DW124" s="471"/>
      <c r="DX124" s="466"/>
      <c r="DY124" s="466"/>
      <c r="DZ124" s="466"/>
      <c r="EA124" s="466"/>
      <c r="EB124" s="466"/>
      <c r="EC124" s="466"/>
      <c r="ED124" s="466"/>
      <c r="EE124" s="466"/>
      <c r="EF124" s="466"/>
      <c r="EG124" s="466"/>
      <c r="EH124" s="466"/>
      <c r="EI124" s="466"/>
      <c r="EJ124" s="466"/>
      <c r="EK124" s="465"/>
      <c r="EL124" s="465"/>
      <c r="EM124" s="465"/>
      <c r="EN124" s="465"/>
      <c r="EO124" s="466"/>
      <c r="EP124" s="466"/>
      <c r="EQ124" s="466"/>
      <c r="ER124" s="465"/>
      <c r="ES124" s="465"/>
      <c r="ET124" s="465"/>
      <c r="EU124" s="465"/>
      <c r="EV124" s="465"/>
      <c r="EW124" s="467"/>
      <c r="EX124" s="467" t="s">
        <v>1401</v>
      </c>
      <c r="EY124" s="467">
        <v>0</v>
      </c>
      <c r="EZ124" s="467">
        <v>0</v>
      </c>
      <c r="FA124" s="467">
        <v>0</v>
      </c>
      <c r="FB124" s="469" t="s">
        <v>1402</v>
      </c>
      <c r="FC124" s="467">
        <v>62.117280000000001</v>
      </c>
      <c r="FD124" s="469" t="s">
        <v>1831</v>
      </c>
      <c r="FE124" s="467">
        <v>1589.991</v>
      </c>
      <c r="FF124" s="469" t="s">
        <v>1404</v>
      </c>
      <c r="FG124" s="467">
        <v>0</v>
      </c>
      <c r="FH124" s="469" t="s">
        <v>1405</v>
      </c>
      <c r="FI124" s="467">
        <v>0</v>
      </c>
      <c r="FJ124" s="469" t="s">
        <v>1405</v>
      </c>
      <c r="FK124" s="467">
        <v>0</v>
      </c>
      <c r="FL124" s="472">
        <v>0</v>
      </c>
      <c r="FM124" s="473">
        <v>0</v>
      </c>
      <c r="FN124" s="473">
        <v>0</v>
      </c>
      <c r="FO124" s="473">
        <v>0</v>
      </c>
      <c r="FP124" s="473">
        <v>0</v>
      </c>
      <c r="FQ124" s="473">
        <v>0</v>
      </c>
      <c r="FR124" s="473">
        <v>0</v>
      </c>
      <c r="FS124" s="473">
        <v>0</v>
      </c>
      <c r="FT124" s="473">
        <v>0</v>
      </c>
      <c r="FU124" s="473">
        <v>0</v>
      </c>
      <c r="FV124" s="473">
        <v>0</v>
      </c>
      <c r="FW124" s="473">
        <v>0</v>
      </c>
      <c r="FX124" s="473">
        <v>0</v>
      </c>
      <c r="FY124" s="473">
        <v>0</v>
      </c>
      <c r="FZ124" s="473">
        <v>0</v>
      </c>
      <c r="GA124" s="473">
        <v>0</v>
      </c>
      <c r="GB124" s="473">
        <v>0</v>
      </c>
      <c r="GC124" s="473">
        <v>0</v>
      </c>
      <c r="GD124" s="473">
        <v>0</v>
      </c>
      <c r="GE124" s="473">
        <v>0</v>
      </c>
      <c r="GF124" s="473">
        <v>0</v>
      </c>
      <c r="GG124" s="473">
        <v>0</v>
      </c>
      <c r="GH124" s="473">
        <v>0</v>
      </c>
      <c r="GI124" s="473">
        <v>0</v>
      </c>
      <c r="GJ124" s="473">
        <v>0</v>
      </c>
      <c r="GK124" s="473">
        <v>0</v>
      </c>
      <c r="GL124" s="473">
        <v>0</v>
      </c>
      <c r="GM124" s="473">
        <v>0</v>
      </c>
      <c r="GN124" s="473">
        <v>0</v>
      </c>
      <c r="GO124" s="473">
        <v>0</v>
      </c>
      <c r="GP124" s="473">
        <v>0</v>
      </c>
      <c r="GQ124" s="473">
        <v>0</v>
      </c>
      <c r="GR124" s="473">
        <v>0</v>
      </c>
      <c r="GS124" s="473">
        <v>0</v>
      </c>
      <c r="GT124" s="473">
        <v>0</v>
      </c>
      <c r="GU124" s="473">
        <v>0</v>
      </c>
      <c r="GV124" s="473">
        <v>0</v>
      </c>
      <c r="GW124" s="473">
        <v>0</v>
      </c>
      <c r="GX124" s="473">
        <v>0</v>
      </c>
      <c r="GY124" s="473">
        <v>0</v>
      </c>
      <c r="GZ124" s="473">
        <v>0</v>
      </c>
      <c r="HA124" s="473">
        <v>0</v>
      </c>
      <c r="HB124" s="473">
        <v>0</v>
      </c>
      <c r="HC124" s="473">
        <v>0</v>
      </c>
      <c r="HD124" s="473">
        <v>0</v>
      </c>
      <c r="HE124" s="473">
        <v>0</v>
      </c>
      <c r="HF124" s="473">
        <v>0</v>
      </c>
      <c r="HG124" s="473">
        <v>0</v>
      </c>
      <c r="HH124" s="473">
        <v>0</v>
      </c>
      <c r="HI124" s="473">
        <v>0</v>
      </c>
      <c r="HJ124" s="473">
        <v>0</v>
      </c>
      <c r="HK124" s="473">
        <v>0</v>
      </c>
      <c r="HL124" s="473">
        <v>0</v>
      </c>
      <c r="HM124" s="473">
        <v>0</v>
      </c>
      <c r="HN124" s="473">
        <v>0</v>
      </c>
      <c r="HO124" s="473">
        <v>0</v>
      </c>
      <c r="HP124" s="473">
        <v>0</v>
      </c>
      <c r="HQ124" s="473">
        <v>0</v>
      </c>
      <c r="HR124" s="473">
        <v>0</v>
      </c>
      <c r="HS124" s="473">
        <v>0</v>
      </c>
      <c r="HT124" s="473">
        <v>0</v>
      </c>
      <c r="HU124" s="473">
        <v>0</v>
      </c>
      <c r="HV124" s="473">
        <v>0</v>
      </c>
      <c r="HW124" s="473">
        <v>0</v>
      </c>
      <c r="HX124" s="473">
        <v>0</v>
      </c>
      <c r="HY124" s="473">
        <v>0</v>
      </c>
      <c r="HZ124" s="473">
        <v>0</v>
      </c>
      <c r="IA124" s="473">
        <v>0</v>
      </c>
      <c r="IB124" s="473">
        <v>0</v>
      </c>
      <c r="IC124" s="473">
        <v>0</v>
      </c>
      <c r="ID124" s="473">
        <v>0</v>
      </c>
      <c r="IE124" s="473">
        <v>0</v>
      </c>
      <c r="IF124" s="473">
        <v>0</v>
      </c>
      <c r="IG124" s="473">
        <v>0</v>
      </c>
      <c r="IH124" s="473">
        <v>0</v>
      </c>
      <c r="II124" s="473">
        <v>0</v>
      </c>
      <c r="IJ124" s="473">
        <v>0</v>
      </c>
      <c r="IK124" s="473">
        <v>0</v>
      </c>
      <c r="IL124" s="473">
        <v>0</v>
      </c>
      <c r="IM124" s="473">
        <v>0</v>
      </c>
      <c r="IN124" s="473">
        <v>0</v>
      </c>
      <c r="IO124" s="473">
        <v>0</v>
      </c>
      <c r="IP124" s="473">
        <v>0</v>
      </c>
      <c r="IQ124" s="473">
        <v>0</v>
      </c>
      <c r="IR124" s="473">
        <v>0</v>
      </c>
      <c r="IS124" s="473">
        <v>0</v>
      </c>
      <c r="IT124" s="473">
        <v>0</v>
      </c>
      <c r="IU124" s="473">
        <v>0</v>
      </c>
      <c r="IV124" s="473">
        <v>0</v>
      </c>
      <c r="IW124" s="473">
        <v>0</v>
      </c>
      <c r="IX124" s="473">
        <v>0</v>
      </c>
      <c r="IY124" s="473">
        <v>0</v>
      </c>
      <c r="IZ124" s="473">
        <v>0</v>
      </c>
      <c r="JA124" s="473">
        <v>0</v>
      </c>
      <c r="JB124" s="473">
        <v>0</v>
      </c>
      <c r="JC124" s="473">
        <v>0</v>
      </c>
      <c r="JD124" s="473">
        <v>0</v>
      </c>
      <c r="JE124" s="473">
        <v>0</v>
      </c>
      <c r="JF124" s="473">
        <v>0</v>
      </c>
      <c r="JG124" s="473">
        <v>0</v>
      </c>
      <c r="JH124" s="473">
        <v>0</v>
      </c>
      <c r="JI124" s="467" t="s">
        <v>1416</v>
      </c>
      <c r="JJ124" s="467" t="s">
        <v>1416</v>
      </c>
      <c r="JK124" s="395"/>
      <c r="JL124" s="395"/>
      <c r="JM124" s="395"/>
      <c r="JN124" s="395"/>
      <c r="JO124" s="395"/>
      <c r="JP124" s="395"/>
      <c r="JQ124" s="395"/>
      <c r="JR124" s="395"/>
      <c r="JS124" s="395"/>
      <c r="JT124" s="395"/>
      <c r="JU124" s="395"/>
      <c r="JV124" s="395"/>
      <c r="JW124" s="395"/>
      <c r="JX124" s="395"/>
      <c r="JY124" s="395"/>
      <c r="JZ124" s="395"/>
      <c r="KA124" s="395"/>
      <c r="KB124" s="395"/>
      <c r="KC124" s="395"/>
      <c r="KD124" s="395"/>
      <c r="KE124" s="395"/>
      <c r="KF124" s="395"/>
      <c r="KG124" s="395"/>
      <c r="KH124" s="395"/>
      <c r="KI124" s="395"/>
      <c r="KJ124" s="395"/>
      <c r="KK124" s="395"/>
      <c r="KL124" s="395"/>
      <c r="KM124" s="395"/>
      <c r="KN124" s="395"/>
      <c r="KO124" s="395"/>
      <c r="KP124" s="395"/>
      <c r="KQ124" s="395"/>
      <c r="KR124" s="395"/>
      <c r="KS124" s="395"/>
      <c r="KT124" s="395"/>
      <c r="KU124" s="395"/>
      <c r="KV124" s="395"/>
      <c r="KW124" s="395"/>
      <c r="KX124" s="395"/>
      <c r="KY124" s="395"/>
      <c r="KZ124" s="395"/>
      <c r="LA124" s="395"/>
      <c r="LB124" s="395"/>
      <c r="LC124" s="395"/>
      <c r="LD124" s="395"/>
      <c r="LE124" s="395"/>
      <c r="LF124" s="395"/>
      <c r="LG124" s="395"/>
      <c r="LH124" s="395"/>
      <c r="LI124" s="395"/>
      <c r="LJ124" s="395"/>
      <c r="LK124" s="395"/>
      <c r="LL124" s="395"/>
      <c r="LM124" s="395"/>
      <c r="LN124" s="395"/>
      <c r="LO124" s="395"/>
      <c r="LP124" s="395"/>
      <c r="LQ124" s="395"/>
      <c r="LR124" s="395"/>
      <c r="LS124" s="395"/>
      <c r="LT124" s="395"/>
      <c r="LU124" s="395"/>
      <c r="LV124" s="395"/>
      <c r="LW124" s="395"/>
      <c r="LX124" s="395"/>
      <c r="LY124" s="395"/>
      <c r="LZ124" s="395"/>
      <c r="MA124" s="395"/>
      <c r="MB124" s="395"/>
      <c r="MC124" s="395"/>
      <c r="MD124" s="395"/>
      <c r="ME124" s="395"/>
      <c r="MF124" s="395"/>
      <c r="MG124" s="395"/>
      <c r="MH124" s="395"/>
      <c r="MI124" s="395"/>
      <c r="MJ124" s="395"/>
      <c r="MK124" s="395"/>
      <c r="ML124" s="395"/>
      <c r="MM124" s="395"/>
      <c r="MN124" s="395"/>
      <c r="MO124" s="395"/>
      <c r="MP124" s="395"/>
      <c r="MQ124" s="395"/>
      <c r="MR124" s="395"/>
      <c r="MS124" s="395"/>
      <c r="MT124" s="395"/>
      <c r="MU124" s="395"/>
      <c r="MV124" s="395"/>
      <c r="MW124" s="395"/>
      <c r="MX124" s="395"/>
      <c r="MY124" s="395"/>
      <c r="MZ124" s="395"/>
      <c r="NA124" s="395"/>
      <c r="NB124" s="395"/>
      <c r="NC124" s="395"/>
      <c r="ND124" s="395"/>
      <c r="NE124" s="395"/>
      <c r="NF124" s="395"/>
      <c r="NG124" s="489"/>
      <c r="NH124" s="475">
        <v>2.3840289503121976</v>
      </c>
      <c r="NI124" s="475">
        <v>19.839888924498112</v>
      </c>
      <c r="NJ124" s="475">
        <v>2.3039489015003811</v>
      </c>
      <c r="NK124" s="475">
        <v>4636.6517759999997</v>
      </c>
      <c r="NL124" s="475">
        <v>15.026100240275996</v>
      </c>
      <c r="NM124" s="475">
        <v>0.13139700000000001</v>
      </c>
      <c r="NN124" s="475">
        <v>0.37776700000000007</v>
      </c>
      <c r="NO124" s="475">
        <v>3.8323999999999997E-2</v>
      </c>
      <c r="NP124" s="475">
        <v>2.5058747163372395E-2</v>
      </c>
      <c r="NQ124" s="475">
        <v>0.32925001280909272</v>
      </c>
      <c r="NR124" s="475">
        <v>1.0716628474990202</v>
      </c>
      <c r="NS124" s="475">
        <v>0</v>
      </c>
      <c r="NT124" s="475">
        <v>10.314403712569137</v>
      </c>
      <c r="NU124" s="475">
        <v>0.36820505338585413</v>
      </c>
      <c r="NV124" s="475">
        <v>0</v>
      </c>
      <c r="NW124" s="475">
        <v>0.6754052064382704</v>
      </c>
      <c r="NX124" s="475">
        <v>0</v>
      </c>
      <c r="NY124" s="475">
        <v>0</v>
      </c>
      <c r="NZ124" s="475">
        <v>1.6695679132478778</v>
      </c>
      <c r="OA124" s="475">
        <v>2.2669191919365023E-2</v>
      </c>
      <c r="OB124" s="475">
        <v>0.2649999999999999</v>
      </c>
      <c r="OC124" s="475">
        <v>1.1377739961885984</v>
      </c>
      <c r="OD124" s="475">
        <v>-2.4219566389838575E-17</v>
      </c>
      <c r="OE124" s="475">
        <v>-2.1055988641254832E-16</v>
      </c>
      <c r="OF124" s="475">
        <v>0.1099999964237213</v>
      </c>
      <c r="OG124" s="475">
        <v>8.3160820603370697E-2</v>
      </c>
      <c r="OH124" s="475">
        <v>0.45345756856784336</v>
      </c>
      <c r="OI124" s="475">
        <v>0.11</v>
      </c>
      <c r="OJ124" s="475">
        <v>4.5799999999999993E-2</v>
      </c>
      <c r="OK124" s="475">
        <v>5.6564100000000006E-2</v>
      </c>
      <c r="OL124" s="475">
        <v>0.92610481721912519</v>
      </c>
      <c r="OM124" s="475" t="s">
        <v>1395</v>
      </c>
      <c r="ON124" s="475">
        <v>1</v>
      </c>
      <c r="OO124" s="475">
        <v>113</v>
      </c>
      <c r="OP124" s="490"/>
      <c r="OQ124" s="491" t="s">
        <v>1395</v>
      </c>
      <c r="OR124" s="478" t="s">
        <v>1395</v>
      </c>
      <c r="OS124" s="479">
        <v>573767</v>
      </c>
      <c r="OT124" s="479">
        <v>2025</v>
      </c>
      <c r="OU124" s="479" t="s">
        <v>1395</v>
      </c>
      <c r="OV124" s="479" t="s">
        <v>1395</v>
      </c>
      <c r="OW124" s="479">
        <v>0</v>
      </c>
      <c r="OX124" s="479">
        <v>1</v>
      </c>
      <c r="OY124" s="480">
        <v>1</v>
      </c>
      <c r="OZ124" s="480">
        <v>0.92610481721912519</v>
      </c>
      <c r="PA124" s="481"/>
      <c r="PB124" s="482">
        <v>2.3840289503121976</v>
      </c>
      <c r="PC124" s="483"/>
      <c r="PD124" s="478">
        <v>291.54298264755704</v>
      </c>
      <c r="PE124" s="479">
        <v>-1.1212530194386936E-13</v>
      </c>
      <c r="PF124" s="479">
        <v>605.87633779672638</v>
      </c>
      <c r="PG124" s="480">
        <v>2.3840289503121976</v>
      </c>
      <c r="PH124" s="483"/>
      <c r="PI124" s="478">
        <v>2.3840289503121976</v>
      </c>
      <c r="PJ124" s="479">
        <v>88775</v>
      </c>
      <c r="PK124" s="479">
        <v>575</v>
      </c>
      <c r="PL124" s="479">
        <v>-3.1636372905136323E-2</v>
      </c>
      <c r="PM124" s="484">
        <v>36</v>
      </c>
      <c r="PN124" s="479">
        <v>13104</v>
      </c>
      <c r="PO124" s="485">
        <v>2022</v>
      </c>
      <c r="PP124" s="479">
        <v>33</v>
      </c>
      <c r="PQ124" s="479">
        <v>0</v>
      </c>
      <c r="PR124" s="486" t="s">
        <v>1832</v>
      </c>
      <c r="PS124" s="486" t="s">
        <v>1595</v>
      </c>
      <c r="PT124" s="479">
        <v>1</v>
      </c>
      <c r="PU124" s="487" t="s">
        <v>1828</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row>
    <row r="125" spans="1:457" x14ac:dyDescent="0.35">
      <c r="A125" s="459" t="s">
        <v>1833</v>
      </c>
      <c r="B125" s="460">
        <v>2.3523925774070613</v>
      </c>
      <c r="C125" s="488">
        <f>NPV(About!A$94,'H2 Data'!AE$2:BH$2)/30*AB125+B125</f>
        <v>3.6724966350356611</v>
      </c>
      <c r="D125" s="462" t="s">
        <v>1592</v>
      </c>
      <c r="E125" s="463" t="s">
        <v>1833</v>
      </c>
      <c r="F125" s="463" t="s">
        <v>1391</v>
      </c>
      <c r="G125" s="463" t="s">
        <v>1593</v>
      </c>
      <c r="H125" s="463" t="s">
        <v>1829</v>
      </c>
      <c r="I125" s="463" t="s">
        <v>1595</v>
      </c>
      <c r="J125" s="464">
        <v>2026</v>
      </c>
      <c r="K125" s="465">
        <v>575</v>
      </c>
      <c r="L125" s="466">
        <v>0.95</v>
      </c>
      <c r="M125" s="466">
        <v>2.3300000000000001E-2</v>
      </c>
      <c r="N125" s="466">
        <v>0.25</v>
      </c>
      <c r="O125" s="471">
        <v>0.11</v>
      </c>
      <c r="P125" s="465">
        <v>1</v>
      </c>
      <c r="Q125" s="465">
        <v>2</v>
      </c>
      <c r="R125" s="465">
        <v>30</v>
      </c>
      <c r="S125" s="467" t="s">
        <v>1395</v>
      </c>
      <c r="T125" s="468">
        <v>39179</v>
      </c>
      <c r="U125" s="468">
        <v>386191</v>
      </c>
      <c r="V125" s="468">
        <v>134326.99999999997</v>
      </c>
      <c r="W125" s="468">
        <v>26864.999999999996</v>
      </c>
      <c r="X125" s="465">
        <v>0</v>
      </c>
      <c r="Y125" s="469" t="s">
        <v>1830</v>
      </c>
      <c r="Z125" s="470">
        <v>18.559999999999999</v>
      </c>
      <c r="AA125" s="469" t="s">
        <v>1397</v>
      </c>
      <c r="AB125" s="465">
        <v>8.9999999999999993E-3</v>
      </c>
      <c r="AC125" s="466">
        <v>0.7</v>
      </c>
      <c r="AD125" s="466">
        <v>0.7</v>
      </c>
      <c r="AE125" s="466">
        <v>0.7</v>
      </c>
      <c r="AF125" s="467" t="s">
        <v>1398</v>
      </c>
      <c r="AG125" s="465">
        <v>451</v>
      </c>
      <c r="AH125" s="465">
        <v>451</v>
      </c>
      <c r="AI125" s="465">
        <v>451</v>
      </c>
      <c r="AJ125" s="465">
        <v>30</v>
      </c>
      <c r="AK125" s="469" t="s">
        <v>1399</v>
      </c>
      <c r="AL125" s="466">
        <v>1</v>
      </c>
      <c r="AM125" s="466">
        <v>0</v>
      </c>
      <c r="AN125" s="469" t="s">
        <v>1400</v>
      </c>
      <c r="AO125" s="466"/>
      <c r="AP125" s="466"/>
      <c r="AQ125" s="466"/>
      <c r="AR125" s="466"/>
      <c r="AS125" s="466"/>
      <c r="AT125" s="466"/>
      <c r="AU125" s="466"/>
      <c r="AV125" s="466"/>
      <c r="AW125" s="466"/>
      <c r="AX125" s="466"/>
      <c r="AY125" s="466"/>
      <c r="AZ125" s="466"/>
      <c r="BA125" s="466"/>
      <c r="BB125" s="466"/>
      <c r="BC125" s="466"/>
      <c r="BD125" s="466"/>
      <c r="BE125" s="466"/>
      <c r="BF125" s="466"/>
      <c r="BG125" s="466"/>
      <c r="BH125" s="466"/>
      <c r="BI125" s="466"/>
      <c r="BJ125" s="466"/>
      <c r="BK125" s="466"/>
      <c r="BL125" s="466"/>
      <c r="BM125" s="466"/>
      <c r="BN125" s="466"/>
      <c r="BO125" s="466"/>
      <c r="BP125" s="466"/>
      <c r="BQ125" s="466"/>
      <c r="BR125" s="466"/>
      <c r="BS125" s="466"/>
      <c r="BT125" s="466"/>
      <c r="BU125" s="466"/>
      <c r="BV125" s="466"/>
      <c r="BW125" s="466"/>
      <c r="BX125" s="466"/>
      <c r="BY125" s="466"/>
      <c r="BZ125" s="466"/>
      <c r="CA125" s="466"/>
      <c r="CB125" s="466"/>
      <c r="CC125" s="466"/>
      <c r="CD125" s="466"/>
      <c r="CE125" s="466"/>
      <c r="CF125" s="466"/>
      <c r="CG125" s="466"/>
      <c r="CH125" s="466"/>
      <c r="CI125" s="466"/>
      <c r="CJ125" s="466"/>
      <c r="CK125" s="466"/>
      <c r="CL125" s="466"/>
      <c r="CM125" s="466"/>
      <c r="CN125" s="466"/>
      <c r="CO125" s="466"/>
      <c r="CP125" s="466"/>
      <c r="CQ125" s="466"/>
      <c r="CR125" s="466"/>
      <c r="CS125" s="466"/>
      <c r="CT125" s="466"/>
      <c r="CU125" s="466"/>
      <c r="CV125" s="466"/>
      <c r="CW125" s="466"/>
      <c r="CX125" s="466"/>
      <c r="CY125" s="466"/>
      <c r="CZ125" s="466"/>
      <c r="DA125" s="466"/>
      <c r="DB125" s="466"/>
      <c r="DC125" s="466"/>
      <c r="DD125" s="466"/>
      <c r="DE125" s="466"/>
      <c r="DF125" s="466"/>
      <c r="DG125" s="466"/>
      <c r="DH125" s="466"/>
      <c r="DI125" s="466"/>
      <c r="DJ125" s="466"/>
      <c r="DK125" s="466"/>
      <c r="DL125" s="466"/>
      <c r="DM125" s="466"/>
      <c r="DN125" s="466"/>
      <c r="DO125" s="466"/>
      <c r="DP125" s="466"/>
      <c r="DQ125" s="466"/>
      <c r="DR125" s="466"/>
      <c r="DS125" s="466"/>
      <c r="DT125" s="466"/>
      <c r="DU125" s="466"/>
      <c r="DV125" s="466"/>
      <c r="DW125" s="471"/>
      <c r="DX125" s="466"/>
      <c r="DY125" s="466"/>
      <c r="DZ125" s="466"/>
      <c r="EA125" s="466"/>
      <c r="EB125" s="466"/>
      <c r="EC125" s="466"/>
      <c r="ED125" s="466"/>
      <c r="EE125" s="466"/>
      <c r="EF125" s="466"/>
      <c r="EG125" s="466"/>
      <c r="EH125" s="466"/>
      <c r="EI125" s="466"/>
      <c r="EJ125" s="466"/>
      <c r="EK125" s="465"/>
      <c r="EL125" s="465"/>
      <c r="EM125" s="465"/>
      <c r="EN125" s="465"/>
      <c r="EO125" s="466"/>
      <c r="EP125" s="466"/>
      <c r="EQ125" s="466"/>
      <c r="ER125" s="465"/>
      <c r="ES125" s="465"/>
      <c r="ET125" s="465"/>
      <c r="EU125" s="465"/>
      <c r="EV125" s="465"/>
      <c r="EW125" s="467"/>
      <c r="EX125" s="467" t="s">
        <v>1401</v>
      </c>
      <c r="EY125" s="467">
        <v>0</v>
      </c>
      <c r="EZ125" s="467">
        <v>0</v>
      </c>
      <c r="FA125" s="467">
        <v>0</v>
      </c>
      <c r="FB125" s="469" t="s">
        <v>1402</v>
      </c>
      <c r="FC125" s="467">
        <v>62.117280000000001</v>
      </c>
      <c r="FD125" s="469" t="s">
        <v>1831</v>
      </c>
      <c r="FE125" s="467">
        <v>1589.991</v>
      </c>
      <c r="FF125" s="469" t="s">
        <v>1404</v>
      </c>
      <c r="FG125" s="467">
        <v>0</v>
      </c>
      <c r="FH125" s="469" t="s">
        <v>1405</v>
      </c>
      <c r="FI125" s="467">
        <v>0</v>
      </c>
      <c r="FJ125" s="469" t="s">
        <v>1405</v>
      </c>
      <c r="FK125" s="467">
        <v>0</v>
      </c>
      <c r="FL125" s="472">
        <v>0</v>
      </c>
      <c r="FM125" s="473">
        <v>0</v>
      </c>
      <c r="FN125" s="473">
        <v>0</v>
      </c>
      <c r="FO125" s="473">
        <v>0</v>
      </c>
      <c r="FP125" s="473">
        <v>0</v>
      </c>
      <c r="FQ125" s="473">
        <v>0</v>
      </c>
      <c r="FR125" s="473">
        <v>0</v>
      </c>
      <c r="FS125" s="473">
        <v>0</v>
      </c>
      <c r="FT125" s="473">
        <v>0</v>
      </c>
      <c r="FU125" s="473">
        <v>0</v>
      </c>
      <c r="FV125" s="473">
        <v>0</v>
      </c>
      <c r="FW125" s="473">
        <v>0</v>
      </c>
      <c r="FX125" s="473">
        <v>0</v>
      </c>
      <c r="FY125" s="473">
        <v>0</v>
      </c>
      <c r="FZ125" s="473">
        <v>0</v>
      </c>
      <c r="GA125" s="473">
        <v>0</v>
      </c>
      <c r="GB125" s="473">
        <v>0</v>
      </c>
      <c r="GC125" s="473">
        <v>0</v>
      </c>
      <c r="GD125" s="473">
        <v>0</v>
      </c>
      <c r="GE125" s="473">
        <v>0</v>
      </c>
      <c r="GF125" s="473">
        <v>0</v>
      </c>
      <c r="GG125" s="473">
        <v>0</v>
      </c>
      <c r="GH125" s="473">
        <v>0</v>
      </c>
      <c r="GI125" s="473">
        <v>0</v>
      </c>
      <c r="GJ125" s="473">
        <v>0</v>
      </c>
      <c r="GK125" s="473">
        <v>0</v>
      </c>
      <c r="GL125" s="473">
        <v>0</v>
      </c>
      <c r="GM125" s="473">
        <v>0</v>
      </c>
      <c r="GN125" s="473">
        <v>0</v>
      </c>
      <c r="GO125" s="473">
        <v>0</v>
      </c>
      <c r="GP125" s="473">
        <v>0</v>
      </c>
      <c r="GQ125" s="473">
        <v>0</v>
      </c>
      <c r="GR125" s="473">
        <v>0</v>
      </c>
      <c r="GS125" s="473">
        <v>0</v>
      </c>
      <c r="GT125" s="473">
        <v>0</v>
      </c>
      <c r="GU125" s="473">
        <v>0</v>
      </c>
      <c r="GV125" s="473">
        <v>0</v>
      </c>
      <c r="GW125" s="473">
        <v>0</v>
      </c>
      <c r="GX125" s="473">
        <v>0</v>
      </c>
      <c r="GY125" s="473">
        <v>0</v>
      </c>
      <c r="GZ125" s="473">
        <v>0</v>
      </c>
      <c r="HA125" s="473">
        <v>0</v>
      </c>
      <c r="HB125" s="473">
        <v>0</v>
      </c>
      <c r="HC125" s="473">
        <v>0</v>
      </c>
      <c r="HD125" s="473">
        <v>0</v>
      </c>
      <c r="HE125" s="473">
        <v>0</v>
      </c>
      <c r="HF125" s="473">
        <v>0</v>
      </c>
      <c r="HG125" s="473">
        <v>0</v>
      </c>
      <c r="HH125" s="473">
        <v>0</v>
      </c>
      <c r="HI125" s="473">
        <v>0</v>
      </c>
      <c r="HJ125" s="473">
        <v>0</v>
      </c>
      <c r="HK125" s="473">
        <v>0</v>
      </c>
      <c r="HL125" s="473">
        <v>0</v>
      </c>
      <c r="HM125" s="473">
        <v>0</v>
      </c>
      <c r="HN125" s="473">
        <v>0</v>
      </c>
      <c r="HO125" s="473">
        <v>0</v>
      </c>
      <c r="HP125" s="473">
        <v>0</v>
      </c>
      <c r="HQ125" s="473">
        <v>0</v>
      </c>
      <c r="HR125" s="473">
        <v>0</v>
      </c>
      <c r="HS125" s="473">
        <v>0</v>
      </c>
      <c r="HT125" s="473">
        <v>0</v>
      </c>
      <c r="HU125" s="473">
        <v>0</v>
      </c>
      <c r="HV125" s="473">
        <v>0</v>
      </c>
      <c r="HW125" s="473">
        <v>0</v>
      </c>
      <c r="HX125" s="473">
        <v>0</v>
      </c>
      <c r="HY125" s="473">
        <v>0</v>
      </c>
      <c r="HZ125" s="473">
        <v>0</v>
      </c>
      <c r="IA125" s="473">
        <v>0</v>
      </c>
      <c r="IB125" s="473">
        <v>0</v>
      </c>
      <c r="IC125" s="473">
        <v>0</v>
      </c>
      <c r="ID125" s="473">
        <v>0</v>
      </c>
      <c r="IE125" s="473">
        <v>0</v>
      </c>
      <c r="IF125" s="473">
        <v>0</v>
      </c>
      <c r="IG125" s="473">
        <v>0</v>
      </c>
      <c r="IH125" s="473">
        <v>0</v>
      </c>
      <c r="II125" s="473">
        <v>0</v>
      </c>
      <c r="IJ125" s="473">
        <v>0</v>
      </c>
      <c r="IK125" s="473">
        <v>0</v>
      </c>
      <c r="IL125" s="473">
        <v>0</v>
      </c>
      <c r="IM125" s="473">
        <v>0</v>
      </c>
      <c r="IN125" s="473">
        <v>0</v>
      </c>
      <c r="IO125" s="473">
        <v>0</v>
      </c>
      <c r="IP125" s="473">
        <v>0</v>
      </c>
      <c r="IQ125" s="473">
        <v>0</v>
      </c>
      <c r="IR125" s="473">
        <v>0</v>
      </c>
      <c r="IS125" s="473">
        <v>0</v>
      </c>
      <c r="IT125" s="473">
        <v>0</v>
      </c>
      <c r="IU125" s="473">
        <v>0</v>
      </c>
      <c r="IV125" s="473">
        <v>0</v>
      </c>
      <c r="IW125" s="473">
        <v>0</v>
      </c>
      <c r="IX125" s="473">
        <v>0</v>
      </c>
      <c r="IY125" s="473">
        <v>0</v>
      </c>
      <c r="IZ125" s="473">
        <v>0</v>
      </c>
      <c r="JA125" s="473">
        <v>0</v>
      </c>
      <c r="JB125" s="473">
        <v>0</v>
      </c>
      <c r="JC125" s="473">
        <v>0</v>
      </c>
      <c r="JD125" s="473">
        <v>0</v>
      </c>
      <c r="JE125" s="473">
        <v>0</v>
      </c>
      <c r="JF125" s="473">
        <v>0</v>
      </c>
      <c r="JG125" s="473">
        <v>0</v>
      </c>
      <c r="JH125" s="473">
        <v>0</v>
      </c>
      <c r="JI125" s="467" t="s">
        <v>1416</v>
      </c>
      <c r="JJ125" s="467" t="s">
        <v>1416</v>
      </c>
      <c r="JK125" s="395"/>
      <c r="JL125" s="395"/>
      <c r="JM125" s="395"/>
      <c r="JN125" s="395"/>
      <c r="JO125" s="395"/>
      <c r="JP125" s="395"/>
      <c r="JQ125" s="395"/>
      <c r="JR125" s="395"/>
      <c r="JS125" s="395"/>
      <c r="JT125" s="395"/>
      <c r="JU125" s="395"/>
      <c r="JV125" s="395"/>
      <c r="JW125" s="395"/>
      <c r="JX125" s="395"/>
      <c r="JY125" s="395"/>
      <c r="JZ125" s="395"/>
      <c r="KA125" s="395"/>
      <c r="KB125" s="395"/>
      <c r="KC125" s="395"/>
      <c r="KD125" s="395"/>
      <c r="KE125" s="395"/>
      <c r="KF125" s="395"/>
      <c r="KG125" s="395"/>
      <c r="KH125" s="395"/>
      <c r="KI125" s="395"/>
      <c r="KJ125" s="395"/>
      <c r="KK125" s="395"/>
      <c r="KL125" s="395"/>
      <c r="KM125" s="395"/>
      <c r="KN125" s="395"/>
      <c r="KO125" s="395"/>
      <c r="KP125" s="395"/>
      <c r="KQ125" s="395"/>
      <c r="KR125" s="395"/>
      <c r="KS125" s="395"/>
      <c r="KT125" s="395"/>
      <c r="KU125" s="395"/>
      <c r="KV125" s="395"/>
      <c r="KW125" s="395"/>
      <c r="KX125" s="395"/>
      <c r="KY125" s="395"/>
      <c r="KZ125" s="395"/>
      <c r="LA125" s="395"/>
      <c r="LB125" s="395"/>
      <c r="LC125" s="395"/>
      <c r="LD125" s="395"/>
      <c r="LE125" s="395"/>
      <c r="LF125" s="395"/>
      <c r="LG125" s="395"/>
      <c r="LH125" s="395"/>
      <c r="LI125" s="395"/>
      <c r="LJ125" s="395"/>
      <c r="LK125" s="395"/>
      <c r="LL125" s="395"/>
      <c r="LM125" s="395"/>
      <c r="LN125" s="395"/>
      <c r="LO125" s="395"/>
      <c r="LP125" s="395"/>
      <c r="LQ125" s="395"/>
      <c r="LR125" s="395"/>
      <c r="LS125" s="395"/>
      <c r="LT125" s="395"/>
      <c r="LU125" s="395"/>
      <c r="LV125" s="395"/>
      <c r="LW125" s="395"/>
      <c r="LX125" s="395"/>
      <c r="LY125" s="395"/>
      <c r="LZ125" s="395"/>
      <c r="MA125" s="395"/>
      <c r="MB125" s="395"/>
      <c r="MC125" s="395"/>
      <c r="MD125" s="395"/>
      <c r="ME125" s="395"/>
      <c r="MF125" s="395"/>
      <c r="MG125" s="395"/>
      <c r="MH125" s="395"/>
      <c r="MI125" s="395"/>
      <c r="MJ125" s="395"/>
      <c r="MK125" s="395"/>
      <c r="ML125" s="395"/>
      <c r="MM125" s="395"/>
      <c r="MN125" s="395"/>
      <c r="MO125" s="395"/>
      <c r="MP125" s="395"/>
      <c r="MQ125" s="395"/>
      <c r="MR125" s="395"/>
      <c r="MS125" s="395"/>
      <c r="MT125" s="395"/>
      <c r="MU125" s="395"/>
      <c r="MV125" s="395"/>
      <c r="MW125" s="395"/>
      <c r="MX125" s="395"/>
      <c r="MY125" s="395"/>
      <c r="MZ125" s="395"/>
      <c r="NA125" s="395"/>
      <c r="NB125" s="395"/>
      <c r="NC125" s="395"/>
      <c r="ND125" s="395"/>
      <c r="NE125" s="395"/>
      <c r="NF125" s="395"/>
      <c r="NG125" s="489"/>
      <c r="NH125" s="475">
        <v>2.3523925774070613</v>
      </c>
      <c r="NI125" s="475">
        <v>19.576611029181564</v>
      </c>
      <c r="NJ125" s="475">
        <v>2.3120253812334743</v>
      </c>
      <c r="NK125" s="475">
        <v>4636.6517759999997</v>
      </c>
      <c r="NL125" s="475">
        <v>14.829377270058227</v>
      </c>
      <c r="NM125" s="475">
        <v>0.13432699999999997</v>
      </c>
      <c r="NN125" s="475">
        <v>0.38619100000000001</v>
      </c>
      <c r="NO125" s="475">
        <v>3.9178999999999999E-2</v>
      </c>
      <c r="NP125" s="475">
        <v>2.5220082305746554E-2</v>
      </c>
      <c r="NQ125" s="475">
        <v>0.33063518035960671</v>
      </c>
      <c r="NR125" s="475">
        <v>1.0957717899112613</v>
      </c>
      <c r="NS125" s="475">
        <v>0</v>
      </c>
      <c r="NT125" s="475">
        <v>10.344379946399146</v>
      </c>
      <c r="NU125" s="475">
        <v>0.3756766436541199</v>
      </c>
      <c r="NV125" s="475">
        <v>0</v>
      </c>
      <c r="NW125" s="475">
        <v>0.61170906058154795</v>
      </c>
      <c r="NX125" s="475">
        <v>0</v>
      </c>
      <c r="NY125" s="475">
        <v>0</v>
      </c>
      <c r="NZ125" s="475">
        <v>1.4610674845410576</v>
      </c>
      <c r="OA125" s="475">
        <v>2.0845555555252415E-2</v>
      </c>
      <c r="OB125" s="475">
        <v>0.2649999999999999</v>
      </c>
      <c r="OC125" s="475">
        <v>1.0346204409086637</v>
      </c>
      <c r="OD125" s="475">
        <v>4.3641795598093399E-17</v>
      </c>
      <c r="OE125" s="475">
        <v>3.7941271846343088E-16</v>
      </c>
      <c r="OF125" s="475">
        <v>0.1099999964237213</v>
      </c>
      <c r="OG125" s="475">
        <v>8.1322219967842099E-2</v>
      </c>
      <c r="OH125" s="475">
        <v>0.44743875053876841</v>
      </c>
      <c r="OI125" s="475">
        <v>0.11</v>
      </c>
      <c r="OJ125" s="475">
        <v>4.5100000000000001E-2</v>
      </c>
      <c r="OK125" s="475">
        <v>5.6203950000000016E-2</v>
      </c>
      <c r="OL125" s="475">
        <v>0.90782129631141328</v>
      </c>
      <c r="OM125" s="475" t="s">
        <v>1395</v>
      </c>
      <c r="ON125" s="475">
        <v>1</v>
      </c>
      <c r="OO125" s="475">
        <v>114</v>
      </c>
      <c r="OP125" s="490"/>
      <c r="OQ125" s="491" t="s">
        <v>1395</v>
      </c>
      <c r="OR125" s="478" t="s">
        <v>1395</v>
      </c>
      <c r="OS125" s="479">
        <v>586562</v>
      </c>
      <c r="OT125" s="479">
        <v>2026</v>
      </c>
      <c r="OU125" s="479" t="s">
        <v>1395</v>
      </c>
      <c r="OV125" s="479" t="s">
        <v>1395</v>
      </c>
      <c r="OW125" s="479">
        <v>0</v>
      </c>
      <c r="OX125" s="479">
        <v>1</v>
      </c>
      <c r="OY125" s="480">
        <v>1</v>
      </c>
      <c r="OZ125" s="480">
        <v>0.90782129631141328</v>
      </c>
      <c r="PA125" s="481"/>
      <c r="PB125" s="482">
        <v>2.3523925774070613</v>
      </c>
      <c r="PC125" s="483"/>
      <c r="PD125" s="478">
        <v>292.16029224692522</v>
      </c>
      <c r="PE125" s="479">
        <v>1.9805239389969275E-13</v>
      </c>
      <c r="PF125" s="479">
        <v>540.06902016719368</v>
      </c>
      <c r="PG125" s="480">
        <v>2.3523925774070613</v>
      </c>
      <c r="PH125" s="483"/>
      <c r="PI125" s="478">
        <v>2.3523925774070613</v>
      </c>
      <c r="PJ125" s="479">
        <v>89350</v>
      </c>
      <c r="PK125" s="479">
        <v>575</v>
      </c>
      <c r="PL125" s="479">
        <v>2.0951098791573308E-2</v>
      </c>
      <c r="PM125" s="484">
        <v>36</v>
      </c>
      <c r="PN125" s="479">
        <v>13068</v>
      </c>
      <c r="PO125" s="485">
        <v>2023</v>
      </c>
      <c r="PP125" s="479">
        <v>33</v>
      </c>
      <c r="PQ125" s="479">
        <v>0</v>
      </c>
      <c r="PR125" s="486" t="s">
        <v>1834</v>
      </c>
      <c r="PS125" s="486" t="s">
        <v>1595</v>
      </c>
      <c r="PT125" s="479">
        <v>1</v>
      </c>
      <c r="PU125" s="487" t="s">
        <v>1833</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row>
    <row r="126" spans="1:457" x14ac:dyDescent="0.35">
      <c r="A126" s="459" t="s">
        <v>1835</v>
      </c>
      <c r="B126" s="460">
        <v>2.3733436761986346</v>
      </c>
      <c r="C126" s="488">
        <f>NPV(About!A$94,'H2 Data'!AE$2:BH$2)/30*AB126+B126</f>
        <v>3.6934477338272345</v>
      </c>
      <c r="D126" s="462" t="s">
        <v>1592</v>
      </c>
      <c r="E126" s="463" t="s">
        <v>1835</v>
      </c>
      <c r="F126" s="463" t="s">
        <v>1391</v>
      </c>
      <c r="G126" s="463" t="s">
        <v>1593</v>
      </c>
      <c r="H126" s="463" t="s">
        <v>1829</v>
      </c>
      <c r="I126" s="463" t="s">
        <v>1595</v>
      </c>
      <c r="J126" s="464">
        <v>2027</v>
      </c>
      <c r="K126" s="465">
        <v>575</v>
      </c>
      <c r="L126" s="466">
        <v>0.95</v>
      </c>
      <c r="M126" s="466">
        <v>2.3300000000000001E-2</v>
      </c>
      <c r="N126" s="466">
        <v>0.25</v>
      </c>
      <c r="O126" s="471">
        <v>0.11</v>
      </c>
      <c r="P126" s="465">
        <v>1</v>
      </c>
      <c r="Q126" s="465">
        <v>2</v>
      </c>
      <c r="R126" s="465">
        <v>30</v>
      </c>
      <c r="S126" s="467" t="s">
        <v>1395</v>
      </c>
      <c r="T126" s="468">
        <v>39978.000000000007</v>
      </c>
      <c r="U126" s="468">
        <v>394070</v>
      </c>
      <c r="V126" s="468">
        <v>137068</v>
      </c>
      <c r="W126" s="468">
        <v>27413</v>
      </c>
      <c r="X126" s="465">
        <v>0</v>
      </c>
      <c r="Y126" s="469" t="s">
        <v>1830</v>
      </c>
      <c r="Z126" s="470">
        <v>18.559999999999999</v>
      </c>
      <c r="AA126" s="469" t="s">
        <v>1397</v>
      </c>
      <c r="AB126" s="465">
        <v>8.9999999999999993E-3</v>
      </c>
      <c r="AC126" s="466">
        <v>0.7</v>
      </c>
      <c r="AD126" s="466">
        <v>0.7</v>
      </c>
      <c r="AE126" s="466">
        <v>0.7</v>
      </c>
      <c r="AF126" s="467" t="s">
        <v>1398</v>
      </c>
      <c r="AG126" s="465">
        <v>447</v>
      </c>
      <c r="AH126" s="465">
        <v>447</v>
      </c>
      <c r="AI126" s="465">
        <v>447</v>
      </c>
      <c r="AJ126" s="465">
        <v>30</v>
      </c>
      <c r="AK126" s="469" t="s">
        <v>1399</v>
      </c>
      <c r="AL126" s="466">
        <v>1</v>
      </c>
      <c r="AM126" s="466">
        <v>0</v>
      </c>
      <c r="AN126" s="469" t="s">
        <v>1400</v>
      </c>
      <c r="AO126" s="466"/>
      <c r="AP126" s="466"/>
      <c r="AQ126" s="466"/>
      <c r="AR126" s="466"/>
      <c r="AS126" s="466"/>
      <c r="AT126" s="466"/>
      <c r="AU126" s="466"/>
      <c r="AV126" s="466"/>
      <c r="AW126" s="466"/>
      <c r="AX126" s="466"/>
      <c r="AY126" s="466"/>
      <c r="AZ126" s="466"/>
      <c r="BA126" s="466"/>
      <c r="BB126" s="466"/>
      <c r="BC126" s="466"/>
      <c r="BD126" s="466"/>
      <c r="BE126" s="466"/>
      <c r="BF126" s="466"/>
      <c r="BG126" s="466"/>
      <c r="BH126" s="466"/>
      <c r="BI126" s="466"/>
      <c r="BJ126" s="466"/>
      <c r="BK126" s="466"/>
      <c r="BL126" s="466"/>
      <c r="BM126" s="466"/>
      <c r="BN126" s="466"/>
      <c r="BO126" s="466"/>
      <c r="BP126" s="466"/>
      <c r="BQ126" s="466"/>
      <c r="BR126" s="466"/>
      <c r="BS126" s="466"/>
      <c r="BT126" s="466"/>
      <c r="BU126" s="466"/>
      <c r="BV126" s="466"/>
      <c r="BW126" s="466"/>
      <c r="BX126" s="466"/>
      <c r="BY126" s="466"/>
      <c r="BZ126" s="466"/>
      <c r="CA126" s="466"/>
      <c r="CB126" s="466"/>
      <c r="CC126" s="466"/>
      <c r="CD126" s="466"/>
      <c r="CE126" s="466"/>
      <c r="CF126" s="466"/>
      <c r="CG126" s="466"/>
      <c r="CH126" s="466"/>
      <c r="CI126" s="466"/>
      <c r="CJ126" s="466"/>
      <c r="CK126" s="466"/>
      <c r="CL126" s="466"/>
      <c r="CM126" s="466"/>
      <c r="CN126" s="466"/>
      <c r="CO126" s="466"/>
      <c r="CP126" s="466"/>
      <c r="CQ126" s="466"/>
      <c r="CR126" s="466"/>
      <c r="CS126" s="466"/>
      <c r="CT126" s="466"/>
      <c r="CU126" s="466"/>
      <c r="CV126" s="466"/>
      <c r="CW126" s="466"/>
      <c r="CX126" s="466"/>
      <c r="CY126" s="466"/>
      <c r="CZ126" s="466"/>
      <c r="DA126" s="466"/>
      <c r="DB126" s="466"/>
      <c r="DC126" s="466"/>
      <c r="DD126" s="466"/>
      <c r="DE126" s="466"/>
      <c r="DF126" s="466"/>
      <c r="DG126" s="466"/>
      <c r="DH126" s="466"/>
      <c r="DI126" s="466"/>
      <c r="DJ126" s="466"/>
      <c r="DK126" s="466"/>
      <c r="DL126" s="466"/>
      <c r="DM126" s="466"/>
      <c r="DN126" s="466"/>
      <c r="DO126" s="466"/>
      <c r="DP126" s="466"/>
      <c r="DQ126" s="466"/>
      <c r="DR126" s="466"/>
      <c r="DS126" s="466"/>
      <c r="DT126" s="466"/>
      <c r="DU126" s="466"/>
      <c r="DV126" s="466"/>
      <c r="DW126" s="471"/>
      <c r="DX126" s="466"/>
      <c r="DY126" s="466"/>
      <c r="DZ126" s="466"/>
      <c r="EA126" s="466"/>
      <c r="EB126" s="466"/>
      <c r="EC126" s="466"/>
      <c r="ED126" s="466"/>
      <c r="EE126" s="466"/>
      <c r="EF126" s="466"/>
      <c r="EG126" s="466"/>
      <c r="EH126" s="466"/>
      <c r="EI126" s="466"/>
      <c r="EJ126" s="466"/>
      <c r="EK126" s="465"/>
      <c r="EL126" s="465"/>
      <c r="EM126" s="465"/>
      <c r="EN126" s="465"/>
      <c r="EO126" s="466"/>
      <c r="EP126" s="466"/>
      <c r="EQ126" s="466"/>
      <c r="ER126" s="465"/>
      <c r="ES126" s="465"/>
      <c r="ET126" s="465"/>
      <c r="EU126" s="465"/>
      <c r="EV126" s="465"/>
      <c r="EW126" s="467"/>
      <c r="EX126" s="467" t="s">
        <v>1401</v>
      </c>
      <c r="EY126" s="467">
        <v>0</v>
      </c>
      <c r="EZ126" s="467">
        <v>0</v>
      </c>
      <c r="FA126" s="467">
        <v>0</v>
      </c>
      <c r="FB126" s="469" t="s">
        <v>1402</v>
      </c>
      <c r="FC126" s="467">
        <v>62.117280000000001</v>
      </c>
      <c r="FD126" s="469" t="s">
        <v>1831</v>
      </c>
      <c r="FE126" s="467">
        <v>1589.991</v>
      </c>
      <c r="FF126" s="469" t="s">
        <v>1404</v>
      </c>
      <c r="FG126" s="467">
        <v>0</v>
      </c>
      <c r="FH126" s="469" t="s">
        <v>1405</v>
      </c>
      <c r="FI126" s="467">
        <v>0</v>
      </c>
      <c r="FJ126" s="469" t="s">
        <v>1405</v>
      </c>
      <c r="FK126" s="467">
        <v>0</v>
      </c>
      <c r="FL126" s="472">
        <v>0</v>
      </c>
      <c r="FM126" s="473">
        <v>0</v>
      </c>
      <c r="FN126" s="473">
        <v>0</v>
      </c>
      <c r="FO126" s="473">
        <v>0</v>
      </c>
      <c r="FP126" s="473">
        <v>0</v>
      </c>
      <c r="FQ126" s="473">
        <v>0</v>
      </c>
      <c r="FR126" s="473">
        <v>0</v>
      </c>
      <c r="FS126" s="473">
        <v>0</v>
      </c>
      <c r="FT126" s="473">
        <v>0</v>
      </c>
      <c r="FU126" s="473">
        <v>0</v>
      </c>
      <c r="FV126" s="473">
        <v>0</v>
      </c>
      <c r="FW126" s="473">
        <v>0</v>
      </c>
      <c r="FX126" s="473">
        <v>0</v>
      </c>
      <c r="FY126" s="473">
        <v>0</v>
      </c>
      <c r="FZ126" s="473">
        <v>0</v>
      </c>
      <c r="GA126" s="473">
        <v>0</v>
      </c>
      <c r="GB126" s="473">
        <v>0</v>
      </c>
      <c r="GC126" s="473">
        <v>0</v>
      </c>
      <c r="GD126" s="473">
        <v>0</v>
      </c>
      <c r="GE126" s="473">
        <v>0</v>
      </c>
      <c r="GF126" s="473">
        <v>0</v>
      </c>
      <c r="GG126" s="473">
        <v>0</v>
      </c>
      <c r="GH126" s="473">
        <v>0</v>
      </c>
      <c r="GI126" s="473">
        <v>0</v>
      </c>
      <c r="GJ126" s="473">
        <v>0</v>
      </c>
      <c r="GK126" s="473">
        <v>0</v>
      </c>
      <c r="GL126" s="473">
        <v>0</v>
      </c>
      <c r="GM126" s="473">
        <v>0</v>
      </c>
      <c r="GN126" s="473">
        <v>0</v>
      </c>
      <c r="GO126" s="473">
        <v>0</v>
      </c>
      <c r="GP126" s="473">
        <v>0</v>
      </c>
      <c r="GQ126" s="473">
        <v>0</v>
      </c>
      <c r="GR126" s="473">
        <v>0</v>
      </c>
      <c r="GS126" s="473">
        <v>0</v>
      </c>
      <c r="GT126" s="473">
        <v>0</v>
      </c>
      <c r="GU126" s="473">
        <v>0</v>
      </c>
      <c r="GV126" s="473">
        <v>0</v>
      </c>
      <c r="GW126" s="473">
        <v>0</v>
      </c>
      <c r="GX126" s="473">
        <v>0</v>
      </c>
      <c r="GY126" s="473">
        <v>0</v>
      </c>
      <c r="GZ126" s="473">
        <v>0</v>
      </c>
      <c r="HA126" s="473">
        <v>0</v>
      </c>
      <c r="HB126" s="473">
        <v>0</v>
      </c>
      <c r="HC126" s="473">
        <v>0</v>
      </c>
      <c r="HD126" s="473">
        <v>0</v>
      </c>
      <c r="HE126" s="473">
        <v>0</v>
      </c>
      <c r="HF126" s="473">
        <v>0</v>
      </c>
      <c r="HG126" s="473">
        <v>0</v>
      </c>
      <c r="HH126" s="473">
        <v>0</v>
      </c>
      <c r="HI126" s="473">
        <v>0</v>
      </c>
      <c r="HJ126" s="473">
        <v>0</v>
      </c>
      <c r="HK126" s="473">
        <v>0</v>
      </c>
      <c r="HL126" s="473">
        <v>0</v>
      </c>
      <c r="HM126" s="473">
        <v>0</v>
      </c>
      <c r="HN126" s="473">
        <v>0</v>
      </c>
      <c r="HO126" s="473">
        <v>0</v>
      </c>
      <c r="HP126" s="473">
        <v>0</v>
      </c>
      <c r="HQ126" s="473">
        <v>0</v>
      </c>
      <c r="HR126" s="473">
        <v>0</v>
      </c>
      <c r="HS126" s="473">
        <v>0</v>
      </c>
      <c r="HT126" s="473">
        <v>0</v>
      </c>
      <c r="HU126" s="473">
        <v>0</v>
      </c>
      <c r="HV126" s="473">
        <v>0</v>
      </c>
      <c r="HW126" s="473">
        <v>0</v>
      </c>
      <c r="HX126" s="473">
        <v>0</v>
      </c>
      <c r="HY126" s="473">
        <v>0</v>
      </c>
      <c r="HZ126" s="473">
        <v>0</v>
      </c>
      <c r="IA126" s="473">
        <v>0</v>
      </c>
      <c r="IB126" s="473">
        <v>0</v>
      </c>
      <c r="IC126" s="473">
        <v>0</v>
      </c>
      <c r="ID126" s="473">
        <v>0</v>
      </c>
      <c r="IE126" s="473">
        <v>0</v>
      </c>
      <c r="IF126" s="473">
        <v>0</v>
      </c>
      <c r="IG126" s="473">
        <v>0</v>
      </c>
      <c r="IH126" s="473">
        <v>0</v>
      </c>
      <c r="II126" s="473">
        <v>0</v>
      </c>
      <c r="IJ126" s="473">
        <v>0</v>
      </c>
      <c r="IK126" s="473">
        <v>0</v>
      </c>
      <c r="IL126" s="473">
        <v>0</v>
      </c>
      <c r="IM126" s="473">
        <v>0</v>
      </c>
      <c r="IN126" s="473">
        <v>0</v>
      </c>
      <c r="IO126" s="473">
        <v>0</v>
      </c>
      <c r="IP126" s="473">
        <v>0</v>
      </c>
      <c r="IQ126" s="473">
        <v>0</v>
      </c>
      <c r="IR126" s="473">
        <v>0</v>
      </c>
      <c r="IS126" s="473">
        <v>0</v>
      </c>
      <c r="IT126" s="473">
        <v>0</v>
      </c>
      <c r="IU126" s="473">
        <v>0</v>
      </c>
      <c r="IV126" s="473">
        <v>0</v>
      </c>
      <c r="IW126" s="473">
        <v>0</v>
      </c>
      <c r="IX126" s="473">
        <v>0</v>
      </c>
      <c r="IY126" s="473">
        <v>0</v>
      </c>
      <c r="IZ126" s="473">
        <v>0</v>
      </c>
      <c r="JA126" s="473">
        <v>0</v>
      </c>
      <c r="JB126" s="473">
        <v>0</v>
      </c>
      <c r="JC126" s="473">
        <v>0</v>
      </c>
      <c r="JD126" s="473">
        <v>0</v>
      </c>
      <c r="JE126" s="473">
        <v>0</v>
      </c>
      <c r="JF126" s="473">
        <v>0</v>
      </c>
      <c r="JG126" s="473">
        <v>0</v>
      </c>
      <c r="JH126" s="473">
        <v>0</v>
      </c>
      <c r="JI126" s="467" t="s">
        <v>1416</v>
      </c>
      <c r="JJ126" s="467" t="s">
        <v>1416</v>
      </c>
      <c r="JK126" s="395"/>
      <c r="JL126" s="395"/>
      <c r="JM126" s="395"/>
      <c r="JN126" s="395"/>
      <c r="JO126" s="395"/>
      <c r="JP126" s="395"/>
      <c r="JQ126" s="395"/>
      <c r="JR126" s="395"/>
      <c r="JS126" s="395"/>
      <c r="JT126" s="395"/>
      <c r="JU126" s="395"/>
      <c r="JV126" s="395"/>
      <c r="JW126" s="395"/>
      <c r="JX126" s="395"/>
      <c r="JY126" s="395"/>
      <c r="JZ126" s="395"/>
      <c r="KA126" s="395"/>
      <c r="KB126" s="395"/>
      <c r="KC126" s="395"/>
      <c r="KD126" s="395"/>
      <c r="KE126" s="395"/>
      <c r="KF126" s="395"/>
      <c r="KG126" s="395"/>
      <c r="KH126" s="395"/>
      <c r="KI126" s="395"/>
      <c r="KJ126" s="395"/>
      <c r="KK126" s="395"/>
      <c r="KL126" s="395"/>
      <c r="KM126" s="395"/>
      <c r="KN126" s="395"/>
      <c r="KO126" s="395"/>
      <c r="KP126" s="395"/>
      <c r="KQ126" s="395"/>
      <c r="KR126" s="395"/>
      <c r="KS126" s="395"/>
      <c r="KT126" s="395"/>
      <c r="KU126" s="395"/>
      <c r="KV126" s="395"/>
      <c r="KW126" s="395"/>
      <c r="KX126" s="395"/>
      <c r="KY126" s="395"/>
      <c r="KZ126" s="395"/>
      <c r="LA126" s="395"/>
      <c r="LB126" s="395"/>
      <c r="LC126" s="395"/>
      <c r="LD126" s="395"/>
      <c r="LE126" s="395"/>
      <c r="LF126" s="395"/>
      <c r="LG126" s="395"/>
      <c r="LH126" s="395"/>
      <c r="LI126" s="395"/>
      <c r="LJ126" s="395"/>
      <c r="LK126" s="395"/>
      <c r="LL126" s="395"/>
      <c r="LM126" s="395"/>
      <c r="LN126" s="395"/>
      <c r="LO126" s="395"/>
      <c r="LP126" s="395"/>
      <c r="LQ126" s="395"/>
      <c r="LR126" s="395"/>
      <c r="LS126" s="395"/>
      <c r="LT126" s="395"/>
      <c r="LU126" s="395"/>
      <c r="LV126" s="395"/>
      <c r="LW126" s="395"/>
      <c r="LX126" s="395"/>
      <c r="LY126" s="395"/>
      <c r="LZ126" s="395"/>
      <c r="MA126" s="395"/>
      <c r="MB126" s="395"/>
      <c r="MC126" s="395"/>
      <c r="MD126" s="395"/>
      <c r="ME126" s="395"/>
      <c r="MF126" s="395"/>
      <c r="MG126" s="395"/>
      <c r="MH126" s="395"/>
      <c r="MI126" s="395"/>
      <c r="MJ126" s="395"/>
      <c r="MK126" s="395"/>
      <c r="ML126" s="395"/>
      <c r="MM126" s="395"/>
      <c r="MN126" s="395"/>
      <c r="MO126" s="395"/>
      <c r="MP126" s="395"/>
      <c r="MQ126" s="395"/>
      <c r="MR126" s="395"/>
      <c r="MS126" s="395"/>
      <c r="MT126" s="395"/>
      <c r="MU126" s="395"/>
      <c r="MV126" s="395"/>
      <c r="MW126" s="395"/>
      <c r="MX126" s="395"/>
      <c r="MY126" s="395"/>
      <c r="MZ126" s="395"/>
      <c r="NA126" s="395"/>
      <c r="NB126" s="395"/>
      <c r="NC126" s="395"/>
      <c r="ND126" s="395"/>
      <c r="NE126" s="395"/>
      <c r="NF126" s="395"/>
      <c r="NG126" s="489"/>
      <c r="NH126" s="475">
        <v>2.3733436761986346</v>
      </c>
      <c r="NI126" s="475">
        <v>19.750966073325035</v>
      </c>
      <c r="NJ126" s="475">
        <v>2.3410182048869692</v>
      </c>
      <c r="NK126" s="475">
        <v>4637.074943999999</v>
      </c>
      <c r="NL126" s="475">
        <v>14.961628267403574</v>
      </c>
      <c r="NM126" s="475">
        <v>0.137068</v>
      </c>
      <c r="NN126" s="475">
        <v>0.39406999999999998</v>
      </c>
      <c r="NO126" s="475">
        <v>3.9978000000000007E-2</v>
      </c>
      <c r="NP126" s="475">
        <v>2.550291558810398E-2</v>
      </c>
      <c r="NQ126" s="475">
        <v>0.33391769163311014</v>
      </c>
      <c r="NR126" s="475">
        <v>1.1180163119366242</v>
      </c>
      <c r="NS126" s="475">
        <v>0</v>
      </c>
      <c r="NT126" s="475">
        <v>10.472128989753084</v>
      </c>
      <c r="NU126" s="475">
        <v>0.38334787157613676</v>
      </c>
      <c r="NV126" s="475">
        <v>0</v>
      </c>
      <c r="NW126" s="475">
        <v>0.59612208835291747</v>
      </c>
      <c r="NX126" s="475">
        <v>0</v>
      </c>
      <c r="NY126" s="475">
        <v>0</v>
      </c>
      <c r="NZ126" s="475">
        <v>1.435973482975496</v>
      </c>
      <c r="OA126" s="475">
        <v>2.0399494949639344E-2</v>
      </c>
      <c r="OB126" s="475">
        <v>0.2649999999999999</v>
      </c>
      <c r="OC126" s="475">
        <v>0.99748942960374698</v>
      </c>
      <c r="OD126" s="475">
        <v>-1.5835870307892012E-18</v>
      </c>
      <c r="OE126" s="475">
        <v>-1.3767377167712423E-17</v>
      </c>
      <c r="OF126" s="475">
        <v>0.1099999964237213</v>
      </c>
      <c r="OG126" s="475">
        <v>8.0517843365669264E-2</v>
      </c>
      <c r="OH126" s="475">
        <v>0.42975278974082881</v>
      </c>
      <c r="OI126" s="475">
        <v>0.11</v>
      </c>
      <c r="OJ126" s="475">
        <v>4.469999999999999E-2</v>
      </c>
      <c r="OK126" s="475">
        <v>5.599815000000001E-2</v>
      </c>
      <c r="OL126" s="475">
        <v>0.9024189010983974</v>
      </c>
      <c r="OM126" s="475" t="s">
        <v>1395</v>
      </c>
      <c r="ON126" s="475">
        <v>1</v>
      </c>
      <c r="OO126" s="475">
        <v>115</v>
      </c>
      <c r="OP126" s="490"/>
      <c r="OQ126" s="491" t="s">
        <v>1395</v>
      </c>
      <c r="OR126" s="478" t="s">
        <v>1395</v>
      </c>
      <c r="OS126" s="479">
        <v>598529</v>
      </c>
      <c r="OT126" s="479">
        <v>2027</v>
      </c>
      <c r="OU126" s="479" t="s">
        <v>1395</v>
      </c>
      <c r="OV126" s="479" t="s">
        <v>1395</v>
      </c>
      <c r="OW126" s="479">
        <v>0</v>
      </c>
      <c r="OX126" s="479">
        <v>1</v>
      </c>
      <c r="OY126" s="480">
        <v>1</v>
      </c>
      <c r="OZ126" s="480">
        <v>0.88963711370723741</v>
      </c>
      <c r="PA126" s="481"/>
      <c r="PB126" s="482">
        <v>2.3733436761986346</v>
      </c>
      <c r="PC126" s="483"/>
      <c r="PD126" s="478">
        <v>296.34687704383458</v>
      </c>
      <c r="PE126" s="479">
        <v>-7.1437662904491715E-15</v>
      </c>
      <c r="PF126" s="479">
        <v>517.58815607916131</v>
      </c>
      <c r="PG126" s="480">
        <v>2.3733436761986346</v>
      </c>
      <c r="PH126" s="483"/>
      <c r="PI126" s="478">
        <v>2.3733436761986346</v>
      </c>
      <c r="PJ126" s="479">
        <v>89925</v>
      </c>
      <c r="PK126" s="479">
        <v>575</v>
      </c>
      <c r="PL126" s="479">
        <v>4.4111665252319909E-2</v>
      </c>
      <c r="PM126" s="484">
        <v>36</v>
      </c>
      <c r="PN126" s="479">
        <v>13032</v>
      </c>
      <c r="PO126" s="485">
        <v>2024</v>
      </c>
      <c r="PP126" s="479">
        <v>33</v>
      </c>
      <c r="PQ126" s="479">
        <v>0</v>
      </c>
      <c r="PR126" s="486" t="s">
        <v>1836</v>
      </c>
      <c r="PS126" s="486" t="s">
        <v>1595</v>
      </c>
      <c r="PT126" s="479">
        <v>1</v>
      </c>
      <c r="PU126" s="487" t="s">
        <v>1835</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row>
    <row r="127" spans="1:457" x14ac:dyDescent="0.35">
      <c r="A127" s="459" t="s">
        <v>1837</v>
      </c>
      <c r="B127" s="460">
        <v>2.4174553414509545</v>
      </c>
      <c r="C127" s="488">
        <f>NPV(About!A$94,'H2 Data'!AE$2:BH$2)/30*AB127+B127</f>
        <v>3.7375593990795544</v>
      </c>
      <c r="D127" s="462" t="s">
        <v>1592</v>
      </c>
      <c r="E127" s="463" t="s">
        <v>1837</v>
      </c>
      <c r="F127" s="463" t="s">
        <v>1391</v>
      </c>
      <c r="G127" s="463" t="s">
        <v>1593</v>
      </c>
      <c r="H127" s="463" t="s">
        <v>1829</v>
      </c>
      <c r="I127" s="463" t="s">
        <v>1595</v>
      </c>
      <c r="J127" s="464">
        <v>2028</v>
      </c>
      <c r="K127" s="465">
        <v>575</v>
      </c>
      <c r="L127" s="466">
        <v>0.95</v>
      </c>
      <c r="M127" s="466">
        <v>2.3300000000000001E-2</v>
      </c>
      <c r="N127" s="466">
        <v>0.25</v>
      </c>
      <c r="O127" s="471">
        <v>0.11</v>
      </c>
      <c r="P127" s="465">
        <v>1</v>
      </c>
      <c r="Q127" s="465">
        <v>2</v>
      </c>
      <c r="R127" s="465">
        <v>30</v>
      </c>
      <c r="S127" s="467" t="s">
        <v>1395</v>
      </c>
      <c r="T127" s="468">
        <v>40782</v>
      </c>
      <c r="U127" s="468">
        <v>401989.99999999994</v>
      </c>
      <c r="V127" s="468">
        <v>139822.99999999997</v>
      </c>
      <c r="W127" s="468">
        <v>27964</v>
      </c>
      <c r="X127" s="465">
        <v>0</v>
      </c>
      <c r="Y127" s="469" t="s">
        <v>1830</v>
      </c>
      <c r="Z127" s="470">
        <v>18.559999999999999</v>
      </c>
      <c r="AA127" s="469" t="s">
        <v>1397</v>
      </c>
      <c r="AB127" s="465">
        <v>8.9999999999999993E-3</v>
      </c>
      <c r="AC127" s="466">
        <v>0.7</v>
      </c>
      <c r="AD127" s="466">
        <v>0.7</v>
      </c>
      <c r="AE127" s="466">
        <v>0.7</v>
      </c>
      <c r="AF127" s="467" t="s">
        <v>1398</v>
      </c>
      <c r="AG127" s="465">
        <v>444</v>
      </c>
      <c r="AH127" s="465">
        <v>444</v>
      </c>
      <c r="AI127" s="465">
        <v>444</v>
      </c>
      <c r="AJ127" s="465">
        <v>30</v>
      </c>
      <c r="AK127" s="469" t="s">
        <v>1399</v>
      </c>
      <c r="AL127" s="466">
        <v>1</v>
      </c>
      <c r="AM127" s="466">
        <v>0</v>
      </c>
      <c r="AN127" s="469" t="s">
        <v>1400</v>
      </c>
      <c r="AO127" s="466"/>
      <c r="AP127" s="466"/>
      <c r="AQ127" s="466"/>
      <c r="AR127" s="466"/>
      <c r="AS127" s="466"/>
      <c r="AT127" s="466"/>
      <c r="AU127" s="466"/>
      <c r="AV127" s="466"/>
      <c r="AW127" s="466"/>
      <c r="AX127" s="466"/>
      <c r="AY127" s="466"/>
      <c r="AZ127" s="466"/>
      <c r="BA127" s="466"/>
      <c r="BB127" s="466"/>
      <c r="BC127" s="466"/>
      <c r="BD127" s="466"/>
      <c r="BE127" s="466"/>
      <c r="BF127" s="466"/>
      <c r="BG127" s="466"/>
      <c r="BH127" s="466"/>
      <c r="BI127" s="466"/>
      <c r="BJ127" s="466"/>
      <c r="BK127" s="466"/>
      <c r="BL127" s="466"/>
      <c r="BM127" s="466"/>
      <c r="BN127" s="466"/>
      <c r="BO127" s="466"/>
      <c r="BP127" s="466"/>
      <c r="BQ127" s="466"/>
      <c r="BR127" s="466"/>
      <c r="BS127" s="466"/>
      <c r="BT127" s="466"/>
      <c r="BU127" s="466"/>
      <c r="BV127" s="466"/>
      <c r="BW127" s="466"/>
      <c r="BX127" s="466"/>
      <c r="BY127" s="466"/>
      <c r="BZ127" s="466"/>
      <c r="CA127" s="466"/>
      <c r="CB127" s="466"/>
      <c r="CC127" s="466"/>
      <c r="CD127" s="466"/>
      <c r="CE127" s="466"/>
      <c r="CF127" s="466"/>
      <c r="CG127" s="466"/>
      <c r="CH127" s="466"/>
      <c r="CI127" s="466"/>
      <c r="CJ127" s="466"/>
      <c r="CK127" s="466"/>
      <c r="CL127" s="466"/>
      <c r="CM127" s="466"/>
      <c r="CN127" s="466"/>
      <c r="CO127" s="466"/>
      <c r="CP127" s="466"/>
      <c r="CQ127" s="466"/>
      <c r="CR127" s="466"/>
      <c r="CS127" s="466"/>
      <c r="CT127" s="466"/>
      <c r="CU127" s="466"/>
      <c r="CV127" s="466"/>
      <c r="CW127" s="466"/>
      <c r="CX127" s="466"/>
      <c r="CY127" s="466"/>
      <c r="CZ127" s="466"/>
      <c r="DA127" s="466"/>
      <c r="DB127" s="466"/>
      <c r="DC127" s="466"/>
      <c r="DD127" s="466"/>
      <c r="DE127" s="466"/>
      <c r="DF127" s="466"/>
      <c r="DG127" s="466"/>
      <c r="DH127" s="466"/>
      <c r="DI127" s="466"/>
      <c r="DJ127" s="466"/>
      <c r="DK127" s="466"/>
      <c r="DL127" s="466"/>
      <c r="DM127" s="466"/>
      <c r="DN127" s="466"/>
      <c r="DO127" s="466"/>
      <c r="DP127" s="466"/>
      <c r="DQ127" s="466"/>
      <c r="DR127" s="466"/>
      <c r="DS127" s="466"/>
      <c r="DT127" s="466"/>
      <c r="DU127" s="466"/>
      <c r="DV127" s="466"/>
      <c r="DW127" s="471"/>
      <c r="DX127" s="466"/>
      <c r="DY127" s="466"/>
      <c r="DZ127" s="466"/>
      <c r="EA127" s="466"/>
      <c r="EB127" s="466"/>
      <c r="EC127" s="466"/>
      <c r="ED127" s="466"/>
      <c r="EE127" s="466"/>
      <c r="EF127" s="466"/>
      <c r="EG127" s="466"/>
      <c r="EH127" s="466"/>
      <c r="EI127" s="466"/>
      <c r="EJ127" s="466"/>
      <c r="EK127" s="465"/>
      <c r="EL127" s="465"/>
      <c r="EM127" s="465"/>
      <c r="EN127" s="465"/>
      <c r="EO127" s="466"/>
      <c r="EP127" s="466"/>
      <c r="EQ127" s="466"/>
      <c r="ER127" s="465"/>
      <c r="ES127" s="465"/>
      <c r="ET127" s="465"/>
      <c r="EU127" s="465"/>
      <c r="EV127" s="465"/>
      <c r="EW127" s="467"/>
      <c r="EX127" s="467" t="s">
        <v>1401</v>
      </c>
      <c r="EY127" s="467">
        <v>0</v>
      </c>
      <c r="EZ127" s="467">
        <v>0</v>
      </c>
      <c r="FA127" s="467">
        <v>0</v>
      </c>
      <c r="FB127" s="469" t="s">
        <v>1402</v>
      </c>
      <c r="FC127" s="467">
        <v>62.117280000000001</v>
      </c>
      <c r="FD127" s="469" t="s">
        <v>1831</v>
      </c>
      <c r="FE127" s="467">
        <v>1589.991</v>
      </c>
      <c r="FF127" s="469" t="s">
        <v>1404</v>
      </c>
      <c r="FG127" s="467">
        <v>0</v>
      </c>
      <c r="FH127" s="469" t="s">
        <v>1405</v>
      </c>
      <c r="FI127" s="467">
        <v>0</v>
      </c>
      <c r="FJ127" s="469" t="s">
        <v>1405</v>
      </c>
      <c r="FK127" s="467">
        <v>0</v>
      </c>
      <c r="FL127" s="472">
        <v>0</v>
      </c>
      <c r="FM127" s="473">
        <v>0</v>
      </c>
      <c r="FN127" s="473">
        <v>0</v>
      </c>
      <c r="FO127" s="473">
        <v>0</v>
      </c>
      <c r="FP127" s="473">
        <v>0</v>
      </c>
      <c r="FQ127" s="473">
        <v>0</v>
      </c>
      <c r="FR127" s="473">
        <v>0</v>
      </c>
      <c r="FS127" s="473">
        <v>0</v>
      </c>
      <c r="FT127" s="473">
        <v>0</v>
      </c>
      <c r="FU127" s="473">
        <v>0</v>
      </c>
      <c r="FV127" s="473">
        <v>0</v>
      </c>
      <c r="FW127" s="473">
        <v>0</v>
      </c>
      <c r="FX127" s="473">
        <v>0</v>
      </c>
      <c r="FY127" s="473">
        <v>0</v>
      </c>
      <c r="FZ127" s="473">
        <v>0</v>
      </c>
      <c r="GA127" s="473">
        <v>0</v>
      </c>
      <c r="GB127" s="473">
        <v>0</v>
      </c>
      <c r="GC127" s="473">
        <v>0</v>
      </c>
      <c r="GD127" s="473">
        <v>0</v>
      </c>
      <c r="GE127" s="473">
        <v>0</v>
      </c>
      <c r="GF127" s="473">
        <v>0</v>
      </c>
      <c r="GG127" s="473">
        <v>0</v>
      </c>
      <c r="GH127" s="473">
        <v>0</v>
      </c>
      <c r="GI127" s="473">
        <v>0</v>
      </c>
      <c r="GJ127" s="473">
        <v>0</v>
      </c>
      <c r="GK127" s="473">
        <v>0</v>
      </c>
      <c r="GL127" s="473">
        <v>0</v>
      </c>
      <c r="GM127" s="473">
        <v>0</v>
      </c>
      <c r="GN127" s="473">
        <v>0</v>
      </c>
      <c r="GO127" s="473">
        <v>0</v>
      </c>
      <c r="GP127" s="473">
        <v>0</v>
      </c>
      <c r="GQ127" s="473">
        <v>0</v>
      </c>
      <c r="GR127" s="473">
        <v>0</v>
      </c>
      <c r="GS127" s="473">
        <v>0</v>
      </c>
      <c r="GT127" s="473">
        <v>0</v>
      </c>
      <c r="GU127" s="473">
        <v>0</v>
      </c>
      <c r="GV127" s="473">
        <v>0</v>
      </c>
      <c r="GW127" s="473">
        <v>0</v>
      </c>
      <c r="GX127" s="473">
        <v>0</v>
      </c>
      <c r="GY127" s="473">
        <v>0</v>
      </c>
      <c r="GZ127" s="473">
        <v>0</v>
      </c>
      <c r="HA127" s="473">
        <v>0</v>
      </c>
      <c r="HB127" s="473">
        <v>0</v>
      </c>
      <c r="HC127" s="473">
        <v>0</v>
      </c>
      <c r="HD127" s="473">
        <v>0</v>
      </c>
      <c r="HE127" s="473">
        <v>0</v>
      </c>
      <c r="HF127" s="473">
        <v>0</v>
      </c>
      <c r="HG127" s="473">
        <v>0</v>
      </c>
      <c r="HH127" s="473">
        <v>0</v>
      </c>
      <c r="HI127" s="473">
        <v>0</v>
      </c>
      <c r="HJ127" s="473">
        <v>0</v>
      </c>
      <c r="HK127" s="473">
        <v>0</v>
      </c>
      <c r="HL127" s="473">
        <v>0</v>
      </c>
      <c r="HM127" s="473">
        <v>0</v>
      </c>
      <c r="HN127" s="473">
        <v>0</v>
      </c>
      <c r="HO127" s="473">
        <v>0</v>
      </c>
      <c r="HP127" s="473">
        <v>0</v>
      </c>
      <c r="HQ127" s="473">
        <v>0</v>
      </c>
      <c r="HR127" s="473">
        <v>0</v>
      </c>
      <c r="HS127" s="473">
        <v>0</v>
      </c>
      <c r="HT127" s="473">
        <v>0</v>
      </c>
      <c r="HU127" s="473">
        <v>0</v>
      </c>
      <c r="HV127" s="473">
        <v>0</v>
      </c>
      <c r="HW127" s="473">
        <v>0</v>
      </c>
      <c r="HX127" s="473">
        <v>0</v>
      </c>
      <c r="HY127" s="473">
        <v>0</v>
      </c>
      <c r="HZ127" s="473">
        <v>0</v>
      </c>
      <c r="IA127" s="473">
        <v>0</v>
      </c>
      <c r="IB127" s="473">
        <v>0</v>
      </c>
      <c r="IC127" s="473">
        <v>0</v>
      </c>
      <c r="ID127" s="473">
        <v>0</v>
      </c>
      <c r="IE127" s="473">
        <v>0</v>
      </c>
      <c r="IF127" s="473">
        <v>0</v>
      </c>
      <c r="IG127" s="473">
        <v>0</v>
      </c>
      <c r="IH127" s="473">
        <v>0</v>
      </c>
      <c r="II127" s="473">
        <v>0</v>
      </c>
      <c r="IJ127" s="473">
        <v>0</v>
      </c>
      <c r="IK127" s="473">
        <v>0</v>
      </c>
      <c r="IL127" s="473">
        <v>0</v>
      </c>
      <c r="IM127" s="473">
        <v>0</v>
      </c>
      <c r="IN127" s="473">
        <v>0</v>
      </c>
      <c r="IO127" s="473">
        <v>0</v>
      </c>
      <c r="IP127" s="473">
        <v>0</v>
      </c>
      <c r="IQ127" s="473">
        <v>0</v>
      </c>
      <c r="IR127" s="473">
        <v>0</v>
      </c>
      <c r="IS127" s="473">
        <v>0</v>
      </c>
      <c r="IT127" s="473">
        <v>0</v>
      </c>
      <c r="IU127" s="473">
        <v>0</v>
      </c>
      <c r="IV127" s="473">
        <v>0</v>
      </c>
      <c r="IW127" s="473">
        <v>0</v>
      </c>
      <c r="IX127" s="473">
        <v>0</v>
      </c>
      <c r="IY127" s="473">
        <v>0</v>
      </c>
      <c r="IZ127" s="473">
        <v>0</v>
      </c>
      <c r="JA127" s="473">
        <v>0</v>
      </c>
      <c r="JB127" s="473">
        <v>0</v>
      </c>
      <c r="JC127" s="473">
        <v>0</v>
      </c>
      <c r="JD127" s="473">
        <v>0</v>
      </c>
      <c r="JE127" s="473">
        <v>0</v>
      </c>
      <c r="JF127" s="473">
        <v>0</v>
      </c>
      <c r="JG127" s="473">
        <v>0</v>
      </c>
      <c r="JH127" s="473">
        <v>0</v>
      </c>
      <c r="JI127" s="467" t="s">
        <v>1416</v>
      </c>
      <c r="JJ127" s="467" t="s">
        <v>1416</v>
      </c>
      <c r="JK127" s="395"/>
      <c r="JL127" s="395"/>
      <c r="JM127" s="395"/>
      <c r="JN127" s="395"/>
      <c r="JO127" s="395"/>
      <c r="JP127" s="395"/>
      <c r="JQ127" s="395"/>
      <c r="JR127" s="395"/>
      <c r="JS127" s="395"/>
      <c r="JT127" s="395"/>
      <c r="JU127" s="395"/>
      <c r="JV127" s="395"/>
      <c r="JW127" s="395"/>
      <c r="JX127" s="395"/>
      <c r="JY127" s="395"/>
      <c r="JZ127" s="395"/>
      <c r="KA127" s="395"/>
      <c r="KB127" s="395"/>
      <c r="KC127" s="395"/>
      <c r="KD127" s="395"/>
      <c r="KE127" s="395"/>
      <c r="KF127" s="395"/>
      <c r="KG127" s="395"/>
      <c r="KH127" s="395"/>
      <c r="KI127" s="395"/>
      <c r="KJ127" s="395"/>
      <c r="KK127" s="395"/>
      <c r="KL127" s="395"/>
      <c r="KM127" s="395"/>
      <c r="KN127" s="395"/>
      <c r="KO127" s="395"/>
      <c r="KP127" s="395"/>
      <c r="KQ127" s="395"/>
      <c r="KR127" s="395"/>
      <c r="KS127" s="395"/>
      <c r="KT127" s="395"/>
      <c r="KU127" s="395"/>
      <c r="KV127" s="395"/>
      <c r="KW127" s="395"/>
      <c r="KX127" s="395"/>
      <c r="KY127" s="395"/>
      <c r="KZ127" s="395"/>
      <c r="LA127" s="395"/>
      <c r="LB127" s="395"/>
      <c r="LC127" s="395"/>
      <c r="LD127" s="395"/>
      <c r="LE127" s="395"/>
      <c r="LF127" s="395"/>
      <c r="LG127" s="395"/>
      <c r="LH127" s="395"/>
      <c r="LI127" s="395"/>
      <c r="LJ127" s="395"/>
      <c r="LK127" s="395"/>
      <c r="LL127" s="395"/>
      <c r="LM127" s="395"/>
      <c r="LN127" s="395"/>
      <c r="LO127" s="395"/>
      <c r="LP127" s="395"/>
      <c r="LQ127" s="395"/>
      <c r="LR127" s="395"/>
      <c r="LS127" s="395"/>
      <c r="LT127" s="395"/>
      <c r="LU127" s="395"/>
      <c r="LV127" s="395"/>
      <c r="LW127" s="395"/>
      <c r="LX127" s="395"/>
      <c r="LY127" s="395"/>
      <c r="LZ127" s="395"/>
      <c r="MA127" s="395"/>
      <c r="MB127" s="395"/>
      <c r="MC127" s="395"/>
      <c r="MD127" s="395"/>
      <c r="ME127" s="395"/>
      <c r="MF127" s="395"/>
      <c r="MG127" s="395"/>
      <c r="MH127" s="395"/>
      <c r="MI127" s="395"/>
      <c r="MJ127" s="395"/>
      <c r="MK127" s="395"/>
      <c r="ML127" s="395"/>
      <c r="MM127" s="395"/>
      <c r="MN127" s="395"/>
      <c r="MO127" s="395"/>
      <c r="MP127" s="395"/>
      <c r="MQ127" s="395"/>
      <c r="MR127" s="395"/>
      <c r="MS127" s="395"/>
      <c r="MT127" s="395"/>
      <c r="MU127" s="395"/>
      <c r="MV127" s="395"/>
      <c r="MW127" s="395"/>
      <c r="MX127" s="395"/>
      <c r="MY127" s="395"/>
      <c r="MZ127" s="395"/>
      <c r="NA127" s="395"/>
      <c r="NB127" s="395"/>
      <c r="NC127" s="395"/>
      <c r="ND127" s="395"/>
      <c r="NE127" s="395"/>
      <c r="NF127" s="395"/>
      <c r="NG127" s="489"/>
      <c r="NH127" s="475">
        <v>2.4174553414509545</v>
      </c>
      <c r="NI127" s="475">
        <v>20.118063351554841</v>
      </c>
      <c r="NJ127" s="475">
        <v>2.3784469470476135</v>
      </c>
      <c r="NK127" s="475">
        <v>4637.074943999999</v>
      </c>
      <c r="NL127" s="475">
        <v>15.239478919387274</v>
      </c>
      <c r="NM127" s="475">
        <v>0.13982299999999998</v>
      </c>
      <c r="NN127" s="475">
        <v>0.40198999999999996</v>
      </c>
      <c r="NO127" s="475">
        <v>4.0781999999999999E-2</v>
      </c>
      <c r="NP127" s="475">
        <v>2.5838313170908112E-2</v>
      </c>
      <c r="NQ127" s="475">
        <v>0.33798469306994433</v>
      </c>
      <c r="NR127" s="475">
        <v>1.1404879269676496</v>
      </c>
      <c r="NS127" s="475">
        <v>0</v>
      </c>
      <c r="NT127" s="475">
        <v>10.637909856607379</v>
      </c>
      <c r="NU127" s="475">
        <v>0.39112688718040239</v>
      </c>
      <c r="NV127" s="475">
        <v>0</v>
      </c>
      <c r="NW127" s="475">
        <v>0.61358996683043732</v>
      </c>
      <c r="NX127" s="475">
        <v>0</v>
      </c>
      <c r="NY127" s="475">
        <v>0</v>
      </c>
      <c r="NZ127" s="475">
        <v>1.4841079623896443</v>
      </c>
      <c r="OA127" s="475">
        <v>2.0339494949499735E-2</v>
      </c>
      <c r="OB127" s="475">
        <v>0.2649999999999999</v>
      </c>
      <c r="OC127" s="475">
        <v>1.0331202420822081</v>
      </c>
      <c r="OD127" s="475">
        <v>-3.7781299181212487E-8</v>
      </c>
      <c r="OE127" s="475">
        <v>-3.2846277823752687E-7</v>
      </c>
      <c r="OF127" s="475">
        <v>0.10999990105628965</v>
      </c>
      <c r="OG127" s="475">
        <v>8.0975535511970537E-2</v>
      </c>
      <c r="OH127" s="475">
        <v>0.40996137344174044</v>
      </c>
      <c r="OI127" s="475">
        <v>0.11</v>
      </c>
      <c r="OJ127" s="475">
        <v>4.4400000000000002E-2</v>
      </c>
      <c r="OK127" s="475">
        <v>5.5843800000000013E-2</v>
      </c>
      <c r="OL127" s="475">
        <v>0.88614952612179287</v>
      </c>
      <c r="OM127" s="475" t="s">
        <v>1395</v>
      </c>
      <c r="ON127" s="475">
        <v>1</v>
      </c>
      <c r="OO127" s="475">
        <v>116</v>
      </c>
      <c r="OP127" s="490"/>
      <c r="OQ127" s="491" t="s">
        <v>1395</v>
      </c>
      <c r="OR127" s="478" t="s">
        <v>1395</v>
      </c>
      <c r="OS127" s="479">
        <v>610558.99999999988</v>
      </c>
      <c r="OT127" s="479">
        <v>2028</v>
      </c>
      <c r="OU127" s="479" t="s">
        <v>1395</v>
      </c>
      <c r="OV127" s="479" t="s">
        <v>1395</v>
      </c>
      <c r="OW127" s="479">
        <v>0</v>
      </c>
      <c r="OX127" s="479">
        <v>1</v>
      </c>
      <c r="OY127" s="480">
        <v>1</v>
      </c>
      <c r="OZ127" s="480">
        <v>0.87190261452774309</v>
      </c>
      <c r="PA127" s="481"/>
      <c r="PB127" s="482">
        <v>2.4174553414509545</v>
      </c>
      <c r="PC127" s="483"/>
      <c r="PD127" s="478">
        <v>296.85311282328234</v>
      </c>
      <c r="PE127" s="479">
        <v>-1.6736360278820338E-4</v>
      </c>
      <c r="PF127" s="479">
        <v>526.41193244508884</v>
      </c>
      <c r="PG127" s="480">
        <v>2.4174553414509545</v>
      </c>
      <c r="PH127" s="483"/>
      <c r="PI127" s="478">
        <v>2.4174553414509545</v>
      </c>
      <c r="PJ127" s="479">
        <v>90500</v>
      </c>
      <c r="PK127" s="479">
        <v>575</v>
      </c>
      <c r="PL127" s="479">
        <v>4.6523145681907518E-2</v>
      </c>
      <c r="PM127" s="484">
        <v>36</v>
      </c>
      <c r="PN127" s="479">
        <v>12996</v>
      </c>
      <c r="PO127" s="485">
        <v>2025</v>
      </c>
      <c r="PP127" s="479">
        <v>33</v>
      </c>
      <c r="PQ127" s="479">
        <v>0</v>
      </c>
      <c r="PR127" s="486" t="s">
        <v>1838</v>
      </c>
      <c r="PS127" s="486" t="s">
        <v>1595</v>
      </c>
      <c r="PT127" s="479">
        <v>1</v>
      </c>
      <c r="PU127" s="487" t="s">
        <v>1837</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row>
    <row r="128" spans="1:457" x14ac:dyDescent="0.35">
      <c r="A128" s="459" t="s">
        <v>1839</v>
      </c>
      <c r="B128" s="460">
        <v>2.463978487132862</v>
      </c>
      <c r="C128" s="488">
        <f>NPV(About!A$94,'H2 Data'!AE$2:BH$2)/30*AB128+B128</f>
        <v>3.7840825447614619</v>
      </c>
      <c r="D128" s="462" t="s">
        <v>1592</v>
      </c>
      <c r="E128" s="463" t="s">
        <v>1839</v>
      </c>
      <c r="F128" s="463" t="s">
        <v>1391</v>
      </c>
      <c r="G128" s="463" t="s">
        <v>1593</v>
      </c>
      <c r="H128" s="463" t="s">
        <v>1829</v>
      </c>
      <c r="I128" s="463" t="s">
        <v>1595</v>
      </c>
      <c r="J128" s="464">
        <v>2029</v>
      </c>
      <c r="K128" s="465">
        <v>575</v>
      </c>
      <c r="L128" s="466">
        <v>0.95</v>
      </c>
      <c r="M128" s="466">
        <v>2.3300000000000001E-2</v>
      </c>
      <c r="N128" s="466">
        <v>0.25</v>
      </c>
      <c r="O128" s="471">
        <v>0.11</v>
      </c>
      <c r="P128" s="465">
        <v>1</v>
      </c>
      <c r="Q128" s="465">
        <v>2</v>
      </c>
      <c r="R128" s="465">
        <v>30</v>
      </c>
      <c r="S128" s="467" t="s">
        <v>1395</v>
      </c>
      <c r="T128" s="468">
        <v>41614</v>
      </c>
      <c r="U128" s="468">
        <v>410191</v>
      </c>
      <c r="V128" s="468">
        <v>142675</v>
      </c>
      <c r="W128" s="468">
        <v>28534</v>
      </c>
      <c r="X128" s="465">
        <v>0</v>
      </c>
      <c r="Y128" s="469" t="s">
        <v>1830</v>
      </c>
      <c r="Z128" s="470">
        <v>18.559999999999999</v>
      </c>
      <c r="AA128" s="469" t="s">
        <v>1397</v>
      </c>
      <c r="AB128" s="465">
        <v>8.9999999999999993E-3</v>
      </c>
      <c r="AC128" s="466">
        <v>0.7</v>
      </c>
      <c r="AD128" s="466">
        <v>0.7</v>
      </c>
      <c r="AE128" s="466">
        <v>0.7</v>
      </c>
      <c r="AF128" s="467" t="s">
        <v>1398</v>
      </c>
      <c r="AG128" s="465">
        <v>441</v>
      </c>
      <c r="AH128" s="465">
        <v>441</v>
      </c>
      <c r="AI128" s="465">
        <v>441</v>
      </c>
      <c r="AJ128" s="465">
        <v>30</v>
      </c>
      <c r="AK128" s="469" t="s">
        <v>1399</v>
      </c>
      <c r="AL128" s="466">
        <v>1</v>
      </c>
      <c r="AM128" s="466">
        <v>0</v>
      </c>
      <c r="AN128" s="469" t="s">
        <v>1400</v>
      </c>
      <c r="AO128" s="466"/>
      <c r="AP128" s="466"/>
      <c r="AQ128" s="466"/>
      <c r="AR128" s="466"/>
      <c r="AS128" s="466"/>
      <c r="AT128" s="466"/>
      <c r="AU128" s="466"/>
      <c r="AV128" s="466"/>
      <c r="AW128" s="466"/>
      <c r="AX128" s="466"/>
      <c r="AY128" s="466"/>
      <c r="AZ128" s="466"/>
      <c r="BA128" s="466"/>
      <c r="BB128" s="466"/>
      <c r="BC128" s="466"/>
      <c r="BD128" s="466"/>
      <c r="BE128" s="466"/>
      <c r="BF128" s="466"/>
      <c r="BG128" s="466"/>
      <c r="BH128" s="466"/>
      <c r="BI128" s="466"/>
      <c r="BJ128" s="466"/>
      <c r="BK128" s="466"/>
      <c r="BL128" s="466"/>
      <c r="BM128" s="466"/>
      <c r="BN128" s="466"/>
      <c r="BO128" s="466"/>
      <c r="BP128" s="466"/>
      <c r="BQ128" s="466"/>
      <c r="BR128" s="466"/>
      <c r="BS128" s="466"/>
      <c r="BT128" s="466"/>
      <c r="BU128" s="466"/>
      <c r="BV128" s="466"/>
      <c r="BW128" s="466"/>
      <c r="BX128" s="466"/>
      <c r="BY128" s="466"/>
      <c r="BZ128" s="466"/>
      <c r="CA128" s="466"/>
      <c r="CB128" s="466"/>
      <c r="CC128" s="466"/>
      <c r="CD128" s="466"/>
      <c r="CE128" s="466"/>
      <c r="CF128" s="466"/>
      <c r="CG128" s="466"/>
      <c r="CH128" s="466"/>
      <c r="CI128" s="466"/>
      <c r="CJ128" s="466"/>
      <c r="CK128" s="466"/>
      <c r="CL128" s="466"/>
      <c r="CM128" s="466"/>
      <c r="CN128" s="466"/>
      <c r="CO128" s="466"/>
      <c r="CP128" s="466"/>
      <c r="CQ128" s="466"/>
      <c r="CR128" s="466"/>
      <c r="CS128" s="466"/>
      <c r="CT128" s="466"/>
      <c r="CU128" s="466"/>
      <c r="CV128" s="466"/>
      <c r="CW128" s="466"/>
      <c r="CX128" s="466"/>
      <c r="CY128" s="466"/>
      <c r="CZ128" s="466"/>
      <c r="DA128" s="466"/>
      <c r="DB128" s="466"/>
      <c r="DC128" s="466"/>
      <c r="DD128" s="466"/>
      <c r="DE128" s="466"/>
      <c r="DF128" s="466"/>
      <c r="DG128" s="466"/>
      <c r="DH128" s="466"/>
      <c r="DI128" s="466"/>
      <c r="DJ128" s="466"/>
      <c r="DK128" s="466"/>
      <c r="DL128" s="466"/>
      <c r="DM128" s="466"/>
      <c r="DN128" s="466"/>
      <c r="DO128" s="466"/>
      <c r="DP128" s="466"/>
      <c r="DQ128" s="466"/>
      <c r="DR128" s="466"/>
      <c r="DS128" s="466"/>
      <c r="DT128" s="466"/>
      <c r="DU128" s="466"/>
      <c r="DV128" s="466"/>
      <c r="DW128" s="471"/>
      <c r="DX128" s="466"/>
      <c r="DY128" s="466"/>
      <c r="DZ128" s="466"/>
      <c r="EA128" s="466"/>
      <c r="EB128" s="466"/>
      <c r="EC128" s="466"/>
      <c r="ED128" s="466"/>
      <c r="EE128" s="466"/>
      <c r="EF128" s="466"/>
      <c r="EG128" s="466"/>
      <c r="EH128" s="466"/>
      <c r="EI128" s="466"/>
      <c r="EJ128" s="466"/>
      <c r="EK128" s="465"/>
      <c r="EL128" s="465"/>
      <c r="EM128" s="465"/>
      <c r="EN128" s="465"/>
      <c r="EO128" s="466"/>
      <c r="EP128" s="466"/>
      <c r="EQ128" s="466"/>
      <c r="ER128" s="465"/>
      <c r="ES128" s="465"/>
      <c r="ET128" s="465"/>
      <c r="EU128" s="465"/>
      <c r="EV128" s="465"/>
      <c r="EW128" s="467"/>
      <c r="EX128" s="467" t="s">
        <v>1401</v>
      </c>
      <c r="EY128" s="467">
        <v>0</v>
      </c>
      <c r="EZ128" s="467">
        <v>0</v>
      </c>
      <c r="FA128" s="467">
        <v>0</v>
      </c>
      <c r="FB128" s="469" t="s">
        <v>1402</v>
      </c>
      <c r="FC128" s="467">
        <v>62.117280000000001</v>
      </c>
      <c r="FD128" s="469" t="s">
        <v>1831</v>
      </c>
      <c r="FE128" s="467">
        <v>1589.991</v>
      </c>
      <c r="FF128" s="469" t="s">
        <v>1404</v>
      </c>
      <c r="FG128" s="467">
        <v>0</v>
      </c>
      <c r="FH128" s="469" t="s">
        <v>1405</v>
      </c>
      <c r="FI128" s="467">
        <v>0</v>
      </c>
      <c r="FJ128" s="469" t="s">
        <v>1405</v>
      </c>
      <c r="FK128" s="467">
        <v>0</v>
      </c>
      <c r="FL128" s="472">
        <v>0</v>
      </c>
      <c r="FM128" s="473">
        <v>0</v>
      </c>
      <c r="FN128" s="473">
        <v>0</v>
      </c>
      <c r="FO128" s="473">
        <v>0</v>
      </c>
      <c r="FP128" s="473">
        <v>0</v>
      </c>
      <c r="FQ128" s="473">
        <v>0</v>
      </c>
      <c r="FR128" s="473">
        <v>0</v>
      </c>
      <c r="FS128" s="473">
        <v>0</v>
      </c>
      <c r="FT128" s="473">
        <v>0</v>
      </c>
      <c r="FU128" s="473">
        <v>0</v>
      </c>
      <c r="FV128" s="473">
        <v>0</v>
      </c>
      <c r="FW128" s="473">
        <v>0</v>
      </c>
      <c r="FX128" s="473">
        <v>0</v>
      </c>
      <c r="FY128" s="473">
        <v>0</v>
      </c>
      <c r="FZ128" s="473">
        <v>0</v>
      </c>
      <c r="GA128" s="473">
        <v>0</v>
      </c>
      <c r="GB128" s="473">
        <v>0</v>
      </c>
      <c r="GC128" s="473">
        <v>0</v>
      </c>
      <c r="GD128" s="473">
        <v>0</v>
      </c>
      <c r="GE128" s="473">
        <v>0</v>
      </c>
      <c r="GF128" s="473">
        <v>0</v>
      </c>
      <c r="GG128" s="473">
        <v>0</v>
      </c>
      <c r="GH128" s="473">
        <v>0</v>
      </c>
      <c r="GI128" s="473">
        <v>0</v>
      </c>
      <c r="GJ128" s="473">
        <v>0</v>
      </c>
      <c r="GK128" s="473">
        <v>0</v>
      </c>
      <c r="GL128" s="473">
        <v>0</v>
      </c>
      <c r="GM128" s="473">
        <v>0</v>
      </c>
      <c r="GN128" s="473">
        <v>0</v>
      </c>
      <c r="GO128" s="473">
        <v>0</v>
      </c>
      <c r="GP128" s="473">
        <v>0</v>
      </c>
      <c r="GQ128" s="473">
        <v>0</v>
      </c>
      <c r="GR128" s="473">
        <v>0</v>
      </c>
      <c r="GS128" s="473">
        <v>0</v>
      </c>
      <c r="GT128" s="473">
        <v>0</v>
      </c>
      <c r="GU128" s="473">
        <v>0</v>
      </c>
      <c r="GV128" s="473">
        <v>0</v>
      </c>
      <c r="GW128" s="473">
        <v>0</v>
      </c>
      <c r="GX128" s="473">
        <v>0</v>
      </c>
      <c r="GY128" s="473">
        <v>0</v>
      </c>
      <c r="GZ128" s="473">
        <v>0</v>
      </c>
      <c r="HA128" s="473">
        <v>0</v>
      </c>
      <c r="HB128" s="473">
        <v>0</v>
      </c>
      <c r="HC128" s="473">
        <v>0</v>
      </c>
      <c r="HD128" s="473">
        <v>0</v>
      </c>
      <c r="HE128" s="473">
        <v>0</v>
      </c>
      <c r="HF128" s="473">
        <v>0</v>
      </c>
      <c r="HG128" s="473">
        <v>0</v>
      </c>
      <c r="HH128" s="473">
        <v>0</v>
      </c>
      <c r="HI128" s="473">
        <v>0</v>
      </c>
      <c r="HJ128" s="473">
        <v>0</v>
      </c>
      <c r="HK128" s="473">
        <v>0</v>
      </c>
      <c r="HL128" s="473">
        <v>0</v>
      </c>
      <c r="HM128" s="473">
        <v>0</v>
      </c>
      <c r="HN128" s="473">
        <v>0</v>
      </c>
      <c r="HO128" s="473">
        <v>0</v>
      </c>
      <c r="HP128" s="473">
        <v>0</v>
      </c>
      <c r="HQ128" s="473">
        <v>0</v>
      </c>
      <c r="HR128" s="473">
        <v>0</v>
      </c>
      <c r="HS128" s="473">
        <v>0</v>
      </c>
      <c r="HT128" s="473">
        <v>0</v>
      </c>
      <c r="HU128" s="473">
        <v>0</v>
      </c>
      <c r="HV128" s="473">
        <v>0</v>
      </c>
      <c r="HW128" s="473">
        <v>0</v>
      </c>
      <c r="HX128" s="473">
        <v>0</v>
      </c>
      <c r="HY128" s="473">
        <v>0</v>
      </c>
      <c r="HZ128" s="473">
        <v>0</v>
      </c>
      <c r="IA128" s="473">
        <v>0</v>
      </c>
      <c r="IB128" s="473">
        <v>0</v>
      </c>
      <c r="IC128" s="473">
        <v>0</v>
      </c>
      <c r="ID128" s="473">
        <v>0</v>
      </c>
      <c r="IE128" s="473">
        <v>0</v>
      </c>
      <c r="IF128" s="473">
        <v>0</v>
      </c>
      <c r="IG128" s="473">
        <v>0</v>
      </c>
      <c r="IH128" s="473">
        <v>0</v>
      </c>
      <c r="II128" s="473">
        <v>0</v>
      </c>
      <c r="IJ128" s="473">
        <v>0</v>
      </c>
      <c r="IK128" s="473">
        <v>0</v>
      </c>
      <c r="IL128" s="473">
        <v>0</v>
      </c>
      <c r="IM128" s="473">
        <v>0</v>
      </c>
      <c r="IN128" s="473">
        <v>0</v>
      </c>
      <c r="IO128" s="473">
        <v>0</v>
      </c>
      <c r="IP128" s="473">
        <v>0</v>
      </c>
      <c r="IQ128" s="473">
        <v>0</v>
      </c>
      <c r="IR128" s="473">
        <v>0</v>
      </c>
      <c r="IS128" s="473">
        <v>0</v>
      </c>
      <c r="IT128" s="473">
        <v>0</v>
      </c>
      <c r="IU128" s="473">
        <v>0</v>
      </c>
      <c r="IV128" s="473">
        <v>0</v>
      </c>
      <c r="IW128" s="473">
        <v>0</v>
      </c>
      <c r="IX128" s="473">
        <v>0</v>
      </c>
      <c r="IY128" s="473">
        <v>0</v>
      </c>
      <c r="IZ128" s="473">
        <v>0</v>
      </c>
      <c r="JA128" s="473">
        <v>0</v>
      </c>
      <c r="JB128" s="473">
        <v>0</v>
      </c>
      <c r="JC128" s="473">
        <v>0</v>
      </c>
      <c r="JD128" s="473">
        <v>0</v>
      </c>
      <c r="JE128" s="473">
        <v>0</v>
      </c>
      <c r="JF128" s="473">
        <v>0</v>
      </c>
      <c r="JG128" s="473">
        <v>0</v>
      </c>
      <c r="JH128" s="473">
        <v>0</v>
      </c>
      <c r="JI128" s="467" t="s">
        <v>1416</v>
      </c>
      <c r="JJ128" s="467" t="s">
        <v>1416</v>
      </c>
      <c r="JK128" s="395"/>
      <c r="JL128" s="395"/>
      <c r="JM128" s="395"/>
      <c r="JN128" s="395"/>
      <c r="JO128" s="395"/>
      <c r="JP128" s="395"/>
      <c r="JQ128" s="395"/>
      <c r="JR128" s="395"/>
      <c r="JS128" s="395"/>
      <c r="JT128" s="395"/>
      <c r="JU128" s="395"/>
      <c r="JV128" s="395"/>
      <c r="JW128" s="395"/>
      <c r="JX128" s="395"/>
      <c r="JY128" s="395"/>
      <c r="JZ128" s="395"/>
      <c r="KA128" s="395"/>
      <c r="KB128" s="395"/>
      <c r="KC128" s="395"/>
      <c r="KD128" s="395"/>
      <c r="KE128" s="395"/>
      <c r="KF128" s="395"/>
      <c r="KG128" s="395"/>
      <c r="KH128" s="395"/>
      <c r="KI128" s="395"/>
      <c r="KJ128" s="395"/>
      <c r="KK128" s="395"/>
      <c r="KL128" s="395"/>
      <c r="KM128" s="395"/>
      <c r="KN128" s="395"/>
      <c r="KO128" s="395"/>
      <c r="KP128" s="395"/>
      <c r="KQ128" s="395"/>
      <c r="KR128" s="395"/>
      <c r="KS128" s="395"/>
      <c r="KT128" s="395"/>
      <c r="KU128" s="395"/>
      <c r="KV128" s="395"/>
      <c r="KW128" s="395"/>
      <c r="KX128" s="395"/>
      <c r="KY128" s="395"/>
      <c r="KZ128" s="395"/>
      <c r="LA128" s="395"/>
      <c r="LB128" s="395"/>
      <c r="LC128" s="395"/>
      <c r="LD128" s="395"/>
      <c r="LE128" s="395"/>
      <c r="LF128" s="395"/>
      <c r="LG128" s="395"/>
      <c r="LH128" s="395"/>
      <c r="LI128" s="395"/>
      <c r="LJ128" s="395"/>
      <c r="LK128" s="395"/>
      <c r="LL128" s="395"/>
      <c r="LM128" s="395"/>
      <c r="LN128" s="395"/>
      <c r="LO128" s="395"/>
      <c r="LP128" s="395"/>
      <c r="LQ128" s="395"/>
      <c r="LR128" s="395"/>
      <c r="LS128" s="395"/>
      <c r="LT128" s="395"/>
      <c r="LU128" s="395"/>
      <c r="LV128" s="395"/>
      <c r="LW128" s="395"/>
      <c r="LX128" s="395"/>
      <c r="LY128" s="395"/>
      <c r="LZ128" s="395"/>
      <c r="MA128" s="395"/>
      <c r="MB128" s="395"/>
      <c r="MC128" s="395"/>
      <c r="MD128" s="395"/>
      <c r="ME128" s="395"/>
      <c r="MF128" s="395"/>
      <c r="MG128" s="395"/>
      <c r="MH128" s="395"/>
      <c r="MI128" s="395"/>
      <c r="MJ128" s="395"/>
      <c r="MK128" s="395"/>
      <c r="ML128" s="395"/>
      <c r="MM128" s="395"/>
      <c r="MN128" s="395"/>
      <c r="MO128" s="395"/>
      <c r="MP128" s="395"/>
      <c r="MQ128" s="395"/>
      <c r="MR128" s="395"/>
      <c r="MS128" s="395"/>
      <c r="MT128" s="395"/>
      <c r="MU128" s="395"/>
      <c r="MV128" s="395"/>
      <c r="MW128" s="395"/>
      <c r="MX128" s="395"/>
      <c r="MY128" s="395"/>
      <c r="MZ128" s="395"/>
      <c r="NA128" s="395"/>
      <c r="NB128" s="395"/>
      <c r="NC128" s="395"/>
      <c r="ND128" s="395"/>
      <c r="NE128" s="395"/>
      <c r="NF128" s="395"/>
      <c r="NG128" s="489"/>
      <c r="NH128" s="475">
        <v>2.463978487132862</v>
      </c>
      <c r="NI128" s="475">
        <v>20.505228969919678</v>
      </c>
      <c r="NJ128" s="475">
        <v>2.4172469937222485</v>
      </c>
      <c r="NK128" s="475">
        <v>4636.6517759999997</v>
      </c>
      <c r="NL128" s="475">
        <v>15.532012946316131</v>
      </c>
      <c r="NM128" s="475">
        <v>0.142675</v>
      </c>
      <c r="NN128" s="475">
        <v>0.41019099999999997</v>
      </c>
      <c r="NO128" s="475">
        <v>4.1613999999999998E-2</v>
      </c>
      <c r="NP128" s="475">
        <v>2.618462207466004E-2</v>
      </c>
      <c r="NQ128" s="475">
        <v>0.34218562541160458</v>
      </c>
      <c r="NR128" s="475">
        <v>1.1637724508455645</v>
      </c>
      <c r="NS128" s="475">
        <v>0</v>
      </c>
      <c r="NT128" s="475">
        <v>10.808894976849503</v>
      </c>
      <c r="NU128" s="475">
        <v>0.39903758962342001</v>
      </c>
      <c r="NV128" s="475">
        <v>0</v>
      </c>
      <c r="NW128" s="475">
        <v>0.63340768250006507</v>
      </c>
      <c r="NX128" s="475">
        <v>0</v>
      </c>
      <c r="NY128" s="475">
        <v>0</v>
      </c>
      <c r="NZ128" s="475">
        <v>1.5378653769366524</v>
      </c>
      <c r="OA128" s="475">
        <v>2.0336464646413328E-2</v>
      </c>
      <c r="OB128" s="475">
        <v>0.2649999999999999</v>
      </c>
      <c r="OC128" s="475">
        <v>1.0722158236866195</v>
      </c>
      <c r="OD128" s="475">
        <v>1.6816902500653682E-14</v>
      </c>
      <c r="OE128" s="475">
        <v>1.4620266206888683E-13</v>
      </c>
      <c r="OF128" s="475">
        <v>0.1099999964237213</v>
      </c>
      <c r="OG128" s="475">
        <v>8.1546685099601765E-2</v>
      </c>
      <c r="OH128" s="475">
        <v>0.39021559404317846</v>
      </c>
      <c r="OI128" s="475">
        <v>0.11</v>
      </c>
      <c r="OJ128" s="475">
        <v>4.4099999999999993E-2</v>
      </c>
      <c r="OK128" s="475">
        <v>5.5689450000000008E-2</v>
      </c>
      <c r="OL128" s="475">
        <v>0.86860621963572837</v>
      </c>
      <c r="OM128" s="475" t="s">
        <v>1395</v>
      </c>
      <c r="ON128" s="475">
        <v>1</v>
      </c>
      <c r="OO128" s="475">
        <v>117</v>
      </c>
      <c r="OP128" s="490"/>
      <c r="OQ128" s="491" t="s">
        <v>1395</v>
      </c>
      <c r="OR128" s="478" t="s">
        <v>1395</v>
      </c>
      <c r="OS128" s="479">
        <v>623014</v>
      </c>
      <c r="OT128" s="479">
        <v>2029</v>
      </c>
      <c r="OU128" s="479" t="s">
        <v>1395</v>
      </c>
      <c r="OV128" s="479" t="s">
        <v>1395</v>
      </c>
      <c r="OW128" s="479">
        <v>0</v>
      </c>
      <c r="OX128" s="479">
        <v>1</v>
      </c>
      <c r="OY128" s="480">
        <v>1</v>
      </c>
      <c r="OZ128" s="480">
        <v>0.85454956143356553</v>
      </c>
      <c r="PA128" s="481"/>
      <c r="PB128" s="482">
        <v>2.463978487132862</v>
      </c>
      <c r="PC128" s="483"/>
      <c r="PD128" s="478">
        <v>296.9121896332025</v>
      </c>
      <c r="PE128" s="479">
        <v>7.3020711420193017E-11</v>
      </c>
      <c r="PF128" s="479">
        <v>535.51666661647482</v>
      </c>
      <c r="PG128" s="480">
        <v>2.463978487132862</v>
      </c>
      <c r="PH128" s="483"/>
      <c r="PI128" s="478">
        <v>2.463978487132862</v>
      </c>
      <c r="PJ128" s="479">
        <v>91075</v>
      </c>
      <c r="PK128" s="479">
        <v>575</v>
      </c>
      <c r="PL128" s="479">
        <v>2.5522657628655132E-2</v>
      </c>
      <c r="PM128" s="484">
        <v>36</v>
      </c>
      <c r="PN128" s="479">
        <v>12960</v>
      </c>
      <c r="PO128" s="485">
        <v>2026</v>
      </c>
      <c r="PP128" s="479">
        <v>33</v>
      </c>
      <c r="PQ128" s="479">
        <v>0</v>
      </c>
      <c r="PR128" s="486" t="s">
        <v>1840</v>
      </c>
      <c r="PS128" s="486" t="s">
        <v>1595</v>
      </c>
      <c r="PT128" s="479">
        <v>1</v>
      </c>
      <c r="PU128" s="487" t="s">
        <v>1839</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row>
    <row r="129" spans="1:457" x14ac:dyDescent="0.35">
      <c r="A129" s="459" t="s">
        <v>1841</v>
      </c>
      <c r="B129" s="460">
        <v>2.4895011447615172</v>
      </c>
      <c r="C129" s="488">
        <f>NPV(About!A$94,'H2 Data'!AE$2:BH$2)/30*AB129+B129</f>
        <v>3.809605202390117</v>
      </c>
      <c r="D129" s="462" t="s">
        <v>1592</v>
      </c>
      <c r="E129" s="463" t="s">
        <v>1841</v>
      </c>
      <c r="F129" s="463" t="s">
        <v>1391</v>
      </c>
      <c r="G129" s="463" t="s">
        <v>1593</v>
      </c>
      <c r="H129" s="463" t="s">
        <v>1829</v>
      </c>
      <c r="I129" s="463" t="s">
        <v>1595</v>
      </c>
      <c r="J129" s="464">
        <v>2030</v>
      </c>
      <c r="K129" s="465">
        <v>575</v>
      </c>
      <c r="L129" s="466">
        <v>0.95</v>
      </c>
      <c r="M129" s="466">
        <v>2.3300000000000001E-2</v>
      </c>
      <c r="N129" s="466">
        <v>0.25</v>
      </c>
      <c r="O129" s="471">
        <v>0.11</v>
      </c>
      <c r="P129" s="465">
        <v>1</v>
      </c>
      <c r="Q129" s="465">
        <v>2</v>
      </c>
      <c r="R129" s="465">
        <v>30</v>
      </c>
      <c r="S129" s="467" t="s">
        <v>1395</v>
      </c>
      <c r="T129" s="468">
        <v>42457.999999999993</v>
      </c>
      <c r="U129" s="468">
        <v>418517.99999999994</v>
      </c>
      <c r="V129" s="468">
        <v>145570.99999999997</v>
      </c>
      <c r="W129" s="468">
        <v>29112.999999999996</v>
      </c>
      <c r="X129" s="465">
        <v>0</v>
      </c>
      <c r="Y129" s="469" t="s">
        <v>1830</v>
      </c>
      <c r="Z129" s="470">
        <v>18.559999999999999</v>
      </c>
      <c r="AA129" s="469" t="s">
        <v>1397</v>
      </c>
      <c r="AB129" s="465">
        <v>8.9999999999999993E-3</v>
      </c>
      <c r="AC129" s="466">
        <v>0.7</v>
      </c>
      <c r="AD129" s="466">
        <v>0.7</v>
      </c>
      <c r="AE129" s="466">
        <v>0.7</v>
      </c>
      <c r="AF129" s="467" t="s">
        <v>1398</v>
      </c>
      <c r="AG129" s="465">
        <v>439</v>
      </c>
      <c r="AH129" s="465">
        <v>439</v>
      </c>
      <c r="AI129" s="465">
        <v>439</v>
      </c>
      <c r="AJ129" s="465">
        <v>30</v>
      </c>
      <c r="AK129" s="469" t="s">
        <v>1399</v>
      </c>
      <c r="AL129" s="466">
        <v>1</v>
      </c>
      <c r="AM129" s="466">
        <v>0</v>
      </c>
      <c r="AN129" s="469" t="s">
        <v>1400</v>
      </c>
      <c r="AO129" s="466"/>
      <c r="AP129" s="466"/>
      <c r="AQ129" s="466"/>
      <c r="AR129" s="466"/>
      <c r="AS129" s="466"/>
      <c r="AT129" s="466"/>
      <c r="AU129" s="466"/>
      <c r="AV129" s="466"/>
      <c r="AW129" s="466"/>
      <c r="AX129" s="466"/>
      <c r="AY129" s="466"/>
      <c r="AZ129" s="466"/>
      <c r="BA129" s="466"/>
      <c r="BB129" s="466"/>
      <c r="BC129" s="466"/>
      <c r="BD129" s="466"/>
      <c r="BE129" s="466"/>
      <c r="BF129" s="466"/>
      <c r="BG129" s="466"/>
      <c r="BH129" s="466"/>
      <c r="BI129" s="466"/>
      <c r="BJ129" s="466"/>
      <c r="BK129" s="466"/>
      <c r="BL129" s="466"/>
      <c r="BM129" s="466"/>
      <c r="BN129" s="466"/>
      <c r="BO129" s="466"/>
      <c r="BP129" s="466"/>
      <c r="BQ129" s="466"/>
      <c r="BR129" s="466"/>
      <c r="BS129" s="466"/>
      <c r="BT129" s="466"/>
      <c r="BU129" s="466"/>
      <c r="BV129" s="466"/>
      <c r="BW129" s="466"/>
      <c r="BX129" s="466"/>
      <c r="BY129" s="466"/>
      <c r="BZ129" s="466"/>
      <c r="CA129" s="466"/>
      <c r="CB129" s="466"/>
      <c r="CC129" s="466"/>
      <c r="CD129" s="466"/>
      <c r="CE129" s="466"/>
      <c r="CF129" s="466"/>
      <c r="CG129" s="466"/>
      <c r="CH129" s="466"/>
      <c r="CI129" s="466"/>
      <c r="CJ129" s="466"/>
      <c r="CK129" s="466"/>
      <c r="CL129" s="466"/>
      <c r="CM129" s="466"/>
      <c r="CN129" s="466"/>
      <c r="CO129" s="466"/>
      <c r="CP129" s="466"/>
      <c r="CQ129" s="466"/>
      <c r="CR129" s="466"/>
      <c r="CS129" s="466"/>
      <c r="CT129" s="466"/>
      <c r="CU129" s="466"/>
      <c r="CV129" s="466"/>
      <c r="CW129" s="466"/>
      <c r="CX129" s="466"/>
      <c r="CY129" s="466"/>
      <c r="CZ129" s="466"/>
      <c r="DA129" s="466"/>
      <c r="DB129" s="466"/>
      <c r="DC129" s="466"/>
      <c r="DD129" s="466"/>
      <c r="DE129" s="466"/>
      <c r="DF129" s="466"/>
      <c r="DG129" s="466"/>
      <c r="DH129" s="466"/>
      <c r="DI129" s="466"/>
      <c r="DJ129" s="466"/>
      <c r="DK129" s="466"/>
      <c r="DL129" s="466"/>
      <c r="DM129" s="466"/>
      <c r="DN129" s="466"/>
      <c r="DO129" s="466"/>
      <c r="DP129" s="466"/>
      <c r="DQ129" s="466"/>
      <c r="DR129" s="466"/>
      <c r="DS129" s="466"/>
      <c r="DT129" s="466"/>
      <c r="DU129" s="466"/>
      <c r="DV129" s="466"/>
      <c r="DW129" s="471"/>
      <c r="DX129" s="466"/>
      <c r="DY129" s="466"/>
      <c r="DZ129" s="466"/>
      <c r="EA129" s="466"/>
      <c r="EB129" s="466"/>
      <c r="EC129" s="466"/>
      <c r="ED129" s="466"/>
      <c r="EE129" s="466"/>
      <c r="EF129" s="466"/>
      <c r="EG129" s="466"/>
      <c r="EH129" s="466"/>
      <c r="EI129" s="466"/>
      <c r="EJ129" s="466"/>
      <c r="EK129" s="465"/>
      <c r="EL129" s="465"/>
      <c r="EM129" s="465"/>
      <c r="EN129" s="465"/>
      <c r="EO129" s="466"/>
      <c r="EP129" s="466"/>
      <c r="EQ129" s="466"/>
      <c r="ER129" s="465"/>
      <c r="ES129" s="465"/>
      <c r="ET129" s="465"/>
      <c r="EU129" s="465"/>
      <c r="EV129" s="465"/>
      <c r="EW129" s="467"/>
      <c r="EX129" s="467" t="s">
        <v>1401</v>
      </c>
      <c r="EY129" s="467">
        <v>0</v>
      </c>
      <c r="EZ129" s="467">
        <v>0</v>
      </c>
      <c r="FA129" s="467">
        <v>0</v>
      </c>
      <c r="FB129" s="469" t="s">
        <v>1402</v>
      </c>
      <c r="FC129" s="467">
        <v>62.117280000000001</v>
      </c>
      <c r="FD129" s="469" t="s">
        <v>1831</v>
      </c>
      <c r="FE129" s="467">
        <v>1589.991</v>
      </c>
      <c r="FF129" s="469" t="s">
        <v>1404</v>
      </c>
      <c r="FG129" s="467">
        <v>0</v>
      </c>
      <c r="FH129" s="469" t="s">
        <v>1405</v>
      </c>
      <c r="FI129" s="467">
        <v>0</v>
      </c>
      <c r="FJ129" s="469" t="s">
        <v>1405</v>
      </c>
      <c r="FK129" s="467">
        <v>0</v>
      </c>
      <c r="FL129" s="472">
        <v>0</v>
      </c>
      <c r="FM129" s="473">
        <v>0</v>
      </c>
      <c r="FN129" s="473">
        <v>0</v>
      </c>
      <c r="FO129" s="473">
        <v>0</v>
      </c>
      <c r="FP129" s="473">
        <v>0</v>
      </c>
      <c r="FQ129" s="473">
        <v>0</v>
      </c>
      <c r="FR129" s="473">
        <v>0</v>
      </c>
      <c r="FS129" s="473">
        <v>0</v>
      </c>
      <c r="FT129" s="473">
        <v>0</v>
      </c>
      <c r="FU129" s="473">
        <v>0</v>
      </c>
      <c r="FV129" s="473">
        <v>0</v>
      </c>
      <c r="FW129" s="473">
        <v>0</v>
      </c>
      <c r="FX129" s="473">
        <v>0</v>
      </c>
      <c r="FY129" s="473">
        <v>0</v>
      </c>
      <c r="FZ129" s="473">
        <v>0</v>
      </c>
      <c r="GA129" s="473">
        <v>0</v>
      </c>
      <c r="GB129" s="473">
        <v>0</v>
      </c>
      <c r="GC129" s="473">
        <v>0</v>
      </c>
      <c r="GD129" s="473">
        <v>0</v>
      </c>
      <c r="GE129" s="473">
        <v>0</v>
      </c>
      <c r="GF129" s="473">
        <v>0</v>
      </c>
      <c r="GG129" s="473">
        <v>0</v>
      </c>
      <c r="GH129" s="473">
        <v>0</v>
      </c>
      <c r="GI129" s="473">
        <v>0</v>
      </c>
      <c r="GJ129" s="473">
        <v>0</v>
      </c>
      <c r="GK129" s="473">
        <v>0</v>
      </c>
      <c r="GL129" s="473">
        <v>0</v>
      </c>
      <c r="GM129" s="473">
        <v>0</v>
      </c>
      <c r="GN129" s="473">
        <v>0</v>
      </c>
      <c r="GO129" s="473">
        <v>0</v>
      </c>
      <c r="GP129" s="473">
        <v>0</v>
      </c>
      <c r="GQ129" s="473">
        <v>0</v>
      </c>
      <c r="GR129" s="473">
        <v>0</v>
      </c>
      <c r="GS129" s="473">
        <v>0</v>
      </c>
      <c r="GT129" s="473">
        <v>0</v>
      </c>
      <c r="GU129" s="473">
        <v>0</v>
      </c>
      <c r="GV129" s="473">
        <v>0</v>
      </c>
      <c r="GW129" s="473">
        <v>0</v>
      </c>
      <c r="GX129" s="473">
        <v>0</v>
      </c>
      <c r="GY129" s="473">
        <v>0</v>
      </c>
      <c r="GZ129" s="473">
        <v>0</v>
      </c>
      <c r="HA129" s="473">
        <v>0</v>
      </c>
      <c r="HB129" s="473">
        <v>0</v>
      </c>
      <c r="HC129" s="473">
        <v>0</v>
      </c>
      <c r="HD129" s="473">
        <v>0</v>
      </c>
      <c r="HE129" s="473">
        <v>0</v>
      </c>
      <c r="HF129" s="473">
        <v>0</v>
      </c>
      <c r="HG129" s="473">
        <v>0</v>
      </c>
      <c r="HH129" s="473">
        <v>0</v>
      </c>
      <c r="HI129" s="473">
        <v>0</v>
      </c>
      <c r="HJ129" s="473">
        <v>0</v>
      </c>
      <c r="HK129" s="473">
        <v>0</v>
      </c>
      <c r="HL129" s="473">
        <v>0</v>
      </c>
      <c r="HM129" s="473">
        <v>0</v>
      </c>
      <c r="HN129" s="473">
        <v>0</v>
      </c>
      <c r="HO129" s="473">
        <v>0</v>
      </c>
      <c r="HP129" s="473">
        <v>0</v>
      </c>
      <c r="HQ129" s="473">
        <v>0</v>
      </c>
      <c r="HR129" s="473">
        <v>0</v>
      </c>
      <c r="HS129" s="473">
        <v>0</v>
      </c>
      <c r="HT129" s="473">
        <v>0</v>
      </c>
      <c r="HU129" s="473">
        <v>0</v>
      </c>
      <c r="HV129" s="473">
        <v>0</v>
      </c>
      <c r="HW129" s="473">
        <v>0</v>
      </c>
      <c r="HX129" s="473">
        <v>0</v>
      </c>
      <c r="HY129" s="473">
        <v>0</v>
      </c>
      <c r="HZ129" s="473">
        <v>0</v>
      </c>
      <c r="IA129" s="473">
        <v>0</v>
      </c>
      <c r="IB129" s="473">
        <v>0</v>
      </c>
      <c r="IC129" s="473">
        <v>0</v>
      </c>
      <c r="ID129" s="473">
        <v>0</v>
      </c>
      <c r="IE129" s="473">
        <v>0</v>
      </c>
      <c r="IF129" s="473">
        <v>0</v>
      </c>
      <c r="IG129" s="473">
        <v>0</v>
      </c>
      <c r="IH129" s="473">
        <v>0</v>
      </c>
      <c r="II129" s="473">
        <v>0</v>
      </c>
      <c r="IJ129" s="473">
        <v>0</v>
      </c>
      <c r="IK129" s="473">
        <v>0</v>
      </c>
      <c r="IL129" s="473">
        <v>0</v>
      </c>
      <c r="IM129" s="473">
        <v>0</v>
      </c>
      <c r="IN129" s="473">
        <v>0</v>
      </c>
      <c r="IO129" s="473">
        <v>0</v>
      </c>
      <c r="IP129" s="473">
        <v>0</v>
      </c>
      <c r="IQ129" s="473">
        <v>0</v>
      </c>
      <c r="IR129" s="473">
        <v>0</v>
      </c>
      <c r="IS129" s="473">
        <v>0</v>
      </c>
      <c r="IT129" s="473">
        <v>0</v>
      </c>
      <c r="IU129" s="473">
        <v>0</v>
      </c>
      <c r="IV129" s="473">
        <v>0</v>
      </c>
      <c r="IW129" s="473">
        <v>0</v>
      </c>
      <c r="IX129" s="473">
        <v>0</v>
      </c>
      <c r="IY129" s="473">
        <v>0</v>
      </c>
      <c r="IZ129" s="473">
        <v>0</v>
      </c>
      <c r="JA129" s="473">
        <v>0</v>
      </c>
      <c r="JB129" s="473">
        <v>0</v>
      </c>
      <c r="JC129" s="473">
        <v>0</v>
      </c>
      <c r="JD129" s="473">
        <v>0</v>
      </c>
      <c r="JE129" s="473">
        <v>0</v>
      </c>
      <c r="JF129" s="473">
        <v>0</v>
      </c>
      <c r="JG129" s="473">
        <v>0</v>
      </c>
      <c r="JH129" s="473">
        <v>0</v>
      </c>
      <c r="JI129" s="467" t="s">
        <v>1416</v>
      </c>
      <c r="JJ129" s="467" t="s">
        <v>1416</v>
      </c>
      <c r="JK129" s="395"/>
      <c r="JL129" s="395"/>
      <c r="JM129" s="395"/>
      <c r="JN129" s="395"/>
      <c r="JO129" s="395"/>
      <c r="JP129" s="395"/>
      <c r="JQ129" s="395"/>
      <c r="JR129" s="395"/>
      <c r="JS129" s="395"/>
      <c r="JT129" s="395"/>
      <c r="JU129" s="395"/>
      <c r="JV129" s="395"/>
      <c r="JW129" s="395"/>
      <c r="JX129" s="395"/>
      <c r="JY129" s="395"/>
      <c r="JZ129" s="395"/>
      <c r="KA129" s="395"/>
      <c r="KB129" s="395"/>
      <c r="KC129" s="395"/>
      <c r="KD129" s="395"/>
      <c r="KE129" s="395"/>
      <c r="KF129" s="395"/>
      <c r="KG129" s="395"/>
      <c r="KH129" s="395"/>
      <c r="KI129" s="395"/>
      <c r="KJ129" s="395"/>
      <c r="KK129" s="395"/>
      <c r="KL129" s="395"/>
      <c r="KM129" s="395"/>
      <c r="KN129" s="395"/>
      <c r="KO129" s="395"/>
      <c r="KP129" s="395"/>
      <c r="KQ129" s="395"/>
      <c r="KR129" s="395"/>
      <c r="KS129" s="395"/>
      <c r="KT129" s="395"/>
      <c r="KU129" s="395"/>
      <c r="KV129" s="395"/>
      <c r="KW129" s="395"/>
      <c r="KX129" s="395"/>
      <c r="KY129" s="395"/>
      <c r="KZ129" s="395"/>
      <c r="LA129" s="395"/>
      <c r="LB129" s="395"/>
      <c r="LC129" s="395"/>
      <c r="LD129" s="395"/>
      <c r="LE129" s="395"/>
      <c r="LF129" s="395"/>
      <c r="LG129" s="395"/>
      <c r="LH129" s="395"/>
      <c r="LI129" s="395"/>
      <c r="LJ129" s="395"/>
      <c r="LK129" s="395"/>
      <c r="LL129" s="395"/>
      <c r="LM129" s="395"/>
      <c r="LN129" s="395"/>
      <c r="LO129" s="395"/>
      <c r="LP129" s="395"/>
      <c r="LQ129" s="395"/>
      <c r="LR129" s="395"/>
      <c r="LS129" s="395"/>
      <c r="LT129" s="395"/>
      <c r="LU129" s="395"/>
      <c r="LV129" s="395"/>
      <c r="LW129" s="395"/>
      <c r="LX129" s="395"/>
      <c r="LY129" s="395"/>
      <c r="LZ129" s="395"/>
      <c r="MA129" s="395"/>
      <c r="MB129" s="395"/>
      <c r="MC129" s="395"/>
      <c r="MD129" s="395"/>
      <c r="ME129" s="395"/>
      <c r="MF129" s="395"/>
      <c r="MG129" s="395"/>
      <c r="MH129" s="395"/>
      <c r="MI129" s="395"/>
      <c r="MJ129" s="395"/>
      <c r="MK129" s="395"/>
      <c r="ML129" s="395"/>
      <c r="MM129" s="395"/>
      <c r="MN129" s="395"/>
      <c r="MO129" s="395"/>
      <c r="MP129" s="395"/>
      <c r="MQ129" s="395"/>
      <c r="MR129" s="395"/>
      <c r="MS129" s="395"/>
      <c r="MT129" s="395"/>
      <c r="MU129" s="395"/>
      <c r="MV129" s="395"/>
      <c r="MW129" s="395"/>
      <c r="MX129" s="395"/>
      <c r="MY129" s="395"/>
      <c r="MZ129" s="395"/>
      <c r="NA129" s="395"/>
      <c r="NB129" s="395"/>
      <c r="NC129" s="395"/>
      <c r="ND129" s="395"/>
      <c r="NE129" s="395"/>
      <c r="NF129" s="395"/>
      <c r="NG129" s="489"/>
      <c r="NH129" s="475">
        <v>2.4895011447615172</v>
      </c>
      <c r="NI129" s="475">
        <v>20.717628526705347</v>
      </c>
      <c r="NJ129" s="475">
        <v>2.4499397195627726</v>
      </c>
      <c r="NK129" s="475">
        <v>4636.6517759999997</v>
      </c>
      <c r="NL129" s="475">
        <v>15.692361418835981</v>
      </c>
      <c r="NM129" s="475">
        <v>0.14557099999999998</v>
      </c>
      <c r="NN129" s="475">
        <v>0.41851799999999995</v>
      </c>
      <c r="NO129" s="475">
        <v>4.2457999999999996E-2</v>
      </c>
      <c r="NP129" s="475">
        <v>2.6593131012598078E-2</v>
      </c>
      <c r="NQ129" s="475">
        <v>0.34730152747772053</v>
      </c>
      <c r="NR129" s="475">
        <v>1.1873618474261864</v>
      </c>
      <c r="NS129" s="475">
        <v>0</v>
      </c>
      <c r="NT129" s="475">
        <v>10.952381590005398</v>
      </c>
      <c r="NU129" s="475">
        <v>0.4071357617982711</v>
      </c>
      <c r="NV129" s="475">
        <v>0</v>
      </c>
      <c r="NW129" s="475">
        <v>0.62386883708565533</v>
      </c>
      <c r="NX129" s="475">
        <v>0</v>
      </c>
      <c r="NY129" s="475">
        <v>0</v>
      </c>
      <c r="NZ129" s="475">
        <v>1.5145785930175533</v>
      </c>
      <c r="OA129" s="475">
        <v>2.0342525252557874E-2</v>
      </c>
      <c r="OB129" s="475">
        <v>0.2649999999999999</v>
      </c>
      <c r="OC129" s="475">
        <v>1.0857384416759659</v>
      </c>
      <c r="OD129" s="475">
        <v>3.5803039780711247E-16</v>
      </c>
      <c r="OE129" s="475">
        <v>3.112642013530596E-15</v>
      </c>
      <c r="OF129" s="475">
        <v>0.1099999964237213</v>
      </c>
      <c r="OG129" s="475">
        <v>8.0740144848823567E-2</v>
      </c>
      <c r="OH129" s="475">
        <v>0.37191574669212724</v>
      </c>
      <c r="OI129" s="475">
        <v>0.11</v>
      </c>
      <c r="OJ129" s="475">
        <v>4.3899999999999995E-2</v>
      </c>
      <c r="OK129" s="475">
        <v>5.5586550000000005E-2</v>
      </c>
      <c r="OL129" s="475">
        <v>0.85108827461950598</v>
      </c>
      <c r="OM129" s="475" t="s">
        <v>1395</v>
      </c>
      <c r="ON129" s="475">
        <v>1</v>
      </c>
      <c r="OO129" s="475">
        <v>118</v>
      </c>
      <c r="OP129" s="490"/>
      <c r="OQ129" s="491" t="s">
        <v>1395</v>
      </c>
      <c r="OR129" s="478" t="s">
        <v>1395</v>
      </c>
      <c r="OS129" s="479">
        <v>635659.99999999988</v>
      </c>
      <c r="OT129" s="479">
        <v>2030</v>
      </c>
      <c r="OU129" s="479" t="s">
        <v>1395</v>
      </c>
      <c r="OV129" s="479" t="s">
        <v>1395</v>
      </c>
      <c r="OW129" s="479">
        <v>0</v>
      </c>
      <c r="OX129" s="479">
        <v>1</v>
      </c>
      <c r="OY129" s="480">
        <v>1</v>
      </c>
      <c r="OZ129" s="480">
        <v>0.83749627614834921</v>
      </c>
      <c r="PA129" s="481"/>
      <c r="PB129" s="482">
        <v>2.4895011447615172</v>
      </c>
      <c r="PC129" s="483"/>
      <c r="PD129" s="478">
        <v>296.82939783074153</v>
      </c>
      <c r="PE129" s="479">
        <v>1.5232515444622654E-12</v>
      </c>
      <c r="PF129" s="479">
        <v>531.3340727830896</v>
      </c>
      <c r="PG129" s="480">
        <v>2.4895011447615172</v>
      </c>
      <c r="PH129" s="483"/>
      <c r="PI129" s="478">
        <v>2.4895011447615172</v>
      </c>
      <c r="PJ129" s="479">
        <v>91650</v>
      </c>
      <c r="PK129" s="479">
        <v>575</v>
      </c>
      <c r="PL129" s="479">
        <v>3.3802851330988481E-3</v>
      </c>
      <c r="PM129" s="484">
        <v>36</v>
      </c>
      <c r="PN129" s="479">
        <v>12924</v>
      </c>
      <c r="PO129" s="485">
        <v>2027</v>
      </c>
      <c r="PP129" s="479">
        <v>33</v>
      </c>
      <c r="PQ129" s="479">
        <v>0</v>
      </c>
      <c r="PR129" s="486" t="s">
        <v>1842</v>
      </c>
      <c r="PS129" s="486" t="s">
        <v>1595</v>
      </c>
      <c r="PT129" s="479">
        <v>1</v>
      </c>
      <c r="PU129" s="487" t="s">
        <v>1841</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row>
    <row r="130" spans="1:457" x14ac:dyDescent="0.35">
      <c r="A130" s="459" t="s">
        <v>1843</v>
      </c>
      <c r="B130" s="460">
        <v>2.492881429894616</v>
      </c>
      <c r="C130" s="488">
        <f>NPV(About!A$94,'H2 Data'!AE$2:BH$2)/30*AB130+B130</f>
        <v>3.8129854875232159</v>
      </c>
      <c r="D130" s="462" t="s">
        <v>1592</v>
      </c>
      <c r="E130" s="463" t="s">
        <v>1843</v>
      </c>
      <c r="F130" s="463" t="s">
        <v>1391</v>
      </c>
      <c r="G130" s="463" t="s">
        <v>1593</v>
      </c>
      <c r="H130" s="463" t="s">
        <v>1829</v>
      </c>
      <c r="I130" s="463" t="s">
        <v>1595</v>
      </c>
      <c r="J130" s="464">
        <v>2031</v>
      </c>
      <c r="K130" s="465">
        <v>575</v>
      </c>
      <c r="L130" s="466">
        <v>0.95</v>
      </c>
      <c r="M130" s="466">
        <v>2.3300000000000001E-2</v>
      </c>
      <c r="N130" s="466">
        <v>0.25</v>
      </c>
      <c r="O130" s="471">
        <v>0.11</v>
      </c>
      <c r="P130" s="465">
        <v>1</v>
      </c>
      <c r="Q130" s="465">
        <v>2</v>
      </c>
      <c r="R130" s="465">
        <v>30</v>
      </c>
      <c r="S130" s="467" t="s">
        <v>1395</v>
      </c>
      <c r="T130" s="468">
        <v>43320.000000000007</v>
      </c>
      <c r="U130" s="468">
        <v>427014.00000000006</v>
      </c>
      <c r="V130" s="468">
        <v>148527</v>
      </c>
      <c r="W130" s="468">
        <v>29704.000000000004</v>
      </c>
      <c r="X130" s="465">
        <v>0</v>
      </c>
      <c r="Y130" s="469" t="s">
        <v>1830</v>
      </c>
      <c r="Z130" s="470">
        <v>18.559999999999999</v>
      </c>
      <c r="AA130" s="469" t="s">
        <v>1397</v>
      </c>
      <c r="AB130" s="465">
        <v>8.9999999999999993E-3</v>
      </c>
      <c r="AC130" s="466">
        <v>0.7</v>
      </c>
      <c r="AD130" s="466">
        <v>0.7</v>
      </c>
      <c r="AE130" s="466">
        <v>0.7</v>
      </c>
      <c r="AF130" s="467" t="s">
        <v>1398</v>
      </c>
      <c r="AG130" s="465">
        <v>438</v>
      </c>
      <c r="AH130" s="465">
        <v>438</v>
      </c>
      <c r="AI130" s="465">
        <v>438</v>
      </c>
      <c r="AJ130" s="465">
        <v>30</v>
      </c>
      <c r="AK130" s="469" t="s">
        <v>1399</v>
      </c>
      <c r="AL130" s="466">
        <v>1</v>
      </c>
      <c r="AM130" s="466">
        <v>0</v>
      </c>
      <c r="AN130" s="469" t="s">
        <v>1400</v>
      </c>
      <c r="AO130" s="466"/>
      <c r="AP130" s="466"/>
      <c r="AQ130" s="466"/>
      <c r="AR130" s="466"/>
      <c r="AS130" s="466"/>
      <c r="AT130" s="466"/>
      <c r="AU130" s="466"/>
      <c r="AV130" s="466"/>
      <c r="AW130" s="466"/>
      <c r="AX130" s="466"/>
      <c r="AY130" s="466"/>
      <c r="AZ130" s="466"/>
      <c r="BA130" s="466"/>
      <c r="BB130" s="466"/>
      <c r="BC130" s="466"/>
      <c r="BD130" s="466"/>
      <c r="BE130" s="466"/>
      <c r="BF130" s="466"/>
      <c r="BG130" s="466"/>
      <c r="BH130" s="466"/>
      <c r="BI130" s="466"/>
      <c r="BJ130" s="466"/>
      <c r="BK130" s="466"/>
      <c r="BL130" s="466"/>
      <c r="BM130" s="466"/>
      <c r="BN130" s="466"/>
      <c r="BO130" s="466"/>
      <c r="BP130" s="466"/>
      <c r="BQ130" s="466"/>
      <c r="BR130" s="466"/>
      <c r="BS130" s="466"/>
      <c r="BT130" s="466"/>
      <c r="BU130" s="466"/>
      <c r="BV130" s="466"/>
      <c r="BW130" s="466"/>
      <c r="BX130" s="466"/>
      <c r="BY130" s="466"/>
      <c r="BZ130" s="466"/>
      <c r="CA130" s="466"/>
      <c r="CB130" s="466"/>
      <c r="CC130" s="466"/>
      <c r="CD130" s="466"/>
      <c r="CE130" s="466"/>
      <c r="CF130" s="466"/>
      <c r="CG130" s="466"/>
      <c r="CH130" s="466"/>
      <c r="CI130" s="466"/>
      <c r="CJ130" s="466"/>
      <c r="CK130" s="466"/>
      <c r="CL130" s="466"/>
      <c r="CM130" s="466"/>
      <c r="CN130" s="466"/>
      <c r="CO130" s="466"/>
      <c r="CP130" s="466"/>
      <c r="CQ130" s="466"/>
      <c r="CR130" s="466"/>
      <c r="CS130" s="466"/>
      <c r="CT130" s="466"/>
      <c r="CU130" s="466"/>
      <c r="CV130" s="466"/>
      <c r="CW130" s="466"/>
      <c r="CX130" s="466"/>
      <c r="CY130" s="466"/>
      <c r="CZ130" s="466"/>
      <c r="DA130" s="466"/>
      <c r="DB130" s="466"/>
      <c r="DC130" s="466"/>
      <c r="DD130" s="466"/>
      <c r="DE130" s="466"/>
      <c r="DF130" s="466"/>
      <c r="DG130" s="466"/>
      <c r="DH130" s="466"/>
      <c r="DI130" s="466"/>
      <c r="DJ130" s="466"/>
      <c r="DK130" s="466"/>
      <c r="DL130" s="466"/>
      <c r="DM130" s="466"/>
      <c r="DN130" s="466"/>
      <c r="DO130" s="466"/>
      <c r="DP130" s="466"/>
      <c r="DQ130" s="466"/>
      <c r="DR130" s="466"/>
      <c r="DS130" s="466"/>
      <c r="DT130" s="466"/>
      <c r="DU130" s="466"/>
      <c r="DV130" s="466"/>
      <c r="DW130" s="471"/>
      <c r="DX130" s="466"/>
      <c r="DY130" s="466"/>
      <c r="DZ130" s="466"/>
      <c r="EA130" s="466"/>
      <c r="EB130" s="466"/>
      <c r="EC130" s="466"/>
      <c r="ED130" s="466"/>
      <c r="EE130" s="466"/>
      <c r="EF130" s="466"/>
      <c r="EG130" s="466"/>
      <c r="EH130" s="466"/>
      <c r="EI130" s="466"/>
      <c r="EJ130" s="466"/>
      <c r="EK130" s="465"/>
      <c r="EL130" s="465"/>
      <c r="EM130" s="465"/>
      <c r="EN130" s="465"/>
      <c r="EO130" s="466"/>
      <c r="EP130" s="466"/>
      <c r="EQ130" s="466"/>
      <c r="ER130" s="465"/>
      <c r="ES130" s="465"/>
      <c r="ET130" s="465"/>
      <c r="EU130" s="465"/>
      <c r="EV130" s="465"/>
      <c r="EW130" s="467"/>
      <c r="EX130" s="467" t="s">
        <v>1401</v>
      </c>
      <c r="EY130" s="467">
        <v>0</v>
      </c>
      <c r="EZ130" s="467">
        <v>0</v>
      </c>
      <c r="FA130" s="467">
        <v>0</v>
      </c>
      <c r="FB130" s="469" t="s">
        <v>1402</v>
      </c>
      <c r="FC130" s="467">
        <v>62.117280000000001</v>
      </c>
      <c r="FD130" s="469" t="s">
        <v>1831</v>
      </c>
      <c r="FE130" s="467">
        <v>1589.991</v>
      </c>
      <c r="FF130" s="469" t="s">
        <v>1404</v>
      </c>
      <c r="FG130" s="467">
        <v>0</v>
      </c>
      <c r="FH130" s="469" t="s">
        <v>1405</v>
      </c>
      <c r="FI130" s="467">
        <v>0</v>
      </c>
      <c r="FJ130" s="469" t="s">
        <v>1405</v>
      </c>
      <c r="FK130" s="467">
        <v>0</v>
      </c>
      <c r="FL130" s="472">
        <v>0</v>
      </c>
      <c r="FM130" s="473">
        <v>0</v>
      </c>
      <c r="FN130" s="473">
        <v>0</v>
      </c>
      <c r="FO130" s="473">
        <v>0</v>
      </c>
      <c r="FP130" s="473">
        <v>0</v>
      </c>
      <c r="FQ130" s="473">
        <v>0</v>
      </c>
      <c r="FR130" s="473">
        <v>0</v>
      </c>
      <c r="FS130" s="473">
        <v>0</v>
      </c>
      <c r="FT130" s="473">
        <v>0</v>
      </c>
      <c r="FU130" s="473">
        <v>0</v>
      </c>
      <c r="FV130" s="473">
        <v>0</v>
      </c>
      <c r="FW130" s="473">
        <v>0</v>
      </c>
      <c r="FX130" s="473">
        <v>0</v>
      </c>
      <c r="FY130" s="473">
        <v>0</v>
      </c>
      <c r="FZ130" s="473">
        <v>0</v>
      </c>
      <c r="GA130" s="473">
        <v>0</v>
      </c>
      <c r="GB130" s="473">
        <v>0</v>
      </c>
      <c r="GC130" s="473">
        <v>0</v>
      </c>
      <c r="GD130" s="473">
        <v>0</v>
      </c>
      <c r="GE130" s="473">
        <v>0</v>
      </c>
      <c r="GF130" s="473">
        <v>0</v>
      </c>
      <c r="GG130" s="473">
        <v>0</v>
      </c>
      <c r="GH130" s="473">
        <v>0</v>
      </c>
      <c r="GI130" s="473">
        <v>0</v>
      </c>
      <c r="GJ130" s="473">
        <v>0</v>
      </c>
      <c r="GK130" s="473">
        <v>0</v>
      </c>
      <c r="GL130" s="473">
        <v>0</v>
      </c>
      <c r="GM130" s="473">
        <v>0</v>
      </c>
      <c r="GN130" s="473">
        <v>0</v>
      </c>
      <c r="GO130" s="473">
        <v>0</v>
      </c>
      <c r="GP130" s="473">
        <v>0</v>
      </c>
      <c r="GQ130" s="473">
        <v>0</v>
      </c>
      <c r="GR130" s="473">
        <v>0</v>
      </c>
      <c r="GS130" s="473">
        <v>0</v>
      </c>
      <c r="GT130" s="473">
        <v>0</v>
      </c>
      <c r="GU130" s="473">
        <v>0</v>
      </c>
      <c r="GV130" s="473">
        <v>0</v>
      </c>
      <c r="GW130" s="473">
        <v>0</v>
      </c>
      <c r="GX130" s="473">
        <v>0</v>
      </c>
      <c r="GY130" s="473">
        <v>0</v>
      </c>
      <c r="GZ130" s="473">
        <v>0</v>
      </c>
      <c r="HA130" s="473">
        <v>0</v>
      </c>
      <c r="HB130" s="473">
        <v>0</v>
      </c>
      <c r="HC130" s="473">
        <v>0</v>
      </c>
      <c r="HD130" s="473">
        <v>0</v>
      </c>
      <c r="HE130" s="473">
        <v>0</v>
      </c>
      <c r="HF130" s="473">
        <v>0</v>
      </c>
      <c r="HG130" s="473">
        <v>0</v>
      </c>
      <c r="HH130" s="473">
        <v>0</v>
      </c>
      <c r="HI130" s="473">
        <v>0</v>
      </c>
      <c r="HJ130" s="473">
        <v>0</v>
      </c>
      <c r="HK130" s="473">
        <v>0</v>
      </c>
      <c r="HL130" s="473">
        <v>0</v>
      </c>
      <c r="HM130" s="473">
        <v>0</v>
      </c>
      <c r="HN130" s="473">
        <v>0</v>
      </c>
      <c r="HO130" s="473">
        <v>0</v>
      </c>
      <c r="HP130" s="473">
        <v>0</v>
      </c>
      <c r="HQ130" s="473">
        <v>0</v>
      </c>
      <c r="HR130" s="473">
        <v>0</v>
      </c>
      <c r="HS130" s="473">
        <v>0</v>
      </c>
      <c r="HT130" s="473">
        <v>0</v>
      </c>
      <c r="HU130" s="473">
        <v>0</v>
      </c>
      <c r="HV130" s="473">
        <v>0</v>
      </c>
      <c r="HW130" s="473">
        <v>0</v>
      </c>
      <c r="HX130" s="473">
        <v>0</v>
      </c>
      <c r="HY130" s="473">
        <v>0</v>
      </c>
      <c r="HZ130" s="473">
        <v>0</v>
      </c>
      <c r="IA130" s="473">
        <v>0</v>
      </c>
      <c r="IB130" s="473">
        <v>0</v>
      </c>
      <c r="IC130" s="473">
        <v>0</v>
      </c>
      <c r="ID130" s="473">
        <v>0</v>
      </c>
      <c r="IE130" s="473">
        <v>0</v>
      </c>
      <c r="IF130" s="473">
        <v>0</v>
      </c>
      <c r="IG130" s="473">
        <v>0</v>
      </c>
      <c r="IH130" s="473">
        <v>0</v>
      </c>
      <c r="II130" s="473">
        <v>0</v>
      </c>
      <c r="IJ130" s="473">
        <v>0</v>
      </c>
      <c r="IK130" s="473">
        <v>0</v>
      </c>
      <c r="IL130" s="473">
        <v>0</v>
      </c>
      <c r="IM130" s="473">
        <v>0</v>
      </c>
      <c r="IN130" s="473">
        <v>0</v>
      </c>
      <c r="IO130" s="473">
        <v>0</v>
      </c>
      <c r="IP130" s="473">
        <v>0</v>
      </c>
      <c r="IQ130" s="473">
        <v>0</v>
      </c>
      <c r="IR130" s="473">
        <v>0</v>
      </c>
      <c r="IS130" s="473">
        <v>0</v>
      </c>
      <c r="IT130" s="473">
        <v>0</v>
      </c>
      <c r="IU130" s="473">
        <v>0</v>
      </c>
      <c r="IV130" s="473">
        <v>0</v>
      </c>
      <c r="IW130" s="473">
        <v>0</v>
      </c>
      <c r="IX130" s="473">
        <v>0</v>
      </c>
      <c r="IY130" s="473">
        <v>0</v>
      </c>
      <c r="IZ130" s="473">
        <v>0</v>
      </c>
      <c r="JA130" s="473">
        <v>0</v>
      </c>
      <c r="JB130" s="473">
        <v>0</v>
      </c>
      <c r="JC130" s="473">
        <v>0</v>
      </c>
      <c r="JD130" s="473">
        <v>0</v>
      </c>
      <c r="JE130" s="473">
        <v>0</v>
      </c>
      <c r="JF130" s="473">
        <v>0</v>
      </c>
      <c r="JG130" s="473">
        <v>0</v>
      </c>
      <c r="JH130" s="473">
        <v>0</v>
      </c>
      <c r="JI130" s="467" t="s">
        <v>1416</v>
      </c>
      <c r="JJ130" s="467" t="s">
        <v>1416</v>
      </c>
      <c r="JK130" s="395"/>
      <c r="JL130" s="395"/>
      <c r="JM130" s="395"/>
      <c r="JN130" s="395"/>
      <c r="JO130" s="395"/>
      <c r="JP130" s="395"/>
      <c r="JQ130" s="395"/>
      <c r="JR130" s="395"/>
      <c r="JS130" s="395"/>
      <c r="JT130" s="395"/>
      <c r="JU130" s="395"/>
      <c r="JV130" s="395"/>
      <c r="JW130" s="395"/>
      <c r="JX130" s="395"/>
      <c r="JY130" s="395"/>
      <c r="JZ130" s="395"/>
      <c r="KA130" s="395"/>
      <c r="KB130" s="395"/>
      <c r="KC130" s="395"/>
      <c r="KD130" s="395"/>
      <c r="KE130" s="395"/>
      <c r="KF130" s="395"/>
      <c r="KG130" s="395"/>
      <c r="KH130" s="395"/>
      <c r="KI130" s="395"/>
      <c r="KJ130" s="395"/>
      <c r="KK130" s="395"/>
      <c r="KL130" s="395"/>
      <c r="KM130" s="395"/>
      <c r="KN130" s="395"/>
      <c r="KO130" s="395"/>
      <c r="KP130" s="395"/>
      <c r="KQ130" s="395"/>
      <c r="KR130" s="395"/>
      <c r="KS130" s="395"/>
      <c r="KT130" s="395"/>
      <c r="KU130" s="395"/>
      <c r="KV130" s="395"/>
      <c r="KW130" s="395"/>
      <c r="KX130" s="395"/>
      <c r="KY130" s="395"/>
      <c r="KZ130" s="395"/>
      <c r="LA130" s="395"/>
      <c r="LB130" s="395"/>
      <c r="LC130" s="395"/>
      <c r="LD130" s="395"/>
      <c r="LE130" s="395"/>
      <c r="LF130" s="395"/>
      <c r="LG130" s="395"/>
      <c r="LH130" s="395"/>
      <c r="LI130" s="395"/>
      <c r="LJ130" s="395"/>
      <c r="LK130" s="395"/>
      <c r="LL130" s="395"/>
      <c r="LM130" s="395"/>
      <c r="LN130" s="395"/>
      <c r="LO130" s="395"/>
      <c r="LP130" s="395"/>
      <c r="LQ130" s="395"/>
      <c r="LR130" s="395"/>
      <c r="LS130" s="395"/>
      <c r="LT130" s="395"/>
      <c r="LU130" s="395"/>
      <c r="LV130" s="395"/>
      <c r="LW130" s="395"/>
      <c r="LX130" s="395"/>
      <c r="LY130" s="395"/>
      <c r="LZ130" s="395"/>
      <c r="MA130" s="395"/>
      <c r="MB130" s="395"/>
      <c r="MC130" s="395"/>
      <c r="MD130" s="395"/>
      <c r="ME130" s="395"/>
      <c r="MF130" s="395"/>
      <c r="MG130" s="395"/>
      <c r="MH130" s="395"/>
      <c r="MI130" s="395"/>
      <c r="MJ130" s="395"/>
      <c r="MK130" s="395"/>
      <c r="ML130" s="395"/>
      <c r="MM130" s="395"/>
      <c r="MN130" s="395"/>
      <c r="MO130" s="395"/>
      <c r="MP130" s="395"/>
      <c r="MQ130" s="395"/>
      <c r="MR130" s="395"/>
      <c r="MS130" s="395"/>
      <c r="MT130" s="395"/>
      <c r="MU130" s="395"/>
      <c r="MV130" s="395"/>
      <c r="MW130" s="395"/>
      <c r="MX130" s="395"/>
      <c r="MY130" s="395"/>
      <c r="MZ130" s="395"/>
      <c r="NA130" s="395"/>
      <c r="NB130" s="395"/>
      <c r="NC130" s="395"/>
      <c r="ND130" s="395"/>
      <c r="NE130" s="395"/>
      <c r="NF130" s="395"/>
      <c r="NG130" s="489"/>
      <c r="NH130" s="475">
        <v>2.492881429894616</v>
      </c>
      <c r="NI130" s="475">
        <v>20.745759259582993</v>
      </c>
      <c r="NJ130" s="475">
        <v>2.477552064484791</v>
      </c>
      <c r="NK130" s="475">
        <v>4637.074943999999</v>
      </c>
      <c r="NL130" s="475">
        <v>15.71541756585558</v>
      </c>
      <c r="NM130" s="475">
        <v>0.14852699999999999</v>
      </c>
      <c r="NN130" s="475">
        <v>0.42701400000000006</v>
      </c>
      <c r="NO130" s="475">
        <v>4.3320000000000004E-2</v>
      </c>
      <c r="NP130" s="475">
        <v>2.7070300374640865E-2</v>
      </c>
      <c r="NQ130" s="475">
        <v>0.3534196141614061</v>
      </c>
      <c r="NR130" s="475">
        <v>1.2114697774732501</v>
      </c>
      <c r="NS130" s="475">
        <v>0</v>
      </c>
      <c r="NT130" s="475">
        <v>11.073147130504411</v>
      </c>
      <c r="NU130" s="475">
        <v>0.41544747017348604</v>
      </c>
      <c r="NV130" s="475">
        <v>0</v>
      </c>
      <c r="NW130" s="475">
        <v>0.58241752848518868</v>
      </c>
      <c r="NX130" s="475">
        <v>0</v>
      </c>
      <c r="NY130" s="475">
        <v>0</v>
      </c>
      <c r="NZ130" s="475">
        <v>1.4065144443085549</v>
      </c>
      <c r="OA130" s="475">
        <v>2.0339494949490316E-2</v>
      </c>
      <c r="OB130" s="475">
        <v>0.2649999999999999</v>
      </c>
      <c r="OC130" s="475">
        <v>1.068960829510659</v>
      </c>
      <c r="OD130" s="475">
        <v>-1.1779558723631144E-15</v>
      </c>
      <c r="OE130" s="475">
        <v>-1.0240904015021252E-14</v>
      </c>
      <c r="OF130" s="475">
        <v>0.1099999964237213</v>
      </c>
      <c r="OG130" s="475">
        <v>7.9232099652290375E-2</v>
      </c>
      <c r="OH130" s="475">
        <v>0.35493584302702158</v>
      </c>
      <c r="OI130" s="475">
        <v>0.11</v>
      </c>
      <c r="OJ130" s="475">
        <v>4.3799999999999999E-2</v>
      </c>
      <c r="OK130" s="475">
        <v>5.5535100000000004E-2</v>
      </c>
      <c r="OL130" s="475">
        <v>0.83421733578601298</v>
      </c>
      <c r="OM130" s="475" t="s">
        <v>1395</v>
      </c>
      <c r="ON130" s="475">
        <v>1</v>
      </c>
      <c r="OO130" s="475">
        <v>119</v>
      </c>
      <c r="OP130" s="490"/>
      <c r="OQ130" s="491" t="s">
        <v>1395</v>
      </c>
      <c r="OR130" s="478" t="s">
        <v>1395</v>
      </c>
      <c r="OS130" s="479">
        <v>648565</v>
      </c>
      <c r="OT130" s="479">
        <v>2031</v>
      </c>
      <c r="OU130" s="479" t="s">
        <v>1395</v>
      </c>
      <c r="OV130" s="479" t="s">
        <v>1395</v>
      </c>
      <c r="OW130" s="479">
        <v>0</v>
      </c>
      <c r="OX130" s="479">
        <v>1</v>
      </c>
      <c r="OY130" s="480">
        <v>1</v>
      </c>
      <c r="OZ130" s="480">
        <v>0.82080415955833841</v>
      </c>
      <c r="PA130" s="481"/>
      <c r="PB130" s="482">
        <v>2.492881429894616</v>
      </c>
      <c r="PC130" s="483"/>
      <c r="PD130" s="478">
        <v>296.85213041907394</v>
      </c>
      <c r="PE130" s="479">
        <v>-4.9123053064845041E-12</v>
      </c>
      <c r="PF130" s="479">
        <v>512.75375177104331</v>
      </c>
      <c r="PG130" s="480">
        <v>2.492881429894616</v>
      </c>
      <c r="PH130" s="483"/>
      <c r="PI130" s="478">
        <v>2.492881429894616</v>
      </c>
      <c r="PJ130" s="479">
        <v>92225</v>
      </c>
      <c r="PK130" s="479">
        <v>575</v>
      </c>
      <c r="PL130" s="479">
        <v>-3.5659722091759605E-2</v>
      </c>
      <c r="PM130" s="484">
        <v>36</v>
      </c>
      <c r="PN130" s="479">
        <v>12888</v>
      </c>
      <c r="PO130" s="485">
        <v>2028</v>
      </c>
      <c r="PP130" s="479">
        <v>33</v>
      </c>
      <c r="PQ130" s="479">
        <v>0</v>
      </c>
      <c r="PR130" s="486" t="s">
        <v>1844</v>
      </c>
      <c r="PS130" s="486" t="s">
        <v>1595</v>
      </c>
      <c r="PT130" s="479">
        <v>1</v>
      </c>
      <c r="PU130" s="487" t="s">
        <v>1843</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row>
    <row r="131" spans="1:457" x14ac:dyDescent="0.35">
      <c r="A131" s="459" t="s">
        <v>1845</v>
      </c>
      <c r="B131" s="460">
        <v>2.4572217078028564</v>
      </c>
      <c r="C131" s="488">
        <f>NPV(About!A$94,'H2 Data'!AE$2:BH$2)/30*AB131+B131</f>
        <v>3.7773257654314563</v>
      </c>
      <c r="D131" s="462" t="s">
        <v>1592</v>
      </c>
      <c r="E131" s="463" t="s">
        <v>1845</v>
      </c>
      <c r="F131" s="463" t="s">
        <v>1391</v>
      </c>
      <c r="G131" s="463" t="s">
        <v>1593</v>
      </c>
      <c r="H131" s="463" t="s">
        <v>1829</v>
      </c>
      <c r="I131" s="463" t="s">
        <v>1595</v>
      </c>
      <c r="J131" s="464">
        <v>2032</v>
      </c>
      <c r="K131" s="465">
        <v>575</v>
      </c>
      <c r="L131" s="466">
        <v>0.95</v>
      </c>
      <c r="M131" s="466">
        <v>2.3300000000000001E-2</v>
      </c>
      <c r="N131" s="466">
        <v>0.25</v>
      </c>
      <c r="O131" s="471">
        <v>0.11</v>
      </c>
      <c r="P131" s="465">
        <v>1</v>
      </c>
      <c r="Q131" s="465">
        <v>2</v>
      </c>
      <c r="R131" s="465">
        <v>30</v>
      </c>
      <c r="S131" s="467" t="s">
        <v>1395</v>
      </c>
      <c r="T131" s="468">
        <v>44204</v>
      </c>
      <c r="U131" s="468">
        <v>435725</v>
      </c>
      <c r="V131" s="468">
        <v>151556</v>
      </c>
      <c r="W131" s="468">
        <v>30310</v>
      </c>
      <c r="X131" s="465">
        <v>0</v>
      </c>
      <c r="Y131" s="469" t="s">
        <v>1830</v>
      </c>
      <c r="Z131" s="470">
        <v>18.559999999999999</v>
      </c>
      <c r="AA131" s="469" t="s">
        <v>1397</v>
      </c>
      <c r="AB131" s="465">
        <v>8.9999999999999993E-3</v>
      </c>
      <c r="AC131" s="466">
        <v>0.7</v>
      </c>
      <c r="AD131" s="466">
        <v>0.7</v>
      </c>
      <c r="AE131" s="466">
        <v>0.7</v>
      </c>
      <c r="AF131" s="467" t="s">
        <v>1398</v>
      </c>
      <c r="AG131" s="465">
        <v>436</v>
      </c>
      <c r="AH131" s="465">
        <v>436</v>
      </c>
      <c r="AI131" s="465">
        <v>436</v>
      </c>
      <c r="AJ131" s="465">
        <v>30</v>
      </c>
      <c r="AK131" s="469" t="s">
        <v>1399</v>
      </c>
      <c r="AL131" s="466">
        <v>1</v>
      </c>
      <c r="AM131" s="466">
        <v>0</v>
      </c>
      <c r="AN131" s="469" t="s">
        <v>1400</v>
      </c>
      <c r="AO131" s="466"/>
      <c r="AP131" s="466"/>
      <c r="AQ131" s="466"/>
      <c r="AR131" s="466"/>
      <c r="AS131" s="466"/>
      <c r="AT131" s="466"/>
      <c r="AU131" s="466"/>
      <c r="AV131" s="466"/>
      <c r="AW131" s="466"/>
      <c r="AX131" s="466"/>
      <c r="AY131" s="466"/>
      <c r="AZ131" s="466"/>
      <c r="BA131" s="466"/>
      <c r="BB131" s="466"/>
      <c r="BC131" s="466"/>
      <c r="BD131" s="466"/>
      <c r="BE131" s="466"/>
      <c r="BF131" s="466"/>
      <c r="BG131" s="466"/>
      <c r="BH131" s="466"/>
      <c r="BI131" s="466"/>
      <c r="BJ131" s="466"/>
      <c r="BK131" s="466"/>
      <c r="BL131" s="466"/>
      <c r="BM131" s="466"/>
      <c r="BN131" s="466"/>
      <c r="BO131" s="466"/>
      <c r="BP131" s="466"/>
      <c r="BQ131" s="466"/>
      <c r="BR131" s="466"/>
      <c r="BS131" s="466"/>
      <c r="BT131" s="466"/>
      <c r="BU131" s="466"/>
      <c r="BV131" s="466"/>
      <c r="BW131" s="466"/>
      <c r="BX131" s="466"/>
      <c r="BY131" s="466"/>
      <c r="BZ131" s="466"/>
      <c r="CA131" s="466"/>
      <c r="CB131" s="466"/>
      <c r="CC131" s="466"/>
      <c r="CD131" s="466"/>
      <c r="CE131" s="466"/>
      <c r="CF131" s="466"/>
      <c r="CG131" s="466"/>
      <c r="CH131" s="466"/>
      <c r="CI131" s="466"/>
      <c r="CJ131" s="466"/>
      <c r="CK131" s="466"/>
      <c r="CL131" s="466"/>
      <c r="CM131" s="466"/>
      <c r="CN131" s="466"/>
      <c r="CO131" s="466"/>
      <c r="CP131" s="466"/>
      <c r="CQ131" s="466"/>
      <c r="CR131" s="466"/>
      <c r="CS131" s="466"/>
      <c r="CT131" s="466"/>
      <c r="CU131" s="466"/>
      <c r="CV131" s="466"/>
      <c r="CW131" s="466"/>
      <c r="CX131" s="466"/>
      <c r="CY131" s="466"/>
      <c r="CZ131" s="466"/>
      <c r="DA131" s="466"/>
      <c r="DB131" s="466"/>
      <c r="DC131" s="466"/>
      <c r="DD131" s="466"/>
      <c r="DE131" s="466"/>
      <c r="DF131" s="466"/>
      <c r="DG131" s="466"/>
      <c r="DH131" s="466"/>
      <c r="DI131" s="466"/>
      <c r="DJ131" s="466"/>
      <c r="DK131" s="466"/>
      <c r="DL131" s="466"/>
      <c r="DM131" s="466"/>
      <c r="DN131" s="466"/>
      <c r="DO131" s="466"/>
      <c r="DP131" s="466"/>
      <c r="DQ131" s="466"/>
      <c r="DR131" s="466"/>
      <c r="DS131" s="466"/>
      <c r="DT131" s="466"/>
      <c r="DU131" s="466"/>
      <c r="DV131" s="466"/>
      <c r="DW131" s="471"/>
      <c r="DX131" s="466"/>
      <c r="DY131" s="466"/>
      <c r="DZ131" s="466"/>
      <c r="EA131" s="466"/>
      <c r="EB131" s="466"/>
      <c r="EC131" s="466"/>
      <c r="ED131" s="466"/>
      <c r="EE131" s="466"/>
      <c r="EF131" s="466"/>
      <c r="EG131" s="466"/>
      <c r="EH131" s="466"/>
      <c r="EI131" s="466"/>
      <c r="EJ131" s="466"/>
      <c r="EK131" s="465"/>
      <c r="EL131" s="465"/>
      <c r="EM131" s="465"/>
      <c r="EN131" s="465"/>
      <c r="EO131" s="466"/>
      <c r="EP131" s="466"/>
      <c r="EQ131" s="466"/>
      <c r="ER131" s="465"/>
      <c r="ES131" s="465"/>
      <c r="ET131" s="465"/>
      <c r="EU131" s="465"/>
      <c r="EV131" s="465"/>
      <c r="EW131" s="467"/>
      <c r="EX131" s="467" t="s">
        <v>1401</v>
      </c>
      <c r="EY131" s="467">
        <v>0</v>
      </c>
      <c r="EZ131" s="467">
        <v>0</v>
      </c>
      <c r="FA131" s="467">
        <v>0</v>
      </c>
      <c r="FB131" s="469" t="s">
        <v>1402</v>
      </c>
      <c r="FC131" s="467">
        <v>62.117280000000001</v>
      </c>
      <c r="FD131" s="469" t="s">
        <v>1831</v>
      </c>
      <c r="FE131" s="467">
        <v>1589.991</v>
      </c>
      <c r="FF131" s="469" t="s">
        <v>1404</v>
      </c>
      <c r="FG131" s="467">
        <v>0</v>
      </c>
      <c r="FH131" s="469" t="s">
        <v>1405</v>
      </c>
      <c r="FI131" s="467">
        <v>0</v>
      </c>
      <c r="FJ131" s="469" t="s">
        <v>1405</v>
      </c>
      <c r="FK131" s="467">
        <v>0</v>
      </c>
      <c r="FL131" s="472">
        <v>0</v>
      </c>
      <c r="FM131" s="473">
        <v>0</v>
      </c>
      <c r="FN131" s="473">
        <v>0</v>
      </c>
      <c r="FO131" s="473">
        <v>0</v>
      </c>
      <c r="FP131" s="473">
        <v>0</v>
      </c>
      <c r="FQ131" s="473">
        <v>0</v>
      </c>
      <c r="FR131" s="473">
        <v>0</v>
      </c>
      <c r="FS131" s="473">
        <v>0</v>
      </c>
      <c r="FT131" s="473">
        <v>0</v>
      </c>
      <c r="FU131" s="473">
        <v>0</v>
      </c>
      <c r="FV131" s="473">
        <v>0</v>
      </c>
      <c r="FW131" s="473">
        <v>0</v>
      </c>
      <c r="FX131" s="473">
        <v>0</v>
      </c>
      <c r="FY131" s="473">
        <v>0</v>
      </c>
      <c r="FZ131" s="473">
        <v>0</v>
      </c>
      <c r="GA131" s="473">
        <v>0</v>
      </c>
      <c r="GB131" s="473">
        <v>0</v>
      </c>
      <c r="GC131" s="473">
        <v>0</v>
      </c>
      <c r="GD131" s="473">
        <v>0</v>
      </c>
      <c r="GE131" s="473">
        <v>0</v>
      </c>
      <c r="GF131" s="473">
        <v>0</v>
      </c>
      <c r="GG131" s="473">
        <v>0</v>
      </c>
      <c r="GH131" s="473">
        <v>0</v>
      </c>
      <c r="GI131" s="473">
        <v>0</v>
      </c>
      <c r="GJ131" s="473">
        <v>0</v>
      </c>
      <c r="GK131" s="473">
        <v>0</v>
      </c>
      <c r="GL131" s="473">
        <v>0</v>
      </c>
      <c r="GM131" s="473">
        <v>0</v>
      </c>
      <c r="GN131" s="473">
        <v>0</v>
      </c>
      <c r="GO131" s="473">
        <v>0</v>
      </c>
      <c r="GP131" s="473">
        <v>0</v>
      </c>
      <c r="GQ131" s="473">
        <v>0</v>
      </c>
      <c r="GR131" s="473">
        <v>0</v>
      </c>
      <c r="GS131" s="473">
        <v>0</v>
      </c>
      <c r="GT131" s="473">
        <v>0</v>
      </c>
      <c r="GU131" s="473">
        <v>0</v>
      </c>
      <c r="GV131" s="473">
        <v>0</v>
      </c>
      <c r="GW131" s="473">
        <v>0</v>
      </c>
      <c r="GX131" s="473">
        <v>0</v>
      </c>
      <c r="GY131" s="473">
        <v>0</v>
      </c>
      <c r="GZ131" s="473">
        <v>0</v>
      </c>
      <c r="HA131" s="473">
        <v>0</v>
      </c>
      <c r="HB131" s="473">
        <v>0</v>
      </c>
      <c r="HC131" s="473">
        <v>0</v>
      </c>
      <c r="HD131" s="473">
        <v>0</v>
      </c>
      <c r="HE131" s="473">
        <v>0</v>
      </c>
      <c r="HF131" s="473">
        <v>0</v>
      </c>
      <c r="HG131" s="473">
        <v>0</v>
      </c>
      <c r="HH131" s="473">
        <v>0</v>
      </c>
      <c r="HI131" s="473">
        <v>0</v>
      </c>
      <c r="HJ131" s="473">
        <v>0</v>
      </c>
      <c r="HK131" s="473">
        <v>0</v>
      </c>
      <c r="HL131" s="473">
        <v>0</v>
      </c>
      <c r="HM131" s="473">
        <v>0</v>
      </c>
      <c r="HN131" s="473">
        <v>0</v>
      </c>
      <c r="HO131" s="473">
        <v>0</v>
      </c>
      <c r="HP131" s="473">
        <v>0</v>
      </c>
      <c r="HQ131" s="473">
        <v>0</v>
      </c>
      <c r="HR131" s="473">
        <v>0</v>
      </c>
      <c r="HS131" s="473">
        <v>0</v>
      </c>
      <c r="HT131" s="473">
        <v>0</v>
      </c>
      <c r="HU131" s="473">
        <v>0</v>
      </c>
      <c r="HV131" s="473">
        <v>0</v>
      </c>
      <c r="HW131" s="473">
        <v>0</v>
      </c>
      <c r="HX131" s="473">
        <v>0</v>
      </c>
      <c r="HY131" s="473">
        <v>0</v>
      </c>
      <c r="HZ131" s="473">
        <v>0</v>
      </c>
      <c r="IA131" s="473">
        <v>0</v>
      </c>
      <c r="IB131" s="473">
        <v>0</v>
      </c>
      <c r="IC131" s="473">
        <v>0</v>
      </c>
      <c r="ID131" s="473">
        <v>0</v>
      </c>
      <c r="IE131" s="473">
        <v>0</v>
      </c>
      <c r="IF131" s="473">
        <v>0</v>
      </c>
      <c r="IG131" s="473">
        <v>0</v>
      </c>
      <c r="IH131" s="473">
        <v>0</v>
      </c>
      <c r="II131" s="473">
        <v>0</v>
      </c>
      <c r="IJ131" s="473">
        <v>0</v>
      </c>
      <c r="IK131" s="473">
        <v>0</v>
      </c>
      <c r="IL131" s="473">
        <v>0</v>
      </c>
      <c r="IM131" s="473">
        <v>0</v>
      </c>
      <c r="IN131" s="473">
        <v>0</v>
      </c>
      <c r="IO131" s="473">
        <v>0</v>
      </c>
      <c r="IP131" s="473">
        <v>0</v>
      </c>
      <c r="IQ131" s="473">
        <v>0</v>
      </c>
      <c r="IR131" s="473">
        <v>0</v>
      </c>
      <c r="IS131" s="473">
        <v>0</v>
      </c>
      <c r="IT131" s="473">
        <v>0</v>
      </c>
      <c r="IU131" s="473">
        <v>0</v>
      </c>
      <c r="IV131" s="473">
        <v>0</v>
      </c>
      <c r="IW131" s="473">
        <v>0</v>
      </c>
      <c r="IX131" s="473">
        <v>0</v>
      </c>
      <c r="IY131" s="473">
        <v>0</v>
      </c>
      <c r="IZ131" s="473">
        <v>0</v>
      </c>
      <c r="JA131" s="473">
        <v>0</v>
      </c>
      <c r="JB131" s="473">
        <v>0</v>
      </c>
      <c r="JC131" s="473">
        <v>0</v>
      </c>
      <c r="JD131" s="473">
        <v>0</v>
      </c>
      <c r="JE131" s="473">
        <v>0</v>
      </c>
      <c r="JF131" s="473">
        <v>0</v>
      </c>
      <c r="JG131" s="473">
        <v>0</v>
      </c>
      <c r="JH131" s="473">
        <v>0</v>
      </c>
      <c r="JI131" s="467" t="s">
        <v>1416</v>
      </c>
      <c r="JJ131" s="467" t="s">
        <v>1416</v>
      </c>
      <c r="JK131" s="395"/>
      <c r="JL131" s="395"/>
      <c r="JM131" s="395"/>
      <c r="JN131" s="395"/>
      <c r="JO131" s="395"/>
      <c r="JP131" s="395"/>
      <c r="JQ131" s="395"/>
      <c r="JR131" s="395"/>
      <c r="JS131" s="395"/>
      <c r="JT131" s="395"/>
      <c r="JU131" s="395"/>
      <c r="JV131" s="395"/>
      <c r="JW131" s="395"/>
      <c r="JX131" s="395"/>
      <c r="JY131" s="395"/>
      <c r="JZ131" s="395"/>
      <c r="KA131" s="395"/>
      <c r="KB131" s="395"/>
      <c r="KC131" s="395"/>
      <c r="KD131" s="395"/>
      <c r="KE131" s="395"/>
      <c r="KF131" s="395"/>
      <c r="KG131" s="395"/>
      <c r="KH131" s="395"/>
      <c r="KI131" s="395"/>
      <c r="KJ131" s="395"/>
      <c r="KK131" s="395"/>
      <c r="KL131" s="395"/>
      <c r="KM131" s="395"/>
      <c r="KN131" s="395"/>
      <c r="KO131" s="395"/>
      <c r="KP131" s="395"/>
      <c r="KQ131" s="395"/>
      <c r="KR131" s="395"/>
      <c r="KS131" s="395"/>
      <c r="KT131" s="395"/>
      <c r="KU131" s="395"/>
      <c r="KV131" s="395"/>
      <c r="KW131" s="395"/>
      <c r="KX131" s="395"/>
      <c r="KY131" s="395"/>
      <c r="KZ131" s="395"/>
      <c r="LA131" s="395"/>
      <c r="LB131" s="395"/>
      <c r="LC131" s="395"/>
      <c r="LD131" s="395"/>
      <c r="LE131" s="395"/>
      <c r="LF131" s="395"/>
      <c r="LG131" s="395"/>
      <c r="LH131" s="395"/>
      <c r="LI131" s="395"/>
      <c r="LJ131" s="395"/>
      <c r="LK131" s="395"/>
      <c r="LL131" s="395"/>
      <c r="LM131" s="395"/>
      <c r="LN131" s="395"/>
      <c r="LO131" s="395"/>
      <c r="LP131" s="395"/>
      <c r="LQ131" s="395"/>
      <c r="LR131" s="395"/>
      <c r="LS131" s="395"/>
      <c r="LT131" s="395"/>
      <c r="LU131" s="395"/>
      <c r="LV131" s="395"/>
      <c r="LW131" s="395"/>
      <c r="LX131" s="395"/>
      <c r="LY131" s="395"/>
      <c r="LZ131" s="395"/>
      <c r="MA131" s="395"/>
      <c r="MB131" s="395"/>
      <c r="MC131" s="395"/>
      <c r="MD131" s="395"/>
      <c r="ME131" s="395"/>
      <c r="MF131" s="395"/>
      <c r="MG131" s="395"/>
      <c r="MH131" s="395"/>
      <c r="MI131" s="395"/>
      <c r="MJ131" s="395"/>
      <c r="MK131" s="395"/>
      <c r="ML131" s="395"/>
      <c r="MM131" s="395"/>
      <c r="MN131" s="395"/>
      <c r="MO131" s="395"/>
      <c r="MP131" s="395"/>
      <c r="MQ131" s="395"/>
      <c r="MR131" s="395"/>
      <c r="MS131" s="395"/>
      <c r="MT131" s="395"/>
      <c r="MU131" s="395"/>
      <c r="MV131" s="395"/>
      <c r="MW131" s="395"/>
      <c r="MX131" s="395"/>
      <c r="MY131" s="395"/>
      <c r="MZ131" s="395"/>
      <c r="NA131" s="395"/>
      <c r="NB131" s="395"/>
      <c r="NC131" s="395"/>
      <c r="ND131" s="395"/>
      <c r="NE131" s="395"/>
      <c r="NF131" s="395"/>
      <c r="NG131" s="489"/>
      <c r="NH131" s="475">
        <v>2.4572217078028564</v>
      </c>
      <c r="NI131" s="475">
        <v>20.44899905233537</v>
      </c>
      <c r="NJ131" s="475">
        <v>2.4958420027025885</v>
      </c>
      <c r="NK131" s="475">
        <v>4637.074943999999</v>
      </c>
      <c r="NL131" s="475">
        <v>15.490460645261582</v>
      </c>
      <c r="NM131" s="475">
        <v>0.151556</v>
      </c>
      <c r="NN131" s="475">
        <v>0.43572499999999997</v>
      </c>
      <c r="NO131" s="475">
        <v>4.4204E-2</v>
      </c>
      <c r="NP131" s="475">
        <v>2.7494531890549696E-2</v>
      </c>
      <c r="NQ131" s="475">
        <v>0.35872694346810002</v>
      </c>
      <c r="NR131" s="475">
        <v>1.2361912561186428</v>
      </c>
      <c r="NS131" s="475">
        <v>0</v>
      </c>
      <c r="NT131" s="475">
        <v>11.149529457964134</v>
      </c>
      <c r="NU131" s="475">
        <v>0.42387695695081895</v>
      </c>
      <c r="NV131" s="475">
        <v>0</v>
      </c>
      <c r="NW131" s="475">
        <v>0.48523291333014612</v>
      </c>
      <c r="NX131" s="475">
        <v>0</v>
      </c>
      <c r="NY131" s="475">
        <v>0</v>
      </c>
      <c r="NZ131" s="475">
        <v>1.1504290536486399</v>
      </c>
      <c r="OA131" s="475">
        <v>2.0339494949487173E-2</v>
      </c>
      <c r="OB131" s="475">
        <v>0.2649999999999999</v>
      </c>
      <c r="OC131" s="475">
        <v>0.99901944350383654</v>
      </c>
      <c r="OD131" s="475">
        <v>-3.791293661938697E-17</v>
      </c>
      <c r="OE131" s="475">
        <v>-3.2960720681991824E-16</v>
      </c>
      <c r="OF131" s="475">
        <v>0.1099999964237213</v>
      </c>
      <c r="OG131" s="475">
        <v>7.571837604045871E-2</v>
      </c>
      <c r="OH131" s="475">
        <v>0.33920044638024793</v>
      </c>
      <c r="OI131" s="475">
        <v>0.11</v>
      </c>
      <c r="OJ131" s="475">
        <v>4.3599999999999993E-2</v>
      </c>
      <c r="OK131" s="475">
        <v>5.5432200000000001E-2</v>
      </c>
      <c r="OL131" s="475">
        <v>0.8175468639883785</v>
      </c>
      <c r="OM131" s="475" t="s">
        <v>1395</v>
      </c>
      <c r="ON131" s="475">
        <v>1</v>
      </c>
      <c r="OO131" s="475">
        <v>120</v>
      </c>
      <c r="OP131" s="490"/>
      <c r="OQ131" s="491" t="s">
        <v>1395</v>
      </c>
      <c r="OR131" s="478" t="s">
        <v>1395</v>
      </c>
      <c r="OS131" s="479">
        <v>661795</v>
      </c>
      <c r="OT131" s="479">
        <v>2032</v>
      </c>
      <c r="OU131" s="479" t="s">
        <v>1395</v>
      </c>
      <c r="OV131" s="479" t="s">
        <v>1395</v>
      </c>
      <c r="OW131" s="479">
        <v>0</v>
      </c>
      <c r="OX131" s="479">
        <v>1</v>
      </c>
      <c r="OY131" s="480">
        <v>1</v>
      </c>
      <c r="OZ131" s="480">
        <v>0.80444570646032543</v>
      </c>
      <c r="PA131" s="481"/>
      <c r="PB131" s="482">
        <v>2.4572217078028564</v>
      </c>
      <c r="PC131" s="483"/>
      <c r="PD131" s="478">
        <v>296.8544343082782</v>
      </c>
      <c r="PE131" s="479">
        <v>-1.5494486951306599E-13</v>
      </c>
      <c r="PF131" s="479">
        <v>469.62849753248656</v>
      </c>
      <c r="PG131" s="480">
        <v>2.4572217078028564</v>
      </c>
      <c r="PH131" s="483"/>
      <c r="PI131" s="478">
        <v>2.4572217078028564</v>
      </c>
      <c r="PJ131" s="479">
        <v>92800</v>
      </c>
      <c r="PK131" s="479">
        <v>575</v>
      </c>
      <c r="PL131" s="479">
        <v>-2.2048293906561156E-2</v>
      </c>
      <c r="PM131" s="484">
        <v>36</v>
      </c>
      <c r="PN131" s="479">
        <v>12852</v>
      </c>
      <c r="PO131" s="485">
        <v>2029</v>
      </c>
      <c r="PP131" s="479">
        <v>33</v>
      </c>
      <c r="PQ131" s="479">
        <v>0</v>
      </c>
      <c r="PR131" s="486" t="s">
        <v>1846</v>
      </c>
      <c r="PS131" s="486" t="s">
        <v>1595</v>
      </c>
      <c r="PT131" s="479">
        <v>1</v>
      </c>
      <c r="PU131" s="487" t="s">
        <v>1845</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row>
    <row r="132" spans="1:457" x14ac:dyDescent="0.35">
      <c r="A132" s="459" t="s">
        <v>1847</v>
      </c>
      <c r="B132" s="460">
        <v>2.4351734138962953</v>
      </c>
      <c r="C132" s="488">
        <f>NPV(About!A$94,'H2 Data'!AE$2:BH$2)/30*AB132+B132</f>
        <v>3.7552774715248951</v>
      </c>
      <c r="D132" s="462" t="s">
        <v>1592</v>
      </c>
      <c r="E132" s="463" t="s">
        <v>1847</v>
      </c>
      <c r="F132" s="463" t="s">
        <v>1391</v>
      </c>
      <c r="G132" s="463" t="s">
        <v>1593</v>
      </c>
      <c r="H132" s="463" t="s">
        <v>1829</v>
      </c>
      <c r="I132" s="463" t="s">
        <v>1595</v>
      </c>
      <c r="J132" s="464">
        <v>2033</v>
      </c>
      <c r="K132" s="465">
        <v>575</v>
      </c>
      <c r="L132" s="466">
        <v>0.95</v>
      </c>
      <c r="M132" s="466">
        <v>2.3300000000000001E-2</v>
      </c>
      <c r="N132" s="466">
        <v>0.25</v>
      </c>
      <c r="O132" s="471">
        <v>0.11</v>
      </c>
      <c r="P132" s="465">
        <v>1</v>
      </c>
      <c r="Q132" s="465">
        <v>2</v>
      </c>
      <c r="R132" s="465">
        <v>30</v>
      </c>
      <c r="S132" s="467" t="s">
        <v>1395</v>
      </c>
      <c r="T132" s="468">
        <v>45100.999999999993</v>
      </c>
      <c r="U132" s="468">
        <v>444570</v>
      </c>
      <c r="V132" s="468">
        <v>154632.99999999997</v>
      </c>
      <c r="W132" s="468">
        <v>30925.999999999996</v>
      </c>
      <c r="X132" s="465">
        <v>0</v>
      </c>
      <c r="Y132" s="469" t="s">
        <v>1830</v>
      </c>
      <c r="Z132" s="470">
        <v>18.559999999999999</v>
      </c>
      <c r="AA132" s="469" t="s">
        <v>1397</v>
      </c>
      <c r="AB132" s="465">
        <v>8.9999999999999993E-3</v>
      </c>
      <c r="AC132" s="466">
        <v>0.7</v>
      </c>
      <c r="AD132" s="466">
        <v>0.7</v>
      </c>
      <c r="AE132" s="466">
        <v>0.7</v>
      </c>
      <c r="AF132" s="467" t="s">
        <v>1398</v>
      </c>
      <c r="AG132" s="465">
        <v>435</v>
      </c>
      <c r="AH132" s="465">
        <v>435</v>
      </c>
      <c r="AI132" s="465">
        <v>435</v>
      </c>
      <c r="AJ132" s="465">
        <v>30</v>
      </c>
      <c r="AK132" s="469" t="s">
        <v>1399</v>
      </c>
      <c r="AL132" s="466">
        <v>1</v>
      </c>
      <c r="AM132" s="466">
        <v>0</v>
      </c>
      <c r="AN132" s="469" t="s">
        <v>1400</v>
      </c>
      <c r="AO132" s="466"/>
      <c r="AP132" s="466"/>
      <c r="AQ132" s="466"/>
      <c r="AR132" s="466"/>
      <c r="AS132" s="466"/>
      <c r="AT132" s="466"/>
      <c r="AU132" s="466"/>
      <c r="AV132" s="466"/>
      <c r="AW132" s="466"/>
      <c r="AX132" s="466"/>
      <c r="AY132" s="466"/>
      <c r="AZ132" s="466"/>
      <c r="BA132" s="466"/>
      <c r="BB132" s="466"/>
      <c r="BC132" s="466"/>
      <c r="BD132" s="466"/>
      <c r="BE132" s="466"/>
      <c r="BF132" s="466"/>
      <c r="BG132" s="466"/>
      <c r="BH132" s="466"/>
      <c r="BI132" s="466"/>
      <c r="BJ132" s="466"/>
      <c r="BK132" s="466"/>
      <c r="BL132" s="466"/>
      <c r="BM132" s="466"/>
      <c r="BN132" s="466"/>
      <c r="BO132" s="466"/>
      <c r="BP132" s="466"/>
      <c r="BQ132" s="466"/>
      <c r="BR132" s="466"/>
      <c r="BS132" s="466"/>
      <c r="BT132" s="466"/>
      <c r="BU132" s="466"/>
      <c r="BV132" s="466"/>
      <c r="BW132" s="466"/>
      <c r="BX132" s="466"/>
      <c r="BY132" s="466"/>
      <c r="BZ132" s="466"/>
      <c r="CA132" s="466"/>
      <c r="CB132" s="466"/>
      <c r="CC132" s="466"/>
      <c r="CD132" s="466"/>
      <c r="CE132" s="466"/>
      <c r="CF132" s="466"/>
      <c r="CG132" s="466"/>
      <c r="CH132" s="466"/>
      <c r="CI132" s="466"/>
      <c r="CJ132" s="466"/>
      <c r="CK132" s="466"/>
      <c r="CL132" s="466"/>
      <c r="CM132" s="466"/>
      <c r="CN132" s="466"/>
      <c r="CO132" s="466"/>
      <c r="CP132" s="466"/>
      <c r="CQ132" s="466"/>
      <c r="CR132" s="466"/>
      <c r="CS132" s="466"/>
      <c r="CT132" s="466"/>
      <c r="CU132" s="466"/>
      <c r="CV132" s="466"/>
      <c r="CW132" s="466"/>
      <c r="CX132" s="466"/>
      <c r="CY132" s="466"/>
      <c r="CZ132" s="466"/>
      <c r="DA132" s="466"/>
      <c r="DB132" s="466"/>
      <c r="DC132" s="466"/>
      <c r="DD132" s="466"/>
      <c r="DE132" s="466"/>
      <c r="DF132" s="466"/>
      <c r="DG132" s="466"/>
      <c r="DH132" s="466"/>
      <c r="DI132" s="466"/>
      <c r="DJ132" s="466"/>
      <c r="DK132" s="466"/>
      <c r="DL132" s="466"/>
      <c r="DM132" s="466"/>
      <c r="DN132" s="466"/>
      <c r="DO132" s="466"/>
      <c r="DP132" s="466"/>
      <c r="DQ132" s="466"/>
      <c r="DR132" s="466"/>
      <c r="DS132" s="466"/>
      <c r="DT132" s="466"/>
      <c r="DU132" s="466"/>
      <c r="DV132" s="466"/>
      <c r="DW132" s="471"/>
      <c r="DX132" s="466"/>
      <c r="DY132" s="466"/>
      <c r="DZ132" s="466"/>
      <c r="EA132" s="466"/>
      <c r="EB132" s="466"/>
      <c r="EC132" s="466"/>
      <c r="ED132" s="466"/>
      <c r="EE132" s="466"/>
      <c r="EF132" s="466"/>
      <c r="EG132" s="466"/>
      <c r="EH132" s="466"/>
      <c r="EI132" s="466"/>
      <c r="EJ132" s="466"/>
      <c r="EK132" s="465"/>
      <c r="EL132" s="465"/>
      <c r="EM132" s="465"/>
      <c r="EN132" s="465"/>
      <c r="EO132" s="466"/>
      <c r="EP132" s="466"/>
      <c r="EQ132" s="466"/>
      <c r="ER132" s="465"/>
      <c r="ES132" s="465"/>
      <c r="ET132" s="465"/>
      <c r="EU132" s="465"/>
      <c r="EV132" s="465"/>
      <c r="EW132" s="467"/>
      <c r="EX132" s="467" t="s">
        <v>1401</v>
      </c>
      <c r="EY132" s="467">
        <v>0</v>
      </c>
      <c r="EZ132" s="467">
        <v>0</v>
      </c>
      <c r="FA132" s="467">
        <v>0</v>
      </c>
      <c r="FB132" s="469" t="s">
        <v>1402</v>
      </c>
      <c r="FC132" s="467">
        <v>62.117280000000001</v>
      </c>
      <c r="FD132" s="469" t="s">
        <v>1831</v>
      </c>
      <c r="FE132" s="467">
        <v>1589.991</v>
      </c>
      <c r="FF132" s="469" t="s">
        <v>1404</v>
      </c>
      <c r="FG132" s="467">
        <v>0</v>
      </c>
      <c r="FH132" s="469" t="s">
        <v>1405</v>
      </c>
      <c r="FI132" s="467">
        <v>0</v>
      </c>
      <c r="FJ132" s="469" t="s">
        <v>1405</v>
      </c>
      <c r="FK132" s="467">
        <v>0</v>
      </c>
      <c r="FL132" s="472">
        <v>0</v>
      </c>
      <c r="FM132" s="473">
        <v>0</v>
      </c>
      <c r="FN132" s="473">
        <v>0</v>
      </c>
      <c r="FO132" s="473">
        <v>0</v>
      </c>
      <c r="FP132" s="473">
        <v>0</v>
      </c>
      <c r="FQ132" s="473">
        <v>0</v>
      </c>
      <c r="FR132" s="473">
        <v>0</v>
      </c>
      <c r="FS132" s="473">
        <v>0</v>
      </c>
      <c r="FT132" s="473">
        <v>0</v>
      </c>
      <c r="FU132" s="473">
        <v>0</v>
      </c>
      <c r="FV132" s="473">
        <v>0</v>
      </c>
      <c r="FW132" s="473">
        <v>0</v>
      </c>
      <c r="FX132" s="473">
        <v>0</v>
      </c>
      <c r="FY132" s="473">
        <v>0</v>
      </c>
      <c r="FZ132" s="473">
        <v>0</v>
      </c>
      <c r="GA132" s="473">
        <v>0</v>
      </c>
      <c r="GB132" s="473">
        <v>0</v>
      </c>
      <c r="GC132" s="473">
        <v>0</v>
      </c>
      <c r="GD132" s="473">
        <v>0</v>
      </c>
      <c r="GE132" s="473">
        <v>0</v>
      </c>
      <c r="GF132" s="473">
        <v>0</v>
      </c>
      <c r="GG132" s="473">
        <v>0</v>
      </c>
      <c r="GH132" s="473">
        <v>0</v>
      </c>
      <c r="GI132" s="473">
        <v>0</v>
      </c>
      <c r="GJ132" s="473">
        <v>0</v>
      </c>
      <c r="GK132" s="473">
        <v>0</v>
      </c>
      <c r="GL132" s="473">
        <v>0</v>
      </c>
      <c r="GM132" s="473">
        <v>0</v>
      </c>
      <c r="GN132" s="473">
        <v>0</v>
      </c>
      <c r="GO132" s="473">
        <v>0</v>
      </c>
      <c r="GP132" s="473">
        <v>0</v>
      </c>
      <c r="GQ132" s="473">
        <v>0</v>
      </c>
      <c r="GR132" s="473">
        <v>0</v>
      </c>
      <c r="GS132" s="473">
        <v>0</v>
      </c>
      <c r="GT132" s="473">
        <v>0</v>
      </c>
      <c r="GU132" s="473">
        <v>0</v>
      </c>
      <c r="GV132" s="473">
        <v>0</v>
      </c>
      <c r="GW132" s="473">
        <v>0</v>
      </c>
      <c r="GX132" s="473">
        <v>0</v>
      </c>
      <c r="GY132" s="473">
        <v>0</v>
      </c>
      <c r="GZ132" s="473">
        <v>0</v>
      </c>
      <c r="HA132" s="473">
        <v>0</v>
      </c>
      <c r="HB132" s="473">
        <v>0</v>
      </c>
      <c r="HC132" s="473">
        <v>0</v>
      </c>
      <c r="HD132" s="473">
        <v>0</v>
      </c>
      <c r="HE132" s="473">
        <v>0</v>
      </c>
      <c r="HF132" s="473">
        <v>0</v>
      </c>
      <c r="HG132" s="473">
        <v>0</v>
      </c>
      <c r="HH132" s="473">
        <v>0</v>
      </c>
      <c r="HI132" s="473">
        <v>0</v>
      </c>
      <c r="HJ132" s="473">
        <v>0</v>
      </c>
      <c r="HK132" s="473">
        <v>0</v>
      </c>
      <c r="HL132" s="473">
        <v>0</v>
      </c>
      <c r="HM132" s="473">
        <v>0</v>
      </c>
      <c r="HN132" s="473">
        <v>0</v>
      </c>
      <c r="HO132" s="473">
        <v>0</v>
      </c>
      <c r="HP132" s="473">
        <v>0</v>
      </c>
      <c r="HQ132" s="473">
        <v>0</v>
      </c>
      <c r="HR132" s="473">
        <v>0</v>
      </c>
      <c r="HS132" s="473">
        <v>0</v>
      </c>
      <c r="HT132" s="473">
        <v>0</v>
      </c>
      <c r="HU132" s="473">
        <v>0</v>
      </c>
      <c r="HV132" s="473">
        <v>0</v>
      </c>
      <c r="HW132" s="473">
        <v>0</v>
      </c>
      <c r="HX132" s="473">
        <v>0</v>
      </c>
      <c r="HY132" s="473">
        <v>0</v>
      </c>
      <c r="HZ132" s="473">
        <v>0</v>
      </c>
      <c r="IA132" s="473">
        <v>0</v>
      </c>
      <c r="IB132" s="473">
        <v>0</v>
      </c>
      <c r="IC132" s="473">
        <v>0</v>
      </c>
      <c r="ID132" s="473">
        <v>0</v>
      </c>
      <c r="IE132" s="473">
        <v>0</v>
      </c>
      <c r="IF132" s="473">
        <v>0</v>
      </c>
      <c r="IG132" s="473">
        <v>0</v>
      </c>
      <c r="IH132" s="473">
        <v>0</v>
      </c>
      <c r="II132" s="473">
        <v>0</v>
      </c>
      <c r="IJ132" s="473">
        <v>0</v>
      </c>
      <c r="IK132" s="473">
        <v>0</v>
      </c>
      <c r="IL132" s="473">
        <v>0</v>
      </c>
      <c r="IM132" s="473">
        <v>0</v>
      </c>
      <c r="IN132" s="473">
        <v>0</v>
      </c>
      <c r="IO132" s="473">
        <v>0</v>
      </c>
      <c r="IP132" s="473">
        <v>0</v>
      </c>
      <c r="IQ132" s="473">
        <v>0</v>
      </c>
      <c r="IR132" s="473">
        <v>0</v>
      </c>
      <c r="IS132" s="473">
        <v>0</v>
      </c>
      <c r="IT132" s="473">
        <v>0</v>
      </c>
      <c r="IU132" s="473">
        <v>0</v>
      </c>
      <c r="IV132" s="473">
        <v>0</v>
      </c>
      <c r="IW132" s="473">
        <v>0</v>
      </c>
      <c r="IX132" s="473">
        <v>0</v>
      </c>
      <c r="IY132" s="473">
        <v>0</v>
      </c>
      <c r="IZ132" s="473">
        <v>0</v>
      </c>
      <c r="JA132" s="473">
        <v>0</v>
      </c>
      <c r="JB132" s="473">
        <v>0</v>
      </c>
      <c r="JC132" s="473">
        <v>0</v>
      </c>
      <c r="JD132" s="473">
        <v>0</v>
      </c>
      <c r="JE132" s="473">
        <v>0</v>
      </c>
      <c r="JF132" s="473">
        <v>0</v>
      </c>
      <c r="JG132" s="473">
        <v>0</v>
      </c>
      <c r="JH132" s="473">
        <v>0</v>
      </c>
      <c r="JI132" s="467" t="s">
        <v>1416</v>
      </c>
      <c r="JJ132" s="467" t="s">
        <v>1416</v>
      </c>
      <c r="JK132" s="395"/>
      <c r="JL132" s="395"/>
      <c r="JM132" s="395"/>
      <c r="JN132" s="395"/>
      <c r="JO132" s="395"/>
      <c r="JP132" s="395"/>
      <c r="JQ132" s="395"/>
      <c r="JR132" s="395"/>
      <c r="JS132" s="395"/>
      <c r="JT132" s="395"/>
      <c r="JU132" s="395"/>
      <c r="JV132" s="395"/>
      <c r="JW132" s="395"/>
      <c r="JX132" s="395"/>
      <c r="JY132" s="395"/>
      <c r="JZ132" s="395"/>
      <c r="KA132" s="395"/>
      <c r="KB132" s="395"/>
      <c r="KC132" s="395"/>
      <c r="KD132" s="395"/>
      <c r="KE132" s="395"/>
      <c r="KF132" s="395"/>
      <c r="KG132" s="395"/>
      <c r="KH132" s="395"/>
      <c r="KI132" s="395"/>
      <c r="KJ132" s="395"/>
      <c r="KK132" s="395"/>
      <c r="KL132" s="395"/>
      <c r="KM132" s="395"/>
      <c r="KN132" s="395"/>
      <c r="KO132" s="395"/>
      <c r="KP132" s="395"/>
      <c r="KQ132" s="395"/>
      <c r="KR132" s="395"/>
      <c r="KS132" s="395"/>
      <c r="KT132" s="395"/>
      <c r="KU132" s="395"/>
      <c r="KV132" s="395"/>
      <c r="KW132" s="395"/>
      <c r="KX132" s="395"/>
      <c r="KY132" s="395"/>
      <c r="KZ132" s="395"/>
      <c r="LA132" s="395"/>
      <c r="LB132" s="395"/>
      <c r="LC132" s="395"/>
      <c r="LD132" s="395"/>
      <c r="LE132" s="395"/>
      <c r="LF132" s="395"/>
      <c r="LG132" s="395"/>
      <c r="LH132" s="395"/>
      <c r="LI132" s="395"/>
      <c r="LJ132" s="395"/>
      <c r="LK132" s="395"/>
      <c r="LL132" s="395"/>
      <c r="LM132" s="395"/>
      <c r="LN132" s="395"/>
      <c r="LO132" s="395"/>
      <c r="LP132" s="395"/>
      <c r="LQ132" s="395"/>
      <c r="LR132" s="395"/>
      <c r="LS132" s="395"/>
      <c r="LT132" s="395"/>
      <c r="LU132" s="395"/>
      <c r="LV132" s="395"/>
      <c r="LW132" s="395"/>
      <c r="LX132" s="395"/>
      <c r="LY132" s="395"/>
      <c r="LZ132" s="395"/>
      <c r="MA132" s="395"/>
      <c r="MB132" s="395"/>
      <c r="MC132" s="395"/>
      <c r="MD132" s="395"/>
      <c r="ME132" s="395"/>
      <c r="MF132" s="395"/>
      <c r="MG132" s="395"/>
      <c r="MH132" s="395"/>
      <c r="MI132" s="395"/>
      <c r="MJ132" s="395"/>
      <c r="MK132" s="395"/>
      <c r="ML132" s="395"/>
      <c r="MM132" s="395"/>
      <c r="MN132" s="395"/>
      <c r="MO132" s="395"/>
      <c r="MP132" s="395"/>
      <c r="MQ132" s="395"/>
      <c r="MR132" s="395"/>
      <c r="MS132" s="395"/>
      <c r="MT132" s="395"/>
      <c r="MU132" s="395"/>
      <c r="MV132" s="395"/>
      <c r="MW132" s="395"/>
      <c r="MX132" s="395"/>
      <c r="MY132" s="395"/>
      <c r="MZ132" s="395"/>
      <c r="NA132" s="395"/>
      <c r="NB132" s="395"/>
      <c r="NC132" s="395"/>
      <c r="ND132" s="395"/>
      <c r="NE132" s="395"/>
      <c r="NF132" s="395"/>
      <c r="NG132" s="489"/>
      <c r="NH132" s="475">
        <v>2.4351734138962953</v>
      </c>
      <c r="NI132" s="475">
        <v>20.265513150444967</v>
      </c>
      <c r="NJ132" s="475">
        <v>2.5218255947337842</v>
      </c>
      <c r="NK132" s="475">
        <v>4636.6517759999997</v>
      </c>
      <c r="NL132" s="475">
        <v>15.350168487248389</v>
      </c>
      <c r="NM132" s="475">
        <v>0.15463299999999996</v>
      </c>
      <c r="NN132" s="475">
        <v>0.44457000000000002</v>
      </c>
      <c r="NO132" s="475">
        <v>4.5100999999999995E-2</v>
      </c>
      <c r="NP132" s="475">
        <v>2.7987359822310577E-2</v>
      </c>
      <c r="NQ132" s="475">
        <v>0.36503952446847321</v>
      </c>
      <c r="NR132" s="475">
        <v>1.261309270542792</v>
      </c>
      <c r="NS132" s="475">
        <v>0</v>
      </c>
      <c r="NT132" s="475">
        <v>11.260377979290579</v>
      </c>
      <c r="NU132" s="475">
        <v>0.43244914329407758</v>
      </c>
      <c r="NV132" s="475">
        <v>0</v>
      </c>
      <c r="NW132" s="475">
        <v>0.40164106403367156</v>
      </c>
      <c r="NX132" s="475">
        <v>0</v>
      </c>
      <c r="NY132" s="475">
        <v>0</v>
      </c>
      <c r="NZ132" s="475">
        <v>0.92907278597417409</v>
      </c>
      <c r="OA132" s="475">
        <v>2.0340505050511788E-2</v>
      </c>
      <c r="OB132" s="475">
        <v>0.2649999999999999</v>
      </c>
      <c r="OC132" s="475">
        <v>0.93900638139346382</v>
      </c>
      <c r="OD132" s="475">
        <v>-1.5465590424197334E-15</v>
      </c>
      <c r="OE132" s="475">
        <v>-1.3445463517415554E-14</v>
      </c>
      <c r="OF132" s="475">
        <v>0.1099999964237213</v>
      </c>
      <c r="OG132" s="475">
        <v>7.2282806038856506E-2</v>
      </c>
      <c r="OH132" s="475">
        <v>0.32302898891237214</v>
      </c>
      <c r="OI132" s="475">
        <v>0.11</v>
      </c>
      <c r="OJ132" s="475">
        <v>4.349999999999999E-2</v>
      </c>
      <c r="OK132" s="475">
        <v>5.5380750000000006E-2</v>
      </c>
      <c r="OL132" s="475">
        <v>0.80121455965825672</v>
      </c>
      <c r="OM132" s="475" t="s">
        <v>1395</v>
      </c>
      <c r="ON132" s="475">
        <v>1</v>
      </c>
      <c r="OO132" s="475">
        <v>121</v>
      </c>
      <c r="OP132" s="490"/>
      <c r="OQ132" s="491" t="s">
        <v>1395</v>
      </c>
      <c r="OR132" s="478" t="s">
        <v>1395</v>
      </c>
      <c r="OS132" s="479">
        <v>675230</v>
      </c>
      <c r="OT132" s="479">
        <v>2033</v>
      </c>
      <c r="OU132" s="479" t="s">
        <v>1395</v>
      </c>
      <c r="OV132" s="479" t="s">
        <v>1395</v>
      </c>
      <c r="OW132" s="479">
        <v>0</v>
      </c>
      <c r="OX132" s="479">
        <v>1</v>
      </c>
      <c r="OY132" s="480">
        <v>1</v>
      </c>
      <c r="OZ132" s="480">
        <v>0.78840596031171539</v>
      </c>
      <c r="PA132" s="481"/>
      <c r="PB132" s="482">
        <v>2.4351734138962953</v>
      </c>
      <c r="PC132" s="483"/>
      <c r="PD132" s="478">
        <v>296.82980374648071</v>
      </c>
      <c r="PE132" s="479">
        <v>-6.1943031506166738E-12</v>
      </c>
      <c r="PF132" s="479">
        <v>432.59871102106285</v>
      </c>
      <c r="PG132" s="480">
        <v>2.4351734138962953</v>
      </c>
      <c r="PH132" s="483"/>
      <c r="PI132" s="478">
        <v>2.4351734138962953</v>
      </c>
      <c r="PJ132" s="479">
        <v>93375</v>
      </c>
      <c r="PK132" s="479">
        <v>575</v>
      </c>
      <c r="PL132" s="479">
        <v>9.5484240976460022E-3</v>
      </c>
      <c r="PM132" s="484">
        <v>36</v>
      </c>
      <c r="PN132" s="479">
        <v>12816</v>
      </c>
      <c r="PO132" s="485">
        <v>2030</v>
      </c>
      <c r="PP132" s="479">
        <v>33</v>
      </c>
      <c r="PQ132" s="479">
        <v>0</v>
      </c>
      <c r="PR132" s="486" t="s">
        <v>1848</v>
      </c>
      <c r="PS132" s="486" t="s">
        <v>1595</v>
      </c>
      <c r="PT132" s="479">
        <v>1</v>
      </c>
      <c r="PU132" s="487" t="s">
        <v>1847</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row>
    <row r="133" spans="1:457" x14ac:dyDescent="0.35">
      <c r="A133" s="459" t="s">
        <v>1849</v>
      </c>
      <c r="B133" s="460">
        <v>2.4447218379939413</v>
      </c>
      <c r="C133" s="488">
        <f>NPV(About!A$94,'H2 Data'!AE$2:BH$2)/30*AB133+B133</f>
        <v>3.7648258956225411</v>
      </c>
      <c r="D133" s="462" t="s">
        <v>1592</v>
      </c>
      <c r="E133" s="463" t="s">
        <v>1849</v>
      </c>
      <c r="F133" s="463" t="s">
        <v>1391</v>
      </c>
      <c r="G133" s="463" t="s">
        <v>1593</v>
      </c>
      <c r="H133" s="463" t="s">
        <v>1829</v>
      </c>
      <c r="I133" s="463" t="s">
        <v>1595</v>
      </c>
      <c r="J133" s="464">
        <v>2034</v>
      </c>
      <c r="K133" s="465">
        <v>575</v>
      </c>
      <c r="L133" s="466">
        <v>0.95</v>
      </c>
      <c r="M133" s="466">
        <v>2.3300000000000001E-2</v>
      </c>
      <c r="N133" s="466">
        <v>0.25</v>
      </c>
      <c r="O133" s="471">
        <v>0.11</v>
      </c>
      <c r="P133" s="465">
        <v>1</v>
      </c>
      <c r="Q133" s="465">
        <v>2</v>
      </c>
      <c r="R133" s="465">
        <v>30</v>
      </c>
      <c r="S133" s="467" t="s">
        <v>1395</v>
      </c>
      <c r="T133" s="468">
        <v>46017</v>
      </c>
      <c r="U133" s="468">
        <v>453595</v>
      </c>
      <c r="V133" s="468">
        <v>157772</v>
      </c>
      <c r="W133" s="468">
        <v>31554.000000000004</v>
      </c>
      <c r="X133" s="465">
        <v>0</v>
      </c>
      <c r="Y133" s="469" t="s">
        <v>1830</v>
      </c>
      <c r="Z133" s="470">
        <v>18.559999999999999</v>
      </c>
      <c r="AA133" s="469" t="s">
        <v>1397</v>
      </c>
      <c r="AB133" s="465">
        <v>8.9999999999999993E-3</v>
      </c>
      <c r="AC133" s="466">
        <v>0.7</v>
      </c>
      <c r="AD133" s="466">
        <v>0.7</v>
      </c>
      <c r="AE133" s="466">
        <v>0.7</v>
      </c>
      <c r="AF133" s="467" t="s">
        <v>1398</v>
      </c>
      <c r="AG133" s="465">
        <v>434</v>
      </c>
      <c r="AH133" s="465">
        <v>434</v>
      </c>
      <c r="AI133" s="465">
        <v>434</v>
      </c>
      <c r="AJ133" s="465">
        <v>30</v>
      </c>
      <c r="AK133" s="469" t="s">
        <v>1399</v>
      </c>
      <c r="AL133" s="466">
        <v>1</v>
      </c>
      <c r="AM133" s="466">
        <v>0</v>
      </c>
      <c r="AN133" s="469" t="s">
        <v>1400</v>
      </c>
      <c r="AO133" s="466"/>
      <c r="AP133" s="466"/>
      <c r="AQ133" s="466"/>
      <c r="AR133" s="466"/>
      <c r="AS133" s="466"/>
      <c r="AT133" s="466"/>
      <c r="AU133" s="466"/>
      <c r="AV133" s="466"/>
      <c r="AW133" s="466"/>
      <c r="AX133" s="466"/>
      <c r="AY133" s="466"/>
      <c r="AZ133" s="466"/>
      <c r="BA133" s="466"/>
      <c r="BB133" s="466"/>
      <c r="BC133" s="466"/>
      <c r="BD133" s="466"/>
      <c r="BE133" s="466"/>
      <c r="BF133" s="466"/>
      <c r="BG133" s="466"/>
      <c r="BH133" s="466"/>
      <c r="BI133" s="466"/>
      <c r="BJ133" s="466"/>
      <c r="BK133" s="466"/>
      <c r="BL133" s="466"/>
      <c r="BM133" s="466"/>
      <c r="BN133" s="466"/>
      <c r="BO133" s="466"/>
      <c r="BP133" s="466"/>
      <c r="BQ133" s="466"/>
      <c r="BR133" s="466"/>
      <c r="BS133" s="466"/>
      <c r="BT133" s="466"/>
      <c r="BU133" s="466"/>
      <c r="BV133" s="466"/>
      <c r="BW133" s="466"/>
      <c r="BX133" s="466"/>
      <c r="BY133" s="466"/>
      <c r="BZ133" s="466"/>
      <c r="CA133" s="466"/>
      <c r="CB133" s="466"/>
      <c r="CC133" s="466"/>
      <c r="CD133" s="466"/>
      <c r="CE133" s="466"/>
      <c r="CF133" s="466"/>
      <c r="CG133" s="466"/>
      <c r="CH133" s="466"/>
      <c r="CI133" s="466"/>
      <c r="CJ133" s="466"/>
      <c r="CK133" s="466"/>
      <c r="CL133" s="466"/>
      <c r="CM133" s="466"/>
      <c r="CN133" s="466"/>
      <c r="CO133" s="466"/>
      <c r="CP133" s="466"/>
      <c r="CQ133" s="466"/>
      <c r="CR133" s="466"/>
      <c r="CS133" s="466"/>
      <c r="CT133" s="466"/>
      <c r="CU133" s="466"/>
      <c r="CV133" s="466"/>
      <c r="CW133" s="466"/>
      <c r="CX133" s="466"/>
      <c r="CY133" s="466"/>
      <c r="CZ133" s="466"/>
      <c r="DA133" s="466"/>
      <c r="DB133" s="466"/>
      <c r="DC133" s="466"/>
      <c r="DD133" s="466"/>
      <c r="DE133" s="466"/>
      <c r="DF133" s="466"/>
      <c r="DG133" s="466"/>
      <c r="DH133" s="466"/>
      <c r="DI133" s="466"/>
      <c r="DJ133" s="466"/>
      <c r="DK133" s="466"/>
      <c r="DL133" s="466"/>
      <c r="DM133" s="466"/>
      <c r="DN133" s="466"/>
      <c r="DO133" s="466"/>
      <c r="DP133" s="466"/>
      <c r="DQ133" s="466"/>
      <c r="DR133" s="466"/>
      <c r="DS133" s="466"/>
      <c r="DT133" s="466"/>
      <c r="DU133" s="466"/>
      <c r="DV133" s="466"/>
      <c r="DW133" s="471"/>
      <c r="DX133" s="466"/>
      <c r="DY133" s="466"/>
      <c r="DZ133" s="466"/>
      <c r="EA133" s="466"/>
      <c r="EB133" s="466"/>
      <c r="EC133" s="466"/>
      <c r="ED133" s="466"/>
      <c r="EE133" s="466"/>
      <c r="EF133" s="466"/>
      <c r="EG133" s="466"/>
      <c r="EH133" s="466"/>
      <c r="EI133" s="466"/>
      <c r="EJ133" s="466"/>
      <c r="EK133" s="465"/>
      <c r="EL133" s="465"/>
      <c r="EM133" s="465"/>
      <c r="EN133" s="465"/>
      <c r="EO133" s="466"/>
      <c r="EP133" s="466"/>
      <c r="EQ133" s="466"/>
      <c r="ER133" s="465"/>
      <c r="ES133" s="465"/>
      <c r="ET133" s="465"/>
      <c r="EU133" s="465"/>
      <c r="EV133" s="465"/>
      <c r="EW133" s="467"/>
      <c r="EX133" s="467" t="s">
        <v>1401</v>
      </c>
      <c r="EY133" s="467">
        <v>0</v>
      </c>
      <c r="EZ133" s="467">
        <v>0</v>
      </c>
      <c r="FA133" s="467">
        <v>0</v>
      </c>
      <c r="FB133" s="469" t="s">
        <v>1402</v>
      </c>
      <c r="FC133" s="467">
        <v>62.117280000000001</v>
      </c>
      <c r="FD133" s="469" t="s">
        <v>1831</v>
      </c>
      <c r="FE133" s="467">
        <v>1589.991</v>
      </c>
      <c r="FF133" s="469" t="s">
        <v>1404</v>
      </c>
      <c r="FG133" s="467">
        <v>0</v>
      </c>
      <c r="FH133" s="469" t="s">
        <v>1405</v>
      </c>
      <c r="FI133" s="467">
        <v>0</v>
      </c>
      <c r="FJ133" s="469" t="s">
        <v>1405</v>
      </c>
      <c r="FK133" s="467">
        <v>0</v>
      </c>
      <c r="FL133" s="472">
        <v>0</v>
      </c>
      <c r="FM133" s="473">
        <v>0</v>
      </c>
      <c r="FN133" s="473">
        <v>0</v>
      </c>
      <c r="FO133" s="473">
        <v>0</v>
      </c>
      <c r="FP133" s="473">
        <v>0</v>
      </c>
      <c r="FQ133" s="473">
        <v>0</v>
      </c>
      <c r="FR133" s="473">
        <v>0</v>
      </c>
      <c r="FS133" s="473">
        <v>0</v>
      </c>
      <c r="FT133" s="473">
        <v>0</v>
      </c>
      <c r="FU133" s="473">
        <v>0</v>
      </c>
      <c r="FV133" s="473">
        <v>0</v>
      </c>
      <c r="FW133" s="473">
        <v>0</v>
      </c>
      <c r="FX133" s="473">
        <v>0</v>
      </c>
      <c r="FY133" s="473">
        <v>0</v>
      </c>
      <c r="FZ133" s="473">
        <v>0</v>
      </c>
      <c r="GA133" s="473">
        <v>0</v>
      </c>
      <c r="GB133" s="473">
        <v>0</v>
      </c>
      <c r="GC133" s="473">
        <v>0</v>
      </c>
      <c r="GD133" s="473">
        <v>0</v>
      </c>
      <c r="GE133" s="473">
        <v>0</v>
      </c>
      <c r="GF133" s="473">
        <v>0</v>
      </c>
      <c r="GG133" s="473">
        <v>0</v>
      </c>
      <c r="GH133" s="473">
        <v>0</v>
      </c>
      <c r="GI133" s="473">
        <v>0</v>
      </c>
      <c r="GJ133" s="473">
        <v>0</v>
      </c>
      <c r="GK133" s="473">
        <v>0</v>
      </c>
      <c r="GL133" s="473">
        <v>0</v>
      </c>
      <c r="GM133" s="473">
        <v>0</v>
      </c>
      <c r="GN133" s="473">
        <v>0</v>
      </c>
      <c r="GO133" s="473">
        <v>0</v>
      </c>
      <c r="GP133" s="473">
        <v>0</v>
      </c>
      <c r="GQ133" s="473">
        <v>0</v>
      </c>
      <c r="GR133" s="473">
        <v>0</v>
      </c>
      <c r="GS133" s="473">
        <v>0</v>
      </c>
      <c r="GT133" s="473">
        <v>0</v>
      </c>
      <c r="GU133" s="473">
        <v>0</v>
      </c>
      <c r="GV133" s="473">
        <v>0</v>
      </c>
      <c r="GW133" s="473">
        <v>0</v>
      </c>
      <c r="GX133" s="473">
        <v>0</v>
      </c>
      <c r="GY133" s="473">
        <v>0</v>
      </c>
      <c r="GZ133" s="473">
        <v>0</v>
      </c>
      <c r="HA133" s="473">
        <v>0</v>
      </c>
      <c r="HB133" s="473">
        <v>0</v>
      </c>
      <c r="HC133" s="473">
        <v>0</v>
      </c>
      <c r="HD133" s="473">
        <v>0</v>
      </c>
      <c r="HE133" s="473">
        <v>0</v>
      </c>
      <c r="HF133" s="473">
        <v>0</v>
      </c>
      <c r="HG133" s="473">
        <v>0</v>
      </c>
      <c r="HH133" s="473">
        <v>0</v>
      </c>
      <c r="HI133" s="473">
        <v>0</v>
      </c>
      <c r="HJ133" s="473">
        <v>0</v>
      </c>
      <c r="HK133" s="473">
        <v>0</v>
      </c>
      <c r="HL133" s="473">
        <v>0</v>
      </c>
      <c r="HM133" s="473">
        <v>0</v>
      </c>
      <c r="HN133" s="473">
        <v>0</v>
      </c>
      <c r="HO133" s="473">
        <v>0</v>
      </c>
      <c r="HP133" s="473">
        <v>0</v>
      </c>
      <c r="HQ133" s="473">
        <v>0</v>
      </c>
      <c r="HR133" s="473">
        <v>0</v>
      </c>
      <c r="HS133" s="473">
        <v>0</v>
      </c>
      <c r="HT133" s="473">
        <v>0</v>
      </c>
      <c r="HU133" s="473">
        <v>0</v>
      </c>
      <c r="HV133" s="473">
        <v>0</v>
      </c>
      <c r="HW133" s="473">
        <v>0</v>
      </c>
      <c r="HX133" s="473">
        <v>0</v>
      </c>
      <c r="HY133" s="473">
        <v>0</v>
      </c>
      <c r="HZ133" s="473">
        <v>0</v>
      </c>
      <c r="IA133" s="473">
        <v>0</v>
      </c>
      <c r="IB133" s="473">
        <v>0</v>
      </c>
      <c r="IC133" s="473">
        <v>0</v>
      </c>
      <c r="ID133" s="473">
        <v>0</v>
      </c>
      <c r="IE133" s="473">
        <v>0</v>
      </c>
      <c r="IF133" s="473">
        <v>0</v>
      </c>
      <c r="IG133" s="473">
        <v>0</v>
      </c>
      <c r="IH133" s="473">
        <v>0</v>
      </c>
      <c r="II133" s="473">
        <v>0</v>
      </c>
      <c r="IJ133" s="473">
        <v>0</v>
      </c>
      <c r="IK133" s="473">
        <v>0</v>
      </c>
      <c r="IL133" s="473">
        <v>0</v>
      </c>
      <c r="IM133" s="473">
        <v>0</v>
      </c>
      <c r="IN133" s="473">
        <v>0</v>
      </c>
      <c r="IO133" s="473">
        <v>0</v>
      </c>
      <c r="IP133" s="473">
        <v>0</v>
      </c>
      <c r="IQ133" s="473">
        <v>0</v>
      </c>
      <c r="IR133" s="473">
        <v>0</v>
      </c>
      <c r="IS133" s="473">
        <v>0</v>
      </c>
      <c r="IT133" s="473">
        <v>0</v>
      </c>
      <c r="IU133" s="473">
        <v>0</v>
      </c>
      <c r="IV133" s="473">
        <v>0</v>
      </c>
      <c r="IW133" s="473">
        <v>0</v>
      </c>
      <c r="IX133" s="473">
        <v>0</v>
      </c>
      <c r="IY133" s="473">
        <v>0</v>
      </c>
      <c r="IZ133" s="473">
        <v>0</v>
      </c>
      <c r="JA133" s="473">
        <v>0</v>
      </c>
      <c r="JB133" s="473">
        <v>0</v>
      </c>
      <c r="JC133" s="473">
        <v>0</v>
      </c>
      <c r="JD133" s="473">
        <v>0</v>
      </c>
      <c r="JE133" s="473">
        <v>0</v>
      </c>
      <c r="JF133" s="473">
        <v>0</v>
      </c>
      <c r="JG133" s="473">
        <v>0</v>
      </c>
      <c r="JH133" s="473">
        <v>0</v>
      </c>
      <c r="JI133" s="467" t="s">
        <v>1416</v>
      </c>
      <c r="JJ133" s="467" t="s">
        <v>1416</v>
      </c>
      <c r="JK133" s="395"/>
      <c r="JL133" s="395"/>
      <c r="JM133" s="395"/>
      <c r="JN133" s="395"/>
      <c r="JO133" s="395"/>
      <c r="JP133" s="395"/>
      <c r="JQ133" s="395"/>
      <c r="JR133" s="395"/>
      <c r="JS133" s="395"/>
      <c r="JT133" s="395"/>
      <c r="JU133" s="395"/>
      <c r="JV133" s="395"/>
      <c r="JW133" s="395"/>
      <c r="JX133" s="395"/>
      <c r="JY133" s="395"/>
      <c r="JZ133" s="395"/>
      <c r="KA133" s="395"/>
      <c r="KB133" s="395"/>
      <c r="KC133" s="395"/>
      <c r="KD133" s="395"/>
      <c r="KE133" s="395"/>
      <c r="KF133" s="395"/>
      <c r="KG133" s="395"/>
      <c r="KH133" s="395"/>
      <c r="KI133" s="395"/>
      <c r="KJ133" s="395"/>
      <c r="KK133" s="395"/>
      <c r="KL133" s="395"/>
      <c r="KM133" s="395"/>
      <c r="KN133" s="395"/>
      <c r="KO133" s="395"/>
      <c r="KP133" s="395"/>
      <c r="KQ133" s="395"/>
      <c r="KR133" s="395"/>
      <c r="KS133" s="395"/>
      <c r="KT133" s="395"/>
      <c r="KU133" s="395"/>
      <c r="KV133" s="395"/>
      <c r="KW133" s="395"/>
      <c r="KX133" s="395"/>
      <c r="KY133" s="395"/>
      <c r="KZ133" s="395"/>
      <c r="LA133" s="395"/>
      <c r="LB133" s="395"/>
      <c r="LC133" s="395"/>
      <c r="LD133" s="395"/>
      <c r="LE133" s="395"/>
      <c r="LF133" s="395"/>
      <c r="LG133" s="395"/>
      <c r="LH133" s="395"/>
      <c r="LI133" s="395"/>
      <c r="LJ133" s="395"/>
      <c r="LK133" s="395"/>
      <c r="LL133" s="395"/>
      <c r="LM133" s="395"/>
      <c r="LN133" s="395"/>
      <c r="LO133" s="395"/>
      <c r="LP133" s="395"/>
      <c r="LQ133" s="395"/>
      <c r="LR133" s="395"/>
      <c r="LS133" s="395"/>
      <c r="LT133" s="395"/>
      <c r="LU133" s="395"/>
      <c r="LV133" s="395"/>
      <c r="LW133" s="395"/>
      <c r="LX133" s="395"/>
      <c r="LY133" s="395"/>
      <c r="LZ133" s="395"/>
      <c r="MA133" s="395"/>
      <c r="MB133" s="395"/>
      <c r="MC133" s="395"/>
      <c r="MD133" s="395"/>
      <c r="ME133" s="395"/>
      <c r="MF133" s="395"/>
      <c r="MG133" s="395"/>
      <c r="MH133" s="395"/>
      <c r="MI133" s="395"/>
      <c r="MJ133" s="395"/>
      <c r="MK133" s="395"/>
      <c r="ML133" s="395"/>
      <c r="MM133" s="395"/>
      <c r="MN133" s="395"/>
      <c r="MO133" s="395"/>
      <c r="MP133" s="395"/>
      <c r="MQ133" s="395"/>
      <c r="MR133" s="395"/>
      <c r="MS133" s="395"/>
      <c r="MT133" s="395"/>
      <c r="MU133" s="395"/>
      <c r="MV133" s="395"/>
      <c r="MW133" s="395"/>
      <c r="MX133" s="395"/>
      <c r="MY133" s="395"/>
      <c r="MZ133" s="395"/>
      <c r="NA133" s="395"/>
      <c r="NB133" s="395"/>
      <c r="NC133" s="395"/>
      <c r="ND133" s="395"/>
      <c r="NE133" s="395"/>
      <c r="NF133" s="395"/>
      <c r="NG133" s="489"/>
      <c r="NH133" s="475">
        <v>2.4447218379939413</v>
      </c>
      <c r="NI133" s="475">
        <v>20.344975135785578</v>
      </c>
      <c r="NJ133" s="475">
        <v>2.5605349026151423</v>
      </c>
      <c r="NK133" s="475">
        <v>4636.6517759999997</v>
      </c>
      <c r="NL133" s="475">
        <v>15.410179565982606</v>
      </c>
      <c r="NM133" s="475">
        <v>0.157772</v>
      </c>
      <c r="NN133" s="475">
        <v>0.45359500000000003</v>
      </c>
      <c r="NO133" s="475">
        <v>4.6017000000000002E-2</v>
      </c>
      <c r="NP133" s="475">
        <v>2.8488946035274226E-2</v>
      </c>
      <c r="NQ133" s="475">
        <v>0.37146155893486155</v>
      </c>
      <c r="NR133" s="475">
        <v>1.2869237811369671</v>
      </c>
      <c r="NS133" s="475">
        <v>0</v>
      </c>
      <c r="NT133" s="475">
        <v>11.431084273570372</v>
      </c>
      <c r="NU133" s="475">
        <v>0.44122443015011376</v>
      </c>
      <c r="NV133" s="475">
        <v>0</v>
      </c>
      <c r="NW133" s="475">
        <v>0.3564342630895852</v>
      </c>
      <c r="NX133" s="475">
        <v>0</v>
      </c>
      <c r="NY133" s="475">
        <v>0</v>
      </c>
      <c r="NZ133" s="475">
        <v>0.80868936703015692</v>
      </c>
      <c r="OA133" s="475">
        <v>2.0339831649829762E-2</v>
      </c>
      <c r="OB133" s="475">
        <v>0.2649999999999999</v>
      </c>
      <c r="OC133" s="475">
        <v>0.91319260624143994</v>
      </c>
      <c r="OD133" s="475">
        <v>-4.8369268650947194E-15</v>
      </c>
      <c r="OE133" s="475">
        <v>-4.2051238858159243E-14</v>
      </c>
      <c r="OF133" s="475">
        <v>0.1099999964237213</v>
      </c>
      <c r="OG133" s="475">
        <v>6.97787195444107E-2</v>
      </c>
      <c r="OH133" s="475">
        <v>0.30794490873851915</v>
      </c>
      <c r="OI133" s="475">
        <v>0.11</v>
      </c>
      <c r="OJ133" s="475">
        <v>4.3399999999999994E-2</v>
      </c>
      <c r="OK133" s="475">
        <v>5.5329300000000012E-2</v>
      </c>
      <c r="OL133" s="475">
        <v>0.78526464055446321</v>
      </c>
      <c r="OM133" s="475" t="s">
        <v>1395</v>
      </c>
      <c r="ON133" s="475">
        <v>1</v>
      </c>
      <c r="OO133" s="475">
        <v>122</v>
      </c>
      <c r="OP133" s="490"/>
      <c r="OQ133" s="491" t="s">
        <v>1395</v>
      </c>
      <c r="OR133" s="478" t="s">
        <v>1395</v>
      </c>
      <c r="OS133" s="479">
        <v>688938</v>
      </c>
      <c r="OT133" s="479">
        <v>2034</v>
      </c>
      <c r="OU133" s="479" t="s">
        <v>1395</v>
      </c>
      <c r="OV133" s="479" t="s">
        <v>1395</v>
      </c>
      <c r="OW133" s="479">
        <v>0</v>
      </c>
      <c r="OX133" s="479">
        <v>1</v>
      </c>
      <c r="OY133" s="480">
        <v>1</v>
      </c>
      <c r="OZ133" s="480">
        <v>0.77269049556403557</v>
      </c>
      <c r="PA133" s="481"/>
      <c r="PB133" s="482">
        <v>2.4447218379939413</v>
      </c>
      <c r="PC133" s="483"/>
      <c r="PD133" s="478">
        <v>296.82673601809677</v>
      </c>
      <c r="PE133" s="479">
        <v>-1.8987276805922819E-11</v>
      </c>
      <c r="PF133" s="479">
        <v>412.33127162587721</v>
      </c>
      <c r="PG133" s="480">
        <v>2.4447218379939413</v>
      </c>
      <c r="PH133" s="483"/>
      <c r="PI133" s="478">
        <v>2.4447218379939413</v>
      </c>
      <c r="PJ133" s="479">
        <v>93950</v>
      </c>
      <c r="PK133" s="479">
        <v>575</v>
      </c>
      <c r="PL133" s="479">
        <v>4.2427784671570379E-3</v>
      </c>
      <c r="PM133" s="484">
        <v>36</v>
      </c>
      <c r="PN133" s="479">
        <v>12780</v>
      </c>
      <c r="PO133" s="485">
        <v>2031</v>
      </c>
      <c r="PP133" s="479">
        <v>33</v>
      </c>
      <c r="PQ133" s="479">
        <v>0</v>
      </c>
      <c r="PR133" s="486" t="s">
        <v>1850</v>
      </c>
      <c r="PS133" s="486" t="s">
        <v>1595</v>
      </c>
      <c r="PT133" s="479">
        <v>1</v>
      </c>
      <c r="PU133" s="487" t="s">
        <v>1849</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row>
    <row r="134" spans="1:457" x14ac:dyDescent="0.35">
      <c r="A134" s="459" t="s">
        <v>1851</v>
      </c>
      <c r="B134" s="460">
        <v>2.4489646164610983</v>
      </c>
      <c r="C134" s="488">
        <f>NPV(About!A$94,'H2 Data'!AE$2:BH$2)/30*AB134+B134</f>
        <v>3.7690686740896981</v>
      </c>
      <c r="D134" s="462" t="s">
        <v>1592</v>
      </c>
      <c r="E134" s="463" t="s">
        <v>1851</v>
      </c>
      <c r="F134" s="463" t="s">
        <v>1391</v>
      </c>
      <c r="G134" s="463" t="s">
        <v>1593</v>
      </c>
      <c r="H134" s="463" t="s">
        <v>1829</v>
      </c>
      <c r="I134" s="463" t="s">
        <v>1595</v>
      </c>
      <c r="J134" s="464">
        <v>2035</v>
      </c>
      <c r="K134" s="465">
        <v>575</v>
      </c>
      <c r="L134" s="466">
        <v>0.95</v>
      </c>
      <c r="M134" s="466">
        <v>2.3300000000000001E-2</v>
      </c>
      <c r="N134" s="466">
        <v>0.25</v>
      </c>
      <c r="O134" s="471">
        <v>0.11</v>
      </c>
      <c r="P134" s="465">
        <v>1</v>
      </c>
      <c r="Q134" s="465">
        <v>2</v>
      </c>
      <c r="R134" s="465">
        <v>30</v>
      </c>
      <c r="S134" s="467" t="s">
        <v>1395</v>
      </c>
      <c r="T134" s="468">
        <v>46951</v>
      </c>
      <c r="U134" s="468">
        <v>462803</v>
      </c>
      <c r="V134" s="468">
        <v>160975</v>
      </c>
      <c r="W134" s="468">
        <v>32193.999999999996</v>
      </c>
      <c r="X134" s="465">
        <v>0</v>
      </c>
      <c r="Y134" s="469" t="s">
        <v>1830</v>
      </c>
      <c r="Z134" s="470">
        <v>18.559999999999999</v>
      </c>
      <c r="AA134" s="469" t="s">
        <v>1397</v>
      </c>
      <c r="AB134" s="465">
        <v>8.9999999999999993E-3</v>
      </c>
      <c r="AC134" s="466">
        <v>0.7</v>
      </c>
      <c r="AD134" s="466">
        <v>0.7</v>
      </c>
      <c r="AE134" s="466">
        <v>0.7</v>
      </c>
      <c r="AF134" s="467" t="s">
        <v>1398</v>
      </c>
      <c r="AG134" s="465">
        <v>433</v>
      </c>
      <c r="AH134" s="465">
        <v>433</v>
      </c>
      <c r="AI134" s="465">
        <v>433</v>
      </c>
      <c r="AJ134" s="465">
        <v>30</v>
      </c>
      <c r="AK134" s="469" t="s">
        <v>1399</v>
      </c>
      <c r="AL134" s="466">
        <v>1</v>
      </c>
      <c r="AM134" s="466">
        <v>0</v>
      </c>
      <c r="AN134" s="469" t="s">
        <v>1400</v>
      </c>
      <c r="AO134" s="466"/>
      <c r="AP134" s="466"/>
      <c r="AQ134" s="466"/>
      <c r="AR134" s="466"/>
      <c r="AS134" s="466"/>
      <c r="AT134" s="466"/>
      <c r="AU134" s="466"/>
      <c r="AV134" s="466"/>
      <c r="AW134" s="466"/>
      <c r="AX134" s="466"/>
      <c r="AY134" s="466"/>
      <c r="AZ134" s="466"/>
      <c r="BA134" s="466"/>
      <c r="BB134" s="466"/>
      <c r="BC134" s="466"/>
      <c r="BD134" s="466"/>
      <c r="BE134" s="466"/>
      <c r="BF134" s="466"/>
      <c r="BG134" s="466"/>
      <c r="BH134" s="466"/>
      <c r="BI134" s="466"/>
      <c r="BJ134" s="466"/>
      <c r="BK134" s="466"/>
      <c r="BL134" s="466"/>
      <c r="BM134" s="466"/>
      <c r="BN134" s="466"/>
      <c r="BO134" s="466"/>
      <c r="BP134" s="466"/>
      <c r="BQ134" s="466"/>
      <c r="BR134" s="466"/>
      <c r="BS134" s="466"/>
      <c r="BT134" s="466"/>
      <c r="BU134" s="466"/>
      <c r="BV134" s="466"/>
      <c r="BW134" s="466"/>
      <c r="BX134" s="466"/>
      <c r="BY134" s="466"/>
      <c r="BZ134" s="466"/>
      <c r="CA134" s="466"/>
      <c r="CB134" s="466"/>
      <c r="CC134" s="466"/>
      <c r="CD134" s="466"/>
      <c r="CE134" s="466"/>
      <c r="CF134" s="466"/>
      <c r="CG134" s="466"/>
      <c r="CH134" s="466"/>
      <c r="CI134" s="466"/>
      <c r="CJ134" s="466"/>
      <c r="CK134" s="466"/>
      <c r="CL134" s="466"/>
      <c r="CM134" s="466"/>
      <c r="CN134" s="466"/>
      <c r="CO134" s="466"/>
      <c r="CP134" s="466"/>
      <c r="CQ134" s="466"/>
      <c r="CR134" s="466"/>
      <c r="CS134" s="466"/>
      <c r="CT134" s="466"/>
      <c r="CU134" s="466"/>
      <c r="CV134" s="466"/>
      <c r="CW134" s="466"/>
      <c r="CX134" s="466"/>
      <c r="CY134" s="466"/>
      <c r="CZ134" s="466"/>
      <c r="DA134" s="466"/>
      <c r="DB134" s="466"/>
      <c r="DC134" s="466"/>
      <c r="DD134" s="466"/>
      <c r="DE134" s="466"/>
      <c r="DF134" s="466"/>
      <c r="DG134" s="466"/>
      <c r="DH134" s="466"/>
      <c r="DI134" s="466"/>
      <c r="DJ134" s="466"/>
      <c r="DK134" s="466"/>
      <c r="DL134" s="466"/>
      <c r="DM134" s="466"/>
      <c r="DN134" s="466"/>
      <c r="DO134" s="466"/>
      <c r="DP134" s="466"/>
      <c r="DQ134" s="466"/>
      <c r="DR134" s="466"/>
      <c r="DS134" s="466"/>
      <c r="DT134" s="466"/>
      <c r="DU134" s="466"/>
      <c r="DV134" s="466"/>
      <c r="DW134" s="471"/>
      <c r="DX134" s="466"/>
      <c r="DY134" s="466"/>
      <c r="DZ134" s="466"/>
      <c r="EA134" s="466"/>
      <c r="EB134" s="466"/>
      <c r="EC134" s="466"/>
      <c r="ED134" s="466"/>
      <c r="EE134" s="466"/>
      <c r="EF134" s="466"/>
      <c r="EG134" s="466"/>
      <c r="EH134" s="466"/>
      <c r="EI134" s="466"/>
      <c r="EJ134" s="466"/>
      <c r="EK134" s="465"/>
      <c r="EL134" s="465"/>
      <c r="EM134" s="465"/>
      <c r="EN134" s="465"/>
      <c r="EO134" s="466"/>
      <c r="EP134" s="466"/>
      <c r="EQ134" s="466"/>
      <c r="ER134" s="465"/>
      <c r="ES134" s="465"/>
      <c r="ET134" s="465"/>
      <c r="EU134" s="465"/>
      <c r="EV134" s="465"/>
      <c r="EW134" s="467"/>
      <c r="EX134" s="467" t="s">
        <v>1401</v>
      </c>
      <c r="EY134" s="467">
        <v>0</v>
      </c>
      <c r="EZ134" s="467">
        <v>0</v>
      </c>
      <c r="FA134" s="467">
        <v>0</v>
      </c>
      <c r="FB134" s="469" t="s">
        <v>1402</v>
      </c>
      <c r="FC134" s="467">
        <v>62.117280000000001</v>
      </c>
      <c r="FD134" s="469" t="s">
        <v>1831</v>
      </c>
      <c r="FE134" s="467">
        <v>1589.991</v>
      </c>
      <c r="FF134" s="469" t="s">
        <v>1404</v>
      </c>
      <c r="FG134" s="467">
        <v>0</v>
      </c>
      <c r="FH134" s="469" t="s">
        <v>1405</v>
      </c>
      <c r="FI134" s="467">
        <v>0</v>
      </c>
      <c r="FJ134" s="469" t="s">
        <v>1405</v>
      </c>
      <c r="FK134" s="467">
        <v>0</v>
      </c>
      <c r="FL134" s="472">
        <v>0</v>
      </c>
      <c r="FM134" s="473">
        <v>0</v>
      </c>
      <c r="FN134" s="473">
        <v>0</v>
      </c>
      <c r="FO134" s="473">
        <v>0</v>
      </c>
      <c r="FP134" s="473">
        <v>0</v>
      </c>
      <c r="FQ134" s="473">
        <v>0</v>
      </c>
      <c r="FR134" s="473">
        <v>0</v>
      </c>
      <c r="FS134" s="473">
        <v>0</v>
      </c>
      <c r="FT134" s="473">
        <v>0</v>
      </c>
      <c r="FU134" s="473">
        <v>0</v>
      </c>
      <c r="FV134" s="473">
        <v>0</v>
      </c>
      <c r="FW134" s="473">
        <v>0</v>
      </c>
      <c r="FX134" s="473">
        <v>0</v>
      </c>
      <c r="FY134" s="473">
        <v>0</v>
      </c>
      <c r="FZ134" s="473">
        <v>0</v>
      </c>
      <c r="GA134" s="473">
        <v>0</v>
      </c>
      <c r="GB134" s="473">
        <v>0</v>
      </c>
      <c r="GC134" s="473">
        <v>0</v>
      </c>
      <c r="GD134" s="473">
        <v>0</v>
      </c>
      <c r="GE134" s="473">
        <v>0</v>
      </c>
      <c r="GF134" s="473">
        <v>0</v>
      </c>
      <c r="GG134" s="473">
        <v>0</v>
      </c>
      <c r="GH134" s="473">
        <v>0</v>
      </c>
      <c r="GI134" s="473">
        <v>0</v>
      </c>
      <c r="GJ134" s="473">
        <v>0</v>
      </c>
      <c r="GK134" s="473">
        <v>0</v>
      </c>
      <c r="GL134" s="473">
        <v>0</v>
      </c>
      <c r="GM134" s="473">
        <v>0</v>
      </c>
      <c r="GN134" s="473">
        <v>0</v>
      </c>
      <c r="GO134" s="473">
        <v>0</v>
      </c>
      <c r="GP134" s="473">
        <v>0</v>
      </c>
      <c r="GQ134" s="473">
        <v>0</v>
      </c>
      <c r="GR134" s="473">
        <v>0</v>
      </c>
      <c r="GS134" s="473">
        <v>0</v>
      </c>
      <c r="GT134" s="473">
        <v>0</v>
      </c>
      <c r="GU134" s="473">
        <v>0</v>
      </c>
      <c r="GV134" s="473">
        <v>0</v>
      </c>
      <c r="GW134" s="473">
        <v>0</v>
      </c>
      <c r="GX134" s="473">
        <v>0</v>
      </c>
      <c r="GY134" s="473">
        <v>0</v>
      </c>
      <c r="GZ134" s="473">
        <v>0</v>
      </c>
      <c r="HA134" s="473">
        <v>0</v>
      </c>
      <c r="HB134" s="473">
        <v>0</v>
      </c>
      <c r="HC134" s="473">
        <v>0</v>
      </c>
      <c r="HD134" s="473">
        <v>0</v>
      </c>
      <c r="HE134" s="473">
        <v>0</v>
      </c>
      <c r="HF134" s="473">
        <v>0</v>
      </c>
      <c r="HG134" s="473">
        <v>0</v>
      </c>
      <c r="HH134" s="473">
        <v>0</v>
      </c>
      <c r="HI134" s="473">
        <v>0</v>
      </c>
      <c r="HJ134" s="473">
        <v>0</v>
      </c>
      <c r="HK134" s="473">
        <v>0</v>
      </c>
      <c r="HL134" s="473">
        <v>0</v>
      </c>
      <c r="HM134" s="473">
        <v>0</v>
      </c>
      <c r="HN134" s="473">
        <v>0</v>
      </c>
      <c r="HO134" s="473">
        <v>0</v>
      </c>
      <c r="HP134" s="473">
        <v>0</v>
      </c>
      <c r="HQ134" s="473">
        <v>0</v>
      </c>
      <c r="HR134" s="473">
        <v>0</v>
      </c>
      <c r="HS134" s="473">
        <v>0</v>
      </c>
      <c r="HT134" s="473">
        <v>0</v>
      </c>
      <c r="HU134" s="473">
        <v>0</v>
      </c>
      <c r="HV134" s="473">
        <v>0</v>
      </c>
      <c r="HW134" s="473">
        <v>0</v>
      </c>
      <c r="HX134" s="473">
        <v>0</v>
      </c>
      <c r="HY134" s="473">
        <v>0</v>
      </c>
      <c r="HZ134" s="473">
        <v>0</v>
      </c>
      <c r="IA134" s="473">
        <v>0</v>
      </c>
      <c r="IB134" s="473">
        <v>0</v>
      </c>
      <c r="IC134" s="473">
        <v>0</v>
      </c>
      <c r="ID134" s="473">
        <v>0</v>
      </c>
      <c r="IE134" s="473">
        <v>0</v>
      </c>
      <c r="IF134" s="473">
        <v>0</v>
      </c>
      <c r="IG134" s="473">
        <v>0</v>
      </c>
      <c r="IH134" s="473">
        <v>0</v>
      </c>
      <c r="II134" s="473">
        <v>0</v>
      </c>
      <c r="IJ134" s="473">
        <v>0</v>
      </c>
      <c r="IK134" s="473">
        <v>0</v>
      </c>
      <c r="IL134" s="473">
        <v>0</v>
      </c>
      <c r="IM134" s="473">
        <v>0</v>
      </c>
      <c r="IN134" s="473">
        <v>0</v>
      </c>
      <c r="IO134" s="473">
        <v>0</v>
      </c>
      <c r="IP134" s="473">
        <v>0</v>
      </c>
      <c r="IQ134" s="473">
        <v>0</v>
      </c>
      <c r="IR134" s="473">
        <v>0</v>
      </c>
      <c r="IS134" s="473">
        <v>0</v>
      </c>
      <c r="IT134" s="473">
        <v>0</v>
      </c>
      <c r="IU134" s="473">
        <v>0</v>
      </c>
      <c r="IV134" s="473">
        <v>0</v>
      </c>
      <c r="IW134" s="473">
        <v>0</v>
      </c>
      <c r="IX134" s="473">
        <v>0</v>
      </c>
      <c r="IY134" s="473">
        <v>0</v>
      </c>
      <c r="IZ134" s="473">
        <v>0</v>
      </c>
      <c r="JA134" s="473">
        <v>0</v>
      </c>
      <c r="JB134" s="473">
        <v>0</v>
      </c>
      <c r="JC134" s="473">
        <v>0</v>
      </c>
      <c r="JD134" s="473">
        <v>0</v>
      </c>
      <c r="JE134" s="473">
        <v>0</v>
      </c>
      <c r="JF134" s="473">
        <v>0</v>
      </c>
      <c r="JG134" s="473">
        <v>0</v>
      </c>
      <c r="JH134" s="473">
        <v>0</v>
      </c>
      <c r="JI134" s="467" t="s">
        <v>1416</v>
      </c>
      <c r="JJ134" s="467" t="s">
        <v>1416</v>
      </c>
      <c r="JK134" s="395"/>
      <c r="JL134" s="395"/>
      <c r="JM134" s="395"/>
      <c r="JN134" s="395"/>
      <c r="JO134" s="395"/>
      <c r="JP134" s="395"/>
      <c r="JQ134" s="395"/>
      <c r="JR134" s="395"/>
      <c r="JS134" s="395"/>
      <c r="JT134" s="395"/>
      <c r="JU134" s="395"/>
      <c r="JV134" s="395"/>
      <c r="JW134" s="395"/>
      <c r="JX134" s="395"/>
      <c r="JY134" s="395"/>
      <c r="JZ134" s="395"/>
      <c r="KA134" s="395"/>
      <c r="KB134" s="395"/>
      <c r="KC134" s="395"/>
      <c r="KD134" s="395"/>
      <c r="KE134" s="395"/>
      <c r="KF134" s="395"/>
      <c r="KG134" s="395"/>
      <c r="KH134" s="395"/>
      <c r="KI134" s="395"/>
      <c r="KJ134" s="395"/>
      <c r="KK134" s="395"/>
      <c r="KL134" s="395"/>
      <c r="KM134" s="395"/>
      <c r="KN134" s="395"/>
      <c r="KO134" s="395"/>
      <c r="KP134" s="395"/>
      <c r="KQ134" s="395"/>
      <c r="KR134" s="395"/>
      <c r="KS134" s="395"/>
      <c r="KT134" s="395"/>
      <c r="KU134" s="395"/>
      <c r="KV134" s="395"/>
      <c r="KW134" s="395"/>
      <c r="KX134" s="395"/>
      <c r="KY134" s="395"/>
      <c r="KZ134" s="395"/>
      <c r="LA134" s="395"/>
      <c r="LB134" s="395"/>
      <c r="LC134" s="395"/>
      <c r="LD134" s="395"/>
      <c r="LE134" s="395"/>
      <c r="LF134" s="395"/>
      <c r="LG134" s="395"/>
      <c r="LH134" s="395"/>
      <c r="LI134" s="395"/>
      <c r="LJ134" s="395"/>
      <c r="LK134" s="395"/>
      <c r="LL134" s="395"/>
      <c r="LM134" s="395"/>
      <c r="LN134" s="395"/>
      <c r="LO134" s="395"/>
      <c r="LP134" s="395"/>
      <c r="LQ134" s="395"/>
      <c r="LR134" s="395"/>
      <c r="LS134" s="395"/>
      <c r="LT134" s="395"/>
      <c r="LU134" s="395"/>
      <c r="LV134" s="395"/>
      <c r="LW134" s="395"/>
      <c r="LX134" s="395"/>
      <c r="LY134" s="395"/>
      <c r="LZ134" s="395"/>
      <c r="MA134" s="395"/>
      <c r="MB134" s="395"/>
      <c r="MC134" s="395"/>
      <c r="MD134" s="395"/>
      <c r="ME134" s="395"/>
      <c r="MF134" s="395"/>
      <c r="MG134" s="395"/>
      <c r="MH134" s="395"/>
      <c r="MI134" s="395"/>
      <c r="MJ134" s="395"/>
      <c r="MK134" s="395"/>
      <c r="ML134" s="395"/>
      <c r="MM134" s="395"/>
      <c r="MN134" s="395"/>
      <c r="MO134" s="395"/>
      <c r="MP134" s="395"/>
      <c r="MQ134" s="395"/>
      <c r="MR134" s="395"/>
      <c r="MS134" s="395"/>
      <c r="MT134" s="395"/>
      <c r="MU134" s="395"/>
      <c r="MV134" s="395"/>
      <c r="MW134" s="395"/>
      <c r="MX134" s="395"/>
      <c r="MY134" s="395"/>
      <c r="MZ134" s="395"/>
      <c r="NA134" s="395"/>
      <c r="NB134" s="395"/>
      <c r="NC134" s="395"/>
      <c r="ND134" s="395"/>
      <c r="NE134" s="395"/>
      <c r="NF134" s="395"/>
      <c r="NG134" s="489"/>
      <c r="NH134" s="475">
        <v>2.4489646164610983</v>
      </c>
      <c r="NI134" s="475">
        <v>20.380283538189257</v>
      </c>
      <c r="NJ134" s="475">
        <v>2.6001129081221626</v>
      </c>
      <c r="NK134" s="475">
        <v>4637.074943999999</v>
      </c>
      <c r="NL134" s="475">
        <v>15.438596697970146</v>
      </c>
      <c r="NM134" s="475">
        <v>0.16097500000000001</v>
      </c>
      <c r="NN134" s="475">
        <v>0.46280300000000002</v>
      </c>
      <c r="NO134" s="475">
        <v>4.6951E-2</v>
      </c>
      <c r="NP134" s="475">
        <v>2.899931296186193E-2</v>
      </c>
      <c r="NQ134" s="475">
        <v>0.37799415692116367</v>
      </c>
      <c r="NR134" s="475">
        <v>1.3130268201752908</v>
      </c>
      <c r="NS134" s="475">
        <v>0</v>
      </c>
      <c r="NT134" s="475">
        <v>11.606686348523539</v>
      </c>
      <c r="NU134" s="475">
        <v>0.45023206930071469</v>
      </c>
      <c r="NV134" s="475">
        <v>0</v>
      </c>
      <c r="NW134" s="475">
        <v>0.29936677043702192</v>
      </c>
      <c r="NX134" s="475">
        <v>0</v>
      </c>
      <c r="NY134" s="475">
        <v>0</v>
      </c>
      <c r="NZ134" s="475">
        <v>0.66256290668868867</v>
      </c>
      <c r="OA134" s="475">
        <v>2.0339943883276247E-2</v>
      </c>
      <c r="OB134" s="475">
        <v>0.2649999999999999</v>
      </c>
      <c r="OC134" s="475">
        <v>0.87610722764056148</v>
      </c>
      <c r="OD134" s="475">
        <v>-4.3025826815624275E-15</v>
      </c>
      <c r="OE134" s="475">
        <v>-3.7405761363691384E-14</v>
      </c>
      <c r="OF134" s="475">
        <v>0.1099999964237213</v>
      </c>
      <c r="OG134" s="475">
        <v>6.648670136928557E-2</v>
      </c>
      <c r="OH134" s="475">
        <v>0.2917276749980065</v>
      </c>
      <c r="OI134" s="475">
        <v>0.11</v>
      </c>
      <c r="OJ134" s="475">
        <v>4.3299999999999998E-2</v>
      </c>
      <c r="OK134" s="475">
        <v>5.527785000000001E-2</v>
      </c>
      <c r="OL134" s="475">
        <v>0.76960777713748962</v>
      </c>
      <c r="OM134" s="475" t="s">
        <v>1395</v>
      </c>
      <c r="ON134" s="475">
        <v>1</v>
      </c>
      <c r="OO134" s="475">
        <v>123</v>
      </c>
      <c r="OP134" s="490"/>
      <c r="OQ134" s="491" t="s">
        <v>1395</v>
      </c>
      <c r="OR134" s="478" t="s">
        <v>1395</v>
      </c>
      <c r="OS134" s="479">
        <v>702923</v>
      </c>
      <c r="OT134" s="479">
        <v>2035</v>
      </c>
      <c r="OU134" s="479" t="s">
        <v>1395</v>
      </c>
      <c r="OV134" s="479" t="s">
        <v>1395</v>
      </c>
      <c r="OW134" s="479">
        <v>0</v>
      </c>
      <c r="OX134" s="479">
        <v>1</v>
      </c>
      <c r="OY134" s="480">
        <v>1</v>
      </c>
      <c r="OZ134" s="480">
        <v>0.75728771361722225</v>
      </c>
      <c r="PA134" s="481"/>
      <c r="PB134" s="482">
        <v>2.4489646164610983</v>
      </c>
      <c r="PC134" s="483"/>
      <c r="PD134" s="478">
        <v>296.81399648219951</v>
      </c>
      <c r="PE134" s="479">
        <v>-1.6552964791766402E-11</v>
      </c>
      <c r="PF134" s="479">
        <v>387.69888819916116</v>
      </c>
      <c r="PG134" s="480">
        <v>2.4489646164610983</v>
      </c>
      <c r="PH134" s="483"/>
      <c r="PI134" s="478">
        <v>2.4489646164610983</v>
      </c>
      <c r="PJ134" s="479">
        <v>94525</v>
      </c>
      <c r="PK134" s="479">
        <v>575</v>
      </c>
      <c r="PL134" s="479">
        <v>1.3678828020428302E-2</v>
      </c>
      <c r="PM134" s="484">
        <v>36</v>
      </c>
      <c r="PN134" s="479">
        <v>12744</v>
      </c>
      <c r="PO134" s="485">
        <v>2032</v>
      </c>
      <c r="PP134" s="479">
        <v>33</v>
      </c>
      <c r="PQ134" s="479">
        <v>0</v>
      </c>
      <c r="PR134" s="486" t="s">
        <v>1852</v>
      </c>
      <c r="PS134" s="486" t="s">
        <v>1595</v>
      </c>
      <c r="PT134" s="479">
        <v>1</v>
      </c>
      <c r="PU134" s="487" t="s">
        <v>1851</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row>
    <row r="135" spans="1:457" x14ac:dyDescent="0.35">
      <c r="A135" s="459" t="s">
        <v>1853</v>
      </c>
      <c r="B135" s="460">
        <v>2.4626434444815266</v>
      </c>
      <c r="C135" s="488">
        <f>NPV(About!A$94,'H2 Data'!AE$2:BH$2)/30*AB135+B135</f>
        <v>3.7827475021101264</v>
      </c>
      <c r="D135" s="462" t="s">
        <v>1592</v>
      </c>
      <c r="E135" s="463" t="s">
        <v>1853</v>
      </c>
      <c r="F135" s="463" t="s">
        <v>1391</v>
      </c>
      <c r="G135" s="463" t="s">
        <v>1593</v>
      </c>
      <c r="H135" s="463" t="s">
        <v>1829</v>
      </c>
      <c r="I135" s="463" t="s">
        <v>1595</v>
      </c>
      <c r="J135" s="464">
        <v>2036</v>
      </c>
      <c r="K135" s="465">
        <v>575</v>
      </c>
      <c r="L135" s="466">
        <v>0.95</v>
      </c>
      <c r="M135" s="466">
        <v>2.3300000000000001E-2</v>
      </c>
      <c r="N135" s="466">
        <v>0.25</v>
      </c>
      <c r="O135" s="471">
        <v>0.11</v>
      </c>
      <c r="P135" s="465">
        <v>1</v>
      </c>
      <c r="Q135" s="465">
        <v>2</v>
      </c>
      <c r="R135" s="465">
        <v>30</v>
      </c>
      <c r="S135" s="467" t="s">
        <v>1395</v>
      </c>
      <c r="T135" s="468">
        <v>47904</v>
      </c>
      <c r="U135" s="468">
        <v>472198</v>
      </c>
      <c r="V135" s="468">
        <v>164243</v>
      </c>
      <c r="W135" s="468">
        <v>32848</v>
      </c>
      <c r="X135" s="465">
        <v>0</v>
      </c>
      <c r="Y135" s="469" t="s">
        <v>1830</v>
      </c>
      <c r="Z135" s="470">
        <v>18.559999999999999</v>
      </c>
      <c r="AA135" s="469" t="s">
        <v>1397</v>
      </c>
      <c r="AB135" s="465">
        <v>8.9999999999999993E-3</v>
      </c>
      <c r="AC135" s="466">
        <v>0.7</v>
      </c>
      <c r="AD135" s="466">
        <v>0.7</v>
      </c>
      <c r="AE135" s="466">
        <v>0.7</v>
      </c>
      <c r="AF135" s="467" t="s">
        <v>1398</v>
      </c>
      <c r="AG135" s="465">
        <v>432</v>
      </c>
      <c r="AH135" s="465">
        <v>432</v>
      </c>
      <c r="AI135" s="465">
        <v>432</v>
      </c>
      <c r="AJ135" s="465">
        <v>30</v>
      </c>
      <c r="AK135" s="469" t="s">
        <v>1399</v>
      </c>
      <c r="AL135" s="466">
        <v>1</v>
      </c>
      <c r="AM135" s="466">
        <v>0</v>
      </c>
      <c r="AN135" s="469" t="s">
        <v>1400</v>
      </c>
      <c r="AO135" s="466"/>
      <c r="AP135" s="466"/>
      <c r="AQ135" s="466"/>
      <c r="AR135" s="466"/>
      <c r="AS135" s="466"/>
      <c r="AT135" s="466"/>
      <c r="AU135" s="466"/>
      <c r="AV135" s="466"/>
      <c r="AW135" s="466"/>
      <c r="AX135" s="466"/>
      <c r="AY135" s="466"/>
      <c r="AZ135" s="466"/>
      <c r="BA135" s="466"/>
      <c r="BB135" s="466"/>
      <c r="BC135" s="466"/>
      <c r="BD135" s="466"/>
      <c r="BE135" s="466"/>
      <c r="BF135" s="466"/>
      <c r="BG135" s="466"/>
      <c r="BH135" s="466"/>
      <c r="BI135" s="466"/>
      <c r="BJ135" s="466"/>
      <c r="BK135" s="466"/>
      <c r="BL135" s="466"/>
      <c r="BM135" s="466"/>
      <c r="BN135" s="466"/>
      <c r="BO135" s="466"/>
      <c r="BP135" s="466"/>
      <c r="BQ135" s="466"/>
      <c r="BR135" s="466"/>
      <c r="BS135" s="466"/>
      <c r="BT135" s="466"/>
      <c r="BU135" s="466"/>
      <c r="BV135" s="466"/>
      <c r="BW135" s="466"/>
      <c r="BX135" s="466"/>
      <c r="BY135" s="466"/>
      <c r="BZ135" s="466"/>
      <c r="CA135" s="466"/>
      <c r="CB135" s="466"/>
      <c r="CC135" s="466"/>
      <c r="CD135" s="466"/>
      <c r="CE135" s="466"/>
      <c r="CF135" s="466"/>
      <c r="CG135" s="466"/>
      <c r="CH135" s="466"/>
      <c r="CI135" s="466"/>
      <c r="CJ135" s="466"/>
      <c r="CK135" s="466"/>
      <c r="CL135" s="466"/>
      <c r="CM135" s="466"/>
      <c r="CN135" s="466"/>
      <c r="CO135" s="466"/>
      <c r="CP135" s="466"/>
      <c r="CQ135" s="466"/>
      <c r="CR135" s="466"/>
      <c r="CS135" s="466"/>
      <c r="CT135" s="466"/>
      <c r="CU135" s="466"/>
      <c r="CV135" s="466"/>
      <c r="CW135" s="466"/>
      <c r="CX135" s="466"/>
      <c r="CY135" s="466"/>
      <c r="CZ135" s="466"/>
      <c r="DA135" s="466"/>
      <c r="DB135" s="466"/>
      <c r="DC135" s="466"/>
      <c r="DD135" s="466"/>
      <c r="DE135" s="466"/>
      <c r="DF135" s="466"/>
      <c r="DG135" s="466"/>
      <c r="DH135" s="466"/>
      <c r="DI135" s="466"/>
      <c r="DJ135" s="466"/>
      <c r="DK135" s="466"/>
      <c r="DL135" s="466"/>
      <c r="DM135" s="466"/>
      <c r="DN135" s="466"/>
      <c r="DO135" s="466"/>
      <c r="DP135" s="466"/>
      <c r="DQ135" s="466"/>
      <c r="DR135" s="466"/>
      <c r="DS135" s="466"/>
      <c r="DT135" s="466"/>
      <c r="DU135" s="466"/>
      <c r="DV135" s="466"/>
      <c r="DW135" s="471"/>
      <c r="DX135" s="466"/>
      <c r="DY135" s="466"/>
      <c r="DZ135" s="466"/>
      <c r="EA135" s="466"/>
      <c r="EB135" s="466"/>
      <c r="EC135" s="466"/>
      <c r="ED135" s="466"/>
      <c r="EE135" s="466"/>
      <c r="EF135" s="466"/>
      <c r="EG135" s="466"/>
      <c r="EH135" s="466"/>
      <c r="EI135" s="466"/>
      <c r="EJ135" s="466"/>
      <c r="EK135" s="465"/>
      <c r="EL135" s="465"/>
      <c r="EM135" s="465"/>
      <c r="EN135" s="465"/>
      <c r="EO135" s="466"/>
      <c r="EP135" s="466"/>
      <c r="EQ135" s="466"/>
      <c r="ER135" s="465"/>
      <c r="ES135" s="465"/>
      <c r="ET135" s="465"/>
      <c r="EU135" s="465"/>
      <c r="EV135" s="465"/>
      <c r="EW135" s="467"/>
      <c r="EX135" s="467" t="s">
        <v>1401</v>
      </c>
      <c r="EY135" s="467">
        <v>0</v>
      </c>
      <c r="EZ135" s="467">
        <v>0</v>
      </c>
      <c r="FA135" s="467">
        <v>0</v>
      </c>
      <c r="FB135" s="469" t="s">
        <v>1402</v>
      </c>
      <c r="FC135" s="467">
        <v>62.117280000000001</v>
      </c>
      <c r="FD135" s="469" t="s">
        <v>1831</v>
      </c>
      <c r="FE135" s="467">
        <v>1589.991</v>
      </c>
      <c r="FF135" s="469" t="s">
        <v>1404</v>
      </c>
      <c r="FG135" s="467">
        <v>0</v>
      </c>
      <c r="FH135" s="469" t="s">
        <v>1405</v>
      </c>
      <c r="FI135" s="467">
        <v>0</v>
      </c>
      <c r="FJ135" s="469" t="s">
        <v>1405</v>
      </c>
      <c r="FK135" s="467">
        <v>0</v>
      </c>
      <c r="FL135" s="472">
        <v>0</v>
      </c>
      <c r="FM135" s="473">
        <v>0</v>
      </c>
      <c r="FN135" s="473">
        <v>0</v>
      </c>
      <c r="FO135" s="473">
        <v>0</v>
      </c>
      <c r="FP135" s="473">
        <v>0</v>
      </c>
      <c r="FQ135" s="473">
        <v>0</v>
      </c>
      <c r="FR135" s="473">
        <v>0</v>
      </c>
      <c r="FS135" s="473">
        <v>0</v>
      </c>
      <c r="FT135" s="473">
        <v>0</v>
      </c>
      <c r="FU135" s="473">
        <v>0</v>
      </c>
      <c r="FV135" s="473">
        <v>0</v>
      </c>
      <c r="FW135" s="473">
        <v>0</v>
      </c>
      <c r="FX135" s="473">
        <v>0</v>
      </c>
      <c r="FY135" s="473">
        <v>0</v>
      </c>
      <c r="FZ135" s="473">
        <v>0</v>
      </c>
      <c r="GA135" s="473">
        <v>0</v>
      </c>
      <c r="GB135" s="473">
        <v>0</v>
      </c>
      <c r="GC135" s="473">
        <v>0</v>
      </c>
      <c r="GD135" s="473">
        <v>0</v>
      </c>
      <c r="GE135" s="473">
        <v>0</v>
      </c>
      <c r="GF135" s="473">
        <v>0</v>
      </c>
      <c r="GG135" s="473">
        <v>0</v>
      </c>
      <c r="GH135" s="473">
        <v>0</v>
      </c>
      <c r="GI135" s="473">
        <v>0</v>
      </c>
      <c r="GJ135" s="473">
        <v>0</v>
      </c>
      <c r="GK135" s="473">
        <v>0</v>
      </c>
      <c r="GL135" s="473">
        <v>0</v>
      </c>
      <c r="GM135" s="473">
        <v>0</v>
      </c>
      <c r="GN135" s="473">
        <v>0</v>
      </c>
      <c r="GO135" s="473">
        <v>0</v>
      </c>
      <c r="GP135" s="473">
        <v>0</v>
      </c>
      <c r="GQ135" s="473">
        <v>0</v>
      </c>
      <c r="GR135" s="473">
        <v>0</v>
      </c>
      <c r="GS135" s="473">
        <v>0</v>
      </c>
      <c r="GT135" s="473">
        <v>0</v>
      </c>
      <c r="GU135" s="473">
        <v>0</v>
      </c>
      <c r="GV135" s="473">
        <v>0</v>
      </c>
      <c r="GW135" s="473">
        <v>0</v>
      </c>
      <c r="GX135" s="473">
        <v>0</v>
      </c>
      <c r="GY135" s="473">
        <v>0</v>
      </c>
      <c r="GZ135" s="473">
        <v>0</v>
      </c>
      <c r="HA135" s="473">
        <v>0</v>
      </c>
      <c r="HB135" s="473">
        <v>0</v>
      </c>
      <c r="HC135" s="473">
        <v>0</v>
      </c>
      <c r="HD135" s="473">
        <v>0</v>
      </c>
      <c r="HE135" s="473">
        <v>0</v>
      </c>
      <c r="HF135" s="473">
        <v>0</v>
      </c>
      <c r="HG135" s="473">
        <v>0</v>
      </c>
      <c r="HH135" s="473">
        <v>0</v>
      </c>
      <c r="HI135" s="473">
        <v>0</v>
      </c>
      <c r="HJ135" s="473">
        <v>0</v>
      </c>
      <c r="HK135" s="473">
        <v>0</v>
      </c>
      <c r="HL135" s="473">
        <v>0</v>
      </c>
      <c r="HM135" s="473">
        <v>0</v>
      </c>
      <c r="HN135" s="473">
        <v>0</v>
      </c>
      <c r="HO135" s="473">
        <v>0</v>
      </c>
      <c r="HP135" s="473">
        <v>0</v>
      </c>
      <c r="HQ135" s="473">
        <v>0</v>
      </c>
      <c r="HR135" s="473">
        <v>0</v>
      </c>
      <c r="HS135" s="473">
        <v>0</v>
      </c>
      <c r="HT135" s="473">
        <v>0</v>
      </c>
      <c r="HU135" s="473">
        <v>0</v>
      </c>
      <c r="HV135" s="473">
        <v>0</v>
      </c>
      <c r="HW135" s="473">
        <v>0</v>
      </c>
      <c r="HX135" s="473">
        <v>0</v>
      </c>
      <c r="HY135" s="473">
        <v>0</v>
      </c>
      <c r="HZ135" s="473">
        <v>0</v>
      </c>
      <c r="IA135" s="473">
        <v>0</v>
      </c>
      <c r="IB135" s="473">
        <v>0</v>
      </c>
      <c r="IC135" s="473">
        <v>0</v>
      </c>
      <c r="ID135" s="473">
        <v>0</v>
      </c>
      <c r="IE135" s="473">
        <v>0</v>
      </c>
      <c r="IF135" s="473">
        <v>0</v>
      </c>
      <c r="IG135" s="473">
        <v>0</v>
      </c>
      <c r="IH135" s="473">
        <v>0</v>
      </c>
      <c r="II135" s="473">
        <v>0</v>
      </c>
      <c r="IJ135" s="473">
        <v>0</v>
      </c>
      <c r="IK135" s="473">
        <v>0</v>
      </c>
      <c r="IL135" s="473">
        <v>0</v>
      </c>
      <c r="IM135" s="473">
        <v>0</v>
      </c>
      <c r="IN135" s="473">
        <v>0</v>
      </c>
      <c r="IO135" s="473">
        <v>0</v>
      </c>
      <c r="IP135" s="473">
        <v>0</v>
      </c>
      <c r="IQ135" s="473">
        <v>0</v>
      </c>
      <c r="IR135" s="473">
        <v>0</v>
      </c>
      <c r="IS135" s="473">
        <v>0</v>
      </c>
      <c r="IT135" s="473">
        <v>0</v>
      </c>
      <c r="IU135" s="473">
        <v>0</v>
      </c>
      <c r="IV135" s="473">
        <v>0</v>
      </c>
      <c r="IW135" s="473">
        <v>0</v>
      </c>
      <c r="IX135" s="473">
        <v>0</v>
      </c>
      <c r="IY135" s="473">
        <v>0</v>
      </c>
      <c r="IZ135" s="473">
        <v>0</v>
      </c>
      <c r="JA135" s="473">
        <v>0</v>
      </c>
      <c r="JB135" s="473">
        <v>0</v>
      </c>
      <c r="JC135" s="473">
        <v>0</v>
      </c>
      <c r="JD135" s="473">
        <v>0</v>
      </c>
      <c r="JE135" s="473">
        <v>0</v>
      </c>
      <c r="JF135" s="473">
        <v>0</v>
      </c>
      <c r="JG135" s="473">
        <v>0</v>
      </c>
      <c r="JH135" s="473">
        <v>0</v>
      </c>
      <c r="JI135" s="467" t="s">
        <v>1416</v>
      </c>
      <c r="JJ135" s="467" t="s">
        <v>1416</v>
      </c>
      <c r="JK135" s="395"/>
      <c r="JL135" s="395"/>
      <c r="JM135" s="395"/>
      <c r="JN135" s="395"/>
      <c r="JO135" s="395"/>
      <c r="JP135" s="395"/>
      <c r="JQ135" s="395"/>
      <c r="JR135" s="395"/>
      <c r="JS135" s="395"/>
      <c r="JT135" s="395"/>
      <c r="JU135" s="395"/>
      <c r="JV135" s="395"/>
      <c r="JW135" s="395"/>
      <c r="JX135" s="395"/>
      <c r="JY135" s="395"/>
      <c r="JZ135" s="395"/>
      <c r="KA135" s="395"/>
      <c r="KB135" s="395"/>
      <c r="KC135" s="395"/>
      <c r="KD135" s="395"/>
      <c r="KE135" s="395"/>
      <c r="KF135" s="395"/>
      <c r="KG135" s="395"/>
      <c r="KH135" s="395"/>
      <c r="KI135" s="395"/>
      <c r="KJ135" s="395"/>
      <c r="KK135" s="395"/>
      <c r="KL135" s="395"/>
      <c r="KM135" s="395"/>
      <c r="KN135" s="395"/>
      <c r="KO135" s="395"/>
      <c r="KP135" s="395"/>
      <c r="KQ135" s="395"/>
      <c r="KR135" s="395"/>
      <c r="KS135" s="395"/>
      <c r="KT135" s="395"/>
      <c r="KU135" s="395"/>
      <c r="KV135" s="395"/>
      <c r="KW135" s="395"/>
      <c r="KX135" s="395"/>
      <c r="KY135" s="395"/>
      <c r="KZ135" s="395"/>
      <c r="LA135" s="395"/>
      <c r="LB135" s="395"/>
      <c r="LC135" s="395"/>
      <c r="LD135" s="395"/>
      <c r="LE135" s="395"/>
      <c r="LF135" s="395"/>
      <c r="LG135" s="395"/>
      <c r="LH135" s="395"/>
      <c r="LI135" s="395"/>
      <c r="LJ135" s="395"/>
      <c r="LK135" s="395"/>
      <c r="LL135" s="395"/>
      <c r="LM135" s="395"/>
      <c r="LN135" s="395"/>
      <c r="LO135" s="395"/>
      <c r="LP135" s="395"/>
      <c r="LQ135" s="395"/>
      <c r="LR135" s="395"/>
      <c r="LS135" s="395"/>
      <c r="LT135" s="395"/>
      <c r="LU135" s="395"/>
      <c r="LV135" s="395"/>
      <c r="LW135" s="395"/>
      <c r="LX135" s="395"/>
      <c r="LY135" s="395"/>
      <c r="LZ135" s="395"/>
      <c r="MA135" s="395"/>
      <c r="MB135" s="395"/>
      <c r="MC135" s="395"/>
      <c r="MD135" s="395"/>
      <c r="ME135" s="395"/>
      <c r="MF135" s="395"/>
      <c r="MG135" s="395"/>
      <c r="MH135" s="395"/>
      <c r="MI135" s="395"/>
      <c r="MJ135" s="395"/>
      <c r="MK135" s="395"/>
      <c r="ML135" s="395"/>
      <c r="MM135" s="395"/>
      <c r="MN135" s="395"/>
      <c r="MO135" s="395"/>
      <c r="MP135" s="395"/>
      <c r="MQ135" s="395"/>
      <c r="MR135" s="395"/>
      <c r="MS135" s="395"/>
      <c r="MT135" s="395"/>
      <c r="MU135" s="395"/>
      <c r="MV135" s="395"/>
      <c r="MW135" s="395"/>
      <c r="MX135" s="395"/>
      <c r="MY135" s="395"/>
      <c r="MZ135" s="395"/>
      <c r="NA135" s="395"/>
      <c r="NB135" s="395"/>
      <c r="NC135" s="395"/>
      <c r="ND135" s="395"/>
      <c r="NE135" s="395"/>
      <c r="NF135" s="395"/>
      <c r="NG135" s="489"/>
      <c r="NH135" s="475">
        <v>2.4626434444815266</v>
      </c>
      <c r="NI135" s="475">
        <v>20.494118744975264</v>
      </c>
      <c r="NJ135" s="475">
        <v>2.6461189422415603</v>
      </c>
      <c r="NK135" s="475">
        <v>4637.074943999999</v>
      </c>
      <c r="NL135" s="475">
        <v>15.524588404757628</v>
      </c>
      <c r="NM135" s="475">
        <v>0.164243</v>
      </c>
      <c r="NN135" s="475">
        <v>0.47219800000000001</v>
      </c>
      <c r="NO135" s="475">
        <v>4.7904000000000002E-2</v>
      </c>
      <c r="NP135" s="475">
        <v>2.9518671515992693E-2</v>
      </c>
      <c r="NQ135" s="475">
        <v>0.38463952990687217</v>
      </c>
      <c r="NR135" s="475">
        <v>1.3396989951474465</v>
      </c>
      <c r="NS135" s="475">
        <v>0</v>
      </c>
      <c r="NT135" s="475">
        <v>11.810884501864527</v>
      </c>
      <c r="NU135" s="475">
        <v>0.45936734404759516</v>
      </c>
      <c r="NV135" s="475">
        <v>0</v>
      </c>
      <c r="NW135" s="475">
        <v>0.24522545720466296</v>
      </c>
      <c r="NX135" s="475">
        <v>0</v>
      </c>
      <c r="NY135" s="475">
        <v>0</v>
      </c>
      <c r="NZ135" s="475">
        <v>0.54139023355453264</v>
      </c>
      <c r="OA135" s="475">
        <v>2.0340093527872603E-2</v>
      </c>
      <c r="OB135" s="475">
        <v>0.2649999999999999</v>
      </c>
      <c r="OC135" s="475">
        <v>0.84094785243660597</v>
      </c>
      <c r="OD135" s="475">
        <v>-1.0147881878189374E-14</v>
      </c>
      <c r="OE135" s="475">
        <v>-8.8223580109014229E-14</v>
      </c>
      <c r="OF135" s="475">
        <v>0.1099999964237213</v>
      </c>
      <c r="OG135" s="475">
        <v>6.2369963526725761E-2</v>
      </c>
      <c r="OH135" s="475">
        <v>0.27663357632372132</v>
      </c>
      <c r="OI135" s="475">
        <v>0.11</v>
      </c>
      <c r="OJ135" s="475">
        <v>4.3199999999999995E-2</v>
      </c>
      <c r="OK135" s="475">
        <v>5.5226400000000009E-2</v>
      </c>
      <c r="OL135" s="475">
        <v>0.75421905052447935</v>
      </c>
      <c r="OM135" s="475" t="s">
        <v>1395</v>
      </c>
      <c r="ON135" s="475">
        <v>1</v>
      </c>
      <c r="OO135" s="475">
        <v>124</v>
      </c>
      <c r="OP135" s="490"/>
      <c r="OQ135" s="491" t="s">
        <v>1395</v>
      </c>
      <c r="OR135" s="478" t="s">
        <v>1395</v>
      </c>
      <c r="OS135" s="479">
        <v>717193</v>
      </c>
      <c r="OT135" s="479">
        <v>2036</v>
      </c>
      <c r="OU135" s="479" t="s">
        <v>1395</v>
      </c>
      <c r="OV135" s="479" t="s">
        <v>1395</v>
      </c>
      <c r="OW135" s="479">
        <v>0</v>
      </c>
      <c r="OX135" s="479">
        <v>1</v>
      </c>
      <c r="OY135" s="480">
        <v>1</v>
      </c>
      <c r="OZ135" s="480">
        <v>0.74219091688670202</v>
      </c>
      <c r="PA135" s="481"/>
      <c r="PB135" s="482">
        <v>2.4626434444815266</v>
      </c>
      <c r="PC135" s="483"/>
      <c r="PD135" s="478">
        <v>296.78397077542547</v>
      </c>
      <c r="PE135" s="479">
        <v>-3.8260445273622355E-11</v>
      </c>
      <c r="PF135" s="479">
        <v>364.69886221306871</v>
      </c>
      <c r="PG135" s="480">
        <v>2.4626434444815266</v>
      </c>
      <c r="PH135" s="483"/>
      <c r="PI135" s="478">
        <v>2.4626434444815266</v>
      </c>
      <c r="PJ135" s="479">
        <v>95100</v>
      </c>
      <c r="PK135" s="479">
        <v>575</v>
      </c>
      <c r="PL135" s="479">
        <v>6.119276362920445E-2</v>
      </c>
      <c r="PM135" s="484">
        <v>36</v>
      </c>
      <c r="PN135" s="479">
        <v>12708</v>
      </c>
      <c r="PO135" s="485">
        <v>2033</v>
      </c>
      <c r="PP135" s="479">
        <v>33</v>
      </c>
      <c r="PQ135" s="479">
        <v>0</v>
      </c>
      <c r="PR135" s="486" t="s">
        <v>1854</v>
      </c>
      <c r="PS135" s="486" t="s">
        <v>1595</v>
      </c>
      <c r="PT135" s="479">
        <v>1</v>
      </c>
      <c r="PU135" s="487" t="s">
        <v>1853</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row>
    <row r="136" spans="1:457" x14ac:dyDescent="0.35">
      <c r="A136" s="459" t="s">
        <v>1855</v>
      </c>
      <c r="B136" s="460">
        <v>2.5238362081107311</v>
      </c>
      <c r="C136" s="488">
        <f>NPV(About!A$94,'H2 Data'!AE$2:BH$2)/30*AB136+B136</f>
        <v>3.8439402657393309</v>
      </c>
      <c r="D136" s="462" t="s">
        <v>1592</v>
      </c>
      <c r="E136" s="463" t="s">
        <v>1855</v>
      </c>
      <c r="F136" s="463" t="s">
        <v>1391</v>
      </c>
      <c r="G136" s="463" t="s">
        <v>1593</v>
      </c>
      <c r="H136" s="463" t="s">
        <v>1829</v>
      </c>
      <c r="I136" s="463" t="s">
        <v>1595</v>
      </c>
      <c r="J136" s="464">
        <v>2037</v>
      </c>
      <c r="K136" s="465">
        <v>575</v>
      </c>
      <c r="L136" s="466">
        <v>0.95</v>
      </c>
      <c r="M136" s="466">
        <v>2.3300000000000001E-2</v>
      </c>
      <c r="N136" s="466">
        <v>0.25</v>
      </c>
      <c r="O136" s="471">
        <v>0.11</v>
      </c>
      <c r="P136" s="465">
        <v>1</v>
      </c>
      <c r="Q136" s="465">
        <v>2</v>
      </c>
      <c r="R136" s="465">
        <v>30</v>
      </c>
      <c r="S136" s="467" t="s">
        <v>1395</v>
      </c>
      <c r="T136" s="468">
        <v>48877</v>
      </c>
      <c r="U136" s="468">
        <v>481782.99999999994</v>
      </c>
      <c r="V136" s="468">
        <v>167577</v>
      </c>
      <c r="W136" s="468">
        <v>33514</v>
      </c>
      <c r="X136" s="465">
        <v>0</v>
      </c>
      <c r="Y136" s="469" t="s">
        <v>1830</v>
      </c>
      <c r="Z136" s="470">
        <v>18.559999999999999</v>
      </c>
      <c r="AA136" s="469" t="s">
        <v>1397</v>
      </c>
      <c r="AB136" s="465">
        <v>8.9999999999999993E-3</v>
      </c>
      <c r="AC136" s="466">
        <v>0.7</v>
      </c>
      <c r="AD136" s="466">
        <v>0.7</v>
      </c>
      <c r="AE136" s="466">
        <v>0.7</v>
      </c>
      <c r="AF136" s="467" t="s">
        <v>1398</v>
      </c>
      <c r="AG136" s="465">
        <v>432</v>
      </c>
      <c r="AH136" s="465">
        <v>432</v>
      </c>
      <c r="AI136" s="465">
        <v>432</v>
      </c>
      <c r="AJ136" s="465">
        <v>30</v>
      </c>
      <c r="AK136" s="469" t="s">
        <v>1399</v>
      </c>
      <c r="AL136" s="466">
        <v>1</v>
      </c>
      <c r="AM136" s="466">
        <v>0</v>
      </c>
      <c r="AN136" s="469" t="s">
        <v>1400</v>
      </c>
      <c r="AO136" s="466"/>
      <c r="AP136" s="466"/>
      <c r="AQ136" s="466"/>
      <c r="AR136" s="466"/>
      <c r="AS136" s="466"/>
      <c r="AT136" s="466"/>
      <c r="AU136" s="466"/>
      <c r="AV136" s="466"/>
      <c r="AW136" s="466"/>
      <c r="AX136" s="466"/>
      <c r="AY136" s="466"/>
      <c r="AZ136" s="466"/>
      <c r="BA136" s="466"/>
      <c r="BB136" s="466"/>
      <c r="BC136" s="466"/>
      <c r="BD136" s="466"/>
      <c r="BE136" s="466"/>
      <c r="BF136" s="466"/>
      <c r="BG136" s="466"/>
      <c r="BH136" s="466"/>
      <c r="BI136" s="466"/>
      <c r="BJ136" s="466"/>
      <c r="BK136" s="466"/>
      <c r="BL136" s="466"/>
      <c r="BM136" s="466"/>
      <c r="BN136" s="466"/>
      <c r="BO136" s="466"/>
      <c r="BP136" s="466"/>
      <c r="BQ136" s="466"/>
      <c r="BR136" s="466"/>
      <c r="BS136" s="466"/>
      <c r="BT136" s="466"/>
      <c r="BU136" s="466"/>
      <c r="BV136" s="466"/>
      <c r="BW136" s="466"/>
      <c r="BX136" s="466"/>
      <c r="BY136" s="466"/>
      <c r="BZ136" s="466"/>
      <c r="CA136" s="466"/>
      <c r="CB136" s="466"/>
      <c r="CC136" s="466"/>
      <c r="CD136" s="466"/>
      <c r="CE136" s="466"/>
      <c r="CF136" s="466"/>
      <c r="CG136" s="466"/>
      <c r="CH136" s="466"/>
      <c r="CI136" s="466"/>
      <c r="CJ136" s="466"/>
      <c r="CK136" s="466"/>
      <c r="CL136" s="466"/>
      <c r="CM136" s="466"/>
      <c r="CN136" s="466"/>
      <c r="CO136" s="466"/>
      <c r="CP136" s="466"/>
      <c r="CQ136" s="466"/>
      <c r="CR136" s="466"/>
      <c r="CS136" s="466"/>
      <c r="CT136" s="466"/>
      <c r="CU136" s="466"/>
      <c r="CV136" s="466"/>
      <c r="CW136" s="466"/>
      <c r="CX136" s="466"/>
      <c r="CY136" s="466"/>
      <c r="CZ136" s="466"/>
      <c r="DA136" s="466"/>
      <c r="DB136" s="466"/>
      <c r="DC136" s="466"/>
      <c r="DD136" s="466"/>
      <c r="DE136" s="466"/>
      <c r="DF136" s="466"/>
      <c r="DG136" s="466"/>
      <c r="DH136" s="466"/>
      <c r="DI136" s="466"/>
      <c r="DJ136" s="466"/>
      <c r="DK136" s="466"/>
      <c r="DL136" s="466"/>
      <c r="DM136" s="466"/>
      <c r="DN136" s="466"/>
      <c r="DO136" s="466"/>
      <c r="DP136" s="466"/>
      <c r="DQ136" s="466"/>
      <c r="DR136" s="466"/>
      <c r="DS136" s="466"/>
      <c r="DT136" s="466"/>
      <c r="DU136" s="466"/>
      <c r="DV136" s="466"/>
      <c r="DW136" s="471"/>
      <c r="DX136" s="466"/>
      <c r="DY136" s="466"/>
      <c r="DZ136" s="466"/>
      <c r="EA136" s="466"/>
      <c r="EB136" s="466"/>
      <c r="EC136" s="466"/>
      <c r="ED136" s="466"/>
      <c r="EE136" s="466"/>
      <c r="EF136" s="466"/>
      <c r="EG136" s="466"/>
      <c r="EH136" s="466"/>
      <c r="EI136" s="466"/>
      <c r="EJ136" s="466"/>
      <c r="EK136" s="465"/>
      <c r="EL136" s="465"/>
      <c r="EM136" s="465"/>
      <c r="EN136" s="465"/>
      <c r="EO136" s="466"/>
      <c r="EP136" s="466"/>
      <c r="EQ136" s="466"/>
      <c r="ER136" s="465"/>
      <c r="ES136" s="465"/>
      <c r="ET136" s="465"/>
      <c r="EU136" s="465"/>
      <c r="EV136" s="465"/>
      <c r="EW136" s="467"/>
      <c r="EX136" s="467" t="s">
        <v>1401</v>
      </c>
      <c r="EY136" s="467">
        <v>0</v>
      </c>
      <c r="EZ136" s="467">
        <v>0</v>
      </c>
      <c r="FA136" s="467">
        <v>0</v>
      </c>
      <c r="FB136" s="469" t="s">
        <v>1402</v>
      </c>
      <c r="FC136" s="467">
        <v>62.117280000000001</v>
      </c>
      <c r="FD136" s="469" t="s">
        <v>1831</v>
      </c>
      <c r="FE136" s="467">
        <v>1589.991</v>
      </c>
      <c r="FF136" s="469" t="s">
        <v>1404</v>
      </c>
      <c r="FG136" s="467">
        <v>0</v>
      </c>
      <c r="FH136" s="469" t="s">
        <v>1405</v>
      </c>
      <c r="FI136" s="467">
        <v>0</v>
      </c>
      <c r="FJ136" s="469" t="s">
        <v>1405</v>
      </c>
      <c r="FK136" s="467">
        <v>0</v>
      </c>
      <c r="FL136" s="472">
        <v>0</v>
      </c>
      <c r="FM136" s="473">
        <v>0</v>
      </c>
      <c r="FN136" s="473">
        <v>0</v>
      </c>
      <c r="FO136" s="473">
        <v>0</v>
      </c>
      <c r="FP136" s="473">
        <v>0</v>
      </c>
      <c r="FQ136" s="473">
        <v>0</v>
      </c>
      <c r="FR136" s="473">
        <v>0</v>
      </c>
      <c r="FS136" s="473">
        <v>0</v>
      </c>
      <c r="FT136" s="473">
        <v>0</v>
      </c>
      <c r="FU136" s="473">
        <v>0</v>
      </c>
      <c r="FV136" s="473">
        <v>0</v>
      </c>
      <c r="FW136" s="473">
        <v>0</v>
      </c>
      <c r="FX136" s="473">
        <v>0</v>
      </c>
      <c r="FY136" s="473">
        <v>0</v>
      </c>
      <c r="FZ136" s="473">
        <v>0</v>
      </c>
      <c r="GA136" s="473">
        <v>0</v>
      </c>
      <c r="GB136" s="473">
        <v>0</v>
      </c>
      <c r="GC136" s="473">
        <v>0</v>
      </c>
      <c r="GD136" s="473">
        <v>0</v>
      </c>
      <c r="GE136" s="473">
        <v>0</v>
      </c>
      <c r="GF136" s="473">
        <v>0</v>
      </c>
      <c r="GG136" s="473">
        <v>0</v>
      </c>
      <c r="GH136" s="473">
        <v>0</v>
      </c>
      <c r="GI136" s="473">
        <v>0</v>
      </c>
      <c r="GJ136" s="473">
        <v>0</v>
      </c>
      <c r="GK136" s="473">
        <v>0</v>
      </c>
      <c r="GL136" s="473">
        <v>0</v>
      </c>
      <c r="GM136" s="473">
        <v>0</v>
      </c>
      <c r="GN136" s="473">
        <v>0</v>
      </c>
      <c r="GO136" s="473">
        <v>0</v>
      </c>
      <c r="GP136" s="473">
        <v>0</v>
      </c>
      <c r="GQ136" s="473">
        <v>0</v>
      </c>
      <c r="GR136" s="473">
        <v>0</v>
      </c>
      <c r="GS136" s="473">
        <v>0</v>
      </c>
      <c r="GT136" s="473">
        <v>0</v>
      </c>
      <c r="GU136" s="473">
        <v>0</v>
      </c>
      <c r="GV136" s="473">
        <v>0</v>
      </c>
      <c r="GW136" s="473">
        <v>0</v>
      </c>
      <c r="GX136" s="473">
        <v>0</v>
      </c>
      <c r="GY136" s="473">
        <v>0</v>
      </c>
      <c r="GZ136" s="473">
        <v>0</v>
      </c>
      <c r="HA136" s="473">
        <v>0</v>
      </c>
      <c r="HB136" s="473">
        <v>0</v>
      </c>
      <c r="HC136" s="473">
        <v>0</v>
      </c>
      <c r="HD136" s="473">
        <v>0</v>
      </c>
      <c r="HE136" s="473">
        <v>0</v>
      </c>
      <c r="HF136" s="473">
        <v>0</v>
      </c>
      <c r="HG136" s="473">
        <v>0</v>
      </c>
      <c r="HH136" s="473">
        <v>0</v>
      </c>
      <c r="HI136" s="473">
        <v>0</v>
      </c>
      <c r="HJ136" s="473">
        <v>0</v>
      </c>
      <c r="HK136" s="473">
        <v>0</v>
      </c>
      <c r="HL136" s="473">
        <v>0</v>
      </c>
      <c r="HM136" s="473">
        <v>0</v>
      </c>
      <c r="HN136" s="473">
        <v>0</v>
      </c>
      <c r="HO136" s="473">
        <v>0</v>
      </c>
      <c r="HP136" s="473">
        <v>0</v>
      </c>
      <c r="HQ136" s="473">
        <v>0</v>
      </c>
      <c r="HR136" s="473">
        <v>0</v>
      </c>
      <c r="HS136" s="473">
        <v>0</v>
      </c>
      <c r="HT136" s="473">
        <v>0</v>
      </c>
      <c r="HU136" s="473">
        <v>0</v>
      </c>
      <c r="HV136" s="473">
        <v>0</v>
      </c>
      <c r="HW136" s="473">
        <v>0</v>
      </c>
      <c r="HX136" s="473">
        <v>0</v>
      </c>
      <c r="HY136" s="473">
        <v>0</v>
      </c>
      <c r="HZ136" s="473">
        <v>0</v>
      </c>
      <c r="IA136" s="473">
        <v>0</v>
      </c>
      <c r="IB136" s="473">
        <v>0</v>
      </c>
      <c r="IC136" s="473">
        <v>0</v>
      </c>
      <c r="ID136" s="473">
        <v>0</v>
      </c>
      <c r="IE136" s="473">
        <v>0</v>
      </c>
      <c r="IF136" s="473">
        <v>0</v>
      </c>
      <c r="IG136" s="473">
        <v>0</v>
      </c>
      <c r="IH136" s="473">
        <v>0</v>
      </c>
      <c r="II136" s="473">
        <v>0</v>
      </c>
      <c r="IJ136" s="473">
        <v>0</v>
      </c>
      <c r="IK136" s="473">
        <v>0</v>
      </c>
      <c r="IL136" s="473">
        <v>0</v>
      </c>
      <c r="IM136" s="473">
        <v>0</v>
      </c>
      <c r="IN136" s="473">
        <v>0</v>
      </c>
      <c r="IO136" s="473">
        <v>0</v>
      </c>
      <c r="IP136" s="473">
        <v>0</v>
      </c>
      <c r="IQ136" s="473">
        <v>0</v>
      </c>
      <c r="IR136" s="473">
        <v>0</v>
      </c>
      <c r="IS136" s="473">
        <v>0</v>
      </c>
      <c r="IT136" s="473">
        <v>0</v>
      </c>
      <c r="IU136" s="473">
        <v>0</v>
      </c>
      <c r="IV136" s="473">
        <v>0</v>
      </c>
      <c r="IW136" s="473">
        <v>0</v>
      </c>
      <c r="IX136" s="473">
        <v>0</v>
      </c>
      <c r="IY136" s="473">
        <v>0</v>
      </c>
      <c r="IZ136" s="473">
        <v>0</v>
      </c>
      <c r="JA136" s="473">
        <v>0</v>
      </c>
      <c r="JB136" s="473">
        <v>0</v>
      </c>
      <c r="JC136" s="473">
        <v>0</v>
      </c>
      <c r="JD136" s="473">
        <v>0</v>
      </c>
      <c r="JE136" s="473">
        <v>0</v>
      </c>
      <c r="JF136" s="473">
        <v>0</v>
      </c>
      <c r="JG136" s="473">
        <v>0</v>
      </c>
      <c r="JH136" s="473">
        <v>0</v>
      </c>
      <c r="JI136" s="467" t="s">
        <v>1416</v>
      </c>
      <c r="JJ136" s="467" t="s">
        <v>1416</v>
      </c>
      <c r="JK136" s="395"/>
      <c r="JL136" s="395"/>
      <c r="JM136" s="395"/>
      <c r="JN136" s="395"/>
      <c r="JO136" s="395"/>
      <c r="JP136" s="395"/>
      <c r="JQ136" s="395"/>
      <c r="JR136" s="395"/>
      <c r="JS136" s="395"/>
      <c r="JT136" s="395"/>
      <c r="JU136" s="395"/>
      <c r="JV136" s="395"/>
      <c r="JW136" s="395"/>
      <c r="JX136" s="395"/>
      <c r="JY136" s="395"/>
      <c r="JZ136" s="395"/>
      <c r="KA136" s="395"/>
      <c r="KB136" s="395"/>
      <c r="KC136" s="395"/>
      <c r="KD136" s="395"/>
      <c r="KE136" s="395"/>
      <c r="KF136" s="395"/>
      <c r="KG136" s="395"/>
      <c r="KH136" s="395"/>
      <c r="KI136" s="395"/>
      <c r="KJ136" s="395"/>
      <c r="KK136" s="395"/>
      <c r="KL136" s="395"/>
      <c r="KM136" s="395"/>
      <c r="KN136" s="395"/>
      <c r="KO136" s="395"/>
      <c r="KP136" s="395"/>
      <c r="KQ136" s="395"/>
      <c r="KR136" s="395"/>
      <c r="KS136" s="395"/>
      <c r="KT136" s="395"/>
      <c r="KU136" s="395"/>
      <c r="KV136" s="395"/>
      <c r="KW136" s="395"/>
      <c r="KX136" s="395"/>
      <c r="KY136" s="395"/>
      <c r="KZ136" s="395"/>
      <c r="LA136" s="395"/>
      <c r="LB136" s="395"/>
      <c r="LC136" s="395"/>
      <c r="LD136" s="395"/>
      <c r="LE136" s="395"/>
      <c r="LF136" s="395"/>
      <c r="LG136" s="395"/>
      <c r="LH136" s="395"/>
      <c r="LI136" s="395"/>
      <c r="LJ136" s="395"/>
      <c r="LK136" s="395"/>
      <c r="LL136" s="395"/>
      <c r="LM136" s="395"/>
      <c r="LN136" s="395"/>
      <c r="LO136" s="395"/>
      <c r="LP136" s="395"/>
      <c r="LQ136" s="395"/>
      <c r="LR136" s="395"/>
      <c r="LS136" s="395"/>
      <c r="LT136" s="395"/>
      <c r="LU136" s="395"/>
      <c r="LV136" s="395"/>
      <c r="LW136" s="395"/>
      <c r="LX136" s="395"/>
      <c r="LY136" s="395"/>
      <c r="LZ136" s="395"/>
      <c r="MA136" s="395"/>
      <c r="MB136" s="395"/>
      <c r="MC136" s="395"/>
      <c r="MD136" s="395"/>
      <c r="ME136" s="395"/>
      <c r="MF136" s="395"/>
      <c r="MG136" s="395"/>
      <c r="MH136" s="395"/>
      <c r="MI136" s="395"/>
      <c r="MJ136" s="395"/>
      <c r="MK136" s="395"/>
      <c r="ML136" s="395"/>
      <c r="MM136" s="395"/>
      <c r="MN136" s="395"/>
      <c r="MO136" s="395"/>
      <c r="MP136" s="395"/>
      <c r="MQ136" s="395"/>
      <c r="MR136" s="395"/>
      <c r="MS136" s="395"/>
      <c r="MT136" s="395"/>
      <c r="MU136" s="395"/>
      <c r="MV136" s="395"/>
      <c r="MW136" s="395"/>
      <c r="MX136" s="395"/>
      <c r="MY136" s="395"/>
      <c r="MZ136" s="395"/>
      <c r="NA136" s="395"/>
      <c r="NB136" s="395"/>
      <c r="NC136" s="395"/>
      <c r="ND136" s="395"/>
      <c r="NE136" s="395"/>
      <c r="NF136" s="395"/>
      <c r="NG136" s="489"/>
      <c r="NH136" s="475">
        <v>2.5238362081107311</v>
      </c>
      <c r="NI136" s="475">
        <v>21.0033649238975</v>
      </c>
      <c r="NJ136" s="475">
        <v>2.7079961916067612</v>
      </c>
      <c r="NK136" s="475">
        <v>4636.6517759999997</v>
      </c>
      <c r="NL136" s="475">
        <v>15.909078967720919</v>
      </c>
      <c r="NM136" s="475">
        <v>0.167577</v>
      </c>
      <c r="NN136" s="475">
        <v>0.48178299999999991</v>
      </c>
      <c r="NO136" s="475">
        <v>4.8876999999999997E-2</v>
      </c>
      <c r="NP136" s="475">
        <v>3.0117922986460731E-2</v>
      </c>
      <c r="NQ136" s="475">
        <v>0.39244759798578877</v>
      </c>
      <c r="NR136" s="475">
        <v>1.366862155732304</v>
      </c>
      <c r="NS136" s="475">
        <v>0</v>
      </c>
      <c r="NT136" s="475">
        <v>12.087378093051642</v>
      </c>
      <c r="NU136" s="475">
        <v>0.46865725816308373</v>
      </c>
      <c r="NV136" s="475">
        <v>0</v>
      </c>
      <c r="NW136" s="475">
        <v>0.25886309363884669</v>
      </c>
      <c r="NX136" s="475">
        <v>0</v>
      </c>
      <c r="NY136" s="475">
        <v>0</v>
      </c>
      <c r="NZ136" s="475">
        <v>0.57639792317633243</v>
      </c>
      <c r="OA136" s="475">
        <v>2.0339956353659538E-2</v>
      </c>
      <c r="OB136" s="475">
        <v>0.2649999999999999</v>
      </c>
      <c r="OC136" s="475">
        <v>0.86380733848392377</v>
      </c>
      <c r="OD136" s="475">
        <v>2.0467943914193935E-13</v>
      </c>
      <c r="OE136" s="475">
        <v>1.7794405879534033E-12</v>
      </c>
      <c r="OF136" s="475">
        <v>0.1099999964237213</v>
      </c>
      <c r="OG136" s="475">
        <v>6.2840571999549871E-2</v>
      </c>
      <c r="OH136" s="475">
        <v>0.27939122730318816</v>
      </c>
      <c r="OI136" s="475">
        <v>0.11</v>
      </c>
      <c r="OJ136" s="475">
        <v>4.3200000000000002E-2</v>
      </c>
      <c r="OK136" s="475">
        <v>5.5226400000000009E-2</v>
      </c>
      <c r="OL136" s="475">
        <v>0.73918862128853147</v>
      </c>
      <c r="OM136" s="475" t="s">
        <v>1395</v>
      </c>
      <c r="ON136" s="475">
        <v>1</v>
      </c>
      <c r="OO136" s="475">
        <v>125</v>
      </c>
      <c r="OP136" s="490"/>
      <c r="OQ136" s="491" t="s">
        <v>1395</v>
      </c>
      <c r="OR136" s="478" t="s">
        <v>1395</v>
      </c>
      <c r="OS136" s="479">
        <v>731751</v>
      </c>
      <c r="OT136" s="479">
        <v>2037</v>
      </c>
      <c r="OU136" s="479" t="s">
        <v>1395</v>
      </c>
      <c r="OV136" s="479" t="s">
        <v>1395</v>
      </c>
      <c r="OW136" s="479">
        <v>0</v>
      </c>
      <c r="OX136" s="479">
        <v>1</v>
      </c>
      <c r="OY136" s="480">
        <v>1</v>
      </c>
      <c r="OZ136" s="480">
        <v>0.72739595297858162</v>
      </c>
      <c r="PA136" s="481"/>
      <c r="PB136" s="482">
        <v>2.5238362081107311</v>
      </c>
      <c r="PC136" s="483"/>
      <c r="PD136" s="478">
        <v>296.77408608351823</v>
      </c>
      <c r="PE136" s="479">
        <v>7.5632178505262473E-10</v>
      </c>
      <c r="PF136" s="479">
        <v>367.1470194658873</v>
      </c>
      <c r="PG136" s="480">
        <v>2.5238362081107311</v>
      </c>
      <c r="PH136" s="483"/>
      <c r="PI136" s="478">
        <v>2.5238362081107311</v>
      </c>
      <c r="PJ136" s="479">
        <v>95675</v>
      </c>
      <c r="PK136" s="479">
        <v>575</v>
      </c>
      <c r="PL136" s="479">
        <v>6.1901636186536102E-2</v>
      </c>
      <c r="PM136" s="484">
        <v>36</v>
      </c>
      <c r="PN136" s="479">
        <v>12672</v>
      </c>
      <c r="PO136" s="485">
        <v>2034</v>
      </c>
      <c r="PP136" s="479">
        <v>33</v>
      </c>
      <c r="PQ136" s="479">
        <v>0</v>
      </c>
      <c r="PR136" s="486" t="s">
        <v>1856</v>
      </c>
      <c r="PS136" s="486" t="s">
        <v>1595</v>
      </c>
      <c r="PT136" s="479">
        <v>1</v>
      </c>
      <c r="PU136" s="487" t="s">
        <v>1855</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row>
    <row r="137" spans="1:457" x14ac:dyDescent="0.35">
      <c r="A137" s="459" t="s">
        <v>1857</v>
      </c>
      <c r="B137" s="460">
        <v>2.5857378442972672</v>
      </c>
      <c r="C137" s="488">
        <f>NPV(About!A$94,'H2 Data'!AE$2:BH$2)/30*AB137+B137</f>
        <v>3.905841901925867</v>
      </c>
      <c r="D137" s="462" t="s">
        <v>1592</v>
      </c>
      <c r="E137" s="463" t="s">
        <v>1857</v>
      </c>
      <c r="F137" s="463" t="s">
        <v>1391</v>
      </c>
      <c r="G137" s="463" t="s">
        <v>1593</v>
      </c>
      <c r="H137" s="463" t="s">
        <v>1829</v>
      </c>
      <c r="I137" s="463" t="s">
        <v>1595</v>
      </c>
      <c r="J137" s="464">
        <v>2038</v>
      </c>
      <c r="K137" s="465">
        <v>575</v>
      </c>
      <c r="L137" s="466">
        <v>0.95</v>
      </c>
      <c r="M137" s="466">
        <v>2.3300000000000001E-2</v>
      </c>
      <c r="N137" s="466">
        <v>0.25</v>
      </c>
      <c r="O137" s="471">
        <v>0.11</v>
      </c>
      <c r="P137" s="465">
        <v>1</v>
      </c>
      <c r="Q137" s="465">
        <v>2</v>
      </c>
      <c r="R137" s="465">
        <v>30</v>
      </c>
      <c r="S137" s="467" t="s">
        <v>1395</v>
      </c>
      <c r="T137" s="468">
        <v>49869.000000000007</v>
      </c>
      <c r="U137" s="468">
        <v>491563.00000000006</v>
      </c>
      <c r="V137" s="468">
        <v>170979.00000000003</v>
      </c>
      <c r="W137" s="468">
        <v>34195.000000000007</v>
      </c>
      <c r="X137" s="465">
        <v>0</v>
      </c>
      <c r="Y137" s="469" t="s">
        <v>1830</v>
      </c>
      <c r="Z137" s="470">
        <v>18.559999999999999</v>
      </c>
      <c r="AA137" s="469" t="s">
        <v>1397</v>
      </c>
      <c r="AB137" s="465">
        <v>8.9999999999999993E-3</v>
      </c>
      <c r="AC137" s="466">
        <v>0.7</v>
      </c>
      <c r="AD137" s="466">
        <v>0.7</v>
      </c>
      <c r="AE137" s="466">
        <v>0.7</v>
      </c>
      <c r="AF137" s="467" t="s">
        <v>1398</v>
      </c>
      <c r="AG137" s="465">
        <v>431</v>
      </c>
      <c r="AH137" s="465">
        <v>431</v>
      </c>
      <c r="AI137" s="465">
        <v>431</v>
      </c>
      <c r="AJ137" s="465">
        <v>30</v>
      </c>
      <c r="AK137" s="469" t="s">
        <v>1399</v>
      </c>
      <c r="AL137" s="466">
        <v>1</v>
      </c>
      <c r="AM137" s="466">
        <v>0</v>
      </c>
      <c r="AN137" s="469" t="s">
        <v>1400</v>
      </c>
      <c r="AO137" s="466"/>
      <c r="AP137" s="466"/>
      <c r="AQ137" s="466"/>
      <c r="AR137" s="466"/>
      <c r="AS137" s="466"/>
      <c r="AT137" s="466"/>
      <c r="AU137" s="466"/>
      <c r="AV137" s="466"/>
      <c r="AW137" s="466"/>
      <c r="AX137" s="466"/>
      <c r="AY137" s="466"/>
      <c r="AZ137" s="466"/>
      <c r="BA137" s="466"/>
      <c r="BB137" s="466"/>
      <c r="BC137" s="466"/>
      <c r="BD137" s="466"/>
      <c r="BE137" s="466"/>
      <c r="BF137" s="466"/>
      <c r="BG137" s="466"/>
      <c r="BH137" s="466"/>
      <c r="BI137" s="466"/>
      <c r="BJ137" s="466"/>
      <c r="BK137" s="466"/>
      <c r="BL137" s="466"/>
      <c r="BM137" s="466"/>
      <c r="BN137" s="466"/>
      <c r="BO137" s="466"/>
      <c r="BP137" s="466"/>
      <c r="BQ137" s="466"/>
      <c r="BR137" s="466"/>
      <c r="BS137" s="466"/>
      <c r="BT137" s="466"/>
      <c r="BU137" s="466"/>
      <c r="BV137" s="466"/>
      <c r="BW137" s="466"/>
      <c r="BX137" s="466"/>
      <c r="BY137" s="466"/>
      <c r="BZ137" s="466"/>
      <c r="CA137" s="466"/>
      <c r="CB137" s="466"/>
      <c r="CC137" s="466"/>
      <c r="CD137" s="466"/>
      <c r="CE137" s="466"/>
      <c r="CF137" s="466"/>
      <c r="CG137" s="466"/>
      <c r="CH137" s="466"/>
      <c r="CI137" s="466"/>
      <c r="CJ137" s="466"/>
      <c r="CK137" s="466"/>
      <c r="CL137" s="466"/>
      <c r="CM137" s="466"/>
      <c r="CN137" s="466"/>
      <c r="CO137" s="466"/>
      <c r="CP137" s="466"/>
      <c r="CQ137" s="466"/>
      <c r="CR137" s="466"/>
      <c r="CS137" s="466"/>
      <c r="CT137" s="466"/>
      <c r="CU137" s="466"/>
      <c r="CV137" s="466"/>
      <c r="CW137" s="466"/>
      <c r="CX137" s="466"/>
      <c r="CY137" s="466"/>
      <c r="CZ137" s="466"/>
      <c r="DA137" s="466"/>
      <c r="DB137" s="466"/>
      <c r="DC137" s="466"/>
      <c r="DD137" s="466"/>
      <c r="DE137" s="466"/>
      <c r="DF137" s="466"/>
      <c r="DG137" s="466"/>
      <c r="DH137" s="466"/>
      <c r="DI137" s="466"/>
      <c r="DJ137" s="466"/>
      <c r="DK137" s="466"/>
      <c r="DL137" s="466"/>
      <c r="DM137" s="466"/>
      <c r="DN137" s="466"/>
      <c r="DO137" s="466"/>
      <c r="DP137" s="466"/>
      <c r="DQ137" s="466"/>
      <c r="DR137" s="466"/>
      <c r="DS137" s="466"/>
      <c r="DT137" s="466"/>
      <c r="DU137" s="466"/>
      <c r="DV137" s="466"/>
      <c r="DW137" s="471"/>
      <c r="DX137" s="466"/>
      <c r="DY137" s="466"/>
      <c r="DZ137" s="466"/>
      <c r="EA137" s="466"/>
      <c r="EB137" s="466"/>
      <c r="EC137" s="466"/>
      <c r="ED137" s="466"/>
      <c r="EE137" s="466"/>
      <c r="EF137" s="466"/>
      <c r="EG137" s="466"/>
      <c r="EH137" s="466"/>
      <c r="EI137" s="466"/>
      <c r="EJ137" s="466"/>
      <c r="EK137" s="465"/>
      <c r="EL137" s="465"/>
      <c r="EM137" s="465"/>
      <c r="EN137" s="465"/>
      <c r="EO137" s="466"/>
      <c r="EP137" s="466"/>
      <c r="EQ137" s="466"/>
      <c r="ER137" s="465"/>
      <c r="ES137" s="465"/>
      <c r="ET137" s="465"/>
      <c r="EU137" s="465"/>
      <c r="EV137" s="465"/>
      <c r="EW137" s="467"/>
      <c r="EX137" s="467" t="s">
        <v>1401</v>
      </c>
      <c r="EY137" s="467">
        <v>0</v>
      </c>
      <c r="EZ137" s="467">
        <v>0</v>
      </c>
      <c r="FA137" s="467">
        <v>0</v>
      </c>
      <c r="FB137" s="469" t="s">
        <v>1402</v>
      </c>
      <c r="FC137" s="467">
        <v>62.117280000000001</v>
      </c>
      <c r="FD137" s="469" t="s">
        <v>1831</v>
      </c>
      <c r="FE137" s="467">
        <v>1589.991</v>
      </c>
      <c r="FF137" s="469" t="s">
        <v>1404</v>
      </c>
      <c r="FG137" s="467">
        <v>0</v>
      </c>
      <c r="FH137" s="469" t="s">
        <v>1405</v>
      </c>
      <c r="FI137" s="467">
        <v>0</v>
      </c>
      <c r="FJ137" s="469" t="s">
        <v>1405</v>
      </c>
      <c r="FK137" s="467">
        <v>0</v>
      </c>
      <c r="FL137" s="472">
        <v>0</v>
      </c>
      <c r="FM137" s="473">
        <v>0</v>
      </c>
      <c r="FN137" s="473">
        <v>0</v>
      </c>
      <c r="FO137" s="473">
        <v>0</v>
      </c>
      <c r="FP137" s="473">
        <v>0</v>
      </c>
      <c r="FQ137" s="473">
        <v>0</v>
      </c>
      <c r="FR137" s="473">
        <v>0</v>
      </c>
      <c r="FS137" s="473">
        <v>0</v>
      </c>
      <c r="FT137" s="473">
        <v>0</v>
      </c>
      <c r="FU137" s="473">
        <v>0</v>
      </c>
      <c r="FV137" s="473">
        <v>0</v>
      </c>
      <c r="FW137" s="473">
        <v>0</v>
      </c>
      <c r="FX137" s="473">
        <v>0</v>
      </c>
      <c r="FY137" s="473">
        <v>0</v>
      </c>
      <c r="FZ137" s="473">
        <v>0</v>
      </c>
      <c r="GA137" s="473">
        <v>0</v>
      </c>
      <c r="GB137" s="473">
        <v>0</v>
      </c>
      <c r="GC137" s="473">
        <v>0</v>
      </c>
      <c r="GD137" s="473">
        <v>0</v>
      </c>
      <c r="GE137" s="473">
        <v>0</v>
      </c>
      <c r="GF137" s="473">
        <v>0</v>
      </c>
      <c r="GG137" s="473">
        <v>0</v>
      </c>
      <c r="GH137" s="473">
        <v>0</v>
      </c>
      <c r="GI137" s="473">
        <v>0</v>
      </c>
      <c r="GJ137" s="473">
        <v>0</v>
      </c>
      <c r="GK137" s="473">
        <v>0</v>
      </c>
      <c r="GL137" s="473">
        <v>0</v>
      </c>
      <c r="GM137" s="473">
        <v>0</v>
      </c>
      <c r="GN137" s="473">
        <v>0</v>
      </c>
      <c r="GO137" s="473">
        <v>0</v>
      </c>
      <c r="GP137" s="473">
        <v>0</v>
      </c>
      <c r="GQ137" s="473">
        <v>0</v>
      </c>
      <c r="GR137" s="473">
        <v>0</v>
      </c>
      <c r="GS137" s="473">
        <v>0</v>
      </c>
      <c r="GT137" s="473">
        <v>0</v>
      </c>
      <c r="GU137" s="473">
        <v>0</v>
      </c>
      <c r="GV137" s="473">
        <v>0</v>
      </c>
      <c r="GW137" s="473">
        <v>0</v>
      </c>
      <c r="GX137" s="473">
        <v>0</v>
      </c>
      <c r="GY137" s="473">
        <v>0</v>
      </c>
      <c r="GZ137" s="473">
        <v>0</v>
      </c>
      <c r="HA137" s="473">
        <v>0</v>
      </c>
      <c r="HB137" s="473">
        <v>0</v>
      </c>
      <c r="HC137" s="473">
        <v>0</v>
      </c>
      <c r="HD137" s="473">
        <v>0</v>
      </c>
      <c r="HE137" s="473">
        <v>0</v>
      </c>
      <c r="HF137" s="473">
        <v>0</v>
      </c>
      <c r="HG137" s="473">
        <v>0</v>
      </c>
      <c r="HH137" s="473">
        <v>0</v>
      </c>
      <c r="HI137" s="473">
        <v>0</v>
      </c>
      <c r="HJ137" s="473">
        <v>0</v>
      </c>
      <c r="HK137" s="473">
        <v>0</v>
      </c>
      <c r="HL137" s="473">
        <v>0</v>
      </c>
      <c r="HM137" s="473">
        <v>0</v>
      </c>
      <c r="HN137" s="473">
        <v>0</v>
      </c>
      <c r="HO137" s="473">
        <v>0</v>
      </c>
      <c r="HP137" s="473">
        <v>0</v>
      </c>
      <c r="HQ137" s="473">
        <v>0</v>
      </c>
      <c r="HR137" s="473">
        <v>0</v>
      </c>
      <c r="HS137" s="473">
        <v>0</v>
      </c>
      <c r="HT137" s="473">
        <v>0</v>
      </c>
      <c r="HU137" s="473">
        <v>0</v>
      </c>
      <c r="HV137" s="473">
        <v>0</v>
      </c>
      <c r="HW137" s="473">
        <v>0</v>
      </c>
      <c r="HX137" s="473">
        <v>0</v>
      </c>
      <c r="HY137" s="473">
        <v>0</v>
      </c>
      <c r="HZ137" s="473">
        <v>0</v>
      </c>
      <c r="IA137" s="473">
        <v>0</v>
      </c>
      <c r="IB137" s="473">
        <v>0</v>
      </c>
      <c r="IC137" s="473">
        <v>0</v>
      </c>
      <c r="ID137" s="473">
        <v>0</v>
      </c>
      <c r="IE137" s="473">
        <v>0</v>
      </c>
      <c r="IF137" s="473">
        <v>0</v>
      </c>
      <c r="IG137" s="473">
        <v>0</v>
      </c>
      <c r="IH137" s="473">
        <v>0</v>
      </c>
      <c r="II137" s="473">
        <v>0</v>
      </c>
      <c r="IJ137" s="473">
        <v>0</v>
      </c>
      <c r="IK137" s="473">
        <v>0</v>
      </c>
      <c r="IL137" s="473">
        <v>0</v>
      </c>
      <c r="IM137" s="473">
        <v>0</v>
      </c>
      <c r="IN137" s="473">
        <v>0</v>
      </c>
      <c r="IO137" s="473">
        <v>0</v>
      </c>
      <c r="IP137" s="473">
        <v>0</v>
      </c>
      <c r="IQ137" s="473">
        <v>0</v>
      </c>
      <c r="IR137" s="473">
        <v>0</v>
      </c>
      <c r="IS137" s="473">
        <v>0</v>
      </c>
      <c r="IT137" s="473">
        <v>0</v>
      </c>
      <c r="IU137" s="473">
        <v>0</v>
      </c>
      <c r="IV137" s="473">
        <v>0</v>
      </c>
      <c r="IW137" s="473">
        <v>0</v>
      </c>
      <c r="IX137" s="473">
        <v>0</v>
      </c>
      <c r="IY137" s="473">
        <v>0</v>
      </c>
      <c r="IZ137" s="473">
        <v>0</v>
      </c>
      <c r="JA137" s="473">
        <v>0</v>
      </c>
      <c r="JB137" s="473">
        <v>0</v>
      </c>
      <c r="JC137" s="473">
        <v>0</v>
      </c>
      <c r="JD137" s="473">
        <v>0</v>
      </c>
      <c r="JE137" s="473">
        <v>0</v>
      </c>
      <c r="JF137" s="473">
        <v>0</v>
      </c>
      <c r="JG137" s="473">
        <v>0</v>
      </c>
      <c r="JH137" s="473">
        <v>0</v>
      </c>
      <c r="JI137" s="467" t="s">
        <v>1416</v>
      </c>
      <c r="JJ137" s="467" t="s">
        <v>1416</v>
      </c>
      <c r="JK137" s="395"/>
      <c r="JL137" s="395"/>
      <c r="JM137" s="395"/>
      <c r="JN137" s="395"/>
      <c r="JO137" s="395"/>
      <c r="JP137" s="395"/>
      <c r="JQ137" s="395"/>
      <c r="JR137" s="395"/>
      <c r="JS137" s="395"/>
      <c r="JT137" s="395"/>
      <c r="JU137" s="395"/>
      <c r="JV137" s="395"/>
      <c r="JW137" s="395"/>
      <c r="JX137" s="395"/>
      <c r="JY137" s="395"/>
      <c r="JZ137" s="395"/>
      <c r="KA137" s="395"/>
      <c r="KB137" s="395"/>
      <c r="KC137" s="395"/>
      <c r="KD137" s="395"/>
      <c r="KE137" s="395"/>
      <c r="KF137" s="395"/>
      <c r="KG137" s="395"/>
      <c r="KH137" s="395"/>
      <c r="KI137" s="395"/>
      <c r="KJ137" s="395"/>
      <c r="KK137" s="395"/>
      <c r="KL137" s="395"/>
      <c r="KM137" s="395"/>
      <c r="KN137" s="395"/>
      <c r="KO137" s="395"/>
      <c r="KP137" s="395"/>
      <c r="KQ137" s="395"/>
      <c r="KR137" s="395"/>
      <c r="KS137" s="395"/>
      <c r="KT137" s="395"/>
      <c r="KU137" s="395"/>
      <c r="KV137" s="395"/>
      <c r="KW137" s="395"/>
      <c r="KX137" s="395"/>
      <c r="KY137" s="395"/>
      <c r="KZ137" s="395"/>
      <c r="LA137" s="395"/>
      <c r="LB137" s="395"/>
      <c r="LC137" s="395"/>
      <c r="LD137" s="395"/>
      <c r="LE137" s="395"/>
      <c r="LF137" s="395"/>
      <c r="LG137" s="395"/>
      <c r="LH137" s="395"/>
      <c r="LI137" s="395"/>
      <c r="LJ137" s="395"/>
      <c r="LK137" s="395"/>
      <c r="LL137" s="395"/>
      <c r="LM137" s="395"/>
      <c r="LN137" s="395"/>
      <c r="LO137" s="395"/>
      <c r="LP137" s="395"/>
      <c r="LQ137" s="395"/>
      <c r="LR137" s="395"/>
      <c r="LS137" s="395"/>
      <c r="LT137" s="395"/>
      <c r="LU137" s="395"/>
      <c r="LV137" s="395"/>
      <c r="LW137" s="395"/>
      <c r="LX137" s="395"/>
      <c r="LY137" s="395"/>
      <c r="LZ137" s="395"/>
      <c r="MA137" s="395"/>
      <c r="MB137" s="395"/>
      <c r="MC137" s="395"/>
      <c r="MD137" s="395"/>
      <c r="ME137" s="395"/>
      <c r="MF137" s="395"/>
      <c r="MG137" s="395"/>
      <c r="MH137" s="395"/>
      <c r="MI137" s="395"/>
      <c r="MJ137" s="395"/>
      <c r="MK137" s="395"/>
      <c r="ML137" s="395"/>
      <c r="MM137" s="395"/>
      <c r="MN137" s="395"/>
      <c r="MO137" s="395"/>
      <c r="MP137" s="395"/>
      <c r="MQ137" s="395"/>
      <c r="MR137" s="395"/>
      <c r="MS137" s="395"/>
      <c r="MT137" s="395"/>
      <c r="MU137" s="395"/>
      <c r="MV137" s="395"/>
      <c r="MW137" s="395"/>
      <c r="MX137" s="395"/>
      <c r="MY137" s="395"/>
      <c r="MZ137" s="395"/>
      <c r="NA137" s="395"/>
      <c r="NB137" s="395"/>
      <c r="NC137" s="395"/>
      <c r="ND137" s="395"/>
      <c r="NE137" s="395"/>
      <c r="NF137" s="395"/>
      <c r="NG137" s="489"/>
      <c r="NH137" s="475">
        <v>2.5857378442972672</v>
      </c>
      <c r="NI137" s="475">
        <v>21.518510340241857</v>
      </c>
      <c r="NJ137" s="475">
        <v>2.7706081270360654</v>
      </c>
      <c r="NK137" s="475">
        <v>4636.6517759999997</v>
      </c>
      <c r="NL137" s="475">
        <v>16.299069226932343</v>
      </c>
      <c r="NM137" s="475">
        <v>0.17097900000000002</v>
      </c>
      <c r="NN137" s="475">
        <v>0.49156300000000014</v>
      </c>
      <c r="NO137" s="475">
        <v>4.9869000000000011E-2</v>
      </c>
      <c r="NP137" s="475">
        <v>3.0657129184043386E-2</v>
      </c>
      <c r="NQ137" s="475">
        <v>0.39934458149652946</v>
      </c>
      <c r="NR137" s="475">
        <v>1.3946366644146411</v>
      </c>
      <c r="NS137" s="475">
        <v>0</v>
      </c>
      <c r="NT137" s="475">
        <v>12.368177807805489</v>
      </c>
      <c r="NU137" s="475">
        <v>0.47816728501631528</v>
      </c>
      <c r="NV137" s="475">
        <v>0</v>
      </c>
      <c r="NW137" s="475">
        <v>0.27277191687283153</v>
      </c>
      <c r="NX137" s="475">
        <v>0</v>
      </c>
      <c r="NY137" s="475">
        <v>0</v>
      </c>
      <c r="NZ137" s="475">
        <v>0.6122457129584461</v>
      </c>
      <c r="OA137" s="475">
        <v>2.03399979216028E-2</v>
      </c>
      <c r="OB137" s="475">
        <v>0.2649999999999999</v>
      </c>
      <c r="OC137" s="475">
        <v>0.88721795374649282</v>
      </c>
      <c r="OD137" s="475">
        <v>1.8559984693912298E-13</v>
      </c>
      <c r="OE137" s="475">
        <v>1.6135665709557965E-12</v>
      </c>
      <c r="OF137" s="475">
        <v>0.1099999964237213</v>
      </c>
      <c r="OG137" s="475">
        <v>6.3242658972740187E-2</v>
      </c>
      <c r="OH137" s="475">
        <v>0.2825819442959665</v>
      </c>
      <c r="OI137" s="475">
        <v>0.11</v>
      </c>
      <c r="OJ137" s="475">
        <v>4.3099999999999999E-2</v>
      </c>
      <c r="OK137" s="475">
        <v>5.5174950000000014E-2</v>
      </c>
      <c r="OL137" s="475">
        <v>0.72445197142218476</v>
      </c>
      <c r="OM137" s="475" t="s">
        <v>1395</v>
      </c>
      <c r="ON137" s="475">
        <v>1</v>
      </c>
      <c r="OO137" s="475">
        <v>126</v>
      </c>
      <c r="OP137" s="490"/>
      <c r="OQ137" s="491" t="s">
        <v>1395</v>
      </c>
      <c r="OR137" s="478" t="s">
        <v>1395</v>
      </c>
      <c r="OS137" s="479">
        <v>746606.00000000012</v>
      </c>
      <c r="OT137" s="479">
        <v>2038</v>
      </c>
      <c r="OU137" s="479" t="s">
        <v>1395</v>
      </c>
      <c r="OV137" s="479" t="s">
        <v>1395</v>
      </c>
      <c r="OW137" s="479">
        <v>0</v>
      </c>
      <c r="OX137" s="479">
        <v>1</v>
      </c>
      <c r="OY137" s="480">
        <v>1</v>
      </c>
      <c r="OZ137" s="480">
        <v>0.7128956813798083</v>
      </c>
      <c r="PA137" s="481"/>
      <c r="PB137" s="482">
        <v>2.5857378442972672</v>
      </c>
      <c r="PC137" s="483"/>
      <c r="PD137" s="478">
        <v>296.76184321238884</v>
      </c>
      <c r="PE137" s="479">
        <v>6.7214710292617024E-10</v>
      </c>
      <c r="PF137" s="479">
        <v>369.57940751186197</v>
      </c>
      <c r="PG137" s="480">
        <v>2.5857378442972672</v>
      </c>
      <c r="PH137" s="483"/>
      <c r="PI137" s="478">
        <v>2.5857378442972672</v>
      </c>
      <c r="PJ137" s="479">
        <v>96250</v>
      </c>
      <c r="PK137" s="479">
        <v>575</v>
      </c>
      <c r="PL137" s="479">
        <v>6.3038751708342389E-2</v>
      </c>
      <c r="PM137" s="484">
        <v>36</v>
      </c>
      <c r="PN137" s="479">
        <v>12636</v>
      </c>
      <c r="PO137" s="485">
        <v>2035</v>
      </c>
      <c r="PP137" s="479">
        <v>33</v>
      </c>
      <c r="PQ137" s="479">
        <v>0</v>
      </c>
      <c r="PR137" s="486" t="s">
        <v>1858</v>
      </c>
      <c r="PS137" s="486" t="s">
        <v>1595</v>
      </c>
      <c r="PT137" s="479">
        <v>1</v>
      </c>
      <c r="PU137" s="487" t="s">
        <v>1857</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row>
    <row r="138" spans="1:457" x14ac:dyDescent="0.35">
      <c r="A138" s="459" t="s">
        <v>1859</v>
      </c>
      <c r="B138" s="460">
        <v>2.6487765960056096</v>
      </c>
      <c r="C138" s="488">
        <f>NPV(About!A$94,'H2 Data'!AE$2:BH$2)/30*AB138+B138</f>
        <v>3.9688806536342094</v>
      </c>
      <c r="D138" s="462" t="s">
        <v>1592</v>
      </c>
      <c r="E138" s="463" t="s">
        <v>1859</v>
      </c>
      <c r="F138" s="463" t="s">
        <v>1391</v>
      </c>
      <c r="G138" s="463" t="s">
        <v>1593</v>
      </c>
      <c r="H138" s="463" t="s">
        <v>1829</v>
      </c>
      <c r="I138" s="463" t="s">
        <v>1595</v>
      </c>
      <c r="J138" s="464">
        <v>2039</v>
      </c>
      <c r="K138" s="465">
        <v>575</v>
      </c>
      <c r="L138" s="466">
        <v>0.95</v>
      </c>
      <c r="M138" s="466">
        <v>2.3300000000000001E-2</v>
      </c>
      <c r="N138" s="466">
        <v>0.25</v>
      </c>
      <c r="O138" s="471">
        <v>0.11</v>
      </c>
      <c r="P138" s="465">
        <v>1</v>
      </c>
      <c r="Q138" s="465">
        <v>2</v>
      </c>
      <c r="R138" s="465">
        <v>30</v>
      </c>
      <c r="S138" s="467" t="s">
        <v>1395</v>
      </c>
      <c r="T138" s="468">
        <v>50881</v>
      </c>
      <c r="U138" s="468">
        <v>501542</v>
      </c>
      <c r="V138" s="468">
        <v>174449</v>
      </c>
      <c r="W138" s="468">
        <v>34889</v>
      </c>
      <c r="X138" s="465">
        <v>0</v>
      </c>
      <c r="Y138" s="469" t="s">
        <v>1830</v>
      </c>
      <c r="Z138" s="470">
        <v>18.559999999999999</v>
      </c>
      <c r="AA138" s="469" t="s">
        <v>1397</v>
      </c>
      <c r="AB138" s="465">
        <v>8.9999999999999993E-3</v>
      </c>
      <c r="AC138" s="466">
        <v>0.7</v>
      </c>
      <c r="AD138" s="466">
        <v>0.7</v>
      </c>
      <c r="AE138" s="466">
        <v>0.7</v>
      </c>
      <c r="AF138" s="467" t="s">
        <v>1398</v>
      </c>
      <c r="AG138" s="465">
        <v>430</v>
      </c>
      <c r="AH138" s="465">
        <v>430</v>
      </c>
      <c r="AI138" s="465">
        <v>430</v>
      </c>
      <c r="AJ138" s="465">
        <v>30</v>
      </c>
      <c r="AK138" s="469" t="s">
        <v>1399</v>
      </c>
      <c r="AL138" s="466">
        <v>1</v>
      </c>
      <c r="AM138" s="466">
        <v>0</v>
      </c>
      <c r="AN138" s="469" t="s">
        <v>1400</v>
      </c>
      <c r="AO138" s="466"/>
      <c r="AP138" s="466"/>
      <c r="AQ138" s="466"/>
      <c r="AR138" s="466"/>
      <c r="AS138" s="466"/>
      <c r="AT138" s="466"/>
      <c r="AU138" s="466"/>
      <c r="AV138" s="466"/>
      <c r="AW138" s="466"/>
      <c r="AX138" s="466"/>
      <c r="AY138" s="466"/>
      <c r="AZ138" s="466"/>
      <c r="BA138" s="466"/>
      <c r="BB138" s="466"/>
      <c r="BC138" s="466"/>
      <c r="BD138" s="466"/>
      <c r="BE138" s="466"/>
      <c r="BF138" s="466"/>
      <c r="BG138" s="466"/>
      <c r="BH138" s="466"/>
      <c r="BI138" s="466"/>
      <c r="BJ138" s="466"/>
      <c r="BK138" s="466"/>
      <c r="BL138" s="466"/>
      <c r="BM138" s="466"/>
      <c r="BN138" s="466"/>
      <c r="BO138" s="466"/>
      <c r="BP138" s="466"/>
      <c r="BQ138" s="466"/>
      <c r="BR138" s="466"/>
      <c r="BS138" s="466"/>
      <c r="BT138" s="466"/>
      <c r="BU138" s="466"/>
      <c r="BV138" s="466"/>
      <c r="BW138" s="466"/>
      <c r="BX138" s="466"/>
      <c r="BY138" s="466"/>
      <c r="BZ138" s="466"/>
      <c r="CA138" s="466"/>
      <c r="CB138" s="466"/>
      <c r="CC138" s="466"/>
      <c r="CD138" s="466"/>
      <c r="CE138" s="466"/>
      <c r="CF138" s="466"/>
      <c r="CG138" s="466"/>
      <c r="CH138" s="466"/>
      <c r="CI138" s="466"/>
      <c r="CJ138" s="466"/>
      <c r="CK138" s="466"/>
      <c r="CL138" s="466"/>
      <c r="CM138" s="466"/>
      <c r="CN138" s="466"/>
      <c r="CO138" s="466"/>
      <c r="CP138" s="466"/>
      <c r="CQ138" s="466"/>
      <c r="CR138" s="466"/>
      <c r="CS138" s="466"/>
      <c r="CT138" s="466"/>
      <c r="CU138" s="466"/>
      <c r="CV138" s="466"/>
      <c r="CW138" s="466"/>
      <c r="CX138" s="466"/>
      <c r="CY138" s="466"/>
      <c r="CZ138" s="466"/>
      <c r="DA138" s="466"/>
      <c r="DB138" s="466"/>
      <c r="DC138" s="466"/>
      <c r="DD138" s="466"/>
      <c r="DE138" s="466"/>
      <c r="DF138" s="466"/>
      <c r="DG138" s="466"/>
      <c r="DH138" s="466"/>
      <c r="DI138" s="466"/>
      <c r="DJ138" s="466"/>
      <c r="DK138" s="466"/>
      <c r="DL138" s="466"/>
      <c r="DM138" s="466"/>
      <c r="DN138" s="466"/>
      <c r="DO138" s="466"/>
      <c r="DP138" s="466"/>
      <c r="DQ138" s="466"/>
      <c r="DR138" s="466"/>
      <c r="DS138" s="466"/>
      <c r="DT138" s="466"/>
      <c r="DU138" s="466"/>
      <c r="DV138" s="466"/>
      <c r="DW138" s="471"/>
      <c r="DX138" s="466"/>
      <c r="DY138" s="466"/>
      <c r="DZ138" s="466"/>
      <c r="EA138" s="466"/>
      <c r="EB138" s="466"/>
      <c r="EC138" s="466"/>
      <c r="ED138" s="466"/>
      <c r="EE138" s="466"/>
      <c r="EF138" s="466"/>
      <c r="EG138" s="466"/>
      <c r="EH138" s="466"/>
      <c r="EI138" s="466"/>
      <c r="EJ138" s="466"/>
      <c r="EK138" s="465"/>
      <c r="EL138" s="465"/>
      <c r="EM138" s="465"/>
      <c r="EN138" s="465"/>
      <c r="EO138" s="466"/>
      <c r="EP138" s="466"/>
      <c r="EQ138" s="466"/>
      <c r="ER138" s="465"/>
      <c r="ES138" s="465"/>
      <c r="ET138" s="465"/>
      <c r="EU138" s="465"/>
      <c r="EV138" s="465"/>
      <c r="EW138" s="467"/>
      <c r="EX138" s="467" t="s">
        <v>1401</v>
      </c>
      <c r="EY138" s="467">
        <v>0</v>
      </c>
      <c r="EZ138" s="467">
        <v>0</v>
      </c>
      <c r="FA138" s="467">
        <v>0</v>
      </c>
      <c r="FB138" s="469" t="s">
        <v>1402</v>
      </c>
      <c r="FC138" s="467">
        <v>62.117280000000001</v>
      </c>
      <c r="FD138" s="469" t="s">
        <v>1831</v>
      </c>
      <c r="FE138" s="467">
        <v>1589.991</v>
      </c>
      <c r="FF138" s="469" t="s">
        <v>1404</v>
      </c>
      <c r="FG138" s="467">
        <v>0</v>
      </c>
      <c r="FH138" s="469" t="s">
        <v>1405</v>
      </c>
      <c r="FI138" s="467">
        <v>0</v>
      </c>
      <c r="FJ138" s="469" t="s">
        <v>1405</v>
      </c>
      <c r="FK138" s="467">
        <v>0</v>
      </c>
      <c r="FL138" s="472">
        <v>0</v>
      </c>
      <c r="FM138" s="473">
        <v>0</v>
      </c>
      <c r="FN138" s="473">
        <v>0</v>
      </c>
      <c r="FO138" s="473">
        <v>0</v>
      </c>
      <c r="FP138" s="473">
        <v>0</v>
      </c>
      <c r="FQ138" s="473">
        <v>0</v>
      </c>
      <c r="FR138" s="473">
        <v>0</v>
      </c>
      <c r="FS138" s="473">
        <v>0</v>
      </c>
      <c r="FT138" s="473">
        <v>0</v>
      </c>
      <c r="FU138" s="473">
        <v>0</v>
      </c>
      <c r="FV138" s="473">
        <v>0</v>
      </c>
      <c r="FW138" s="473">
        <v>0</v>
      </c>
      <c r="FX138" s="473">
        <v>0</v>
      </c>
      <c r="FY138" s="473">
        <v>0</v>
      </c>
      <c r="FZ138" s="473">
        <v>0</v>
      </c>
      <c r="GA138" s="473">
        <v>0</v>
      </c>
      <c r="GB138" s="473">
        <v>0</v>
      </c>
      <c r="GC138" s="473">
        <v>0</v>
      </c>
      <c r="GD138" s="473">
        <v>0</v>
      </c>
      <c r="GE138" s="473">
        <v>0</v>
      </c>
      <c r="GF138" s="473">
        <v>0</v>
      </c>
      <c r="GG138" s="473">
        <v>0</v>
      </c>
      <c r="GH138" s="473">
        <v>0</v>
      </c>
      <c r="GI138" s="473">
        <v>0</v>
      </c>
      <c r="GJ138" s="473">
        <v>0</v>
      </c>
      <c r="GK138" s="473">
        <v>0</v>
      </c>
      <c r="GL138" s="473">
        <v>0</v>
      </c>
      <c r="GM138" s="473">
        <v>0</v>
      </c>
      <c r="GN138" s="473">
        <v>0</v>
      </c>
      <c r="GO138" s="473">
        <v>0</v>
      </c>
      <c r="GP138" s="473">
        <v>0</v>
      </c>
      <c r="GQ138" s="473">
        <v>0</v>
      </c>
      <c r="GR138" s="473">
        <v>0</v>
      </c>
      <c r="GS138" s="473">
        <v>0</v>
      </c>
      <c r="GT138" s="473">
        <v>0</v>
      </c>
      <c r="GU138" s="473">
        <v>0</v>
      </c>
      <c r="GV138" s="473">
        <v>0</v>
      </c>
      <c r="GW138" s="473">
        <v>0</v>
      </c>
      <c r="GX138" s="473">
        <v>0</v>
      </c>
      <c r="GY138" s="473">
        <v>0</v>
      </c>
      <c r="GZ138" s="473">
        <v>0</v>
      </c>
      <c r="HA138" s="473">
        <v>0</v>
      </c>
      <c r="HB138" s="473">
        <v>0</v>
      </c>
      <c r="HC138" s="473">
        <v>0</v>
      </c>
      <c r="HD138" s="473">
        <v>0</v>
      </c>
      <c r="HE138" s="473">
        <v>0</v>
      </c>
      <c r="HF138" s="473">
        <v>0</v>
      </c>
      <c r="HG138" s="473">
        <v>0</v>
      </c>
      <c r="HH138" s="473">
        <v>0</v>
      </c>
      <c r="HI138" s="473">
        <v>0</v>
      </c>
      <c r="HJ138" s="473">
        <v>0</v>
      </c>
      <c r="HK138" s="473">
        <v>0</v>
      </c>
      <c r="HL138" s="473">
        <v>0</v>
      </c>
      <c r="HM138" s="473">
        <v>0</v>
      </c>
      <c r="HN138" s="473">
        <v>0</v>
      </c>
      <c r="HO138" s="473">
        <v>0</v>
      </c>
      <c r="HP138" s="473">
        <v>0</v>
      </c>
      <c r="HQ138" s="473">
        <v>0</v>
      </c>
      <c r="HR138" s="473">
        <v>0</v>
      </c>
      <c r="HS138" s="473">
        <v>0</v>
      </c>
      <c r="HT138" s="473">
        <v>0</v>
      </c>
      <c r="HU138" s="473">
        <v>0</v>
      </c>
      <c r="HV138" s="473">
        <v>0</v>
      </c>
      <c r="HW138" s="473">
        <v>0</v>
      </c>
      <c r="HX138" s="473">
        <v>0</v>
      </c>
      <c r="HY138" s="473">
        <v>0</v>
      </c>
      <c r="HZ138" s="473">
        <v>0</v>
      </c>
      <c r="IA138" s="473">
        <v>0</v>
      </c>
      <c r="IB138" s="473">
        <v>0</v>
      </c>
      <c r="IC138" s="473">
        <v>0</v>
      </c>
      <c r="ID138" s="473">
        <v>0</v>
      </c>
      <c r="IE138" s="473">
        <v>0</v>
      </c>
      <c r="IF138" s="473">
        <v>0</v>
      </c>
      <c r="IG138" s="473">
        <v>0</v>
      </c>
      <c r="IH138" s="473">
        <v>0</v>
      </c>
      <c r="II138" s="473">
        <v>0</v>
      </c>
      <c r="IJ138" s="473">
        <v>0</v>
      </c>
      <c r="IK138" s="473">
        <v>0</v>
      </c>
      <c r="IL138" s="473">
        <v>0</v>
      </c>
      <c r="IM138" s="473">
        <v>0</v>
      </c>
      <c r="IN138" s="473">
        <v>0</v>
      </c>
      <c r="IO138" s="473">
        <v>0</v>
      </c>
      <c r="IP138" s="473">
        <v>0</v>
      </c>
      <c r="IQ138" s="473">
        <v>0</v>
      </c>
      <c r="IR138" s="473">
        <v>0</v>
      </c>
      <c r="IS138" s="473">
        <v>0</v>
      </c>
      <c r="IT138" s="473">
        <v>0</v>
      </c>
      <c r="IU138" s="473">
        <v>0</v>
      </c>
      <c r="IV138" s="473">
        <v>0</v>
      </c>
      <c r="IW138" s="473">
        <v>0</v>
      </c>
      <c r="IX138" s="473">
        <v>0</v>
      </c>
      <c r="IY138" s="473">
        <v>0</v>
      </c>
      <c r="IZ138" s="473">
        <v>0</v>
      </c>
      <c r="JA138" s="473">
        <v>0</v>
      </c>
      <c r="JB138" s="473">
        <v>0</v>
      </c>
      <c r="JC138" s="473">
        <v>0</v>
      </c>
      <c r="JD138" s="473">
        <v>0</v>
      </c>
      <c r="JE138" s="473">
        <v>0</v>
      </c>
      <c r="JF138" s="473">
        <v>0</v>
      </c>
      <c r="JG138" s="473">
        <v>0</v>
      </c>
      <c r="JH138" s="473">
        <v>0</v>
      </c>
      <c r="JI138" s="467" t="s">
        <v>1416</v>
      </c>
      <c r="JJ138" s="467" t="s">
        <v>1416</v>
      </c>
      <c r="JK138" s="395"/>
      <c r="JL138" s="395"/>
      <c r="JM138" s="395"/>
      <c r="JN138" s="395"/>
      <c r="JO138" s="395"/>
      <c r="JP138" s="395"/>
      <c r="JQ138" s="395"/>
      <c r="JR138" s="395"/>
      <c r="JS138" s="395"/>
      <c r="JT138" s="395"/>
      <c r="JU138" s="395"/>
      <c r="JV138" s="395"/>
      <c r="JW138" s="395"/>
      <c r="JX138" s="395"/>
      <c r="JY138" s="395"/>
      <c r="JZ138" s="395"/>
      <c r="KA138" s="395"/>
      <c r="KB138" s="395"/>
      <c r="KC138" s="395"/>
      <c r="KD138" s="395"/>
      <c r="KE138" s="395"/>
      <c r="KF138" s="395"/>
      <c r="KG138" s="395"/>
      <c r="KH138" s="395"/>
      <c r="KI138" s="395"/>
      <c r="KJ138" s="395"/>
      <c r="KK138" s="395"/>
      <c r="KL138" s="395"/>
      <c r="KM138" s="395"/>
      <c r="KN138" s="395"/>
      <c r="KO138" s="395"/>
      <c r="KP138" s="395"/>
      <c r="KQ138" s="395"/>
      <c r="KR138" s="395"/>
      <c r="KS138" s="395"/>
      <c r="KT138" s="395"/>
      <c r="KU138" s="395"/>
      <c r="KV138" s="395"/>
      <c r="KW138" s="395"/>
      <c r="KX138" s="395"/>
      <c r="KY138" s="395"/>
      <c r="KZ138" s="395"/>
      <c r="LA138" s="395"/>
      <c r="LB138" s="395"/>
      <c r="LC138" s="395"/>
      <c r="LD138" s="395"/>
      <c r="LE138" s="395"/>
      <c r="LF138" s="395"/>
      <c r="LG138" s="395"/>
      <c r="LH138" s="395"/>
      <c r="LI138" s="395"/>
      <c r="LJ138" s="395"/>
      <c r="LK138" s="395"/>
      <c r="LL138" s="395"/>
      <c r="LM138" s="395"/>
      <c r="LN138" s="395"/>
      <c r="LO138" s="395"/>
      <c r="LP138" s="395"/>
      <c r="LQ138" s="395"/>
      <c r="LR138" s="395"/>
      <c r="LS138" s="395"/>
      <c r="LT138" s="395"/>
      <c r="LU138" s="395"/>
      <c r="LV138" s="395"/>
      <c r="LW138" s="395"/>
      <c r="LX138" s="395"/>
      <c r="LY138" s="395"/>
      <c r="LZ138" s="395"/>
      <c r="MA138" s="395"/>
      <c r="MB138" s="395"/>
      <c r="MC138" s="395"/>
      <c r="MD138" s="395"/>
      <c r="ME138" s="395"/>
      <c r="MF138" s="395"/>
      <c r="MG138" s="395"/>
      <c r="MH138" s="395"/>
      <c r="MI138" s="395"/>
      <c r="MJ138" s="395"/>
      <c r="MK138" s="395"/>
      <c r="ML138" s="395"/>
      <c r="MM138" s="395"/>
      <c r="MN138" s="395"/>
      <c r="MO138" s="395"/>
      <c r="MP138" s="395"/>
      <c r="MQ138" s="395"/>
      <c r="MR138" s="395"/>
      <c r="MS138" s="395"/>
      <c r="MT138" s="395"/>
      <c r="MU138" s="395"/>
      <c r="MV138" s="395"/>
      <c r="MW138" s="395"/>
      <c r="MX138" s="395"/>
      <c r="MY138" s="395"/>
      <c r="MZ138" s="395"/>
      <c r="NA138" s="395"/>
      <c r="NB138" s="395"/>
      <c r="NC138" s="395"/>
      <c r="ND138" s="395"/>
      <c r="NE138" s="395"/>
      <c r="NF138" s="395"/>
      <c r="NG138" s="489"/>
      <c r="NH138" s="475">
        <v>2.6487765960056096</v>
      </c>
      <c r="NI138" s="475">
        <v>22.043118831958683</v>
      </c>
      <c r="NJ138" s="475">
        <v>2.8341202165879404</v>
      </c>
      <c r="NK138" s="475">
        <v>4637.074943999999</v>
      </c>
      <c r="NL138" s="475">
        <v>16.698228240818597</v>
      </c>
      <c r="NM138" s="475">
        <v>0.17444899999999999</v>
      </c>
      <c r="NN138" s="475">
        <v>0.50154200000000004</v>
      </c>
      <c r="NO138" s="475">
        <v>5.0881000000000003E-2</v>
      </c>
      <c r="NP138" s="475">
        <v>3.1205785084403165E-2</v>
      </c>
      <c r="NQ138" s="475">
        <v>0.40636006364006455</v>
      </c>
      <c r="NR138" s="475">
        <v>1.4229411199827049</v>
      </c>
      <c r="NS138" s="475">
        <v>0</v>
      </c>
      <c r="NT138" s="475">
        <v>12.654098727972453</v>
      </c>
      <c r="NU138" s="475">
        <v>0.48792911665133737</v>
      </c>
      <c r="NV138" s="475">
        <v>0</v>
      </c>
      <c r="NW138" s="475">
        <v>0.2874475570815882</v>
      </c>
      <c r="NX138" s="475">
        <v>0</v>
      </c>
      <c r="NY138" s="475">
        <v>0</v>
      </c>
      <c r="NZ138" s="475">
        <v>0.65016808532163672</v>
      </c>
      <c r="OA138" s="475">
        <v>2.0340015934378321E-2</v>
      </c>
      <c r="OB138" s="475">
        <v>0.2649999999999999</v>
      </c>
      <c r="OC138" s="475">
        <v>0.91178002226240906</v>
      </c>
      <c r="OD138" s="475">
        <v>1.7201239073645212E-13</v>
      </c>
      <c r="OE138" s="475">
        <v>1.4954400451287202E-12</v>
      </c>
      <c r="OF138" s="475">
        <v>0.1099999964237213</v>
      </c>
      <c r="OG138" s="475">
        <v>6.3661304116249068E-2</v>
      </c>
      <c r="OH138" s="475">
        <v>0.2866382382392334</v>
      </c>
      <c r="OI138" s="475">
        <v>0.11</v>
      </c>
      <c r="OJ138" s="475">
        <v>4.3000000000000003E-2</v>
      </c>
      <c r="OK138" s="475">
        <v>5.5123500000000013E-2</v>
      </c>
      <c r="OL138" s="475">
        <v>0.71000968214121984</v>
      </c>
      <c r="OM138" s="475" t="s">
        <v>1395</v>
      </c>
      <c r="ON138" s="475">
        <v>1</v>
      </c>
      <c r="OO138" s="475">
        <v>127</v>
      </c>
      <c r="OP138" s="490"/>
      <c r="OQ138" s="491" t="s">
        <v>1395</v>
      </c>
      <c r="OR138" s="478" t="s">
        <v>1395</v>
      </c>
      <c r="OS138" s="479">
        <v>761761</v>
      </c>
      <c r="OT138" s="479">
        <v>2039</v>
      </c>
      <c r="OU138" s="479" t="s">
        <v>1395</v>
      </c>
      <c r="OV138" s="479" t="s">
        <v>1395</v>
      </c>
      <c r="OW138" s="479">
        <v>0</v>
      </c>
      <c r="OX138" s="479">
        <v>1</v>
      </c>
      <c r="OY138" s="480">
        <v>1</v>
      </c>
      <c r="OZ138" s="480">
        <v>0.69868433821093778</v>
      </c>
      <c r="PA138" s="481"/>
      <c r="PB138" s="482">
        <v>2.6487765960056096</v>
      </c>
      <c r="PC138" s="483"/>
      <c r="PD138" s="478">
        <v>296.74954066447782</v>
      </c>
      <c r="PE138" s="479">
        <v>6.1052172388427905E-10</v>
      </c>
      <c r="PF138" s="479">
        <v>372.23927017881726</v>
      </c>
      <c r="PG138" s="480">
        <v>2.6487765960056096</v>
      </c>
      <c r="PH138" s="483"/>
      <c r="PI138" s="478">
        <v>2.6487765960056096</v>
      </c>
      <c r="PJ138" s="479">
        <v>96825</v>
      </c>
      <c r="PK138" s="479">
        <v>575</v>
      </c>
      <c r="PL138" s="479">
        <v>6.4347820309111015E-2</v>
      </c>
      <c r="PM138" s="484">
        <v>36</v>
      </c>
      <c r="PN138" s="479">
        <v>12600</v>
      </c>
      <c r="PO138" s="485">
        <v>2036</v>
      </c>
      <c r="PP138" s="479">
        <v>33</v>
      </c>
      <c r="PQ138" s="479">
        <v>0</v>
      </c>
      <c r="PR138" s="486" t="s">
        <v>1860</v>
      </c>
      <c r="PS138" s="486" t="s">
        <v>1595</v>
      </c>
      <c r="PT138" s="479">
        <v>1</v>
      </c>
      <c r="PU138" s="487" t="s">
        <v>1859</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row>
    <row r="139" spans="1:457" x14ac:dyDescent="0.35">
      <c r="A139" s="459" t="s">
        <v>1861</v>
      </c>
      <c r="B139" s="460">
        <v>2.7131244163147206</v>
      </c>
      <c r="C139" s="488">
        <f>NPV(About!A$94,'H2 Data'!AE$2:BH$2)/30*AB139+B139</f>
        <v>4.0332284739433204</v>
      </c>
      <c r="D139" s="462" t="s">
        <v>1592</v>
      </c>
      <c r="E139" s="463" t="s">
        <v>1861</v>
      </c>
      <c r="F139" s="463" t="s">
        <v>1391</v>
      </c>
      <c r="G139" s="463" t="s">
        <v>1593</v>
      </c>
      <c r="H139" s="463" t="s">
        <v>1829</v>
      </c>
      <c r="I139" s="463" t="s">
        <v>1595</v>
      </c>
      <c r="J139" s="464">
        <v>2040</v>
      </c>
      <c r="K139" s="465">
        <v>575</v>
      </c>
      <c r="L139" s="466">
        <v>0.95</v>
      </c>
      <c r="M139" s="466">
        <v>2.3300000000000001E-2</v>
      </c>
      <c r="N139" s="466">
        <v>0.25</v>
      </c>
      <c r="O139" s="471">
        <v>0.11</v>
      </c>
      <c r="P139" s="465">
        <v>1</v>
      </c>
      <c r="Q139" s="465">
        <v>2</v>
      </c>
      <c r="R139" s="465">
        <v>30</v>
      </c>
      <c r="S139" s="467" t="s">
        <v>1395</v>
      </c>
      <c r="T139" s="468">
        <v>51914</v>
      </c>
      <c r="U139" s="468">
        <v>511722.99999999994</v>
      </c>
      <c r="V139" s="468">
        <v>177991</v>
      </c>
      <c r="W139" s="468">
        <v>35596.999999999993</v>
      </c>
      <c r="X139" s="465">
        <v>0</v>
      </c>
      <c r="Y139" s="469" t="s">
        <v>1830</v>
      </c>
      <c r="Z139" s="470">
        <v>18.559999999999999</v>
      </c>
      <c r="AA139" s="469" t="s">
        <v>1397</v>
      </c>
      <c r="AB139" s="465">
        <v>8.9999999999999993E-3</v>
      </c>
      <c r="AC139" s="466">
        <v>0.7</v>
      </c>
      <c r="AD139" s="466">
        <v>0.7</v>
      </c>
      <c r="AE139" s="466">
        <v>0.7</v>
      </c>
      <c r="AF139" s="467" t="s">
        <v>1398</v>
      </c>
      <c r="AG139" s="465">
        <v>430</v>
      </c>
      <c r="AH139" s="465">
        <v>430</v>
      </c>
      <c r="AI139" s="465">
        <v>430</v>
      </c>
      <c r="AJ139" s="465">
        <v>30</v>
      </c>
      <c r="AK139" s="469" t="s">
        <v>1399</v>
      </c>
      <c r="AL139" s="466">
        <v>1</v>
      </c>
      <c r="AM139" s="466">
        <v>0</v>
      </c>
      <c r="AN139" s="469" t="s">
        <v>1400</v>
      </c>
      <c r="AO139" s="466"/>
      <c r="AP139" s="466"/>
      <c r="AQ139" s="466"/>
      <c r="AR139" s="466"/>
      <c r="AS139" s="466"/>
      <c r="AT139" s="466"/>
      <c r="AU139" s="466"/>
      <c r="AV139" s="466"/>
      <c r="AW139" s="466"/>
      <c r="AX139" s="466"/>
      <c r="AY139" s="466"/>
      <c r="AZ139" s="466"/>
      <c r="BA139" s="466"/>
      <c r="BB139" s="466"/>
      <c r="BC139" s="466"/>
      <c r="BD139" s="466"/>
      <c r="BE139" s="466"/>
      <c r="BF139" s="466"/>
      <c r="BG139" s="466"/>
      <c r="BH139" s="466"/>
      <c r="BI139" s="466"/>
      <c r="BJ139" s="466"/>
      <c r="BK139" s="466"/>
      <c r="BL139" s="466"/>
      <c r="BM139" s="466"/>
      <c r="BN139" s="466"/>
      <c r="BO139" s="466"/>
      <c r="BP139" s="466"/>
      <c r="BQ139" s="466"/>
      <c r="BR139" s="466"/>
      <c r="BS139" s="466"/>
      <c r="BT139" s="466"/>
      <c r="BU139" s="466"/>
      <c r="BV139" s="466"/>
      <c r="BW139" s="466"/>
      <c r="BX139" s="466"/>
      <c r="BY139" s="466"/>
      <c r="BZ139" s="466"/>
      <c r="CA139" s="466"/>
      <c r="CB139" s="466"/>
      <c r="CC139" s="466"/>
      <c r="CD139" s="466"/>
      <c r="CE139" s="466"/>
      <c r="CF139" s="466"/>
      <c r="CG139" s="466"/>
      <c r="CH139" s="466"/>
      <c r="CI139" s="466"/>
      <c r="CJ139" s="466"/>
      <c r="CK139" s="466"/>
      <c r="CL139" s="466"/>
      <c r="CM139" s="466"/>
      <c r="CN139" s="466"/>
      <c r="CO139" s="466"/>
      <c r="CP139" s="466"/>
      <c r="CQ139" s="466"/>
      <c r="CR139" s="466"/>
      <c r="CS139" s="466"/>
      <c r="CT139" s="466"/>
      <c r="CU139" s="466"/>
      <c r="CV139" s="466"/>
      <c r="CW139" s="466"/>
      <c r="CX139" s="466"/>
      <c r="CY139" s="466"/>
      <c r="CZ139" s="466"/>
      <c r="DA139" s="466"/>
      <c r="DB139" s="466"/>
      <c r="DC139" s="466"/>
      <c r="DD139" s="466"/>
      <c r="DE139" s="466"/>
      <c r="DF139" s="466"/>
      <c r="DG139" s="466"/>
      <c r="DH139" s="466"/>
      <c r="DI139" s="466"/>
      <c r="DJ139" s="466"/>
      <c r="DK139" s="466"/>
      <c r="DL139" s="466"/>
      <c r="DM139" s="466"/>
      <c r="DN139" s="466"/>
      <c r="DO139" s="466"/>
      <c r="DP139" s="466"/>
      <c r="DQ139" s="466"/>
      <c r="DR139" s="466"/>
      <c r="DS139" s="466"/>
      <c r="DT139" s="466"/>
      <c r="DU139" s="466"/>
      <c r="DV139" s="466"/>
      <c r="DW139" s="471"/>
      <c r="DX139" s="466"/>
      <c r="DY139" s="466"/>
      <c r="DZ139" s="466"/>
      <c r="EA139" s="466"/>
      <c r="EB139" s="466"/>
      <c r="EC139" s="466"/>
      <c r="ED139" s="466"/>
      <c r="EE139" s="466"/>
      <c r="EF139" s="466"/>
      <c r="EG139" s="466"/>
      <c r="EH139" s="466"/>
      <c r="EI139" s="466"/>
      <c r="EJ139" s="466"/>
      <c r="EK139" s="465"/>
      <c r="EL139" s="465"/>
      <c r="EM139" s="465"/>
      <c r="EN139" s="465"/>
      <c r="EO139" s="466"/>
      <c r="EP139" s="466"/>
      <c r="EQ139" s="466"/>
      <c r="ER139" s="465"/>
      <c r="ES139" s="465"/>
      <c r="ET139" s="465"/>
      <c r="EU139" s="465"/>
      <c r="EV139" s="465"/>
      <c r="EW139" s="467"/>
      <c r="EX139" s="467" t="s">
        <v>1401</v>
      </c>
      <c r="EY139" s="467">
        <v>0</v>
      </c>
      <c r="EZ139" s="467">
        <v>0</v>
      </c>
      <c r="FA139" s="467">
        <v>0</v>
      </c>
      <c r="FB139" s="469" t="s">
        <v>1402</v>
      </c>
      <c r="FC139" s="467">
        <v>62.117280000000001</v>
      </c>
      <c r="FD139" s="469" t="s">
        <v>1831</v>
      </c>
      <c r="FE139" s="467">
        <v>1589.991</v>
      </c>
      <c r="FF139" s="469" t="s">
        <v>1404</v>
      </c>
      <c r="FG139" s="467">
        <v>0</v>
      </c>
      <c r="FH139" s="469" t="s">
        <v>1405</v>
      </c>
      <c r="FI139" s="467">
        <v>0</v>
      </c>
      <c r="FJ139" s="469" t="s">
        <v>1405</v>
      </c>
      <c r="FK139" s="467">
        <v>0</v>
      </c>
      <c r="FL139" s="472">
        <v>0</v>
      </c>
      <c r="FM139" s="473">
        <v>0</v>
      </c>
      <c r="FN139" s="473">
        <v>0</v>
      </c>
      <c r="FO139" s="473">
        <v>0</v>
      </c>
      <c r="FP139" s="473">
        <v>0</v>
      </c>
      <c r="FQ139" s="473">
        <v>0</v>
      </c>
      <c r="FR139" s="473">
        <v>0</v>
      </c>
      <c r="FS139" s="473">
        <v>0</v>
      </c>
      <c r="FT139" s="473">
        <v>0</v>
      </c>
      <c r="FU139" s="473">
        <v>0</v>
      </c>
      <c r="FV139" s="473">
        <v>0</v>
      </c>
      <c r="FW139" s="473">
        <v>0</v>
      </c>
      <c r="FX139" s="473">
        <v>0</v>
      </c>
      <c r="FY139" s="473">
        <v>0</v>
      </c>
      <c r="FZ139" s="473">
        <v>0</v>
      </c>
      <c r="GA139" s="473">
        <v>0</v>
      </c>
      <c r="GB139" s="473">
        <v>0</v>
      </c>
      <c r="GC139" s="473">
        <v>0</v>
      </c>
      <c r="GD139" s="473">
        <v>0</v>
      </c>
      <c r="GE139" s="473">
        <v>0</v>
      </c>
      <c r="GF139" s="473">
        <v>0</v>
      </c>
      <c r="GG139" s="473">
        <v>0</v>
      </c>
      <c r="GH139" s="473">
        <v>0</v>
      </c>
      <c r="GI139" s="473">
        <v>0</v>
      </c>
      <c r="GJ139" s="473">
        <v>0</v>
      </c>
      <c r="GK139" s="473">
        <v>0</v>
      </c>
      <c r="GL139" s="473">
        <v>0</v>
      </c>
      <c r="GM139" s="473">
        <v>0</v>
      </c>
      <c r="GN139" s="473">
        <v>0</v>
      </c>
      <c r="GO139" s="473">
        <v>0</v>
      </c>
      <c r="GP139" s="473">
        <v>0</v>
      </c>
      <c r="GQ139" s="473">
        <v>0</v>
      </c>
      <c r="GR139" s="473">
        <v>0</v>
      </c>
      <c r="GS139" s="473">
        <v>0</v>
      </c>
      <c r="GT139" s="473">
        <v>0</v>
      </c>
      <c r="GU139" s="473">
        <v>0</v>
      </c>
      <c r="GV139" s="473">
        <v>0</v>
      </c>
      <c r="GW139" s="473">
        <v>0</v>
      </c>
      <c r="GX139" s="473">
        <v>0</v>
      </c>
      <c r="GY139" s="473">
        <v>0</v>
      </c>
      <c r="GZ139" s="473">
        <v>0</v>
      </c>
      <c r="HA139" s="473">
        <v>0</v>
      </c>
      <c r="HB139" s="473">
        <v>0</v>
      </c>
      <c r="HC139" s="473">
        <v>0</v>
      </c>
      <c r="HD139" s="473">
        <v>0</v>
      </c>
      <c r="HE139" s="473">
        <v>0</v>
      </c>
      <c r="HF139" s="473">
        <v>0</v>
      </c>
      <c r="HG139" s="473">
        <v>0</v>
      </c>
      <c r="HH139" s="473">
        <v>0</v>
      </c>
      <c r="HI139" s="473">
        <v>0</v>
      </c>
      <c r="HJ139" s="473">
        <v>0</v>
      </c>
      <c r="HK139" s="473">
        <v>0</v>
      </c>
      <c r="HL139" s="473">
        <v>0</v>
      </c>
      <c r="HM139" s="473">
        <v>0</v>
      </c>
      <c r="HN139" s="473">
        <v>0</v>
      </c>
      <c r="HO139" s="473">
        <v>0</v>
      </c>
      <c r="HP139" s="473">
        <v>0</v>
      </c>
      <c r="HQ139" s="473">
        <v>0</v>
      </c>
      <c r="HR139" s="473">
        <v>0</v>
      </c>
      <c r="HS139" s="473">
        <v>0</v>
      </c>
      <c r="HT139" s="473">
        <v>0</v>
      </c>
      <c r="HU139" s="473">
        <v>0</v>
      </c>
      <c r="HV139" s="473">
        <v>0</v>
      </c>
      <c r="HW139" s="473">
        <v>0</v>
      </c>
      <c r="HX139" s="473">
        <v>0</v>
      </c>
      <c r="HY139" s="473">
        <v>0</v>
      </c>
      <c r="HZ139" s="473">
        <v>0</v>
      </c>
      <c r="IA139" s="473">
        <v>0</v>
      </c>
      <c r="IB139" s="473">
        <v>0</v>
      </c>
      <c r="IC139" s="473">
        <v>0</v>
      </c>
      <c r="ID139" s="473">
        <v>0</v>
      </c>
      <c r="IE139" s="473">
        <v>0</v>
      </c>
      <c r="IF139" s="473">
        <v>0</v>
      </c>
      <c r="IG139" s="473">
        <v>0</v>
      </c>
      <c r="IH139" s="473">
        <v>0</v>
      </c>
      <c r="II139" s="473">
        <v>0</v>
      </c>
      <c r="IJ139" s="473">
        <v>0</v>
      </c>
      <c r="IK139" s="473">
        <v>0</v>
      </c>
      <c r="IL139" s="473">
        <v>0</v>
      </c>
      <c r="IM139" s="473">
        <v>0</v>
      </c>
      <c r="IN139" s="473">
        <v>0</v>
      </c>
      <c r="IO139" s="473">
        <v>0</v>
      </c>
      <c r="IP139" s="473">
        <v>0</v>
      </c>
      <c r="IQ139" s="473">
        <v>0</v>
      </c>
      <c r="IR139" s="473">
        <v>0</v>
      </c>
      <c r="IS139" s="473">
        <v>0</v>
      </c>
      <c r="IT139" s="473">
        <v>0</v>
      </c>
      <c r="IU139" s="473">
        <v>0</v>
      </c>
      <c r="IV139" s="473">
        <v>0</v>
      </c>
      <c r="IW139" s="473">
        <v>0</v>
      </c>
      <c r="IX139" s="473">
        <v>0</v>
      </c>
      <c r="IY139" s="473">
        <v>0</v>
      </c>
      <c r="IZ139" s="473">
        <v>0</v>
      </c>
      <c r="JA139" s="473">
        <v>0</v>
      </c>
      <c r="JB139" s="473">
        <v>0</v>
      </c>
      <c r="JC139" s="473">
        <v>0</v>
      </c>
      <c r="JD139" s="473">
        <v>0</v>
      </c>
      <c r="JE139" s="473">
        <v>0</v>
      </c>
      <c r="JF139" s="473">
        <v>0</v>
      </c>
      <c r="JG139" s="473">
        <v>0</v>
      </c>
      <c r="JH139" s="473">
        <v>0</v>
      </c>
      <c r="JI139" s="467" t="s">
        <v>1416</v>
      </c>
      <c r="JJ139" s="467" t="s">
        <v>1416</v>
      </c>
      <c r="JK139" s="395"/>
      <c r="JL139" s="395"/>
      <c r="JM139" s="395"/>
      <c r="JN139" s="395"/>
      <c r="JO139" s="395"/>
      <c r="JP139" s="395"/>
      <c r="JQ139" s="395"/>
      <c r="JR139" s="395"/>
      <c r="JS139" s="395"/>
      <c r="JT139" s="395"/>
      <c r="JU139" s="395"/>
      <c r="JV139" s="395"/>
      <c r="JW139" s="395"/>
      <c r="JX139" s="395"/>
      <c r="JY139" s="395"/>
      <c r="JZ139" s="395"/>
      <c r="KA139" s="395"/>
      <c r="KB139" s="395"/>
      <c r="KC139" s="395"/>
      <c r="KD139" s="395"/>
      <c r="KE139" s="395"/>
      <c r="KF139" s="395"/>
      <c r="KG139" s="395"/>
      <c r="KH139" s="395"/>
      <c r="KI139" s="395"/>
      <c r="KJ139" s="395"/>
      <c r="KK139" s="395"/>
      <c r="KL139" s="395"/>
      <c r="KM139" s="395"/>
      <c r="KN139" s="395"/>
      <c r="KO139" s="395"/>
      <c r="KP139" s="395"/>
      <c r="KQ139" s="395"/>
      <c r="KR139" s="395"/>
      <c r="KS139" s="395"/>
      <c r="KT139" s="395"/>
      <c r="KU139" s="395"/>
      <c r="KV139" s="395"/>
      <c r="KW139" s="395"/>
      <c r="KX139" s="395"/>
      <c r="KY139" s="395"/>
      <c r="KZ139" s="395"/>
      <c r="LA139" s="395"/>
      <c r="LB139" s="395"/>
      <c r="LC139" s="395"/>
      <c r="LD139" s="395"/>
      <c r="LE139" s="395"/>
      <c r="LF139" s="395"/>
      <c r="LG139" s="395"/>
      <c r="LH139" s="395"/>
      <c r="LI139" s="395"/>
      <c r="LJ139" s="395"/>
      <c r="LK139" s="395"/>
      <c r="LL139" s="395"/>
      <c r="LM139" s="395"/>
      <c r="LN139" s="395"/>
      <c r="LO139" s="395"/>
      <c r="LP139" s="395"/>
      <c r="LQ139" s="395"/>
      <c r="LR139" s="395"/>
      <c r="LS139" s="395"/>
      <c r="LT139" s="395"/>
      <c r="LU139" s="395"/>
      <c r="LV139" s="395"/>
      <c r="LW139" s="395"/>
      <c r="LX139" s="395"/>
      <c r="LY139" s="395"/>
      <c r="LZ139" s="395"/>
      <c r="MA139" s="395"/>
      <c r="MB139" s="395"/>
      <c r="MC139" s="395"/>
      <c r="MD139" s="395"/>
      <c r="ME139" s="395"/>
      <c r="MF139" s="395"/>
      <c r="MG139" s="395"/>
      <c r="MH139" s="395"/>
      <c r="MI139" s="395"/>
      <c r="MJ139" s="395"/>
      <c r="MK139" s="395"/>
      <c r="ML139" s="395"/>
      <c r="MM139" s="395"/>
      <c r="MN139" s="395"/>
      <c r="MO139" s="395"/>
      <c r="MP139" s="395"/>
      <c r="MQ139" s="395"/>
      <c r="MR139" s="395"/>
      <c r="MS139" s="395"/>
      <c r="MT139" s="395"/>
      <c r="MU139" s="395"/>
      <c r="MV139" s="395"/>
      <c r="MW139" s="395"/>
      <c r="MX139" s="395"/>
      <c r="MY139" s="395"/>
      <c r="MZ139" s="395"/>
      <c r="NA139" s="395"/>
      <c r="NB139" s="395"/>
      <c r="NC139" s="395"/>
      <c r="ND139" s="395"/>
      <c r="NE139" s="395"/>
      <c r="NF139" s="395"/>
      <c r="NG139" s="489"/>
      <c r="NH139" s="475">
        <v>2.7131244163147206</v>
      </c>
      <c r="NI139" s="475">
        <v>22.578621392571101</v>
      </c>
      <c r="NJ139" s="475">
        <v>2.8983512223381496</v>
      </c>
      <c r="NK139" s="475">
        <v>4637.074943999999</v>
      </c>
      <c r="NL139" s="475">
        <v>17.103634700609163</v>
      </c>
      <c r="NM139" s="475">
        <v>0.17799100000000001</v>
      </c>
      <c r="NN139" s="475">
        <v>0.51172299999999993</v>
      </c>
      <c r="NO139" s="475">
        <v>5.1914000000000002E-2</v>
      </c>
      <c r="NP139" s="475">
        <v>3.183928837702981E-2</v>
      </c>
      <c r="NQ139" s="475">
        <v>0.41460945156403572</v>
      </c>
      <c r="NR139" s="475">
        <v>1.4518168839080092</v>
      </c>
      <c r="NS139" s="475">
        <v>0</v>
      </c>
      <c r="NT139" s="475">
        <v>12.942042562557889</v>
      </c>
      <c r="NU139" s="475">
        <v>0.49782926945811629</v>
      </c>
      <c r="NV139" s="475">
        <v>0</v>
      </c>
      <c r="NW139" s="475">
        <v>0.30265868177709404</v>
      </c>
      <c r="NX139" s="475">
        <v>0</v>
      </c>
      <c r="NY139" s="475">
        <v>0</v>
      </c>
      <c r="NZ139" s="475">
        <v>0.68937127458995573</v>
      </c>
      <c r="OA139" s="475">
        <v>2.0339990069880222E-2</v>
      </c>
      <c r="OB139" s="475">
        <v>0.2649999999999999</v>
      </c>
      <c r="OC139" s="475">
        <v>0.93695542763331485</v>
      </c>
      <c r="OD139" s="475">
        <v>1.6081766467703797E-13</v>
      </c>
      <c r="OE139" s="475">
        <v>1.398115418851398E-12</v>
      </c>
      <c r="OF139" s="475">
        <v>0.1099999964237213</v>
      </c>
      <c r="OG139" s="475">
        <v>6.4130064845085127E-2</v>
      </c>
      <c r="OH139" s="475">
        <v>0.29160045474844704</v>
      </c>
      <c r="OI139" s="475">
        <v>0.11</v>
      </c>
      <c r="OJ139" s="475">
        <v>4.299999999999999E-2</v>
      </c>
      <c r="OK139" s="475">
        <v>5.5123500000000006E-2</v>
      </c>
      <c r="OL139" s="475">
        <v>0.69581846186564189</v>
      </c>
      <c r="OM139" s="475" t="s">
        <v>1395</v>
      </c>
      <c r="ON139" s="475">
        <v>1</v>
      </c>
      <c r="OO139" s="475">
        <v>128</v>
      </c>
      <c r="OP139" s="490"/>
      <c r="OQ139" s="491" t="s">
        <v>1395</v>
      </c>
      <c r="OR139" s="478" t="s">
        <v>1395</v>
      </c>
      <c r="OS139" s="479">
        <v>777225</v>
      </c>
      <c r="OT139" s="479">
        <v>2040</v>
      </c>
      <c r="OU139" s="479" t="s">
        <v>1395</v>
      </c>
      <c r="OV139" s="479" t="s">
        <v>1395</v>
      </c>
      <c r="OW139" s="479">
        <v>0</v>
      </c>
      <c r="OX139" s="479">
        <v>1</v>
      </c>
      <c r="OY139" s="480">
        <v>1</v>
      </c>
      <c r="OZ139" s="480">
        <v>0.68475645126279561</v>
      </c>
      <c r="PA139" s="481"/>
      <c r="PB139" s="482">
        <v>2.7131244163147206</v>
      </c>
      <c r="PC139" s="483"/>
      <c r="PD139" s="478">
        <v>296.72211118598307</v>
      </c>
      <c r="PE139" s="479">
        <v>5.5937984914709494E-10</v>
      </c>
      <c r="PF139" s="479">
        <v>374.87175858317477</v>
      </c>
      <c r="PG139" s="480">
        <v>2.7131244163147206</v>
      </c>
      <c r="PH139" s="483"/>
      <c r="PI139" s="478">
        <v>2.7131244163147206</v>
      </c>
      <c r="PJ139" s="479">
        <v>97400</v>
      </c>
      <c r="PK139" s="479">
        <v>575</v>
      </c>
      <c r="PL139" s="479">
        <v>6.5309119799994875E-2</v>
      </c>
      <c r="PM139" s="484">
        <v>36</v>
      </c>
      <c r="PN139" s="479">
        <v>12564</v>
      </c>
      <c r="PO139" s="485">
        <v>2037</v>
      </c>
      <c r="PP139" s="479">
        <v>33</v>
      </c>
      <c r="PQ139" s="479">
        <v>0</v>
      </c>
      <c r="PR139" s="486" t="s">
        <v>1862</v>
      </c>
      <c r="PS139" s="486" t="s">
        <v>1595</v>
      </c>
      <c r="PT139" s="479">
        <v>1</v>
      </c>
      <c r="PU139" s="487" t="s">
        <v>1861</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row>
    <row r="140" spans="1:457" x14ac:dyDescent="0.35">
      <c r="A140" s="459" t="s">
        <v>1863</v>
      </c>
      <c r="B140" s="460">
        <v>2.7784335361147154</v>
      </c>
      <c r="C140" s="488">
        <f>NPV(About!A$94,'H2 Data'!AE$2:BH$2)/30*AB140+B140</f>
        <v>4.0985375937433153</v>
      </c>
      <c r="D140" s="462" t="s">
        <v>1592</v>
      </c>
      <c r="E140" s="463" t="s">
        <v>1863</v>
      </c>
      <c r="F140" s="463" t="s">
        <v>1391</v>
      </c>
      <c r="G140" s="463" t="s">
        <v>1593</v>
      </c>
      <c r="H140" s="463" t="s">
        <v>1829</v>
      </c>
      <c r="I140" s="463" t="s">
        <v>1595</v>
      </c>
      <c r="J140" s="464">
        <v>2041</v>
      </c>
      <c r="K140" s="465">
        <v>575</v>
      </c>
      <c r="L140" s="466">
        <v>0.95</v>
      </c>
      <c r="M140" s="466">
        <v>2.3300000000000001E-2</v>
      </c>
      <c r="N140" s="466">
        <v>0.25</v>
      </c>
      <c r="O140" s="471">
        <v>0.11</v>
      </c>
      <c r="P140" s="465">
        <v>1</v>
      </c>
      <c r="Q140" s="465">
        <v>2</v>
      </c>
      <c r="R140" s="465">
        <v>30</v>
      </c>
      <c r="S140" s="467" t="s">
        <v>1395</v>
      </c>
      <c r="T140" s="468">
        <v>52968</v>
      </c>
      <c r="U140" s="468">
        <v>522111</v>
      </c>
      <c r="V140" s="468">
        <v>181604</v>
      </c>
      <c r="W140" s="468">
        <v>36320</v>
      </c>
      <c r="X140" s="465">
        <v>0</v>
      </c>
      <c r="Y140" s="469" t="s">
        <v>1830</v>
      </c>
      <c r="Z140" s="470">
        <v>18.559999999999999</v>
      </c>
      <c r="AA140" s="469" t="s">
        <v>1397</v>
      </c>
      <c r="AB140" s="465">
        <v>8.9999999999999993E-3</v>
      </c>
      <c r="AC140" s="466">
        <v>0.7</v>
      </c>
      <c r="AD140" s="466">
        <v>0.7</v>
      </c>
      <c r="AE140" s="466">
        <v>0.7</v>
      </c>
      <c r="AF140" s="467" t="s">
        <v>1398</v>
      </c>
      <c r="AG140" s="465">
        <v>429</v>
      </c>
      <c r="AH140" s="465">
        <v>429</v>
      </c>
      <c r="AI140" s="465">
        <v>429</v>
      </c>
      <c r="AJ140" s="465">
        <v>30</v>
      </c>
      <c r="AK140" s="469" t="s">
        <v>1399</v>
      </c>
      <c r="AL140" s="466">
        <v>1</v>
      </c>
      <c r="AM140" s="466">
        <v>0</v>
      </c>
      <c r="AN140" s="469" t="s">
        <v>1400</v>
      </c>
      <c r="AO140" s="466"/>
      <c r="AP140" s="466"/>
      <c r="AQ140" s="466"/>
      <c r="AR140" s="466"/>
      <c r="AS140" s="466"/>
      <c r="AT140" s="466"/>
      <c r="AU140" s="466"/>
      <c r="AV140" s="466"/>
      <c r="AW140" s="466"/>
      <c r="AX140" s="466"/>
      <c r="AY140" s="466"/>
      <c r="AZ140" s="466"/>
      <c r="BA140" s="466"/>
      <c r="BB140" s="466"/>
      <c r="BC140" s="466"/>
      <c r="BD140" s="466"/>
      <c r="BE140" s="466"/>
      <c r="BF140" s="466"/>
      <c r="BG140" s="466"/>
      <c r="BH140" s="466"/>
      <c r="BI140" s="466"/>
      <c r="BJ140" s="466"/>
      <c r="BK140" s="466"/>
      <c r="BL140" s="466"/>
      <c r="BM140" s="466"/>
      <c r="BN140" s="466"/>
      <c r="BO140" s="466"/>
      <c r="BP140" s="466"/>
      <c r="BQ140" s="466"/>
      <c r="BR140" s="466"/>
      <c r="BS140" s="466"/>
      <c r="BT140" s="466"/>
      <c r="BU140" s="466"/>
      <c r="BV140" s="466"/>
      <c r="BW140" s="466"/>
      <c r="BX140" s="466"/>
      <c r="BY140" s="466"/>
      <c r="BZ140" s="466"/>
      <c r="CA140" s="466"/>
      <c r="CB140" s="466"/>
      <c r="CC140" s="466"/>
      <c r="CD140" s="466"/>
      <c r="CE140" s="466"/>
      <c r="CF140" s="466"/>
      <c r="CG140" s="466"/>
      <c r="CH140" s="466"/>
      <c r="CI140" s="466"/>
      <c r="CJ140" s="466"/>
      <c r="CK140" s="466"/>
      <c r="CL140" s="466"/>
      <c r="CM140" s="466"/>
      <c r="CN140" s="466"/>
      <c r="CO140" s="466"/>
      <c r="CP140" s="466"/>
      <c r="CQ140" s="466"/>
      <c r="CR140" s="466"/>
      <c r="CS140" s="466"/>
      <c r="CT140" s="466"/>
      <c r="CU140" s="466"/>
      <c r="CV140" s="466"/>
      <c r="CW140" s="466"/>
      <c r="CX140" s="466"/>
      <c r="CY140" s="466"/>
      <c r="CZ140" s="466"/>
      <c r="DA140" s="466"/>
      <c r="DB140" s="466"/>
      <c r="DC140" s="466"/>
      <c r="DD140" s="466"/>
      <c r="DE140" s="466"/>
      <c r="DF140" s="466"/>
      <c r="DG140" s="466"/>
      <c r="DH140" s="466"/>
      <c r="DI140" s="466"/>
      <c r="DJ140" s="466"/>
      <c r="DK140" s="466"/>
      <c r="DL140" s="466"/>
      <c r="DM140" s="466"/>
      <c r="DN140" s="466"/>
      <c r="DO140" s="466"/>
      <c r="DP140" s="466"/>
      <c r="DQ140" s="466"/>
      <c r="DR140" s="466"/>
      <c r="DS140" s="466"/>
      <c r="DT140" s="466"/>
      <c r="DU140" s="466"/>
      <c r="DV140" s="466"/>
      <c r="DW140" s="471"/>
      <c r="DX140" s="466"/>
      <c r="DY140" s="466"/>
      <c r="DZ140" s="466"/>
      <c r="EA140" s="466"/>
      <c r="EB140" s="466"/>
      <c r="EC140" s="466"/>
      <c r="ED140" s="466"/>
      <c r="EE140" s="466"/>
      <c r="EF140" s="466"/>
      <c r="EG140" s="466"/>
      <c r="EH140" s="466"/>
      <c r="EI140" s="466"/>
      <c r="EJ140" s="466"/>
      <c r="EK140" s="465"/>
      <c r="EL140" s="465"/>
      <c r="EM140" s="465"/>
      <c r="EN140" s="465"/>
      <c r="EO140" s="466"/>
      <c r="EP140" s="466"/>
      <c r="EQ140" s="466"/>
      <c r="ER140" s="465"/>
      <c r="ES140" s="465"/>
      <c r="ET140" s="465"/>
      <c r="EU140" s="465"/>
      <c r="EV140" s="465"/>
      <c r="EW140" s="467"/>
      <c r="EX140" s="467" t="s">
        <v>1401</v>
      </c>
      <c r="EY140" s="467">
        <v>0</v>
      </c>
      <c r="EZ140" s="467">
        <v>0</v>
      </c>
      <c r="FA140" s="467">
        <v>0</v>
      </c>
      <c r="FB140" s="469" t="s">
        <v>1402</v>
      </c>
      <c r="FC140" s="467">
        <v>62.117280000000001</v>
      </c>
      <c r="FD140" s="469" t="s">
        <v>1831</v>
      </c>
      <c r="FE140" s="467">
        <v>1589.991</v>
      </c>
      <c r="FF140" s="469" t="s">
        <v>1404</v>
      </c>
      <c r="FG140" s="467">
        <v>0</v>
      </c>
      <c r="FH140" s="469" t="s">
        <v>1405</v>
      </c>
      <c r="FI140" s="467">
        <v>0</v>
      </c>
      <c r="FJ140" s="469" t="s">
        <v>1405</v>
      </c>
      <c r="FK140" s="467">
        <v>0</v>
      </c>
      <c r="FL140" s="472">
        <v>0</v>
      </c>
      <c r="FM140" s="473">
        <v>0</v>
      </c>
      <c r="FN140" s="473">
        <v>0</v>
      </c>
      <c r="FO140" s="473">
        <v>0</v>
      </c>
      <c r="FP140" s="473">
        <v>0</v>
      </c>
      <c r="FQ140" s="473">
        <v>0</v>
      </c>
      <c r="FR140" s="473">
        <v>0</v>
      </c>
      <c r="FS140" s="473">
        <v>0</v>
      </c>
      <c r="FT140" s="473">
        <v>0</v>
      </c>
      <c r="FU140" s="473">
        <v>0</v>
      </c>
      <c r="FV140" s="473">
        <v>0</v>
      </c>
      <c r="FW140" s="473">
        <v>0</v>
      </c>
      <c r="FX140" s="473">
        <v>0</v>
      </c>
      <c r="FY140" s="473">
        <v>0</v>
      </c>
      <c r="FZ140" s="473">
        <v>0</v>
      </c>
      <c r="GA140" s="473">
        <v>0</v>
      </c>
      <c r="GB140" s="473">
        <v>0</v>
      </c>
      <c r="GC140" s="473">
        <v>0</v>
      </c>
      <c r="GD140" s="473">
        <v>0</v>
      </c>
      <c r="GE140" s="473">
        <v>0</v>
      </c>
      <c r="GF140" s="473">
        <v>0</v>
      </c>
      <c r="GG140" s="473">
        <v>0</v>
      </c>
      <c r="GH140" s="473">
        <v>0</v>
      </c>
      <c r="GI140" s="473">
        <v>0</v>
      </c>
      <c r="GJ140" s="473">
        <v>0</v>
      </c>
      <c r="GK140" s="473">
        <v>0</v>
      </c>
      <c r="GL140" s="473">
        <v>0</v>
      </c>
      <c r="GM140" s="473">
        <v>0</v>
      </c>
      <c r="GN140" s="473">
        <v>0</v>
      </c>
      <c r="GO140" s="473">
        <v>0</v>
      </c>
      <c r="GP140" s="473">
        <v>0</v>
      </c>
      <c r="GQ140" s="473">
        <v>0</v>
      </c>
      <c r="GR140" s="473">
        <v>0</v>
      </c>
      <c r="GS140" s="473">
        <v>0</v>
      </c>
      <c r="GT140" s="473">
        <v>0</v>
      </c>
      <c r="GU140" s="473">
        <v>0</v>
      </c>
      <c r="GV140" s="473">
        <v>0</v>
      </c>
      <c r="GW140" s="473">
        <v>0</v>
      </c>
      <c r="GX140" s="473">
        <v>0</v>
      </c>
      <c r="GY140" s="473">
        <v>0</v>
      </c>
      <c r="GZ140" s="473">
        <v>0</v>
      </c>
      <c r="HA140" s="473">
        <v>0</v>
      </c>
      <c r="HB140" s="473">
        <v>0</v>
      </c>
      <c r="HC140" s="473">
        <v>0</v>
      </c>
      <c r="HD140" s="473">
        <v>0</v>
      </c>
      <c r="HE140" s="473">
        <v>0</v>
      </c>
      <c r="HF140" s="473">
        <v>0</v>
      </c>
      <c r="HG140" s="473">
        <v>0</v>
      </c>
      <c r="HH140" s="473">
        <v>0</v>
      </c>
      <c r="HI140" s="473">
        <v>0</v>
      </c>
      <c r="HJ140" s="473">
        <v>0</v>
      </c>
      <c r="HK140" s="473">
        <v>0</v>
      </c>
      <c r="HL140" s="473">
        <v>0</v>
      </c>
      <c r="HM140" s="473">
        <v>0</v>
      </c>
      <c r="HN140" s="473">
        <v>0</v>
      </c>
      <c r="HO140" s="473">
        <v>0</v>
      </c>
      <c r="HP140" s="473">
        <v>0</v>
      </c>
      <c r="HQ140" s="473">
        <v>0</v>
      </c>
      <c r="HR140" s="473">
        <v>0</v>
      </c>
      <c r="HS140" s="473">
        <v>0</v>
      </c>
      <c r="HT140" s="473">
        <v>0</v>
      </c>
      <c r="HU140" s="473">
        <v>0</v>
      </c>
      <c r="HV140" s="473">
        <v>0</v>
      </c>
      <c r="HW140" s="473">
        <v>0</v>
      </c>
      <c r="HX140" s="473">
        <v>0</v>
      </c>
      <c r="HY140" s="473">
        <v>0</v>
      </c>
      <c r="HZ140" s="473">
        <v>0</v>
      </c>
      <c r="IA140" s="473">
        <v>0</v>
      </c>
      <c r="IB140" s="473">
        <v>0</v>
      </c>
      <c r="IC140" s="473">
        <v>0</v>
      </c>
      <c r="ID140" s="473">
        <v>0</v>
      </c>
      <c r="IE140" s="473">
        <v>0</v>
      </c>
      <c r="IF140" s="473">
        <v>0</v>
      </c>
      <c r="IG140" s="473">
        <v>0</v>
      </c>
      <c r="IH140" s="473">
        <v>0</v>
      </c>
      <c r="II140" s="473">
        <v>0</v>
      </c>
      <c r="IJ140" s="473">
        <v>0</v>
      </c>
      <c r="IK140" s="473">
        <v>0</v>
      </c>
      <c r="IL140" s="473">
        <v>0</v>
      </c>
      <c r="IM140" s="473">
        <v>0</v>
      </c>
      <c r="IN140" s="473">
        <v>0</v>
      </c>
      <c r="IO140" s="473">
        <v>0</v>
      </c>
      <c r="IP140" s="473">
        <v>0</v>
      </c>
      <c r="IQ140" s="473">
        <v>0</v>
      </c>
      <c r="IR140" s="473">
        <v>0</v>
      </c>
      <c r="IS140" s="473">
        <v>0</v>
      </c>
      <c r="IT140" s="473">
        <v>0</v>
      </c>
      <c r="IU140" s="473">
        <v>0</v>
      </c>
      <c r="IV140" s="473">
        <v>0</v>
      </c>
      <c r="IW140" s="473">
        <v>0</v>
      </c>
      <c r="IX140" s="473">
        <v>0</v>
      </c>
      <c r="IY140" s="473">
        <v>0</v>
      </c>
      <c r="IZ140" s="473">
        <v>0</v>
      </c>
      <c r="JA140" s="473">
        <v>0</v>
      </c>
      <c r="JB140" s="473">
        <v>0</v>
      </c>
      <c r="JC140" s="473">
        <v>0</v>
      </c>
      <c r="JD140" s="473">
        <v>0</v>
      </c>
      <c r="JE140" s="473">
        <v>0</v>
      </c>
      <c r="JF140" s="473">
        <v>0</v>
      </c>
      <c r="JG140" s="473">
        <v>0</v>
      </c>
      <c r="JH140" s="473">
        <v>0</v>
      </c>
      <c r="JI140" s="467" t="s">
        <v>1416</v>
      </c>
      <c r="JJ140" s="467" t="s">
        <v>1416</v>
      </c>
      <c r="JK140" s="395"/>
      <c r="JL140" s="395"/>
      <c r="JM140" s="395"/>
      <c r="JN140" s="395"/>
      <c r="JO140" s="395"/>
      <c r="JP140" s="395"/>
      <c r="JQ140" s="395"/>
      <c r="JR140" s="395"/>
      <c r="JS140" s="395"/>
      <c r="JT140" s="395"/>
      <c r="JU140" s="395"/>
      <c r="JV140" s="395"/>
      <c r="JW140" s="395"/>
      <c r="JX140" s="395"/>
      <c r="JY140" s="395"/>
      <c r="JZ140" s="395"/>
      <c r="KA140" s="395"/>
      <c r="KB140" s="395"/>
      <c r="KC140" s="395"/>
      <c r="KD140" s="395"/>
      <c r="KE140" s="395"/>
      <c r="KF140" s="395"/>
      <c r="KG140" s="395"/>
      <c r="KH140" s="395"/>
      <c r="KI140" s="395"/>
      <c r="KJ140" s="395"/>
      <c r="KK140" s="395"/>
      <c r="KL140" s="395"/>
      <c r="KM140" s="395"/>
      <c r="KN140" s="395"/>
      <c r="KO140" s="395"/>
      <c r="KP140" s="395"/>
      <c r="KQ140" s="395"/>
      <c r="KR140" s="395"/>
      <c r="KS140" s="395"/>
      <c r="KT140" s="395"/>
      <c r="KU140" s="395"/>
      <c r="KV140" s="395"/>
      <c r="KW140" s="395"/>
      <c r="KX140" s="395"/>
      <c r="KY140" s="395"/>
      <c r="KZ140" s="395"/>
      <c r="LA140" s="395"/>
      <c r="LB140" s="395"/>
      <c r="LC140" s="395"/>
      <c r="LD140" s="395"/>
      <c r="LE140" s="395"/>
      <c r="LF140" s="395"/>
      <c r="LG140" s="395"/>
      <c r="LH140" s="395"/>
      <c r="LI140" s="395"/>
      <c r="LJ140" s="395"/>
      <c r="LK140" s="395"/>
      <c r="LL140" s="395"/>
      <c r="LM140" s="395"/>
      <c r="LN140" s="395"/>
      <c r="LO140" s="395"/>
      <c r="LP140" s="395"/>
      <c r="LQ140" s="395"/>
      <c r="LR140" s="395"/>
      <c r="LS140" s="395"/>
      <c r="LT140" s="395"/>
      <c r="LU140" s="395"/>
      <c r="LV140" s="395"/>
      <c r="LW140" s="395"/>
      <c r="LX140" s="395"/>
      <c r="LY140" s="395"/>
      <c r="LZ140" s="395"/>
      <c r="MA140" s="395"/>
      <c r="MB140" s="395"/>
      <c r="MC140" s="395"/>
      <c r="MD140" s="395"/>
      <c r="ME140" s="395"/>
      <c r="MF140" s="395"/>
      <c r="MG140" s="395"/>
      <c r="MH140" s="395"/>
      <c r="MI140" s="395"/>
      <c r="MJ140" s="395"/>
      <c r="MK140" s="395"/>
      <c r="ML140" s="395"/>
      <c r="MM140" s="395"/>
      <c r="MN140" s="395"/>
      <c r="MO140" s="395"/>
      <c r="MP140" s="395"/>
      <c r="MQ140" s="395"/>
      <c r="MR140" s="395"/>
      <c r="MS140" s="395"/>
      <c r="MT140" s="395"/>
      <c r="MU140" s="395"/>
      <c r="MV140" s="395"/>
      <c r="MW140" s="395"/>
      <c r="MX140" s="395"/>
      <c r="MY140" s="395"/>
      <c r="MZ140" s="395"/>
      <c r="NA140" s="395"/>
      <c r="NB140" s="395"/>
      <c r="NC140" s="395"/>
      <c r="ND140" s="395"/>
      <c r="NE140" s="395"/>
      <c r="NF140" s="395"/>
      <c r="NG140" s="489"/>
      <c r="NH140" s="475">
        <v>2.7784335361147154</v>
      </c>
      <c r="NI140" s="475">
        <v>23.122123887546664</v>
      </c>
      <c r="NJ140" s="475">
        <v>2.9634809678212459</v>
      </c>
      <c r="NK140" s="475">
        <v>4636.6517759999997</v>
      </c>
      <c r="NL140" s="475">
        <v>17.513940502822283</v>
      </c>
      <c r="NM140" s="475">
        <v>0.18160399999999999</v>
      </c>
      <c r="NN140" s="475">
        <v>0.52211099999999999</v>
      </c>
      <c r="NO140" s="475">
        <v>5.2968000000000001E-2</v>
      </c>
      <c r="NP140" s="475">
        <v>3.2408989462435929E-2</v>
      </c>
      <c r="NQ140" s="475">
        <v>0.4218912170908844</v>
      </c>
      <c r="NR140" s="475">
        <v>1.4813042903179499</v>
      </c>
      <c r="NS140" s="475">
        <v>0</v>
      </c>
      <c r="NT140" s="475">
        <v>13.232732281863099</v>
      </c>
      <c r="NU140" s="475">
        <v>0.50789701072747762</v>
      </c>
      <c r="NV140" s="475">
        <v>0</v>
      </c>
      <c r="NW140" s="475">
        <v>0.3184204099980612</v>
      </c>
      <c r="NX140" s="475">
        <v>0</v>
      </c>
      <c r="NY140" s="475">
        <v>0</v>
      </c>
      <c r="NZ140" s="475">
        <v>0.73019431389993927</v>
      </c>
      <c r="OA140" s="475">
        <v>2.0340001308620449E-2</v>
      </c>
      <c r="OB140" s="475">
        <v>0.2649999999999999</v>
      </c>
      <c r="OC140" s="475">
        <v>0.96311801493338567</v>
      </c>
      <c r="OD140" s="475">
        <v>1.4772575477558236E-13</v>
      </c>
      <c r="OE140" s="475">
        <v>1.2842970697776354E-12</v>
      </c>
      <c r="OF140" s="475">
        <v>0.1099999964237213</v>
      </c>
      <c r="OG140" s="475">
        <v>6.4565339684486384E-2</v>
      </c>
      <c r="OH140" s="475">
        <v>0.29746679610340654</v>
      </c>
      <c r="OI140" s="475">
        <v>0.11</v>
      </c>
      <c r="OJ140" s="475">
        <v>4.2900000000000001E-2</v>
      </c>
      <c r="OK140" s="475">
        <v>5.5072050000000011E-2</v>
      </c>
      <c r="OL140" s="475">
        <v>0.68194728724448805</v>
      </c>
      <c r="OM140" s="475" t="s">
        <v>1395</v>
      </c>
      <c r="ON140" s="475">
        <v>1</v>
      </c>
      <c r="OO140" s="475">
        <v>129</v>
      </c>
      <c r="OP140" s="490"/>
      <c r="OQ140" s="491" t="s">
        <v>1395</v>
      </c>
      <c r="OR140" s="478" t="s">
        <v>1395</v>
      </c>
      <c r="OS140" s="479">
        <v>793003</v>
      </c>
      <c r="OT140" s="479">
        <v>2041</v>
      </c>
      <c r="OU140" s="479" t="s">
        <v>1395</v>
      </c>
      <c r="OV140" s="479" t="s">
        <v>1395</v>
      </c>
      <c r="OW140" s="479">
        <v>0</v>
      </c>
      <c r="OX140" s="479">
        <v>1</v>
      </c>
      <c r="OY140" s="480">
        <v>1</v>
      </c>
      <c r="OZ140" s="480">
        <v>0.67110614672417912</v>
      </c>
      <c r="PA140" s="481"/>
      <c r="PB140" s="482">
        <v>2.7784335361147154</v>
      </c>
      <c r="PC140" s="483"/>
      <c r="PD140" s="478">
        <v>296.710303513562</v>
      </c>
      <c r="PE140" s="479">
        <v>5.0359816908176946E-10</v>
      </c>
      <c r="PF140" s="479">
        <v>377.65753760856825</v>
      </c>
      <c r="PG140" s="480">
        <v>2.7784335361147154</v>
      </c>
      <c r="PH140" s="483"/>
      <c r="PI140" s="478">
        <v>2.7784335361147154</v>
      </c>
      <c r="PJ140" s="479">
        <v>97975</v>
      </c>
      <c r="PK140" s="479">
        <v>575</v>
      </c>
      <c r="PL140" s="479">
        <v>6.6009270963055755E-2</v>
      </c>
      <c r="PM140" s="484">
        <v>36</v>
      </c>
      <c r="PN140" s="479">
        <v>12528</v>
      </c>
      <c r="PO140" s="485">
        <v>2038</v>
      </c>
      <c r="PP140" s="479">
        <v>33</v>
      </c>
      <c r="PQ140" s="479">
        <v>0</v>
      </c>
      <c r="PR140" s="486" t="s">
        <v>1864</v>
      </c>
      <c r="PS140" s="486" t="s">
        <v>1595</v>
      </c>
      <c r="PT140" s="479">
        <v>1</v>
      </c>
      <c r="PU140" s="487" t="s">
        <v>1863</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row>
    <row r="141" spans="1:457" x14ac:dyDescent="0.35">
      <c r="A141" s="459" t="s">
        <v>1865</v>
      </c>
      <c r="B141" s="460">
        <v>2.8444428070777712</v>
      </c>
      <c r="C141" s="488">
        <f>NPV(About!A$94,'H2 Data'!AE$2:BH$2)/30*AB141+B141</f>
        <v>4.164546864706371</v>
      </c>
      <c r="D141" s="462" t="s">
        <v>1592</v>
      </c>
      <c r="E141" s="463" t="s">
        <v>1865</v>
      </c>
      <c r="F141" s="463" t="s">
        <v>1391</v>
      </c>
      <c r="G141" s="463" t="s">
        <v>1593</v>
      </c>
      <c r="H141" s="463" t="s">
        <v>1829</v>
      </c>
      <c r="I141" s="463" t="s">
        <v>1595</v>
      </c>
      <c r="J141" s="464">
        <v>2042</v>
      </c>
      <c r="K141" s="465">
        <v>575</v>
      </c>
      <c r="L141" s="466">
        <v>0.95</v>
      </c>
      <c r="M141" s="466">
        <v>2.3300000000000001E-2</v>
      </c>
      <c r="N141" s="466">
        <v>0.25</v>
      </c>
      <c r="O141" s="471">
        <v>0.11</v>
      </c>
      <c r="P141" s="465">
        <v>1</v>
      </c>
      <c r="Q141" s="465">
        <v>2</v>
      </c>
      <c r="R141" s="465">
        <v>30</v>
      </c>
      <c r="S141" s="467" t="s">
        <v>1395</v>
      </c>
      <c r="T141" s="468">
        <v>54043</v>
      </c>
      <c r="U141" s="468">
        <v>532709.99999999988</v>
      </c>
      <c r="V141" s="468">
        <v>185291</v>
      </c>
      <c r="W141" s="468">
        <v>37056.999999999993</v>
      </c>
      <c r="X141" s="465">
        <v>0</v>
      </c>
      <c r="Y141" s="469" t="s">
        <v>1830</v>
      </c>
      <c r="Z141" s="470">
        <v>18.559999999999999</v>
      </c>
      <c r="AA141" s="469" t="s">
        <v>1397</v>
      </c>
      <c r="AB141" s="465">
        <v>8.9999999999999993E-3</v>
      </c>
      <c r="AC141" s="466">
        <v>0.7</v>
      </c>
      <c r="AD141" s="466">
        <v>0.7</v>
      </c>
      <c r="AE141" s="466">
        <v>0.7</v>
      </c>
      <c r="AF141" s="467" t="s">
        <v>1398</v>
      </c>
      <c r="AG141" s="465">
        <v>428</v>
      </c>
      <c r="AH141" s="465">
        <v>428</v>
      </c>
      <c r="AI141" s="465">
        <v>428</v>
      </c>
      <c r="AJ141" s="465">
        <v>30</v>
      </c>
      <c r="AK141" s="469" t="s">
        <v>1399</v>
      </c>
      <c r="AL141" s="466">
        <v>1</v>
      </c>
      <c r="AM141" s="466">
        <v>0</v>
      </c>
      <c r="AN141" s="469" t="s">
        <v>1400</v>
      </c>
      <c r="AO141" s="466"/>
      <c r="AP141" s="466"/>
      <c r="AQ141" s="466"/>
      <c r="AR141" s="466"/>
      <c r="AS141" s="466"/>
      <c r="AT141" s="466"/>
      <c r="AU141" s="466"/>
      <c r="AV141" s="466"/>
      <c r="AW141" s="466"/>
      <c r="AX141" s="466"/>
      <c r="AY141" s="466"/>
      <c r="AZ141" s="466"/>
      <c r="BA141" s="466"/>
      <c r="BB141" s="466"/>
      <c r="BC141" s="466"/>
      <c r="BD141" s="466"/>
      <c r="BE141" s="466"/>
      <c r="BF141" s="466"/>
      <c r="BG141" s="466"/>
      <c r="BH141" s="466"/>
      <c r="BI141" s="466"/>
      <c r="BJ141" s="466"/>
      <c r="BK141" s="466"/>
      <c r="BL141" s="466"/>
      <c r="BM141" s="466"/>
      <c r="BN141" s="466"/>
      <c r="BO141" s="466"/>
      <c r="BP141" s="466"/>
      <c r="BQ141" s="466"/>
      <c r="BR141" s="466"/>
      <c r="BS141" s="466"/>
      <c r="BT141" s="466"/>
      <c r="BU141" s="466"/>
      <c r="BV141" s="466"/>
      <c r="BW141" s="466"/>
      <c r="BX141" s="466"/>
      <c r="BY141" s="466"/>
      <c r="BZ141" s="466"/>
      <c r="CA141" s="466"/>
      <c r="CB141" s="466"/>
      <c r="CC141" s="466"/>
      <c r="CD141" s="466"/>
      <c r="CE141" s="466"/>
      <c r="CF141" s="466"/>
      <c r="CG141" s="466"/>
      <c r="CH141" s="466"/>
      <c r="CI141" s="466"/>
      <c r="CJ141" s="466"/>
      <c r="CK141" s="466"/>
      <c r="CL141" s="466"/>
      <c r="CM141" s="466"/>
      <c r="CN141" s="466"/>
      <c r="CO141" s="466"/>
      <c r="CP141" s="466"/>
      <c r="CQ141" s="466"/>
      <c r="CR141" s="466"/>
      <c r="CS141" s="466"/>
      <c r="CT141" s="466"/>
      <c r="CU141" s="466"/>
      <c r="CV141" s="466"/>
      <c r="CW141" s="466"/>
      <c r="CX141" s="466"/>
      <c r="CY141" s="466"/>
      <c r="CZ141" s="466"/>
      <c r="DA141" s="466"/>
      <c r="DB141" s="466"/>
      <c r="DC141" s="466"/>
      <c r="DD141" s="466"/>
      <c r="DE141" s="466"/>
      <c r="DF141" s="466"/>
      <c r="DG141" s="466"/>
      <c r="DH141" s="466"/>
      <c r="DI141" s="466"/>
      <c r="DJ141" s="466"/>
      <c r="DK141" s="466"/>
      <c r="DL141" s="466"/>
      <c r="DM141" s="466"/>
      <c r="DN141" s="466"/>
      <c r="DO141" s="466"/>
      <c r="DP141" s="466"/>
      <c r="DQ141" s="466"/>
      <c r="DR141" s="466"/>
      <c r="DS141" s="466"/>
      <c r="DT141" s="466"/>
      <c r="DU141" s="466"/>
      <c r="DV141" s="466"/>
      <c r="DW141" s="471"/>
      <c r="DX141" s="466"/>
      <c r="DY141" s="466"/>
      <c r="DZ141" s="466"/>
      <c r="EA141" s="466"/>
      <c r="EB141" s="466"/>
      <c r="EC141" s="466"/>
      <c r="ED141" s="466"/>
      <c r="EE141" s="466"/>
      <c r="EF141" s="466"/>
      <c r="EG141" s="466"/>
      <c r="EH141" s="466"/>
      <c r="EI141" s="466"/>
      <c r="EJ141" s="466"/>
      <c r="EK141" s="465"/>
      <c r="EL141" s="465"/>
      <c r="EM141" s="465"/>
      <c r="EN141" s="465"/>
      <c r="EO141" s="466"/>
      <c r="EP141" s="466"/>
      <c r="EQ141" s="466"/>
      <c r="ER141" s="465"/>
      <c r="ES141" s="465"/>
      <c r="ET141" s="465"/>
      <c r="EU141" s="465"/>
      <c r="EV141" s="465"/>
      <c r="EW141" s="467"/>
      <c r="EX141" s="467" t="s">
        <v>1401</v>
      </c>
      <c r="EY141" s="467">
        <v>0</v>
      </c>
      <c r="EZ141" s="467">
        <v>0</v>
      </c>
      <c r="FA141" s="467">
        <v>0</v>
      </c>
      <c r="FB141" s="469" t="s">
        <v>1402</v>
      </c>
      <c r="FC141" s="467">
        <v>62.117280000000001</v>
      </c>
      <c r="FD141" s="469" t="s">
        <v>1831</v>
      </c>
      <c r="FE141" s="467">
        <v>1589.991</v>
      </c>
      <c r="FF141" s="469" t="s">
        <v>1404</v>
      </c>
      <c r="FG141" s="467">
        <v>0</v>
      </c>
      <c r="FH141" s="469" t="s">
        <v>1405</v>
      </c>
      <c r="FI141" s="467">
        <v>0</v>
      </c>
      <c r="FJ141" s="469" t="s">
        <v>1405</v>
      </c>
      <c r="FK141" s="467">
        <v>0</v>
      </c>
      <c r="FL141" s="472">
        <v>0</v>
      </c>
      <c r="FM141" s="473">
        <v>0</v>
      </c>
      <c r="FN141" s="473">
        <v>0</v>
      </c>
      <c r="FO141" s="473">
        <v>0</v>
      </c>
      <c r="FP141" s="473">
        <v>0</v>
      </c>
      <c r="FQ141" s="473">
        <v>0</v>
      </c>
      <c r="FR141" s="473">
        <v>0</v>
      </c>
      <c r="FS141" s="473">
        <v>0</v>
      </c>
      <c r="FT141" s="473">
        <v>0</v>
      </c>
      <c r="FU141" s="473">
        <v>0</v>
      </c>
      <c r="FV141" s="473">
        <v>0</v>
      </c>
      <c r="FW141" s="473">
        <v>0</v>
      </c>
      <c r="FX141" s="473">
        <v>0</v>
      </c>
      <c r="FY141" s="473">
        <v>0</v>
      </c>
      <c r="FZ141" s="473">
        <v>0</v>
      </c>
      <c r="GA141" s="473">
        <v>0</v>
      </c>
      <c r="GB141" s="473">
        <v>0</v>
      </c>
      <c r="GC141" s="473">
        <v>0</v>
      </c>
      <c r="GD141" s="473">
        <v>0</v>
      </c>
      <c r="GE141" s="473">
        <v>0</v>
      </c>
      <c r="GF141" s="473">
        <v>0</v>
      </c>
      <c r="GG141" s="473">
        <v>0</v>
      </c>
      <c r="GH141" s="473">
        <v>0</v>
      </c>
      <c r="GI141" s="473">
        <v>0</v>
      </c>
      <c r="GJ141" s="473">
        <v>0</v>
      </c>
      <c r="GK141" s="473">
        <v>0</v>
      </c>
      <c r="GL141" s="473">
        <v>0</v>
      </c>
      <c r="GM141" s="473">
        <v>0</v>
      </c>
      <c r="GN141" s="473">
        <v>0</v>
      </c>
      <c r="GO141" s="473">
        <v>0</v>
      </c>
      <c r="GP141" s="473">
        <v>0</v>
      </c>
      <c r="GQ141" s="473">
        <v>0</v>
      </c>
      <c r="GR141" s="473">
        <v>0</v>
      </c>
      <c r="GS141" s="473">
        <v>0</v>
      </c>
      <c r="GT141" s="473">
        <v>0</v>
      </c>
      <c r="GU141" s="473">
        <v>0</v>
      </c>
      <c r="GV141" s="473">
        <v>0</v>
      </c>
      <c r="GW141" s="473">
        <v>0</v>
      </c>
      <c r="GX141" s="473">
        <v>0</v>
      </c>
      <c r="GY141" s="473">
        <v>0</v>
      </c>
      <c r="GZ141" s="473">
        <v>0</v>
      </c>
      <c r="HA141" s="473">
        <v>0</v>
      </c>
      <c r="HB141" s="473">
        <v>0</v>
      </c>
      <c r="HC141" s="473">
        <v>0</v>
      </c>
      <c r="HD141" s="473">
        <v>0</v>
      </c>
      <c r="HE141" s="473">
        <v>0</v>
      </c>
      <c r="HF141" s="473">
        <v>0</v>
      </c>
      <c r="HG141" s="473">
        <v>0</v>
      </c>
      <c r="HH141" s="473">
        <v>0</v>
      </c>
      <c r="HI141" s="473">
        <v>0</v>
      </c>
      <c r="HJ141" s="473">
        <v>0</v>
      </c>
      <c r="HK141" s="473">
        <v>0</v>
      </c>
      <c r="HL141" s="473">
        <v>0</v>
      </c>
      <c r="HM141" s="473">
        <v>0</v>
      </c>
      <c r="HN141" s="473">
        <v>0</v>
      </c>
      <c r="HO141" s="473">
        <v>0</v>
      </c>
      <c r="HP141" s="473">
        <v>0</v>
      </c>
      <c r="HQ141" s="473">
        <v>0</v>
      </c>
      <c r="HR141" s="473">
        <v>0</v>
      </c>
      <c r="HS141" s="473">
        <v>0</v>
      </c>
      <c r="HT141" s="473">
        <v>0</v>
      </c>
      <c r="HU141" s="473">
        <v>0</v>
      </c>
      <c r="HV141" s="473">
        <v>0</v>
      </c>
      <c r="HW141" s="473">
        <v>0</v>
      </c>
      <c r="HX141" s="473">
        <v>0</v>
      </c>
      <c r="HY141" s="473">
        <v>0</v>
      </c>
      <c r="HZ141" s="473">
        <v>0</v>
      </c>
      <c r="IA141" s="473">
        <v>0</v>
      </c>
      <c r="IB141" s="473">
        <v>0</v>
      </c>
      <c r="IC141" s="473">
        <v>0</v>
      </c>
      <c r="ID141" s="473">
        <v>0</v>
      </c>
      <c r="IE141" s="473">
        <v>0</v>
      </c>
      <c r="IF141" s="473">
        <v>0</v>
      </c>
      <c r="IG141" s="473">
        <v>0</v>
      </c>
      <c r="IH141" s="473">
        <v>0</v>
      </c>
      <c r="II141" s="473">
        <v>0</v>
      </c>
      <c r="IJ141" s="473">
        <v>0</v>
      </c>
      <c r="IK141" s="473">
        <v>0</v>
      </c>
      <c r="IL141" s="473">
        <v>0</v>
      </c>
      <c r="IM141" s="473">
        <v>0</v>
      </c>
      <c r="IN141" s="473">
        <v>0</v>
      </c>
      <c r="IO141" s="473">
        <v>0</v>
      </c>
      <c r="IP141" s="473">
        <v>0</v>
      </c>
      <c r="IQ141" s="473">
        <v>0</v>
      </c>
      <c r="IR141" s="473">
        <v>0</v>
      </c>
      <c r="IS141" s="473">
        <v>0</v>
      </c>
      <c r="IT141" s="473">
        <v>0</v>
      </c>
      <c r="IU141" s="473">
        <v>0</v>
      </c>
      <c r="IV141" s="473">
        <v>0</v>
      </c>
      <c r="IW141" s="473">
        <v>0</v>
      </c>
      <c r="IX141" s="473">
        <v>0</v>
      </c>
      <c r="IY141" s="473">
        <v>0</v>
      </c>
      <c r="IZ141" s="473">
        <v>0</v>
      </c>
      <c r="JA141" s="473">
        <v>0</v>
      </c>
      <c r="JB141" s="473">
        <v>0</v>
      </c>
      <c r="JC141" s="473">
        <v>0</v>
      </c>
      <c r="JD141" s="473">
        <v>0</v>
      </c>
      <c r="JE141" s="473">
        <v>0</v>
      </c>
      <c r="JF141" s="473">
        <v>0</v>
      </c>
      <c r="JG141" s="473">
        <v>0</v>
      </c>
      <c r="JH141" s="473">
        <v>0</v>
      </c>
      <c r="JI141" s="467" t="s">
        <v>1416</v>
      </c>
      <c r="JJ141" s="467" t="s">
        <v>1416</v>
      </c>
      <c r="JK141" s="395"/>
      <c r="JL141" s="395"/>
      <c r="JM141" s="395"/>
      <c r="JN141" s="395"/>
      <c r="JO141" s="395"/>
      <c r="JP141" s="395"/>
      <c r="JQ141" s="395"/>
      <c r="JR141" s="395"/>
      <c r="JS141" s="395"/>
      <c r="JT141" s="395"/>
      <c r="JU141" s="395"/>
      <c r="JV141" s="395"/>
      <c r="JW141" s="395"/>
      <c r="JX141" s="395"/>
      <c r="JY141" s="395"/>
      <c r="JZ141" s="395"/>
      <c r="KA141" s="395"/>
      <c r="KB141" s="395"/>
      <c r="KC141" s="395"/>
      <c r="KD141" s="395"/>
      <c r="KE141" s="395"/>
      <c r="KF141" s="395"/>
      <c r="KG141" s="395"/>
      <c r="KH141" s="395"/>
      <c r="KI141" s="395"/>
      <c r="KJ141" s="395"/>
      <c r="KK141" s="395"/>
      <c r="KL141" s="395"/>
      <c r="KM141" s="395"/>
      <c r="KN141" s="395"/>
      <c r="KO141" s="395"/>
      <c r="KP141" s="395"/>
      <c r="KQ141" s="395"/>
      <c r="KR141" s="395"/>
      <c r="KS141" s="395"/>
      <c r="KT141" s="395"/>
      <c r="KU141" s="395"/>
      <c r="KV141" s="395"/>
      <c r="KW141" s="395"/>
      <c r="KX141" s="395"/>
      <c r="KY141" s="395"/>
      <c r="KZ141" s="395"/>
      <c r="LA141" s="395"/>
      <c r="LB141" s="395"/>
      <c r="LC141" s="395"/>
      <c r="LD141" s="395"/>
      <c r="LE141" s="395"/>
      <c r="LF141" s="395"/>
      <c r="LG141" s="395"/>
      <c r="LH141" s="395"/>
      <c r="LI141" s="395"/>
      <c r="LJ141" s="395"/>
      <c r="LK141" s="395"/>
      <c r="LL141" s="395"/>
      <c r="LM141" s="395"/>
      <c r="LN141" s="395"/>
      <c r="LO141" s="395"/>
      <c r="LP141" s="395"/>
      <c r="LQ141" s="395"/>
      <c r="LR141" s="395"/>
      <c r="LS141" s="395"/>
      <c r="LT141" s="395"/>
      <c r="LU141" s="395"/>
      <c r="LV141" s="395"/>
      <c r="LW141" s="395"/>
      <c r="LX141" s="395"/>
      <c r="LY141" s="395"/>
      <c r="LZ141" s="395"/>
      <c r="MA141" s="395"/>
      <c r="MB141" s="395"/>
      <c r="MC141" s="395"/>
      <c r="MD141" s="395"/>
      <c r="ME141" s="395"/>
      <c r="MF141" s="395"/>
      <c r="MG141" s="395"/>
      <c r="MH141" s="395"/>
      <c r="MI141" s="395"/>
      <c r="MJ141" s="395"/>
      <c r="MK141" s="395"/>
      <c r="ML141" s="395"/>
      <c r="MM141" s="395"/>
      <c r="MN141" s="395"/>
      <c r="MO141" s="395"/>
      <c r="MP141" s="395"/>
      <c r="MQ141" s="395"/>
      <c r="MR141" s="395"/>
      <c r="MS141" s="395"/>
      <c r="MT141" s="395"/>
      <c r="MU141" s="395"/>
      <c r="MV141" s="395"/>
      <c r="MW141" s="395"/>
      <c r="MX141" s="395"/>
      <c r="MY141" s="395"/>
      <c r="MZ141" s="395"/>
      <c r="NA141" s="395"/>
      <c r="NB141" s="395"/>
      <c r="NC141" s="395"/>
      <c r="ND141" s="395"/>
      <c r="NE141" s="395"/>
      <c r="NF141" s="395"/>
      <c r="NG141" s="489"/>
      <c r="NH141" s="475">
        <v>2.8444428070777712</v>
      </c>
      <c r="NI141" s="475">
        <v>23.671453040501209</v>
      </c>
      <c r="NJ141" s="475">
        <v>3.0293356897312718</v>
      </c>
      <c r="NK141" s="475">
        <v>4636.6517759999997</v>
      </c>
      <c r="NL141" s="475">
        <v>17.92980140031943</v>
      </c>
      <c r="NM141" s="475">
        <v>0.18529100000000001</v>
      </c>
      <c r="NN141" s="475">
        <v>0.53270999999999991</v>
      </c>
      <c r="NO141" s="475">
        <v>5.4043000000000001E-2</v>
      </c>
      <c r="NP141" s="475">
        <v>3.2988698006250365E-2</v>
      </c>
      <c r="NQ141" s="475">
        <v>0.42929863004093261</v>
      </c>
      <c r="NR141" s="475">
        <v>1.5113626608531432</v>
      </c>
      <c r="NS141" s="475">
        <v>0</v>
      </c>
      <c r="NT141" s="475">
        <v>13.5277714121224</v>
      </c>
      <c r="NU141" s="475">
        <v>0.51820329377028518</v>
      </c>
      <c r="NV141" s="475">
        <v>0</v>
      </c>
      <c r="NW141" s="475">
        <v>0.33418208018615703</v>
      </c>
      <c r="NX141" s="475">
        <v>0</v>
      </c>
      <c r="NY141" s="475">
        <v>0</v>
      </c>
      <c r="NZ141" s="475">
        <v>0.77096192733401026</v>
      </c>
      <c r="OA141" s="475">
        <v>2.0340002437626327E-2</v>
      </c>
      <c r="OB141" s="475">
        <v>0.2649999999999999</v>
      </c>
      <c r="OC141" s="475">
        <v>0.98963925009547637</v>
      </c>
      <c r="OD141" s="475">
        <v>1.3481744781781678E-13</v>
      </c>
      <c r="OE141" s="475">
        <v>1.1720749266121921E-12</v>
      </c>
      <c r="OF141" s="475">
        <v>0.1099999964237213</v>
      </c>
      <c r="OG141" s="475">
        <v>6.4967367053031924E-2</v>
      </c>
      <c r="OH141" s="475">
        <v>0.30490599814301705</v>
      </c>
      <c r="OI141" s="475">
        <v>0.11</v>
      </c>
      <c r="OJ141" s="475">
        <v>4.2799999999999998E-2</v>
      </c>
      <c r="OK141" s="475">
        <v>5.502060000000001E-2</v>
      </c>
      <c r="OL141" s="475">
        <v>0.6683529350657289</v>
      </c>
      <c r="OM141" s="475" t="s">
        <v>1395</v>
      </c>
      <c r="ON141" s="475">
        <v>1</v>
      </c>
      <c r="OO141" s="475">
        <v>130</v>
      </c>
      <c r="OP141" s="490"/>
      <c r="OQ141" s="491" t="s">
        <v>1395</v>
      </c>
      <c r="OR141" s="478" t="s">
        <v>1395</v>
      </c>
      <c r="OS141" s="479">
        <v>809100.99999999988</v>
      </c>
      <c r="OT141" s="479">
        <v>2042</v>
      </c>
      <c r="OU141" s="479" t="s">
        <v>1395</v>
      </c>
      <c r="OV141" s="479" t="s">
        <v>1395</v>
      </c>
      <c r="OW141" s="479">
        <v>0</v>
      </c>
      <c r="OX141" s="479">
        <v>1</v>
      </c>
      <c r="OY141" s="480">
        <v>1</v>
      </c>
      <c r="OZ141" s="480">
        <v>0.65772794494977127</v>
      </c>
      <c r="PA141" s="481"/>
      <c r="PB141" s="482">
        <v>2.8444428070777712</v>
      </c>
      <c r="PC141" s="483"/>
      <c r="PD141" s="478">
        <v>296.69877720493417</v>
      </c>
      <c r="PE141" s="479">
        <v>4.5043183745796928E-10</v>
      </c>
      <c r="PF141" s="479">
        <v>380.3212710380962</v>
      </c>
      <c r="PG141" s="480">
        <v>2.8444428070777712</v>
      </c>
      <c r="PH141" s="483"/>
      <c r="PI141" s="478">
        <v>2.8444428070777712</v>
      </c>
      <c r="PJ141" s="479">
        <v>98550</v>
      </c>
      <c r="PK141" s="479">
        <v>575</v>
      </c>
      <c r="PL141" s="479">
        <v>6.7162648846218254E-2</v>
      </c>
      <c r="PM141" s="484">
        <v>36</v>
      </c>
      <c r="PN141" s="479">
        <v>12492</v>
      </c>
      <c r="PO141" s="485">
        <v>2039</v>
      </c>
      <c r="PP141" s="479">
        <v>33</v>
      </c>
      <c r="PQ141" s="479">
        <v>0</v>
      </c>
      <c r="PR141" s="486" t="s">
        <v>1866</v>
      </c>
      <c r="PS141" s="486" t="s">
        <v>1595</v>
      </c>
      <c r="PT141" s="479">
        <v>1</v>
      </c>
      <c r="PU141" s="487" t="s">
        <v>1865</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row>
    <row r="142" spans="1:457" x14ac:dyDescent="0.35">
      <c r="A142" s="459" t="s">
        <v>1867</v>
      </c>
      <c r="B142" s="460">
        <v>2.9116054559239894</v>
      </c>
      <c r="C142" s="488">
        <f>NPV(About!A$94,'H2 Data'!AE$2:BH$2)/30*AB142+B142</f>
        <v>4.2317095135525893</v>
      </c>
      <c r="D142" s="462" t="s">
        <v>1592</v>
      </c>
      <c r="E142" s="463" t="s">
        <v>1867</v>
      </c>
      <c r="F142" s="463" t="s">
        <v>1391</v>
      </c>
      <c r="G142" s="463" t="s">
        <v>1593</v>
      </c>
      <c r="H142" s="463" t="s">
        <v>1829</v>
      </c>
      <c r="I142" s="463" t="s">
        <v>1595</v>
      </c>
      <c r="J142" s="464">
        <v>2043</v>
      </c>
      <c r="K142" s="465">
        <v>575</v>
      </c>
      <c r="L142" s="466">
        <v>0.95</v>
      </c>
      <c r="M142" s="466">
        <v>2.3300000000000001E-2</v>
      </c>
      <c r="N142" s="466">
        <v>0.25</v>
      </c>
      <c r="O142" s="471">
        <v>0.11</v>
      </c>
      <c r="P142" s="465">
        <v>1</v>
      </c>
      <c r="Q142" s="465">
        <v>2</v>
      </c>
      <c r="R142" s="465">
        <v>30</v>
      </c>
      <c r="S142" s="467" t="s">
        <v>1395</v>
      </c>
      <c r="T142" s="468">
        <v>55140</v>
      </c>
      <c r="U142" s="468">
        <v>543524</v>
      </c>
      <c r="V142" s="468">
        <v>189052</v>
      </c>
      <c r="W142" s="468">
        <v>37808.999999999993</v>
      </c>
      <c r="X142" s="465">
        <v>0</v>
      </c>
      <c r="Y142" s="469" t="s">
        <v>1830</v>
      </c>
      <c r="Z142" s="470">
        <v>18.559999999999999</v>
      </c>
      <c r="AA142" s="469" t="s">
        <v>1397</v>
      </c>
      <c r="AB142" s="465">
        <v>8.9999999999999993E-3</v>
      </c>
      <c r="AC142" s="466">
        <v>0.7</v>
      </c>
      <c r="AD142" s="466">
        <v>0.7</v>
      </c>
      <c r="AE142" s="466">
        <v>0.7</v>
      </c>
      <c r="AF142" s="467" t="s">
        <v>1398</v>
      </c>
      <c r="AG142" s="465">
        <v>428</v>
      </c>
      <c r="AH142" s="465">
        <v>428</v>
      </c>
      <c r="AI142" s="465">
        <v>428</v>
      </c>
      <c r="AJ142" s="465">
        <v>30</v>
      </c>
      <c r="AK142" s="469" t="s">
        <v>1399</v>
      </c>
      <c r="AL142" s="466">
        <v>1</v>
      </c>
      <c r="AM142" s="466">
        <v>0</v>
      </c>
      <c r="AN142" s="469" t="s">
        <v>1400</v>
      </c>
      <c r="AO142" s="466"/>
      <c r="AP142" s="466"/>
      <c r="AQ142" s="466"/>
      <c r="AR142" s="466"/>
      <c r="AS142" s="466"/>
      <c r="AT142" s="466"/>
      <c r="AU142" s="466"/>
      <c r="AV142" s="466"/>
      <c r="AW142" s="466"/>
      <c r="AX142" s="466"/>
      <c r="AY142" s="466"/>
      <c r="AZ142" s="466"/>
      <c r="BA142" s="466"/>
      <c r="BB142" s="466"/>
      <c r="BC142" s="466"/>
      <c r="BD142" s="466"/>
      <c r="BE142" s="466"/>
      <c r="BF142" s="466"/>
      <c r="BG142" s="466"/>
      <c r="BH142" s="466"/>
      <c r="BI142" s="466"/>
      <c r="BJ142" s="466"/>
      <c r="BK142" s="466"/>
      <c r="BL142" s="466"/>
      <c r="BM142" s="466"/>
      <c r="BN142" s="466"/>
      <c r="BO142" s="466"/>
      <c r="BP142" s="466"/>
      <c r="BQ142" s="466"/>
      <c r="BR142" s="466"/>
      <c r="BS142" s="466"/>
      <c r="BT142" s="466"/>
      <c r="BU142" s="466"/>
      <c r="BV142" s="466"/>
      <c r="BW142" s="466"/>
      <c r="BX142" s="466"/>
      <c r="BY142" s="466"/>
      <c r="BZ142" s="466"/>
      <c r="CA142" s="466"/>
      <c r="CB142" s="466"/>
      <c r="CC142" s="466"/>
      <c r="CD142" s="466"/>
      <c r="CE142" s="466"/>
      <c r="CF142" s="466"/>
      <c r="CG142" s="466"/>
      <c r="CH142" s="466"/>
      <c r="CI142" s="466"/>
      <c r="CJ142" s="466"/>
      <c r="CK142" s="466"/>
      <c r="CL142" s="466"/>
      <c r="CM142" s="466"/>
      <c r="CN142" s="466"/>
      <c r="CO142" s="466"/>
      <c r="CP142" s="466"/>
      <c r="CQ142" s="466"/>
      <c r="CR142" s="466"/>
      <c r="CS142" s="466"/>
      <c r="CT142" s="466"/>
      <c r="CU142" s="466"/>
      <c r="CV142" s="466"/>
      <c r="CW142" s="466"/>
      <c r="CX142" s="466"/>
      <c r="CY142" s="466"/>
      <c r="CZ142" s="466"/>
      <c r="DA142" s="466"/>
      <c r="DB142" s="466"/>
      <c r="DC142" s="466"/>
      <c r="DD142" s="466"/>
      <c r="DE142" s="466"/>
      <c r="DF142" s="466"/>
      <c r="DG142" s="466"/>
      <c r="DH142" s="466"/>
      <c r="DI142" s="466"/>
      <c r="DJ142" s="466"/>
      <c r="DK142" s="466"/>
      <c r="DL142" s="466"/>
      <c r="DM142" s="466"/>
      <c r="DN142" s="466"/>
      <c r="DO142" s="466"/>
      <c r="DP142" s="466"/>
      <c r="DQ142" s="466"/>
      <c r="DR142" s="466"/>
      <c r="DS142" s="466"/>
      <c r="DT142" s="466"/>
      <c r="DU142" s="466"/>
      <c r="DV142" s="466"/>
      <c r="DW142" s="471"/>
      <c r="DX142" s="466"/>
      <c r="DY142" s="466"/>
      <c r="DZ142" s="466"/>
      <c r="EA142" s="466"/>
      <c r="EB142" s="466"/>
      <c r="EC142" s="466"/>
      <c r="ED142" s="466"/>
      <c r="EE142" s="466"/>
      <c r="EF142" s="466"/>
      <c r="EG142" s="466"/>
      <c r="EH142" s="466"/>
      <c r="EI142" s="466"/>
      <c r="EJ142" s="466"/>
      <c r="EK142" s="465"/>
      <c r="EL142" s="465"/>
      <c r="EM142" s="465"/>
      <c r="EN142" s="465"/>
      <c r="EO142" s="466"/>
      <c r="EP142" s="466"/>
      <c r="EQ142" s="466"/>
      <c r="ER142" s="465"/>
      <c r="ES142" s="465"/>
      <c r="ET142" s="465"/>
      <c r="EU142" s="465"/>
      <c r="EV142" s="465"/>
      <c r="EW142" s="467"/>
      <c r="EX142" s="467" t="s">
        <v>1401</v>
      </c>
      <c r="EY142" s="467">
        <v>0</v>
      </c>
      <c r="EZ142" s="467">
        <v>0</v>
      </c>
      <c r="FA142" s="467">
        <v>0</v>
      </c>
      <c r="FB142" s="469" t="s">
        <v>1402</v>
      </c>
      <c r="FC142" s="467">
        <v>62.117280000000001</v>
      </c>
      <c r="FD142" s="469" t="s">
        <v>1831</v>
      </c>
      <c r="FE142" s="467">
        <v>1589.991</v>
      </c>
      <c r="FF142" s="469" t="s">
        <v>1404</v>
      </c>
      <c r="FG142" s="467">
        <v>0</v>
      </c>
      <c r="FH142" s="469" t="s">
        <v>1405</v>
      </c>
      <c r="FI142" s="467">
        <v>0</v>
      </c>
      <c r="FJ142" s="469" t="s">
        <v>1405</v>
      </c>
      <c r="FK142" s="467">
        <v>0</v>
      </c>
      <c r="FL142" s="472">
        <v>0</v>
      </c>
      <c r="FM142" s="473">
        <v>0</v>
      </c>
      <c r="FN142" s="473">
        <v>0</v>
      </c>
      <c r="FO142" s="473">
        <v>0</v>
      </c>
      <c r="FP142" s="473">
        <v>0</v>
      </c>
      <c r="FQ142" s="473">
        <v>0</v>
      </c>
      <c r="FR142" s="473">
        <v>0</v>
      </c>
      <c r="FS142" s="473">
        <v>0</v>
      </c>
      <c r="FT142" s="473">
        <v>0</v>
      </c>
      <c r="FU142" s="473">
        <v>0</v>
      </c>
      <c r="FV142" s="473">
        <v>0</v>
      </c>
      <c r="FW142" s="473">
        <v>0</v>
      </c>
      <c r="FX142" s="473">
        <v>0</v>
      </c>
      <c r="FY142" s="473">
        <v>0</v>
      </c>
      <c r="FZ142" s="473">
        <v>0</v>
      </c>
      <c r="GA142" s="473">
        <v>0</v>
      </c>
      <c r="GB142" s="473">
        <v>0</v>
      </c>
      <c r="GC142" s="473">
        <v>0</v>
      </c>
      <c r="GD142" s="473">
        <v>0</v>
      </c>
      <c r="GE142" s="473">
        <v>0</v>
      </c>
      <c r="GF142" s="473">
        <v>0</v>
      </c>
      <c r="GG142" s="473">
        <v>0</v>
      </c>
      <c r="GH142" s="473">
        <v>0</v>
      </c>
      <c r="GI142" s="473">
        <v>0</v>
      </c>
      <c r="GJ142" s="473">
        <v>0</v>
      </c>
      <c r="GK142" s="473">
        <v>0</v>
      </c>
      <c r="GL142" s="473">
        <v>0</v>
      </c>
      <c r="GM142" s="473">
        <v>0</v>
      </c>
      <c r="GN142" s="473">
        <v>0</v>
      </c>
      <c r="GO142" s="473">
        <v>0</v>
      </c>
      <c r="GP142" s="473">
        <v>0</v>
      </c>
      <c r="GQ142" s="473">
        <v>0</v>
      </c>
      <c r="GR142" s="473">
        <v>0</v>
      </c>
      <c r="GS142" s="473">
        <v>0</v>
      </c>
      <c r="GT142" s="473">
        <v>0</v>
      </c>
      <c r="GU142" s="473">
        <v>0</v>
      </c>
      <c r="GV142" s="473">
        <v>0</v>
      </c>
      <c r="GW142" s="473">
        <v>0</v>
      </c>
      <c r="GX142" s="473">
        <v>0</v>
      </c>
      <c r="GY142" s="473">
        <v>0</v>
      </c>
      <c r="GZ142" s="473">
        <v>0</v>
      </c>
      <c r="HA142" s="473">
        <v>0</v>
      </c>
      <c r="HB142" s="473">
        <v>0</v>
      </c>
      <c r="HC142" s="473">
        <v>0</v>
      </c>
      <c r="HD142" s="473">
        <v>0</v>
      </c>
      <c r="HE142" s="473">
        <v>0</v>
      </c>
      <c r="HF142" s="473">
        <v>0</v>
      </c>
      <c r="HG142" s="473">
        <v>0</v>
      </c>
      <c r="HH142" s="473">
        <v>0</v>
      </c>
      <c r="HI142" s="473">
        <v>0</v>
      </c>
      <c r="HJ142" s="473">
        <v>0</v>
      </c>
      <c r="HK142" s="473">
        <v>0</v>
      </c>
      <c r="HL142" s="473">
        <v>0</v>
      </c>
      <c r="HM142" s="473">
        <v>0</v>
      </c>
      <c r="HN142" s="473">
        <v>0</v>
      </c>
      <c r="HO142" s="473">
        <v>0</v>
      </c>
      <c r="HP142" s="473">
        <v>0</v>
      </c>
      <c r="HQ142" s="473">
        <v>0</v>
      </c>
      <c r="HR142" s="473">
        <v>0</v>
      </c>
      <c r="HS142" s="473">
        <v>0</v>
      </c>
      <c r="HT142" s="473">
        <v>0</v>
      </c>
      <c r="HU142" s="473">
        <v>0</v>
      </c>
      <c r="HV142" s="473">
        <v>0</v>
      </c>
      <c r="HW142" s="473">
        <v>0</v>
      </c>
      <c r="HX142" s="473">
        <v>0</v>
      </c>
      <c r="HY142" s="473">
        <v>0</v>
      </c>
      <c r="HZ142" s="473">
        <v>0</v>
      </c>
      <c r="IA142" s="473">
        <v>0</v>
      </c>
      <c r="IB142" s="473">
        <v>0</v>
      </c>
      <c r="IC142" s="473">
        <v>0</v>
      </c>
      <c r="ID142" s="473">
        <v>0</v>
      </c>
      <c r="IE142" s="473">
        <v>0</v>
      </c>
      <c r="IF142" s="473">
        <v>0</v>
      </c>
      <c r="IG142" s="473">
        <v>0</v>
      </c>
      <c r="IH142" s="473">
        <v>0</v>
      </c>
      <c r="II142" s="473">
        <v>0</v>
      </c>
      <c r="IJ142" s="473">
        <v>0</v>
      </c>
      <c r="IK142" s="473">
        <v>0</v>
      </c>
      <c r="IL142" s="473">
        <v>0</v>
      </c>
      <c r="IM142" s="473">
        <v>0</v>
      </c>
      <c r="IN142" s="473">
        <v>0</v>
      </c>
      <c r="IO142" s="473">
        <v>0</v>
      </c>
      <c r="IP142" s="473">
        <v>0</v>
      </c>
      <c r="IQ142" s="473">
        <v>0</v>
      </c>
      <c r="IR142" s="473">
        <v>0</v>
      </c>
      <c r="IS142" s="473">
        <v>0</v>
      </c>
      <c r="IT142" s="473">
        <v>0</v>
      </c>
      <c r="IU142" s="473">
        <v>0</v>
      </c>
      <c r="IV142" s="473">
        <v>0</v>
      </c>
      <c r="IW142" s="473">
        <v>0</v>
      </c>
      <c r="IX142" s="473">
        <v>0</v>
      </c>
      <c r="IY142" s="473">
        <v>0</v>
      </c>
      <c r="IZ142" s="473">
        <v>0</v>
      </c>
      <c r="JA142" s="473">
        <v>0</v>
      </c>
      <c r="JB142" s="473">
        <v>0</v>
      </c>
      <c r="JC142" s="473">
        <v>0</v>
      </c>
      <c r="JD142" s="473">
        <v>0</v>
      </c>
      <c r="JE142" s="473">
        <v>0</v>
      </c>
      <c r="JF142" s="473">
        <v>0</v>
      </c>
      <c r="JG142" s="473">
        <v>0</v>
      </c>
      <c r="JH142" s="473">
        <v>0</v>
      </c>
      <c r="JI142" s="467" t="s">
        <v>1416</v>
      </c>
      <c r="JJ142" s="467" t="s">
        <v>1416</v>
      </c>
      <c r="JK142" s="395"/>
      <c r="JL142" s="395"/>
      <c r="JM142" s="395"/>
      <c r="JN142" s="395"/>
      <c r="JO142" s="395"/>
      <c r="JP142" s="395"/>
      <c r="JQ142" s="395"/>
      <c r="JR142" s="395"/>
      <c r="JS142" s="395"/>
      <c r="JT142" s="395"/>
      <c r="JU142" s="395"/>
      <c r="JV142" s="395"/>
      <c r="JW142" s="395"/>
      <c r="JX142" s="395"/>
      <c r="JY142" s="395"/>
      <c r="JZ142" s="395"/>
      <c r="KA142" s="395"/>
      <c r="KB142" s="395"/>
      <c r="KC142" s="395"/>
      <c r="KD142" s="395"/>
      <c r="KE142" s="395"/>
      <c r="KF142" s="395"/>
      <c r="KG142" s="395"/>
      <c r="KH142" s="395"/>
      <c r="KI142" s="395"/>
      <c r="KJ142" s="395"/>
      <c r="KK142" s="395"/>
      <c r="KL142" s="395"/>
      <c r="KM142" s="395"/>
      <c r="KN142" s="395"/>
      <c r="KO142" s="395"/>
      <c r="KP142" s="395"/>
      <c r="KQ142" s="395"/>
      <c r="KR142" s="395"/>
      <c r="KS142" s="395"/>
      <c r="KT142" s="395"/>
      <c r="KU142" s="395"/>
      <c r="KV142" s="395"/>
      <c r="KW142" s="395"/>
      <c r="KX142" s="395"/>
      <c r="KY142" s="395"/>
      <c r="KZ142" s="395"/>
      <c r="LA142" s="395"/>
      <c r="LB142" s="395"/>
      <c r="LC142" s="395"/>
      <c r="LD142" s="395"/>
      <c r="LE142" s="395"/>
      <c r="LF142" s="395"/>
      <c r="LG142" s="395"/>
      <c r="LH142" s="395"/>
      <c r="LI142" s="395"/>
      <c r="LJ142" s="395"/>
      <c r="LK142" s="395"/>
      <c r="LL142" s="395"/>
      <c r="LM142" s="395"/>
      <c r="LN142" s="395"/>
      <c r="LO142" s="395"/>
      <c r="LP142" s="395"/>
      <c r="LQ142" s="395"/>
      <c r="LR142" s="395"/>
      <c r="LS142" s="395"/>
      <c r="LT142" s="395"/>
      <c r="LU142" s="395"/>
      <c r="LV142" s="395"/>
      <c r="LW142" s="395"/>
      <c r="LX142" s="395"/>
      <c r="LY142" s="395"/>
      <c r="LZ142" s="395"/>
      <c r="MA142" s="395"/>
      <c r="MB142" s="395"/>
      <c r="MC142" s="395"/>
      <c r="MD142" s="395"/>
      <c r="ME142" s="395"/>
      <c r="MF142" s="395"/>
      <c r="MG142" s="395"/>
      <c r="MH142" s="395"/>
      <c r="MI142" s="395"/>
      <c r="MJ142" s="395"/>
      <c r="MK142" s="395"/>
      <c r="ML142" s="395"/>
      <c r="MM142" s="395"/>
      <c r="MN142" s="395"/>
      <c r="MO142" s="395"/>
      <c r="MP142" s="395"/>
      <c r="MQ142" s="395"/>
      <c r="MR142" s="395"/>
      <c r="MS142" s="395"/>
      <c r="MT142" s="395"/>
      <c r="MU142" s="395"/>
      <c r="MV142" s="395"/>
      <c r="MW142" s="395"/>
      <c r="MX142" s="395"/>
      <c r="MY142" s="395"/>
      <c r="MZ142" s="395"/>
      <c r="NA142" s="395"/>
      <c r="NB142" s="395"/>
      <c r="NC142" s="395"/>
      <c r="ND142" s="395"/>
      <c r="NE142" s="395"/>
      <c r="NF142" s="395"/>
      <c r="NG142" s="489"/>
      <c r="NH142" s="475">
        <v>2.9116054559239894</v>
      </c>
      <c r="NI142" s="475">
        <v>24.230380604199439</v>
      </c>
      <c r="NJ142" s="475">
        <v>3.096087078562765</v>
      </c>
      <c r="NK142" s="475">
        <v>4637.074943999999</v>
      </c>
      <c r="NL142" s="475">
        <v>18.355136463836594</v>
      </c>
      <c r="NM142" s="475">
        <v>0.189052</v>
      </c>
      <c r="NN142" s="475">
        <v>0.54352400000000001</v>
      </c>
      <c r="NO142" s="475">
        <v>5.5140000000000002E-2</v>
      </c>
      <c r="NP142" s="475">
        <v>3.3658345395147504E-2</v>
      </c>
      <c r="NQ142" s="475">
        <v>0.43801311798462683</v>
      </c>
      <c r="NR142" s="475">
        <v>1.54203286430374</v>
      </c>
      <c r="NS142" s="475">
        <v>0</v>
      </c>
      <c r="NT142" s="475">
        <v>13.82800535181345</v>
      </c>
      <c r="NU142" s="475">
        <v>0.52878246463210332</v>
      </c>
      <c r="NV142" s="475">
        <v>0</v>
      </c>
      <c r="NW142" s="475">
        <v>0.35042419825221116</v>
      </c>
      <c r="NX142" s="475">
        <v>0</v>
      </c>
      <c r="NY142" s="475">
        <v>0</v>
      </c>
      <c r="NZ142" s="475">
        <v>0.81284577606017738</v>
      </c>
      <c r="OA142" s="475">
        <v>2.0339997938708995E-2</v>
      </c>
      <c r="OB142" s="475">
        <v>0.2649999999999999</v>
      </c>
      <c r="OC142" s="475">
        <v>1.0170211392781929</v>
      </c>
      <c r="OD142" s="475">
        <v>1.2582132276180645E-13</v>
      </c>
      <c r="OE142" s="475">
        <v>1.0938644814102769E-12</v>
      </c>
      <c r="OF142" s="475">
        <v>0.1099999964237213</v>
      </c>
      <c r="OG142" s="475">
        <v>6.5411725640296917E-2</v>
      </c>
      <c r="OH142" s="475">
        <v>0.31352703437976193</v>
      </c>
      <c r="OI142" s="475">
        <v>0.11</v>
      </c>
      <c r="OJ142" s="475">
        <v>4.2799999999999991E-2</v>
      </c>
      <c r="OK142" s="475">
        <v>5.5020600000000003E-2</v>
      </c>
      <c r="OL142" s="475">
        <v>0.65502978698174008</v>
      </c>
      <c r="OM142" s="475" t="s">
        <v>1395</v>
      </c>
      <c r="ON142" s="475">
        <v>1</v>
      </c>
      <c r="OO142" s="475">
        <v>131</v>
      </c>
      <c r="OP142" s="490"/>
      <c r="OQ142" s="491" t="s">
        <v>1395</v>
      </c>
      <c r="OR142" s="478" t="s">
        <v>1395</v>
      </c>
      <c r="OS142" s="479">
        <v>825525</v>
      </c>
      <c r="OT142" s="479">
        <v>2043</v>
      </c>
      <c r="OU142" s="479" t="s">
        <v>1395</v>
      </c>
      <c r="OV142" s="479" t="s">
        <v>1395</v>
      </c>
      <c r="OW142" s="479">
        <v>0</v>
      </c>
      <c r="OX142" s="479">
        <v>1</v>
      </c>
      <c r="OY142" s="480">
        <v>1</v>
      </c>
      <c r="OZ142" s="480">
        <v>0.64461645800459044</v>
      </c>
      <c r="PA142" s="481"/>
      <c r="PB142" s="482">
        <v>2.9116054559239894</v>
      </c>
      <c r="PC142" s="483"/>
      <c r="PD142" s="478">
        <v>296.68703011721232</v>
      </c>
      <c r="PE142" s="479">
        <v>4.1199544549091251E-10</v>
      </c>
      <c r="PF142" s="479">
        <v>383.05300562495978</v>
      </c>
      <c r="PG142" s="480">
        <v>2.9116054559239894</v>
      </c>
      <c r="PH142" s="483"/>
      <c r="PI142" s="478">
        <v>2.9116054559239894</v>
      </c>
      <c r="PJ142" s="479">
        <v>99125</v>
      </c>
      <c r="PK142" s="479">
        <v>575</v>
      </c>
      <c r="PL142" s="479">
        <v>6.7946812972925041E-2</v>
      </c>
      <c r="PM142" s="484">
        <v>36</v>
      </c>
      <c r="PN142" s="479">
        <v>12456</v>
      </c>
      <c r="PO142" s="485">
        <v>2040</v>
      </c>
      <c r="PP142" s="479">
        <v>33</v>
      </c>
      <c r="PQ142" s="479">
        <v>0</v>
      </c>
      <c r="PR142" s="486" t="s">
        <v>1868</v>
      </c>
      <c r="PS142" s="486" t="s">
        <v>1595</v>
      </c>
      <c r="PT142" s="479">
        <v>1</v>
      </c>
      <c r="PU142" s="487" t="s">
        <v>1867</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row>
    <row r="143" spans="1:457" x14ac:dyDescent="0.35">
      <c r="A143" s="459" t="s">
        <v>1869</v>
      </c>
      <c r="B143" s="460">
        <v>2.9795522688969145</v>
      </c>
      <c r="C143" s="488">
        <f>NPV(About!A$94,'H2 Data'!AE$2:BH$2)/30*AB143+B143</f>
        <v>4.2996563265255148</v>
      </c>
      <c r="D143" s="462" t="s">
        <v>1592</v>
      </c>
      <c r="E143" s="463" t="s">
        <v>1869</v>
      </c>
      <c r="F143" s="463" t="s">
        <v>1391</v>
      </c>
      <c r="G143" s="463" t="s">
        <v>1593</v>
      </c>
      <c r="H143" s="463" t="s">
        <v>1829</v>
      </c>
      <c r="I143" s="463" t="s">
        <v>1595</v>
      </c>
      <c r="J143" s="464">
        <v>2044</v>
      </c>
      <c r="K143" s="465">
        <v>575</v>
      </c>
      <c r="L143" s="466">
        <v>0.95</v>
      </c>
      <c r="M143" s="466">
        <v>2.3300000000000001E-2</v>
      </c>
      <c r="N143" s="466">
        <v>0.25</v>
      </c>
      <c r="O143" s="471">
        <v>0.11</v>
      </c>
      <c r="P143" s="465">
        <v>1</v>
      </c>
      <c r="Q143" s="465">
        <v>2</v>
      </c>
      <c r="R143" s="465">
        <v>30</v>
      </c>
      <c r="S143" s="467" t="s">
        <v>1395</v>
      </c>
      <c r="T143" s="468">
        <v>56259</v>
      </c>
      <c r="U143" s="468">
        <v>554558</v>
      </c>
      <c r="V143" s="468">
        <v>192890</v>
      </c>
      <c r="W143" s="468">
        <v>38577.000000000007</v>
      </c>
      <c r="X143" s="465">
        <v>0</v>
      </c>
      <c r="Y143" s="469" t="s">
        <v>1830</v>
      </c>
      <c r="Z143" s="470">
        <v>18.559999999999999</v>
      </c>
      <c r="AA143" s="469" t="s">
        <v>1397</v>
      </c>
      <c r="AB143" s="465">
        <v>8.9999999999999993E-3</v>
      </c>
      <c r="AC143" s="466">
        <v>0.7</v>
      </c>
      <c r="AD143" s="466">
        <v>0.7</v>
      </c>
      <c r="AE143" s="466">
        <v>0.7</v>
      </c>
      <c r="AF143" s="467" t="s">
        <v>1398</v>
      </c>
      <c r="AG143" s="465">
        <v>428</v>
      </c>
      <c r="AH143" s="465">
        <v>428</v>
      </c>
      <c r="AI143" s="465">
        <v>428</v>
      </c>
      <c r="AJ143" s="465">
        <v>30</v>
      </c>
      <c r="AK143" s="469" t="s">
        <v>1399</v>
      </c>
      <c r="AL143" s="466">
        <v>1</v>
      </c>
      <c r="AM143" s="466">
        <v>0</v>
      </c>
      <c r="AN143" s="469" t="s">
        <v>1400</v>
      </c>
      <c r="AO143" s="466"/>
      <c r="AP143" s="466"/>
      <c r="AQ143" s="466"/>
      <c r="AR143" s="466"/>
      <c r="AS143" s="466"/>
      <c r="AT143" s="466"/>
      <c r="AU143" s="466"/>
      <c r="AV143" s="466"/>
      <c r="AW143" s="466"/>
      <c r="AX143" s="466"/>
      <c r="AY143" s="466"/>
      <c r="AZ143" s="466"/>
      <c r="BA143" s="466"/>
      <c r="BB143" s="466"/>
      <c r="BC143" s="466"/>
      <c r="BD143" s="466"/>
      <c r="BE143" s="466"/>
      <c r="BF143" s="466"/>
      <c r="BG143" s="466"/>
      <c r="BH143" s="466"/>
      <c r="BI143" s="466"/>
      <c r="BJ143" s="466"/>
      <c r="BK143" s="466"/>
      <c r="BL143" s="466"/>
      <c r="BM143" s="466"/>
      <c r="BN143" s="466"/>
      <c r="BO143" s="466"/>
      <c r="BP143" s="466"/>
      <c r="BQ143" s="466"/>
      <c r="BR143" s="466"/>
      <c r="BS143" s="466"/>
      <c r="BT143" s="466"/>
      <c r="BU143" s="466"/>
      <c r="BV143" s="466"/>
      <c r="BW143" s="466"/>
      <c r="BX143" s="466"/>
      <c r="BY143" s="466"/>
      <c r="BZ143" s="466"/>
      <c r="CA143" s="466"/>
      <c r="CB143" s="466"/>
      <c r="CC143" s="466"/>
      <c r="CD143" s="466"/>
      <c r="CE143" s="466"/>
      <c r="CF143" s="466"/>
      <c r="CG143" s="466"/>
      <c r="CH143" s="466"/>
      <c r="CI143" s="466"/>
      <c r="CJ143" s="466"/>
      <c r="CK143" s="466"/>
      <c r="CL143" s="466"/>
      <c r="CM143" s="466"/>
      <c r="CN143" s="466"/>
      <c r="CO143" s="466"/>
      <c r="CP143" s="466"/>
      <c r="CQ143" s="466"/>
      <c r="CR143" s="466"/>
      <c r="CS143" s="466"/>
      <c r="CT143" s="466"/>
      <c r="CU143" s="466"/>
      <c r="CV143" s="466"/>
      <c r="CW143" s="466"/>
      <c r="CX143" s="466"/>
      <c r="CY143" s="466"/>
      <c r="CZ143" s="466"/>
      <c r="DA143" s="466"/>
      <c r="DB143" s="466"/>
      <c r="DC143" s="466"/>
      <c r="DD143" s="466"/>
      <c r="DE143" s="466"/>
      <c r="DF143" s="466"/>
      <c r="DG143" s="466"/>
      <c r="DH143" s="466"/>
      <c r="DI143" s="466"/>
      <c r="DJ143" s="466"/>
      <c r="DK143" s="466"/>
      <c r="DL143" s="466"/>
      <c r="DM143" s="466"/>
      <c r="DN143" s="466"/>
      <c r="DO143" s="466"/>
      <c r="DP143" s="466"/>
      <c r="DQ143" s="466"/>
      <c r="DR143" s="466"/>
      <c r="DS143" s="466"/>
      <c r="DT143" s="466"/>
      <c r="DU143" s="466"/>
      <c r="DV143" s="466"/>
      <c r="DW143" s="471"/>
      <c r="DX143" s="466"/>
      <c r="DY143" s="466"/>
      <c r="DZ143" s="466"/>
      <c r="EA143" s="466"/>
      <c r="EB143" s="466"/>
      <c r="EC143" s="466"/>
      <c r="ED143" s="466"/>
      <c r="EE143" s="466"/>
      <c r="EF143" s="466"/>
      <c r="EG143" s="466"/>
      <c r="EH143" s="466"/>
      <c r="EI143" s="466"/>
      <c r="EJ143" s="466"/>
      <c r="EK143" s="465"/>
      <c r="EL143" s="465"/>
      <c r="EM143" s="465"/>
      <c r="EN143" s="465"/>
      <c r="EO143" s="466"/>
      <c r="EP143" s="466"/>
      <c r="EQ143" s="466"/>
      <c r="ER143" s="465"/>
      <c r="ES143" s="465"/>
      <c r="ET143" s="465"/>
      <c r="EU143" s="465"/>
      <c r="EV143" s="465"/>
      <c r="EW143" s="467"/>
      <c r="EX143" s="467" t="s">
        <v>1401</v>
      </c>
      <c r="EY143" s="467">
        <v>0</v>
      </c>
      <c r="EZ143" s="467">
        <v>0</v>
      </c>
      <c r="FA143" s="467">
        <v>0</v>
      </c>
      <c r="FB143" s="469" t="s">
        <v>1402</v>
      </c>
      <c r="FC143" s="467">
        <v>62.117280000000001</v>
      </c>
      <c r="FD143" s="469" t="s">
        <v>1831</v>
      </c>
      <c r="FE143" s="467">
        <v>1589.991</v>
      </c>
      <c r="FF143" s="469" t="s">
        <v>1404</v>
      </c>
      <c r="FG143" s="467">
        <v>0</v>
      </c>
      <c r="FH143" s="469" t="s">
        <v>1405</v>
      </c>
      <c r="FI143" s="467">
        <v>0</v>
      </c>
      <c r="FJ143" s="469" t="s">
        <v>1405</v>
      </c>
      <c r="FK143" s="467">
        <v>0</v>
      </c>
      <c r="FL143" s="472">
        <v>0</v>
      </c>
      <c r="FM143" s="473">
        <v>0</v>
      </c>
      <c r="FN143" s="473">
        <v>0</v>
      </c>
      <c r="FO143" s="473">
        <v>0</v>
      </c>
      <c r="FP143" s="473">
        <v>0</v>
      </c>
      <c r="FQ143" s="473">
        <v>0</v>
      </c>
      <c r="FR143" s="473">
        <v>0</v>
      </c>
      <c r="FS143" s="473">
        <v>0</v>
      </c>
      <c r="FT143" s="473">
        <v>0</v>
      </c>
      <c r="FU143" s="473">
        <v>0</v>
      </c>
      <c r="FV143" s="473">
        <v>0</v>
      </c>
      <c r="FW143" s="473">
        <v>0</v>
      </c>
      <c r="FX143" s="473">
        <v>0</v>
      </c>
      <c r="FY143" s="473">
        <v>0</v>
      </c>
      <c r="FZ143" s="473">
        <v>0</v>
      </c>
      <c r="GA143" s="473">
        <v>0</v>
      </c>
      <c r="GB143" s="473">
        <v>0</v>
      </c>
      <c r="GC143" s="473">
        <v>0</v>
      </c>
      <c r="GD143" s="473">
        <v>0</v>
      </c>
      <c r="GE143" s="473">
        <v>0</v>
      </c>
      <c r="GF143" s="473">
        <v>0</v>
      </c>
      <c r="GG143" s="473">
        <v>0</v>
      </c>
      <c r="GH143" s="473">
        <v>0</v>
      </c>
      <c r="GI143" s="473">
        <v>0</v>
      </c>
      <c r="GJ143" s="473">
        <v>0</v>
      </c>
      <c r="GK143" s="473">
        <v>0</v>
      </c>
      <c r="GL143" s="473">
        <v>0</v>
      </c>
      <c r="GM143" s="473">
        <v>0</v>
      </c>
      <c r="GN143" s="473">
        <v>0</v>
      </c>
      <c r="GO143" s="473">
        <v>0</v>
      </c>
      <c r="GP143" s="473">
        <v>0</v>
      </c>
      <c r="GQ143" s="473">
        <v>0</v>
      </c>
      <c r="GR143" s="473">
        <v>0</v>
      </c>
      <c r="GS143" s="473">
        <v>0</v>
      </c>
      <c r="GT143" s="473">
        <v>0</v>
      </c>
      <c r="GU143" s="473">
        <v>0</v>
      </c>
      <c r="GV143" s="473">
        <v>0</v>
      </c>
      <c r="GW143" s="473">
        <v>0</v>
      </c>
      <c r="GX143" s="473">
        <v>0</v>
      </c>
      <c r="GY143" s="473">
        <v>0</v>
      </c>
      <c r="GZ143" s="473">
        <v>0</v>
      </c>
      <c r="HA143" s="473">
        <v>0</v>
      </c>
      <c r="HB143" s="473">
        <v>0</v>
      </c>
      <c r="HC143" s="473">
        <v>0</v>
      </c>
      <c r="HD143" s="473">
        <v>0</v>
      </c>
      <c r="HE143" s="473">
        <v>0</v>
      </c>
      <c r="HF143" s="473">
        <v>0</v>
      </c>
      <c r="HG143" s="473">
        <v>0</v>
      </c>
      <c r="HH143" s="473">
        <v>0</v>
      </c>
      <c r="HI143" s="473">
        <v>0</v>
      </c>
      <c r="HJ143" s="473">
        <v>0</v>
      </c>
      <c r="HK143" s="473">
        <v>0</v>
      </c>
      <c r="HL143" s="473">
        <v>0</v>
      </c>
      <c r="HM143" s="473">
        <v>0</v>
      </c>
      <c r="HN143" s="473">
        <v>0</v>
      </c>
      <c r="HO143" s="473">
        <v>0</v>
      </c>
      <c r="HP143" s="473">
        <v>0</v>
      </c>
      <c r="HQ143" s="473">
        <v>0</v>
      </c>
      <c r="HR143" s="473">
        <v>0</v>
      </c>
      <c r="HS143" s="473">
        <v>0</v>
      </c>
      <c r="HT143" s="473">
        <v>0</v>
      </c>
      <c r="HU143" s="473">
        <v>0</v>
      </c>
      <c r="HV143" s="473">
        <v>0</v>
      </c>
      <c r="HW143" s="473">
        <v>0</v>
      </c>
      <c r="HX143" s="473">
        <v>0</v>
      </c>
      <c r="HY143" s="473">
        <v>0</v>
      </c>
      <c r="HZ143" s="473">
        <v>0</v>
      </c>
      <c r="IA143" s="473">
        <v>0</v>
      </c>
      <c r="IB143" s="473">
        <v>0</v>
      </c>
      <c r="IC143" s="473">
        <v>0</v>
      </c>
      <c r="ID143" s="473">
        <v>0</v>
      </c>
      <c r="IE143" s="473">
        <v>0</v>
      </c>
      <c r="IF143" s="473">
        <v>0</v>
      </c>
      <c r="IG143" s="473">
        <v>0</v>
      </c>
      <c r="IH143" s="473">
        <v>0</v>
      </c>
      <c r="II143" s="473">
        <v>0</v>
      </c>
      <c r="IJ143" s="473">
        <v>0</v>
      </c>
      <c r="IK143" s="473">
        <v>0</v>
      </c>
      <c r="IL143" s="473">
        <v>0</v>
      </c>
      <c r="IM143" s="473">
        <v>0</v>
      </c>
      <c r="IN143" s="473">
        <v>0</v>
      </c>
      <c r="IO143" s="473">
        <v>0</v>
      </c>
      <c r="IP143" s="473">
        <v>0</v>
      </c>
      <c r="IQ143" s="473">
        <v>0</v>
      </c>
      <c r="IR143" s="473">
        <v>0</v>
      </c>
      <c r="IS143" s="473">
        <v>0</v>
      </c>
      <c r="IT143" s="473">
        <v>0</v>
      </c>
      <c r="IU143" s="473">
        <v>0</v>
      </c>
      <c r="IV143" s="473">
        <v>0</v>
      </c>
      <c r="IW143" s="473">
        <v>0</v>
      </c>
      <c r="IX143" s="473">
        <v>0</v>
      </c>
      <c r="IY143" s="473">
        <v>0</v>
      </c>
      <c r="IZ143" s="473">
        <v>0</v>
      </c>
      <c r="JA143" s="473">
        <v>0</v>
      </c>
      <c r="JB143" s="473">
        <v>0</v>
      </c>
      <c r="JC143" s="473">
        <v>0</v>
      </c>
      <c r="JD143" s="473">
        <v>0</v>
      </c>
      <c r="JE143" s="473">
        <v>0</v>
      </c>
      <c r="JF143" s="473">
        <v>0</v>
      </c>
      <c r="JG143" s="473">
        <v>0</v>
      </c>
      <c r="JH143" s="473">
        <v>0</v>
      </c>
      <c r="JI143" s="467" t="s">
        <v>1416</v>
      </c>
      <c r="JJ143" s="467" t="s">
        <v>1416</v>
      </c>
      <c r="JK143" s="395"/>
      <c r="JL143" s="395"/>
      <c r="JM143" s="395"/>
      <c r="JN143" s="395"/>
      <c r="JO143" s="395"/>
      <c r="JP143" s="395"/>
      <c r="JQ143" s="395"/>
      <c r="JR143" s="395"/>
      <c r="JS143" s="395"/>
      <c r="JT143" s="395"/>
      <c r="JU143" s="395"/>
      <c r="JV143" s="395"/>
      <c r="JW143" s="395"/>
      <c r="JX143" s="395"/>
      <c r="JY143" s="395"/>
      <c r="JZ143" s="395"/>
      <c r="KA143" s="395"/>
      <c r="KB143" s="395"/>
      <c r="KC143" s="395"/>
      <c r="KD143" s="395"/>
      <c r="KE143" s="395"/>
      <c r="KF143" s="395"/>
      <c r="KG143" s="395"/>
      <c r="KH143" s="395"/>
      <c r="KI143" s="395"/>
      <c r="KJ143" s="395"/>
      <c r="KK143" s="395"/>
      <c r="KL143" s="395"/>
      <c r="KM143" s="395"/>
      <c r="KN143" s="395"/>
      <c r="KO143" s="395"/>
      <c r="KP143" s="395"/>
      <c r="KQ143" s="395"/>
      <c r="KR143" s="395"/>
      <c r="KS143" s="395"/>
      <c r="KT143" s="395"/>
      <c r="KU143" s="395"/>
      <c r="KV143" s="395"/>
      <c r="KW143" s="395"/>
      <c r="KX143" s="395"/>
      <c r="KY143" s="395"/>
      <c r="KZ143" s="395"/>
      <c r="LA143" s="395"/>
      <c r="LB143" s="395"/>
      <c r="LC143" s="395"/>
      <c r="LD143" s="395"/>
      <c r="LE143" s="395"/>
      <c r="LF143" s="395"/>
      <c r="LG143" s="395"/>
      <c r="LH143" s="395"/>
      <c r="LI143" s="395"/>
      <c r="LJ143" s="395"/>
      <c r="LK143" s="395"/>
      <c r="LL143" s="395"/>
      <c r="LM143" s="395"/>
      <c r="LN143" s="395"/>
      <c r="LO143" s="395"/>
      <c r="LP143" s="395"/>
      <c r="LQ143" s="395"/>
      <c r="LR143" s="395"/>
      <c r="LS143" s="395"/>
      <c r="LT143" s="395"/>
      <c r="LU143" s="395"/>
      <c r="LV143" s="395"/>
      <c r="LW143" s="395"/>
      <c r="LX143" s="395"/>
      <c r="LY143" s="395"/>
      <c r="LZ143" s="395"/>
      <c r="MA143" s="395"/>
      <c r="MB143" s="395"/>
      <c r="MC143" s="395"/>
      <c r="MD143" s="395"/>
      <c r="ME143" s="395"/>
      <c r="MF143" s="395"/>
      <c r="MG143" s="395"/>
      <c r="MH143" s="395"/>
      <c r="MI143" s="395"/>
      <c r="MJ143" s="395"/>
      <c r="MK143" s="395"/>
      <c r="ML143" s="395"/>
      <c r="MM143" s="395"/>
      <c r="MN143" s="395"/>
      <c r="MO143" s="395"/>
      <c r="MP143" s="395"/>
      <c r="MQ143" s="395"/>
      <c r="MR143" s="395"/>
      <c r="MS143" s="395"/>
      <c r="MT143" s="395"/>
      <c r="MU143" s="395"/>
      <c r="MV143" s="395"/>
      <c r="MW143" s="395"/>
      <c r="MX143" s="395"/>
      <c r="MY143" s="395"/>
      <c r="MZ143" s="395"/>
      <c r="NA143" s="395"/>
      <c r="NB143" s="395"/>
      <c r="NC143" s="395"/>
      <c r="ND143" s="395"/>
      <c r="NE143" s="395"/>
      <c r="NF143" s="395"/>
      <c r="NG143" s="489"/>
      <c r="NH143" s="475">
        <v>2.9795522688969145</v>
      </c>
      <c r="NI143" s="475">
        <v>24.795833981760119</v>
      </c>
      <c r="NJ143" s="475">
        <v>3.1635404102603455</v>
      </c>
      <c r="NK143" s="475">
        <v>4637.074943999999</v>
      </c>
      <c r="NL143" s="475">
        <v>18.783205227993726</v>
      </c>
      <c r="NM143" s="475">
        <v>0.19289000000000001</v>
      </c>
      <c r="NN143" s="475">
        <v>0.554558</v>
      </c>
      <c r="NO143" s="475">
        <v>5.6259000000000003E-2</v>
      </c>
      <c r="NP143" s="475">
        <v>3.4341605233751342E-2</v>
      </c>
      <c r="NQ143" s="475">
        <v>0.44690498735086065</v>
      </c>
      <c r="NR143" s="475">
        <v>1.5733555914170281</v>
      </c>
      <c r="NS143" s="475">
        <v>0</v>
      </c>
      <c r="NT143" s="475">
        <v>14.13006243244007</v>
      </c>
      <c r="NU143" s="475">
        <v>0.53951153830965559</v>
      </c>
      <c r="NV143" s="475">
        <v>0</v>
      </c>
      <c r="NW143" s="475">
        <v>0.36657319579616859</v>
      </c>
      <c r="NX143" s="475">
        <v>0</v>
      </c>
      <c r="NY143" s="475">
        <v>0</v>
      </c>
      <c r="NZ143" s="475">
        <v>0.85440727221243651</v>
      </c>
      <c r="OA143" s="475">
        <v>2.034000056165192E-2</v>
      </c>
      <c r="OB143" s="475">
        <v>0.2649999999999999</v>
      </c>
      <c r="OC143" s="475">
        <v>1.0446448925455496</v>
      </c>
      <c r="OD143" s="475">
        <v>1.1585094235961725E-13</v>
      </c>
      <c r="OE143" s="475">
        <v>1.0071840623150923E-12</v>
      </c>
      <c r="OF143" s="475">
        <v>0.1099999964237213</v>
      </c>
      <c r="OG143" s="475">
        <v>6.5827921032905592E-2</v>
      </c>
      <c r="OH143" s="475">
        <v>0.31987919460792469</v>
      </c>
      <c r="OI143" s="475">
        <v>0.11</v>
      </c>
      <c r="OJ143" s="475">
        <v>4.2799999999999998E-2</v>
      </c>
      <c r="OK143" s="475">
        <v>5.502060000000001E-2</v>
      </c>
      <c r="OL143" s="475">
        <v>0.64193657470284282</v>
      </c>
      <c r="OM143" s="475" t="s">
        <v>1395</v>
      </c>
      <c r="ON143" s="475">
        <v>1</v>
      </c>
      <c r="OO143" s="475">
        <v>132</v>
      </c>
      <c r="OP143" s="490"/>
      <c r="OQ143" s="491" t="s">
        <v>1395</v>
      </c>
      <c r="OR143" s="478" t="s">
        <v>1395</v>
      </c>
      <c r="OS143" s="479">
        <v>842284</v>
      </c>
      <c r="OT143" s="479">
        <v>2044</v>
      </c>
      <c r="OU143" s="479" t="s">
        <v>1395</v>
      </c>
      <c r="OV143" s="479" t="s">
        <v>1395</v>
      </c>
      <c r="OW143" s="479">
        <v>0</v>
      </c>
      <c r="OX143" s="479">
        <v>1</v>
      </c>
      <c r="OY143" s="480">
        <v>1</v>
      </c>
      <c r="OZ143" s="480">
        <v>0.63176632809673661</v>
      </c>
      <c r="PA143" s="481"/>
      <c r="PB143" s="482">
        <v>2.9795522688969145</v>
      </c>
      <c r="PC143" s="483"/>
      <c r="PD143" s="478">
        <v>296.65912822070118</v>
      </c>
      <c r="PE143" s="479">
        <v>3.7176526505826081E-10</v>
      </c>
      <c r="PF143" s="479">
        <v>385.59256435836789</v>
      </c>
      <c r="PG143" s="480">
        <v>2.9795522688969145</v>
      </c>
      <c r="PH143" s="483"/>
      <c r="PI143" s="478">
        <v>2.9795522688969145</v>
      </c>
      <c r="PJ143" s="479">
        <v>99700</v>
      </c>
      <c r="PK143" s="479">
        <v>575</v>
      </c>
      <c r="PL143" s="479">
        <v>6.8802638324425125E-2</v>
      </c>
      <c r="PM143" s="484">
        <v>36</v>
      </c>
      <c r="PN143" s="479">
        <v>12420</v>
      </c>
      <c r="PO143" s="485">
        <v>2041</v>
      </c>
      <c r="PP143" s="479">
        <v>33</v>
      </c>
      <c r="PQ143" s="479">
        <v>0</v>
      </c>
      <c r="PR143" s="486" t="s">
        <v>1870</v>
      </c>
      <c r="PS143" s="486" t="s">
        <v>1595</v>
      </c>
      <c r="PT143" s="479">
        <v>1</v>
      </c>
      <c r="PU143" s="487" t="s">
        <v>1869</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row>
    <row r="144" spans="1:457" x14ac:dyDescent="0.35">
      <c r="A144" s="459" t="s">
        <v>1871</v>
      </c>
      <c r="B144" s="460">
        <v>3.0483549072213396</v>
      </c>
      <c r="C144" s="488">
        <f>NPV(About!A$94,'H2 Data'!AE$2:BH$2)/30*AB144+B144</f>
        <v>4.368458964849939</v>
      </c>
      <c r="D144" s="462" t="s">
        <v>1592</v>
      </c>
      <c r="E144" s="463" t="s">
        <v>1871</v>
      </c>
      <c r="F144" s="463" t="s">
        <v>1391</v>
      </c>
      <c r="G144" s="463" t="s">
        <v>1593</v>
      </c>
      <c r="H144" s="463" t="s">
        <v>1829</v>
      </c>
      <c r="I144" s="463" t="s">
        <v>1595</v>
      </c>
      <c r="J144" s="464">
        <v>2045</v>
      </c>
      <c r="K144" s="465">
        <v>575</v>
      </c>
      <c r="L144" s="466">
        <v>0.95</v>
      </c>
      <c r="M144" s="466">
        <v>2.3300000000000001E-2</v>
      </c>
      <c r="N144" s="466">
        <v>0.25</v>
      </c>
      <c r="O144" s="471">
        <v>0.11</v>
      </c>
      <c r="P144" s="465">
        <v>1</v>
      </c>
      <c r="Q144" s="465">
        <v>2</v>
      </c>
      <c r="R144" s="465">
        <v>30</v>
      </c>
      <c r="S144" s="467" t="s">
        <v>1395</v>
      </c>
      <c r="T144" s="468">
        <v>57402</v>
      </c>
      <c r="U144" s="468">
        <v>565814.99999999988</v>
      </c>
      <c r="V144" s="468">
        <v>196804.99999999997</v>
      </c>
      <c r="W144" s="468">
        <v>39359.999999999993</v>
      </c>
      <c r="X144" s="465">
        <v>0</v>
      </c>
      <c r="Y144" s="469" t="s">
        <v>1830</v>
      </c>
      <c r="Z144" s="470">
        <v>18.559999999999999</v>
      </c>
      <c r="AA144" s="469" t="s">
        <v>1397</v>
      </c>
      <c r="AB144" s="465">
        <v>8.9999999999999993E-3</v>
      </c>
      <c r="AC144" s="466">
        <v>0.7</v>
      </c>
      <c r="AD144" s="466">
        <v>0.7</v>
      </c>
      <c r="AE144" s="466">
        <v>0.7</v>
      </c>
      <c r="AF144" s="467" t="s">
        <v>1398</v>
      </c>
      <c r="AG144" s="465">
        <v>428</v>
      </c>
      <c r="AH144" s="465">
        <v>428</v>
      </c>
      <c r="AI144" s="465">
        <v>428</v>
      </c>
      <c r="AJ144" s="465">
        <v>30</v>
      </c>
      <c r="AK144" s="469" t="s">
        <v>1399</v>
      </c>
      <c r="AL144" s="466">
        <v>1</v>
      </c>
      <c r="AM144" s="466">
        <v>0</v>
      </c>
      <c r="AN144" s="469" t="s">
        <v>1400</v>
      </c>
      <c r="AO144" s="466"/>
      <c r="AP144" s="466"/>
      <c r="AQ144" s="466"/>
      <c r="AR144" s="466"/>
      <c r="AS144" s="466"/>
      <c r="AT144" s="466"/>
      <c r="AU144" s="466"/>
      <c r="AV144" s="466"/>
      <c r="AW144" s="466"/>
      <c r="AX144" s="466"/>
      <c r="AY144" s="466"/>
      <c r="AZ144" s="466"/>
      <c r="BA144" s="466"/>
      <c r="BB144" s="466"/>
      <c r="BC144" s="466"/>
      <c r="BD144" s="466"/>
      <c r="BE144" s="466"/>
      <c r="BF144" s="466"/>
      <c r="BG144" s="466"/>
      <c r="BH144" s="466"/>
      <c r="BI144" s="466"/>
      <c r="BJ144" s="466"/>
      <c r="BK144" s="466"/>
      <c r="BL144" s="466"/>
      <c r="BM144" s="466"/>
      <c r="BN144" s="466"/>
      <c r="BO144" s="466"/>
      <c r="BP144" s="466"/>
      <c r="BQ144" s="466"/>
      <c r="BR144" s="466"/>
      <c r="BS144" s="466"/>
      <c r="BT144" s="466"/>
      <c r="BU144" s="466"/>
      <c r="BV144" s="466"/>
      <c r="BW144" s="466"/>
      <c r="BX144" s="466"/>
      <c r="BY144" s="466"/>
      <c r="BZ144" s="466"/>
      <c r="CA144" s="466"/>
      <c r="CB144" s="466"/>
      <c r="CC144" s="466"/>
      <c r="CD144" s="466"/>
      <c r="CE144" s="466"/>
      <c r="CF144" s="466"/>
      <c r="CG144" s="466"/>
      <c r="CH144" s="466"/>
      <c r="CI144" s="466"/>
      <c r="CJ144" s="466"/>
      <c r="CK144" s="466"/>
      <c r="CL144" s="466"/>
      <c r="CM144" s="466"/>
      <c r="CN144" s="466"/>
      <c r="CO144" s="466"/>
      <c r="CP144" s="466"/>
      <c r="CQ144" s="466"/>
      <c r="CR144" s="466"/>
      <c r="CS144" s="466"/>
      <c r="CT144" s="466"/>
      <c r="CU144" s="466"/>
      <c r="CV144" s="466"/>
      <c r="CW144" s="466"/>
      <c r="CX144" s="466"/>
      <c r="CY144" s="466"/>
      <c r="CZ144" s="466"/>
      <c r="DA144" s="466"/>
      <c r="DB144" s="466"/>
      <c r="DC144" s="466"/>
      <c r="DD144" s="466"/>
      <c r="DE144" s="466"/>
      <c r="DF144" s="466"/>
      <c r="DG144" s="466"/>
      <c r="DH144" s="466"/>
      <c r="DI144" s="466"/>
      <c r="DJ144" s="466"/>
      <c r="DK144" s="466"/>
      <c r="DL144" s="466"/>
      <c r="DM144" s="466"/>
      <c r="DN144" s="466"/>
      <c r="DO144" s="466"/>
      <c r="DP144" s="466"/>
      <c r="DQ144" s="466"/>
      <c r="DR144" s="466"/>
      <c r="DS144" s="466"/>
      <c r="DT144" s="466"/>
      <c r="DU144" s="466"/>
      <c r="DV144" s="466"/>
      <c r="DW144" s="471"/>
      <c r="DX144" s="466"/>
      <c r="DY144" s="466"/>
      <c r="DZ144" s="466"/>
      <c r="EA144" s="466"/>
      <c r="EB144" s="466"/>
      <c r="EC144" s="466"/>
      <c r="ED144" s="466"/>
      <c r="EE144" s="466"/>
      <c r="EF144" s="466"/>
      <c r="EG144" s="466"/>
      <c r="EH144" s="466"/>
      <c r="EI144" s="466"/>
      <c r="EJ144" s="466"/>
      <c r="EK144" s="465"/>
      <c r="EL144" s="465"/>
      <c r="EM144" s="465"/>
      <c r="EN144" s="465"/>
      <c r="EO144" s="466"/>
      <c r="EP144" s="466"/>
      <c r="EQ144" s="466"/>
      <c r="ER144" s="465"/>
      <c r="ES144" s="465"/>
      <c r="ET144" s="465"/>
      <c r="EU144" s="465"/>
      <c r="EV144" s="465"/>
      <c r="EW144" s="467"/>
      <c r="EX144" s="467" t="s">
        <v>1401</v>
      </c>
      <c r="EY144" s="467">
        <v>0</v>
      </c>
      <c r="EZ144" s="467">
        <v>0</v>
      </c>
      <c r="FA144" s="467">
        <v>0</v>
      </c>
      <c r="FB144" s="469" t="s">
        <v>1402</v>
      </c>
      <c r="FC144" s="467">
        <v>62.117280000000001</v>
      </c>
      <c r="FD144" s="469" t="s">
        <v>1831</v>
      </c>
      <c r="FE144" s="467">
        <v>1589.991</v>
      </c>
      <c r="FF144" s="469" t="s">
        <v>1404</v>
      </c>
      <c r="FG144" s="467">
        <v>0</v>
      </c>
      <c r="FH144" s="469" t="s">
        <v>1405</v>
      </c>
      <c r="FI144" s="467">
        <v>0</v>
      </c>
      <c r="FJ144" s="469" t="s">
        <v>1405</v>
      </c>
      <c r="FK144" s="467">
        <v>0</v>
      </c>
      <c r="FL144" s="472">
        <v>0</v>
      </c>
      <c r="FM144" s="473">
        <v>0</v>
      </c>
      <c r="FN144" s="473">
        <v>0</v>
      </c>
      <c r="FO144" s="473">
        <v>0</v>
      </c>
      <c r="FP144" s="473">
        <v>0</v>
      </c>
      <c r="FQ144" s="473">
        <v>0</v>
      </c>
      <c r="FR144" s="473">
        <v>0</v>
      </c>
      <c r="FS144" s="473">
        <v>0</v>
      </c>
      <c r="FT144" s="473">
        <v>0</v>
      </c>
      <c r="FU144" s="473">
        <v>0</v>
      </c>
      <c r="FV144" s="473">
        <v>0</v>
      </c>
      <c r="FW144" s="473">
        <v>0</v>
      </c>
      <c r="FX144" s="473">
        <v>0</v>
      </c>
      <c r="FY144" s="473">
        <v>0</v>
      </c>
      <c r="FZ144" s="473">
        <v>0</v>
      </c>
      <c r="GA144" s="473">
        <v>0</v>
      </c>
      <c r="GB144" s="473">
        <v>0</v>
      </c>
      <c r="GC144" s="473">
        <v>0</v>
      </c>
      <c r="GD144" s="473">
        <v>0</v>
      </c>
      <c r="GE144" s="473">
        <v>0</v>
      </c>
      <c r="GF144" s="473">
        <v>0</v>
      </c>
      <c r="GG144" s="473">
        <v>0</v>
      </c>
      <c r="GH144" s="473">
        <v>0</v>
      </c>
      <c r="GI144" s="473">
        <v>0</v>
      </c>
      <c r="GJ144" s="473">
        <v>0</v>
      </c>
      <c r="GK144" s="473">
        <v>0</v>
      </c>
      <c r="GL144" s="473">
        <v>0</v>
      </c>
      <c r="GM144" s="473">
        <v>0</v>
      </c>
      <c r="GN144" s="473">
        <v>0</v>
      </c>
      <c r="GO144" s="473">
        <v>0</v>
      </c>
      <c r="GP144" s="473">
        <v>0</v>
      </c>
      <c r="GQ144" s="473">
        <v>0</v>
      </c>
      <c r="GR144" s="473">
        <v>0</v>
      </c>
      <c r="GS144" s="473">
        <v>0</v>
      </c>
      <c r="GT144" s="473">
        <v>0</v>
      </c>
      <c r="GU144" s="473">
        <v>0</v>
      </c>
      <c r="GV144" s="473">
        <v>0</v>
      </c>
      <c r="GW144" s="473">
        <v>0</v>
      </c>
      <c r="GX144" s="473">
        <v>0</v>
      </c>
      <c r="GY144" s="473">
        <v>0</v>
      </c>
      <c r="GZ144" s="473">
        <v>0</v>
      </c>
      <c r="HA144" s="473">
        <v>0</v>
      </c>
      <c r="HB144" s="473">
        <v>0</v>
      </c>
      <c r="HC144" s="473">
        <v>0</v>
      </c>
      <c r="HD144" s="473">
        <v>0</v>
      </c>
      <c r="HE144" s="473">
        <v>0</v>
      </c>
      <c r="HF144" s="473">
        <v>0</v>
      </c>
      <c r="HG144" s="473">
        <v>0</v>
      </c>
      <c r="HH144" s="473">
        <v>0</v>
      </c>
      <c r="HI144" s="473">
        <v>0</v>
      </c>
      <c r="HJ144" s="473">
        <v>0</v>
      </c>
      <c r="HK144" s="473">
        <v>0</v>
      </c>
      <c r="HL144" s="473">
        <v>0</v>
      </c>
      <c r="HM144" s="473">
        <v>0</v>
      </c>
      <c r="HN144" s="473">
        <v>0</v>
      </c>
      <c r="HO144" s="473">
        <v>0</v>
      </c>
      <c r="HP144" s="473">
        <v>0</v>
      </c>
      <c r="HQ144" s="473">
        <v>0</v>
      </c>
      <c r="HR144" s="473">
        <v>0</v>
      </c>
      <c r="HS144" s="473">
        <v>0</v>
      </c>
      <c r="HT144" s="473">
        <v>0</v>
      </c>
      <c r="HU144" s="473">
        <v>0</v>
      </c>
      <c r="HV144" s="473">
        <v>0</v>
      </c>
      <c r="HW144" s="473">
        <v>0</v>
      </c>
      <c r="HX144" s="473">
        <v>0</v>
      </c>
      <c r="HY144" s="473">
        <v>0</v>
      </c>
      <c r="HZ144" s="473">
        <v>0</v>
      </c>
      <c r="IA144" s="473">
        <v>0</v>
      </c>
      <c r="IB144" s="473">
        <v>0</v>
      </c>
      <c r="IC144" s="473">
        <v>0</v>
      </c>
      <c r="ID144" s="473">
        <v>0</v>
      </c>
      <c r="IE144" s="473">
        <v>0</v>
      </c>
      <c r="IF144" s="473">
        <v>0</v>
      </c>
      <c r="IG144" s="473">
        <v>0</v>
      </c>
      <c r="IH144" s="473">
        <v>0</v>
      </c>
      <c r="II144" s="473">
        <v>0</v>
      </c>
      <c r="IJ144" s="473">
        <v>0</v>
      </c>
      <c r="IK144" s="473">
        <v>0</v>
      </c>
      <c r="IL144" s="473">
        <v>0</v>
      </c>
      <c r="IM144" s="473">
        <v>0</v>
      </c>
      <c r="IN144" s="473">
        <v>0</v>
      </c>
      <c r="IO144" s="473">
        <v>0</v>
      </c>
      <c r="IP144" s="473">
        <v>0</v>
      </c>
      <c r="IQ144" s="473">
        <v>0</v>
      </c>
      <c r="IR144" s="473">
        <v>0</v>
      </c>
      <c r="IS144" s="473">
        <v>0</v>
      </c>
      <c r="IT144" s="473">
        <v>0</v>
      </c>
      <c r="IU144" s="473">
        <v>0</v>
      </c>
      <c r="IV144" s="473">
        <v>0</v>
      </c>
      <c r="IW144" s="473">
        <v>0</v>
      </c>
      <c r="IX144" s="473">
        <v>0</v>
      </c>
      <c r="IY144" s="473">
        <v>0</v>
      </c>
      <c r="IZ144" s="473">
        <v>0</v>
      </c>
      <c r="JA144" s="473">
        <v>0</v>
      </c>
      <c r="JB144" s="473">
        <v>0</v>
      </c>
      <c r="JC144" s="473">
        <v>0</v>
      </c>
      <c r="JD144" s="473">
        <v>0</v>
      </c>
      <c r="JE144" s="473">
        <v>0</v>
      </c>
      <c r="JF144" s="473">
        <v>0</v>
      </c>
      <c r="JG144" s="473">
        <v>0</v>
      </c>
      <c r="JH144" s="473">
        <v>0</v>
      </c>
      <c r="JI144" s="467" t="s">
        <v>1416</v>
      </c>
      <c r="JJ144" s="467" t="s">
        <v>1416</v>
      </c>
      <c r="JK144" s="395"/>
      <c r="JL144" s="395"/>
      <c r="JM144" s="395"/>
      <c r="JN144" s="395"/>
      <c r="JO144" s="395"/>
      <c r="JP144" s="395"/>
      <c r="JQ144" s="395"/>
      <c r="JR144" s="395"/>
      <c r="JS144" s="395"/>
      <c r="JT144" s="395"/>
      <c r="JU144" s="395"/>
      <c r="JV144" s="395"/>
      <c r="JW144" s="395"/>
      <c r="JX144" s="395"/>
      <c r="JY144" s="395"/>
      <c r="JZ144" s="395"/>
      <c r="KA144" s="395"/>
      <c r="KB144" s="395"/>
      <c r="KC144" s="395"/>
      <c r="KD144" s="395"/>
      <c r="KE144" s="395"/>
      <c r="KF144" s="395"/>
      <c r="KG144" s="395"/>
      <c r="KH144" s="395"/>
      <c r="KI144" s="395"/>
      <c r="KJ144" s="395"/>
      <c r="KK144" s="395"/>
      <c r="KL144" s="395"/>
      <c r="KM144" s="395"/>
      <c r="KN144" s="395"/>
      <c r="KO144" s="395"/>
      <c r="KP144" s="395"/>
      <c r="KQ144" s="395"/>
      <c r="KR144" s="395"/>
      <c r="KS144" s="395"/>
      <c r="KT144" s="395"/>
      <c r="KU144" s="395"/>
      <c r="KV144" s="395"/>
      <c r="KW144" s="395"/>
      <c r="KX144" s="395"/>
      <c r="KY144" s="395"/>
      <c r="KZ144" s="395"/>
      <c r="LA144" s="395"/>
      <c r="LB144" s="395"/>
      <c r="LC144" s="395"/>
      <c r="LD144" s="395"/>
      <c r="LE144" s="395"/>
      <c r="LF144" s="395"/>
      <c r="LG144" s="395"/>
      <c r="LH144" s="395"/>
      <c r="LI144" s="395"/>
      <c r="LJ144" s="395"/>
      <c r="LK144" s="395"/>
      <c r="LL144" s="395"/>
      <c r="LM144" s="395"/>
      <c r="LN144" s="395"/>
      <c r="LO144" s="395"/>
      <c r="LP144" s="395"/>
      <c r="LQ144" s="395"/>
      <c r="LR144" s="395"/>
      <c r="LS144" s="395"/>
      <c r="LT144" s="395"/>
      <c r="LU144" s="395"/>
      <c r="LV144" s="395"/>
      <c r="LW144" s="395"/>
      <c r="LX144" s="395"/>
      <c r="LY144" s="395"/>
      <c r="LZ144" s="395"/>
      <c r="MA144" s="395"/>
      <c r="MB144" s="395"/>
      <c r="MC144" s="395"/>
      <c r="MD144" s="395"/>
      <c r="ME144" s="395"/>
      <c r="MF144" s="395"/>
      <c r="MG144" s="395"/>
      <c r="MH144" s="395"/>
      <c r="MI144" s="395"/>
      <c r="MJ144" s="395"/>
      <c r="MK144" s="395"/>
      <c r="ML144" s="395"/>
      <c r="MM144" s="395"/>
      <c r="MN144" s="395"/>
      <c r="MO144" s="395"/>
      <c r="MP144" s="395"/>
      <c r="MQ144" s="395"/>
      <c r="MR144" s="395"/>
      <c r="MS144" s="395"/>
      <c r="MT144" s="395"/>
      <c r="MU144" s="395"/>
      <c r="MV144" s="395"/>
      <c r="MW144" s="395"/>
      <c r="MX144" s="395"/>
      <c r="MY144" s="395"/>
      <c r="MZ144" s="395"/>
      <c r="NA144" s="395"/>
      <c r="NB144" s="395"/>
      <c r="NC144" s="395"/>
      <c r="ND144" s="395"/>
      <c r="NE144" s="395"/>
      <c r="NF144" s="395"/>
      <c r="NG144" s="489"/>
      <c r="NH144" s="475">
        <v>3.0483549072213396</v>
      </c>
      <c r="NI144" s="475">
        <v>25.368409537895985</v>
      </c>
      <c r="NJ144" s="475">
        <v>3.2318808103265027</v>
      </c>
      <c r="NK144" s="475">
        <v>4636.6517759999997</v>
      </c>
      <c r="NL144" s="475">
        <v>19.215397858435622</v>
      </c>
      <c r="NM144" s="475">
        <v>0.19680499999999998</v>
      </c>
      <c r="NN144" s="475">
        <v>0.56581499999999985</v>
      </c>
      <c r="NO144" s="475">
        <v>5.7402000000000002E-2</v>
      </c>
      <c r="NP144" s="475">
        <v>3.5038781744657729E-2</v>
      </c>
      <c r="NQ144" s="475">
        <v>0.45597701841271421</v>
      </c>
      <c r="NR144" s="475">
        <v>1.6052900922229638</v>
      </c>
      <c r="NS144" s="475">
        <v>0</v>
      </c>
      <c r="NT144" s="475">
        <v>14.434683666851422</v>
      </c>
      <c r="NU144" s="475">
        <v>0.55042223216927633</v>
      </c>
      <c r="NV144" s="475">
        <v>0</v>
      </c>
      <c r="NW144" s="475">
        <v>0.38280199992650138</v>
      </c>
      <c r="NX144" s="475">
        <v>0</v>
      </c>
      <c r="NY144" s="475">
        <v>0</v>
      </c>
      <c r="NZ144" s="475">
        <v>0.89612328536343366</v>
      </c>
      <c r="OA144" s="475">
        <v>2.0340000312662421E-2</v>
      </c>
      <c r="OB144" s="475">
        <v>0.2649999999999999</v>
      </c>
      <c r="OC144" s="475">
        <v>1.0727940840683594</v>
      </c>
      <c r="OD144" s="475">
        <v>1.0731289314104779E-13</v>
      </c>
      <c r="OE144" s="475">
        <v>9.3295603342680477E-13</v>
      </c>
      <c r="OF144" s="475">
        <v>0.1099999964237213</v>
      </c>
      <c r="OG144" s="475">
        <v>6.6234090924262981E-2</v>
      </c>
      <c r="OH144" s="475">
        <v>0.32457146381928792</v>
      </c>
      <c r="OI144" s="475">
        <v>0.11</v>
      </c>
      <c r="OJ144" s="475">
        <v>4.2799999999999998E-2</v>
      </c>
      <c r="OK144" s="475">
        <v>5.502060000000001E-2</v>
      </c>
      <c r="OL144" s="475">
        <v>0.62913987544367544</v>
      </c>
      <c r="OM144" s="475" t="s">
        <v>1395</v>
      </c>
      <c r="ON144" s="475">
        <v>1</v>
      </c>
      <c r="OO144" s="475">
        <v>133</v>
      </c>
      <c r="OP144" s="490"/>
      <c r="OQ144" s="491" t="s">
        <v>1395</v>
      </c>
      <c r="OR144" s="478" t="s">
        <v>1395</v>
      </c>
      <c r="OS144" s="479">
        <v>859381.99999999988</v>
      </c>
      <c r="OT144" s="479">
        <v>2045</v>
      </c>
      <c r="OU144" s="479" t="s">
        <v>1395</v>
      </c>
      <c r="OV144" s="479" t="s">
        <v>1395</v>
      </c>
      <c r="OW144" s="479">
        <v>0</v>
      </c>
      <c r="OX144" s="479">
        <v>1</v>
      </c>
      <c r="OY144" s="480">
        <v>1</v>
      </c>
      <c r="OZ144" s="480">
        <v>0.6191723603318785</v>
      </c>
      <c r="PA144" s="481"/>
      <c r="PB144" s="482">
        <v>3.0483549072213396</v>
      </c>
      <c r="PC144" s="483"/>
      <c r="PD144" s="478">
        <v>296.64740989111726</v>
      </c>
      <c r="PE144" s="479">
        <v>3.3750190953212514E-10</v>
      </c>
      <c r="PF144" s="479">
        <v>388.08908344580072</v>
      </c>
      <c r="PG144" s="480">
        <v>3.0483549072213396</v>
      </c>
      <c r="PH144" s="483"/>
      <c r="PI144" s="478">
        <v>3.0483549072213396</v>
      </c>
      <c r="PJ144" s="479">
        <v>100275</v>
      </c>
      <c r="PK144" s="479">
        <v>575</v>
      </c>
      <c r="PL144" s="479">
        <v>6.9087654321906999E-2</v>
      </c>
      <c r="PM144" s="484">
        <v>36</v>
      </c>
      <c r="PN144" s="479">
        <v>12384</v>
      </c>
      <c r="PO144" s="485">
        <v>2042</v>
      </c>
      <c r="PP144" s="479">
        <v>33</v>
      </c>
      <c r="PQ144" s="479">
        <v>0</v>
      </c>
      <c r="PR144" s="486" t="s">
        <v>1872</v>
      </c>
      <c r="PS144" s="486" t="s">
        <v>1595</v>
      </c>
      <c r="PT144" s="479">
        <v>1</v>
      </c>
      <c r="PU144" s="487" t="s">
        <v>1871</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row>
    <row r="145" spans="1:457" x14ac:dyDescent="0.35">
      <c r="A145" s="459" t="s">
        <v>1873</v>
      </c>
      <c r="B145" s="460">
        <v>3.1174425615432466</v>
      </c>
      <c r="C145" s="488">
        <f>NPV(About!A$94,'H2 Data'!AE$2:BH$2)/30*AB145+B145</f>
        <v>4.4375466191718465</v>
      </c>
      <c r="D145" s="462" t="s">
        <v>1592</v>
      </c>
      <c r="E145" s="463" t="s">
        <v>1873</v>
      </c>
      <c r="F145" s="463" t="s">
        <v>1391</v>
      </c>
      <c r="G145" s="463" t="s">
        <v>1593</v>
      </c>
      <c r="H145" s="463" t="s">
        <v>1829</v>
      </c>
      <c r="I145" s="463" t="s">
        <v>1595</v>
      </c>
      <c r="J145" s="464">
        <v>2046</v>
      </c>
      <c r="K145" s="465">
        <v>575</v>
      </c>
      <c r="L145" s="466">
        <v>0.95</v>
      </c>
      <c r="M145" s="466">
        <v>2.3300000000000001E-2</v>
      </c>
      <c r="N145" s="466">
        <v>0.25</v>
      </c>
      <c r="O145" s="471">
        <v>0.11</v>
      </c>
      <c r="P145" s="465">
        <v>1</v>
      </c>
      <c r="Q145" s="465">
        <v>2</v>
      </c>
      <c r="R145" s="465">
        <v>30</v>
      </c>
      <c r="S145" s="467" t="s">
        <v>1395</v>
      </c>
      <c r="T145" s="468">
        <v>58567</v>
      </c>
      <c r="U145" s="468">
        <v>577301</v>
      </c>
      <c r="V145" s="468">
        <v>200801</v>
      </c>
      <c r="W145" s="468">
        <v>40159</v>
      </c>
      <c r="X145" s="465">
        <v>0</v>
      </c>
      <c r="Y145" s="469" t="s">
        <v>1830</v>
      </c>
      <c r="Z145" s="470">
        <v>18.559999999999999</v>
      </c>
      <c r="AA145" s="469" t="s">
        <v>1397</v>
      </c>
      <c r="AB145" s="465">
        <v>8.9999999999999993E-3</v>
      </c>
      <c r="AC145" s="466">
        <v>0.7</v>
      </c>
      <c r="AD145" s="466">
        <v>0.7</v>
      </c>
      <c r="AE145" s="466">
        <v>0.7</v>
      </c>
      <c r="AF145" s="467" t="s">
        <v>1398</v>
      </c>
      <c r="AG145" s="465">
        <v>428</v>
      </c>
      <c r="AH145" s="465">
        <v>428</v>
      </c>
      <c r="AI145" s="465">
        <v>428</v>
      </c>
      <c r="AJ145" s="465">
        <v>30</v>
      </c>
      <c r="AK145" s="469" t="s">
        <v>1399</v>
      </c>
      <c r="AL145" s="466">
        <v>1</v>
      </c>
      <c r="AM145" s="466">
        <v>0</v>
      </c>
      <c r="AN145" s="469" t="s">
        <v>1400</v>
      </c>
      <c r="AO145" s="466"/>
      <c r="AP145" s="466"/>
      <c r="AQ145" s="466"/>
      <c r="AR145" s="466"/>
      <c r="AS145" s="466"/>
      <c r="AT145" s="466"/>
      <c r="AU145" s="466"/>
      <c r="AV145" s="466"/>
      <c r="AW145" s="466"/>
      <c r="AX145" s="466"/>
      <c r="AY145" s="466"/>
      <c r="AZ145" s="466"/>
      <c r="BA145" s="466"/>
      <c r="BB145" s="466"/>
      <c r="BC145" s="466"/>
      <c r="BD145" s="466"/>
      <c r="BE145" s="466"/>
      <c r="BF145" s="466"/>
      <c r="BG145" s="466"/>
      <c r="BH145" s="466"/>
      <c r="BI145" s="466"/>
      <c r="BJ145" s="466"/>
      <c r="BK145" s="466"/>
      <c r="BL145" s="466"/>
      <c r="BM145" s="466"/>
      <c r="BN145" s="466"/>
      <c r="BO145" s="466"/>
      <c r="BP145" s="466"/>
      <c r="BQ145" s="466"/>
      <c r="BR145" s="466"/>
      <c r="BS145" s="466"/>
      <c r="BT145" s="466"/>
      <c r="BU145" s="466"/>
      <c r="BV145" s="466"/>
      <c r="BW145" s="466"/>
      <c r="BX145" s="466"/>
      <c r="BY145" s="466"/>
      <c r="BZ145" s="466"/>
      <c r="CA145" s="466"/>
      <c r="CB145" s="466"/>
      <c r="CC145" s="466"/>
      <c r="CD145" s="466"/>
      <c r="CE145" s="466"/>
      <c r="CF145" s="466"/>
      <c r="CG145" s="466"/>
      <c r="CH145" s="466"/>
      <c r="CI145" s="466"/>
      <c r="CJ145" s="466"/>
      <c r="CK145" s="466"/>
      <c r="CL145" s="466"/>
      <c r="CM145" s="466"/>
      <c r="CN145" s="466"/>
      <c r="CO145" s="466"/>
      <c r="CP145" s="466"/>
      <c r="CQ145" s="466"/>
      <c r="CR145" s="466"/>
      <c r="CS145" s="466"/>
      <c r="CT145" s="466"/>
      <c r="CU145" s="466"/>
      <c r="CV145" s="466"/>
      <c r="CW145" s="466"/>
      <c r="CX145" s="466"/>
      <c r="CY145" s="466"/>
      <c r="CZ145" s="466"/>
      <c r="DA145" s="466"/>
      <c r="DB145" s="466"/>
      <c r="DC145" s="466"/>
      <c r="DD145" s="466"/>
      <c r="DE145" s="466"/>
      <c r="DF145" s="466"/>
      <c r="DG145" s="466"/>
      <c r="DH145" s="466"/>
      <c r="DI145" s="466"/>
      <c r="DJ145" s="466"/>
      <c r="DK145" s="466"/>
      <c r="DL145" s="466"/>
      <c r="DM145" s="466"/>
      <c r="DN145" s="466"/>
      <c r="DO145" s="466"/>
      <c r="DP145" s="466"/>
      <c r="DQ145" s="466"/>
      <c r="DR145" s="466"/>
      <c r="DS145" s="466"/>
      <c r="DT145" s="466"/>
      <c r="DU145" s="466"/>
      <c r="DV145" s="466"/>
      <c r="DW145" s="471"/>
      <c r="DX145" s="466"/>
      <c r="DY145" s="466"/>
      <c r="DZ145" s="466"/>
      <c r="EA145" s="466"/>
      <c r="EB145" s="466"/>
      <c r="EC145" s="466"/>
      <c r="ED145" s="466"/>
      <c r="EE145" s="466"/>
      <c r="EF145" s="466"/>
      <c r="EG145" s="466"/>
      <c r="EH145" s="466"/>
      <c r="EI145" s="466"/>
      <c r="EJ145" s="466"/>
      <c r="EK145" s="465"/>
      <c r="EL145" s="465"/>
      <c r="EM145" s="465"/>
      <c r="EN145" s="465"/>
      <c r="EO145" s="466"/>
      <c r="EP145" s="466"/>
      <c r="EQ145" s="466"/>
      <c r="ER145" s="465"/>
      <c r="ES145" s="465"/>
      <c r="ET145" s="465"/>
      <c r="EU145" s="465"/>
      <c r="EV145" s="465"/>
      <c r="EW145" s="467"/>
      <c r="EX145" s="467" t="s">
        <v>1401</v>
      </c>
      <c r="EY145" s="467">
        <v>0</v>
      </c>
      <c r="EZ145" s="467">
        <v>0</v>
      </c>
      <c r="FA145" s="467">
        <v>0</v>
      </c>
      <c r="FB145" s="469" t="s">
        <v>1402</v>
      </c>
      <c r="FC145" s="467">
        <v>62.117280000000001</v>
      </c>
      <c r="FD145" s="469" t="s">
        <v>1831</v>
      </c>
      <c r="FE145" s="467">
        <v>1589.991</v>
      </c>
      <c r="FF145" s="469" t="s">
        <v>1404</v>
      </c>
      <c r="FG145" s="467">
        <v>0</v>
      </c>
      <c r="FH145" s="469" t="s">
        <v>1405</v>
      </c>
      <c r="FI145" s="467">
        <v>0</v>
      </c>
      <c r="FJ145" s="469" t="s">
        <v>1405</v>
      </c>
      <c r="FK145" s="467">
        <v>0</v>
      </c>
      <c r="FL145" s="472">
        <v>0</v>
      </c>
      <c r="FM145" s="473">
        <v>0</v>
      </c>
      <c r="FN145" s="473">
        <v>0</v>
      </c>
      <c r="FO145" s="473">
        <v>0</v>
      </c>
      <c r="FP145" s="473">
        <v>0</v>
      </c>
      <c r="FQ145" s="473">
        <v>0</v>
      </c>
      <c r="FR145" s="473">
        <v>0</v>
      </c>
      <c r="FS145" s="473">
        <v>0</v>
      </c>
      <c r="FT145" s="473">
        <v>0</v>
      </c>
      <c r="FU145" s="473">
        <v>0</v>
      </c>
      <c r="FV145" s="473">
        <v>0</v>
      </c>
      <c r="FW145" s="473">
        <v>0</v>
      </c>
      <c r="FX145" s="473">
        <v>0</v>
      </c>
      <c r="FY145" s="473">
        <v>0</v>
      </c>
      <c r="FZ145" s="473">
        <v>0</v>
      </c>
      <c r="GA145" s="473">
        <v>0</v>
      </c>
      <c r="GB145" s="473">
        <v>0</v>
      </c>
      <c r="GC145" s="473">
        <v>0</v>
      </c>
      <c r="GD145" s="473">
        <v>0</v>
      </c>
      <c r="GE145" s="473">
        <v>0</v>
      </c>
      <c r="GF145" s="473">
        <v>0</v>
      </c>
      <c r="GG145" s="473">
        <v>0</v>
      </c>
      <c r="GH145" s="473">
        <v>0</v>
      </c>
      <c r="GI145" s="473">
        <v>0</v>
      </c>
      <c r="GJ145" s="473">
        <v>0</v>
      </c>
      <c r="GK145" s="473">
        <v>0</v>
      </c>
      <c r="GL145" s="473">
        <v>0</v>
      </c>
      <c r="GM145" s="473">
        <v>0</v>
      </c>
      <c r="GN145" s="473">
        <v>0</v>
      </c>
      <c r="GO145" s="473">
        <v>0</v>
      </c>
      <c r="GP145" s="473">
        <v>0</v>
      </c>
      <c r="GQ145" s="473">
        <v>0</v>
      </c>
      <c r="GR145" s="473">
        <v>0</v>
      </c>
      <c r="GS145" s="473">
        <v>0</v>
      </c>
      <c r="GT145" s="473">
        <v>0</v>
      </c>
      <c r="GU145" s="473">
        <v>0</v>
      </c>
      <c r="GV145" s="473">
        <v>0</v>
      </c>
      <c r="GW145" s="473">
        <v>0</v>
      </c>
      <c r="GX145" s="473">
        <v>0</v>
      </c>
      <c r="GY145" s="473">
        <v>0</v>
      </c>
      <c r="GZ145" s="473">
        <v>0</v>
      </c>
      <c r="HA145" s="473">
        <v>0</v>
      </c>
      <c r="HB145" s="473">
        <v>0</v>
      </c>
      <c r="HC145" s="473">
        <v>0</v>
      </c>
      <c r="HD145" s="473">
        <v>0</v>
      </c>
      <c r="HE145" s="473">
        <v>0</v>
      </c>
      <c r="HF145" s="473">
        <v>0</v>
      </c>
      <c r="HG145" s="473">
        <v>0</v>
      </c>
      <c r="HH145" s="473">
        <v>0</v>
      </c>
      <c r="HI145" s="473">
        <v>0</v>
      </c>
      <c r="HJ145" s="473">
        <v>0</v>
      </c>
      <c r="HK145" s="473">
        <v>0</v>
      </c>
      <c r="HL145" s="473">
        <v>0</v>
      </c>
      <c r="HM145" s="473">
        <v>0</v>
      </c>
      <c r="HN145" s="473">
        <v>0</v>
      </c>
      <c r="HO145" s="473">
        <v>0</v>
      </c>
      <c r="HP145" s="473">
        <v>0</v>
      </c>
      <c r="HQ145" s="473">
        <v>0</v>
      </c>
      <c r="HR145" s="473">
        <v>0</v>
      </c>
      <c r="HS145" s="473">
        <v>0</v>
      </c>
      <c r="HT145" s="473">
        <v>0</v>
      </c>
      <c r="HU145" s="473">
        <v>0</v>
      </c>
      <c r="HV145" s="473">
        <v>0</v>
      </c>
      <c r="HW145" s="473">
        <v>0</v>
      </c>
      <c r="HX145" s="473">
        <v>0</v>
      </c>
      <c r="HY145" s="473">
        <v>0</v>
      </c>
      <c r="HZ145" s="473">
        <v>0</v>
      </c>
      <c r="IA145" s="473">
        <v>0</v>
      </c>
      <c r="IB145" s="473">
        <v>0</v>
      </c>
      <c r="IC145" s="473">
        <v>0</v>
      </c>
      <c r="ID145" s="473">
        <v>0</v>
      </c>
      <c r="IE145" s="473">
        <v>0</v>
      </c>
      <c r="IF145" s="473">
        <v>0</v>
      </c>
      <c r="IG145" s="473">
        <v>0</v>
      </c>
      <c r="IH145" s="473">
        <v>0</v>
      </c>
      <c r="II145" s="473">
        <v>0</v>
      </c>
      <c r="IJ145" s="473">
        <v>0</v>
      </c>
      <c r="IK145" s="473">
        <v>0</v>
      </c>
      <c r="IL145" s="473">
        <v>0</v>
      </c>
      <c r="IM145" s="473">
        <v>0</v>
      </c>
      <c r="IN145" s="473">
        <v>0</v>
      </c>
      <c r="IO145" s="473">
        <v>0</v>
      </c>
      <c r="IP145" s="473">
        <v>0</v>
      </c>
      <c r="IQ145" s="473">
        <v>0</v>
      </c>
      <c r="IR145" s="473">
        <v>0</v>
      </c>
      <c r="IS145" s="473">
        <v>0</v>
      </c>
      <c r="IT145" s="473">
        <v>0</v>
      </c>
      <c r="IU145" s="473">
        <v>0</v>
      </c>
      <c r="IV145" s="473">
        <v>0</v>
      </c>
      <c r="IW145" s="473">
        <v>0</v>
      </c>
      <c r="IX145" s="473">
        <v>0</v>
      </c>
      <c r="IY145" s="473">
        <v>0</v>
      </c>
      <c r="IZ145" s="473">
        <v>0</v>
      </c>
      <c r="JA145" s="473">
        <v>0</v>
      </c>
      <c r="JB145" s="473">
        <v>0</v>
      </c>
      <c r="JC145" s="473">
        <v>0</v>
      </c>
      <c r="JD145" s="473">
        <v>0</v>
      </c>
      <c r="JE145" s="473">
        <v>0</v>
      </c>
      <c r="JF145" s="473">
        <v>0</v>
      </c>
      <c r="JG145" s="473">
        <v>0</v>
      </c>
      <c r="JH145" s="473">
        <v>0</v>
      </c>
      <c r="JI145" s="467" t="s">
        <v>1416</v>
      </c>
      <c r="JJ145" s="467" t="s">
        <v>1416</v>
      </c>
      <c r="JK145" s="395"/>
      <c r="JL145" s="395"/>
      <c r="JM145" s="395"/>
      <c r="JN145" s="395"/>
      <c r="JO145" s="395"/>
      <c r="JP145" s="395"/>
      <c r="JQ145" s="395"/>
      <c r="JR145" s="395"/>
      <c r="JS145" s="395"/>
      <c r="JT145" s="395"/>
      <c r="JU145" s="395"/>
      <c r="JV145" s="395"/>
      <c r="JW145" s="395"/>
      <c r="JX145" s="395"/>
      <c r="JY145" s="395"/>
      <c r="JZ145" s="395"/>
      <c r="KA145" s="395"/>
      <c r="KB145" s="395"/>
      <c r="KC145" s="395"/>
      <c r="KD145" s="395"/>
      <c r="KE145" s="395"/>
      <c r="KF145" s="395"/>
      <c r="KG145" s="395"/>
      <c r="KH145" s="395"/>
      <c r="KI145" s="395"/>
      <c r="KJ145" s="395"/>
      <c r="KK145" s="395"/>
      <c r="KL145" s="395"/>
      <c r="KM145" s="395"/>
      <c r="KN145" s="395"/>
      <c r="KO145" s="395"/>
      <c r="KP145" s="395"/>
      <c r="KQ145" s="395"/>
      <c r="KR145" s="395"/>
      <c r="KS145" s="395"/>
      <c r="KT145" s="395"/>
      <c r="KU145" s="395"/>
      <c r="KV145" s="395"/>
      <c r="KW145" s="395"/>
      <c r="KX145" s="395"/>
      <c r="KY145" s="395"/>
      <c r="KZ145" s="395"/>
      <c r="LA145" s="395"/>
      <c r="LB145" s="395"/>
      <c r="LC145" s="395"/>
      <c r="LD145" s="395"/>
      <c r="LE145" s="395"/>
      <c r="LF145" s="395"/>
      <c r="LG145" s="395"/>
      <c r="LH145" s="395"/>
      <c r="LI145" s="395"/>
      <c r="LJ145" s="395"/>
      <c r="LK145" s="395"/>
      <c r="LL145" s="395"/>
      <c r="LM145" s="395"/>
      <c r="LN145" s="395"/>
      <c r="LO145" s="395"/>
      <c r="LP145" s="395"/>
      <c r="LQ145" s="395"/>
      <c r="LR145" s="395"/>
      <c r="LS145" s="395"/>
      <c r="LT145" s="395"/>
      <c r="LU145" s="395"/>
      <c r="LV145" s="395"/>
      <c r="LW145" s="395"/>
      <c r="LX145" s="395"/>
      <c r="LY145" s="395"/>
      <c r="LZ145" s="395"/>
      <c r="MA145" s="395"/>
      <c r="MB145" s="395"/>
      <c r="MC145" s="395"/>
      <c r="MD145" s="395"/>
      <c r="ME145" s="395"/>
      <c r="MF145" s="395"/>
      <c r="MG145" s="395"/>
      <c r="MH145" s="395"/>
      <c r="MI145" s="395"/>
      <c r="MJ145" s="395"/>
      <c r="MK145" s="395"/>
      <c r="ML145" s="395"/>
      <c r="MM145" s="395"/>
      <c r="MN145" s="395"/>
      <c r="MO145" s="395"/>
      <c r="MP145" s="395"/>
      <c r="MQ145" s="395"/>
      <c r="MR145" s="395"/>
      <c r="MS145" s="395"/>
      <c r="MT145" s="395"/>
      <c r="MU145" s="395"/>
      <c r="MV145" s="395"/>
      <c r="MW145" s="395"/>
      <c r="MX145" s="395"/>
      <c r="MY145" s="395"/>
      <c r="MZ145" s="395"/>
      <c r="NA145" s="395"/>
      <c r="NB145" s="395"/>
      <c r="NC145" s="395"/>
      <c r="ND145" s="395"/>
      <c r="NE145" s="395"/>
      <c r="NF145" s="395"/>
      <c r="NG145" s="489"/>
      <c r="NH145" s="475">
        <v>3.1174425615432466</v>
      </c>
      <c r="NI145" s="475">
        <v>25.943356997162898</v>
      </c>
      <c r="NJ145" s="475">
        <v>3.3009252430218172</v>
      </c>
      <c r="NK145" s="475">
        <v>4636.6517759999997</v>
      </c>
      <c r="NL145" s="475">
        <v>19.650641819356824</v>
      </c>
      <c r="NM145" s="475">
        <v>0.20080100000000001</v>
      </c>
      <c r="NN145" s="475">
        <v>0.57730099999999995</v>
      </c>
      <c r="NO145" s="475">
        <v>5.8567000000000001E-2</v>
      </c>
      <c r="NP145" s="475">
        <v>3.5750076228054851E-2</v>
      </c>
      <c r="NQ145" s="475">
        <v>0.46523365960711682</v>
      </c>
      <c r="NR145" s="475">
        <v>1.6378771604731095</v>
      </c>
      <c r="NS145" s="475">
        <v>0</v>
      </c>
      <c r="NT145" s="475">
        <v>14.743649450039836</v>
      </c>
      <c r="NU145" s="475">
        <v>0.56159144046050335</v>
      </c>
      <c r="NV145" s="475">
        <v>0</v>
      </c>
      <c r="NW145" s="475">
        <v>0.39831970032570913</v>
      </c>
      <c r="NX145" s="475">
        <v>0</v>
      </c>
      <c r="NY145" s="475">
        <v>0</v>
      </c>
      <c r="NZ145" s="475">
        <v>0.93580125599444208</v>
      </c>
      <c r="OA145" s="475">
        <v>2.0339999604341113E-2</v>
      </c>
      <c r="OB145" s="475">
        <v>0.2649999999999999</v>
      </c>
      <c r="OC145" s="475">
        <v>1.1007115074006266</v>
      </c>
      <c r="OD145" s="475">
        <v>9.7631400932221768E-14</v>
      </c>
      <c r="OE145" s="475">
        <v>8.4878714836164291E-13</v>
      </c>
      <c r="OF145" s="475">
        <v>0.1099999964237213</v>
      </c>
      <c r="OG145" s="475">
        <v>6.657942831516267E-2</v>
      </c>
      <c r="OH145" s="475">
        <v>0.32800808335900328</v>
      </c>
      <c r="OI145" s="475">
        <v>0.11</v>
      </c>
      <c r="OJ145" s="475">
        <v>4.2799999999999991E-2</v>
      </c>
      <c r="OK145" s="475">
        <v>5.5020600000000003E-2</v>
      </c>
      <c r="OL145" s="475">
        <v>0.61659829136570199</v>
      </c>
      <c r="OM145" s="475" t="s">
        <v>1395</v>
      </c>
      <c r="ON145" s="475">
        <v>1</v>
      </c>
      <c r="OO145" s="475">
        <v>134</v>
      </c>
      <c r="OP145" s="490"/>
      <c r="OQ145" s="491" t="s">
        <v>1395</v>
      </c>
      <c r="OR145" s="478" t="s">
        <v>1395</v>
      </c>
      <c r="OS145" s="479">
        <v>876828</v>
      </c>
      <c r="OT145" s="479">
        <v>2046</v>
      </c>
      <c r="OU145" s="479" t="s">
        <v>1395</v>
      </c>
      <c r="OV145" s="479" t="s">
        <v>1395</v>
      </c>
      <c r="OW145" s="479">
        <v>0</v>
      </c>
      <c r="OX145" s="479">
        <v>1</v>
      </c>
      <c r="OY145" s="480">
        <v>1</v>
      </c>
      <c r="OZ145" s="480">
        <v>0.60682945146165224</v>
      </c>
      <c r="PA145" s="481"/>
      <c r="PB145" s="482">
        <v>3.1174425615432466</v>
      </c>
      <c r="PC145" s="483"/>
      <c r="PD145" s="478">
        <v>296.63598860722402</v>
      </c>
      <c r="PE145" s="479">
        <v>3.0093240561244951E-10</v>
      </c>
      <c r="PF145" s="479">
        <v>390.25067998113076</v>
      </c>
      <c r="PG145" s="480">
        <v>3.1174425615432466</v>
      </c>
      <c r="PH145" s="483"/>
      <c r="PI145" s="478">
        <v>3.1174425615432466</v>
      </c>
      <c r="PJ145" s="479">
        <v>100850</v>
      </c>
      <c r="PK145" s="479">
        <v>575</v>
      </c>
      <c r="PL145" s="479">
        <v>6.9506460097227496E-2</v>
      </c>
      <c r="PM145" s="484">
        <v>36</v>
      </c>
      <c r="PN145" s="479">
        <v>12348</v>
      </c>
      <c r="PO145" s="485">
        <v>2043</v>
      </c>
      <c r="PP145" s="479">
        <v>33</v>
      </c>
      <c r="PQ145" s="479">
        <v>0</v>
      </c>
      <c r="PR145" s="486" t="s">
        <v>1874</v>
      </c>
      <c r="PS145" s="486" t="s">
        <v>1595</v>
      </c>
      <c r="PT145" s="479">
        <v>1</v>
      </c>
      <c r="PU145" s="487" t="s">
        <v>1873</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row>
    <row r="146" spans="1:457" x14ac:dyDescent="0.35">
      <c r="A146" s="459" t="s">
        <v>1875</v>
      </c>
      <c r="B146" s="460">
        <v>3.1869490216404741</v>
      </c>
      <c r="C146" s="488">
        <f>NPV(About!A$94,'H2 Data'!AE$2:BH$2)/30*AB146+B146</f>
        <v>4.5070530792690739</v>
      </c>
      <c r="D146" s="462" t="s">
        <v>1592</v>
      </c>
      <c r="E146" s="463" t="s">
        <v>1875</v>
      </c>
      <c r="F146" s="463" t="s">
        <v>1391</v>
      </c>
      <c r="G146" s="463" t="s">
        <v>1593</v>
      </c>
      <c r="H146" s="463" t="s">
        <v>1829</v>
      </c>
      <c r="I146" s="463" t="s">
        <v>1595</v>
      </c>
      <c r="J146" s="464">
        <v>2047</v>
      </c>
      <c r="K146" s="465">
        <v>575</v>
      </c>
      <c r="L146" s="466">
        <v>0.95</v>
      </c>
      <c r="M146" s="466">
        <v>2.3300000000000001E-2</v>
      </c>
      <c r="N146" s="466">
        <v>0.25</v>
      </c>
      <c r="O146" s="471">
        <v>0.11</v>
      </c>
      <c r="P146" s="465">
        <v>1</v>
      </c>
      <c r="Q146" s="465">
        <v>2</v>
      </c>
      <c r="R146" s="465">
        <v>30</v>
      </c>
      <c r="S146" s="467" t="s">
        <v>1395</v>
      </c>
      <c r="T146" s="468">
        <v>59756</v>
      </c>
      <c r="U146" s="468">
        <v>589021</v>
      </c>
      <c r="V146" s="468">
        <v>204877</v>
      </c>
      <c r="W146" s="468">
        <v>40974</v>
      </c>
      <c r="X146" s="465">
        <v>0</v>
      </c>
      <c r="Y146" s="469" t="s">
        <v>1830</v>
      </c>
      <c r="Z146" s="470">
        <v>18.559999999999999</v>
      </c>
      <c r="AA146" s="469" t="s">
        <v>1397</v>
      </c>
      <c r="AB146" s="465">
        <v>8.9999999999999993E-3</v>
      </c>
      <c r="AC146" s="466">
        <v>0.7</v>
      </c>
      <c r="AD146" s="466">
        <v>0.7</v>
      </c>
      <c r="AE146" s="466">
        <v>0.7</v>
      </c>
      <c r="AF146" s="467" t="s">
        <v>1398</v>
      </c>
      <c r="AG146" s="465">
        <v>428</v>
      </c>
      <c r="AH146" s="465">
        <v>428</v>
      </c>
      <c r="AI146" s="465">
        <v>428</v>
      </c>
      <c r="AJ146" s="465">
        <v>30</v>
      </c>
      <c r="AK146" s="469" t="s">
        <v>1399</v>
      </c>
      <c r="AL146" s="466">
        <v>1</v>
      </c>
      <c r="AM146" s="466">
        <v>0</v>
      </c>
      <c r="AN146" s="469" t="s">
        <v>1400</v>
      </c>
      <c r="AO146" s="466"/>
      <c r="AP146" s="466"/>
      <c r="AQ146" s="466"/>
      <c r="AR146" s="466"/>
      <c r="AS146" s="466"/>
      <c r="AT146" s="466"/>
      <c r="AU146" s="466"/>
      <c r="AV146" s="466"/>
      <c r="AW146" s="466"/>
      <c r="AX146" s="466"/>
      <c r="AY146" s="466"/>
      <c r="AZ146" s="466"/>
      <c r="BA146" s="466"/>
      <c r="BB146" s="466"/>
      <c r="BC146" s="466"/>
      <c r="BD146" s="466"/>
      <c r="BE146" s="466"/>
      <c r="BF146" s="466"/>
      <c r="BG146" s="466"/>
      <c r="BH146" s="466"/>
      <c r="BI146" s="466"/>
      <c r="BJ146" s="466"/>
      <c r="BK146" s="466"/>
      <c r="BL146" s="466"/>
      <c r="BM146" s="466"/>
      <c r="BN146" s="466"/>
      <c r="BO146" s="466"/>
      <c r="BP146" s="466"/>
      <c r="BQ146" s="466"/>
      <c r="BR146" s="466"/>
      <c r="BS146" s="466"/>
      <c r="BT146" s="466"/>
      <c r="BU146" s="466"/>
      <c r="BV146" s="466"/>
      <c r="BW146" s="466"/>
      <c r="BX146" s="466"/>
      <c r="BY146" s="466"/>
      <c r="BZ146" s="466"/>
      <c r="CA146" s="466"/>
      <c r="CB146" s="466"/>
      <c r="CC146" s="466"/>
      <c r="CD146" s="466"/>
      <c r="CE146" s="466"/>
      <c r="CF146" s="466"/>
      <c r="CG146" s="466"/>
      <c r="CH146" s="466"/>
      <c r="CI146" s="466"/>
      <c r="CJ146" s="466"/>
      <c r="CK146" s="466"/>
      <c r="CL146" s="466"/>
      <c r="CM146" s="466"/>
      <c r="CN146" s="466"/>
      <c r="CO146" s="466"/>
      <c r="CP146" s="466"/>
      <c r="CQ146" s="466"/>
      <c r="CR146" s="466"/>
      <c r="CS146" s="466"/>
      <c r="CT146" s="466"/>
      <c r="CU146" s="466"/>
      <c r="CV146" s="466"/>
      <c r="CW146" s="466"/>
      <c r="CX146" s="466"/>
      <c r="CY146" s="466"/>
      <c r="CZ146" s="466"/>
      <c r="DA146" s="466"/>
      <c r="DB146" s="466"/>
      <c r="DC146" s="466"/>
      <c r="DD146" s="466"/>
      <c r="DE146" s="466"/>
      <c r="DF146" s="466"/>
      <c r="DG146" s="466"/>
      <c r="DH146" s="466"/>
      <c r="DI146" s="466"/>
      <c r="DJ146" s="466"/>
      <c r="DK146" s="466"/>
      <c r="DL146" s="466"/>
      <c r="DM146" s="466"/>
      <c r="DN146" s="466"/>
      <c r="DO146" s="466"/>
      <c r="DP146" s="466"/>
      <c r="DQ146" s="466"/>
      <c r="DR146" s="466"/>
      <c r="DS146" s="466"/>
      <c r="DT146" s="466"/>
      <c r="DU146" s="466"/>
      <c r="DV146" s="466"/>
      <c r="DW146" s="471"/>
      <c r="DX146" s="466"/>
      <c r="DY146" s="466"/>
      <c r="DZ146" s="466"/>
      <c r="EA146" s="466"/>
      <c r="EB146" s="466"/>
      <c r="EC146" s="466"/>
      <c r="ED146" s="466"/>
      <c r="EE146" s="466"/>
      <c r="EF146" s="466"/>
      <c r="EG146" s="466"/>
      <c r="EH146" s="466"/>
      <c r="EI146" s="466"/>
      <c r="EJ146" s="466"/>
      <c r="EK146" s="465"/>
      <c r="EL146" s="465"/>
      <c r="EM146" s="465"/>
      <c r="EN146" s="465"/>
      <c r="EO146" s="466"/>
      <c r="EP146" s="466"/>
      <c r="EQ146" s="466"/>
      <c r="ER146" s="465"/>
      <c r="ES146" s="465"/>
      <c r="ET146" s="465"/>
      <c r="EU146" s="465"/>
      <c r="EV146" s="465"/>
      <c r="EW146" s="467"/>
      <c r="EX146" s="467" t="s">
        <v>1401</v>
      </c>
      <c r="EY146" s="467">
        <v>0</v>
      </c>
      <c r="EZ146" s="467">
        <v>0</v>
      </c>
      <c r="FA146" s="467">
        <v>0</v>
      </c>
      <c r="FB146" s="469" t="s">
        <v>1402</v>
      </c>
      <c r="FC146" s="467">
        <v>62.117280000000001</v>
      </c>
      <c r="FD146" s="469" t="s">
        <v>1831</v>
      </c>
      <c r="FE146" s="467">
        <v>1589.991</v>
      </c>
      <c r="FF146" s="469" t="s">
        <v>1404</v>
      </c>
      <c r="FG146" s="467">
        <v>0</v>
      </c>
      <c r="FH146" s="469" t="s">
        <v>1405</v>
      </c>
      <c r="FI146" s="467">
        <v>0</v>
      </c>
      <c r="FJ146" s="469" t="s">
        <v>1405</v>
      </c>
      <c r="FK146" s="467">
        <v>0</v>
      </c>
      <c r="FL146" s="472">
        <v>0</v>
      </c>
      <c r="FM146" s="473">
        <v>0</v>
      </c>
      <c r="FN146" s="473">
        <v>0</v>
      </c>
      <c r="FO146" s="473">
        <v>0</v>
      </c>
      <c r="FP146" s="473">
        <v>0</v>
      </c>
      <c r="FQ146" s="473">
        <v>0</v>
      </c>
      <c r="FR146" s="473">
        <v>0</v>
      </c>
      <c r="FS146" s="473">
        <v>0</v>
      </c>
      <c r="FT146" s="473">
        <v>0</v>
      </c>
      <c r="FU146" s="473">
        <v>0</v>
      </c>
      <c r="FV146" s="473">
        <v>0</v>
      </c>
      <c r="FW146" s="473">
        <v>0</v>
      </c>
      <c r="FX146" s="473">
        <v>0</v>
      </c>
      <c r="FY146" s="473">
        <v>0</v>
      </c>
      <c r="FZ146" s="473">
        <v>0</v>
      </c>
      <c r="GA146" s="473">
        <v>0</v>
      </c>
      <c r="GB146" s="473">
        <v>0</v>
      </c>
      <c r="GC146" s="473">
        <v>0</v>
      </c>
      <c r="GD146" s="473">
        <v>0</v>
      </c>
      <c r="GE146" s="473">
        <v>0</v>
      </c>
      <c r="GF146" s="473">
        <v>0</v>
      </c>
      <c r="GG146" s="473">
        <v>0</v>
      </c>
      <c r="GH146" s="473">
        <v>0</v>
      </c>
      <c r="GI146" s="473">
        <v>0</v>
      </c>
      <c r="GJ146" s="473">
        <v>0</v>
      </c>
      <c r="GK146" s="473">
        <v>0</v>
      </c>
      <c r="GL146" s="473">
        <v>0</v>
      </c>
      <c r="GM146" s="473">
        <v>0</v>
      </c>
      <c r="GN146" s="473">
        <v>0</v>
      </c>
      <c r="GO146" s="473">
        <v>0</v>
      </c>
      <c r="GP146" s="473">
        <v>0</v>
      </c>
      <c r="GQ146" s="473">
        <v>0</v>
      </c>
      <c r="GR146" s="473">
        <v>0</v>
      </c>
      <c r="GS146" s="473">
        <v>0</v>
      </c>
      <c r="GT146" s="473">
        <v>0</v>
      </c>
      <c r="GU146" s="473">
        <v>0</v>
      </c>
      <c r="GV146" s="473">
        <v>0</v>
      </c>
      <c r="GW146" s="473">
        <v>0</v>
      </c>
      <c r="GX146" s="473">
        <v>0</v>
      </c>
      <c r="GY146" s="473">
        <v>0</v>
      </c>
      <c r="GZ146" s="473">
        <v>0</v>
      </c>
      <c r="HA146" s="473">
        <v>0</v>
      </c>
      <c r="HB146" s="473">
        <v>0</v>
      </c>
      <c r="HC146" s="473">
        <v>0</v>
      </c>
      <c r="HD146" s="473">
        <v>0</v>
      </c>
      <c r="HE146" s="473">
        <v>0</v>
      </c>
      <c r="HF146" s="473">
        <v>0</v>
      </c>
      <c r="HG146" s="473">
        <v>0</v>
      </c>
      <c r="HH146" s="473">
        <v>0</v>
      </c>
      <c r="HI146" s="473">
        <v>0</v>
      </c>
      <c r="HJ146" s="473">
        <v>0</v>
      </c>
      <c r="HK146" s="473">
        <v>0</v>
      </c>
      <c r="HL146" s="473">
        <v>0</v>
      </c>
      <c r="HM146" s="473">
        <v>0</v>
      </c>
      <c r="HN146" s="473">
        <v>0</v>
      </c>
      <c r="HO146" s="473">
        <v>0</v>
      </c>
      <c r="HP146" s="473">
        <v>0</v>
      </c>
      <c r="HQ146" s="473">
        <v>0</v>
      </c>
      <c r="HR146" s="473">
        <v>0</v>
      </c>
      <c r="HS146" s="473">
        <v>0</v>
      </c>
      <c r="HT146" s="473">
        <v>0</v>
      </c>
      <c r="HU146" s="473">
        <v>0</v>
      </c>
      <c r="HV146" s="473">
        <v>0</v>
      </c>
      <c r="HW146" s="473">
        <v>0</v>
      </c>
      <c r="HX146" s="473">
        <v>0</v>
      </c>
      <c r="HY146" s="473">
        <v>0</v>
      </c>
      <c r="HZ146" s="473">
        <v>0</v>
      </c>
      <c r="IA146" s="473">
        <v>0</v>
      </c>
      <c r="IB146" s="473">
        <v>0</v>
      </c>
      <c r="IC146" s="473">
        <v>0</v>
      </c>
      <c r="ID146" s="473">
        <v>0</v>
      </c>
      <c r="IE146" s="473">
        <v>0</v>
      </c>
      <c r="IF146" s="473">
        <v>0</v>
      </c>
      <c r="IG146" s="473">
        <v>0</v>
      </c>
      <c r="IH146" s="473">
        <v>0</v>
      </c>
      <c r="II146" s="473">
        <v>0</v>
      </c>
      <c r="IJ146" s="473">
        <v>0</v>
      </c>
      <c r="IK146" s="473">
        <v>0</v>
      </c>
      <c r="IL146" s="473">
        <v>0</v>
      </c>
      <c r="IM146" s="473">
        <v>0</v>
      </c>
      <c r="IN146" s="473">
        <v>0</v>
      </c>
      <c r="IO146" s="473">
        <v>0</v>
      </c>
      <c r="IP146" s="473">
        <v>0</v>
      </c>
      <c r="IQ146" s="473">
        <v>0</v>
      </c>
      <c r="IR146" s="473">
        <v>0</v>
      </c>
      <c r="IS146" s="473">
        <v>0</v>
      </c>
      <c r="IT146" s="473">
        <v>0</v>
      </c>
      <c r="IU146" s="473">
        <v>0</v>
      </c>
      <c r="IV146" s="473">
        <v>0</v>
      </c>
      <c r="IW146" s="473">
        <v>0</v>
      </c>
      <c r="IX146" s="473">
        <v>0</v>
      </c>
      <c r="IY146" s="473">
        <v>0</v>
      </c>
      <c r="IZ146" s="473">
        <v>0</v>
      </c>
      <c r="JA146" s="473">
        <v>0</v>
      </c>
      <c r="JB146" s="473">
        <v>0</v>
      </c>
      <c r="JC146" s="473">
        <v>0</v>
      </c>
      <c r="JD146" s="473">
        <v>0</v>
      </c>
      <c r="JE146" s="473">
        <v>0</v>
      </c>
      <c r="JF146" s="473">
        <v>0</v>
      </c>
      <c r="JG146" s="473">
        <v>0</v>
      </c>
      <c r="JH146" s="473">
        <v>0</v>
      </c>
      <c r="JI146" s="467" t="s">
        <v>1416</v>
      </c>
      <c r="JJ146" s="467" t="s">
        <v>1416</v>
      </c>
      <c r="JK146" s="395"/>
      <c r="JL146" s="395"/>
      <c r="JM146" s="395"/>
      <c r="JN146" s="395"/>
      <c r="JO146" s="395"/>
      <c r="JP146" s="395"/>
      <c r="JQ146" s="395"/>
      <c r="JR146" s="395"/>
      <c r="JS146" s="395"/>
      <c r="JT146" s="395"/>
      <c r="JU146" s="395"/>
      <c r="JV146" s="395"/>
      <c r="JW146" s="395"/>
      <c r="JX146" s="395"/>
      <c r="JY146" s="395"/>
      <c r="JZ146" s="395"/>
      <c r="KA146" s="395"/>
      <c r="KB146" s="395"/>
      <c r="KC146" s="395"/>
      <c r="KD146" s="395"/>
      <c r="KE146" s="395"/>
      <c r="KF146" s="395"/>
      <c r="KG146" s="395"/>
      <c r="KH146" s="395"/>
      <c r="KI146" s="395"/>
      <c r="KJ146" s="395"/>
      <c r="KK146" s="395"/>
      <c r="KL146" s="395"/>
      <c r="KM146" s="395"/>
      <c r="KN146" s="395"/>
      <c r="KO146" s="395"/>
      <c r="KP146" s="395"/>
      <c r="KQ146" s="395"/>
      <c r="KR146" s="395"/>
      <c r="KS146" s="395"/>
      <c r="KT146" s="395"/>
      <c r="KU146" s="395"/>
      <c r="KV146" s="395"/>
      <c r="KW146" s="395"/>
      <c r="KX146" s="395"/>
      <c r="KY146" s="395"/>
      <c r="KZ146" s="395"/>
      <c r="LA146" s="395"/>
      <c r="LB146" s="395"/>
      <c r="LC146" s="395"/>
      <c r="LD146" s="395"/>
      <c r="LE146" s="395"/>
      <c r="LF146" s="395"/>
      <c r="LG146" s="395"/>
      <c r="LH146" s="395"/>
      <c r="LI146" s="395"/>
      <c r="LJ146" s="395"/>
      <c r="LK146" s="395"/>
      <c r="LL146" s="395"/>
      <c r="LM146" s="395"/>
      <c r="LN146" s="395"/>
      <c r="LO146" s="395"/>
      <c r="LP146" s="395"/>
      <c r="LQ146" s="395"/>
      <c r="LR146" s="395"/>
      <c r="LS146" s="395"/>
      <c r="LT146" s="395"/>
      <c r="LU146" s="395"/>
      <c r="LV146" s="395"/>
      <c r="LW146" s="395"/>
      <c r="LX146" s="395"/>
      <c r="LY146" s="395"/>
      <c r="LZ146" s="395"/>
      <c r="MA146" s="395"/>
      <c r="MB146" s="395"/>
      <c r="MC146" s="395"/>
      <c r="MD146" s="395"/>
      <c r="ME146" s="395"/>
      <c r="MF146" s="395"/>
      <c r="MG146" s="395"/>
      <c r="MH146" s="395"/>
      <c r="MI146" s="395"/>
      <c r="MJ146" s="395"/>
      <c r="MK146" s="395"/>
      <c r="ML146" s="395"/>
      <c r="MM146" s="395"/>
      <c r="MN146" s="395"/>
      <c r="MO146" s="395"/>
      <c r="MP146" s="395"/>
      <c r="MQ146" s="395"/>
      <c r="MR146" s="395"/>
      <c r="MS146" s="395"/>
      <c r="MT146" s="395"/>
      <c r="MU146" s="395"/>
      <c r="MV146" s="395"/>
      <c r="MW146" s="395"/>
      <c r="MX146" s="395"/>
      <c r="MY146" s="395"/>
      <c r="MZ146" s="395"/>
      <c r="NA146" s="395"/>
      <c r="NB146" s="395"/>
      <c r="NC146" s="395"/>
      <c r="ND146" s="395"/>
      <c r="NE146" s="395"/>
      <c r="NF146" s="395"/>
      <c r="NG146" s="489"/>
      <c r="NH146" s="475">
        <v>3.1869490216404741</v>
      </c>
      <c r="NI146" s="475">
        <v>26.521789758092027</v>
      </c>
      <c r="NJ146" s="475">
        <v>3.3708510054037455</v>
      </c>
      <c r="NK146" s="475">
        <v>4637.074943999999</v>
      </c>
      <c r="NL146" s="475">
        <v>20.090937725670088</v>
      </c>
      <c r="NM146" s="475">
        <v>0.204877</v>
      </c>
      <c r="NN146" s="475">
        <v>0.58902100000000002</v>
      </c>
      <c r="NO146" s="475">
        <v>5.9755999999999997E-2</v>
      </c>
      <c r="NP146" s="475">
        <v>3.6475831792906546E-2</v>
      </c>
      <c r="NQ146" s="475">
        <v>0.47467824726176522</v>
      </c>
      <c r="NR146" s="475">
        <v>1.6711167779955465</v>
      </c>
      <c r="NS146" s="475">
        <v>0</v>
      </c>
      <c r="NT146" s="475">
        <v>15.05783235211906</v>
      </c>
      <c r="NU146" s="475">
        <v>0.57305638499585509</v>
      </c>
      <c r="NV146" s="475">
        <v>0</v>
      </c>
      <c r="NW146" s="475">
        <v>0.41341347877393397</v>
      </c>
      <c r="NX146" s="475">
        <v>0</v>
      </c>
      <c r="NY146" s="475">
        <v>0</v>
      </c>
      <c r="NZ146" s="475">
        <v>0.9742348209381172</v>
      </c>
      <c r="OA146" s="475">
        <v>2.0340000159551817E-2</v>
      </c>
      <c r="OB146" s="475">
        <v>0.2649999999999999</v>
      </c>
      <c r="OC146" s="475">
        <v>1.1288950539435314</v>
      </c>
      <c r="OD146" s="475">
        <v>8.9904893492154475E-14</v>
      </c>
      <c r="OE146" s="475">
        <v>7.8161449536035526E-13</v>
      </c>
      <c r="OF146" s="475">
        <v>0.1099999964237213</v>
      </c>
      <c r="OG146" s="475">
        <v>6.6884312033653248E-2</v>
      </c>
      <c r="OH146" s="475">
        <v>0.33030266225504357</v>
      </c>
      <c r="OI146" s="475">
        <v>0.11</v>
      </c>
      <c r="OJ146" s="475">
        <v>4.2799999999999998E-2</v>
      </c>
      <c r="OK146" s="475">
        <v>5.502060000000001E-2</v>
      </c>
      <c r="OL146" s="475">
        <v>0.6043066749085565</v>
      </c>
      <c r="OM146" s="475" t="s">
        <v>1395</v>
      </c>
      <c r="ON146" s="475">
        <v>1</v>
      </c>
      <c r="OO146" s="475">
        <v>135</v>
      </c>
      <c r="OP146" s="490"/>
      <c r="OQ146" s="491" t="s">
        <v>1395</v>
      </c>
      <c r="OR146" s="478" t="s">
        <v>1395</v>
      </c>
      <c r="OS146" s="479">
        <v>894628</v>
      </c>
      <c r="OT146" s="479">
        <v>2047</v>
      </c>
      <c r="OU146" s="479" t="s">
        <v>1395</v>
      </c>
      <c r="OV146" s="479" t="s">
        <v>1395</v>
      </c>
      <c r="OW146" s="479">
        <v>0</v>
      </c>
      <c r="OX146" s="479">
        <v>1</v>
      </c>
      <c r="OY146" s="480">
        <v>1</v>
      </c>
      <c r="OZ146" s="480">
        <v>0.59473258979199017</v>
      </c>
      <c r="PA146" s="481"/>
      <c r="PB146" s="482">
        <v>3.1869490216404741</v>
      </c>
      <c r="PC146" s="483"/>
      <c r="PD146" s="478">
        <v>296.62456590087362</v>
      </c>
      <c r="PE146" s="479">
        <v>2.7159254263213874E-10</v>
      </c>
      <c r="PF146" s="479">
        <v>392.2643194123653</v>
      </c>
      <c r="PG146" s="480">
        <v>3.1869490216404741</v>
      </c>
      <c r="PH146" s="483"/>
      <c r="PI146" s="478">
        <v>3.1869490216404741</v>
      </c>
      <c r="PJ146" s="479">
        <v>101425</v>
      </c>
      <c r="PK146" s="479">
        <v>575</v>
      </c>
      <c r="PL146" s="479">
        <v>6.9721340979275404E-2</v>
      </c>
      <c r="PM146" s="484">
        <v>36</v>
      </c>
      <c r="PN146" s="479">
        <v>12312</v>
      </c>
      <c r="PO146" s="485">
        <v>2044</v>
      </c>
      <c r="PP146" s="479">
        <v>33</v>
      </c>
      <c r="PQ146" s="479">
        <v>0</v>
      </c>
      <c r="PR146" s="486" t="s">
        <v>1876</v>
      </c>
      <c r="PS146" s="486" t="s">
        <v>1595</v>
      </c>
      <c r="PT146" s="479">
        <v>1</v>
      </c>
      <c r="PU146" s="487" t="s">
        <v>1875</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row>
    <row r="147" spans="1:457" x14ac:dyDescent="0.35">
      <c r="A147" s="459" t="s">
        <v>1877</v>
      </c>
      <c r="B147" s="460">
        <v>3.2566703626197495</v>
      </c>
      <c r="C147" s="488">
        <f>NPV(About!A$94,'H2 Data'!AE$2:BH$2)/30*AB147+B147</f>
        <v>4.5767744202483494</v>
      </c>
      <c r="D147" s="462" t="s">
        <v>1592</v>
      </c>
      <c r="E147" s="463" t="s">
        <v>1877</v>
      </c>
      <c r="F147" s="463" t="s">
        <v>1391</v>
      </c>
      <c r="G147" s="463" t="s">
        <v>1593</v>
      </c>
      <c r="H147" s="463" t="s">
        <v>1829</v>
      </c>
      <c r="I147" s="463" t="s">
        <v>1595</v>
      </c>
      <c r="J147" s="464">
        <v>2048</v>
      </c>
      <c r="K147" s="465">
        <v>575</v>
      </c>
      <c r="L147" s="466">
        <v>0.95</v>
      </c>
      <c r="M147" s="466">
        <v>2.3300000000000001E-2</v>
      </c>
      <c r="N147" s="466">
        <v>0.25</v>
      </c>
      <c r="O147" s="471">
        <v>0.11</v>
      </c>
      <c r="P147" s="465">
        <v>1</v>
      </c>
      <c r="Q147" s="465">
        <v>2</v>
      </c>
      <c r="R147" s="465">
        <v>30</v>
      </c>
      <c r="S147" s="467" t="s">
        <v>1395</v>
      </c>
      <c r="T147" s="468">
        <v>60969</v>
      </c>
      <c r="U147" s="468">
        <v>600978</v>
      </c>
      <c r="V147" s="468">
        <v>209036.00000000003</v>
      </c>
      <c r="W147" s="468">
        <v>41806</v>
      </c>
      <c r="X147" s="465">
        <v>0</v>
      </c>
      <c r="Y147" s="469" t="s">
        <v>1830</v>
      </c>
      <c r="Z147" s="470">
        <v>18.559999999999999</v>
      </c>
      <c r="AA147" s="469" t="s">
        <v>1397</v>
      </c>
      <c r="AB147" s="465">
        <v>8.9999999999999993E-3</v>
      </c>
      <c r="AC147" s="466">
        <v>0.7</v>
      </c>
      <c r="AD147" s="466">
        <v>0.7</v>
      </c>
      <c r="AE147" s="466">
        <v>0.7</v>
      </c>
      <c r="AF147" s="467" t="s">
        <v>1398</v>
      </c>
      <c r="AG147" s="465">
        <v>428</v>
      </c>
      <c r="AH147" s="465">
        <v>428</v>
      </c>
      <c r="AI147" s="465">
        <v>428</v>
      </c>
      <c r="AJ147" s="465">
        <v>30</v>
      </c>
      <c r="AK147" s="469" t="s">
        <v>1399</v>
      </c>
      <c r="AL147" s="466">
        <v>1</v>
      </c>
      <c r="AM147" s="466">
        <v>0</v>
      </c>
      <c r="AN147" s="469" t="s">
        <v>1400</v>
      </c>
      <c r="AO147" s="466"/>
      <c r="AP147" s="466"/>
      <c r="AQ147" s="466"/>
      <c r="AR147" s="466"/>
      <c r="AS147" s="466"/>
      <c r="AT147" s="466"/>
      <c r="AU147" s="466"/>
      <c r="AV147" s="466"/>
      <c r="AW147" s="466"/>
      <c r="AX147" s="466"/>
      <c r="AY147" s="466"/>
      <c r="AZ147" s="466"/>
      <c r="BA147" s="466"/>
      <c r="BB147" s="466"/>
      <c r="BC147" s="466"/>
      <c r="BD147" s="466"/>
      <c r="BE147" s="466"/>
      <c r="BF147" s="466"/>
      <c r="BG147" s="466"/>
      <c r="BH147" s="466"/>
      <c r="BI147" s="466"/>
      <c r="BJ147" s="466"/>
      <c r="BK147" s="466"/>
      <c r="BL147" s="466"/>
      <c r="BM147" s="466"/>
      <c r="BN147" s="466"/>
      <c r="BO147" s="466"/>
      <c r="BP147" s="466"/>
      <c r="BQ147" s="466"/>
      <c r="BR147" s="466"/>
      <c r="BS147" s="466"/>
      <c r="BT147" s="466"/>
      <c r="BU147" s="466"/>
      <c r="BV147" s="466"/>
      <c r="BW147" s="466"/>
      <c r="BX147" s="466"/>
      <c r="BY147" s="466"/>
      <c r="BZ147" s="466"/>
      <c r="CA147" s="466"/>
      <c r="CB147" s="466"/>
      <c r="CC147" s="466"/>
      <c r="CD147" s="466"/>
      <c r="CE147" s="466"/>
      <c r="CF147" s="466"/>
      <c r="CG147" s="466"/>
      <c r="CH147" s="466"/>
      <c r="CI147" s="466"/>
      <c r="CJ147" s="466"/>
      <c r="CK147" s="466"/>
      <c r="CL147" s="466"/>
      <c r="CM147" s="466"/>
      <c r="CN147" s="466"/>
      <c r="CO147" s="466"/>
      <c r="CP147" s="466"/>
      <c r="CQ147" s="466"/>
      <c r="CR147" s="466"/>
      <c r="CS147" s="466"/>
      <c r="CT147" s="466"/>
      <c r="CU147" s="466"/>
      <c r="CV147" s="466"/>
      <c r="CW147" s="466"/>
      <c r="CX147" s="466"/>
      <c r="CY147" s="466"/>
      <c r="CZ147" s="466"/>
      <c r="DA147" s="466"/>
      <c r="DB147" s="466"/>
      <c r="DC147" s="466"/>
      <c r="DD147" s="466"/>
      <c r="DE147" s="466"/>
      <c r="DF147" s="466"/>
      <c r="DG147" s="466"/>
      <c r="DH147" s="466"/>
      <c r="DI147" s="466"/>
      <c r="DJ147" s="466"/>
      <c r="DK147" s="466"/>
      <c r="DL147" s="466"/>
      <c r="DM147" s="466"/>
      <c r="DN147" s="466"/>
      <c r="DO147" s="466"/>
      <c r="DP147" s="466"/>
      <c r="DQ147" s="466"/>
      <c r="DR147" s="466"/>
      <c r="DS147" s="466"/>
      <c r="DT147" s="466"/>
      <c r="DU147" s="466"/>
      <c r="DV147" s="466"/>
      <c r="DW147" s="471"/>
      <c r="DX147" s="466"/>
      <c r="DY147" s="466"/>
      <c r="DZ147" s="466"/>
      <c r="EA147" s="466"/>
      <c r="EB147" s="466"/>
      <c r="EC147" s="466"/>
      <c r="ED147" s="466"/>
      <c r="EE147" s="466"/>
      <c r="EF147" s="466"/>
      <c r="EG147" s="466"/>
      <c r="EH147" s="466"/>
      <c r="EI147" s="466"/>
      <c r="EJ147" s="466"/>
      <c r="EK147" s="465"/>
      <c r="EL147" s="465"/>
      <c r="EM147" s="465"/>
      <c r="EN147" s="465"/>
      <c r="EO147" s="466"/>
      <c r="EP147" s="466"/>
      <c r="EQ147" s="466"/>
      <c r="ER147" s="465"/>
      <c r="ES147" s="465"/>
      <c r="ET147" s="465"/>
      <c r="EU147" s="465"/>
      <c r="EV147" s="465"/>
      <c r="EW147" s="467"/>
      <c r="EX147" s="467" t="s">
        <v>1401</v>
      </c>
      <c r="EY147" s="467">
        <v>0</v>
      </c>
      <c r="EZ147" s="467">
        <v>0</v>
      </c>
      <c r="FA147" s="467">
        <v>0</v>
      </c>
      <c r="FB147" s="469" t="s">
        <v>1402</v>
      </c>
      <c r="FC147" s="467">
        <v>62.117280000000001</v>
      </c>
      <c r="FD147" s="469" t="s">
        <v>1831</v>
      </c>
      <c r="FE147" s="467">
        <v>1589.991</v>
      </c>
      <c r="FF147" s="469" t="s">
        <v>1404</v>
      </c>
      <c r="FG147" s="467">
        <v>0</v>
      </c>
      <c r="FH147" s="469" t="s">
        <v>1405</v>
      </c>
      <c r="FI147" s="467">
        <v>0</v>
      </c>
      <c r="FJ147" s="469" t="s">
        <v>1405</v>
      </c>
      <c r="FK147" s="467">
        <v>0</v>
      </c>
      <c r="FL147" s="472">
        <v>0</v>
      </c>
      <c r="FM147" s="473">
        <v>0</v>
      </c>
      <c r="FN147" s="473">
        <v>0</v>
      </c>
      <c r="FO147" s="473">
        <v>0</v>
      </c>
      <c r="FP147" s="473">
        <v>0</v>
      </c>
      <c r="FQ147" s="473">
        <v>0</v>
      </c>
      <c r="FR147" s="473">
        <v>0</v>
      </c>
      <c r="FS147" s="473">
        <v>0</v>
      </c>
      <c r="FT147" s="473">
        <v>0</v>
      </c>
      <c r="FU147" s="473">
        <v>0</v>
      </c>
      <c r="FV147" s="473">
        <v>0</v>
      </c>
      <c r="FW147" s="473">
        <v>0</v>
      </c>
      <c r="FX147" s="473">
        <v>0</v>
      </c>
      <c r="FY147" s="473">
        <v>0</v>
      </c>
      <c r="FZ147" s="473">
        <v>0</v>
      </c>
      <c r="GA147" s="473">
        <v>0</v>
      </c>
      <c r="GB147" s="473">
        <v>0</v>
      </c>
      <c r="GC147" s="473">
        <v>0</v>
      </c>
      <c r="GD147" s="473">
        <v>0</v>
      </c>
      <c r="GE147" s="473">
        <v>0</v>
      </c>
      <c r="GF147" s="473">
        <v>0</v>
      </c>
      <c r="GG147" s="473">
        <v>0</v>
      </c>
      <c r="GH147" s="473">
        <v>0</v>
      </c>
      <c r="GI147" s="473">
        <v>0</v>
      </c>
      <c r="GJ147" s="473">
        <v>0</v>
      </c>
      <c r="GK147" s="473">
        <v>0</v>
      </c>
      <c r="GL147" s="473">
        <v>0</v>
      </c>
      <c r="GM147" s="473">
        <v>0</v>
      </c>
      <c r="GN147" s="473">
        <v>0</v>
      </c>
      <c r="GO147" s="473">
        <v>0</v>
      </c>
      <c r="GP147" s="473">
        <v>0</v>
      </c>
      <c r="GQ147" s="473">
        <v>0</v>
      </c>
      <c r="GR147" s="473">
        <v>0</v>
      </c>
      <c r="GS147" s="473">
        <v>0</v>
      </c>
      <c r="GT147" s="473">
        <v>0</v>
      </c>
      <c r="GU147" s="473">
        <v>0</v>
      </c>
      <c r="GV147" s="473">
        <v>0</v>
      </c>
      <c r="GW147" s="473">
        <v>0</v>
      </c>
      <c r="GX147" s="473">
        <v>0</v>
      </c>
      <c r="GY147" s="473">
        <v>0</v>
      </c>
      <c r="GZ147" s="473">
        <v>0</v>
      </c>
      <c r="HA147" s="473">
        <v>0</v>
      </c>
      <c r="HB147" s="473">
        <v>0</v>
      </c>
      <c r="HC147" s="473">
        <v>0</v>
      </c>
      <c r="HD147" s="473">
        <v>0</v>
      </c>
      <c r="HE147" s="473">
        <v>0</v>
      </c>
      <c r="HF147" s="473">
        <v>0</v>
      </c>
      <c r="HG147" s="473">
        <v>0</v>
      </c>
      <c r="HH147" s="473">
        <v>0</v>
      </c>
      <c r="HI147" s="473">
        <v>0</v>
      </c>
      <c r="HJ147" s="473">
        <v>0</v>
      </c>
      <c r="HK147" s="473">
        <v>0</v>
      </c>
      <c r="HL147" s="473">
        <v>0</v>
      </c>
      <c r="HM147" s="473">
        <v>0</v>
      </c>
      <c r="HN147" s="473">
        <v>0</v>
      </c>
      <c r="HO147" s="473">
        <v>0</v>
      </c>
      <c r="HP147" s="473">
        <v>0</v>
      </c>
      <c r="HQ147" s="473">
        <v>0</v>
      </c>
      <c r="HR147" s="473">
        <v>0</v>
      </c>
      <c r="HS147" s="473">
        <v>0</v>
      </c>
      <c r="HT147" s="473">
        <v>0</v>
      </c>
      <c r="HU147" s="473">
        <v>0</v>
      </c>
      <c r="HV147" s="473">
        <v>0</v>
      </c>
      <c r="HW147" s="473">
        <v>0</v>
      </c>
      <c r="HX147" s="473">
        <v>0</v>
      </c>
      <c r="HY147" s="473">
        <v>0</v>
      </c>
      <c r="HZ147" s="473">
        <v>0</v>
      </c>
      <c r="IA147" s="473">
        <v>0</v>
      </c>
      <c r="IB147" s="473">
        <v>0</v>
      </c>
      <c r="IC147" s="473">
        <v>0</v>
      </c>
      <c r="ID147" s="473">
        <v>0</v>
      </c>
      <c r="IE147" s="473">
        <v>0</v>
      </c>
      <c r="IF147" s="473">
        <v>0</v>
      </c>
      <c r="IG147" s="473">
        <v>0</v>
      </c>
      <c r="IH147" s="473">
        <v>0</v>
      </c>
      <c r="II147" s="473">
        <v>0</v>
      </c>
      <c r="IJ147" s="473">
        <v>0</v>
      </c>
      <c r="IK147" s="473">
        <v>0</v>
      </c>
      <c r="IL147" s="473">
        <v>0</v>
      </c>
      <c r="IM147" s="473">
        <v>0</v>
      </c>
      <c r="IN147" s="473">
        <v>0</v>
      </c>
      <c r="IO147" s="473">
        <v>0</v>
      </c>
      <c r="IP147" s="473">
        <v>0</v>
      </c>
      <c r="IQ147" s="473">
        <v>0</v>
      </c>
      <c r="IR147" s="473">
        <v>0</v>
      </c>
      <c r="IS147" s="473">
        <v>0</v>
      </c>
      <c r="IT147" s="473">
        <v>0</v>
      </c>
      <c r="IU147" s="473">
        <v>0</v>
      </c>
      <c r="IV147" s="473">
        <v>0</v>
      </c>
      <c r="IW147" s="473">
        <v>0</v>
      </c>
      <c r="IX147" s="473">
        <v>0</v>
      </c>
      <c r="IY147" s="473">
        <v>0</v>
      </c>
      <c r="IZ147" s="473">
        <v>0</v>
      </c>
      <c r="JA147" s="473">
        <v>0</v>
      </c>
      <c r="JB147" s="473">
        <v>0</v>
      </c>
      <c r="JC147" s="473">
        <v>0</v>
      </c>
      <c r="JD147" s="473">
        <v>0</v>
      </c>
      <c r="JE147" s="473">
        <v>0</v>
      </c>
      <c r="JF147" s="473">
        <v>0</v>
      </c>
      <c r="JG147" s="473">
        <v>0</v>
      </c>
      <c r="JH147" s="473">
        <v>0</v>
      </c>
      <c r="JI147" s="467" t="s">
        <v>1416</v>
      </c>
      <c r="JJ147" s="467" t="s">
        <v>1416</v>
      </c>
      <c r="JK147" s="395"/>
      <c r="JL147" s="395"/>
      <c r="JM147" s="395"/>
      <c r="JN147" s="395"/>
      <c r="JO147" s="395"/>
      <c r="JP147" s="395"/>
      <c r="JQ147" s="395"/>
      <c r="JR147" s="395"/>
      <c r="JS147" s="395"/>
      <c r="JT147" s="395"/>
      <c r="JU147" s="395"/>
      <c r="JV147" s="395"/>
      <c r="JW147" s="395"/>
      <c r="JX147" s="395"/>
      <c r="JY147" s="395"/>
      <c r="JZ147" s="395"/>
      <c r="KA147" s="395"/>
      <c r="KB147" s="395"/>
      <c r="KC147" s="395"/>
      <c r="KD147" s="395"/>
      <c r="KE147" s="395"/>
      <c r="KF147" s="395"/>
      <c r="KG147" s="395"/>
      <c r="KH147" s="395"/>
      <c r="KI147" s="395"/>
      <c r="KJ147" s="395"/>
      <c r="KK147" s="395"/>
      <c r="KL147" s="395"/>
      <c r="KM147" s="395"/>
      <c r="KN147" s="395"/>
      <c r="KO147" s="395"/>
      <c r="KP147" s="395"/>
      <c r="KQ147" s="395"/>
      <c r="KR147" s="395"/>
      <c r="KS147" s="395"/>
      <c r="KT147" s="395"/>
      <c r="KU147" s="395"/>
      <c r="KV147" s="395"/>
      <c r="KW147" s="395"/>
      <c r="KX147" s="395"/>
      <c r="KY147" s="395"/>
      <c r="KZ147" s="395"/>
      <c r="LA147" s="395"/>
      <c r="LB147" s="395"/>
      <c r="LC147" s="395"/>
      <c r="LD147" s="395"/>
      <c r="LE147" s="395"/>
      <c r="LF147" s="395"/>
      <c r="LG147" s="395"/>
      <c r="LH147" s="395"/>
      <c r="LI147" s="395"/>
      <c r="LJ147" s="395"/>
      <c r="LK147" s="395"/>
      <c r="LL147" s="395"/>
      <c r="LM147" s="395"/>
      <c r="LN147" s="395"/>
      <c r="LO147" s="395"/>
      <c r="LP147" s="395"/>
      <c r="LQ147" s="395"/>
      <c r="LR147" s="395"/>
      <c r="LS147" s="395"/>
      <c r="LT147" s="395"/>
      <c r="LU147" s="395"/>
      <c r="LV147" s="395"/>
      <c r="LW147" s="395"/>
      <c r="LX147" s="395"/>
      <c r="LY147" s="395"/>
      <c r="LZ147" s="395"/>
      <c r="MA147" s="395"/>
      <c r="MB147" s="395"/>
      <c r="MC147" s="395"/>
      <c r="MD147" s="395"/>
      <c r="ME147" s="395"/>
      <c r="MF147" s="395"/>
      <c r="MG147" s="395"/>
      <c r="MH147" s="395"/>
      <c r="MI147" s="395"/>
      <c r="MJ147" s="395"/>
      <c r="MK147" s="395"/>
      <c r="ML147" s="395"/>
      <c r="MM147" s="395"/>
      <c r="MN147" s="395"/>
      <c r="MO147" s="395"/>
      <c r="MP147" s="395"/>
      <c r="MQ147" s="395"/>
      <c r="MR147" s="395"/>
      <c r="MS147" s="395"/>
      <c r="MT147" s="395"/>
      <c r="MU147" s="395"/>
      <c r="MV147" s="395"/>
      <c r="MW147" s="395"/>
      <c r="MX147" s="395"/>
      <c r="MY147" s="395"/>
      <c r="MZ147" s="395"/>
      <c r="NA147" s="395"/>
      <c r="NB147" s="395"/>
      <c r="NC147" s="395"/>
      <c r="ND147" s="395"/>
      <c r="NE147" s="395"/>
      <c r="NF147" s="395"/>
      <c r="NG147" s="489"/>
      <c r="NH147" s="475">
        <v>3.2566703626197495</v>
      </c>
      <c r="NI147" s="475">
        <v>27.102010757721558</v>
      </c>
      <c r="NJ147" s="475">
        <v>3.4414466210368531</v>
      </c>
      <c r="NK147" s="475">
        <v>4637.074943999999</v>
      </c>
      <c r="NL147" s="475">
        <v>20.530167685327562</v>
      </c>
      <c r="NM147" s="475">
        <v>0.20903600000000003</v>
      </c>
      <c r="NN147" s="475">
        <v>0.60097800000000001</v>
      </c>
      <c r="NO147" s="475">
        <v>6.0969000000000002E-2</v>
      </c>
      <c r="NP147" s="475">
        <v>3.7216281757420817E-2</v>
      </c>
      <c r="NQ147" s="475">
        <v>0.48431411770435578</v>
      </c>
      <c r="NR147" s="475">
        <v>1.7050497388571988</v>
      </c>
      <c r="NS147" s="475">
        <v>0</v>
      </c>
      <c r="NT147" s="475">
        <v>15.373562114126312</v>
      </c>
      <c r="NU147" s="475">
        <v>0.58468378339714167</v>
      </c>
      <c r="NV147" s="475">
        <v>0</v>
      </c>
      <c r="NW147" s="475">
        <v>0.42745682727927703</v>
      </c>
      <c r="NX147" s="475">
        <v>0</v>
      </c>
      <c r="NY147" s="475">
        <v>0</v>
      </c>
      <c r="NZ147" s="475">
        <v>1.0096855404484357</v>
      </c>
      <c r="OA147" s="475">
        <v>2.0340000025518452E-2</v>
      </c>
      <c r="OB147" s="475">
        <v>0.2649999999999999</v>
      </c>
      <c r="OC147" s="475">
        <v>1.1564904086363426</v>
      </c>
      <c r="OD147" s="475">
        <v>8.2660401999385144E-14</v>
      </c>
      <c r="OE147" s="475">
        <v>7.1863238902197871E-13</v>
      </c>
      <c r="OF147" s="475">
        <v>0.1099999964237213</v>
      </c>
      <c r="OG147" s="475">
        <v>6.7127248644828816E-2</v>
      </c>
      <c r="OH147" s="475">
        <v>0.3315224831931633</v>
      </c>
      <c r="OI147" s="475">
        <v>0.11</v>
      </c>
      <c r="OJ147" s="475">
        <v>4.2799999999999998E-2</v>
      </c>
      <c r="OK147" s="475">
        <v>5.502060000000001E-2</v>
      </c>
      <c r="OL147" s="475">
        <v>0.59222743616506268</v>
      </c>
      <c r="OM147" s="475" t="s">
        <v>1395</v>
      </c>
      <c r="ON147" s="475">
        <v>1</v>
      </c>
      <c r="OO147" s="475">
        <v>136</v>
      </c>
      <c r="OP147" s="490"/>
      <c r="OQ147" s="491" t="s">
        <v>1395</v>
      </c>
      <c r="OR147" s="478" t="s">
        <v>1395</v>
      </c>
      <c r="OS147" s="479">
        <v>912789</v>
      </c>
      <c r="OT147" s="479">
        <v>2048</v>
      </c>
      <c r="OU147" s="479" t="s">
        <v>1395</v>
      </c>
      <c r="OV147" s="479" t="s">
        <v>1395</v>
      </c>
      <c r="OW147" s="479">
        <v>0</v>
      </c>
      <c r="OX147" s="479">
        <v>1</v>
      </c>
      <c r="OY147" s="480">
        <v>1</v>
      </c>
      <c r="OZ147" s="480">
        <v>0.58287687399761434</v>
      </c>
      <c r="PA147" s="481"/>
      <c r="PB147" s="482">
        <v>3.2566703626197495</v>
      </c>
      <c r="PC147" s="483"/>
      <c r="PD147" s="478">
        <v>296.596516694179</v>
      </c>
      <c r="PE147" s="479">
        <v>2.4471644494500473E-10</v>
      </c>
      <c r="PF147" s="479">
        <v>393.82057605230744</v>
      </c>
      <c r="PG147" s="480">
        <v>3.2566703626197495</v>
      </c>
      <c r="PH147" s="483"/>
      <c r="PI147" s="478">
        <v>3.2566703626197495</v>
      </c>
      <c r="PJ147" s="479">
        <v>102000</v>
      </c>
      <c r="PK147" s="479">
        <v>575</v>
      </c>
      <c r="PL147" s="479">
        <v>6.9927390412473756E-2</v>
      </c>
      <c r="PM147" s="484">
        <v>36</v>
      </c>
      <c r="PN147" s="479">
        <v>12276</v>
      </c>
      <c r="PO147" s="485">
        <v>2045</v>
      </c>
      <c r="PP147" s="479">
        <v>33</v>
      </c>
      <c r="PQ147" s="479">
        <v>0</v>
      </c>
      <c r="PR147" s="486" t="s">
        <v>1878</v>
      </c>
      <c r="PS147" s="486" t="s">
        <v>1595</v>
      </c>
      <c r="PT147" s="479">
        <v>1</v>
      </c>
      <c r="PU147" s="487" t="s">
        <v>1877</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row>
    <row r="148" spans="1:457" x14ac:dyDescent="0.35">
      <c r="A148" s="459" t="s">
        <v>1879</v>
      </c>
      <c r="B148" s="460">
        <v>3.3265977530322233</v>
      </c>
      <c r="C148" s="488">
        <f>NPV(About!A$94,'H2 Data'!AE$2:BH$2)/30*AB148+B148</f>
        <v>4.6467018106608231</v>
      </c>
      <c r="D148" s="462" t="s">
        <v>1592</v>
      </c>
      <c r="E148" s="463" t="s">
        <v>1879</v>
      </c>
      <c r="F148" s="463" t="s">
        <v>1391</v>
      </c>
      <c r="G148" s="463" t="s">
        <v>1593</v>
      </c>
      <c r="H148" s="463" t="s">
        <v>1829</v>
      </c>
      <c r="I148" s="463" t="s">
        <v>1595</v>
      </c>
      <c r="J148" s="464">
        <v>2049</v>
      </c>
      <c r="K148" s="465">
        <v>575</v>
      </c>
      <c r="L148" s="466">
        <v>0.95</v>
      </c>
      <c r="M148" s="466">
        <v>2.3300000000000001E-2</v>
      </c>
      <c r="N148" s="466">
        <v>0.25</v>
      </c>
      <c r="O148" s="471">
        <v>0.11</v>
      </c>
      <c r="P148" s="465">
        <v>1</v>
      </c>
      <c r="Q148" s="465">
        <v>2</v>
      </c>
      <c r="R148" s="465">
        <v>30</v>
      </c>
      <c r="S148" s="467" t="s">
        <v>1395</v>
      </c>
      <c r="T148" s="468">
        <v>62206</v>
      </c>
      <c r="U148" s="468">
        <v>613178</v>
      </c>
      <c r="V148" s="468">
        <v>213279.00000000003</v>
      </c>
      <c r="W148" s="468">
        <v>42655</v>
      </c>
      <c r="X148" s="465">
        <v>0</v>
      </c>
      <c r="Y148" s="469" t="s">
        <v>1830</v>
      </c>
      <c r="Z148" s="470">
        <v>18.559999999999999</v>
      </c>
      <c r="AA148" s="469" t="s">
        <v>1397</v>
      </c>
      <c r="AB148" s="465">
        <v>8.9999999999999993E-3</v>
      </c>
      <c r="AC148" s="466">
        <v>0.7</v>
      </c>
      <c r="AD148" s="466">
        <v>0.7</v>
      </c>
      <c r="AE148" s="466">
        <v>0.7</v>
      </c>
      <c r="AF148" s="467" t="s">
        <v>1398</v>
      </c>
      <c r="AG148" s="465">
        <v>428</v>
      </c>
      <c r="AH148" s="465">
        <v>428</v>
      </c>
      <c r="AI148" s="465">
        <v>428</v>
      </c>
      <c r="AJ148" s="465">
        <v>30</v>
      </c>
      <c r="AK148" s="469" t="s">
        <v>1399</v>
      </c>
      <c r="AL148" s="466">
        <v>1</v>
      </c>
      <c r="AM148" s="466">
        <v>0</v>
      </c>
      <c r="AN148" s="469" t="s">
        <v>1400</v>
      </c>
      <c r="AO148" s="466"/>
      <c r="AP148" s="466"/>
      <c r="AQ148" s="466"/>
      <c r="AR148" s="466"/>
      <c r="AS148" s="466"/>
      <c r="AT148" s="466"/>
      <c r="AU148" s="466"/>
      <c r="AV148" s="466"/>
      <c r="AW148" s="466"/>
      <c r="AX148" s="466"/>
      <c r="AY148" s="466"/>
      <c r="AZ148" s="466"/>
      <c r="BA148" s="466"/>
      <c r="BB148" s="466"/>
      <c r="BC148" s="466"/>
      <c r="BD148" s="466"/>
      <c r="BE148" s="466"/>
      <c r="BF148" s="466"/>
      <c r="BG148" s="466"/>
      <c r="BH148" s="466"/>
      <c r="BI148" s="466"/>
      <c r="BJ148" s="466"/>
      <c r="BK148" s="466"/>
      <c r="BL148" s="466"/>
      <c r="BM148" s="466"/>
      <c r="BN148" s="466"/>
      <c r="BO148" s="466"/>
      <c r="BP148" s="466"/>
      <c r="BQ148" s="466"/>
      <c r="BR148" s="466"/>
      <c r="BS148" s="466"/>
      <c r="BT148" s="466"/>
      <c r="BU148" s="466"/>
      <c r="BV148" s="466"/>
      <c r="BW148" s="466"/>
      <c r="BX148" s="466"/>
      <c r="BY148" s="466"/>
      <c r="BZ148" s="466"/>
      <c r="CA148" s="466"/>
      <c r="CB148" s="466"/>
      <c r="CC148" s="466"/>
      <c r="CD148" s="466"/>
      <c r="CE148" s="466"/>
      <c r="CF148" s="466"/>
      <c r="CG148" s="466"/>
      <c r="CH148" s="466"/>
      <c r="CI148" s="466"/>
      <c r="CJ148" s="466"/>
      <c r="CK148" s="466"/>
      <c r="CL148" s="466"/>
      <c r="CM148" s="466"/>
      <c r="CN148" s="466"/>
      <c r="CO148" s="466"/>
      <c r="CP148" s="466"/>
      <c r="CQ148" s="466"/>
      <c r="CR148" s="466"/>
      <c r="CS148" s="466"/>
      <c r="CT148" s="466"/>
      <c r="CU148" s="466"/>
      <c r="CV148" s="466"/>
      <c r="CW148" s="466"/>
      <c r="CX148" s="466"/>
      <c r="CY148" s="466"/>
      <c r="CZ148" s="466"/>
      <c r="DA148" s="466"/>
      <c r="DB148" s="466"/>
      <c r="DC148" s="466"/>
      <c r="DD148" s="466"/>
      <c r="DE148" s="466"/>
      <c r="DF148" s="466"/>
      <c r="DG148" s="466"/>
      <c r="DH148" s="466"/>
      <c r="DI148" s="466"/>
      <c r="DJ148" s="466"/>
      <c r="DK148" s="466"/>
      <c r="DL148" s="466"/>
      <c r="DM148" s="466"/>
      <c r="DN148" s="466"/>
      <c r="DO148" s="466"/>
      <c r="DP148" s="466"/>
      <c r="DQ148" s="466"/>
      <c r="DR148" s="466"/>
      <c r="DS148" s="466"/>
      <c r="DT148" s="466"/>
      <c r="DU148" s="466"/>
      <c r="DV148" s="466"/>
      <c r="DW148" s="471"/>
      <c r="DX148" s="466"/>
      <c r="DY148" s="466"/>
      <c r="DZ148" s="466"/>
      <c r="EA148" s="466"/>
      <c r="EB148" s="466"/>
      <c r="EC148" s="466"/>
      <c r="ED148" s="466"/>
      <c r="EE148" s="466"/>
      <c r="EF148" s="466"/>
      <c r="EG148" s="466"/>
      <c r="EH148" s="466"/>
      <c r="EI148" s="466"/>
      <c r="EJ148" s="466"/>
      <c r="EK148" s="465"/>
      <c r="EL148" s="465"/>
      <c r="EM148" s="465"/>
      <c r="EN148" s="465"/>
      <c r="EO148" s="466"/>
      <c r="EP148" s="466"/>
      <c r="EQ148" s="466"/>
      <c r="ER148" s="465"/>
      <c r="ES148" s="465"/>
      <c r="ET148" s="465"/>
      <c r="EU148" s="465"/>
      <c r="EV148" s="465"/>
      <c r="EW148" s="467"/>
      <c r="EX148" s="467" t="s">
        <v>1401</v>
      </c>
      <c r="EY148" s="467">
        <v>0</v>
      </c>
      <c r="EZ148" s="467">
        <v>0</v>
      </c>
      <c r="FA148" s="467">
        <v>0</v>
      </c>
      <c r="FB148" s="469" t="s">
        <v>1402</v>
      </c>
      <c r="FC148" s="467">
        <v>62.117280000000001</v>
      </c>
      <c r="FD148" s="469" t="s">
        <v>1831</v>
      </c>
      <c r="FE148" s="467">
        <v>1589.991</v>
      </c>
      <c r="FF148" s="469" t="s">
        <v>1404</v>
      </c>
      <c r="FG148" s="467">
        <v>0</v>
      </c>
      <c r="FH148" s="469" t="s">
        <v>1405</v>
      </c>
      <c r="FI148" s="467">
        <v>0</v>
      </c>
      <c r="FJ148" s="469" t="s">
        <v>1405</v>
      </c>
      <c r="FK148" s="467">
        <v>0</v>
      </c>
      <c r="FL148" s="472">
        <v>0</v>
      </c>
      <c r="FM148" s="473">
        <v>0</v>
      </c>
      <c r="FN148" s="473">
        <v>0</v>
      </c>
      <c r="FO148" s="473">
        <v>0</v>
      </c>
      <c r="FP148" s="473">
        <v>0</v>
      </c>
      <c r="FQ148" s="473">
        <v>0</v>
      </c>
      <c r="FR148" s="473">
        <v>0</v>
      </c>
      <c r="FS148" s="473">
        <v>0</v>
      </c>
      <c r="FT148" s="473">
        <v>0</v>
      </c>
      <c r="FU148" s="473">
        <v>0</v>
      </c>
      <c r="FV148" s="473">
        <v>0</v>
      </c>
      <c r="FW148" s="473">
        <v>0</v>
      </c>
      <c r="FX148" s="473">
        <v>0</v>
      </c>
      <c r="FY148" s="473">
        <v>0</v>
      </c>
      <c r="FZ148" s="473">
        <v>0</v>
      </c>
      <c r="GA148" s="473">
        <v>0</v>
      </c>
      <c r="GB148" s="473">
        <v>0</v>
      </c>
      <c r="GC148" s="473">
        <v>0</v>
      </c>
      <c r="GD148" s="473">
        <v>0</v>
      </c>
      <c r="GE148" s="473">
        <v>0</v>
      </c>
      <c r="GF148" s="473">
        <v>0</v>
      </c>
      <c r="GG148" s="473">
        <v>0</v>
      </c>
      <c r="GH148" s="473">
        <v>0</v>
      </c>
      <c r="GI148" s="473">
        <v>0</v>
      </c>
      <c r="GJ148" s="473">
        <v>0</v>
      </c>
      <c r="GK148" s="473">
        <v>0</v>
      </c>
      <c r="GL148" s="473">
        <v>0</v>
      </c>
      <c r="GM148" s="473">
        <v>0</v>
      </c>
      <c r="GN148" s="473">
        <v>0</v>
      </c>
      <c r="GO148" s="473">
        <v>0</v>
      </c>
      <c r="GP148" s="473">
        <v>0</v>
      </c>
      <c r="GQ148" s="473">
        <v>0</v>
      </c>
      <c r="GR148" s="473">
        <v>0</v>
      </c>
      <c r="GS148" s="473">
        <v>0</v>
      </c>
      <c r="GT148" s="473">
        <v>0</v>
      </c>
      <c r="GU148" s="473">
        <v>0</v>
      </c>
      <c r="GV148" s="473">
        <v>0</v>
      </c>
      <c r="GW148" s="473">
        <v>0</v>
      </c>
      <c r="GX148" s="473">
        <v>0</v>
      </c>
      <c r="GY148" s="473">
        <v>0</v>
      </c>
      <c r="GZ148" s="473">
        <v>0</v>
      </c>
      <c r="HA148" s="473">
        <v>0</v>
      </c>
      <c r="HB148" s="473">
        <v>0</v>
      </c>
      <c r="HC148" s="473">
        <v>0</v>
      </c>
      <c r="HD148" s="473">
        <v>0</v>
      </c>
      <c r="HE148" s="473">
        <v>0</v>
      </c>
      <c r="HF148" s="473">
        <v>0</v>
      </c>
      <c r="HG148" s="473">
        <v>0</v>
      </c>
      <c r="HH148" s="473">
        <v>0</v>
      </c>
      <c r="HI148" s="473">
        <v>0</v>
      </c>
      <c r="HJ148" s="473">
        <v>0</v>
      </c>
      <c r="HK148" s="473">
        <v>0</v>
      </c>
      <c r="HL148" s="473">
        <v>0</v>
      </c>
      <c r="HM148" s="473">
        <v>0</v>
      </c>
      <c r="HN148" s="473">
        <v>0</v>
      </c>
      <c r="HO148" s="473">
        <v>0</v>
      </c>
      <c r="HP148" s="473">
        <v>0</v>
      </c>
      <c r="HQ148" s="473">
        <v>0</v>
      </c>
      <c r="HR148" s="473">
        <v>0</v>
      </c>
      <c r="HS148" s="473">
        <v>0</v>
      </c>
      <c r="HT148" s="473">
        <v>0</v>
      </c>
      <c r="HU148" s="473">
        <v>0</v>
      </c>
      <c r="HV148" s="473">
        <v>0</v>
      </c>
      <c r="HW148" s="473">
        <v>0</v>
      </c>
      <c r="HX148" s="473">
        <v>0</v>
      </c>
      <c r="HY148" s="473">
        <v>0</v>
      </c>
      <c r="HZ148" s="473">
        <v>0</v>
      </c>
      <c r="IA148" s="473">
        <v>0</v>
      </c>
      <c r="IB148" s="473">
        <v>0</v>
      </c>
      <c r="IC148" s="473">
        <v>0</v>
      </c>
      <c r="ID148" s="473">
        <v>0</v>
      </c>
      <c r="IE148" s="473">
        <v>0</v>
      </c>
      <c r="IF148" s="473">
        <v>0</v>
      </c>
      <c r="IG148" s="473">
        <v>0</v>
      </c>
      <c r="IH148" s="473">
        <v>0</v>
      </c>
      <c r="II148" s="473">
        <v>0</v>
      </c>
      <c r="IJ148" s="473">
        <v>0</v>
      </c>
      <c r="IK148" s="473">
        <v>0</v>
      </c>
      <c r="IL148" s="473">
        <v>0</v>
      </c>
      <c r="IM148" s="473">
        <v>0</v>
      </c>
      <c r="IN148" s="473">
        <v>0</v>
      </c>
      <c r="IO148" s="473">
        <v>0</v>
      </c>
      <c r="IP148" s="473">
        <v>0</v>
      </c>
      <c r="IQ148" s="473">
        <v>0</v>
      </c>
      <c r="IR148" s="473">
        <v>0</v>
      </c>
      <c r="IS148" s="473">
        <v>0</v>
      </c>
      <c r="IT148" s="473">
        <v>0</v>
      </c>
      <c r="IU148" s="473">
        <v>0</v>
      </c>
      <c r="IV148" s="473">
        <v>0</v>
      </c>
      <c r="IW148" s="473">
        <v>0</v>
      </c>
      <c r="IX148" s="473">
        <v>0</v>
      </c>
      <c r="IY148" s="473">
        <v>0</v>
      </c>
      <c r="IZ148" s="473">
        <v>0</v>
      </c>
      <c r="JA148" s="473">
        <v>0</v>
      </c>
      <c r="JB148" s="473">
        <v>0</v>
      </c>
      <c r="JC148" s="473">
        <v>0</v>
      </c>
      <c r="JD148" s="473">
        <v>0</v>
      </c>
      <c r="JE148" s="473">
        <v>0</v>
      </c>
      <c r="JF148" s="473">
        <v>0</v>
      </c>
      <c r="JG148" s="473">
        <v>0</v>
      </c>
      <c r="JH148" s="473">
        <v>0</v>
      </c>
      <c r="JI148" s="467" t="s">
        <v>1416</v>
      </c>
      <c r="JJ148" s="467" t="s">
        <v>1416</v>
      </c>
      <c r="JK148" s="395"/>
      <c r="JL148" s="395"/>
      <c r="JM148" s="395"/>
      <c r="JN148" s="395"/>
      <c r="JO148" s="395"/>
      <c r="JP148" s="395"/>
      <c r="JQ148" s="395"/>
      <c r="JR148" s="395"/>
      <c r="JS148" s="395"/>
      <c r="JT148" s="395"/>
      <c r="JU148" s="395"/>
      <c r="JV148" s="395"/>
      <c r="JW148" s="395"/>
      <c r="JX148" s="395"/>
      <c r="JY148" s="395"/>
      <c r="JZ148" s="395"/>
      <c r="KA148" s="395"/>
      <c r="KB148" s="395"/>
      <c r="KC148" s="395"/>
      <c r="KD148" s="395"/>
      <c r="KE148" s="395"/>
      <c r="KF148" s="395"/>
      <c r="KG148" s="395"/>
      <c r="KH148" s="395"/>
      <c r="KI148" s="395"/>
      <c r="KJ148" s="395"/>
      <c r="KK148" s="395"/>
      <c r="KL148" s="395"/>
      <c r="KM148" s="395"/>
      <c r="KN148" s="395"/>
      <c r="KO148" s="395"/>
      <c r="KP148" s="395"/>
      <c r="KQ148" s="395"/>
      <c r="KR148" s="395"/>
      <c r="KS148" s="395"/>
      <c r="KT148" s="395"/>
      <c r="KU148" s="395"/>
      <c r="KV148" s="395"/>
      <c r="KW148" s="395"/>
      <c r="KX148" s="395"/>
      <c r="KY148" s="395"/>
      <c r="KZ148" s="395"/>
      <c r="LA148" s="395"/>
      <c r="LB148" s="395"/>
      <c r="LC148" s="395"/>
      <c r="LD148" s="395"/>
      <c r="LE148" s="395"/>
      <c r="LF148" s="395"/>
      <c r="LG148" s="395"/>
      <c r="LH148" s="395"/>
      <c r="LI148" s="395"/>
      <c r="LJ148" s="395"/>
      <c r="LK148" s="395"/>
      <c r="LL148" s="395"/>
      <c r="LM148" s="395"/>
      <c r="LN148" s="395"/>
      <c r="LO148" s="395"/>
      <c r="LP148" s="395"/>
      <c r="LQ148" s="395"/>
      <c r="LR148" s="395"/>
      <c r="LS148" s="395"/>
      <c r="LT148" s="395"/>
      <c r="LU148" s="395"/>
      <c r="LV148" s="395"/>
      <c r="LW148" s="395"/>
      <c r="LX148" s="395"/>
      <c r="LY148" s="395"/>
      <c r="LZ148" s="395"/>
      <c r="MA148" s="395"/>
      <c r="MB148" s="395"/>
      <c r="MC148" s="395"/>
      <c r="MD148" s="395"/>
      <c r="ME148" s="395"/>
      <c r="MF148" s="395"/>
      <c r="MG148" s="395"/>
      <c r="MH148" s="395"/>
      <c r="MI148" s="395"/>
      <c r="MJ148" s="395"/>
      <c r="MK148" s="395"/>
      <c r="ML148" s="395"/>
      <c r="MM148" s="395"/>
      <c r="MN148" s="395"/>
      <c r="MO148" s="395"/>
      <c r="MP148" s="395"/>
      <c r="MQ148" s="395"/>
      <c r="MR148" s="395"/>
      <c r="MS148" s="395"/>
      <c r="MT148" s="395"/>
      <c r="MU148" s="395"/>
      <c r="MV148" s="395"/>
      <c r="MW148" s="395"/>
      <c r="MX148" s="395"/>
      <c r="MY148" s="395"/>
      <c r="MZ148" s="395"/>
      <c r="NA148" s="395"/>
      <c r="NB148" s="395"/>
      <c r="NC148" s="395"/>
      <c r="ND148" s="395"/>
      <c r="NE148" s="395"/>
      <c r="NF148" s="395"/>
      <c r="NG148" s="489"/>
      <c r="NH148" s="475">
        <v>3.3265977530322233</v>
      </c>
      <c r="NI148" s="475">
        <v>27.683946500734159</v>
      </c>
      <c r="NJ148" s="475">
        <v>3.5129013584148563</v>
      </c>
      <c r="NK148" s="475">
        <v>4636.6517759999997</v>
      </c>
      <c r="NL148" s="475">
        <v>20.969310150866722</v>
      </c>
      <c r="NM148" s="475">
        <v>0.21327900000000002</v>
      </c>
      <c r="NN148" s="475">
        <v>0.613178</v>
      </c>
      <c r="NO148" s="475">
        <v>6.2205999999999997E-2</v>
      </c>
      <c r="NP148" s="475">
        <v>3.7971698326173677E-2</v>
      </c>
      <c r="NQ148" s="475">
        <v>0.49414516331720115</v>
      </c>
      <c r="NR148" s="475">
        <v>1.7396760430667944</v>
      </c>
      <c r="NS148" s="475">
        <v>0</v>
      </c>
      <c r="NT148" s="475">
        <v>15.691592313700326</v>
      </c>
      <c r="NU148" s="475">
        <v>0.5965080087067286</v>
      </c>
      <c r="NV148" s="475">
        <v>0</v>
      </c>
      <c r="NW148" s="475">
        <v>0.44049743510005307</v>
      </c>
      <c r="NX148" s="475">
        <v>0</v>
      </c>
      <c r="NY148" s="475">
        <v>0</v>
      </c>
      <c r="NZ148" s="475">
        <v>1.0422847903232715</v>
      </c>
      <c r="OA148" s="475">
        <v>2.0339999929803797E-2</v>
      </c>
      <c r="OB148" s="475">
        <v>0.2649999999999999</v>
      </c>
      <c r="OC148" s="475">
        <v>1.1836534644119876</v>
      </c>
      <c r="OD148" s="475">
        <v>7.6425028055572936E-14</v>
      </c>
      <c r="OE148" s="475">
        <v>6.6442334133647996E-13</v>
      </c>
      <c r="OF148" s="475">
        <v>0.1099999964237213</v>
      </c>
      <c r="OG148" s="475">
        <v>6.7320612072944666E-2</v>
      </c>
      <c r="OH148" s="475">
        <v>0.33230232754701172</v>
      </c>
      <c r="OI148" s="475">
        <v>0.11</v>
      </c>
      <c r="OJ148" s="475">
        <v>4.2799999999999998E-2</v>
      </c>
      <c r="OK148" s="475">
        <v>5.502060000000001E-2</v>
      </c>
      <c r="OL148" s="475">
        <v>0.58042166301231402</v>
      </c>
      <c r="OM148" s="475" t="s">
        <v>1395</v>
      </c>
      <c r="ON148" s="475">
        <v>1</v>
      </c>
      <c r="OO148" s="475">
        <v>137</v>
      </c>
      <c r="OP148" s="490"/>
      <c r="OQ148" s="491" t="s">
        <v>1395</v>
      </c>
      <c r="OR148" s="478" t="s">
        <v>1395</v>
      </c>
      <c r="OS148" s="479">
        <v>931318</v>
      </c>
      <c r="OT148" s="479">
        <v>2049</v>
      </c>
      <c r="OU148" s="479" t="s">
        <v>1395</v>
      </c>
      <c r="OV148" s="479" t="s">
        <v>1395</v>
      </c>
      <c r="OW148" s="479">
        <v>0</v>
      </c>
      <c r="OX148" s="479">
        <v>1</v>
      </c>
      <c r="OY148" s="480">
        <v>1</v>
      </c>
      <c r="OZ148" s="480">
        <v>0.57125749688087124</v>
      </c>
      <c r="PA148" s="481"/>
      <c r="PB148" s="482">
        <v>3.3265977530322233</v>
      </c>
      <c r="PC148" s="483"/>
      <c r="PD148" s="478">
        <v>296.58457238256938</v>
      </c>
      <c r="PE148" s="479">
        <v>2.2174627791556287E-10</v>
      </c>
      <c r="PF148" s="479">
        <v>395.03541454046825</v>
      </c>
      <c r="PG148" s="480">
        <v>3.3265977530322233</v>
      </c>
      <c r="PH148" s="483"/>
      <c r="PI148" s="478">
        <v>3.3265977530322233</v>
      </c>
      <c r="PJ148" s="479">
        <v>102575</v>
      </c>
      <c r="PK148" s="479">
        <v>575</v>
      </c>
      <c r="PL148" s="479">
        <v>6.9445068558108947E-2</v>
      </c>
      <c r="PM148" s="484">
        <v>36</v>
      </c>
      <c r="PN148" s="479">
        <v>12240</v>
      </c>
      <c r="PO148" s="485">
        <v>2046</v>
      </c>
      <c r="PP148" s="479">
        <v>33</v>
      </c>
      <c r="PQ148" s="479">
        <v>0</v>
      </c>
      <c r="PR148" s="486" t="s">
        <v>1880</v>
      </c>
      <c r="PS148" s="486" t="s">
        <v>1595</v>
      </c>
      <c r="PT148" s="479">
        <v>1</v>
      </c>
      <c r="PU148" s="487" t="s">
        <v>1879</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row>
    <row r="149" spans="1:457" x14ac:dyDescent="0.35">
      <c r="A149" s="459" t="s">
        <v>1881</v>
      </c>
      <c r="B149" s="460">
        <v>3.3960428215903322</v>
      </c>
      <c r="C149" s="488">
        <f>NPV(About!A$94,'H2 Data'!AE$2:BH$2)/30*AB149+B149</f>
        <v>4.7161468792189325</v>
      </c>
      <c r="D149" s="462" t="s">
        <v>1592</v>
      </c>
      <c r="E149" s="463" t="s">
        <v>1881</v>
      </c>
      <c r="F149" s="463" t="s">
        <v>1391</v>
      </c>
      <c r="G149" s="463" t="s">
        <v>1593</v>
      </c>
      <c r="H149" s="463" t="s">
        <v>1829</v>
      </c>
      <c r="I149" s="463" t="s">
        <v>1595</v>
      </c>
      <c r="J149" s="464">
        <v>2050</v>
      </c>
      <c r="K149" s="465">
        <v>575</v>
      </c>
      <c r="L149" s="466">
        <v>0.95</v>
      </c>
      <c r="M149" s="466">
        <v>2.3300000000000001E-2</v>
      </c>
      <c r="N149" s="466">
        <v>0.25</v>
      </c>
      <c r="O149" s="471">
        <v>0.11</v>
      </c>
      <c r="P149" s="465">
        <v>1</v>
      </c>
      <c r="Q149" s="465">
        <v>2</v>
      </c>
      <c r="R149" s="465">
        <v>30</v>
      </c>
      <c r="S149" s="467" t="s">
        <v>1395</v>
      </c>
      <c r="T149" s="468">
        <v>63469.000000000007</v>
      </c>
      <c r="U149" s="468">
        <v>625625</v>
      </c>
      <c r="V149" s="468">
        <v>217609</v>
      </c>
      <c r="W149" s="468">
        <v>43521.000000000007</v>
      </c>
      <c r="X149" s="465">
        <v>0</v>
      </c>
      <c r="Y149" s="469" t="s">
        <v>1830</v>
      </c>
      <c r="Z149" s="470">
        <v>18.559999999999999</v>
      </c>
      <c r="AA149" s="469" t="s">
        <v>1397</v>
      </c>
      <c r="AB149" s="465">
        <v>8.9999999999999993E-3</v>
      </c>
      <c r="AC149" s="466">
        <v>0.7</v>
      </c>
      <c r="AD149" s="466">
        <v>0.7</v>
      </c>
      <c r="AE149" s="466">
        <v>0.7</v>
      </c>
      <c r="AF149" s="467" t="s">
        <v>1398</v>
      </c>
      <c r="AG149" s="465">
        <v>428</v>
      </c>
      <c r="AH149" s="465">
        <v>428</v>
      </c>
      <c r="AI149" s="465">
        <v>428</v>
      </c>
      <c r="AJ149" s="465">
        <v>30</v>
      </c>
      <c r="AK149" s="469" t="s">
        <v>1399</v>
      </c>
      <c r="AL149" s="466">
        <v>1</v>
      </c>
      <c r="AM149" s="466">
        <v>0</v>
      </c>
      <c r="AN149" s="469" t="s">
        <v>1400</v>
      </c>
      <c r="AO149" s="466"/>
      <c r="AP149" s="466"/>
      <c r="AQ149" s="466"/>
      <c r="AR149" s="466"/>
      <c r="AS149" s="466"/>
      <c r="AT149" s="466"/>
      <c r="AU149" s="466"/>
      <c r="AV149" s="466"/>
      <c r="AW149" s="466"/>
      <c r="AX149" s="466"/>
      <c r="AY149" s="466"/>
      <c r="AZ149" s="466"/>
      <c r="BA149" s="466"/>
      <c r="BB149" s="466"/>
      <c r="BC149" s="466"/>
      <c r="BD149" s="466"/>
      <c r="BE149" s="466"/>
      <c r="BF149" s="466"/>
      <c r="BG149" s="466"/>
      <c r="BH149" s="466"/>
      <c r="BI149" s="466"/>
      <c r="BJ149" s="466"/>
      <c r="BK149" s="466"/>
      <c r="BL149" s="466"/>
      <c r="BM149" s="466"/>
      <c r="BN149" s="466"/>
      <c r="BO149" s="466"/>
      <c r="BP149" s="466"/>
      <c r="BQ149" s="466"/>
      <c r="BR149" s="466"/>
      <c r="BS149" s="466"/>
      <c r="BT149" s="466"/>
      <c r="BU149" s="466"/>
      <c r="BV149" s="466"/>
      <c r="BW149" s="466"/>
      <c r="BX149" s="466"/>
      <c r="BY149" s="466"/>
      <c r="BZ149" s="466"/>
      <c r="CA149" s="466"/>
      <c r="CB149" s="466"/>
      <c r="CC149" s="466"/>
      <c r="CD149" s="466"/>
      <c r="CE149" s="466"/>
      <c r="CF149" s="466"/>
      <c r="CG149" s="466"/>
      <c r="CH149" s="466"/>
      <c r="CI149" s="466"/>
      <c r="CJ149" s="466"/>
      <c r="CK149" s="466"/>
      <c r="CL149" s="466"/>
      <c r="CM149" s="466"/>
      <c r="CN149" s="466"/>
      <c r="CO149" s="466"/>
      <c r="CP149" s="466"/>
      <c r="CQ149" s="466"/>
      <c r="CR149" s="466"/>
      <c r="CS149" s="466"/>
      <c r="CT149" s="466"/>
      <c r="CU149" s="466"/>
      <c r="CV149" s="466"/>
      <c r="CW149" s="466"/>
      <c r="CX149" s="466"/>
      <c r="CY149" s="466"/>
      <c r="CZ149" s="466"/>
      <c r="DA149" s="466"/>
      <c r="DB149" s="466"/>
      <c r="DC149" s="466"/>
      <c r="DD149" s="466"/>
      <c r="DE149" s="466"/>
      <c r="DF149" s="466"/>
      <c r="DG149" s="466"/>
      <c r="DH149" s="466"/>
      <c r="DI149" s="466"/>
      <c r="DJ149" s="466"/>
      <c r="DK149" s="466"/>
      <c r="DL149" s="466"/>
      <c r="DM149" s="466"/>
      <c r="DN149" s="466"/>
      <c r="DO149" s="466"/>
      <c r="DP149" s="466"/>
      <c r="DQ149" s="466"/>
      <c r="DR149" s="466"/>
      <c r="DS149" s="466"/>
      <c r="DT149" s="466"/>
      <c r="DU149" s="466"/>
      <c r="DV149" s="466"/>
      <c r="DW149" s="471"/>
      <c r="DX149" s="466"/>
      <c r="DY149" s="466"/>
      <c r="DZ149" s="466"/>
      <c r="EA149" s="466"/>
      <c r="EB149" s="466"/>
      <c r="EC149" s="466"/>
      <c r="ED149" s="466"/>
      <c r="EE149" s="466"/>
      <c r="EF149" s="466"/>
      <c r="EG149" s="466"/>
      <c r="EH149" s="466"/>
      <c r="EI149" s="466"/>
      <c r="EJ149" s="466"/>
      <c r="EK149" s="465"/>
      <c r="EL149" s="465"/>
      <c r="EM149" s="465"/>
      <c r="EN149" s="465"/>
      <c r="EO149" s="466"/>
      <c r="EP149" s="466"/>
      <c r="EQ149" s="466"/>
      <c r="ER149" s="465"/>
      <c r="ES149" s="465"/>
      <c r="ET149" s="465"/>
      <c r="EU149" s="465"/>
      <c r="EV149" s="465"/>
      <c r="EW149" s="467"/>
      <c r="EX149" s="467" t="s">
        <v>1401</v>
      </c>
      <c r="EY149" s="467">
        <v>0</v>
      </c>
      <c r="EZ149" s="467">
        <v>0</v>
      </c>
      <c r="FA149" s="467">
        <v>0</v>
      </c>
      <c r="FB149" s="469" t="s">
        <v>1402</v>
      </c>
      <c r="FC149" s="467">
        <v>62.117280000000001</v>
      </c>
      <c r="FD149" s="469" t="s">
        <v>1831</v>
      </c>
      <c r="FE149" s="467">
        <v>1589.991</v>
      </c>
      <c r="FF149" s="469" t="s">
        <v>1404</v>
      </c>
      <c r="FG149" s="467">
        <v>0</v>
      </c>
      <c r="FH149" s="469" t="s">
        <v>1405</v>
      </c>
      <c r="FI149" s="467">
        <v>0</v>
      </c>
      <c r="FJ149" s="469" t="s">
        <v>1405</v>
      </c>
      <c r="FK149" s="467">
        <v>0</v>
      </c>
      <c r="FL149" s="472">
        <v>0</v>
      </c>
      <c r="FM149" s="473">
        <v>0</v>
      </c>
      <c r="FN149" s="473">
        <v>0</v>
      </c>
      <c r="FO149" s="473">
        <v>0</v>
      </c>
      <c r="FP149" s="473">
        <v>0</v>
      </c>
      <c r="FQ149" s="473">
        <v>0</v>
      </c>
      <c r="FR149" s="473">
        <v>0</v>
      </c>
      <c r="FS149" s="473">
        <v>0</v>
      </c>
      <c r="FT149" s="473">
        <v>0</v>
      </c>
      <c r="FU149" s="473">
        <v>0</v>
      </c>
      <c r="FV149" s="473">
        <v>0</v>
      </c>
      <c r="FW149" s="473">
        <v>0</v>
      </c>
      <c r="FX149" s="473">
        <v>0</v>
      </c>
      <c r="FY149" s="473">
        <v>0</v>
      </c>
      <c r="FZ149" s="473">
        <v>0</v>
      </c>
      <c r="GA149" s="473">
        <v>0</v>
      </c>
      <c r="GB149" s="473">
        <v>0</v>
      </c>
      <c r="GC149" s="473">
        <v>0</v>
      </c>
      <c r="GD149" s="473">
        <v>0</v>
      </c>
      <c r="GE149" s="473">
        <v>0</v>
      </c>
      <c r="GF149" s="473">
        <v>0</v>
      </c>
      <c r="GG149" s="473">
        <v>0</v>
      </c>
      <c r="GH149" s="473">
        <v>0</v>
      </c>
      <c r="GI149" s="473">
        <v>0</v>
      </c>
      <c r="GJ149" s="473">
        <v>0</v>
      </c>
      <c r="GK149" s="473">
        <v>0</v>
      </c>
      <c r="GL149" s="473">
        <v>0</v>
      </c>
      <c r="GM149" s="473">
        <v>0</v>
      </c>
      <c r="GN149" s="473">
        <v>0</v>
      </c>
      <c r="GO149" s="473">
        <v>0</v>
      </c>
      <c r="GP149" s="473">
        <v>0</v>
      </c>
      <c r="GQ149" s="473">
        <v>0</v>
      </c>
      <c r="GR149" s="473">
        <v>0</v>
      </c>
      <c r="GS149" s="473">
        <v>0</v>
      </c>
      <c r="GT149" s="473">
        <v>0</v>
      </c>
      <c r="GU149" s="473">
        <v>0</v>
      </c>
      <c r="GV149" s="473">
        <v>0</v>
      </c>
      <c r="GW149" s="473">
        <v>0</v>
      </c>
      <c r="GX149" s="473">
        <v>0</v>
      </c>
      <c r="GY149" s="473">
        <v>0</v>
      </c>
      <c r="GZ149" s="473">
        <v>0</v>
      </c>
      <c r="HA149" s="473">
        <v>0</v>
      </c>
      <c r="HB149" s="473">
        <v>0</v>
      </c>
      <c r="HC149" s="473">
        <v>0</v>
      </c>
      <c r="HD149" s="473">
        <v>0</v>
      </c>
      <c r="HE149" s="473">
        <v>0</v>
      </c>
      <c r="HF149" s="473">
        <v>0</v>
      </c>
      <c r="HG149" s="473">
        <v>0</v>
      </c>
      <c r="HH149" s="473">
        <v>0</v>
      </c>
      <c r="HI149" s="473">
        <v>0</v>
      </c>
      <c r="HJ149" s="473">
        <v>0</v>
      </c>
      <c r="HK149" s="473">
        <v>0</v>
      </c>
      <c r="HL149" s="473">
        <v>0</v>
      </c>
      <c r="HM149" s="473">
        <v>0</v>
      </c>
      <c r="HN149" s="473">
        <v>0</v>
      </c>
      <c r="HO149" s="473">
        <v>0</v>
      </c>
      <c r="HP149" s="473">
        <v>0</v>
      </c>
      <c r="HQ149" s="473">
        <v>0</v>
      </c>
      <c r="HR149" s="473">
        <v>0</v>
      </c>
      <c r="HS149" s="473">
        <v>0</v>
      </c>
      <c r="HT149" s="473">
        <v>0</v>
      </c>
      <c r="HU149" s="473">
        <v>0</v>
      </c>
      <c r="HV149" s="473">
        <v>0</v>
      </c>
      <c r="HW149" s="473">
        <v>0</v>
      </c>
      <c r="HX149" s="473">
        <v>0</v>
      </c>
      <c r="HY149" s="473">
        <v>0</v>
      </c>
      <c r="HZ149" s="473">
        <v>0</v>
      </c>
      <c r="IA149" s="473">
        <v>0</v>
      </c>
      <c r="IB149" s="473">
        <v>0</v>
      </c>
      <c r="IC149" s="473">
        <v>0</v>
      </c>
      <c r="ID149" s="473">
        <v>0</v>
      </c>
      <c r="IE149" s="473">
        <v>0</v>
      </c>
      <c r="IF149" s="473">
        <v>0</v>
      </c>
      <c r="IG149" s="473">
        <v>0</v>
      </c>
      <c r="IH149" s="473">
        <v>0</v>
      </c>
      <c r="II149" s="473">
        <v>0</v>
      </c>
      <c r="IJ149" s="473">
        <v>0</v>
      </c>
      <c r="IK149" s="473">
        <v>0</v>
      </c>
      <c r="IL149" s="473">
        <v>0</v>
      </c>
      <c r="IM149" s="473">
        <v>0</v>
      </c>
      <c r="IN149" s="473">
        <v>0</v>
      </c>
      <c r="IO149" s="473">
        <v>0</v>
      </c>
      <c r="IP149" s="473">
        <v>0</v>
      </c>
      <c r="IQ149" s="473">
        <v>0</v>
      </c>
      <c r="IR149" s="473">
        <v>0</v>
      </c>
      <c r="IS149" s="473">
        <v>0</v>
      </c>
      <c r="IT149" s="473">
        <v>0</v>
      </c>
      <c r="IU149" s="473">
        <v>0</v>
      </c>
      <c r="IV149" s="473">
        <v>0</v>
      </c>
      <c r="IW149" s="473">
        <v>0</v>
      </c>
      <c r="IX149" s="473">
        <v>0</v>
      </c>
      <c r="IY149" s="473">
        <v>0</v>
      </c>
      <c r="IZ149" s="473">
        <v>0</v>
      </c>
      <c r="JA149" s="473">
        <v>0</v>
      </c>
      <c r="JB149" s="473">
        <v>0</v>
      </c>
      <c r="JC149" s="473">
        <v>0</v>
      </c>
      <c r="JD149" s="473">
        <v>0</v>
      </c>
      <c r="JE149" s="473">
        <v>0</v>
      </c>
      <c r="JF149" s="473">
        <v>0</v>
      </c>
      <c r="JG149" s="473">
        <v>0</v>
      </c>
      <c r="JH149" s="473">
        <v>0</v>
      </c>
      <c r="JI149" s="467" t="s">
        <v>1416</v>
      </c>
      <c r="JJ149" s="467" t="s">
        <v>1416</v>
      </c>
      <c r="JK149" s="395"/>
      <c r="JL149" s="395"/>
      <c r="JM149" s="395"/>
      <c r="JN149" s="395"/>
      <c r="JO149" s="395"/>
      <c r="JP149" s="395"/>
      <c r="JQ149" s="395"/>
      <c r="JR149" s="395"/>
      <c r="JS149" s="395"/>
      <c r="JT149" s="395"/>
      <c r="JU149" s="395"/>
      <c r="JV149" s="395"/>
      <c r="JW149" s="395"/>
      <c r="JX149" s="395"/>
      <c r="JY149" s="395"/>
      <c r="JZ149" s="395"/>
      <c r="KA149" s="395"/>
      <c r="KB149" s="395"/>
      <c r="KC149" s="395"/>
      <c r="KD149" s="395"/>
      <c r="KE149" s="395"/>
      <c r="KF149" s="395"/>
      <c r="KG149" s="395"/>
      <c r="KH149" s="395"/>
      <c r="KI149" s="395"/>
      <c r="KJ149" s="395"/>
      <c r="KK149" s="395"/>
      <c r="KL149" s="395"/>
      <c r="KM149" s="395"/>
      <c r="KN149" s="395"/>
      <c r="KO149" s="395"/>
      <c r="KP149" s="395"/>
      <c r="KQ149" s="395"/>
      <c r="KR149" s="395"/>
      <c r="KS149" s="395"/>
      <c r="KT149" s="395"/>
      <c r="KU149" s="395"/>
      <c r="KV149" s="395"/>
      <c r="KW149" s="395"/>
      <c r="KX149" s="395"/>
      <c r="KY149" s="395"/>
      <c r="KZ149" s="395"/>
      <c r="LA149" s="395"/>
      <c r="LB149" s="395"/>
      <c r="LC149" s="395"/>
      <c r="LD149" s="395"/>
      <c r="LE149" s="395"/>
      <c r="LF149" s="395"/>
      <c r="LG149" s="395"/>
      <c r="LH149" s="395"/>
      <c r="LI149" s="395"/>
      <c r="LJ149" s="395"/>
      <c r="LK149" s="395"/>
      <c r="LL149" s="395"/>
      <c r="LM149" s="395"/>
      <c r="LN149" s="395"/>
      <c r="LO149" s="395"/>
      <c r="LP149" s="395"/>
      <c r="LQ149" s="395"/>
      <c r="LR149" s="395"/>
      <c r="LS149" s="395"/>
      <c r="LT149" s="395"/>
      <c r="LU149" s="395"/>
      <c r="LV149" s="395"/>
      <c r="LW149" s="395"/>
      <c r="LX149" s="395"/>
      <c r="LY149" s="395"/>
      <c r="LZ149" s="395"/>
      <c r="MA149" s="395"/>
      <c r="MB149" s="395"/>
      <c r="MC149" s="395"/>
      <c r="MD149" s="395"/>
      <c r="ME149" s="395"/>
      <c r="MF149" s="395"/>
      <c r="MG149" s="395"/>
      <c r="MH149" s="395"/>
      <c r="MI149" s="395"/>
      <c r="MJ149" s="395"/>
      <c r="MK149" s="395"/>
      <c r="ML149" s="395"/>
      <c r="MM149" s="395"/>
      <c r="MN149" s="395"/>
      <c r="MO149" s="395"/>
      <c r="MP149" s="395"/>
      <c r="MQ149" s="395"/>
      <c r="MR149" s="395"/>
      <c r="MS149" s="395"/>
      <c r="MT149" s="395"/>
      <c r="MU149" s="395"/>
      <c r="MV149" s="395"/>
      <c r="MW149" s="395"/>
      <c r="MX149" s="395"/>
      <c r="MY149" s="395"/>
      <c r="MZ149" s="395"/>
      <c r="NA149" s="395"/>
      <c r="NB149" s="395"/>
      <c r="NC149" s="395"/>
      <c r="ND149" s="395"/>
      <c r="NE149" s="395"/>
      <c r="NF149" s="395"/>
      <c r="NG149" s="489"/>
      <c r="NH149" s="475">
        <v>3.3960428215903322</v>
      </c>
      <c r="NI149" s="475">
        <v>28.261868361274743</v>
      </c>
      <c r="NJ149" s="475">
        <v>3.5850254028743995</v>
      </c>
      <c r="NK149" s="475">
        <v>4636.6517759999997</v>
      </c>
      <c r="NL149" s="475">
        <v>21.406784467773836</v>
      </c>
      <c r="NM149" s="475">
        <v>0.217609</v>
      </c>
      <c r="NN149" s="475">
        <v>0.62562499999999999</v>
      </c>
      <c r="NO149" s="475">
        <v>6.3469000000000012E-2</v>
      </c>
      <c r="NP149" s="475">
        <v>3.8742541267232998E-2</v>
      </c>
      <c r="NQ149" s="475">
        <v>0.50417638859184655</v>
      </c>
      <c r="NR149" s="475">
        <v>1.7749956874059689</v>
      </c>
      <c r="NS149" s="475">
        <v>0</v>
      </c>
      <c r="NT149" s="475">
        <v>16.013902007864179</v>
      </c>
      <c r="NU149" s="475">
        <v>0.60861239337852213</v>
      </c>
      <c r="NV149" s="475">
        <v>0</v>
      </c>
      <c r="NW149" s="475">
        <v>0.45156680799132981</v>
      </c>
      <c r="NX149" s="475">
        <v>0</v>
      </c>
      <c r="NY149" s="475">
        <v>0</v>
      </c>
      <c r="NZ149" s="475">
        <v>1.0693431000075238</v>
      </c>
      <c r="OA149" s="475">
        <v>2.034000003829136E-2</v>
      </c>
      <c r="OB149" s="475">
        <v>0.2649999999999999</v>
      </c>
      <c r="OC149" s="475">
        <v>1.2094265154450212</v>
      </c>
      <c r="OD149" s="475">
        <v>6.9464417826576012E-14</v>
      </c>
      <c r="OE149" s="475">
        <v>6.039092398208343E-13</v>
      </c>
      <c r="OF149" s="475">
        <v>0.1099999964237213</v>
      </c>
      <c r="OG149" s="475">
        <v>6.7411336302757252E-2</v>
      </c>
      <c r="OH149" s="475">
        <v>0.33266642195813106</v>
      </c>
      <c r="OI149" s="475">
        <v>0.11</v>
      </c>
      <c r="OJ149" s="475">
        <v>4.2799999999999991E-2</v>
      </c>
      <c r="OK149" s="475">
        <v>5.5020600000000003E-2</v>
      </c>
      <c r="OL149" s="475">
        <v>0.5688512254206779</v>
      </c>
      <c r="OM149" s="475" t="s">
        <v>1395</v>
      </c>
      <c r="ON149" s="475">
        <v>1</v>
      </c>
      <c r="OO149" s="475">
        <v>138</v>
      </c>
      <c r="OP149" s="490"/>
      <c r="OQ149" s="491" t="s">
        <v>1395</v>
      </c>
      <c r="OR149" s="478" t="s">
        <v>1395</v>
      </c>
      <c r="OS149" s="479">
        <v>950224</v>
      </c>
      <c r="OT149" s="479">
        <v>2050</v>
      </c>
      <c r="OU149" s="479" t="s">
        <v>1395</v>
      </c>
      <c r="OV149" s="479" t="s">
        <v>1395</v>
      </c>
      <c r="OW149" s="479">
        <v>0</v>
      </c>
      <c r="OX149" s="479">
        <v>1</v>
      </c>
      <c r="OY149" s="480">
        <v>1</v>
      </c>
      <c r="OZ149" s="480">
        <v>0.55986974606111606</v>
      </c>
      <c r="PA149" s="481"/>
      <c r="PB149" s="482">
        <v>3.3960428215903322</v>
      </c>
      <c r="PC149" s="483"/>
      <c r="PD149" s="478">
        <v>296.57298976949784</v>
      </c>
      <c r="PE149" s="479">
        <v>1.975323438910972E-10</v>
      </c>
      <c r="PF149" s="479">
        <v>395.59065933611743</v>
      </c>
      <c r="PG149" s="480">
        <v>3.3960428215903322</v>
      </c>
      <c r="PH149" s="483"/>
      <c r="PI149" s="478">
        <v>3.3960428215903322</v>
      </c>
      <c r="PJ149" s="479">
        <v>103150</v>
      </c>
      <c r="PK149" s="479">
        <v>575</v>
      </c>
      <c r="PL149" s="479">
        <v>6.8995246278675815E-2</v>
      </c>
      <c r="PM149" s="484">
        <v>36</v>
      </c>
      <c r="PN149" s="479">
        <v>12204</v>
      </c>
      <c r="PO149" s="485">
        <v>2047</v>
      </c>
      <c r="PP149" s="479">
        <v>33</v>
      </c>
      <c r="PQ149" s="479">
        <v>0</v>
      </c>
      <c r="PR149" s="486" t="s">
        <v>1882</v>
      </c>
      <c r="PS149" s="486" t="s">
        <v>1595</v>
      </c>
      <c r="PT149" s="479">
        <v>1</v>
      </c>
      <c r="PU149" s="487" t="s">
        <v>1881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row>
    <row r="150" spans="1:457" x14ac:dyDescent="0.35">
      <c r="A150" s="459" t="s">
        <v>1883</v>
      </c>
      <c r="B150" s="460">
        <v>3.465038067869008</v>
      </c>
      <c r="C150" s="488">
        <f>NPV(About!A$94,'H2 Data'!AE$2:BH$2)/30*AB150+B150</f>
        <v>4.7851421254976074</v>
      </c>
      <c r="D150" s="462" t="s">
        <v>1592</v>
      </c>
      <c r="E150" s="463" t="s">
        <v>1883</v>
      </c>
      <c r="F150" s="463" t="s">
        <v>1391</v>
      </c>
      <c r="G150" s="463" t="s">
        <v>1593</v>
      </c>
      <c r="H150" s="463" t="s">
        <v>1829</v>
      </c>
      <c r="I150" s="463" t="s">
        <v>1595</v>
      </c>
      <c r="J150" s="464">
        <v>2051</v>
      </c>
      <c r="K150" s="465">
        <v>575</v>
      </c>
      <c r="L150" s="466">
        <v>0.95</v>
      </c>
      <c r="M150" s="466">
        <v>2.3300000000000001E-2</v>
      </c>
      <c r="N150" s="466">
        <v>0.25</v>
      </c>
      <c r="O150" s="471">
        <v>0.11</v>
      </c>
      <c r="P150" s="465">
        <v>1</v>
      </c>
      <c r="Q150" s="465">
        <v>2</v>
      </c>
      <c r="R150" s="465">
        <v>30</v>
      </c>
      <c r="S150" s="467" t="s">
        <v>1395</v>
      </c>
      <c r="T150" s="468">
        <v>64757.999999999993</v>
      </c>
      <c r="U150" s="468">
        <v>638325</v>
      </c>
      <c r="V150" s="468">
        <v>222026</v>
      </c>
      <c r="W150" s="468">
        <v>44404</v>
      </c>
      <c r="X150" s="465">
        <v>0</v>
      </c>
      <c r="Y150" s="469" t="s">
        <v>1830</v>
      </c>
      <c r="Z150" s="470">
        <v>18.559999999999999</v>
      </c>
      <c r="AA150" s="469" t="s">
        <v>1397</v>
      </c>
      <c r="AB150" s="465">
        <v>8.9999999999999993E-3</v>
      </c>
      <c r="AC150" s="466">
        <v>0.7</v>
      </c>
      <c r="AD150" s="466">
        <v>0.7</v>
      </c>
      <c r="AE150" s="466">
        <v>0.7</v>
      </c>
      <c r="AF150" s="467" t="s">
        <v>1398</v>
      </c>
      <c r="AG150" s="465">
        <v>428</v>
      </c>
      <c r="AH150" s="465">
        <v>428</v>
      </c>
      <c r="AI150" s="465">
        <v>428</v>
      </c>
      <c r="AJ150" s="465">
        <v>30</v>
      </c>
      <c r="AK150" s="469" t="s">
        <v>1399</v>
      </c>
      <c r="AL150" s="466">
        <v>1</v>
      </c>
      <c r="AM150" s="466">
        <v>0</v>
      </c>
      <c r="AN150" s="469" t="s">
        <v>1400</v>
      </c>
      <c r="AO150" s="466"/>
      <c r="AP150" s="466"/>
      <c r="AQ150" s="466"/>
      <c r="AR150" s="466"/>
      <c r="AS150" s="466"/>
      <c r="AT150" s="466"/>
      <c r="AU150" s="466"/>
      <c r="AV150" s="466"/>
      <c r="AW150" s="466"/>
      <c r="AX150" s="466"/>
      <c r="AY150" s="466"/>
      <c r="AZ150" s="466"/>
      <c r="BA150" s="466"/>
      <c r="BB150" s="466"/>
      <c r="BC150" s="466"/>
      <c r="BD150" s="466"/>
      <c r="BE150" s="466"/>
      <c r="BF150" s="466"/>
      <c r="BG150" s="466"/>
      <c r="BH150" s="466"/>
      <c r="BI150" s="466"/>
      <c r="BJ150" s="466"/>
      <c r="BK150" s="466"/>
      <c r="BL150" s="466"/>
      <c r="BM150" s="466"/>
      <c r="BN150" s="466"/>
      <c r="BO150" s="466"/>
      <c r="BP150" s="466"/>
      <c r="BQ150" s="466"/>
      <c r="BR150" s="466"/>
      <c r="BS150" s="466"/>
      <c r="BT150" s="466"/>
      <c r="BU150" s="466"/>
      <c r="BV150" s="466"/>
      <c r="BW150" s="466"/>
      <c r="BX150" s="466"/>
      <c r="BY150" s="466"/>
      <c r="BZ150" s="466"/>
      <c r="CA150" s="466"/>
      <c r="CB150" s="466"/>
      <c r="CC150" s="466"/>
      <c r="CD150" s="466"/>
      <c r="CE150" s="466"/>
      <c r="CF150" s="466"/>
      <c r="CG150" s="466"/>
      <c r="CH150" s="466"/>
      <c r="CI150" s="466"/>
      <c r="CJ150" s="466"/>
      <c r="CK150" s="466"/>
      <c r="CL150" s="466"/>
      <c r="CM150" s="466"/>
      <c r="CN150" s="466"/>
      <c r="CO150" s="466"/>
      <c r="CP150" s="466"/>
      <c r="CQ150" s="466"/>
      <c r="CR150" s="466"/>
      <c r="CS150" s="466"/>
      <c r="CT150" s="466"/>
      <c r="CU150" s="466"/>
      <c r="CV150" s="466"/>
      <c r="CW150" s="466"/>
      <c r="CX150" s="466"/>
      <c r="CY150" s="466"/>
      <c r="CZ150" s="466"/>
      <c r="DA150" s="466"/>
      <c r="DB150" s="466"/>
      <c r="DC150" s="466"/>
      <c r="DD150" s="466"/>
      <c r="DE150" s="466"/>
      <c r="DF150" s="466"/>
      <c r="DG150" s="466"/>
      <c r="DH150" s="466"/>
      <c r="DI150" s="466"/>
      <c r="DJ150" s="466"/>
      <c r="DK150" s="466"/>
      <c r="DL150" s="466"/>
      <c r="DM150" s="466"/>
      <c r="DN150" s="466"/>
      <c r="DO150" s="466"/>
      <c r="DP150" s="466"/>
      <c r="DQ150" s="466"/>
      <c r="DR150" s="466"/>
      <c r="DS150" s="466"/>
      <c r="DT150" s="466"/>
      <c r="DU150" s="466"/>
      <c r="DV150" s="466"/>
      <c r="DW150" s="471"/>
      <c r="DX150" s="466"/>
      <c r="DY150" s="466"/>
      <c r="DZ150" s="466"/>
      <c r="EA150" s="466"/>
      <c r="EB150" s="466"/>
      <c r="EC150" s="466"/>
      <c r="ED150" s="466"/>
      <c r="EE150" s="466"/>
      <c r="EF150" s="466"/>
      <c r="EG150" s="466"/>
      <c r="EH150" s="466"/>
      <c r="EI150" s="466"/>
      <c r="EJ150" s="466"/>
      <c r="EK150" s="465"/>
      <c r="EL150" s="465"/>
      <c r="EM150" s="465"/>
      <c r="EN150" s="465"/>
      <c r="EO150" s="466"/>
      <c r="EP150" s="466"/>
      <c r="EQ150" s="466"/>
      <c r="ER150" s="465"/>
      <c r="ES150" s="465"/>
      <c r="ET150" s="465"/>
      <c r="EU150" s="465"/>
      <c r="EV150" s="465"/>
      <c r="EW150" s="467"/>
      <c r="EX150" s="467" t="s">
        <v>1401</v>
      </c>
      <c r="EY150" s="467">
        <v>0</v>
      </c>
      <c r="EZ150" s="467">
        <v>0</v>
      </c>
      <c r="FA150" s="467">
        <v>0</v>
      </c>
      <c r="FB150" s="469" t="s">
        <v>1402</v>
      </c>
      <c r="FC150" s="467">
        <v>62.117280000000001</v>
      </c>
      <c r="FD150" s="469" t="s">
        <v>1831</v>
      </c>
      <c r="FE150" s="467">
        <v>1589.991</v>
      </c>
      <c r="FF150" s="469" t="s">
        <v>1404</v>
      </c>
      <c r="FG150" s="467">
        <v>0</v>
      </c>
      <c r="FH150" s="469" t="s">
        <v>1405</v>
      </c>
      <c r="FI150" s="467">
        <v>0</v>
      </c>
      <c r="FJ150" s="469" t="s">
        <v>1405</v>
      </c>
      <c r="FK150" s="467">
        <v>0</v>
      </c>
      <c r="FL150" s="472">
        <v>0</v>
      </c>
      <c r="FM150" s="473">
        <v>0</v>
      </c>
      <c r="FN150" s="473">
        <v>0</v>
      </c>
      <c r="FO150" s="473">
        <v>0</v>
      </c>
      <c r="FP150" s="473">
        <v>0</v>
      </c>
      <c r="FQ150" s="473">
        <v>0</v>
      </c>
      <c r="FR150" s="473">
        <v>0</v>
      </c>
      <c r="FS150" s="473">
        <v>0</v>
      </c>
      <c r="FT150" s="473">
        <v>0</v>
      </c>
      <c r="FU150" s="473">
        <v>0</v>
      </c>
      <c r="FV150" s="473">
        <v>0</v>
      </c>
      <c r="FW150" s="473">
        <v>0</v>
      </c>
      <c r="FX150" s="473">
        <v>0</v>
      </c>
      <c r="FY150" s="473">
        <v>0</v>
      </c>
      <c r="FZ150" s="473">
        <v>0</v>
      </c>
      <c r="GA150" s="473">
        <v>0</v>
      </c>
      <c r="GB150" s="473">
        <v>0</v>
      </c>
      <c r="GC150" s="473">
        <v>0</v>
      </c>
      <c r="GD150" s="473">
        <v>0</v>
      </c>
      <c r="GE150" s="473">
        <v>0</v>
      </c>
      <c r="GF150" s="473">
        <v>0</v>
      </c>
      <c r="GG150" s="473">
        <v>0</v>
      </c>
      <c r="GH150" s="473">
        <v>0</v>
      </c>
      <c r="GI150" s="473">
        <v>0</v>
      </c>
      <c r="GJ150" s="473">
        <v>0</v>
      </c>
      <c r="GK150" s="473">
        <v>0</v>
      </c>
      <c r="GL150" s="473">
        <v>0</v>
      </c>
      <c r="GM150" s="473">
        <v>0</v>
      </c>
      <c r="GN150" s="473">
        <v>0</v>
      </c>
      <c r="GO150" s="473">
        <v>0</v>
      </c>
      <c r="GP150" s="473">
        <v>0</v>
      </c>
      <c r="GQ150" s="473">
        <v>0</v>
      </c>
      <c r="GR150" s="473">
        <v>0</v>
      </c>
      <c r="GS150" s="473">
        <v>0</v>
      </c>
      <c r="GT150" s="473">
        <v>0</v>
      </c>
      <c r="GU150" s="473">
        <v>0</v>
      </c>
      <c r="GV150" s="473">
        <v>0</v>
      </c>
      <c r="GW150" s="473">
        <v>0</v>
      </c>
      <c r="GX150" s="473">
        <v>0</v>
      </c>
      <c r="GY150" s="473">
        <v>0</v>
      </c>
      <c r="GZ150" s="473">
        <v>0</v>
      </c>
      <c r="HA150" s="473">
        <v>0</v>
      </c>
      <c r="HB150" s="473">
        <v>0</v>
      </c>
      <c r="HC150" s="473">
        <v>0</v>
      </c>
      <c r="HD150" s="473">
        <v>0</v>
      </c>
      <c r="HE150" s="473">
        <v>0</v>
      </c>
      <c r="HF150" s="473">
        <v>0</v>
      </c>
      <c r="HG150" s="473">
        <v>0</v>
      </c>
      <c r="HH150" s="473">
        <v>0</v>
      </c>
      <c r="HI150" s="473">
        <v>0</v>
      </c>
      <c r="HJ150" s="473">
        <v>0</v>
      </c>
      <c r="HK150" s="473">
        <v>0</v>
      </c>
      <c r="HL150" s="473">
        <v>0</v>
      </c>
      <c r="HM150" s="473">
        <v>0</v>
      </c>
      <c r="HN150" s="473">
        <v>0</v>
      </c>
      <c r="HO150" s="473">
        <v>0</v>
      </c>
      <c r="HP150" s="473">
        <v>0</v>
      </c>
      <c r="HQ150" s="473">
        <v>0</v>
      </c>
      <c r="HR150" s="473">
        <v>0</v>
      </c>
      <c r="HS150" s="473">
        <v>0</v>
      </c>
      <c r="HT150" s="473">
        <v>0</v>
      </c>
      <c r="HU150" s="473">
        <v>0</v>
      </c>
      <c r="HV150" s="473">
        <v>0</v>
      </c>
      <c r="HW150" s="473">
        <v>0</v>
      </c>
      <c r="HX150" s="473">
        <v>0</v>
      </c>
      <c r="HY150" s="473">
        <v>0</v>
      </c>
      <c r="HZ150" s="473">
        <v>0</v>
      </c>
      <c r="IA150" s="473">
        <v>0</v>
      </c>
      <c r="IB150" s="473">
        <v>0</v>
      </c>
      <c r="IC150" s="473">
        <v>0</v>
      </c>
      <c r="ID150" s="473">
        <v>0</v>
      </c>
      <c r="IE150" s="473">
        <v>0</v>
      </c>
      <c r="IF150" s="473">
        <v>0</v>
      </c>
      <c r="IG150" s="473">
        <v>0</v>
      </c>
      <c r="IH150" s="473">
        <v>0</v>
      </c>
      <c r="II150" s="473">
        <v>0</v>
      </c>
      <c r="IJ150" s="473">
        <v>0</v>
      </c>
      <c r="IK150" s="473">
        <v>0</v>
      </c>
      <c r="IL150" s="473">
        <v>0</v>
      </c>
      <c r="IM150" s="473">
        <v>0</v>
      </c>
      <c r="IN150" s="473">
        <v>0</v>
      </c>
      <c r="IO150" s="473">
        <v>0</v>
      </c>
      <c r="IP150" s="473">
        <v>0</v>
      </c>
      <c r="IQ150" s="473">
        <v>0</v>
      </c>
      <c r="IR150" s="473">
        <v>0</v>
      </c>
      <c r="IS150" s="473">
        <v>0</v>
      </c>
      <c r="IT150" s="473">
        <v>0</v>
      </c>
      <c r="IU150" s="473">
        <v>0</v>
      </c>
      <c r="IV150" s="473">
        <v>0</v>
      </c>
      <c r="IW150" s="473">
        <v>0</v>
      </c>
      <c r="IX150" s="473">
        <v>0</v>
      </c>
      <c r="IY150" s="473">
        <v>0</v>
      </c>
      <c r="IZ150" s="473">
        <v>0</v>
      </c>
      <c r="JA150" s="473">
        <v>0</v>
      </c>
      <c r="JB150" s="473">
        <v>0</v>
      </c>
      <c r="JC150" s="473">
        <v>0</v>
      </c>
      <c r="JD150" s="473">
        <v>0</v>
      </c>
      <c r="JE150" s="473">
        <v>0</v>
      </c>
      <c r="JF150" s="473">
        <v>0</v>
      </c>
      <c r="JG150" s="473">
        <v>0</v>
      </c>
      <c r="JH150" s="473">
        <v>0</v>
      </c>
      <c r="JI150" s="467" t="s">
        <v>1416</v>
      </c>
      <c r="JJ150" s="467" t="s">
        <v>1416</v>
      </c>
      <c r="JK150" s="395"/>
      <c r="JL150" s="395"/>
      <c r="JM150" s="395"/>
      <c r="JN150" s="395"/>
      <c r="JO150" s="395"/>
      <c r="JP150" s="395"/>
      <c r="JQ150" s="395"/>
      <c r="JR150" s="395"/>
      <c r="JS150" s="395"/>
      <c r="JT150" s="395"/>
      <c r="JU150" s="395"/>
      <c r="JV150" s="395"/>
      <c r="JW150" s="395"/>
      <c r="JX150" s="395"/>
      <c r="JY150" s="395"/>
      <c r="JZ150" s="395"/>
      <c r="KA150" s="395"/>
      <c r="KB150" s="395"/>
      <c r="KC150" s="395"/>
      <c r="KD150" s="395"/>
      <c r="KE150" s="395"/>
      <c r="KF150" s="395"/>
      <c r="KG150" s="395"/>
      <c r="KH150" s="395"/>
      <c r="KI150" s="395"/>
      <c r="KJ150" s="395"/>
      <c r="KK150" s="395"/>
      <c r="KL150" s="395"/>
      <c r="KM150" s="395"/>
      <c r="KN150" s="395"/>
      <c r="KO150" s="395"/>
      <c r="KP150" s="395"/>
      <c r="KQ150" s="395"/>
      <c r="KR150" s="395"/>
      <c r="KS150" s="395"/>
      <c r="KT150" s="395"/>
      <c r="KU150" s="395"/>
      <c r="KV150" s="395"/>
      <c r="KW150" s="395"/>
      <c r="KX150" s="395"/>
      <c r="KY150" s="395"/>
      <c r="KZ150" s="395"/>
      <c r="LA150" s="395"/>
      <c r="LB150" s="395"/>
      <c r="LC150" s="395"/>
      <c r="LD150" s="395"/>
      <c r="LE150" s="395"/>
      <c r="LF150" s="395"/>
      <c r="LG150" s="395"/>
      <c r="LH150" s="395"/>
      <c r="LI150" s="395"/>
      <c r="LJ150" s="395"/>
      <c r="LK150" s="395"/>
      <c r="LL150" s="395"/>
      <c r="LM150" s="395"/>
      <c r="LN150" s="395"/>
      <c r="LO150" s="395"/>
      <c r="LP150" s="395"/>
      <c r="LQ150" s="395"/>
      <c r="LR150" s="395"/>
      <c r="LS150" s="395"/>
      <c r="LT150" s="395"/>
      <c r="LU150" s="395"/>
      <c r="LV150" s="395"/>
      <c r="LW150" s="395"/>
      <c r="LX150" s="395"/>
      <c r="LY150" s="395"/>
      <c r="LZ150" s="395"/>
      <c r="MA150" s="395"/>
      <c r="MB150" s="395"/>
      <c r="MC150" s="395"/>
      <c r="MD150" s="395"/>
      <c r="ME150" s="395"/>
      <c r="MF150" s="395"/>
      <c r="MG150" s="395"/>
      <c r="MH150" s="395"/>
      <c r="MI150" s="395"/>
      <c r="MJ150" s="395"/>
      <c r="MK150" s="395"/>
      <c r="ML150" s="395"/>
      <c r="MM150" s="395"/>
      <c r="MN150" s="395"/>
      <c r="MO150" s="395"/>
      <c r="MP150" s="395"/>
      <c r="MQ150" s="395"/>
      <c r="MR150" s="395"/>
      <c r="MS150" s="395"/>
      <c r="MT150" s="395"/>
      <c r="MU150" s="395"/>
      <c r="MV150" s="395"/>
      <c r="MW150" s="395"/>
      <c r="MX150" s="395"/>
      <c r="MY150" s="395"/>
      <c r="MZ150" s="395"/>
      <c r="NA150" s="395"/>
      <c r="NB150" s="395"/>
      <c r="NC150" s="395"/>
      <c r="ND150" s="395"/>
      <c r="NE150" s="395"/>
      <c r="NF150" s="395"/>
      <c r="NG150" s="489"/>
      <c r="NH150" s="475">
        <v>3.465038067869008</v>
      </c>
      <c r="NI150" s="475">
        <v>28.836046800805882</v>
      </c>
      <c r="NJ150" s="475">
        <v>3.6580006977233723</v>
      </c>
      <c r="NK150" s="475">
        <v>4637.074943999999</v>
      </c>
      <c r="NL150" s="475">
        <v>21.844046944810525</v>
      </c>
      <c r="NM150" s="475">
        <v>0.222026</v>
      </c>
      <c r="NN150" s="475">
        <v>0.63832500000000003</v>
      </c>
      <c r="NO150" s="475">
        <v>6.4757999999999982E-2</v>
      </c>
      <c r="NP150" s="475">
        <v>3.9529043898806772E-2</v>
      </c>
      <c r="NQ150" s="475">
        <v>0.51441112985598902</v>
      </c>
      <c r="NR150" s="475">
        <v>1.8110086740608327</v>
      </c>
      <c r="NS150" s="475">
        <v>0</v>
      </c>
      <c r="NT150" s="475">
        <v>16.341386104825489</v>
      </c>
      <c r="NU150" s="475">
        <v>0.6210372757220769</v>
      </c>
      <c r="NV150" s="475">
        <v>0</v>
      </c>
      <c r="NW150" s="475">
        <v>0.46080063224172702</v>
      </c>
      <c r="NX150" s="475">
        <v>0</v>
      </c>
      <c r="NY150" s="475">
        <v>0</v>
      </c>
      <c r="NZ150" s="475">
        <v>1.0912360403067987</v>
      </c>
      <c r="OA150" s="475">
        <v>2.033999999787121E-2</v>
      </c>
      <c r="OB150" s="475">
        <v>0.2649999999999999</v>
      </c>
      <c r="OC150" s="475">
        <v>1.2341499611927427</v>
      </c>
      <c r="OD150" s="475">
        <v>6.3805422986813684E-14</v>
      </c>
      <c r="OE150" s="475">
        <v>5.5471111250962537E-13</v>
      </c>
      <c r="OF150" s="475">
        <v>0.1099999964237213</v>
      </c>
      <c r="OG150" s="475">
        <v>6.7410668730735784E-2</v>
      </c>
      <c r="OH150" s="475">
        <v>0.33271122566468231</v>
      </c>
      <c r="OI150" s="475">
        <v>0.11</v>
      </c>
      <c r="OJ150" s="475">
        <v>4.2799999999999991E-2</v>
      </c>
      <c r="OK150" s="475">
        <v>5.5020600000000003E-2</v>
      </c>
      <c r="OL150" s="475">
        <v>0.55751144393940855</v>
      </c>
      <c r="OM150" s="475" t="s">
        <v>1395</v>
      </c>
      <c r="ON150" s="475">
        <v>1</v>
      </c>
      <c r="OO150" s="475">
        <v>139</v>
      </c>
      <c r="OP150" s="490"/>
      <c r="OQ150" s="491" t="s">
        <v>1395</v>
      </c>
      <c r="OR150" s="478" t="s">
        <v>1395</v>
      </c>
      <c r="OS150" s="479">
        <v>969513</v>
      </c>
      <c r="OT150" s="479">
        <v>2051</v>
      </c>
      <c r="OU150" s="479" t="s">
        <v>1395</v>
      </c>
      <c r="OV150" s="479" t="s">
        <v>1395</v>
      </c>
      <c r="OW150" s="479">
        <v>0</v>
      </c>
      <c r="OX150" s="479">
        <v>1</v>
      </c>
      <c r="OY150" s="480">
        <v>1</v>
      </c>
      <c r="OZ150" s="480">
        <v>0.54870900490375907</v>
      </c>
      <c r="PA150" s="481"/>
      <c r="PB150" s="482">
        <v>3.465038067869008</v>
      </c>
      <c r="PC150" s="483"/>
      <c r="PD150" s="478">
        <v>296.56134127502185</v>
      </c>
      <c r="PE150" s="479">
        <v>1.7782323115007426E-10</v>
      </c>
      <c r="PF150" s="479">
        <v>395.63031796884036</v>
      </c>
      <c r="PG150" s="480">
        <v>3.465038067869008</v>
      </c>
      <c r="PH150" s="483"/>
      <c r="PI150" s="478">
        <v>3.465038067869008</v>
      </c>
      <c r="PJ150" s="479">
        <v>103725</v>
      </c>
      <c r="PK150" s="479">
        <v>575</v>
      </c>
      <c r="PL150" s="479">
        <v>7.0407015295621989E-2</v>
      </c>
      <c r="PM150" s="484">
        <v>36</v>
      </c>
      <c r="PN150" s="479">
        <v>12168</v>
      </c>
      <c r="PO150" s="485">
        <v>2048</v>
      </c>
      <c r="PP150" s="479">
        <v>33</v>
      </c>
      <c r="PQ150" s="479">
        <v>0</v>
      </c>
      <c r="PR150" s="486" t="s">
        <v>1884</v>
      </c>
      <c r="PS150" s="486" t="s">
        <v>1595</v>
      </c>
      <c r="PT150" s="479">
        <v>1</v>
      </c>
      <c r="PU150" s="487" t="s">
        <v>1883</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row>
    <row r="151" spans="1:457" x14ac:dyDescent="0.35">
      <c r="A151" s="459" t="s">
        <v>1885</v>
      </c>
      <c r="B151" s="460">
        <v>3.53544508316463</v>
      </c>
      <c r="C151" s="488">
        <f>NPV(About!A$94,'H2 Data'!AE$2:BH$2)/30*AB151+B151</f>
        <v>4.8555491407932294</v>
      </c>
      <c r="D151" s="462" t="s">
        <v>1592</v>
      </c>
      <c r="E151" s="463" t="s">
        <v>1885</v>
      </c>
      <c r="F151" s="463" t="s">
        <v>1391</v>
      </c>
      <c r="G151" s="463" t="s">
        <v>1593</v>
      </c>
      <c r="H151" s="463" t="s">
        <v>1829</v>
      </c>
      <c r="I151" s="463" t="s">
        <v>1595</v>
      </c>
      <c r="J151" s="464">
        <v>2052</v>
      </c>
      <c r="K151" s="465">
        <v>575</v>
      </c>
      <c r="L151" s="466">
        <v>0.95</v>
      </c>
      <c r="M151" s="466">
        <v>2.3300000000000001E-2</v>
      </c>
      <c r="N151" s="466">
        <v>0.25</v>
      </c>
      <c r="O151" s="471">
        <v>0.11</v>
      </c>
      <c r="P151" s="465">
        <v>1</v>
      </c>
      <c r="Q151" s="465">
        <v>2</v>
      </c>
      <c r="R151" s="465">
        <v>30</v>
      </c>
      <c r="S151" s="467" t="s">
        <v>1395</v>
      </c>
      <c r="T151" s="468">
        <v>66072</v>
      </c>
      <c r="U151" s="468">
        <v>651282.99999999988</v>
      </c>
      <c r="V151" s="468">
        <v>226532.99999999997</v>
      </c>
      <c r="W151" s="468">
        <v>45304.999999999993</v>
      </c>
      <c r="X151" s="465">
        <v>0</v>
      </c>
      <c r="Y151" s="469" t="s">
        <v>1830</v>
      </c>
      <c r="Z151" s="470">
        <v>18.559999999999999</v>
      </c>
      <c r="AA151" s="469" t="s">
        <v>1397</v>
      </c>
      <c r="AB151" s="465">
        <v>8.9999999999999993E-3</v>
      </c>
      <c r="AC151" s="466">
        <v>0.7</v>
      </c>
      <c r="AD151" s="466">
        <v>0.7</v>
      </c>
      <c r="AE151" s="466">
        <v>0.7</v>
      </c>
      <c r="AF151" s="467" t="s">
        <v>1398</v>
      </c>
      <c r="AG151" s="465">
        <v>428</v>
      </c>
      <c r="AH151" s="465">
        <v>428</v>
      </c>
      <c r="AI151" s="465">
        <v>428</v>
      </c>
      <c r="AJ151" s="465">
        <v>30</v>
      </c>
      <c r="AK151" s="469" t="s">
        <v>1399</v>
      </c>
      <c r="AL151" s="466">
        <v>1</v>
      </c>
      <c r="AM151" s="466">
        <v>0</v>
      </c>
      <c r="AN151" s="469" t="s">
        <v>1400</v>
      </c>
      <c r="AO151" s="466"/>
      <c r="AP151" s="466"/>
      <c r="AQ151" s="466"/>
      <c r="AR151" s="466"/>
      <c r="AS151" s="466"/>
      <c r="AT151" s="466"/>
      <c r="AU151" s="466"/>
      <c r="AV151" s="466"/>
      <c r="AW151" s="466"/>
      <c r="AX151" s="466"/>
      <c r="AY151" s="466"/>
      <c r="AZ151" s="466"/>
      <c r="BA151" s="466"/>
      <c r="BB151" s="466"/>
      <c r="BC151" s="466"/>
      <c r="BD151" s="466"/>
      <c r="BE151" s="466"/>
      <c r="BF151" s="466"/>
      <c r="BG151" s="466"/>
      <c r="BH151" s="466"/>
      <c r="BI151" s="466"/>
      <c r="BJ151" s="466"/>
      <c r="BK151" s="466"/>
      <c r="BL151" s="466"/>
      <c r="BM151" s="466"/>
      <c r="BN151" s="466"/>
      <c r="BO151" s="466"/>
      <c r="BP151" s="466"/>
      <c r="BQ151" s="466"/>
      <c r="BR151" s="466"/>
      <c r="BS151" s="466"/>
      <c r="BT151" s="466"/>
      <c r="BU151" s="466"/>
      <c r="BV151" s="466"/>
      <c r="BW151" s="466"/>
      <c r="BX151" s="466"/>
      <c r="BY151" s="466"/>
      <c r="BZ151" s="466"/>
      <c r="CA151" s="466"/>
      <c r="CB151" s="466"/>
      <c r="CC151" s="466"/>
      <c r="CD151" s="466"/>
      <c r="CE151" s="466"/>
      <c r="CF151" s="466"/>
      <c r="CG151" s="466"/>
      <c r="CH151" s="466"/>
      <c r="CI151" s="466"/>
      <c r="CJ151" s="466"/>
      <c r="CK151" s="466"/>
      <c r="CL151" s="466"/>
      <c r="CM151" s="466"/>
      <c r="CN151" s="466"/>
      <c r="CO151" s="466"/>
      <c r="CP151" s="466"/>
      <c r="CQ151" s="466"/>
      <c r="CR151" s="466"/>
      <c r="CS151" s="466"/>
      <c r="CT151" s="466"/>
      <c r="CU151" s="466"/>
      <c r="CV151" s="466"/>
      <c r="CW151" s="466"/>
      <c r="CX151" s="466"/>
      <c r="CY151" s="466"/>
      <c r="CZ151" s="466"/>
      <c r="DA151" s="466"/>
      <c r="DB151" s="466"/>
      <c r="DC151" s="466"/>
      <c r="DD151" s="466"/>
      <c r="DE151" s="466"/>
      <c r="DF151" s="466"/>
      <c r="DG151" s="466"/>
      <c r="DH151" s="466"/>
      <c r="DI151" s="466"/>
      <c r="DJ151" s="466"/>
      <c r="DK151" s="466"/>
      <c r="DL151" s="466"/>
      <c r="DM151" s="466"/>
      <c r="DN151" s="466"/>
      <c r="DO151" s="466"/>
      <c r="DP151" s="466"/>
      <c r="DQ151" s="466"/>
      <c r="DR151" s="466"/>
      <c r="DS151" s="466"/>
      <c r="DT151" s="466"/>
      <c r="DU151" s="466"/>
      <c r="DV151" s="466"/>
      <c r="DW151" s="471"/>
      <c r="DX151" s="466"/>
      <c r="DY151" s="466"/>
      <c r="DZ151" s="466"/>
      <c r="EA151" s="466"/>
      <c r="EB151" s="466"/>
      <c r="EC151" s="466"/>
      <c r="ED151" s="466"/>
      <c r="EE151" s="466"/>
      <c r="EF151" s="466"/>
      <c r="EG151" s="466"/>
      <c r="EH151" s="466"/>
      <c r="EI151" s="466"/>
      <c r="EJ151" s="466"/>
      <c r="EK151" s="465"/>
      <c r="EL151" s="465"/>
      <c r="EM151" s="465"/>
      <c r="EN151" s="465"/>
      <c r="EO151" s="466"/>
      <c r="EP151" s="466"/>
      <c r="EQ151" s="466"/>
      <c r="ER151" s="465"/>
      <c r="ES151" s="465"/>
      <c r="ET151" s="465"/>
      <c r="EU151" s="465"/>
      <c r="EV151" s="465"/>
      <c r="EW151" s="467"/>
      <c r="EX151" s="467" t="s">
        <v>1401</v>
      </c>
      <c r="EY151" s="467">
        <v>0</v>
      </c>
      <c r="EZ151" s="467">
        <v>0</v>
      </c>
      <c r="FA151" s="467">
        <v>0</v>
      </c>
      <c r="FB151" s="469" t="s">
        <v>1402</v>
      </c>
      <c r="FC151" s="467">
        <v>62.117280000000001</v>
      </c>
      <c r="FD151" s="469" t="s">
        <v>1831</v>
      </c>
      <c r="FE151" s="467">
        <v>1589.991</v>
      </c>
      <c r="FF151" s="469" t="s">
        <v>1404</v>
      </c>
      <c r="FG151" s="467">
        <v>0</v>
      </c>
      <c r="FH151" s="469" t="s">
        <v>1405</v>
      </c>
      <c r="FI151" s="467">
        <v>0</v>
      </c>
      <c r="FJ151" s="469" t="s">
        <v>1405</v>
      </c>
      <c r="FK151" s="467">
        <v>0</v>
      </c>
      <c r="FL151" s="472">
        <v>0</v>
      </c>
      <c r="FM151" s="473">
        <v>0</v>
      </c>
      <c r="FN151" s="473">
        <v>0</v>
      </c>
      <c r="FO151" s="473">
        <v>0</v>
      </c>
      <c r="FP151" s="473">
        <v>0</v>
      </c>
      <c r="FQ151" s="473">
        <v>0</v>
      </c>
      <c r="FR151" s="473">
        <v>0</v>
      </c>
      <c r="FS151" s="473">
        <v>0</v>
      </c>
      <c r="FT151" s="473">
        <v>0</v>
      </c>
      <c r="FU151" s="473">
        <v>0</v>
      </c>
      <c r="FV151" s="473">
        <v>0</v>
      </c>
      <c r="FW151" s="473">
        <v>0</v>
      </c>
      <c r="FX151" s="473">
        <v>0</v>
      </c>
      <c r="FY151" s="473">
        <v>0</v>
      </c>
      <c r="FZ151" s="473">
        <v>0</v>
      </c>
      <c r="GA151" s="473">
        <v>0</v>
      </c>
      <c r="GB151" s="473">
        <v>0</v>
      </c>
      <c r="GC151" s="473">
        <v>0</v>
      </c>
      <c r="GD151" s="473">
        <v>0</v>
      </c>
      <c r="GE151" s="473">
        <v>0</v>
      </c>
      <c r="GF151" s="473">
        <v>0</v>
      </c>
      <c r="GG151" s="473">
        <v>0</v>
      </c>
      <c r="GH151" s="473">
        <v>0</v>
      </c>
      <c r="GI151" s="473">
        <v>0</v>
      </c>
      <c r="GJ151" s="473">
        <v>0</v>
      </c>
      <c r="GK151" s="473">
        <v>0</v>
      </c>
      <c r="GL151" s="473">
        <v>0</v>
      </c>
      <c r="GM151" s="473">
        <v>0</v>
      </c>
      <c r="GN151" s="473">
        <v>0</v>
      </c>
      <c r="GO151" s="473">
        <v>0</v>
      </c>
      <c r="GP151" s="473">
        <v>0</v>
      </c>
      <c r="GQ151" s="473">
        <v>0</v>
      </c>
      <c r="GR151" s="473">
        <v>0</v>
      </c>
      <c r="GS151" s="473">
        <v>0</v>
      </c>
      <c r="GT151" s="473">
        <v>0</v>
      </c>
      <c r="GU151" s="473">
        <v>0</v>
      </c>
      <c r="GV151" s="473">
        <v>0</v>
      </c>
      <c r="GW151" s="473">
        <v>0</v>
      </c>
      <c r="GX151" s="473">
        <v>0</v>
      </c>
      <c r="GY151" s="473">
        <v>0</v>
      </c>
      <c r="GZ151" s="473">
        <v>0</v>
      </c>
      <c r="HA151" s="473">
        <v>0</v>
      </c>
      <c r="HB151" s="473">
        <v>0</v>
      </c>
      <c r="HC151" s="473">
        <v>0</v>
      </c>
      <c r="HD151" s="473">
        <v>0</v>
      </c>
      <c r="HE151" s="473">
        <v>0</v>
      </c>
      <c r="HF151" s="473">
        <v>0</v>
      </c>
      <c r="HG151" s="473">
        <v>0</v>
      </c>
      <c r="HH151" s="473">
        <v>0</v>
      </c>
      <c r="HI151" s="473">
        <v>0</v>
      </c>
      <c r="HJ151" s="473">
        <v>0</v>
      </c>
      <c r="HK151" s="473">
        <v>0</v>
      </c>
      <c r="HL151" s="473">
        <v>0</v>
      </c>
      <c r="HM151" s="473">
        <v>0</v>
      </c>
      <c r="HN151" s="473">
        <v>0</v>
      </c>
      <c r="HO151" s="473">
        <v>0</v>
      </c>
      <c r="HP151" s="473">
        <v>0</v>
      </c>
      <c r="HQ151" s="473">
        <v>0</v>
      </c>
      <c r="HR151" s="473">
        <v>0</v>
      </c>
      <c r="HS151" s="473">
        <v>0</v>
      </c>
      <c r="HT151" s="473">
        <v>0</v>
      </c>
      <c r="HU151" s="473">
        <v>0</v>
      </c>
      <c r="HV151" s="473">
        <v>0</v>
      </c>
      <c r="HW151" s="473">
        <v>0</v>
      </c>
      <c r="HX151" s="473">
        <v>0</v>
      </c>
      <c r="HY151" s="473">
        <v>0</v>
      </c>
      <c r="HZ151" s="473">
        <v>0</v>
      </c>
      <c r="IA151" s="473">
        <v>0</v>
      </c>
      <c r="IB151" s="473">
        <v>0</v>
      </c>
      <c r="IC151" s="473">
        <v>0</v>
      </c>
      <c r="ID151" s="473">
        <v>0</v>
      </c>
      <c r="IE151" s="473">
        <v>0</v>
      </c>
      <c r="IF151" s="473">
        <v>0</v>
      </c>
      <c r="IG151" s="473">
        <v>0</v>
      </c>
      <c r="IH151" s="473">
        <v>0</v>
      </c>
      <c r="II151" s="473">
        <v>0</v>
      </c>
      <c r="IJ151" s="473">
        <v>0</v>
      </c>
      <c r="IK151" s="473">
        <v>0</v>
      </c>
      <c r="IL151" s="473">
        <v>0</v>
      </c>
      <c r="IM151" s="473">
        <v>0</v>
      </c>
      <c r="IN151" s="473">
        <v>0</v>
      </c>
      <c r="IO151" s="473">
        <v>0</v>
      </c>
      <c r="IP151" s="473">
        <v>0</v>
      </c>
      <c r="IQ151" s="473">
        <v>0</v>
      </c>
      <c r="IR151" s="473">
        <v>0</v>
      </c>
      <c r="IS151" s="473">
        <v>0</v>
      </c>
      <c r="IT151" s="473">
        <v>0</v>
      </c>
      <c r="IU151" s="473">
        <v>0</v>
      </c>
      <c r="IV151" s="473">
        <v>0</v>
      </c>
      <c r="IW151" s="473">
        <v>0</v>
      </c>
      <c r="IX151" s="473">
        <v>0</v>
      </c>
      <c r="IY151" s="473">
        <v>0</v>
      </c>
      <c r="IZ151" s="473">
        <v>0</v>
      </c>
      <c r="JA151" s="473">
        <v>0</v>
      </c>
      <c r="JB151" s="473">
        <v>0</v>
      </c>
      <c r="JC151" s="473">
        <v>0</v>
      </c>
      <c r="JD151" s="473">
        <v>0</v>
      </c>
      <c r="JE151" s="473">
        <v>0</v>
      </c>
      <c r="JF151" s="473">
        <v>0</v>
      </c>
      <c r="JG151" s="473">
        <v>0</v>
      </c>
      <c r="JH151" s="473">
        <v>0</v>
      </c>
      <c r="JI151" s="467" t="s">
        <v>1416</v>
      </c>
      <c r="JJ151" s="467" t="s">
        <v>1416</v>
      </c>
      <c r="JK151" s="395"/>
      <c r="JL151" s="395"/>
      <c r="JM151" s="395"/>
      <c r="JN151" s="395"/>
      <c r="JO151" s="395"/>
      <c r="JP151" s="395"/>
      <c r="JQ151" s="395"/>
      <c r="JR151" s="395"/>
      <c r="JS151" s="395"/>
      <c r="JT151" s="395"/>
      <c r="JU151" s="395"/>
      <c r="JV151" s="395"/>
      <c r="JW151" s="395"/>
      <c r="JX151" s="395"/>
      <c r="JY151" s="395"/>
      <c r="JZ151" s="395"/>
      <c r="KA151" s="395"/>
      <c r="KB151" s="395"/>
      <c r="KC151" s="395"/>
      <c r="KD151" s="395"/>
      <c r="KE151" s="395"/>
      <c r="KF151" s="395"/>
      <c r="KG151" s="395"/>
      <c r="KH151" s="395"/>
      <c r="KI151" s="395"/>
      <c r="KJ151" s="395"/>
      <c r="KK151" s="395"/>
      <c r="KL151" s="395"/>
      <c r="KM151" s="395"/>
      <c r="KN151" s="395"/>
      <c r="KO151" s="395"/>
      <c r="KP151" s="395"/>
      <c r="KQ151" s="395"/>
      <c r="KR151" s="395"/>
      <c r="KS151" s="395"/>
      <c r="KT151" s="395"/>
      <c r="KU151" s="395"/>
      <c r="KV151" s="395"/>
      <c r="KW151" s="395"/>
      <c r="KX151" s="395"/>
      <c r="KY151" s="395"/>
      <c r="KZ151" s="395"/>
      <c r="LA151" s="395"/>
      <c r="LB151" s="395"/>
      <c r="LC151" s="395"/>
      <c r="LD151" s="395"/>
      <c r="LE151" s="395"/>
      <c r="LF151" s="395"/>
      <c r="LG151" s="395"/>
      <c r="LH151" s="395"/>
      <c r="LI151" s="395"/>
      <c r="LJ151" s="395"/>
      <c r="LK151" s="395"/>
      <c r="LL151" s="395"/>
      <c r="LM151" s="395"/>
      <c r="LN151" s="395"/>
      <c r="LO151" s="395"/>
      <c r="LP151" s="395"/>
      <c r="LQ151" s="395"/>
      <c r="LR151" s="395"/>
      <c r="LS151" s="395"/>
      <c r="LT151" s="395"/>
      <c r="LU151" s="395"/>
      <c r="LV151" s="395"/>
      <c r="LW151" s="395"/>
      <c r="LX151" s="395"/>
      <c r="LY151" s="395"/>
      <c r="LZ151" s="395"/>
      <c r="MA151" s="395"/>
      <c r="MB151" s="395"/>
      <c r="MC151" s="395"/>
      <c r="MD151" s="395"/>
      <c r="ME151" s="395"/>
      <c r="MF151" s="395"/>
      <c r="MG151" s="395"/>
      <c r="MH151" s="395"/>
      <c r="MI151" s="395"/>
      <c r="MJ151" s="395"/>
      <c r="MK151" s="395"/>
      <c r="ML151" s="395"/>
      <c r="MM151" s="395"/>
      <c r="MN151" s="395"/>
      <c r="MO151" s="395"/>
      <c r="MP151" s="395"/>
      <c r="MQ151" s="395"/>
      <c r="MR151" s="395"/>
      <c r="MS151" s="395"/>
      <c r="MT151" s="395"/>
      <c r="MU151" s="395"/>
      <c r="MV151" s="395"/>
      <c r="MW151" s="395"/>
      <c r="MX151" s="395"/>
      <c r="MY151" s="395"/>
      <c r="MZ151" s="395"/>
      <c r="NA151" s="395"/>
      <c r="NB151" s="395"/>
      <c r="NC151" s="395"/>
      <c r="ND151" s="395"/>
      <c r="NE151" s="395"/>
      <c r="NF151" s="395"/>
      <c r="NG151" s="489"/>
      <c r="NH151" s="475">
        <v>3.53544508316463</v>
      </c>
      <c r="NI151" s="475">
        <v>29.421973982096048</v>
      </c>
      <c r="NJ151" s="475">
        <v>3.732344799067302</v>
      </c>
      <c r="NK151" s="475">
        <v>4637.074943999999</v>
      </c>
      <c r="NL151" s="475">
        <v>22.287573609807534</v>
      </c>
      <c r="NM151" s="475">
        <v>0.22653299999999998</v>
      </c>
      <c r="NN151" s="475">
        <v>0.65128299999999983</v>
      </c>
      <c r="NO151" s="475">
        <v>6.6072000000000006E-2</v>
      </c>
      <c r="NP151" s="475">
        <v>4.0331423530093072E-2</v>
      </c>
      <c r="NQ151" s="475">
        <v>0.52485327949194061</v>
      </c>
      <c r="NR151" s="475">
        <v>1.8477557874705202</v>
      </c>
      <c r="NS151" s="475">
        <v>0</v>
      </c>
      <c r="NT151" s="475">
        <v>16.673524336228493</v>
      </c>
      <c r="NU151" s="475">
        <v>0.63363821389520802</v>
      </c>
      <c r="NV151" s="475">
        <v>0</v>
      </c>
      <c r="NW151" s="475">
        <v>0.47007735007116314</v>
      </c>
      <c r="NX151" s="475">
        <v>0</v>
      </c>
      <c r="NY151" s="475">
        <v>0</v>
      </c>
      <c r="NZ151" s="475">
        <v>1.1131737955900214</v>
      </c>
      <c r="OA151" s="475">
        <v>2.0339999988655457E-2</v>
      </c>
      <c r="OB151" s="475">
        <v>0.2649999999999999</v>
      </c>
      <c r="OC151" s="475">
        <v>1.2591136776019134</v>
      </c>
      <c r="OD151" s="475">
        <v>6.3824146574678579E-14</v>
      </c>
      <c r="OE151" s="475">
        <v>5.5487389149875381E-13</v>
      </c>
      <c r="OF151" s="475">
        <v>0.1099999964237213</v>
      </c>
      <c r="OG151" s="475">
        <v>6.740529835224153E-2</v>
      </c>
      <c r="OH151" s="475">
        <v>0.33253677277281407</v>
      </c>
      <c r="OI151" s="475">
        <v>0.11</v>
      </c>
      <c r="OJ151" s="475">
        <v>4.2799999999999998E-2</v>
      </c>
      <c r="OK151" s="475">
        <v>5.502060000000001E-2</v>
      </c>
      <c r="OL151" s="475">
        <v>0.54636757256116397</v>
      </c>
      <c r="OM151" s="475" t="s">
        <v>1395</v>
      </c>
      <c r="ON151" s="475">
        <v>1</v>
      </c>
      <c r="OO151" s="475">
        <v>140</v>
      </c>
      <c r="OP151" s="490"/>
      <c r="OQ151" s="491" t="s">
        <v>1395</v>
      </c>
      <c r="OR151" s="478" t="s">
        <v>1395</v>
      </c>
      <c r="OS151" s="479">
        <v>989192.99999999988</v>
      </c>
      <c r="OT151" s="479">
        <v>2052</v>
      </c>
      <c r="OU151" s="479" t="s">
        <v>1395</v>
      </c>
      <c r="OV151" s="479" t="s">
        <v>1395</v>
      </c>
      <c r="OW151" s="479">
        <v>0</v>
      </c>
      <c r="OX151" s="479">
        <v>1</v>
      </c>
      <c r="OY151" s="480">
        <v>1</v>
      </c>
      <c r="OZ151" s="480">
        <v>0.53777074794812707</v>
      </c>
      <c r="PA151" s="481"/>
      <c r="PB151" s="482">
        <v>3.53544508316463</v>
      </c>
      <c r="PC151" s="483"/>
      <c r="PD151" s="478">
        <v>296.53313231452682</v>
      </c>
      <c r="PE151" s="479">
        <v>1.7431993317605095E-10</v>
      </c>
      <c r="PF151" s="479">
        <v>395.56485807570249</v>
      </c>
      <c r="PG151" s="480">
        <v>3.53544508316463</v>
      </c>
      <c r="PH151" s="483"/>
      <c r="PI151" s="478">
        <v>3.53544508316463</v>
      </c>
      <c r="PJ151" s="479">
        <v>104300</v>
      </c>
      <c r="PK151" s="479">
        <v>575</v>
      </c>
      <c r="PL151" s="479">
        <v>6.7739964721087009</v>
      </c>
      <c r="PM151" s="484">
        <v>36</v>
      </c>
      <c r="PN151" s="479">
        <v>12132</v>
      </c>
      <c r="PO151" s="485">
        <v>2049</v>
      </c>
      <c r="PP151" s="479">
        <v>33</v>
      </c>
      <c r="PQ151" s="479">
        <v>0</v>
      </c>
      <c r="PR151" s="486" t="s">
        <v>1886</v>
      </c>
      <c r="PS151" s="486" t="s">
        <v>1595</v>
      </c>
      <c r="PT151" s="479">
        <v>1</v>
      </c>
      <c r="PU151" s="487" t="s">
        <v>1885</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row>
    <row r="152" spans="1:457" x14ac:dyDescent="0.35">
      <c r="A152" s="459" t="s">
        <v>1887</v>
      </c>
      <c r="B152" s="460">
        <v>10.309441555273331</v>
      </c>
      <c r="C152" s="488">
        <f>NPV(About!A$94,'H2 Data'!AE$2:BH$2)/30*AB152+B152</f>
        <v>10.309441555273331</v>
      </c>
      <c r="D152" s="462" t="s">
        <v>1592</v>
      </c>
      <c r="E152" s="463" t="s">
        <v>1887</v>
      </c>
      <c r="F152" s="463" t="s">
        <v>1391</v>
      </c>
      <c r="G152" s="463" t="s">
        <v>1392</v>
      </c>
      <c r="H152" s="463" t="s">
        <v>1829</v>
      </c>
      <c r="I152" s="463" t="s">
        <v>1394</v>
      </c>
      <c r="J152" s="464">
        <v>2025</v>
      </c>
      <c r="K152" s="465">
        <v>100</v>
      </c>
      <c r="L152" s="466">
        <v>0.14000000000000001</v>
      </c>
      <c r="M152" s="466">
        <v>2.3300000000000001E-2</v>
      </c>
      <c r="N152" s="466">
        <v>0.25</v>
      </c>
      <c r="O152" s="471">
        <v>0.11</v>
      </c>
      <c r="P152" s="465">
        <v>1</v>
      </c>
      <c r="Q152" s="465">
        <v>2</v>
      </c>
      <c r="R152" s="465">
        <v>30</v>
      </c>
      <c r="S152" s="467" t="s">
        <v>1395</v>
      </c>
      <c r="T152" s="468">
        <v>100238.00000000001</v>
      </c>
      <c r="U152" s="468">
        <v>988059</v>
      </c>
      <c r="V152" s="468">
        <v>343673</v>
      </c>
      <c r="W152" s="468">
        <v>28639.000000000004</v>
      </c>
      <c r="X152" s="465">
        <v>0</v>
      </c>
      <c r="Y152" s="469" t="s">
        <v>1888</v>
      </c>
      <c r="Z152" s="470">
        <v>19.48</v>
      </c>
      <c r="AA152" s="469" t="s">
        <v>1397</v>
      </c>
      <c r="AB152" s="465">
        <v>0</v>
      </c>
      <c r="AC152" s="466">
        <v>0</v>
      </c>
      <c r="AD152" s="466">
        <v>0.48</v>
      </c>
      <c r="AE152" s="466">
        <v>0.48</v>
      </c>
      <c r="AF152" s="467" t="s">
        <v>1398</v>
      </c>
      <c r="AG152" s="465">
        <v>458.47329999999999</v>
      </c>
      <c r="AH152" s="465">
        <v>458.47329999999999</v>
      </c>
      <c r="AI152" s="465">
        <v>458.47329999999999</v>
      </c>
      <c r="AJ152" s="465">
        <v>30</v>
      </c>
      <c r="AK152" s="469" t="s">
        <v>1399</v>
      </c>
      <c r="AL152" s="466">
        <v>0.91</v>
      </c>
      <c r="AM152" s="466">
        <v>0.01</v>
      </c>
      <c r="AN152" s="469" t="s">
        <v>1400</v>
      </c>
      <c r="AO152" s="466"/>
      <c r="AP152" s="466"/>
      <c r="AQ152" s="466"/>
      <c r="AR152" s="466"/>
      <c r="AS152" s="466"/>
      <c r="AT152" s="466"/>
      <c r="AU152" s="466"/>
      <c r="AV152" s="466"/>
      <c r="AW152" s="466"/>
      <c r="AX152" s="466"/>
      <c r="AY152" s="466"/>
      <c r="AZ152" s="466"/>
      <c r="BA152" s="466"/>
      <c r="BB152" s="466"/>
      <c r="BC152" s="466"/>
      <c r="BD152" s="466"/>
      <c r="BE152" s="466"/>
      <c r="BF152" s="466"/>
      <c r="BG152" s="466"/>
      <c r="BH152" s="466"/>
      <c r="BI152" s="466"/>
      <c r="BJ152" s="466"/>
      <c r="BK152" s="466"/>
      <c r="BL152" s="466"/>
      <c r="BM152" s="466"/>
      <c r="BN152" s="466"/>
      <c r="BO152" s="466"/>
      <c r="BP152" s="466"/>
      <c r="BQ152" s="466"/>
      <c r="BR152" s="466"/>
      <c r="BS152" s="466"/>
      <c r="BT152" s="466"/>
      <c r="BU152" s="466"/>
      <c r="BV152" s="466"/>
      <c r="BW152" s="466"/>
      <c r="BX152" s="466"/>
      <c r="BY152" s="466"/>
      <c r="BZ152" s="466"/>
      <c r="CA152" s="466"/>
      <c r="CB152" s="466"/>
      <c r="CC152" s="466"/>
      <c r="CD152" s="466"/>
      <c r="CE152" s="466"/>
      <c r="CF152" s="466"/>
      <c r="CG152" s="466"/>
      <c r="CH152" s="466"/>
      <c r="CI152" s="466"/>
      <c r="CJ152" s="466"/>
      <c r="CK152" s="466"/>
      <c r="CL152" s="466"/>
      <c r="CM152" s="466"/>
      <c r="CN152" s="466"/>
      <c r="CO152" s="466"/>
      <c r="CP152" s="466"/>
      <c r="CQ152" s="466"/>
      <c r="CR152" s="466"/>
      <c r="CS152" s="466"/>
      <c r="CT152" s="466"/>
      <c r="CU152" s="466"/>
      <c r="CV152" s="466"/>
      <c r="CW152" s="466"/>
      <c r="CX152" s="466"/>
      <c r="CY152" s="466"/>
      <c r="CZ152" s="466"/>
      <c r="DA152" s="466"/>
      <c r="DB152" s="466"/>
      <c r="DC152" s="466"/>
      <c r="DD152" s="466"/>
      <c r="DE152" s="466"/>
      <c r="DF152" s="466"/>
      <c r="DG152" s="466"/>
      <c r="DH152" s="466"/>
      <c r="DI152" s="466"/>
      <c r="DJ152" s="466"/>
      <c r="DK152" s="466"/>
      <c r="DL152" s="466"/>
      <c r="DM152" s="466"/>
      <c r="DN152" s="466"/>
      <c r="DO152" s="466"/>
      <c r="DP152" s="466"/>
      <c r="DQ152" s="466"/>
      <c r="DR152" s="466"/>
      <c r="DS152" s="466"/>
      <c r="DT152" s="466"/>
      <c r="DU152" s="466"/>
      <c r="DV152" s="466"/>
      <c r="DW152" s="471"/>
      <c r="DX152" s="466"/>
      <c r="DY152" s="466"/>
      <c r="DZ152" s="466"/>
      <c r="EA152" s="466"/>
      <c r="EB152" s="466"/>
      <c r="EC152" s="466"/>
      <c r="ED152" s="466"/>
      <c r="EE152" s="466"/>
      <c r="EF152" s="466"/>
      <c r="EG152" s="466"/>
      <c r="EH152" s="466"/>
      <c r="EI152" s="466"/>
      <c r="EJ152" s="466"/>
      <c r="EK152" s="465"/>
      <c r="EL152" s="465"/>
      <c r="EM152" s="465"/>
      <c r="EN152" s="465"/>
      <c r="EO152" s="466"/>
      <c r="EP152" s="466"/>
      <c r="EQ152" s="466"/>
      <c r="ER152" s="465"/>
      <c r="ES152" s="465"/>
      <c r="ET152" s="465"/>
      <c r="EU152" s="465"/>
      <c r="EV152" s="465"/>
      <c r="EW152" s="467"/>
      <c r="EX152" s="467" t="s">
        <v>1401</v>
      </c>
      <c r="EY152" s="467">
        <v>0</v>
      </c>
      <c r="EZ152" s="467">
        <v>0</v>
      </c>
      <c r="FA152" s="467">
        <v>0</v>
      </c>
      <c r="FB152" s="469" t="s">
        <v>1402</v>
      </c>
      <c r="FC152" s="467">
        <v>100</v>
      </c>
      <c r="FD152" s="469" t="s">
        <v>1831</v>
      </c>
      <c r="FE152" s="467">
        <v>0</v>
      </c>
      <c r="FF152" s="469" t="s">
        <v>1404</v>
      </c>
      <c r="FG152" s="467">
        <v>0</v>
      </c>
      <c r="FH152" s="469" t="s">
        <v>1405</v>
      </c>
      <c r="FI152" s="467">
        <v>0</v>
      </c>
      <c r="FJ152" s="469" t="s">
        <v>1405</v>
      </c>
      <c r="FK152" s="467">
        <v>0</v>
      </c>
      <c r="FL152" s="472">
        <v>1</v>
      </c>
      <c r="FM152" s="473">
        <v>0</v>
      </c>
      <c r="FN152" s="473">
        <v>0</v>
      </c>
      <c r="FO152" s="473">
        <v>0</v>
      </c>
      <c r="FP152" s="473">
        <v>0</v>
      </c>
      <c r="FQ152" s="473">
        <v>0</v>
      </c>
      <c r="FR152" s="473">
        <v>0</v>
      </c>
      <c r="FS152" s="473">
        <v>0</v>
      </c>
      <c r="FT152" s="473">
        <v>0</v>
      </c>
      <c r="FU152" s="473">
        <v>0</v>
      </c>
      <c r="FV152" s="473">
        <v>132349</v>
      </c>
      <c r="FW152" s="473">
        <v>0</v>
      </c>
      <c r="FX152" s="473">
        <v>0</v>
      </c>
      <c r="FY152" s="473">
        <v>0</v>
      </c>
      <c r="FZ152" s="473">
        <v>0</v>
      </c>
      <c r="GA152" s="473">
        <v>0</v>
      </c>
      <c r="GB152" s="473">
        <v>0</v>
      </c>
      <c r="GC152" s="473">
        <v>0</v>
      </c>
      <c r="GD152" s="473">
        <v>0</v>
      </c>
      <c r="GE152" s="473">
        <v>0</v>
      </c>
      <c r="GF152" s="473">
        <v>94507</v>
      </c>
      <c r="GG152" s="473">
        <v>0</v>
      </c>
      <c r="GH152" s="473">
        <v>0</v>
      </c>
      <c r="GI152" s="473">
        <v>0</v>
      </c>
      <c r="GJ152" s="473">
        <v>0</v>
      </c>
      <c r="GK152" s="473">
        <v>0</v>
      </c>
      <c r="GL152" s="473">
        <v>0</v>
      </c>
      <c r="GM152" s="473">
        <v>0</v>
      </c>
      <c r="GN152" s="473">
        <v>0</v>
      </c>
      <c r="GO152" s="473">
        <v>0</v>
      </c>
      <c r="GP152" s="473">
        <v>0</v>
      </c>
      <c r="GQ152" s="473">
        <v>0</v>
      </c>
      <c r="GR152" s="473">
        <v>0</v>
      </c>
      <c r="GS152" s="473">
        <v>0</v>
      </c>
      <c r="GT152" s="473">
        <v>0</v>
      </c>
      <c r="GU152" s="473">
        <v>0</v>
      </c>
      <c r="GV152" s="473">
        <v>0</v>
      </c>
      <c r="GW152" s="473">
        <v>0</v>
      </c>
      <c r="GX152" s="473">
        <v>0</v>
      </c>
      <c r="GY152" s="473">
        <v>0</v>
      </c>
      <c r="GZ152" s="473">
        <v>0</v>
      </c>
      <c r="HA152" s="473">
        <v>0</v>
      </c>
      <c r="HB152" s="473">
        <v>0</v>
      </c>
      <c r="HC152" s="473">
        <v>0</v>
      </c>
      <c r="HD152" s="473">
        <v>0</v>
      </c>
      <c r="HE152" s="473">
        <v>0</v>
      </c>
      <c r="HF152" s="473">
        <v>0</v>
      </c>
      <c r="HG152" s="473">
        <v>0</v>
      </c>
      <c r="HH152" s="473">
        <v>0</v>
      </c>
      <c r="HI152" s="473">
        <v>0</v>
      </c>
      <c r="HJ152" s="473">
        <v>0</v>
      </c>
      <c r="HK152" s="473">
        <v>0</v>
      </c>
      <c r="HL152" s="473">
        <v>0</v>
      </c>
      <c r="HM152" s="473">
        <v>0</v>
      </c>
      <c r="HN152" s="473">
        <v>0</v>
      </c>
      <c r="HO152" s="473">
        <v>0</v>
      </c>
      <c r="HP152" s="473">
        <v>0</v>
      </c>
      <c r="HQ152" s="473">
        <v>0</v>
      </c>
      <c r="HR152" s="473">
        <v>0</v>
      </c>
      <c r="HS152" s="473">
        <v>0</v>
      </c>
      <c r="HT152" s="473">
        <v>0</v>
      </c>
      <c r="HU152" s="473">
        <v>0</v>
      </c>
      <c r="HV152" s="473">
        <v>0</v>
      </c>
      <c r="HW152" s="473">
        <v>0</v>
      </c>
      <c r="HX152" s="473">
        <v>0</v>
      </c>
      <c r="HY152" s="473">
        <v>0</v>
      </c>
      <c r="HZ152" s="473">
        <v>0</v>
      </c>
      <c r="IA152" s="473">
        <v>0</v>
      </c>
      <c r="IB152" s="473">
        <v>0</v>
      </c>
      <c r="IC152" s="473">
        <v>0</v>
      </c>
      <c r="ID152" s="473">
        <v>0</v>
      </c>
      <c r="IE152" s="473">
        <v>0</v>
      </c>
      <c r="IF152" s="473">
        <v>0</v>
      </c>
      <c r="IG152" s="473">
        <v>0</v>
      </c>
      <c r="IH152" s="473">
        <v>0</v>
      </c>
      <c r="II152" s="473">
        <v>0</v>
      </c>
      <c r="IJ152" s="473">
        <v>0</v>
      </c>
      <c r="IK152" s="473">
        <v>0</v>
      </c>
      <c r="IL152" s="473">
        <v>0</v>
      </c>
      <c r="IM152" s="473">
        <v>0</v>
      </c>
      <c r="IN152" s="473">
        <v>0</v>
      </c>
      <c r="IO152" s="473">
        <v>0</v>
      </c>
      <c r="IP152" s="473">
        <v>0</v>
      </c>
      <c r="IQ152" s="473">
        <v>0</v>
      </c>
      <c r="IR152" s="473">
        <v>0</v>
      </c>
      <c r="IS152" s="473">
        <v>0</v>
      </c>
      <c r="IT152" s="473">
        <v>0</v>
      </c>
      <c r="IU152" s="473">
        <v>0</v>
      </c>
      <c r="IV152" s="473">
        <v>0</v>
      </c>
      <c r="IW152" s="473">
        <v>0</v>
      </c>
      <c r="IX152" s="473">
        <v>0</v>
      </c>
      <c r="IY152" s="473">
        <v>0</v>
      </c>
      <c r="IZ152" s="473">
        <v>0</v>
      </c>
      <c r="JA152" s="473">
        <v>0</v>
      </c>
      <c r="JB152" s="473">
        <v>0</v>
      </c>
      <c r="JC152" s="473">
        <v>0</v>
      </c>
      <c r="JD152" s="473">
        <v>0</v>
      </c>
      <c r="JE152" s="473">
        <v>0</v>
      </c>
      <c r="JF152" s="473">
        <v>0</v>
      </c>
      <c r="JG152" s="473">
        <v>0</v>
      </c>
      <c r="JH152" s="473">
        <v>0</v>
      </c>
      <c r="JI152" s="467" t="s">
        <v>1406</v>
      </c>
      <c r="JJ152" s="467" t="s">
        <v>1406</v>
      </c>
      <c r="JK152" s="395"/>
      <c r="JL152" s="395"/>
      <c r="JM152" s="395"/>
      <c r="JN152" s="395"/>
      <c r="JO152" s="395"/>
      <c r="JP152" s="395"/>
      <c r="JQ152" s="395"/>
      <c r="JR152" s="395"/>
      <c r="JS152" s="395"/>
      <c r="JT152" s="395"/>
      <c r="JU152" s="395"/>
      <c r="JV152" s="395"/>
      <c r="JW152" s="395"/>
      <c r="JX152" s="395"/>
      <c r="JY152" s="395"/>
      <c r="JZ152" s="395"/>
      <c r="KA152" s="395"/>
      <c r="KB152" s="395"/>
      <c r="KC152" s="395"/>
      <c r="KD152" s="395"/>
      <c r="KE152" s="395"/>
      <c r="KF152" s="395"/>
      <c r="KG152" s="395"/>
      <c r="KH152" s="395"/>
      <c r="KI152" s="395"/>
      <c r="KJ152" s="395"/>
      <c r="KK152" s="395"/>
      <c r="KL152" s="395"/>
      <c r="KM152" s="395"/>
      <c r="KN152" s="395"/>
      <c r="KO152" s="395"/>
      <c r="KP152" s="395"/>
      <c r="KQ152" s="395"/>
      <c r="KR152" s="395"/>
      <c r="KS152" s="395"/>
      <c r="KT152" s="395"/>
      <c r="KU152" s="395"/>
      <c r="KV152" s="395"/>
      <c r="KW152" s="395"/>
      <c r="KX152" s="395"/>
      <c r="KY152" s="395"/>
      <c r="KZ152" s="395"/>
      <c r="LA152" s="395"/>
      <c r="LB152" s="395"/>
      <c r="LC152" s="395"/>
      <c r="LD152" s="395"/>
      <c r="LE152" s="395"/>
      <c r="LF152" s="395"/>
      <c r="LG152" s="395"/>
      <c r="LH152" s="395"/>
      <c r="LI152" s="395"/>
      <c r="LJ152" s="395"/>
      <c r="LK152" s="395"/>
      <c r="LL152" s="395"/>
      <c r="LM152" s="395"/>
      <c r="LN152" s="395"/>
      <c r="LO152" s="395"/>
      <c r="LP152" s="395"/>
      <c r="LQ152" s="395"/>
      <c r="LR152" s="395"/>
      <c r="LS152" s="395"/>
      <c r="LT152" s="395"/>
      <c r="LU152" s="395"/>
      <c r="LV152" s="395"/>
      <c r="LW152" s="395"/>
      <c r="LX152" s="395"/>
      <c r="LY152" s="395"/>
      <c r="LZ152" s="395"/>
      <c r="MA152" s="395"/>
      <c r="MB152" s="395"/>
      <c r="MC152" s="395"/>
      <c r="MD152" s="395"/>
      <c r="ME152" s="395"/>
      <c r="MF152" s="395"/>
      <c r="MG152" s="395"/>
      <c r="MH152" s="395"/>
      <c r="MI152" s="395"/>
      <c r="MJ152" s="395"/>
      <c r="MK152" s="395"/>
      <c r="ML152" s="395"/>
      <c r="MM152" s="395"/>
      <c r="MN152" s="395"/>
      <c r="MO152" s="395"/>
      <c r="MP152" s="395"/>
      <c r="MQ152" s="395"/>
      <c r="MR152" s="395"/>
      <c r="MS152" s="395"/>
      <c r="MT152" s="395"/>
      <c r="MU152" s="395"/>
      <c r="MV152" s="395"/>
      <c r="MW152" s="395"/>
      <c r="MX152" s="395"/>
      <c r="MY152" s="395"/>
      <c r="MZ152" s="395"/>
      <c r="NA152" s="395"/>
      <c r="NB152" s="395"/>
      <c r="NC152" s="395"/>
      <c r="ND152" s="395"/>
      <c r="NE152" s="395"/>
      <c r="NF152" s="395"/>
      <c r="NG152" s="489"/>
      <c r="NH152" s="475">
        <v>10.309441555273331</v>
      </c>
      <c r="NI152" s="475">
        <v>12.643499123387215</v>
      </c>
      <c r="NJ152" s="475">
        <v>2.6074234320253895</v>
      </c>
      <c r="NK152" s="475">
        <v>566.25497620828116</v>
      </c>
      <c r="NL152" s="475">
        <v>8.0433810423251817</v>
      </c>
      <c r="NM152" s="475">
        <v>0.34367300000000001</v>
      </c>
      <c r="NN152" s="475">
        <v>0.98805900000000002</v>
      </c>
      <c r="NO152" s="475">
        <v>0.10023800000000001</v>
      </c>
      <c r="NP152" s="475">
        <v>2.9307051108908067E-2</v>
      </c>
      <c r="NQ152" s="475">
        <v>0.59121950606625295</v>
      </c>
      <c r="NR152" s="475">
        <v>1.1679041169574353</v>
      </c>
      <c r="NS152" s="475">
        <v>0</v>
      </c>
      <c r="NT152" s="475">
        <v>1.4729280583155155</v>
      </c>
      <c r="NU152" s="475">
        <v>3.5384351509361281E-3</v>
      </c>
      <c r="NV152" s="475">
        <v>0</v>
      </c>
      <c r="NW152" s="475">
        <v>0.93880106434628574</v>
      </c>
      <c r="NX152" s="475">
        <v>0</v>
      </c>
      <c r="NY152" s="475">
        <v>0</v>
      </c>
      <c r="NZ152" s="475">
        <v>2.4265199992709379</v>
      </c>
      <c r="OA152" s="475">
        <v>2.2669191919365023E-2</v>
      </c>
      <c r="OB152" s="475">
        <v>0.2649999999999999</v>
      </c>
      <c r="OC152" s="475">
        <v>2.0517886261175944</v>
      </c>
      <c r="OD152" s="475">
        <v>3.2125182183561225E-14</v>
      </c>
      <c r="OE152" s="475">
        <v>2.7928967028869077E-13</v>
      </c>
      <c r="OF152" s="475">
        <v>0.1099999964237213</v>
      </c>
      <c r="OG152" s="475">
        <v>8.3175697922706626E-2</v>
      </c>
      <c r="OH152" s="475">
        <v>0.31423041375365585</v>
      </c>
      <c r="OI152" s="475">
        <v>0.11</v>
      </c>
      <c r="OJ152" s="475">
        <v>4.5847329999999992E-2</v>
      </c>
      <c r="OK152" s="475">
        <v>7.3374938023999997E-2</v>
      </c>
      <c r="OL152" s="475">
        <v>0.92610481721912519</v>
      </c>
      <c r="OM152" s="475" t="s">
        <v>1395</v>
      </c>
      <c r="ON152" s="475">
        <v>1</v>
      </c>
      <c r="OO152" s="475">
        <v>141</v>
      </c>
      <c r="OP152" s="490"/>
      <c r="OQ152" s="491" t="s">
        <v>1395</v>
      </c>
      <c r="OR152" s="478" t="s">
        <v>1395</v>
      </c>
      <c r="OS152" s="479">
        <v>1687465</v>
      </c>
      <c r="OT152" s="479">
        <v>2025</v>
      </c>
      <c r="OU152" s="479" t="s">
        <v>1395</v>
      </c>
      <c r="OV152" s="479" t="s">
        <v>1395</v>
      </c>
      <c r="OW152" s="479">
        <v>0</v>
      </c>
      <c r="OX152" s="479">
        <v>1</v>
      </c>
      <c r="OY152" s="480">
        <v>1</v>
      </c>
      <c r="OZ152" s="480">
        <v>0.92610481721912519</v>
      </c>
      <c r="PA152" s="481"/>
      <c r="PB152" s="482">
        <v>10.309441555273331</v>
      </c>
      <c r="PC152" s="483"/>
      <c r="PD152" s="478">
        <v>132.61543151132707</v>
      </c>
      <c r="PE152" s="479">
        <v>2.5865150905389769E-11</v>
      </c>
      <c r="PF152" s="479">
        <v>190.01713305629147</v>
      </c>
      <c r="PG152" s="480">
        <v>10.309441555273331</v>
      </c>
      <c r="PH152" s="483"/>
      <c r="PI152" s="478">
        <v>10.309441555273331</v>
      </c>
      <c r="PJ152" s="479">
        <v>104400</v>
      </c>
      <c r="PK152" s="479">
        <v>100</v>
      </c>
      <c r="PL152" s="479">
        <v>-1.3634633997214216</v>
      </c>
      <c r="PM152" s="484">
        <v>36</v>
      </c>
      <c r="PN152" s="479">
        <v>12096</v>
      </c>
      <c r="PO152" s="485">
        <v>2022</v>
      </c>
      <c r="PP152" s="479">
        <v>33</v>
      </c>
      <c r="PQ152" s="479">
        <v>0</v>
      </c>
      <c r="PR152" s="486" t="s">
        <v>1889</v>
      </c>
      <c r="PS152" s="486" t="s">
        <v>1657</v>
      </c>
      <c r="PT152" s="479">
        <v>1</v>
      </c>
      <c r="PU152" s="487" t="s">
        <v>1887</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row>
    <row r="153" spans="1:457" x14ac:dyDescent="0.35">
      <c r="A153" s="459" t="s">
        <v>1890</v>
      </c>
      <c r="B153" s="460">
        <v>8.9459781555519093</v>
      </c>
      <c r="C153" s="488">
        <f>NPV(About!A$94,'H2 Data'!AE$2:BH$2)/30*AB153+B153</f>
        <v>8.9459781555519093</v>
      </c>
      <c r="D153" s="462" t="s">
        <v>1592</v>
      </c>
      <c r="E153" s="463" t="s">
        <v>1890</v>
      </c>
      <c r="F153" s="463" t="s">
        <v>1391</v>
      </c>
      <c r="G153" s="463" t="s">
        <v>1392</v>
      </c>
      <c r="H153" s="463" t="s">
        <v>1829</v>
      </c>
      <c r="I153" s="463" t="s">
        <v>1394</v>
      </c>
      <c r="J153" s="464">
        <v>2026</v>
      </c>
      <c r="K153" s="465">
        <v>100</v>
      </c>
      <c r="L153" s="466">
        <v>0.14000000000000001</v>
      </c>
      <c r="M153" s="466">
        <v>2.3300000000000001E-2</v>
      </c>
      <c r="N153" s="466">
        <v>0.25</v>
      </c>
      <c r="O153" s="471">
        <v>0.11</v>
      </c>
      <c r="P153" s="465">
        <v>1</v>
      </c>
      <c r="Q153" s="465">
        <v>2</v>
      </c>
      <c r="R153" s="465">
        <v>30</v>
      </c>
      <c r="S153" s="467" t="s">
        <v>1395</v>
      </c>
      <c r="T153" s="468">
        <v>89014</v>
      </c>
      <c r="U153" s="468">
        <v>877428</v>
      </c>
      <c r="V153" s="468">
        <v>305192</v>
      </c>
      <c r="W153" s="468">
        <v>25433</v>
      </c>
      <c r="X153" s="465">
        <v>0</v>
      </c>
      <c r="Y153" s="469" t="s">
        <v>1888</v>
      </c>
      <c r="Z153" s="470">
        <v>19.739999999999998</v>
      </c>
      <c r="AA153" s="469" t="s">
        <v>1397</v>
      </c>
      <c r="AB153" s="465">
        <v>0</v>
      </c>
      <c r="AC153" s="466">
        <v>0</v>
      </c>
      <c r="AD153" s="466">
        <v>0.52</v>
      </c>
      <c r="AE153" s="466">
        <v>0.52</v>
      </c>
      <c r="AF153" s="467" t="s">
        <v>1398</v>
      </c>
      <c r="AG153" s="465">
        <v>450.95330000000001</v>
      </c>
      <c r="AH153" s="465">
        <v>450.95330000000001</v>
      </c>
      <c r="AI153" s="465">
        <v>450.95330000000001</v>
      </c>
      <c r="AJ153" s="465">
        <v>30</v>
      </c>
      <c r="AK153" s="469" t="s">
        <v>1399</v>
      </c>
      <c r="AL153" s="466">
        <v>0.91</v>
      </c>
      <c r="AM153" s="466">
        <v>0.01</v>
      </c>
      <c r="AN153" s="469" t="s">
        <v>1400</v>
      </c>
      <c r="AO153" s="466"/>
      <c r="AP153" s="466"/>
      <c r="AQ153" s="466"/>
      <c r="AR153" s="466"/>
      <c r="AS153" s="466"/>
      <c r="AT153" s="466"/>
      <c r="AU153" s="466"/>
      <c r="AV153" s="466"/>
      <c r="AW153" s="466"/>
      <c r="AX153" s="466"/>
      <c r="AY153" s="466"/>
      <c r="AZ153" s="466"/>
      <c r="BA153" s="466"/>
      <c r="BB153" s="466"/>
      <c r="BC153" s="466"/>
      <c r="BD153" s="466"/>
      <c r="BE153" s="466"/>
      <c r="BF153" s="466"/>
      <c r="BG153" s="466"/>
      <c r="BH153" s="466"/>
      <c r="BI153" s="466"/>
      <c r="BJ153" s="466"/>
      <c r="BK153" s="466"/>
      <c r="BL153" s="466"/>
      <c r="BM153" s="466"/>
      <c r="BN153" s="466"/>
      <c r="BO153" s="466"/>
      <c r="BP153" s="466"/>
      <c r="BQ153" s="466"/>
      <c r="BR153" s="466"/>
      <c r="BS153" s="466"/>
      <c r="BT153" s="466"/>
      <c r="BU153" s="466"/>
      <c r="BV153" s="466"/>
      <c r="BW153" s="466"/>
      <c r="BX153" s="466"/>
      <c r="BY153" s="466"/>
      <c r="BZ153" s="466"/>
      <c r="CA153" s="466"/>
      <c r="CB153" s="466"/>
      <c r="CC153" s="466"/>
      <c r="CD153" s="466"/>
      <c r="CE153" s="466"/>
      <c r="CF153" s="466"/>
      <c r="CG153" s="466"/>
      <c r="CH153" s="466"/>
      <c r="CI153" s="466"/>
      <c r="CJ153" s="466"/>
      <c r="CK153" s="466"/>
      <c r="CL153" s="466"/>
      <c r="CM153" s="466"/>
      <c r="CN153" s="466"/>
      <c r="CO153" s="466"/>
      <c r="CP153" s="466"/>
      <c r="CQ153" s="466"/>
      <c r="CR153" s="466"/>
      <c r="CS153" s="466"/>
      <c r="CT153" s="466"/>
      <c r="CU153" s="466"/>
      <c r="CV153" s="466"/>
      <c r="CW153" s="466"/>
      <c r="CX153" s="466"/>
      <c r="CY153" s="466"/>
      <c r="CZ153" s="466"/>
      <c r="DA153" s="466"/>
      <c r="DB153" s="466"/>
      <c r="DC153" s="466"/>
      <c r="DD153" s="466"/>
      <c r="DE153" s="466"/>
      <c r="DF153" s="466"/>
      <c r="DG153" s="466"/>
      <c r="DH153" s="466"/>
      <c r="DI153" s="466"/>
      <c r="DJ153" s="466"/>
      <c r="DK153" s="466"/>
      <c r="DL153" s="466"/>
      <c r="DM153" s="466"/>
      <c r="DN153" s="466"/>
      <c r="DO153" s="466"/>
      <c r="DP153" s="466"/>
      <c r="DQ153" s="466"/>
      <c r="DR153" s="466"/>
      <c r="DS153" s="466"/>
      <c r="DT153" s="466"/>
      <c r="DU153" s="466"/>
      <c r="DV153" s="466"/>
      <c r="DW153" s="471"/>
      <c r="DX153" s="466"/>
      <c r="DY153" s="466"/>
      <c r="DZ153" s="466"/>
      <c r="EA153" s="466"/>
      <c r="EB153" s="466"/>
      <c r="EC153" s="466"/>
      <c r="ED153" s="466"/>
      <c r="EE153" s="466"/>
      <c r="EF153" s="466"/>
      <c r="EG153" s="466"/>
      <c r="EH153" s="466"/>
      <c r="EI153" s="466"/>
      <c r="EJ153" s="466"/>
      <c r="EK153" s="465"/>
      <c r="EL153" s="465"/>
      <c r="EM153" s="465"/>
      <c r="EN153" s="465"/>
      <c r="EO153" s="466"/>
      <c r="EP153" s="466"/>
      <c r="EQ153" s="466"/>
      <c r="ER153" s="465"/>
      <c r="ES153" s="465"/>
      <c r="ET153" s="465"/>
      <c r="EU153" s="465"/>
      <c r="EV153" s="465"/>
      <c r="EW153" s="467"/>
      <c r="EX153" s="467" t="s">
        <v>1401</v>
      </c>
      <c r="EY153" s="467">
        <v>0</v>
      </c>
      <c r="EZ153" s="467">
        <v>0</v>
      </c>
      <c r="FA153" s="467">
        <v>0</v>
      </c>
      <c r="FB153" s="469" t="s">
        <v>1402</v>
      </c>
      <c r="FC153" s="467">
        <v>100</v>
      </c>
      <c r="FD153" s="469" t="s">
        <v>1831</v>
      </c>
      <c r="FE153" s="467">
        <v>0</v>
      </c>
      <c r="FF153" s="469" t="s">
        <v>1404</v>
      </c>
      <c r="FG153" s="467">
        <v>0</v>
      </c>
      <c r="FH153" s="469" t="s">
        <v>1405</v>
      </c>
      <c r="FI153" s="467">
        <v>0</v>
      </c>
      <c r="FJ153" s="469" t="s">
        <v>1405</v>
      </c>
      <c r="FK153" s="467">
        <v>0</v>
      </c>
      <c r="FL153" s="472">
        <v>1</v>
      </c>
      <c r="FM153" s="473">
        <v>0</v>
      </c>
      <c r="FN153" s="473">
        <v>0</v>
      </c>
      <c r="FO153" s="473">
        <v>0</v>
      </c>
      <c r="FP153" s="473">
        <v>0</v>
      </c>
      <c r="FQ153" s="473">
        <v>0</v>
      </c>
      <c r="FR153" s="473">
        <v>0</v>
      </c>
      <c r="FS153" s="473">
        <v>0</v>
      </c>
      <c r="FT153" s="473">
        <v>0</v>
      </c>
      <c r="FU153" s="473">
        <v>0</v>
      </c>
      <c r="FV153" s="473">
        <v>125256</v>
      </c>
      <c r="FW153" s="473">
        <v>0</v>
      </c>
      <c r="FX153" s="473">
        <v>0</v>
      </c>
      <c r="FY153" s="473">
        <v>0</v>
      </c>
      <c r="FZ153" s="473">
        <v>0</v>
      </c>
      <c r="GA153" s="473">
        <v>0</v>
      </c>
      <c r="GB153" s="473">
        <v>0</v>
      </c>
      <c r="GC153" s="473">
        <v>0</v>
      </c>
      <c r="GD153" s="473">
        <v>0</v>
      </c>
      <c r="GE153" s="473">
        <v>0</v>
      </c>
      <c r="GF153" s="473">
        <v>93222.999999999985</v>
      </c>
      <c r="GG153" s="473">
        <v>0</v>
      </c>
      <c r="GH153" s="473">
        <v>0</v>
      </c>
      <c r="GI153" s="473">
        <v>0</v>
      </c>
      <c r="GJ153" s="473">
        <v>0</v>
      </c>
      <c r="GK153" s="473">
        <v>0</v>
      </c>
      <c r="GL153" s="473">
        <v>0</v>
      </c>
      <c r="GM153" s="473">
        <v>0</v>
      </c>
      <c r="GN153" s="473">
        <v>0</v>
      </c>
      <c r="GO153" s="473">
        <v>0</v>
      </c>
      <c r="GP153" s="473">
        <v>0</v>
      </c>
      <c r="GQ153" s="473">
        <v>0</v>
      </c>
      <c r="GR153" s="473">
        <v>0</v>
      </c>
      <c r="GS153" s="473">
        <v>0</v>
      </c>
      <c r="GT153" s="473">
        <v>0</v>
      </c>
      <c r="GU153" s="473">
        <v>0</v>
      </c>
      <c r="GV153" s="473">
        <v>0</v>
      </c>
      <c r="GW153" s="473">
        <v>0</v>
      </c>
      <c r="GX153" s="473">
        <v>0</v>
      </c>
      <c r="GY153" s="473">
        <v>0</v>
      </c>
      <c r="GZ153" s="473">
        <v>0</v>
      </c>
      <c r="HA153" s="473">
        <v>0</v>
      </c>
      <c r="HB153" s="473">
        <v>0</v>
      </c>
      <c r="HC153" s="473">
        <v>0</v>
      </c>
      <c r="HD153" s="473">
        <v>0</v>
      </c>
      <c r="HE153" s="473">
        <v>0</v>
      </c>
      <c r="HF153" s="473">
        <v>0</v>
      </c>
      <c r="HG153" s="473">
        <v>0</v>
      </c>
      <c r="HH153" s="473">
        <v>0</v>
      </c>
      <c r="HI153" s="473">
        <v>0</v>
      </c>
      <c r="HJ153" s="473">
        <v>0</v>
      </c>
      <c r="HK153" s="473">
        <v>0</v>
      </c>
      <c r="HL153" s="473">
        <v>0</v>
      </c>
      <c r="HM153" s="473">
        <v>0</v>
      </c>
      <c r="HN153" s="473">
        <v>0</v>
      </c>
      <c r="HO153" s="473">
        <v>0</v>
      </c>
      <c r="HP153" s="473">
        <v>0</v>
      </c>
      <c r="HQ153" s="473">
        <v>0</v>
      </c>
      <c r="HR153" s="473">
        <v>0</v>
      </c>
      <c r="HS153" s="473">
        <v>0</v>
      </c>
      <c r="HT153" s="473">
        <v>0</v>
      </c>
      <c r="HU153" s="473">
        <v>0</v>
      </c>
      <c r="HV153" s="473">
        <v>0</v>
      </c>
      <c r="HW153" s="473">
        <v>0</v>
      </c>
      <c r="HX153" s="473">
        <v>0</v>
      </c>
      <c r="HY153" s="473">
        <v>0</v>
      </c>
      <c r="HZ153" s="473">
        <v>0</v>
      </c>
      <c r="IA153" s="473">
        <v>0</v>
      </c>
      <c r="IB153" s="473">
        <v>0</v>
      </c>
      <c r="IC153" s="473">
        <v>0</v>
      </c>
      <c r="ID153" s="473">
        <v>0</v>
      </c>
      <c r="IE153" s="473">
        <v>0</v>
      </c>
      <c r="IF153" s="473">
        <v>0</v>
      </c>
      <c r="IG153" s="473">
        <v>0</v>
      </c>
      <c r="IH153" s="473">
        <v>0</v>
      </c>
      <c r="II153" s="473">
        <v>0</v>
      </c>
      <c r="IJ153" s="473">
        <v>0</v>
      </c>
      <c r="IK153" s="473">
        <v>0</v>
      </c>
      <c r="IL153" s="473">
        <v>0</v>
      </c>
      <c r="IM153" s="473">
        <v>0</v>
      </c>
      <c r="IN153" s="473">
        <v>0</v>
      </c>
      <c r="IO153" s="473">
        <v>0</v>
      </c>
      <c r="IP153" s="473">
        <v>0</v>
      </c>
      <c r="IQ153" s="473">
        <v>0</v>
      </c>
      <c r="IR153" s="473">
        <v>0</v>
      </c>
      <c r="IS153" s="473">
        <v>0</v>
      </c>
      <c r="IT153" s="473">
        <v>0</v>
      </c>
      <c r="IU153" s="473">
        <v>0</v>
      </c>
      <c r="IV153" s="473">
        <v>0</v>
      </c>
      <c r="IW153" s="473">
        <v>0</v>
      </c>
      <c r="IX153" s="473">
        <v>0</v>
      </c>
      <c r="IY153" s="473">
        <v>0</v>
      </c>
      <c r="IZ153" s="473">
        <v>0</v>
      </c>
      <c r="JA153" s="473">
        <v>0</v>
      </c>
      <c r="JB153" s="473">
        <v>0</v>
      </c>
      <c r="JC153" s="473">
        <v>0</v>
      </c>
      <c r="JD153" s="473">
        <v>0</v>
      </c>
      <c r="JE153" s="473">
        <v>0</v>
      </c>
      <c r="JF153" s="473">
        <v>0</v>
      </c>
      <c r="JG153" s="473">
        <v>0</v>
      </c>
      <c r="JH153" s="473">
        <v>0</v>
      </c>
      <c r="JI153" s="467" t="s">
        <v>1406</v>
      </c>
      <c r="JJ153" s="467" t="s">
        <v>1406</v>
      </c>
      <c r="JK153" s="395"/>
      <c r="JL153" s="395"/>
      <c r="JM153" s="395"/>
      <c r="JN153" s="395"/>
      <c r="JO153" s="395"/>
      <c r="JP153" s="395"/>
      <c r="JQ153" s="395"/>
      <c r="JR153" s="395"/>
      <c r="JS153" s="395"/>
      <c r="JT153" s="395"/>
      <c r="JU153" s="395"/>
      <c r="JV153" s="395"/>
      <c r="JW153" s="395"/>
      <c r="JX153" s="395"/>
      <c r="JY153" s="395"/>
      <c r="JZ153" s="395"/>
      <c r="KA153" s="395"/>
      <c r="KB153" s="395"/>
      <c r="KC153" s="395"/>
      <c r="KD153" s="395"/>
      <c r="KE153" s="395"/>
      <c r="KF153" s="395"/>
      <c r="KG153" s="395"/>
      <c r="KH153" s="395"/>
      <c r="KI153" s="395"/>
      <c r="KJ153" s="395"/>
      <c r="KK153" s="395"/>
      <c r="KL153" s="395"/>
      <c r="KM153" s="395"/>
      <c r="KN153" s="395"/>
      <c r="KO153" s="395"/>
      <c r="KP153" s="395"/>
      <c r="KQ153" s="395"/>
      <c r="KR153" s="395"/>
      <c r="KS153" s="395"/>
      <c r="KT153" s="395"/>
      <c r="KU153" s="395"/>
      <c r="KV153" s="395"/>
      <c r="KW153" s="395"/>
      <c r="KX153" s="395"/>
      <c r="KY153" s="395"/>
      <c r="KZ153" s="395"/>
      <c r="LA153" s="395"/>
      <c r="LB153" s="395"/>
      <c r="LC153" s="395"/>
      <c r="LD153" s="395"/>
      <c r="LE153" s="395"/>
      <c r="LF153" s="395"/>
      <c r="LG153" s="395"/>
      <c r="LH153" s="395"/>
      <c r="LI153" s="395"/>
      <c r="LJ153" s="395"/>
      <c r="LK153" s="395"/>
      <c r="LL153" s="395"/>
      <c r="LM153" s="395"/>
      <c r="LN153" s="395"/>
      <c r="LO153" s="395"/>
      <c r="LP153" s="395"/>
      <c r="LQ153" s="395"/>
      <c r="LR153" s="395"/>
      <c r="LS153" s="395"/>
      <c r="LT153" s="395"/>
      <c r="LU153" s="395"/>
      <c r="LV153" s="395"/>
      <c r="LW153" s="395"/>
      <c r="LX153" s="395"/>
      <c r="LY153" s="395"/>
      <c r="LZ153" s="395"/>
      <c r="MA153" s="395"/>
      <c r="MB153" s="395"/>
      <c r="MC153" s="395"/>
      <c r="MD153" s="395"/>
      <c r="ME153" s="395"/>
      <c r="MF153" s="395"/>
      <c r="MG153" s="395"/>
      <c r="MH153" s="395"/>
      <c r="MI153" s="395"/>
      <c r="MJ153" s="395"/>
      <c r="MK153" s="395"/>
      <c r="ML153" s="395"/>
      <c r="MM153" s="395"/>
      <c r="MN153" s="395"/>
      <c r="MO153" s="395"/>
      <c r="MP153" s="395"/>
      <c r="MQ153" s="395"/>
      <c r="MR153" s="395"/>
      <c r="MS153" s="395"/>
      <c r="MT153" s="395"/>
      <c r="MU153" s="395"/>
      <c r="MV153" s="395"/>
      <c r="MW153" s="395"/>
      <c r="MX153" s="395"/>
      <c r="MY153" s="395"/>
      <c r="MZ153" s="395"/>
      <c r="NA153" s="395"/>
      <c r="NB153" s="395"/>
      <c r="NC153" s="395"/>
      <c r="ND153" s="395"/>
      <c r="NE153" s="395"/>
      <c r="NF153" s="395"/>
      <c r="NG153" s="489"/>
      <c r="NH153" s="475">
        <v>8.9459781555519093</v>
      </c>
      <c r="NI153" s="475">
        <v>10.971347609968861</v>
      </c>
      <c r="NJ153" s="475">
        <v>2.4557815488419226</v>
      </c>
      <c r="NK153" s="475">
        <v>573.81647648486819</v>
      </c>
      <c r="NL153" s="475">
        <v>7.0930489327615316</v>
      </c>
      <c r="NM153" s="475">
        <v>0.30519200000000002</v>
      </c>
      <c r="NN153" s="475">
        <v>0.87742799999999999</v>
      </c>
      <c r="NO153" s="475">
        <v>8.9013999999999996E-2</v>
      </c>
      <c r="NP153" s="475">
        <v>2.8846644404969497E-2</v>
      </c>
      <c r="NQ153" s="475">
        <v>0.55797072273106085</v>
      </c>
      <c r="NR153" s="475">
        <v>1.0373632582472776</v>
      </c>
      <c r="NS153" s="475">
        <v>0</v>
      </c>
      <c r="NT153" s="475">
        <v>1.4055093557621612</v>
      </c>
      <c r="NU153" s="475">
        <v>3.6585596108632832E-3</v>
      </c>
      <c r="NV153" s="475">
        <v>0</v>
      </c>
      <c r="NW153" s="475">
        <v>0.78574037964869436</v>
      </c>
      <c r="NX153" s="475">
        <v>0</v>
      </c>
      <c r="NY153" s="475">
        <v>0</v>
      </c>
      <c r="NZ153" s="475">
        <v>2.0197666479515339</v>
      </c>
      <c r="OA153" s="475">
        <v>2.0845555555252415E-2</v>
      </c>
      <c r="OB153" s="475">
        <v>0.2649999999999999</v>
      </c>
      <c r="OC153" s="475">
        <v>1.7100833361194725</v>
      </c>
      <c r="OD153" s="475">
        <v>1.4699873986600288E-13</v>
      </c>
      <c r="OE153" s="475">
        <v>1.2779765529559342E-12</v>
      </c>
      <c r="OF153" s="475">
        <v>0.1099999964237213</v>
      </c>
      <c r="OG153" s="475">
        <v>8.0423751473426841E-2</v>
      </c>
      <c r="OH153" s="475">
        <v>0.31493214574262901</v>
      </c>
      <c r="OI153" s="475">
        <v>0.11</v>
      </c>
      <c r="OJ153" s="475">
        <v>4.5095330000000003E-2</v>
      </c>
      <c r="OK153" s="475">
        <v>7.0035435126000009E-2</v>
      </c>
      <c r="OL153" s="475">
        <v>0.90782129631141328</v>
      </c>
      <c r="OM153" s="475" t="s">
        <v>1395</v>
      </c>
      <c r="ON153" s="475">
        <v>1</v>
      </c>
      <c r="OO153" s="475">
        <v>142</v>
      </c>
      <c r="OP153" s="490"/>
      <c r="OQ153" s="491" t="s">
        <v>1395</v>
      </c>
      <c r="OR153" s="478" t="s">
        <v>1395</v>
      </c>
      <c r="OS153" s="479">
        <v>1515546</v>
      </c>
      <c r="OT153" s="479">
        <v>2026</v>
      </c>
      <c r="OU153" s="479" t="s">
        <v>1395</v>
      </c>
      <c r="OV153" s="479" t="s">
        <v>1395</v>
      </c>
      <c r="OW153" s="479">
        <v>0</v>
      </c>
      <c r="OX153" s="479">
        <v>1</v>
      </c>
      <c r="OY153" s="480">
        <v>1</v>
      </c>
      <c r="OZ153" s="480">
        <v>0.90782129631141328</v>
      </c>
      <c r="PA153" s="481"/>
      <c r="PB153" s="482">
        <v>8.9459781555519093</v>
      </c>
      <c r="PC153" s="483"/>
      <c r="PD153" s="478">
        <v>115.44164263136678</v>
      </c>
      <c r="PE153" s="479">
        <v>1.1601743309600477E-10</v>
      </c>
      <c r="PF153" s="479">
        <v>155.24500709965258</v>
      </c>
      <c r="PG153" s="480">
        <v>8.9459781555519093</v>
      </c>
      <c r="PH153" s="483"/>
      <c r="PI153" s="478">
        <v>8.9459781555519093</v>
      </c>
      <c r="PJ153" s="479">
        <v>104500</v>
      </c>
      <c r="PK153" s="479">
        <v>100</v>
      </c>
      <c r="PL153" s="479">
        <v>-1.2220896587709573</v>
      </c>
      <c r="PM153" s="484">
        <v>36</v>
      </c>
      <c r="PN153" s="479">
        <v>12060</v>
      </c>
      <c r="PO153" s="485">
        <v>2023</v>
      </c>
      <c r="PP153" s="479">
        <v>33</v>
      </c>
      <c r="PQ153" s="479">
        <v>0</v>
      </c>
      <c r="PR153" s="486" t="s">
        <v>1891</v>
      </c>
      <c r="PS153" s="486" t="s">
        <v>1657</v>
      </c>
      <c r="PT153" s="479">
        <v>1</v>
      </c>
      <c r="PU153" s="487" t="s">
        <v>1890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row>
    <row r="154" spans="1:457" x14ac:dyDescent="0.35">
      <c r="A154" s="459" t="s">
        <v>1892</v>
      </c>
      <c r="B154" s="460">
        <v>7.723888496780952</v>
      </c>
      <c r="C154" s="488">
        <f>NPV(About!A$94,'H2 Data'!AE$2:BH$2)/30*AB154+B154</f>
        <v>7.723888496780952</v>
      </c>
      <c r="D154" s="462" t="s">
        <v>1592</v>
      </c>
      <c r="E154" s="463" t="s">
        <v>1892</v>
      </c>
      <c r="F154" s="463" t="s">
        <v>1391</v>
      </c>
      <c r="G154" s="463" t="s">
        <v>1392</v>
      </c>
      <c r="H154" s="463" t="s">
        <v>1829</v>
      </c>
      <c r="I154" s="463" t="s">
        <v>1394</v>
      </c>
      <c r="J154" s="464">
        <v>2027</v>
      </c>
      <c r="K154" s="465">
        <v>100</v>
      </c>
      <c r="L154" s="466">
        <v>0.14000000000000001</v>
      </c>
      <c r="M154" s="466">
        <v>2.3300000000000001E-2</v>
      </c>
      <c r="N154" s="466">
        <v>0.25</v>
      </c>
      <c r="O154" s="471">
        <v>0.11</v>
      </c>
      <c r="P154" s="465">
        <v>1</v>
      </c>
      <c r="Q154" s="465">
        <v>2</v>
      </c>
      <c r="R154" s="465">
        <v>30</v>
      </c>
      <c r="S154" s="467" t="s">
        <v>1395</v>
      </c>
      <c r="T154" s="468">
        <v>78996</v>
      </c>
      <c r="U154" s="468">
        <v>778675</v>
      </c>
      <c r="V154" s="468">
        <v>270844</v>
      </c>
      <c r="W154" s="468">
        <v>22570</v>
      </c>
      <c r="X154" s="465">
        <v>0</v>
      </c>
      <c r="Y154" s="469" t="s">
        <v>1888</v>
      </c>
      <c r="Z154" s="470">
        <v>20</v>
      </c>
      <c r="AA154" s="469" t="s">
        <v>1397</v>
      </c>
      <c r="AB154" s="465">
        <v>0</v>
      </c>
      <c r="AC154" s="466">
        <v>0</v>
      </c>
      <c r="AD154" s="466">
        <v>0.56999999999999995</v>
      </c>
      <c r="AE154" s="466">
        <v>0.56999999999999995</v>
      </c>
      <c r="AF154" s="467" t="s">
        <v>1398</v>
      </c>
      <c r="AG154" s="465">
        <v>446.64330000000001</v>
      </c>
      <c r="AH154" s="465">
        <v>446.64330000000001</v>
      </c>
      <c r="AI154" s="465">
        <v>446.64330000000001</v>
      </c>
      <c r="AJ154" s="465">
        <v>30</v>
      </c>
      <c r="AK154" s="469" t="s">
        <v>1399</v>
      </c>
      <c r="AL154" s="466">
        <v>0.91</v>
      </c>
      <c r="AM154" s="466">
        <v>0.01</v>
      </c>
      <c r="AN154" s="469" t="s">
        <v>1400</v>
      </c>
      <c r="AO154" s="466"/>
      <c r="AP154" s="466"/>
      <c r="AQ154" s="466"/>
      <c r="AR154" s="466"/>
      <c r="AS154" s="466"/>
      <c r="AT154" s="466"/>
      <c r="AU154" s="466"/>
      <c r="AV154" s="466"/>
      <c r="AW154" s="466"/>
      <c r="AX154" s="466"/>
      <c r="AY154" s="466"/>
      <c r="AZ154" s="466"/>
      <c r="BA154" s="466"/>
      <c r="BB154" s="466"/>
      <c r="BC154" s="466"/>
      <c r="BD154" s="466"/>
      <c r="BE154" s="466"/>
      <c r="BF154" s="466"/>
      <c r="BG154" s="466"/>
      <c r="BH154" s="466"/>
      <c r="BI154" s="466"/>
      <c r="BJ154" s="466"/>
      <c r="BK154" s="466"/>
      <c r="BL154" s="466"/>
      <c r="BM154" s="466"/>
      <c r="BN154" s="466"/>
      <c r="BO154" s="466"/>
      <c r="BP154" s="466"/>
      <c r="BQ154" s="466"/>
      <c r="BR154" s="466"/>
      <c r="BS154" s="466"/>
      <c r="BT154" s="466"/>
      <c r="BU154" s="466"/>
      <c r="BV154" s="466"/>
      <c r="BW154" s="466"/>
      <c r="BX154" s="466"/>
      <c r="BY154" s="466"/>
      <c r="BZ154" s="466"/>
      <c r="CA154" s="466"/>
      <c r="CB154" s="466"/>
      <c r="CC154" s="466"/>
      <c r="CD154" s="466"/>
      <c r="CE154" s="466"/>
      <c r="CF154" s="466"/>
      <c r="CG154" s="466"/>
      <c r="CH154" s="466"/>
      <c r="CI154" s="466"/>
      <c r="CJ154" s="466"/>
      <c r="CK154" s="466"/>
      <c r="CL154" s="466"/>
      <c r="CM154" s="466"/>
      <c r="CN154" s="466"/>
      <c r="CO154" s="466"/>
      <c r="CP154" s="466"/>
      <c r="CQ154" s="466"/>
      <c r="CR154" s="466"/>
      <c r="CS154" s="466"/>
      <c r="CT154" s="466"/>
      <c r="CU154" s="466"/>
      <c r="CV154" s="466"/>
      <c r="CW154" s="466"/>
      <c r="CX154" s="466"/>
      <c r="CY154" s="466"/>
      <c r="CZ154" s="466"/>
      <c r="DA154" s="466"/>
      <c r="DB154" s="466"/>
      <c r="DC154" s="466"/>
      <c r="DD154" s="466"/>
      <c r="DE154" s="466"/>
      <c r="DF154" s="466"/>
      <c r="DG154" s="466"/>
      <c r="DH154" s="466"/>
      <c r="DI154" s="466"/>
      <c r="DJ154" s="466"/>
      <c r="DK154" s="466"/>
      <c r="DL154" s="466"/>
      <c r="DM154" s="466"/>
      <c r="DN154" s="466"/>
      <c r="DO154" s="466"/>
      <c r="DP154" s="466"/>
      <c r="DQ154" s="466"/>
      <c r="DR154" s="466"/>
      <c r="DS154" s="466"/>
      <c r="DT154" s="466"/>
      <c r="DU154" s="466"/>
      <c r="DV154" s="466"/>
      <c r="DW154" s="471"/>
      <c r="DX154" s="466"/>
      <c r="DY154" s="466"/>
      <c r="DZ154" s="466"/>
      <c r="EA154" s="466"/>
      <c r="EB154" s="466"/>
      <c r="EC154" s="466"/>
      <c r="ED154" s="466"/>
      <c r="EE154" s="466"/>
      <c r="EF154" s="466"/>
      <c r="EG154" s="466"/>
      <c r="EH154" s="466"/>
      <c r="EI154" s="466"/>
      <c r="EJ154" s="466"/>
      <c r="EK154" s="465"/>
      <c r="EL154" s="465"/>
      <c r="EM154" s="465"/>
      <c r="EN154" s="465"/>
      <c r="EO154" s="466"/>
      <c r="EP154" s="466"/>
      <c r="EQ154" s="466"/>
      <c r="ER154" s="465"/>
      <c r="ES154" s="465"/>
      <c r="ET154" s="465"/>
      <c r="EU154" s="465"/>
      <c r="EV154" s="465"/>
      <c r="EW154" s="467"/>
      <c r="EX154" s="467" t="s">
        <v>1401</v>
      </c>
      <c r="EY154" s="467">
        <v>0</v>
      </c>
      <c r="EZ154" s="467">
        <v>0</v>
      </c>
      <c r="FA154" s="467">
        <v>0</v>
      </c>
      <c r="FB154" s="469" t="s">
        <v>1402</v>
      </c>
      <c r="FC154" s="467">
        <v>100</v>
      </c>
      <c r="FD154" s="469" t="s">
        <v>1831</v>
      </c>
      <c r="FE154" s="467">
        <v>0</v>
      </c>
      <c r="FF154" s="469" t="s">
        <v>1404</v>
      </c>
      <c r="FG154" s="467">
        <v>0</v>
      </c>
      <c r="FH154" s="469" t="s">
        <v>1405</v>
      </c>
      <c r="FI154" s="467">
        <v>0</v>
      </c>
      <c r="FJ154" s="469" t="s">
        <v>1405</v>
      </c>
      <c r="FK154" s="467">
        <v>0</v>
      </c>
      <c r="FL154" s="472">
        <v>1</v>
      </c>
      <c r="FM154" s="473">
        <v>0</v>
      </c>
      <c r="FN154" s="473">
        <v>0</v>
      </c>
      <c r="FO154" s="473">
        <v>0</v>
      </c>
      <c r="FP154" s="473">
        <v>0</v>
      </c>
      <c r="FQ154" s="473">
        <v>0</v>
      </c>
      <c r="FR154" s="473">
        <v>0</v>
      </c>
      <c r="FS154" s="473">
        <v>0</v>
      </c>
      <c r="FT154" s="473">
        <v>0</v>
      </c>
      <c r="FU154" s="473">
        <v>0</v>
      </c>
      <c r="FV154" s="473">
        <v>119237</v>
      </c>
      <c r="FW154" s="473">
        <v>0</v>
      </c>
      <c r="FX154" s="473">
        <v>0</v>
      </c>
      <c r="FY154" s="473">
        <v>0</v>
      </c>
      <c r="FZ154" s="473">
        <v>0</v>
      </c>
      <c r="GA154" s="473">
        <v>0</v>
      </c>
      <c r="GB154" s="473">
        <v>0</v>
      </c>
      <c r="GC154" s="473">
        <v>0</v>
      </c>
      <c r="GD154" s="473">
        <v>0</v>
      </c>
      <c r="GE154" s="473">
        <v>0</v>
      </c>
      <c r="GF154" s="473">
        <v>92194</v>
      </c>
      <c r="GG154" s="473">
        <v>0</v>
      </c>
      <c r="GH154" s="473">
        <v>0</v>
      </c>
      <c r="GI154" s="473">
        <v>0</v>
      </c>
      <c r="GJ154" s="473">
        <v>0</v>
      </c>
      <c r="GK154" s="473">
        <v>0</v>
      </c>
      <c r="GL154" s="473">
        <v>0</v>
      </c>
      <c r="GM154" s="473">
        <v>0</v>
      </c>
      <c r="GN154" s="473">
        <v>0</v>
      </c>
      <c r="GO154" s="473">
        <v>0</v>
      </c>
      <c r="GP154" s="473">
        <v>0</v>
      </c>
      <c r="GQ154" s="473">
        <v>0</v>
      </c>
      <c r="GR154" s="473">
        <v>0</v>
      </c>
      <c r="GS154" s="473">
        <v>0</v>
      </c>
      <c r="GT154" s="473">
        <v>0</v>
      </c>
      <c r="GU154" s="473">
        <v>0</v>
      </c>
      <c r="GV154" s="473">
        <v>0</v>
      </c>
      <c r="GW154" s="473">
        <v>0</v>
      </c>
      <c r="GX154" s="473">
        <v>0</v>
      </c>
      <c r="GY154" s="473">
        <v>0</v>
      </c>
      <c r="GZ154" s="473">
        <v>0</v>
      </c>
      <c r="HA154" s="473">
        <v>0</v>
      </c>
      <c r="HB154" s="473">
        <v>0</v>
      </c>
      <c r="HC154" s="473">
        <v>0</v>
      </c>
      <c r="HD154" s="473">
        <v>0</v>
      </c>
      <c r="HE154" s="473">
        <v>0</v>
      </c>
      <c r="HF154" s="473">
        <v>0</v>
      </c>
      <c r="HG154" s="473">
        <v>0</v>
      </c>
      <c r="HH154" s="473">
        <v>0</v>
      </c>
      <c r="HI154" s="473">
        <v>0</v>
      </c>
      <c r="HJ154" s="473">
        <v>0</v>
      </c>
      <c r="HK154" s="473">
        <v>0</v>
      </c>
      <c r="HL154" s="473">
        <v>0</v>
      </c>
      <c r="HM154" s="473">
        <v>0</v>
      </c>
      <c r="HN154" s="473">
        <v>0</v>
      </c>
      <c r="HO154" s="473">
        <v>0</v>
      </c>
      <c r="HP154" s="473">
        <v>0</v>
      </c>
      <c r="HQ154" s="473">
        <v>0</v>
      </c>
      <c r="HR154" s="473">
        <v>0</v>
      </c>
      <c r="HS154" s="473">
        <v>0</v>
      </c>
      <c r="HT154" s="473">
        <v>0</v>
      </c>
      <c r="HU154" s="473">
        <v>0</v>
      </c>
      <c r="HV154" s="473">
        <v>0</v>
      </c>
      <c r="HW154" s="473">
        <v>0</v>
      </c>
      <c r="HX154" s="473">
        <v>0</v>
      </c>
      <c r="HY154" s="473">
        <v>0</v>
      </c>
      <c r="HZ154" s="473">
        <v>0</v>
      </c>
      <c r="IA154" s="473">
        <v>0</v>
      </c>
      <c r="IB154" s="473">
        <v>0</v>
      </c>
      <c r="IC154" s="473">
        <v>0</v>
      </c>
      <c r="ID154" s="473">
        <v>0</v>
      </c>
      <c r="IE154" s="473">
        <v>0</v>
      </c>
      <c r="IF154" s="473">
        <v>0</v>
      </c>
      <c r="IG154" s="473">
        <v>0</v>
      </c>
      <c r="IH154" s="473">
        <v>0</v>
      </c>
      <c r="II154" s="473">
        <v>0</v>
      </c>
      <c r="IJ154" s="473">
        <v>0</v>
      </c>
      <c r="IK154" s="473">
        <v>0</v>
      </c>
      <c r="IL154" s="473">
        <v>0</v>
      </c>
      <c r="IM154" s="473">
        <v>0</v>
      </c>
      <c r="IN154" s="473">
        <v>0</v>
      </c>
      <c r="IO154" s="473">
        <v>0</v>
      </c>
      <c r="IP154" s="473">
        <v>0</v>
      </c>
      <c r="IQ154" s="473">
        <v>0</v>
      </c>
      <c r="IR154" s="473">
        <v>0</v>
      </c>
      <c r="IS154" s="473">
        <v>0</v>
      </c>
      <c r="IT154" s="473">
        <v>0</v>
      </c>
      <c r="IU154" s="473">
        <v>0</v>
      </c>
      <c r="IV154" s="473">
        <v>0</v>
      </c>
      <c r="IW154" s="473">
        <v>0</v>
      </c>
      <c r="IX154" s="473">
        <v>0</v>
      </c>
      <c r="IY154" s="473">
        <v>0</v>
      </c>
      <c r="IZ154" s="473">
        <v>0</v>
      </c>
      <c r="JA154" s="473">
        <v>0</v>
      </c>
      <c r="JB154" s="473">
        <v>0</v>
      </c>
      <c r="JC154" s="473">
        <v>0</v>
      </c>
      <c r="JD154" s="473">
        <v>0</v>
      </c>
      <c r="JE154" s="473">
        <v>0</v>
      </c>
      <c r="JF154" s="473">
        <v>0</v>
      </c>
      <c r="JG154" s="473">
        <v>0</v>
      </c>
      <c r="JH154" s="473">
        <v>0</v>
      </c>
      <c r="JI154" s="467" t="s">
        <v>1406</v>
      </c>
      <c r="JJ154" s="467" t="s">
        <v>1406</v>
      </c>
      <c r="JK154" s="395"/>
      <c r="JL154" s="395"/>
      <c r="JM154" s="395"/>
      <c r="JN154" s="395"/>
      <c r="JO154" s="395"/>
      <c r="JP154" s="395"/>
      <c r="JQ154" s="395"/>
      <c r="JR154" s="395"/>
      <c r="JS154" s="395"/>
      <c r="JT154" s="395"/>
      <c r="JU154" s="395"/>
      <c r="JV154" s="395"/>
      <c r="JW154" s="395"/>
      <c r="JX154" s="395"/>
      <c r="JY154" s="395"/>
      <c r="JZ154" s="395"/>
      <c r="KA154" s="395"/>
      <c r="KB154" s="395"/>
      <c r="KC154" s="395"/>
      <c r="KD154" s="395"/>
      <c r="KE154" s="395"/>
      <c r="KF154" s="395"/>
      <c r="KG154" s="395"/>
      <c r="KH154" s="395"/>
      <c r="KI154" s="395"/>
      <c r="KJ154" s="395"/>
      <c r="KK154" s="395"/>
      <c r="KL154" s="395"/>
      <c r="KM154" s="395"/>
      <c r="KN154" s="395"/>
      <c r="KO154" s="395"/>
      <c r="KP154" s="395"/>
      <c r="KQ154" s="395"/>
      <c r="KR154" s="395"/>
      <c r="KS154" s="395"/>
      <c r="KT154" s="395"/>
      <c r="KU154" s="395"/>
      <c r="KV154" s="395"/>
      <c r="KW154" s="395"/>
      <c r="KX154" s="395"/>
      <c r="KY154" s="395"/>
      <c r="KZ154" s="395"/>
      <c r="LA154" s="395"/>
      <c r="LB154" s="395"/>
      <c r="LC154" s="395"/>
      <c r="LD154" s="395"/>
      <c r="LE154" s="395"/>
      <c r="LF154" s="395"/>
      <c r="LG154" s="395"/>
      <c r="LH154" s="395"/>
      <c r="LI154" s="395"/>
      <c r="LJ154" s="395"/>
      <c r="LK154" s="395"/>
      <c r="LL154" s="395"/>
      <c r="LM154" s="395"/>
      <c r="LN154" s="395"/>
      <c r="LO154" s="395"/>
      <c r="LP154" s="395"/>
      <c r="LQ154" s="395"/>
      <c r="LR154" s="395"/>
      <c r="LS154" s="395"/>
      <c r="LT154" s="395"/>
      <c r="LU154" s="395"/>
      <c r="LV154" s="395"/>
      <c r="LW154" s="395"/>
      <c r="LX154" s="395"/>
      <c r="LY154" s="395"/>
      <c r="LZ154" s="395"/>
      <c r="MA154" s="395"/>
      <c r="MB154" s="395"/>
      <c r="MC154" s="395"/>
      <c r="MD154" s="395"/>
      <c r="ME154" s="395"/>
      <c r="MF154" s="395"/>
      <c r="MG154" s="395"/>
      <c r="MH154" s="395"/>
      <c r="MI154" s="395"/>
      <c r="MJ154" s="395"/>
      <c r="MK154" s="395"/>
      <c r="ML154" s="395"/>
      <c r="MM154" s="395"/>
      <c r="MN154" s="395"/>
      <c r="MO154" s="395"/>
      <c r="MP154" s="395"/>
      <c r="MQ154" s="395"/>
      <c r="MR154" s="395"/>
      <c r="MS154" s="395"/>
      <c r="MT154" s="395"/>
      <c r="MU154" s="395"/>
      <c r="MV154" s="395"/>
      <c r="MW154" s="395"/>
      <c r="MX154" s="395"/>
      <c r="MY154" s="395"/>
      <c r="MZ154" s="395"/>
      <c r="NA154" s="395"/>
      <c r="NB154" s="395"/>
      <c r="NC154" s="395"/>
      <c r="ND154" s="395"/>
      <c r="NE154" s="395"/>
      <c r="NF154" s="395"/>
      <c r="NG154" s="489"/>
      <c r="NH154" s="475">
        <v>7.723888496780952</v>
      </c>
      <c r="NI154" s="475">
        <v>9.4725768524521587</v>
      </c>
      <c r="NJ154" s="475">
        <v>2.3172180568926781</v>
      </c>
      <c r="NK154" s="475">
        <v>581.42380251572536</v>
      </c>
      <c r="NL154" s="475">
        <v>6.2250779688239737</v>
      </c>
      <c r="NM154" s="475">
        <v>0.27084399999999997</v>
      </c>
      <c r="NN154" s="475">
        <v>0.77867500000000001</v>
      </c>
      <c r="NO154" s="475">
        <v>7.8995999999999997E-2</v>
      </c>
      <c r="NP154" s="475">
        <v>3.0147238449482677E-2</v>
      </c>
      <c r="NQ154" s="475">
        <v>0.53678192888488485</v>
      </c>
      <c r="NR154" s="475">
        <v>0.92049860140844131</v>
      </c>
      <c r="NS154" s="475">
        <v>0</v>
      </c>
      <c r="NT154" s="475">
        <v>1.3435032085887655</v>
      </c>
      <c r="NU154" s="475">
        <v>3.7825253078759852E-3</v>
      </c>
      <c r="NV154" s="475">
        <v>0</v>
      </c>
      <c r="NW154" s="475">
        <v>0.64221919347801104</v>
      </c>
      <c r="NX154" s="475">
        <v>0</v>
      </c>
      <c r="NY154" s="475">
        <v>0</v>
      </c>
      <c r="NZ154" s="475">
        <v>1.6345107542570281</v>
      </c>
      <c r="OA154" s="475">
        <v>2.0399494949639344E-2</v>
      </c>
      <c r="OB154" s="475">
        <v>0.2649999999999999</v>
      </c>
      <c r="OC154" s="475">
        <v>1.4483202243416196</v>
      </c>
      <c r="OD154" s="475">
        <v>2.0995577065472505E-13</v>
      </c>
      <c r="OE154" s="475">
        <v>1.8253119196744052E-12</v>
      </c>
      <c r="OF154" s="475">
        <v>0.1099999964237213</v>
      </c>
      <c r="OG154" s="475">
        <v>7.6875439286232028E-2</v>
      </c>
      <c r="OH154" s="475">
        <v>0.31721112812765501</v>
      </c>
      <c r="OI154" s="475">
        <v>0.11</v>
      </c>
      <c r="OJ154" s="475">
        <v>4.4664330000000002E-2</v>
      </c>
      <c r="OK154" s="475">
        <v>6.6012121053500017E-2</v>
      </c>
      <c r="OL154" s="475">
        <v>0.9024189010983974</v>
      </c>
      <c r="OM154" s="475" t="s">
        <v>1395</v>
      </c>
      <c r="ON154" s="475">
        <v>1</v>
      </c>
      <c r="OO154" s="475">
        <v>143</v>
      </c>
      <c r="OP154" s="490"/>
      <c r="OQ154" s="491" t="s">
        <v>1395</v>
      </c>
      <c r="OR154" s="478" t="s">
        <v>1395</v>
      </c>
      <c r="OS154" s="479">
        <v>1362516</v>
      </c>
      <c r="OT154" s="479">
        <v>2027</v>
      </c>
      <c r="OU154" s="479" t="s">
        <v>1395</v>
      </c>
      <c r="OV154" s="479" t="s">
        <v>1395</v>
      </c>
      <c r="OW154" s="479">
        <v>0</v>
      </c>
      <c r="OX154" s="479">
        <v>1</v>
      </c>
      <c r="OY154" s="480">
        <v>1</v>
      </c>
      <c r="OZ154" s="480">
        <v>0.88963711370723741</v>
      </c>
      <c r="PA154" s="481"/>
      <c r="PB154" s="482">
        <v>7.723888496780952</v>
      </c>
      <c r="PC154" s="483"/>
      <c r="PD154" s="478">
        <v>101.8393266173058</v>
      </c>
      <c r="PE154" s="479">
        <v>1.6471959767143829E-10</v>
      </c>
      <c r="PF154" s="479">
        <v>130.69915452889487</v>
      </c>
      <c r="PG154" s="480">
        <v>7.723888496780952</v>
      </c>
      <c r="PH154" s="483"/>
      <c r="PI154" s="478">
        <v>7.723888496780952</v>
      </c>
      <c r="PJ154" s="479">
        <v>104600</v>
      </c>
      <c r="PK154" s="479">
        <v>100</v>
      </c>
      <c r="PL154" s="479">
        <v>-0.90436807509200978</v>
      </c>
      <c r="PM154" s="484">
        <v>36</v>
      </c>
      <c r="PN154" s="479">
        <v>12024</v>
      </c>
      <c r="PO154" s="485">
        <v>2024</v>
      </c>
      <c r="PP154" s="479">
        <v>33</v>
      </c>
      <c r="PQ154" s="479">
        <v>0</v>
      </c>
      <c r="PR154" s="486" t="s">
        <v>1893</v>
      </c>
      <c r="PS154" s="486" t="s">
        <v>1657</v>
      </c>
      <c r="PT154" s="479">
        <v>1</v>
      </c>
      <c r="PU154" s="487" t="s">
        <v>1892</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row>
    <row r="155" spans="1:457" x14ac:dyDescent="0.35">
      <c r="A155" s="459" t="s">
        <v>1894</v>
      </c>
      <c r="B155" s="460">
        <v>6.8195204216889422</v>
      </c>
      <c r="C155" s="488">
        <f>NPV(About!A$94,'H2 Data'!AE$2:BH$2)/30*AB155+B155</f>
        <v>6.8195204216889422</v>
      </c>
      <c r="D155" s="462" t="s">
        <v>1592</v>
      </c>
      <c r="E155" s="463" t="s">
        <v>1894</v>
      </c>
      <c r="F155" s="463" t="s">
        <v>1391</v>
      </c>
      <c r="G155" s="463" t="s">
        <v>1392</v>
      </c>
      <c r="H155" s="463" t="s">
        <v>1829</v>
      </c>
      <c r="I155" s="463" t="s">
        <v>1394</v>
      </c>
      <c r="J155" s="464">
        <v>2028</v>
      </c>
      <c r="K155" s="465">
        <v>100</v>
      </c>
      <c r="L155" s="466">
        <v>0.14000000000000001</v>
      </c>
      <c r="M155" s="466">
        <v>2.3300000000000001E-2</v>
      </c>
      <c r="N155" s="466">
        <v>0.25</v>
      </c>
      <c r="O155" s="471">
        <v>0.11</v>
      </c>
      <c r="P155" s="465">
        <v>1</v>
      </c>
      <c r="Q155" s="465">
        <v>2</v>
      </c>
      <c r="R155" s="465">
        <v>30</v>
      </c>
      <c r="S155" s="467" t="s">
        <v>1395</v>
      </c>
      <c r="T155" s="468">
        <v>71406</v>
      </c>
      <c r="U155" s="468">
        <v>703861</v>
      </c>
      <c r="V155" s="468">
        <v>244821</v>
      </c>
      <c r="W155" s="468">
        <v>20402</v>
      </c>
      <c r="X155" s="465">
        <v>0</v>
      </c>
      <c r="Y155" s="469" t="s">
        <v>1888</v>
      </c>
      <c r="Z155" s="470">
        <v>20.27</v>
      </c>
      <c r="AA155" s="469" t="s">
        <v>1397</v>
      </c>
      <c r="AB155" s="465">
        <v>0</v>
      </c>
      <c r="AC155" s="466">
        <v>0</v>
      </c>
      <c r="AD155" s="466">
        <v>0.61</v>
      </c>
      <c r="AE155" s="466">
        <v>0.61</v>
      </c>
      <c r="AF155" s="467" t="s">
        <v>1398</v>
      </c>
      <c r="AG155" s="465">
        <v>443.62329999999997</v>
      </c>
      <c r="AH155" s="465">
        <v>443.62329999999997</v>
      </c>
      <c r="AI155" s="465">
        <v>443.62329999999997</v>
      </c>
      <c r="AJ155" s="465">
        <v>30</v>
      </c>
      <c r="AK155" s="469" t="s">
        <v>1399</v>
      </c>
      <c r="AL155" s="466">
        <v>0.91</v>
      </c>
      <c r="AM155" s="466">
        <v>0.01</v>
      </c>
      <c r="AN155" s="469" t="s">
        <v>1400</v>
      </c>
      <c r="AO155" s="466"/>
      <c r="AP155" s="466"/>
      <c r="AQ155" s="466"/>
      <c r="AR155" s="466"/>
      <c r="AS155" s="466"/>
      <c r="AT155" s="466"/>
      <c r="AU155" s="466"/>
      <c r="AV155" s="466"/>
      <c r="AW155" s="466"/>
      <c r="AX155" s="466"/>
      <c r="AY155" s="466"/>
      <c r="AZ155" s="466"/>
      <c r="BA155" s="466"/>
      <c r="BB155" s="466"/>
      <c r="BC155" s="466"/>
      <c r="BD155" s="466"/>
      <c r="BE155" s="466"/>
      <c r="BF155" s="466"/>
      <c r="BG155" s="466"/>
      <c r="BH155" s="466"/>
      <c r="BI155" s="466"/>
      <c r="BJ155" s="466"/>
      <c r="BK155" s="466"/>
      <c r="BL155" s="466"/>
      <c r="BM155" s="466"/>
      <c r="BN155" s="466"/>
      <c r="BO155" s="466"/>
      <c r="BP155" s="466"/>
      <c r="BQ155" s="466"/>
      <c r="BR155" s="466"/>
      <c r="BS155" s="466"/>
      <c r="BT155" s="466"/>
      <c r="BU155" s="466"/>
      <c r="BV155" s="466"/>
      <c r="BW155" s="466"/>
      <c r="BX155" s="466"/>
      <c r="BY155" s="466"/>
      <c r="BZ155" s="466"/>
      <c r="CA155" s="466"/>
      <c r="CB155" s="466"/>
      <c r="CC155" s="466"/>
      <c r="CD155" s="466"/>
      <c r="CE155" s="466"/>
      <c r="CF155" s="466"/>
      <c r="CG155" s="466"/>
      <c r="CH155" s="466"/>
      <c r="CI155" s="466"/>
      <c r="CJ155" s="466"/>
      <c r="CK155" s="466"/>
      <c r="CL155" s="466"/>
      <c r="CM155" s="466"/>
      <c r="CN155" s="466"/>
      <c r="CO155" s="466"/>
      <c r="CP155" s="466"/>
      <c r="CQ155" s="466"/>
      <c r="CR155" s="466"/>
      <c r="CS155" s="466"/>
      <c r="CT155" s="466"/>
      <c r="CU155" s="466"/>
      <c r="CV155" s="466"/>
      <c r="CW155" s="466"/>
      <c r="CX155" s="466"/>
      <c r="CY155" s="466"/>
      <c r="CZ155" s="466"/>
      <c r="DA155" s="466"/>
      <c r="DB155" s="466"/>
      <c r="DC155" s="466"/>
      <c r="DD155" s="466"/>
      <c r="DE155" s="466"/>
      <c r="DF155" s="466"/>
      <c r="DG155" s="466"/>
      <c r="DH155" s="466"/>
      <c r="DI155" s="466"/>
      <c r="DJ155" s="466"/>
      <c r="DK155" s="466"/>
      <c r="DL155" s="466"/>
      <c r="DM155" s="466"/>
      <c r="DN155" s="466"/>
      <c r="DO155" s="466"/>
      <c r="DP155" s="466"/>
      <c r="DQ155" s="466"/>
      <c r="DR155" s="466"/>
      <c r="DS155" s="466"/>
      <c r="DT155" s="466"/>
      <c r="DU155" s="466"/>
      <c r="DV155" s="466"/>
      <c r="DW155" s="471"/>
      <c r="DX155" s="466"/>
      <c r="DY155" s="466"/>
      <c r="DZ155" s="466"/>
      <c r="EA155" s="466"/>
      <c r="EB155" s="466"/>
      <c r="EC155" s="466"/>
      <c r="ED155" s="466"/>
      <c r="EE155" s="466"/>
      <c r="EF155" s="466"/>
      <c r="EG155" s="466"/>
      <c r="EH155" s="466"/>
      <c r="EI155" s="466"/>
      <c r="EJ155" s="466"/>
      <c r="EK155" s="465"/>
      <c r="EL155" s="465"/>
      <c r="EM155" s="465"/>
      <c r="EN155" s="465"/>
      <c r="EO155" s="466"/>
      <c r="EP155" s="466"/>
      <c r="EQ155" s="466"/>
      <c r="ER155" s="465"/>
      <c r="ES155" s="465"/>
      <c r="ET155" s="465"/>
      <c r="EU155" s="465"/>
      <c r="EV155" s="465"/>
      <c r="EW155" s="467"/>
      <c r="EX155" s="467" t="s">
        <v>1401</v>
      </c>
      <c r="EY155" s="467">
        <v>0</v>
      </c>
      <c r="EZ155" s="467">
        <v>0</v>
      </c>
      <c r="FA155" s="467">
        <v>0</v>
      </c>
      <c r="FB155" s="469" t="s">
        <v>1402</v>
      </c>
      <c r="FC155" s="467">
        <v>100</v>
      </c>
      <c r="FD155" s="469" t="s">
        <v>1831</v>
      </c>
      <c r="FE155" s="467">
        <v>0</v>
      </c>
      <c r="FF155" s="469" t="s">
        <v>1404</v>
      </c>
      <c r="FG155" s="467">
        <v>0</v>
      </c>
      <c r="FH155" s="469" t="s">
        <v>1405</v>
      </c>
      <c r="FI155" s="467">
        <v>0</v>
      </c>
      <c r="FJ155" s="469" t="s">
        <v>1405</v>
      </c>
      <c r="FK155" s="467">
        <v>0</v>
      </c>
      <c r="FL155" s="472">
        <v>1</v>
      </c>
      <c r="FM155" s="473">
        <v>0</v>
      </c>
      <c r="FN155" s="473">
        <v>0</v>
      </c>
      <c r="FO155" s="473">
        <v>0</v>
      </c>
      <c r="FP155" s="473">
        <v>0</v>
      </c>
      <c r="FQ155" s="473">
        <v>0</v>
      </c>
      <c r="FR155" s="473">
        <v>0</v>
      </c>
      <c r="FS155" s="473">
        <v>0</v>
      </c>
      <c r="FT155" s="473">
        <v>0</v>
      </c>
      <c r="FU155" s="473">
        <v>0</v>
      </c>
      <c r="FV155" s="473">
        <v>114119</v>
      </c>
      <c r="FW155" s="473">
        <v>0</v>
      </c>
      <c r="FX155" s="473">
        <v>0</v>
      </c>
      <c r="FY155" s="473">
        <v>0</v>
      </c>
      <c r="FZ155" s="473">
        <v>0</v>
      </c>
      <c r="GA155" s="473">
        <v>0</v>
      </c>
      <c r="GB155" s="473">
        <v>0</v>
      </c>
      <c r="GC155" s="473">
        <v>0</v>
      </c>
      <c r="GD155" s="473">
        <v>0</v>
      </c>
      <c r="GE155" s="473">
        <v>0</v>
      </c>
      <c r="GF155" s="473">
        <v>91391.999999999985</v>
      </c>
      <c r="GG155" s="473">
        <v>0</v>
      </c>
      <c r="GH155" s="473">
        <v>0</v>
      </c>
      <c r="GI155" s="473">
        <v>0</v>
      </c>
      <c r="GJ155" s="473">
        <v>0</v>
      </c>
      <c r="GK155" s="473">
        <v>0</v>
      </c>
      <c r="GL155" s="473">
        <v>0</v>
      </c>
      <c r="GM155" s="473">
        <v>0</v>
      </c>
      <c r="GN155" s="473">
        <v>0</v>
      </c>
      <c r="GO155" s="473">
        <v>0</v>
      </c>
      <c r="GP155" s="473">
        <v>0</v>
      </c>
      <c r="GQ155" s="473">
        <v>0</v>
      </c>
      <c r="GR155" s="473">
        <v>0</v>
      </c>
      <c r="GS155" s="473">
        <v>0</v>
      </c>
      <c r="GT155" s="473">
        <v>0</v>
      </c>
      <c r="GU155" s="473">
        <v>0</v>
      </c>
      <c r="GV155" s="473">
        <v>0</v>
      </c>
      <c r="GW155" s="473">
        <v>0</v>
      </c>
      <c r="GX155" s="473">
        <v>0</v>
      </c>
      <c r="GY155" s="473">
        <v>0</v>
      </c>
      <c r="GZ155" s="473">
        <v>0</v>
      </c>
      <c r="HA155" s="473">
        <v>0</v>
      </c>
      <c r="HB155" s="473">
        <v>0</v>
      </c>
      <c r="HC155" s="473">
        <v>0</v>
      </c>
      <c r="HD155" s="473">
        <v>0</v>
      </c>
      <c r="HE155" s="473">
        <v>0</v>
      </c>
      <c r="HF155" s="473">
        <v>0</v>
      </c>
      <c r="HG155" s="473">
        <v>0</v>
      </c>
      <c r="HH155" s="473">
        <v>0</v>
      </c>
      <c r="HI155" s="473">
        <v>0</v>
      </c>
      <c r="HJ155" s="473">
        <v>0</v>
      </c>
      <c r="HK155" s="473">
        <v>0</v>
      </c>
      <c r="HL155" s="473">
        <v>0</v>
      </c>
      <c r="HM155" s="473">
        <v>0</v>
      </c>
      <c r="HN155" s="473">
        <v>0</v>
      </c>
      <c r="HO155" s="473">
        <v>0</v>
      </c>
      <c r="HP155" s="473">
        <v>0</v>
      </c>
      <c r="HQ155" s="473">
        <v>0</v>
      </c>
      <c r="HR155" s="473">
        <v>0</v>
      </c>
      <c r="HS155" s="473">
        <v>0</v>
      </c>
      <c r="HT155" s="473">
        <v>0</v>
      </c>
      <c r="HU155" s="473">
        <v>0</v>
      </c>
      <c r="HV155" s="473">
        <v>0</v>
      </c>
      <c r="HW155" s="473">
        <v>0</v>
      </c>
      <c r="HX155" s="473">
        <v>0</v>
      </c>
      <c r="HY155" s="473">
        <v>0</v>
      </c>
      <c r="HZ155" s="473">
        <v>0</v>
      </c>
      <c r="IA155" s="473">
        <v>0</v>
      </c>
      <c r="IB155" s="473">
        <v>0</v>
      </c>
      <c r="IC155" s="473">
        <v>0</v>
      </c>
      <c r="ID155" s="473">
        <v>0</v>
      </c>
      <c r="IE155" s="473">
        <v>0</v>
      </c>
      <c r="IF155" s="473">
        <v>0</v>
      </c>
      <c r="IG155" s="473">
        <v>0</v>
      </c>
      <c r="IH155" s="473">
        <v>0</v>
      </c>
      <c r="II155" s="473">
        <v>0</v>
      </c>
      <c r="IJ155" s="473">
        <v>0</v>
      </c>
      <c r="IK155" s="473">
        <v>0</v>
      </c>
      <c r="IL155" s="473">
        <v>0</v>
      </c>
      <c r="IM155" s="473">
        <v>0</v>
      </c>
      <c r="IN155" s="473">
        <v>0</v>
      </c>
      <c r="IO155" s="473">
        <v>0</v>
      </c>
      <c r="IP155" s="473">
        <v>0</v>
      </c>
      <c r="IQ155" s="473">
        <v>0</v>
      </c>
      <c r="IR155" s="473">
        <v>0</v>
      </c>
      <c r="IS155" s="473">
        <v>0</v>
      </c>
      <c r="IT155" s="473">
        <v>0</v>
      </c>
      <c r="IU155" s="473">
        <v>0</v>
      </c>
      <c r="IV155" s="473">
        <v>0</v>
      </c>
      <c r="IW155" s="473">
        <v>0</v>
      </c>
      <c r="IX155" s="473">
        <v>0</v>
      </c>
      <c r="IY155" s="473">
        <v>0</v>
      </c>
      <c r="IZ155" s="473">
        <v>0</v>
      </c>
      <c r="JA155" s="473">
        <v>0</v>
      </c>
      <c r="JB155" s="473">
        <v>0</v>
      </c>
      <c r="JC155" s="473">
        <v>0</v>
      </c>
      <c r="JD155" s="473">
        <v>0</v>
      </c>
      <c r="JE155" s="473">
        <v>0</v>
      </c>
      <c r="JF155" s="473">
        <v>0</v>
      </c>
      <c r="JG155" s="473">
        <v>0</v>
      </c>
      <c r="JH155" s="473">
        <v>0</v>
      </c>
      <c r="JI155" s="467" t="s">
        <v>1406</v>
      </c>
      <c r="JJ155" s="467" t="s">
        <v>1406</v>
      </c>
      <c r="JK155" s="395"/>
      <c r="JL155" s="395"/>
      <c r="JM155" s="395"/>
      <c r="JN155" s="395"/>
      <c r="JO155" s="395"/>
      <c r="JP155" s="395"/>
      <c r="JQ155" s="395"/>
      <c r="JR155" s="395"/>
      <c r="JS155" s="395"/>
      <c r="JT155" s="395"/>
      <c r="JU155" s="395"/>
      <c r="JV155" s="395"/>
      <c r="JW155" s="395"/>
      <c r="JX155" s="395"/>
      <c r="JY155" s="395"/>
      <c r="JZ155" s="395"/>
      <c r="KA155" s="395"/>
      <c r="KB155" s="395"/>
      <c r="KC155" s="395"/>
      <c r="KD155" s="395"/>
      <c r="KE155" s="395"/>
      <c r="KF155" s="395"/>
      <c r="KG155" s="395"/>
      <c r="KH155" s="395"/>
      <c r="KI155" s="395"/>
      <c r="KJ155" s="395"/>
      <c r="KK155" s="395"/>
      <c r="KL155" s="395"/>
      <c r="KM155" s="395"/>
      <c r="KN155" s="395"/>
      <c r="KO155" s="395"/>
      <c r="KP155" s="395"/>
      <c r="KQ155" s="395"/>
      <c r="KR155" s="395"/>
      <c r="KS155" s="395"/>
      <c r="KT155" s="395"/>
      <c r="KU155" s="395"/>
      <c r="KV155" s="395"/>
      <c r="KW155" s="395"/>
      <c r="KX155" s="395"/>
      <c r="KY155" s="395"/>
      <c r="KZ155" s="395"/>
      <c r="LA155" s="395"/>
      <c r="LB155" s="395"/>
      <c r="LC155" s="395"/>
      <c r="LD155" s="395"/>
      <c r="LE155" s="395"/>
      <c r="LF155" s="395"/>
      <c r="LG155" s="395"/>
      <c r="LH155" s="395"/>
      <c r="LI155" s="395"/>
      <c r="LJ155" s="395"/>
      <c r="LK155" s="395"/>
      <c r="LL155" s="395"/>
      <c r="LM155" s="395"/>
      <c r="LN155" s="395"/>
      <c r="LO155" s="395"/>
      <c r="LP155" s="395"/>
      <c r="LQ155" s="395"/>
      <c r="LR155" s="395"/>
      <c r="LS155" s="395"/>
      <c r="LT155" s="395"/>
      <c r="LU155" s="395"/>
      <c r="LV155" s="395"/>
      <c r="LW155" s="395"/>
      <c r="LX155" s="395"/>
      <c r="LY155" s="395"/>
      <c r="LZ155" s="395"/>
      <c r="MA155" s="395"/>
      <c r="MB155" s="395"/>
      <c r="MC155" s="395"/>
      <c r="MD155" s="395"/>
      <c r="ME155" s="395"/>
      <c r="MF155" s="395"/>
      <c r="MG155" s="395"/>
      <c r="MH155" s="395"/>
      <c r="MI155" s="395"/>
      <c r="MJ155" s="395"/>
      <c r="MK155" s="395"/>
      <c r="ML155" s="395"/>
      <c r="MM155" s="395"/>
      <c r="MN155" s="395"/>
      <c r="MO155" s="395"/>
      <c r="MP155" s="395"/>
      <c r="MQ155" s="395"/>
      <c r="MR155" s="395"/>
      <c r="MS155" s="395"/>
      <c r="MT155" s="395"/>
      <c r="MU155" s="395"/>
      <c r="MV155" s="395"/>
      <c r="MW155" s="395"/>
      <c r="MX155" s="395"/>
      <c r="MY155" s="395"/>
      <c r="MZ155" s="395"/>
      <c r="NA155" s="395"/>
      <c r="NB155" s="395"/>
      <c r="NC155" s="395"/>
      <c r="ND155" s="395"/>
      <c r="NE155" s="395"/>
      <c r="NF155" s="395"/>
      <c r="NG155" s="489"/>
      <c r="NH155" s="475">
        <v>6.8195204216889422</v>
      </c>
      <c r="NI155" s="475">
        <v>8.3634598451593192</v>
      </c>
      <c r="NJ155" s="475">
        <v>2.202276453092249</v>
      </c>
      <c r="NK155" s="475">
        <v>589.27734956531401</v>
      </c>
      <c r="NL155" s="475">
        <v>5.5866736312328653</v>
      </c>
      <c r="NM155" s="475">
        <v>0.24482100000000001</v>
      </c>
      <c r="NN155" s="475">
        <v>0.70386099999999996</v>
      </c>
      <c r="NO155" s="475">
        <v>7.1405999999999997E-2</v>
      </c>
      <c r="NP155" s="475">
        <v>3.0507108026765581E-2</v>
      </c>
      <c r="NQ155" s="475">
        <v>0.5151968716954376</v>
      </c>
      <c r="NR155" s="475">
        <v>0.83207819646667081</v>
      </c>
      <c r="NS155" s="475">
        <v>0</v>
      </c>
      <c r="NT155" s="475">
        <v>1.2938400973327313</v>
      </c>
      <c r="NU155" s="475">
        <v>3.911533955569868E-3</v>
      </c>
      <c r="NV155" s="475">
        <v>0</v>
      </c>
      <c r="NW155" s="475">
        <v>0.54070574342235056</v>
      </c>
      <c r="NX155" s="475">
        <v>0</v>
      </c>
      <c r="NY155" s="475">
        <v>0</v>
      </c>
      <c r="NZ155" s="475">
        <v>1.3633966323065734</v>
      </c>
      <c r="OA155" s="475">
        <v>2.0339494949499735E-2</v>
      </c>
      <c r="OB155" s="475">
        <v>0.2649999999999999</v>
      </c>
      <c r="OC155" s="475">
        <v>1.3188047274272641</v>
      </c>
      <c r="OD155" s="475">
        <v>5.3273532897069036E-14</v>
      </c>
      <c r="OE155" s="475">
        <v>4.6314904466284192E-13</v>
      </c>
      <c r="OF155" s="475">
        <v>0.1099999964237213</v>
      </c>
      <c r="OG155" s="475">
        <v>7.3992654681205763E-2</v>
      </c>
      <c r="OH155" s="475">
        <v>0.31947035782409122</v>
      </c>
      <c r="OI155" s="475">
        <v>0.11</v>
      </c>
      <c r="OJ155" s="475">
        <v>4.4362329999999998E-2</v>
      </c>
      <c r="OK155" s="475">
        <v>6.2789850655499996E-2</v>
      </c>
      <c r="OL155" s="475">
        <v>0.88614952612179287</v>
      </c>
      <c r="OM155" s="475" t="s">
        <v>1395</v>
      </c>
      <c r="ON155" s="475">
        <v>1</v>
      </c>
      <c r="OO155" s="475">
        <v>144</v>
      </c>
      <c r="OP155" s="490"/>
      <c r="OQ155" s="491" t="s">
        <v>1395</v>
      </c>
      <c r="OR155" s="478" t="s">
        <v>1395</v>
      </c>
      <c r="OS155" s="479">
        <v>1246001</v>
      </c>
      <c r="OT155" s="479">
        <v>2028</v>
      </c>
      <c r="OU155" s="479" t="s">
        <v>1395</v>
      </c>
      <c r="OV155" s="479" t="s">
        <v>1395</v>
      </c>
      <c r="OW155" s="479">
        <v>0</v>
      </c>
      <c r="OX155" s="479">
        <v>1</v>
      </c>
      <c r="OY155" s="480">
        <v>1</v>
      </c>
      <c r="OZ155" s="480">
        <v>0.87190261452774309</v>
      </c>
      <c r="PA155" s="481"/>
      <c r="PB155" s="482">
        <v>6.8195204216889422</v>
      </c>
      <c r="PC155" s="483"/>
      <c r="PD155" s="478">
        <v>90.395049780252734</v>
      </c>
      <c r="PE155" s="479">
        <v>4.1041930645173843E-11</v>
      </c>
      <c r="PF155" s="479">
        <v>116.86581842568502</v>
      </c>
      <c r="PG155" s="480">
        <v>6.8195204216889422</v>
      </c>
      <c r="PH155" s="483"/>
      <c r="PI155" s="478">
        <v>6.8195204216889422</v>
      </c>
      <c r="PJ155" s="479">
        <v>104700</v>
      </c>
      <c r="PK155" s="479">
        <v>100</v>
      </c>
      <c r="PL155" s="479">
        <v>-0.90898526522582745</v>
      </c>
      <c r="PM155" s="484">
        <v>36</v>
      </c>
      <c r="PN155" s="479">
        <v>11988</v>
      </c>
      <c r="PO155" s="485">
        <v>2025</v>
      </c>
      <c r="PP155" s="479">
        <v>33</v>
      </c>
      <c r="PQ155" s="479">
        <v>0</v>
      </c>
      <c r="PR155" s="486" t="s">
        <v>1895</v>
      </c>
      <c r="PS155" s="486" t="s">
        <v>1657</v>
      </c>
      <c r="PT155" s="479">
        <v>1</v>
      </c>
      <c r="PU155" s="487" t="s">
        <v>1894</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row>
    <row r="156" spans="1:457" x14ac:dyDescent="0.35">
      <c r="A156" s="459" t="s">
        <v>1896</v>
      </c>
      <c r="B156" s="460">
        <v>5.9105351564631148</v>
      </c>
      <c r="C156" s="488">
        <f>NPV(About!A$94,'H2 Data'!AE$2:BH$2)/30*AB156+B156</f>
        <v>5.9105351564631148</v>
      </c>
      <c r="D156" s="462" t="s">
        <v>1592</v>
      </c>
      <c r="E156" s="463" t="s">
        <v>1896</v>
      </c>
      <c r="F156" s="463" t="s">
        <v>1391</v>
      </c>
      <c r="G156" s="463" t="s">
        <v>1392</v>
      </c>
      <c r="H156" s="463" t="s">
        <v>1829</v>
      </c>
      <c r="I156" s="463" t="s">
        <v>1394</v>
      </c>
      <c r="J156" s="464">
        <v>2029</v>
      </c>
      <c r="K156" s="465">
        <v>100</v>
      </c>
      <c r="L156" s="466">
        <v>0.14000000000000001</v>
      </c>
      <c r="M156" s="466">
        <v>2.3300000000000001E-2</v>
      </c>
      <c r="N156" s="466">
        <v>0.25</v>
      </c>
      <c r="O156" s="471">
        <v>0.11</v>
      </c>
      <c r="P156" s="465">
        <v>1</v>
      </c>
      <c r="Q156" s="465">
        <v>2</v>
      </c>
      <c r="R156" s="465">
        <v>30</v>
      </c>
      <c r="S156" s="467" t="s">
        <v>1395</v>
      </c>
      <c r="T156" s="468">
        <v>63377.999999999993</v>
      </c>
      <c r="U156" s="468">
        <v>624725</v>
      </c>
      <c r="V156" s="468">
        <v>217296</v>
      </c>
      <c r="W156" s="468">
        <v>18108</v>
      </c>
      <c r="X156" s="465">
        <v>0</v>
      </c>
      <c r="Y156" s="469" t="s">
        <v>1888</v>
      </c>
      <c r="Z156" s="470">
        <v>20.55</v>
      </c>
      <c r="AA156" s="469" t="s">
        <v>1397</v>
      </c>
      <c r="AB156" s="465">
        <v>0</v>
      </c>
      <c r="AC156" s="466">
        <v>0</v>
      </c>
      <c r="AD156" s="466">
        <v>0.66</v>
      </c>
      <c r="AE156" s="466">
        <v>0.66</v>
      </c>
      <c r="AF156" s="467" t="s">
        <v>1398</v>
      </c>
      <c r="AG156" s="465">
        <v>441.30329999999998</v>
      </c>
      <c r="AH156" s="465">
        <v>441.30329999999998</v>
      </c>
      <c r="AI156" s="465">
        <v>441.30329999999998</v>
      </c>
      <c r="AJ156" s="465">
        <v>30</v>
      </c>
      <c r="AK156" s="469" t="s">
        <v>1399</v>
      </c>
      <c r="AL156" s="466">
        <v>0.91</v>
      </c>
      <c r="AM156" s="466">
        <v>0.01</v>
      </c>
      <c r="AN156" s="469" t="s">
        <v>1400</v>
      </c>
      <c r="AO156" s="466"/>
      <c r="AP156" s="466"/>
      <c r="AQ156" s="466"/>
      <c r="AR156" s="466"/>
      <c r="AS156" s="466"/>
      <c r="AT156" s="466"/>
      <c r="AU156" s="466"/>
      <c r="AV156" s="466"/>
      <c r="AW156" s="466"/>
      <c r="AX156" s="466"/>
      <c r="AY156" s="466"/>
      <c r="AZ156" s="466"/>
      <c r="BA156" s="466"/>
      <c r="BB156" s="466"/>
      <c r="BC156" s="466"/>
      <c r="BD156" s="466"/>
      <c r="BE156" s="466"/>
      <c r="BF156" s="466"/>
      <c r="BG156" s="466"/>
      <c r="BH156" s="466"/>
      <c r="BI156" s="466"/>
      <c r="BJ156" s="466"/>
      <c r="BK156" s="466"/>
      <c r="BL156" s="466"/>
      <c r="BM156" s="466"/>
      <c r="BN156" s="466"/>
      <c r="BO156" s="466"/>
      <c r="BP156" s="466"/>
      <c r="BQ156" s="466"/>
      <c r="BR156" s="466"/>
      <c r="BS156" s="466"/>
      <c r="BT156" s="466"/>
      <c r="BU156" s="466"/>
      <c r="BV156" s="466"/>
      <c r="BW156" s="466"/>
      <c r="BX156" s="466"/>
      <c r="BY156" s="466"/>
      <c r="BZ156" s="466"/>
      <c r="CA156" s="466"/>
      <c r="CB156" s="466"/>
      <c r="CC156" s="466"/>
      <c r="CD156" s="466"/>
      <c r="CE156" s="466"/>
      <c r="CF156" s="466"/>
      <c r="CG156" s="466"/>
      <c r="CH156" s="466"/>
      <c r="CI156" s="466"/>
      <c r="CJ156" s="466"/>
      <c r="CK156" s="466"/>
      <c r="CL156" s="466"/>
      <c r="CM156" s="466"/>
      <c r="CN156" s="466"/>
      <c r="CO156" s="466"/>
      <c r="CP156" s="466"/>
      <c r="CQ156" s="466"/>
      <c r="CR156" s="466"/>
      <c r="CS156" s="466"/>
      <c r="CT156" s="466"/>
      <c r="CU156" s="466"/>
      <c r="CV156" s="466"/>
      <c r="CW156" s="466"/>
      <c r="CX156" s="466"/>
      <c r="CY156" s="466"/>
      <c r="CZ156" s="466"/>
      <c r="DA156" s="466"/>
      <c r="DB156" s="466"/>
      <c r="DC156" s="466"/>
      <c r="DD156" s="466"/>
      <c r="DE156" s="466"/>
      <c r="DF156" s="466"/>
      <c r="DG156" s="466"/>
      <c r="DH156" s="466"/>
      <c r="DI156" s="466"/>
      <c r="DJ156" s="466"/>
      <c r="DK156" s="466"/>
      <c r="DL156" s="466"/>
      <c r="DM156" s="466"/>
      <c r="DN156" s="466"/>
      <c r="DO156" s="466"/>
      <c r="DP156" s="466"/>
      <c r="DQ156" s="466"/>
      <c r="DR156" s="466"/>
      <c r="DS156" s="466"/>
      <c r="DT156" s="466"/>
      <c r="DU156" s="466"/>
      <c r="DV156" s="466"/>
      <c r="DW156" s="471"/>
      <c r="DX156" s="466"/>
      <c r="DY156" s="466"/>
      <c r="DZ156" s="466"/>
      <c r="EA156" s="466"/>
      <c r="EB156" s="466"/>
      <c r="EC156" s="466"/>
      <c r="ED156" s="466"/>
      <c r="EE156" s="466"/>
      <c r="EF156" s="466"/>
      <c r="EG156" s="466"/>
      <c r="EH156" s="466"/>
      <c r="EI156" s="466"/>
      <c r="EJ156" s="466"/>
      <c r="EK156" s="465"/>
      <c r="EL156" s="465"/>
      <c r="EM156" s="465"/>
      <c r="EN156" s="465"/>
      <c r="EO156" s="466"/>
      <c r="EP156" s="466"/>
      <c r="EQ156" s="466"/>
      <c r="ER156" s="465"/>
      <c r="ES156" s="465"/>
      <c r="ET156" s="465"/>
      <c r="EU156" s="465"/>
      <c r="EV156" s="465"/>
      <c r="EW156" s="467"/>
      <c r="EX156" s="467" t="s">
        <v>1401</v>
      </c>
      <c r="EY156" s="467">
        <v>0</v>
      </c>
      <c r="EZ156" s="467">
        <v>0</v>
      </c>
      <c r="FA156" s="467">
        <v>0</v>
      </c>
      <c r="FB156" s="469" t="s">
        <v>1402</v>
      </c>
      <c r="FC156" s="467">
        <v>100</v>
      </c>
      <c r="FD156" s="469" t="s">
        <v>1831</v>
      </c>
      <c r="FE156" s="467">
        <v>0</v>
      </c>
      <c r="FF156" s="469" t="s">
        <v>1404</v>
      </c>
      <c r="FG156" s="467">
        <v>0</v>
      </c>
      <c r="FH156" s="469" t="s">
        <v>1405</v>
      </c>
      <c r="FI156" s="467">
        <v>0</v>
      </c>
      <c r="FJ156" s="469" t="s">
        <v>1405</v>
      </c>
      <c r="FK156" s="467">
        <v>0</v>
      </c>
      <c r="FL156" s="472">
        <v>1</v>
      </c>
      <c r="FM156" s="473">
        <v>0</v>
      </c>
      <c r="FN156" s="473">
        <v>0</v>
      </c>
      <c r="FO156" s="473">
        <v>0</v>
      </c>
      <c r="FP156" s="473">
        <v>0</v>
      </c>
      <c r="FQ156" s="473">
        <v>0</v>
      </c>
      <c r="FR156" s="473">
        <v>0</v>
      </c>
      <c r="FS156" s="473">
        <v>0</v>
      </c>
      <c r="FT156" s="473">
        <v>0</v>
      </c>
      <c r="FU156" s="473">
        <v>0</v>
      </c>
      <c r="FV156" s="473">
        <v>109761</v>
      </c>
      <c r="FW156" s="473">
        <v>0</v>
      </c>
      <c r="FX156" s="473">
        <v>0</v>
      </c>
      <c r="FY156" s="473">
        <v>0</v>
      </c>
      <c r="FZ156" s="473">
        <v>0</v>
      </c>
      <c r="GA156" s="473">
        <v>0</v>
      </c>
      <c r="GB156" s="473">
        <v>0</v>
      </c>
      <c r="GC156" s="473">
        <v>0</v>
      </c>
      <c r="GD156" s="473">
        <v>0</v>
      </c>
      <c r="GE156" s="473">
        <v>0</v>
      </c>
      <c r="GF156" s="473">
        <v>90796</v>
      </c>
      <c r="GG156" s="473">
        <v>0</v>
      </c>
      <c r="GH156" s="473">
        <v>0</v>
      </c>
      <c r="GI156" s="473">
        <v>0</v>
      </c>
      <c r="GJ156" s="473">
        <v>0</v>
      </c>
      <c r="GK156" s="473">
        <v>0</v>
      </c>
      <c r="GL156" s="473">
        <v>0</v>
      </c>
      <c r="GM156" s="473">
        <v>0</v>
      </c>
      <c r="GN156" s="473">
        <v>0</v>
      </c>
      <c r="GO156" s="473">
        <v>0</v>
      </c>
      <c r="GP156" s="473">
        <v>0</v>
      </c>
      <c r="GQ156" s="473">
        <v>0</v>
      </c>
      <c r="GR156" s="473">
        <v>0</v>
      </c>
      <c r="GS156" s="473">
        <v>0</v>
      </c>
      <c r="GT156" s="473">
        <v>0</v>
      </c>
      <c r="GU156" s="473">
        <v>0</v>
      </c>
      <c r="GV156" s="473">
        <v>0</v>
      </c>
      <c r="GW156" s="473">
        <v>0</v>
      </c>
      <c r="GX156" s="473">
        <v>0</v>
      </c>
      <c r="GY156" s="473">
        <v>0</v>
      </c>
      <c r="GZ156" s="473">
        <v>0</v>
      </c>
      <c r="HA156" s="473">
        <v>0</v>
      </c>
      <c r="HB156" s="473">
        <v>0</v>
      </c>
      <c r="HC156" s="473">
        <v>0</v>
      </c>
      <c r="HD156" s="473">
        <v>0</v>
      </c>
      <c r="HE156" s="473">
        <v>0</v>
      </c>
      <c r="HF156" s="473">
        <v>0</v>
      </c>
      <c r="HG156" s="473">
        <v>0</v>
      </c>
      <c r="HH156" s="473">
        <v>0</v>
      </c>
      <c r="HI156" s="473">
        <v>0</v>
      </c>
      <c r="HJ156" s="473">
        <v>0</v>
      </c>
      <c r="HK156" s="473">
        <v>0</v>
      </c>
      <c r="HL156" s="473">
        <v>0</v>
      </c>
      <c r="HM156" s="473">
        <v>0</v>
      </c>
      <c r="HN156" s="473">
        <v>0</v>
      </c>
      <c r="HO156" s="473">
        <v>0</v>
      </c>
      <c r="HP156" s="473">
        <v>0</v>
      </c>
      <c r="HQ156" s="473">
        <v>0</v>
      </c>
      <c r="HR156" s="473">
        <v>0</v>
      </c>
      <c r="HS156" s="473">
        <v>0</v>
      </c>
      <c r="HT156" s="473">
        <v>0</v>
      </c>
      <c r="HU156" s="473">
        <v>0</v>
      </c>
      <c r="HV156" s="473">
        <v>0</v>
      </c>
      <c r="HW156" s="473">
        <v>0</v>
      </c>
      <c r="HX156" s="473">
        <v>0</v>
      </c>
      <c r="HY156" s="473">
        <v>0</v>
      </c>
      <c r="HZ156" s="473">
        <v>0</v>
      </c>
      <c r="IA156" s="473">
        <v>0</v>
      </c>
      <c r="IB156" s="473">
        <v>0</v>
      </c>
      <c r="IC156" s="473">
        <v>0</v>
      </c>
      <c r="ID156" s="473">
        <v>0</v>
      </c>
      <c r="IE156" s="473">
        <v>0</v>
      </c>
      <c r="IF156" s="473">
        <v>0</v>
      </c>
      <c r="IG156" s="473">
        <v>0</v>
      </c>
      <c r="IH156" s="473">
        <v>0</v>
      </c>
      <c r="II156" s="473">
        <v>0</v>
      </c>
      <c r="IJ156" s="473">
        <v>0</v>
      </c>
      <c r="IK156" s="473">
        <v>0</v>
      </c>
      <c r="IL156" s="473">
        <v>0</v>
      </c>
      <c r="IM156" s="473">
        <v>0</v>
      </c>
      <c r="IN156" s="473">
        <v>0</v>
      </c>
      <c r="IO156" s="473">
        <v>0</v>
      </c>
      <c r="IP156" s="473">
        <v>0</v>
      </c>
      <c r="IQ156" s="473">
        <v>0</v>
      </c>
      <c r="IR156" s="473">
        <v>0</v>
      </c>
      <c r="IS156" s="473">
        <v>0</v>
      </c>
      <c r="IT156" s="473">
        <v>0</v>
      </c>
      <c r="IU156" s="473">
        <v>0</v>
      </c>
      <c r="IV156" s="473">
        <v>0</v>
      </c>
      <c r="IW156" s="473">
        <v>0</v>
      </c>
      <c r="IX156" s="473">
        <v>0</v>
      </c>
      <c r="IY156" s="473">
        <v>0</v>
      </c>
      <c r="IZ156" s="473">
        <v>0</v>
      </c>
      <c r="JA156" s="473">
        <v>0</v>
      </c>
      <c r="JB156" s="473">
        <v>0</v>
      </c>
      <c r="JC156" s="473">
        <v>0</v>
      </c>
      <c r="JD156" s="473">
        <v>0</v>
      </c>
      <c r="JE156" s="473">
        <v>0</v>
      </c>
      <c r="JF156" s="473">
        <v>0</v>
      </c>
      <c r="JG156" s="473">
        <v>0</v>
      </c>
      <c r="JH156" s="473">
        <v>0</v>
      </c>
      <c r="JI156" s="467" t="s">
        <v>1406</v>
      </c>
      <c r="JJ156" s="467" t="s">
        <v>1406</v>
      </c>
      <c r="JK156" s="395"/>
      <c r="JL156" s="395"/>
      <c r="JM156" s="395"/>
      <c r="JN156" s="395"/>
      <c r="JO156" s="395"/>
      <c r="JP156" s="395"/>
      <c r="JQ156" s="395"/>
      <c r="JR156" s="395"/>
      <c r="JS156" s="395"/>
      <c r="JT156" s="395"/>
      <c r="JU156" s="395"/>
      <c r="JV156" s="395"/>
      <c r="JW156" s="395"/>
      <c r="JX156" s="395"/>
      <c r="JY156" s="395"/>
      <c r="JZ156" s="395"/>
      <c r="KA156" s="395"/>
      <c r="KB156" s="395"/>
      <c r="KC156" s="395"/>
      <c r="KD156" s="395"/>
      <c r="KE156" s="395"/>
      <c r="KF156" s="395"/>
      <c r="KG156" s="395"/>
      <c r="KH156" s="395"/>
      <c r="KI156" s="395"/>
      <c r="KJ156" s="395"/>
      <c r="KK156" s="395"/>
      <c r="KL156" s="395"/>
      <c r="KM156" s="395"/>
      <c r="KN156" s="395"/>
      <c r="KO156" s="395"/>
      <c r="KP156" s="395"/>
      <c r="KQ156" s="395"/>
      <c r="KR156" s="395"/>
      <c r="KS156" s="395"/>
      <c r="KT156" s="395"/>
      <c r="KU156" s="395"/>
      <c r="KV156" s="395"/>
      <c r="KW156" s="395"/>
      <c r="KX156" s="395"/>
      <c r="KY156" s="395"/>
      <c r="KZ156" s="395"/>
      <c r="LA156" s="395"/>
      <c r="LB156" s="395"/>
      <c r="LC156" s="395"/>
      <c r="LD156" s="395"/>
      <c r="LE156" s="395"/>
      <c r="LF156" s="395"/>
      <c r="LG156" s="395"/>
      <c r="LH156" s="395"/>
      <c r="LI156" s="395"/>
      <c r="LJ156" s="395"/>
      <c r="LK156" s="395"/>
      <c r="LL156" s="395"/>
      <c r="LM156" s="395"/>
      <c r="LN156" s="395"/>
      <c r="LO156" s="395"/>
      <c r="LP156" s="395"/>
      <c r="LQ156" s="395"/>
      <c r="LR156" s="395"/>
      <c r="LS156" s="395"/>
      <c r="LT156" s="395"/>
      <c r="LU156" s="395"/>
      <c r="LV156" s="395"/>
      <c r="LW156" s="395"/>
      <c r="LX156" s="395"/>
      <c r="LY156" s="395"/>
      <c r="LZ156" s="395"/>
      <c r="MA156" s="395"/>
      <c r="MB156" s="395"/>
      <c r="MC156" s="395"/>
      <c r="MD156" s="395"/>
      <c r="ME156" s="395"/>
      <c r="MF156" s="395"/>
      <c r="MG156" s="395"/>
      <c r="MH156" s="395"/>
      <c r="MI156" s="395"/>
      <c r="MJ156" s="395"/>
      <c r="MK156" s="395"/>
      <c r="ML156" s="395"/>
      <c r="MM156" s="395"/>
      <c r="MN156" s="395"/>
      <c r="MO156" s="395"/>
      <c r="MP156" s="395"/>
      <c r="MQ156" s="395"/>
      <c r="MR156" s="395"/>
      <c r="MS156" s="395"/>
      <c r="MT156" s="395"/>
      <c r="MU156" s="395"/>
      <c r="MV156" s="395"/>
      <c r="MW156" s="395"/>
      <c r="MX156" s="395"/>
      <c r="MY156" s="395"/>
      <c r="MZ156" s="395"/>
      <c r="NA156" s="395"/>
      <c r="NB156" s="395"/>
      <c r="NC156" s="395"/>
      <c r="ND156" s="395"/>
      <c r="NE156" s="395"/>
      <c r="NF156" s="395"/>
      <c r="NG156" s="489"/>
      <c r="NH156" s="475">
        <v>5.9105351564631148</v>
      </c>
      <c r="NI156" s="475">
        <v>7.2486803158863653</v>
      </c>
      <c r="NJ156" s="475">
        <v>2.0980240281674023</v>
      </c>
      <c r="NK156" s="475">
        <v>597.35830395688811</v>
      </c>
      <c r="NL156" s="475">
        <v>4.928630446767591</v>
      </c>
      <c r="NM156" s="475">
        <v>0.21729599999999999</v>
      </c>
      <c r="NN156" s="475">
        <v>0.62472499999999997</v>
      </c>
      <c r="NO156" s="475">
        <v>6.337799999999999E-2</v>
      </c>
      <c r="NP156" s="475">
        <v>3.0732476831148499E-2</v>
      </c>
      <c r="NQ156" s="475">
        <v>0.49176283257623998</v>
      </c>
      <c r="NR156" s="475">
        <v>0.7385431954829843</v>
      </c>
      <c r="NS156" s="475">
        <v>0</v>
      </c>
      <c r="NT156" s="475">
        <v>1.2492261955227182</v>
      </c>
      <c r="NU156" s="475">
        <v>4.0458796041599101E-3</v>
      </c>
      <c r="NV156" s="475">
        <v>0</v>
      </c>
      <c r="NW156" s="475">
        <v>0.43596008429909439</v>
      </c>
      <c r="NX156" s="475">
        <v>0</v>
      </c>
      <c r="NY156" s="475">
        <v>0</v>
      </c>
      <c r="NZ156" s="475">
        <v>1.0840577856200968</v>
      </c>
      <c r="OA156" s="475">
        <v>2.0336464646413328E-2</v>
      </c>
      <c r="OB156" s="475">
        <v>0.2649999999999999</v>
      </c>
      <c r="OC156" s="475">
        <v>1.1805869969285594</v>
      </c>
      <c r="OD156" s="475">
        <v>2.4189843861066695E-13</v>
      </c>
      <c r="OE156" s="475">
        <v>2.1030148491264669E-12</v>
      </c>
      <c r="OF156" s="475">
        <v>0.1099999964237213</v>
      </c>
      <c r="OG156" s="475">
        <v>7.0388862490653972E-2</v>
      </c>
      <c r="OH156" s="475">
        <v>0.32338279952204463</v>
      </c>
      <c r="OI156" s="475">
        <v>0.11</v>
      </c>
      <c r="OJ156" s="475">
        <v>4.4130329999999995E-2</v>
      </c>
      <c r="OK156" s="475">
        <v>5.8807623082999999E-2</v>
      </c>
      <c r="OL156" s="475">
        <v>0.86860621963572837</v>
      </c>
      <c r="OM156" s="475" t="s">
        <v>1395</v>
      </c>
      <c r="ON156" s="475">
        <v>1</v>
      </c>
      <c r="OO156" s="475">
        <v>145</v>
      </c>
      <c r="OP156" s="490"/>
      <c r="OQ156" s="491" t="s">
        <v>1395</v>
      </c>
      <c r="OR156" s="478" t="s">
        <v>1395</v>
      </c>
      <c r="OS156" s="479">
        <v>1124064</v>
      </c>
      <c r="OT156" s="479">
        <v>2029</v>
      </c>
      <c r="OU156" s="479" t="s">
        <v>1395</v>
      </c>
      <c r="OV156" s="479" t="s">
        <v>1395</v>
      </c>
      <c r="OW156" s="479">
        <v>0</v>
      </c>
      <c r="OX156" s="479">
        <v>1</v>
      </c>
      <c r="OY156" s="480">
        <v>1</v>
      </c>
      <c r="OZ156" s="480">
        <v>0.85454956143356553</v>
      </c>
      <c r="PA156" s="481"/>
      <c r="PB156" s="482">
        <v>5.9105351564631148</v>
      </c>
      <c r="PC156" s="483"/>
      <c r="PD156" s="478">
        <v>78.643520265196884</v>
      </c>
      <c r="PE156" s="479">
        <v>1.826691777937542E-10</v>
      </c>
      <c r="PF156" s="479">
        <v>102.54652083532133</v>
      </c>
      <c r="PG156" s="480">
        <v>5.9105351564631148</v>
      </c>
      <c r="PH156" s="483"/>
      <c r="PI156" s="478">
        <v>5.9105351564631148</v>
      </c>
      <c r="PJ156" s="479">
        <v>104800</v>
      </c>
      <c r="PK156" s="479">
        <v>100</v>
      </c>
      <c r="PL156" s="479">
        <v>-0.76298560040308416</v>
      </c>
      <c r="PM156" s="484">
        <v>36</v>
      </c>
      <c r="PN156" s="479">
        <v>11952</v>
      </c>
      <c r="PO156" s="485">
        <v>2026</v>
      </c>
      <c r="PP156" s="479">
        <v>33</v>
      </c>
      <c r="PQ156" s="479">
        <v>0</v>
      </c>
      <c r="PR156" s="486" t="s">
        <v>1897</v>
      </c>
      <c r="PS156" s="486" t="s">
        <v>1657</v>
      </c>
      <c r="PT156" s="479">
        <v>1</v>
      </c>
      <c r="PU156" s="487" t="s">
        <v>1896</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row>
    <row r="157" spans="1:457" x14ac:dyDescent="0.35">
      <c r="A157" s="459" t="s">
        <v>1898</v>
      </c>
      <c r="B157" s="460">
        <v>5.1475495560600306</v>
      </c>
      <c r="C157" s="488">
        <f>NPV(About!A$94,'H2 Data'!AE$2:BH$2)/30*AB157+B157</f>
        <v>5.1475495560600306</v>
      </c>
      <c r="D157" s="462" t="s">
        <v>1592</v>
      </c>
      <c r="E157" s="463" t="s">
        <v>1898</v>
      </c>
      <c r="F157" s="463" t="s">
        <v>1391</v>
      </c>
      <c r="G157" s="463" t="s">
        <v>1392</v>
      </c>
      <c r="H157" s="463" t="s">
        <v>1829</v>
      </c>
      <c r="I157" s="463" t="s">
        <v>1394</v>
      </c>
      <c r="J157" s="464">
        <v>2030</v>
      </c>
      <c r="K157" s="465">
        <v>100</v>
      </c>
      <c r="L157" s="466">
        <v>0.14000000000000001</v>
      </c>
      <c r="M157" s="466">
        <v>2.3300000000000001E-2</v>
      </c>
      <c r="N157" s="466">
        <v>0.25</v>
      </c>
      <c r="O157" s="471">
        <v>0.11</v>
      </c>
      <c r="P157" s="465">
        <v>1</v>
      </c>
      <c r="Q157" s="465">
        <v>2</v>
      </c>
      <c r="R157" s="465">
        <v>30</v>
      </c>
      <c r="S157" s="467" t="s">
        <v>1395</v>
      </c>
      <c r="T157" s="468">
        <v>56105</v>
      </c>
      <c r="U157" s="468">
        <v>553031</v>
      </c>
      <c r="V157" s="468">
        <v>192359</v>
      </c>
      <c r="W157" s="468">
        <v>16030</v>
      </c>
      <c r="X157" s="465">
        <v>0</v>
      </c>
      <c r="Y157" s="469" t="s">
        <v>1888</v>
      </c>
      <c r="Z157" s="470">
        <v>20.83</v>
      </c>
      <c r="AA157" s="469" t="s">
        <v>1397</v>
      </c>
      <c r="AB157" s="465">
        <v>0</v>
      </c>
      <c r="AC157" s="466">
        <v>0</v>
      </c>
      <c r="AD157" s="466">
        <v>0.7</v>
      </c>
      <c r="AE157" s="466">
        <v>0.7</v>
      </c>
      <c r="AF157" s="467" t="s">
        <v>1398</v>
      </c>
      <c r="AG157" s="465">
        <v>439.42669999999998</v>
      </c>
      <c r="AH157" s="465">
        <v>439.42669999999998</v>
      </c>
      <c r="AI157" s="465">
        <v>439.42669999999998</v>
      </c>
      <c r="AJ157" s="465">
        <v>30</v>
      </c>
      <c r="AK157" s="469" t="s">
        <v>1399</v>
      </c>
      <c r="AL157" s="466">
        <v>0.91</v>
      </c>
      <c r="AM157" s="466">
        <v>0.01</v>
      </c>
      <c r="AN157" s="469" t="s">
        <v>1400</v>
      </c>
      <c r="AO157" s="466"/>
      <c r="AP157" s="466"/>
      <c r="AQ157" s="466"/>
      <c r="AR157" s="466"/>
      <c r="AS157" s="466"/>
      <c r="AT157" s="466"/>
      <c r="AU157" s="466"/>
      <c r="AV157" s="466"/>
      <c r="AW157" s="466"/>
      <c r="AX157" s="466"/>
      <c r="AY157" s="466"/>
      <c r="AZ157" s="466"/>
      <c r="BA157" s="466"/>
      <c r="BB157" s="466"/>
      <c r="BC157" s="466"/>
      <c r="BD157" s="466"/>
      <c r="BE157" s="466"/>
      <c r="BF157" s="466"/>
      <c r="BG157" s="466"/>
      <c r="BH157" s="466"/>
      <c r="BI157" s="466"/>
      <c r="BJ157" s="466"/>
      <c r="BK157" s="466"/>
      <c r="BL157" s="466"/>
      <c r="BM157" s="466"/>
      <c r="BN157" s="466"/>
      <c r="BO157" s="466"/>
      <c r="BP157" s="466"/>
      <c r="BQ157" s="466"/>
      <c r="BR157" s="466"/>
      <c r="BS157" s="466"/>
      <c r="BT157" s="466"/>
      <c r="BU157" s="466"/>
      <c r="BV157" s="466"/>
      <c r="BW157" s="466"/>
      <c r="BX157" s="466"/>
      <c r="BY157" s="466"/>
      <c r="BZ157" s="466"/>
      <c r="CA157" s="466"/>
      <c r="CB157" s="466"/>
      <c r="CC157" s="466"/>
      <c r="CD157" s="466"/>
      <c r="CE157" s="466"/>
      <c r="CF157" s="466"/>
      <c r="CG157" s="466"/>
      <c r="CH157" s="466"/>
      <c r="CI157" s="466"/>
      <c r="CJ157" s="466"/>
      <c r="CK157" s="466"/>
      <c r="CL157" s="466"/>
      <c r="CM157" s="466"/>
      <c r="CN157" s="466"/>
      <c r="CO157" s="466"/>
      <c r="CP157" s="466"/>
      <c r="CQ157" s="466"/>
      <c r="CR157" s="466"/>
      <c r="CS157" s="466"/>
      <c r="CT157" s="466"/>
      <c r="CU157" s="466"/>
      <c r="CV157" s="466"/>
      <c r="CW157" s="466"/>
      <c r="CX157" s="466"/>
      <c r="CY157" s="466"/>
      <c r="CZ157" s="466"/>
      <c r="DA157" s="466"/>
      <c r="DB157" s="466"/>
      <c r="DC157" s="466"/>
      <c r="DD157" s="466"/>
      <c r="DE157" s="466"/>
      <c r="DF157" s="466"/>
      <c r="DG157" s="466"/>
      <c r="DH157" s="466"/>
      <c r="DI157" s="466"/>
      <c r="DJ157" s="466"/>
      <c r="DK157" s="466"/>
      <c r="DL157" s="466"/>
      <c r="DM157" s="466"/>
      <c r="DN157" s="466"/>
      <c r="DO157" s="466"/>
      <c r="DP157" s="466"/>
      <c r="DQ157" s="466"/>
      <c r="DR157" s="466"/>
      <c r="DS157" s="466"/>
      <c r="DT157" s="466"/>
      <c r="DU157" s="466"/>
      <c r="DV157" s="466"/>
      <c r="DW157" s="471"/>
      <c r="DX157" s="466"/>
      <c r="DY157" s="466"/>
      <c r="DZ157" s="466"/>
      <c r="EA157" s="466"/>
      <c r="EB157" s="466"/>
      <c r="EC157" s="466"/>
      <c r="ED157" s="466"/>
      <c r="EE157" s="466"/>
      <c r="EF157" s="466"/>
      <c r="EG157" s="466"/>
      <c r="EH157" s="466"/>
      <c r="EI157" s="466"/>
      <c r="EJ157" s="466"/>
      <c r="EK157" s="465"/>
      <c r="EL157" s="465"/>
      <c r="EM157" s="465"/>
      <c r="EN157" s="465"/>
      <c r="EO157" s="466"/>
      <c r="EP157" s="466"/>
      <c r="EQ157" s="466"/>
      <c r="ER157" s="465"/>
      <c r="ES157" s="465"/>
      <c r="ET157" s="465"/>
      <c r="EU157" s="465"/>
      <c r="EV157" s="465"/>
      <c r="EW157" s="467"/>
      <c r="EX157" s="467" t="s">
        <v>1401</v>
      </c>
      <c r="EY157" s="467">
        <v>0</v>
      </c>
      <c r="EZ157" s="467">
        <v>0</v>
      </c>
      <c r="FA157" s="467">
        <v>0</v>
      </c>
      <c r="FB157" s="469" t="s">
        <v>1402</v>
      </c>
      <c r="FC157" s="467">
        <v>100</v>
      </c>
      <c r="FD157" s="469" t="s">
        <v>1831</v>
      </c>
      <c r="FE157" s="467">
        <v>0</v>
      </c>
      <c r="FF157" s="469" t="s">
        <v>1404</v>
      </c>
      <c r="FG157" s="467">
        <v>0</v>
      </c>
      <c r="FH157" s="469" t="s">
        <v>1405</v>
      </c>
      <c r="FI157" s="467">
        <v>0</v>
      </c>
      <c r="FJ157" s="469" t="s">
        <v>1405</v>
      </c>
      <c r="FK157" s="467">
        <v>0</v>
      </c>
      <c r="FL157" s="472">
        <v>1</v>
      </c>
      <c r="FM157" s="473">
        <v>0</v>
      </c>
      <c r="FN157" s="473">
        <v>0</v>
      </c>
      <c r="FO157" s="473">
        <v>0</v>
      </c>
      <c r="FP157" s="473">
        <v>0</v>
      </c>
      <c r="FQ157" s="473">
        <v>0</v>
      </c>
      <c r="FR157" s="473">
        <v>0</v>
      </c>
      <c r="FS157" s="473">
        <v>0</v>
      </c>
      <c r="FT157" s="473">
        <v>0</v>
      </c>
      <c r="FU157" s="473">
        <v>0</v>
      </c>
      <c r="FV157" s="473">
        <v>106052</v>
      </c>
      <c r="FW157" s="473">
        <v>0</v>
      </c>
      <c r="FX157" s="473">
        <v>0</v>
      </c>
      <c r="FY157" s="473">
        <v>0</v>
      </c>
      <c r="FZ157" s="473">
        <v>0</v>
      </c>
      <c r="GA157" s="473">
        <v>0</v>
      </c>
      <c r="GB157" s="473">
        <v>0</v>
      </c>
      <c r="GC157" s="473">
        <v>0</v>
      </c>
      <c r="GD157" s="473">
        <v>0</v>
      </c>
      <c r="GE157" s="473">
        <v>0</v>
      </c>
      <c r="GF157" s="473">
        <v>90387</v>
      </c>
      <c r="GG157" s="473">
        <v>0</v>
      </c>
      <c r="GH157" s="473">
        <v>0</v>
      </c>
      <c r="GI157" s="473">
        <v>0</v>
      </c>
      <c r="GJ157" s="473">
        <v>0</v>
      </c>
      <c r="GK157" s="473">
        <v>0</v>
      </c>
      <c r="GL157" s="473">
        <v>0</v>
      </c>
      <c r="GM157" s="473">
        <v>0</v>
      </c>
      <c r="GN157" s="473">
        <v>0</v>
      </c>
      <c r="GO157" s="473">
        <v>0</v>
      </c>
      <c r="GP157" s="473">
        <v>0</v>
      </c>
      <c r="GQ157" s="473">
        <v>0</v>
      </c>
      <c r="GR157" s="473">
        <v>0</v>
      </c>
      <c r="GS157" s="473">
        <v>0</v>
      </c>
      <c r="GT157" s="473">
        <v>0</v>
      </c>
      <c r="GU157" s="473">
        <v>0</v>
      </c>
      <c r="GV157" s="473">
        <v>0</v>
      </c>
      <c r="GW157" s="473">
        <v>0</v>
      </c>
      <c r="GX157" s="473">
        <v>0</v>
      </c>
      <c r="GY157" s="473">
        <v>0</v>
      </c>
      <c r="GZ157" s="473">
        <v>0</v>
      </c>
      <c r="HA157" s="473">
        <v>0</v>
      </c>
      <c r="HB157" s="473">
        <v>0</v>
      </c>
      <c r="HC157" s="473">
        <v>0</v>
      </c>
      <c r="HD157" s="473">
        <v>0</v>
      </c>
      <c r="HE157" s="473">
        <v>0</v>
      </c>
      <c r="HF157" s="473">
        <v>0</v>
      </c>
      <c r="HG157" s="473">
        <v>0</v>
      </c>
      <c r="HH157" s="473">
        <v>0</v>
      </c>
      <c r="HI157" s="473">
        <v>0</v>
      </c>
      <c r="HJ157" s="473">
        <v>0</v>
      </c>
      <c r="HK157" s="473">
        <v>0</v>
      </c>
      <c r="HL157" s="473">
        <v>0</v>
      </c>
      <c r="HM157" s="473">
        <v>0</v>
      </c>
      <c r="HN157" s="473">
        <v>0</v>
      </c>
      <c r="HO157" s="473">
        <v>0</v>
      </c>
      <c r="HP157" s="473">
        <v>0</v>
      </c>
      <c r="HQ157" s="473">
        <v>0</v>
      </c>
      <c r="HR157" s="473">
        <v>0</v>
      </c>
      <c r="HS157" s="473">
        <v>0</v>
      </c>
      <c r="HT157" s="473">
        <v>0</v>
      </c>
      <c r="HU157" s="473">
        <v>0</v>
      </c>
      <c r="HV157" s="473">
        <v>0</v>
      </c>
      <c r="HW157" s="473">
        <v>0</v>
      </c>
      <c r="HX157" s="473">
        <v>0</v>
      </c>
      <c r="HY157" s="473">
        <v>0</v>
      </c>
      <c r="HZ157" s="473">
        <v>0</v>
      </c>
      <c r="IA157" s="473">
        <v>0</v>
      </c>
      <c r="IB157" s="473">
        <v>0</v>
      </c>
      <c r="IC157" s="473">
        <v>0</v>
      </c>
      <c r="ID157" s="473">
        <v>0</v>
      </c>
      <c r="IE157" s="473">
        <v>0</v>
      </c>
      <c r="IF157" s="473">
        <v>0</v>
      </c>
      <c r="IG157" s="473">
        <v>0</v>
      </c>
      <c r="IH157" s="473">
        <v>0</v>
      </c>
      <c r="II157" s="473">
        <v>0</v>
      </c>
      <c r="IJ157" s="473">
        <v>0</v>
      </c>
      <c r="IK157" s="473">
        <v>0</v>
      </c>
      <c r="IL157" s="473">
        <v>0</v>
      </c>
      <c r="IM157" s="473">
        <v>0</v>
      </c>
      <c r="IN157" s="473">
        <v>0</v>
      </c>
      <c r="IO157" s="473">
        <v>0</v>
      </c>
      <c r="IP157" s="473">
        <v>0</v>
      </c>
      <c r="IQ157" s="473">
        <v>0</v>
      </c>
      <c r="IR157" s="473">
        <v>0</v>
      </c>
      <c r="IS157" s="473">
        <v>0</v>
      </c>
      <c r="IT157" s="473">
        <v>0</v>
      </c>
      <c r="IU157" s="473">
        <v>0</v>
      </c>
      <c r="IV157" s="473">
        <v>0</v>
      </c>
      <c r="IW157" s="473">
        <v>0</v>
      </c>
      <c r="IX157" s="473">
        <v>0</v>
      </c>
      <c r="IY157" s="473">
        <v>0</v>
      </c>
      <c r="IZ157" s="473">
        <v>0</v>
      </c>
      <c r="JA157" s="473">
        <v>0</v>
      </c>
      <c r="JB157" s="473">
        <v>0</v>
      </c>
      <c r="JC157" s="473">
        <v>0</v>
      </c>
      <c r="JD157" s="473">
        <v>0</v>
      </c>
      <c r="JE157" s="473">
        <v>0</v>
      </c>
      <c r="JF157" s="473">
        <v>0</v>
      </c>
      <c r="JG157" s="473">
        <v>0</v>
      </c>
      <c r="JH157" s="473">
        <v>0</v>
      </c>
      <c r="JI157" s="467" t="s">
        <v>1406</v>
      </c>
      <c r="JJ157" s="467" t="s">
        <v>1406</v>
      </c>
      <c r="JK157" s="395"/>
      <c r="JL157" s="395"/>
      <c r="JM157" s="395"/>
      <c r="JN157" s="395"/>
      <c r="JO157" s="395"/>
      <c r="JP157" s="395"/>
      <c r="JQ157" s="395"/>
      <c r="JR157" s="395"/>
      <c r="JS157" s="395"/>
      <c r="JT157" s="395"/>
      <c r="JU157" s="395"/>
      <c r="JV157" s="395"/>
      <c r="JW157" s="395"/>
      <c r="JX157" s="395"/>
      <c r="JY157" s="395"/>
      <c r="JZ157" s="395"/>
      <c r="KA157" s="395"/>
      <c r="KB157" s="395"/>
      <c r="KC157" s="395"/>
      <c r="KD157" s="395"/>
      <c r="KE157" s="395"/>
      <c r="KF157" s="395"/>
      <c r="KG157" s="395"/>
      <c r="KH157" s="395"/>
      <c r="KI157" s="395"/>
      <c r="KJ157" s="395"/>
      <c r="KK157" s="395"/>
      <c r="KL157" s="395"/>
      <c r="KM157" s="395"/>
      <c r="KN157" s="395"/>
      <c r="KO157" s="395"/>
      <c r="KP157" s="395"/>
      <c r="KQ157" s="395"/>
      <c r="KR157" s="395"/>
      <c r="KS157" s="395"/>
      <c r="KT157" s="395"/>
      <c r="KU157" s="395"/>
      <c r="KV157" s="395"/>
      <c r="KW157" s="395"/>
      <c r="KX157" s="395"/>
      <c r="KY157" s="395"/>
      <c r="KZ157" s="395"/>
      <c r="LA157" s="395"/>
      <c r="LB157" s="395"/>
      <c r="LC157" s="395"/>
      <c r="LD157" s="395"/>
      <c r="LE157" s="395"/>
      <c r="LF157" s="395"/>
      <c r="LG157" s="395"/>
      <c r="LH157" s="395"/>
      <c r="LI157" s="395"/>
      <c r="LJ157" s="395"/>
      <c r="LK157" s="395"/>
      <c r="LL157" s="395"/>
      <c r="LM157" s="395"/>
      <c r="LN157" s="395"/>
      <c r="LO157" s="395"/>
      <c r="LP157" s="395"/>
      <c r="LQ157" s="395"/>
      <c r="LR157" s="395"/>
      <c r="LS157" s="395"/>
      <c r="LT157" s="395"/>
      <c r="LU157" s="395"/>
      <c r="LV157" s="395"/>
      <c r="LW157" s="395"/>
      <c r="LX157" s="395"/>
      <c r="LY157" s="395"/>
      <c r="LZ157" s="395"/>
      <c r="MA157" s="395"/>
      <c r="MB157" s="395"/>
      <c r="MC157" s="395"/>
      <c r="MD157" s="395"/>
      <c r="ME157" s="395"/>
      <c r="MF157" s="395"/>
      <c r="MG157" s="395"/>
      <c r="MH157" s="395"/>
      <c r="MI157" s="395"/>
      <c r="MJ157" s="395"/>
      <c r="MK157" s="395"/>
      <c r="ML157" s="395"/>
      <c r="MM157" s="395"/>
      <c r="MN157" s="395"/>
      <c r="MO157" s="395"/>
      <c r="MP157" s="395"/>
      <c r="MQ157" s="395"/>
      <c r="MR157" s="395"/>
      <c r="MS157" s="395"/>
      <c r="MT157" s="395"/>
      <c r="MU157" s="395"/>
      <c r="MV157" s="395"/>
      <c r="MW157" s="395"/>
      <c r="MX157" s="395"/>
      <c r="MY157" s="395"/>
      <c r="MZ157" s="395"/>
      <c r="NA157" s="395"/>
      <c r="NB157" s="395"/>
      <c r="NC157" s="395"/>
      <c r="ND157" s="395"/>
      <c r="NE157" s="395"/>
      <c r="NF157" s="395"/>
      <c r="NG157" s="489"/>
      <c r="NH157" s="475">
        <v>5.1475495560600306</v>
      </c>
      <c r="NI157" s="475">
        <v>6.3129547755520212</v>
      </c>
      <c r="NJ157" s="475">
        <v>1.9985113878178</v>
      </c>
      <c r="NK157" s="475">
        <v>605.50137817526877</v>
      </c>
      <c r="NL157" s="475">
        <v>4.3701592546975885</v>
      </c>
      <c r="NM157" s="475">
        <v>0.192359</v>
      </c>
      <c r="NN157" s="475">
        <v>0.55303100000000005</v>
      </c>
      <c r="NO157" s="475">
        <v>5.6105000000000002E-2</v>
      </c>
      <c r="NP157" s="475">
        <v>2.9766847506359755E-2</v>
      </c>
      <c r="NQ157" s="475">
        <v>0.45944208195865427</v>
      </c>
      <c r="NR157" s="475">
        <v>0.65377702106419033</v>
      </c>
      <c r="NS157" s="475">
        <v>0</v>
      </c>
      <c r="NT157" s="475">
        <v>1.2059170042109717</v>
      </c>
      <c r="NU157" s="475">
        <v>4.1843954116752308E-3</v>
      </c>
      <c r="NV157" s="475">
        <v>0</v>
      </c>
      <c r="NW157" s="475">
        <v>0.35476033679380542</v>
      </c>
      <c r="NX157" s="475">
        <v>0</v>
      </c>
      <c r="NY157" s="475">
        <v>0</v>
      </c>
      <c r="NZ157" s="475">
        <v>0.87032322024557107</v>
      </c>
      <c r="OA157" s="475">
        <v>2.0342525252557874E-2</v>
      </c>
      <c r="OB157" s="475">
        <v>0.2649999999999999</v>
      </c>
      <c r="OC157" s="475">
        <v>1.0517234454222837</v>
      </c>
      <c r="OD157" s="475">
        <v>2.2622698769411975E-13</v>
      </c>
      <c r="OE157" s="475">
        <v>1.9667705055327502E-12</v>
      </c>
      <c r="OF157" s="475">
        <v>0.1099999964237213</v>
      </c>
      <c r="OG157" s="475">
        <v>6.7447176575660711E-2</v>
      </c>
      <c r="OH157" s="475">
        <v>0.32848863280775381</v>
      </c>
      <c r="OI157" s="475">
        <v>0.11</v>
      </c>
      <c r="OJ157" s="475">
        <v>4.3942669999999996E-2</v>
      </c>
      <c r="OK157" s="475">
        <v>5.5608503715000007E-2</v>
      </c>
      <c r="OL157" s="475">
        <v>0.85108827461950598</v>
      </c>
      <c r="OM157" s="475" t="s">
        <v>1395</v>
      </c>
      <c r="ON157" s="475">
        <v>1</v>
      </c>
      <c r="OO157" s="475">
        <v>146</v>
      </c>
      <c r="OP157" s="490"/>
      <c r="OQ157" s="491" t="s">
        <v>1395</v>
      </c>
      <c r="OR157" s="478" t="s">
        <v>1395</v>
      </c>
      <c r="OS157" s="479">
        <v>1013964</v>
      </c>
      <c r="OT157" s="479">
        <v>2030</v>
      </c>
      <c r="OU157" s="479" t="s">
        <v>1395</v>
      </c>
      <c r="OV157" s="479" t="s">
        <v>1395</v>
      </c>
      <c r="OW157" s="479">
        <v>0</v>
      </c>
      <c r="OX157" s="479">
        <v>1</v>
      </c>
      <c r="OY157" s="480">
        <v>1</v>
      </c>
      <c r="OZ157" s="480">
        <v>0.83749627614834921</v>
      </c>
      <c r="PA157" s="481"/>
      <c r="PB157" s="482">
        <v>5.1475495560600306</v>
      </c>
      <c r="PC157" s="483"/>
      <c r="PD157" s="478">
        <v>68.2142996666161</v>
      </c>
      <c r="PE157" s="479">
        <v>1.6738953161264018E-10</v>
      </c>
      <c r="PF157" s="479">
        <v>89.510949254133351</v>
      </c>
      <c r="PG157" s="480">
        <v>5.1475495560600306</v>
      </c>
      <c r="PH157" s="483"/>
      <c r="PI157" s="478">
        <v>5.1475495560600306</v>
      </c>
      <c r="PJ157" s="479">
        <v>104900</v>
      </c>
      <c r="PK157" s="479">
        <v>100</v>
      </c>
      <c r="PL157" s="479">
        <v>-0.48734904705651605</v>
      </c>
      <c r="PM157" s="484">
        <v>36</v>
      </c>
      <c r="PN157" s="479">
        <v>11916</v>
      </c>
      <c r="PO157" s="485">
        <v>2027</v>
      </c>
      <c r="PP157" s="479">
        <v>33</v>
      </c>
      <c r="PQ157" s="479">
        <v>0</v>
      </c>
      <c r="PR157" s="486" t="s">
        <v>1899</v>
      </c>
      <c r="PS157" s="486" t="s">
        <v>1657</v>
      </c>
      <c r="PT157" s="479">
        <v>1</v>
      </c>
      <c r="PU157" s="487" t="s">
        <v>1898</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row>
    <row r="158" spans="1:457" x14ac:dyDescent="0.35">
      <c r="A158" s="459" t="s">
        <v>1900</v>
      </c>
      <c r="B158" s="460">
        <v>4.6602005090035146</v>
      </c>
      <c r="C158" s="488">
        <f>NPV(About!A$94,'H2 Data'!AE$2:BH$2)/30*AB158+B158</f>
        <v>4.6602005090035146</v>
      </c>
      <c r="D158" s="462" t="s">
        <v>1592</v>
      </c>
      <c r="E158" s="463" t="s">
        <v>1900</v>
      </c>
      <c r="F158" s="463" t="s">
        <v>1391</v>
      </c>
      <c r="G158" s="463" t="s">
        <v>1392</v>
      </c>
      <c r="H158" s="463" t="s">
        <v>1829</v>
      </c>
      <c r="I158" s="463" t="s">
        <v>1394</v>
      </c>
      <c r="J158" s="464">
        <v>2031</v>
      </c>
      <c r="K158" s="465">
        <v>115</v>
      </c>
      <c r="L158" s="466">
        <v>0.14000000000000001</v>
      </c>
      <c r="M158" s="466">
        <v>2.3300000000000001E-2</v>
      </c>
      <c r="N158" s="466">
        <v>0.25</v>
      </c>
      <c r="O158" s="471">
        <v>0.11</v>
      </c>
      <c r="P158" s="465">
        <v>1</v>
      </c>
      <c r="Q158" s="465">
        <v>2</v>
      </c>
      <c r="R158" s="465">
        <v>30</v>
      </c>
      <c r="S158" s="467" t="s">
        <v>1395</v>
      </c>
      <c r="T158" s="468">
        <v>49489.000000000007</v>
      </c>
      <c r="U158" s="468">
        <v>487823.00000000006</v>
      </c>
      <c r="V158" s="468">
        <v>169678</v>
      </c>
      <c r="W158" s="468">
        <v>14140</v>
      </c>
      <c r="X158" s="465">
        <v>0</v>
      </c>
      <c r="Y158" s="469" t="s">
        <v>1888</v>
      </c>
      <c r="Z158" s="470">
        <v>20.9</v>
      </c>
      <c r="AA158" s="469" t="s">
        <v>1397</v>
      </c>
      <c r="AB158" s="465">
        <v>0</v>
      </c>
      <c r="AC158" s="466">
        <v>0</v>
      </c>
      <c r="AD158" s="466">
        <v>0.7</v>
      </c>
      <c r="AE158" s="466">
        <v>0.7</v>
      </c>
      <c r="AF158" s="467" t="s">
        <v>1398</v>
      </c>
      <c r="AG158" s="465">
        <v>437.8467</v>
      </c>
      <c r="AH158" s="465">
        <v>437.8467</v>
      </c>
      <c r="AI158" s="465">
        <v>437.8467</v>
      </c>
      <c r="AJ158" s="465">
        <v>30</v>
      </c>
      <c r="AK158" s="469" t="s">
        <v>1399</v>
      </c>
      <c r="AL158" s="466">
        <v>0.91</v>
      </c>
      <c r="AM158" s="466">
        <v>0.01</v>
      </c>
      <c r="AN158" s="469" t="s">
        <v>1400</v>
      </c>
      <c r="AO158" s="466"/>
      <c r="AP158" s="466"/>
      <c r="AQ158" s="466"/>
      <c r="AR158" s="466"/>
      <c r="AS158" s="466"/>
      <c r="AT158" s="466"/>
      <c r="AU158" s="466"/>
      <c r="AV158" s="466"/>
      <c r="AW158" s="466"/>
      <c r="AX158" s="466"/>
      <c r="AY158" s="466"/>
      <c r="AZ158" s="466"/>
      <c r="BA158" s="466"/>
      <c r="BB158" s="466"/>
      <c r="BC158" s="466"/>
      <c r="BD158" s="466"/>
      <c r="BE158" s="466"/>
      <c r="BF158" s="466"/>
      <c r="BG158" s="466"/>
      <c r="BH158" s="466"/>
      <c r="BI158" s="466"/>
      <c r="BJ158" s="466"/>
      <c r="BK158" s="466"/>
      <c r="BL158" s="466"/>
      <c r="BM158" s="466"/>
      <c r="BN158" s="466"/>
      <c r="BO158" s="466"/>
      <c r="BP158" s="466"/>
      <c r="BQ158" s="466"/>
      <c r="BR158" s="466"/>
      <c r="BS158" s="466"/>
      <c r="BT158" s="466"/>
      <c r="BU158" s="466"/>
      <c r="BV158" s="466"/>
      <c r="BW158" s="466"/>
      <c r="BX158" s="466"/>
      <c r="BY158" s="466"/>
      <c r="BZ158" s="466"/>
      <c r="CA158" s="466"/>
      <c r="CB158" s="466"/>
      <c r="CC158" s="466"/>
      <c r="CD158" s="466"/>
      <c r="CE158" s="466"/>
      <c r="CF158" s="466"/>
      <c r="CG158" s="466"/>
      <c r="CH158" s="466"/>
      <c r="CI158" s="466"/>
      <c r="CJ158" s="466"/>
      <c r="CK158" s="466"/>
      <c r="CL158" s="466"/>
      <c r="CM158" s="466"/>
      <c r="CN158" s="466"/>
      <c r="CO158" s="466"/>
      <c r="CP158" s="466"/>
      <c r="CQ158" s="466"/>
      <c r="CR158" s="466"/>
      <c r="CS158" s="466"/>
      <c r="CT158" s="466"/>
      <c r="CU158" s="466"/>
      <c r="CV158" s="466"/>
      <c r="CW158" s="466"/>
      <c r="CX158" s="466"/>
      <c r="CY158" s="466"/>
      <c r="CZ158" s="466"/>
      <c r="DA158" s="466"/>
      <c r="DB158" s="466"/>
      <c r="DC158" s="466"/>
      <c r="DD158" s="466"/>
      <c r="DE158" s="466"/>
      <c r="DF158" s="466"/>
      <c r="DG158" s="466"/>
      <c r="DH158" s="466"/>
      <c r="DI158" s="466"/>
      <c r="DJ158" s="466"/>
      <c r="DK158" s="466"/>
      <c r="DL158" s="466"/>
      <c r="DM158" s="466"/>
      <c r="DN158" s="466"/>
      <c r="DO158" s="466"/>
      <c r="DP158" s="466"/>
      <c r="DQ158" s="466"/>
      <c r="DR158" s="466"/>
      <c r="DS158" s="466"/>
      <c r="DT158" s="466"/>
      <c r="DU158" s="466"/>
      <c r="DV158" s="466"/>
      <c r="DW158" s="471"/>
      <c r="DX158" s="466"/>
      <c r="DY158" s="466"/>
      <c r="DZ158" s="466"/>
      <c r="EA158" s="466"/>
      <c r="EB158" s="466"/>
      <c r="EC158" s="466"/>
      <c r="ED158" s="466"/>
      <c r="EE158" s="466"/>
      <c r="EF158" s="466"/>
      <c r="EG158" s="466"/>
      <c r="EH158" s="466"/>
      <c r="EI158" s="466"/>
      <c r="EJ158" s="466"/>
      <c r="EK158" s="465"/>
      <c r="EL158" s="465"/>
      <c r="EM158" s="465"/>
      <c r="EN158" s="465"/>
      <c r="EO158" s="466"/>
      <c r="EP158" s="466"/>
      <c r="EQ158" s="466"/>
      <c r="ER158" s="465"/>
      <c r="ES158" s="465"/>
      <c r="ET158" s="465"/>
      <c r="EU158" s="465"/>
      <c r="EV158" s="465"/>
      <c r="EW158" s="467"/>
      <c r="EX158" s="467" t="s">
        <v>1401</v>
      </c>
      <c r="EY158" s="467">
        <v>0</v>
      </c>
      <c r="EZ158" s="467">
        <v>0</v>
      </c>
      <c r="FA158" s="467">
        <v>0</v>
      </c>
      <c r="FB158" s="469" t="s">
        <v>1402</v>
      </c>
      <c r="FC158" s="467">
        <v>100</v>
      </c>
      <c r="FD158" s="469" t="s">
        <v>1831</v>
      </c>
      <c r="FE158" s="467">
        <v>0</v>
      </c>
      <c r="FF158" s="469" t="s">
        <v>1404</v>
      </c>
      <c r="FG158" s="467">
        <v>0</v>
      </c>
      <c r="FH158" s="469" t="s">
        <v>1405</v>
      </c>
      <c r="FI158" s="467">
        <v>0</v>
      </c>
      <c r="FJ158" s="469" t="s">
        <v>1405</v>
      </c>
      <c r="FK158" s="467">
        <v>0</v>
      </c>
      <c r="FL158" s="472">
        <v>1</v>
      </c>
      <c r="FM158" s="473">
        <v>0</v>
      </c>
      <c r="FN158" s="473">
        <v>0</v>
      </c>
      <c r="FO158" s="473">
        <v>0</v>
      </c>
      <c r="FP158" s="473">
        <v>0</v>
      </c>
      <c r="FQ158" s="473">
        <v>0</v>
      </c>
      <c r="FR158" s="473">
        <v>0</v>
      </c>
      <c r="FS158" s="473">
        <v>0</v>
      </c>
      <c r="FT158" s="473">
        <v>0</v>
      </c>
      <c r="FU158" s="473">
        <v>0</v>
      </c>
      <c r="FV158" s="473">
        <v>102898</v>
      </c>
      <c r="FW158" s="473">
        <v>0</v>
      </c>
      <c r="FX158" s="473">
        <v>0</v>
      </c>
      <c r="FY158" s="473">
        <v>0</v>
      </c>
      <c r="FZ158" s="473">
        <v>0</v>
      </c>
      <c r="GA158" s="473">
        <v>0</v>
      </c>
      <c r="GB158" s="473">
        <v>0</v>
      </c>
      <c r="GC158" s="473">
        <v>0</v>
      </c>
      <c r="GD158" s="473">
        <v>0</v>
      </c>
      <c r="GE158" s="473">
        <v>0</v>
      </c>
      <c r="GF158" s="473">
        <v>92222</v>
      </c>
      <c r="GG158" s="473">
        <v>0</v>
      </c>
      <c r="GH158" s="473">
        <v>0</v>
      </c>
      <c r="GI158" s="473">
        <v>0</v>
      </c>
      <c r="GJ158" s="473">
        <v>0</v>
      </c>
      <c r="GK158" s="473">
        <v>0</v>
      </c>
      <c r="GL158" s="473">
        <v>0</v>
      </c>
      <c r="GM158" s="473">
        <v>0</v>
      </c>
      <c r="GN158" s="473">
        <v>0</v>
      </c>
      <c r="GO158" s="473">
        <v>0</v>
      </c>
      <c r="GP158" s="473">
        <v>0</v>
      </c>
      <c r="GQ158" s="473">
        <v>0</v>
      </c>
      <c r="GR158" s="473">
        <v>0</v>
      </c>
      <c r="GS158" s="473">
        <v>0</v>
      </c>
      <c r="GT158" s="473">
        <v>0</v>
      </c>
      <c r="GU158" s="473">
        <v>0</v>
      </c>
      <c r="GV158" s="473">
        <v>0</v>
      </c>
      <c r="GW158" s="473">
        <v>0</v>
      </c>
      <c r="GX158" s="473">
        <v>0</v>
      </c>
      <c r="GY158" s="473">
        <v>0</v>
      </c>
      <c r="GZ158" s="473">
        <v>0</v>
      </c>
      <c r="HA158" s="473">
        <v>0</v>
      </c>
      <c r="HB158" s="473">
        <v>0</v>
      </c>
      <c r="HC158" s="473">
        <v>0</v>
      </c>
      <c r="HD158" s="473">
        <v>0</v>
      </c>
      <c r="HE158" s="473">
        <v>0</v>
      </c>
      <c r="HF158" s="473">
        <v>0</v>
      </c>
      <c r="HG158" s="473">
        <v>0</v>
      </c>
      <c r="HH158" s="473">
        <v>0</v>
      </c>
      <c r="HI158" s="473">
        <v>0</v>
      </c>
      <c r="HJ158" s="473">
        <v>0</v>
      </c>
      <c r="HK158" s="473">
        <v>0</v>
      </c>
      <c r="HL158" s="473">
        <v>0</v>
      </c>
      <c r="HM158" s="473">
        <v>0</v>
      </c>
      <c r="HN158" s="473">
        <v>0</v>
      </c>
      <c r="HO158" s="473">
        <v>0</v>
      </c>
      <c r="HP158" s="473">
        <v>0</v>
      </c>
      <c r="HQ158" s="473">
        <v>0</v>
      </c>
      <c r="HR158" s="473">
        <v>0</v>
      </c>
      <c r="HS158" s="473">
        <v>0</v>
      </c>
      <c r="HT158" s="473">
        <v>0</v>
      </c>
      <c r="HU158" s="473">
        <v>0</v>
      </c>
      <c r="HV158" s="473">
        <v>0</v>
      </c>
      <c r="HW158" s="473">
        <v>0</v>
      </c>
      <c r="HX158" s="473">
        <v>0</v>
      </c>
      <c r="HY158" s="473">
        <v>0</v>
      </c>
      <c r="HZ158" s="473">
        <v>0</v>
      </c>
      <c r="IA158" s="473">
        <v>0</v>
      </c>
      <c r="IB158" s="473">
        <v>0</v>
      </c>
      <c r="IC158" s="473">
        <v>0</v>
      </c>
      <c r="ID158" s="473">
        <v>0</v>
      </c>
      <c r="IE158" s="473">
        <v>0</v>
      </c>
      <c r="IF158" s="473">
        <v>0</v>
      </c>
      <c r="IG158" s="473">
        <v>0</v>
      </c>
      <c r="IH158" s="473">
        <v>0</v>
      </c>
      <c r="II158" s="473">
        <v>0</v>
      </c>
      <c r="IJ158" s="473">
        <v>0</v>
      </c>
      <c r="IK158" s="473">
        <v>0</v>
      </c>
      <c r="IL158" s="473">
        <v>0</v>
      </c>
      <c r="IM158" s="473">
        <v>0</v>
      </c>
      <c r="IN158" s="473">
        <v>0</v>
      </c>
      <c r="IO158" s="473">
        <v>0</v>
      </c>
      <c r="IP158" s="473">
        <v>0</v>
      </c>
      <c r="IQ158" s="473">
        <v>0</v>
      </c>
      <c r="IR158" s="473">
        <v>0</v>
      </c>
      <c r="IS158" s="473">
        <v>0</v>
      </c>
      <c r="IT158" s="473">
        <v>0</v>
      </c>
      <c r="IU158" s="473">
        <v>0</v>
      </c>
      <c r="IV158" s="473">
        <v>0</v>
      </c>
      <c r="IW158" s="473">
        <v>0</v>
      </c>
      <c r="IX158" s="473">
        <v>0</v>
      </c>
      <c r="IY158" s="473">
        <v>0</v>
      </c>
      <c r="IZ158" s="473">
        <v>0</v>
      </c>
      <c r="JA158" s="473">
        <v>0</v>
      </c>
      <c r="JB158" s="473">
        <v>0</v>
      </c>
      <c r="JC158" s="473">
        <v>0</v>
      </c>
      <c r="JD158" s="473">
        <v>0</v>
      </c>
      <c r="JE158" s="473">
        <v>0</v>
      </c>
      <c r="JF158" s="473">
        <v>0</v>
      </c>
      <c r="JG158" s="473">
        <v>0</v>
      </c>
      <c r="JH158" s="473">
        <v>0</v>
      </c>
      <c r="JI158" s="467" t="s">
        <v>1406</v>
      </c>
      <c r="JJ158" s="467" t="s">
        <v>1406</v>
      </c>
      <c r="JK158" s="395"/>
      <c r="JL158" s="395"/>
      <c r="JM158" s="395"/>
      <c r="JN158" s="395"/>
      <c r="JO158" s="395"/>
      <c r="JP158" s="395"/>
      <c r="JQ158" s="395"/>
      <c r="JR158" s="395"/>
      <c r="JS158" s="395"/>
      <c r="JT158" s="395"/>
      <c r="JU158" s="395"/>
      <c r="JV158" s="395"/>
      <c r="JW158" s="395"/>
      <c r="JX158" s="395"/>
      <c r="JY158" s="395"/>
      <c r="JZ158" s="395"/>
      <c r="KA158" s="395"/>
      <c r="KB158" s="395"/>
      <c r="KC158" s="395"/>
      <c r="KD158" s="395"/>
      <c r="KE158" s="395"/>
      <c r="KF158" s="395"/>
      <c r="KG158" s="395"/>
      <c r="KH158" s="395"/>
      <c r="KI158" s="395"/>
      <c r="KJ158" s="395"/>
      <c r="KK158" s="395"/>
      <c r="KL158" s="395"/>
      <c r="KM158" s="395"/>
      <c r="KN158" s="395"/>
      <c r="KO158" s="395"/>
      <c r="KP158" s="395"/>
      <c r="KQ158" s="395"/>
      <c r="KR158" s="395"/>
      <c r="KS158" s="395"/>
      <c r="KT158" s="395"/>
      <c r="KU158" s="395"/>
      <c r="KV158" s="395"/>
      <c r="KW158" s="395"/>
      <c r="KX158" s="395"/>
      <c r="KY158" s="395"/>
      <c r="KZ158" s="395"/>
      <c r="LA158" s="395"/>
      <c r="LB158" s="395"/>
      <c r="LC158" s="395"/>
      <c r="LD158" s="395"/>
      <c r="LE158" s="395"/>
      <c r="LF158" s="395"/>
      <c r="LG158" s="395"/>
      <c r="LH158" s="395"/>
      <c r="LI158" s="395"/>
      <c r="LJ158" s="395"/>
      <c r="LK158" s="395"/>
      <c r="LL158" s="395"/>
      <c r="LM158" s="395"/>
      <c r="LN158" s="395"/>
      <c r="LO158" s="395"/>
      <c r="LP158" s="395"/>
      <c r="LQ158" s="395"/>
      <c r="LR158" s="395"/>
      <c r="LS158" s="395"/>
      <c r="LT158" s="395"/>
      <c r="LU158" s="395"/>
      <c r="LV158" s="395"/>
      <c r="LW158" s="395"/>
      <c r="LX158" s="395"/>
      <c r="LY158" s="395"/>
      <c r="LZ158" s="395"/>
      <c r="MA158" s="395"/>
      <c r="MB158" s="395"/>
      <c r="MC158" s="395"/>
      <c r="MD158" s="395"/>
      <c r="ME158" s="395"/>
      <c r="MF158" s="395"/>
      <c r="MG158" s="395"/>
      <c r="MH158" s="395"/>
      <c r="MI158" s="395"/>
      <c r="MJ158" s="395"/>
      <c r="MK158" s="395"/>
      <c r="ML158" s="395"/>
      <c r="MM158" s="395"/>
      <c r="MN158" s="395"/>
      <c r="MO158" s="395"/>
      <c r="MP158" s="395"/>
      <c r="MQ158" s="395"/>
      <c r="MR158" s="395"/>
      <c r="MS158" s="395"/>
      <c r="MT158" s="395"/>
      <c r="MU158" s="395"/>
      <c r="MV158" s="395"/>
      <c r="MW158" s="395"/>
      <c r="MX158" s="395"/>
      <c r="MY158" s="395"/>
      <c r="MZ158" s="395"/>
      <c r="NA158" s="395"/>
      <c r="NB158" s="395"/>
      <c r="NC158" s="395"/>
      <c r="ND158" s="395"/>
      <c r="NE158" s="395"/>
      <c r="NF158" s="395"/>
      <c r="NG158" s="489"/>
      <c r="NH158" s="475">
        <v>4.6602005090035146</v>
      </c>
      <c r="NI158" s="475">
        <v>5.7152699042419108</v>
      </c>
      <c r="NJ158" s="475">
        <v>1.9707034745999423</v>
      </c>
      <c r="NK158" s="475">
        <v>607.5878736289327</v>
      </c>
      <c r="NL158" s="475">
        <v>3.9867754109950746</v>
      </c>
      <c r="NM158" s="475">
        <v>0.169678</v>
      </c>
      <c r="NN158" s="475">
        <v>0.48782300000000006</v>
      </c>
      <c r="NO158" s="475">
        <v>4.9489000000000005E-2</v>
      </c>
      <c r="NP158" s="475">
        <v>2.6161716561227438E-2</v>
      </c>
      <c r="NQ158" s="475">
        <v>0.40358508800008031</v>
      </c>
      <c r="NR158" s="475">
        <v>0.57669615720009948</v>
      </c>
      <c r="NS158" s="475">
        <v>0</v>
      </c>
      <c r="NT158" s="475">
        <v>1.193091256994647</v>
      </c>
      <c r="NU158" s="475">
        <v>4.2842766906812241E-3</v>
      </c>
      <c r="NV158" s="475">
        <v>0</v>
      </c>
      <c r="NW158" s="475">
        <v>0.31389056075903499</v>
      </c>
      <c r="NX158" s="475">
        <v>0</v>
      </c>
      <c r="NY158" s="475">
        <v>0</v>
      </c>
      <c r="NZ158" s="475">
        <v>0.77055693822807614</v>
      </c>
      <c r="OA158" s="475">
        <v>2.0339494949490316E-2</v>
      </c>
      <c r="OB158" s="475">
        <v>0.2649999999999999</v>
      </c>
      <c r="OC158" s="475">
        <v>0.9292217571577801</v>
      </c>
      <c r="OD158" s="475">
        <v>6.4605361497088646E-13</v>
      </c>
      <c r="OE158" s="475">
        <v>5.6166561198948337E-12</v>
      </c>
      <c r="OF158" s="475">
        <v>0.1099999964237213</v>
      </c>
      <c r="OG158" s="475">
        <v>6.7458429932594322E-2</v>
      </c>
      <c r="OH158" s="475">
        <v>0.33235183881375568</v>
      </c>
      <c r="OI158" s="475">
        <v>0.11</v>
      </c>
      <c r="OJ158" s="475">
        <v>4.3784670000000005E-2</v>
      </c>
      <c r="OK158" s="475">
        <v>5.552721271500001E-2</v>
      </c>
      <c r="OL158" s="475">
        <v>0.83421733578601298</v>
      </c>
      <c r="OM158" s="475" t="s">
        <v>1395</v>
      </c>
      <c r="ON158" s="475">
        <v>1</v>
      </c>
      <c r="OO158" s="475">
        <v>147</v>
      </c>
      <c r="OP158" s="490"/>
      <c r="OQ158" s="491" t="s">
        <v>1395</v>
      </c>
      <c r="OR158" s="478" t="s">
        <v>1395</v>
      </c>
      <c r="OS158" s="479">
        <v>916250.00000000012</v>
      </c>
      <c r="OT158" s="479">
        <v>2031</v>
      </c>
      <c r="OU158" s="479" t="s">
        <v>1395</v>
      </c>
      <c r="OV158" s="479" t="s">
        <v>1395</v>
      </c>
      <c r="OW158" s="479">
        <v>0</v>
      </c>
      <c r="OX158" s="479">
        <v>1</v>
      </c>
      <c r="OY158" s="480">
        <v>1</v>
      </c>
      <c r="OZ158" s="480">
        <v>0.82080415955833841</v>
      </c>
      <c r="PA158" s="481"/>
      <c r="PB158" s="482">
        <v>4.6602005090035146</v>
      </c>
      <c r="PC158" s="483"/>
      <c r="PD158" s="478">
        <v>67.825081136145641</v>
      </c>
      <c r="PE158" s="479">
        <v>5.3883386900196044E-10</v>
      </c>
      <c r="PF158" s="479">
        <v>89.144883340214491</v>
      </c>
      <c r="PG158" s="480">
        <v>4.6602005090035146</v>
      </c>
      <c r="PH158" s="483"/>
      <c r="PI158" s="478">
        <v>4.6602005090035146</v>
      </c>
      <c r="PJ158" s="479">
        <v>105015</v>
      </c>
      <c r="PK158" s="479">
        <v>115</v>
      </c>
      <c r="PL158" s="479">
        <v>-0.43480348895296128</v>
      </c>
      <c r="PM158" s="484">
        <v>36</v>
      </c>
      <c r="PN158" s="479">
        <v>11880</v>
      </c>
      <c r="PO158" s="485">
        <v>2028</v>
      </c>
      <c r="PP158" s="479">
        <v>33</v>
      </c>
      <c r="PQ158" s="479">
        <v>0</v>
      </c>
      <c r="PR158" s="486" t="s">
        <v>1901</v>
      </c>
      <c r="PS158" s="486" t="s">
        <v>1657</v>
      </c>
      <c r="PT158" s="479">
        <v>1</v>
      </c>
      <c r="PU158" s="487" t="s">
        <v>1900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row>
    <row r="159" spans="1:457" x14ac:dyDescent="0.35">
      <c r="A159" s="459" t="s">
        <v>1902</v>
      </c>
      <c r="B159" s="460">
        <v>4.2253970200505533</v>
      </c>
      <c r="C159" s="488">
        <f>NPV(About!A$94,'H2 Data'!AE$2:BH$2)/30*AB159+B159</f>
        <v>4.2253970200505533</v>
      </c>
      <c r="D159" s="462" t="s">
        <v>1592</v>
      </c>
      <c r="E159" s="463" t="s">
        <v>1902</v>
      </c>
      <c r="F159" s="463" t="s">
        <v>1391</v>
      </c>
      <c r="G159" s="463" t="s">
        <v>1392</v>
      </c>
      <c r="H159" s="463" t="s">
        <v>1829</v>
      </c>
      <c r="I159" s="463" t="s">
        <v>1394</v>
      </c>
      <c r="J159" s="464">
        <v>2032</v>
      </c>
      <c r="K159" s="465">
        <v>130</v>
      </c>
      <c r="L159" s="466">
        <v>0.14000000000000001</v>
      </c>
      <c r="M159" s="466">
        <v>2.3300000000000001E-2</v>
      </c>
      <c r="N159" s="466">
        <v>0.25</v>
      </c>
      <c r="O159" s="471">
        <v>0.11</v>
      </c>
      <c r="P159" s="465">
        <v>1</v>
      </c>
      <c r="Q159" s="465">
        <v>2</v>
      </c>
      <c r="R159" s="465">
        <v>30</v>
      </c>
      <c r="S159" s="467" t="s">
        <v>1395</v>
      </c>
      <c r="T159" s="468">
        <v>43476</v>
      </c>
      <c r="U159" s="468">
        <v>428550</v>
      </c>
      <c r="V159" s="468">
        <v>149061</v>
      </c>
      <c r="W159" s="468">
        <v>12422</v>
      </c>
      <c r="X159" s="465">
        <v>0</v>
      </c>
      <c r="Y159" s="469" t="s">
        <v>1888</v>
      </c>
      <c r="Z159" s="470">
        <v>20.96</v>
      </c>
      <c r="AA159" s="469" t="s">
        <v>1397</v>
      </c>
      <c r="AB159" s="465">
        <v>0</v>
      </c>
      <c r="AC159" s="466">
        <v>0</v>
      </c>
      <c r="AD159" s="466">
        <v>0.7</v>
      </c>
      <c r="AE159" s="466">
        <v>0.7</v>
      </c>
      <c r="AF159" s="467" t="s">
        <v>1398</v>
      </c>
      <c r="AG159" s="465">
        <v>436.48329999999999</v>
      </c>
      <c r="AH159" s="465">
        <v>436.48329999999999</v>
      </c>
      <c r="AI159" s="465">
        <v>436.48329999999999</v>
      </c>
      <c r="AJ159" s="465">
        <v>30</v>
      </c>
      <c r="AK159" s="469" t="s">
        <v>1399</v>
      </c>
      <c r="AL159" s="466">
        <v>0.91</v>
      </c>
      <c r="AM159" s="466">
        <v>0.01</v>
      </c>
      <c r="AN159" s="469" t="s">
        <v>1400</v>
      </c>
      <c r="AO159" s="466"/>
      <c r="AP159" s="466"/>
      <c r="AQ159" s="466"/>
      <c r="AR159" s="466"/>
      <c r="AS159" s="466"/>
      <c r="AT159" s="466"/>
      <c r="AU159" s="466"/>
      <c r="AV159" s="466"/>
      <c r="AW159" s="466"/>
      <c r="AX159" s="466"/>
      <c r="AY159" s="466"/>
      <c r="AZ159" s="466"/>
      <c r="BA159" s="466"/>
      <c r="BB159" s="466"/>
      <c r="BC159" s="466"/>
      <c r="BD159" s="466"/>
      <c r="BE159" s="466"/>
      <c r="BF159" s="466"/>
      <c r="BG159" s="466"/>
      <c r="BH159" s="466"/>
      <c r="BI159" s="466"/>
      <c r="BJ159" s="466"/>
      <c r="BK159" s="466"/>
      <c r="BL159" s="466"/>
      <c r="BM159" s="466"/>
      <c r="BN159" s="466"/>
      <c r="BO159" s="466"/>
      <c r="BP159" s="466"/>
      <c r="BQ159" s="466"/>
      <c r="BR159" s="466"/>
      <c r="BS159" s="466"/>
      <c r="BT159" s="466"/>
      <c r="BU159" s="466"/>
      <c r="BV159" s="466"/>
      <c r="BW159" s="466"/>
      <c r="BX159" s="466"/>
      <c r="BY159" s="466"/>
      <c r="BZ159" s="466"/>
      <c r="CA159" s="466"/>
      <c r="CB159" s="466"/>
      <c r="CC159" s="466"/>
      <c r="CD159" s="466"/>
      <c r="CE159" s="466"/>
      <c r="CF159" s="466"/>
      <c r="CG159" s="466"/>
      <c r="CH159" s="466"/>
      <c r="CI159" s="466"/>
      <c r="CJ159" s="466"/>
      <c r="CK159" s="466"/>
      <c r="CL159" s="466"/>
      <c r="CM159" s="466"/>
      <c r="CN159" s="466"/>
      <c r="CO159" s="466"/>
      <c r="CP159" s="466"/>
      <c r="CQ159" s="466"/>
      <c r="CR159" s="466"/>
      <c r="CS159" s="466"/>
      <c r="CT159" s="466"/>
      <c r="CU159" s="466"/>
      <c r="CV159" s="466"/>
      <c r="CW159" s="466"/>
      <c r="CX159" s="466"/>
      <c r="CY159" s="466"/>
      <c r="CZ159" s="466"/>
      <c r="DA159" s="466"/>
      <c r="DB159" s="466"/>
      <c r="DC159" s="466"/>
      <c r="DD159" s="466"/>
      <c r="DE159" s="466"/>
      <c r="DF159" s="466"/>
      <c r="DG159" s="466"/>
      <c r="DH159" s="466"/>
      <c r="DI159" s="466"/>
      <c r="DJ159" s="466"/>
      <c r="DK159" s="466"/>
      <c r="DL159" s="466"/>
      <c r="DM159" s="466"/>
      <c r="DN159" s="466"/>
      <c r="DO159" s="466"/>
      <c r="DP159" s="466"/>
      <c r="DQ159" s="466"/>
      <c r="DR159" s="466"/>
      <c r="DS159" s="466"/>
      <c r="DT159" s="466"/>
      <c r="DU159" s="466"/>
      <c r="DV159" s="466"/>
      <c r="DW159" s="471"/>
      <c r="DX159" s="466"/>
      <c r="DY159" s="466"/>
      <c r="DZ159" s="466"/>
      <c r="EA159" s="466"/>
      <c r="EB159" s="466"/>
      <c r="EC159" s="466"/>
      <c r="ED159" s="466"/>
      <c r="EE159" s="466"/>
      <c r="EF159" s="466"/>
      <c r="EG159" s="466"/>
      <c r="EH159" s="466"/>
      <c r="EI159" s="466"/>
      <c r="EJ159" s="466"/>
      <c r="EK159" s="465"/>
      <c r="EL159" s="465"/>
      <c r="EM159" s="465"/>
      <c r="EN159" s="465"/>
      <c r="EO159" s="466"/>
      <c r="EP159" s="466"/>
      <c r="EQ159" s="466"/>
      <c r="ER159" s="465"/>
      <c r="ES159" s="465"/>
      <c r="ET159" s="465"/>
      <c r="EU159" s="465"/>
      <c r="EV159" s="465"/>
      <c r="EW159" s="467"/>
      <c r="EX159" s="467" t="s">
        <v>1401</v>
      </c>
      <c r="EY159" s="467">
        <v>0</v>
      </c>
      <c r="EZ159" s="467">
        <v>0</v>
      </c>
      <c r="FA159" s="467">
        <v>0</v>
      </c>
      <c r="FB159" s="469" t="s">
        <v>1402</v>
      </c>
      <c r="FC159" s="467">
        <v>100</v>
      </c>
      <c r="FD159" s="469" t="s">
        <v>1831</v>
      </c>
      <c r="FE159" s="467">
        <v>0</v>
      </c>
      <c r="FF159" s="469" t="s">
        <v>1404</v>
      </c>
      <c r="FG159" s="467">
        <v>0</v>
      </c>
      <c r="FH159" s="469" t="s">
        <v>1405</v>
      </c>
      <c r="FI159" s="467">
        <v>0</v>
      </c>
      <c r="FJ159" s="469" t="s">
        <v>1405</v>
      </c>
      <c r="FK159" s="467">
        <v>0</v>
      </c>
      <c r="FL159" s="472">
        <v>1</v>
      </c>
      <c r="FM159" s="473">
        <v>0</v>
      </c>
      <c r="FN159" s="473">
        <v>0</v>
      </c>
      <c r="FO159" s="473">
        <v>0</v>
      </c>
      <c r="FP159" s="473">
        <v>0</v>
      </c>
      <c r="FQ159" s="473">
        <v>0</v>
      </c>
      <c r="FR159" s="473">
        <v>0</v>
      </c>
      <c r="FS159" s="473">
        <v>0</v>
      </c>
      <c r="FT159" s="473">
        <v>0</v>
      </c>
      <c r="FU159" s="473">
        <v>0</v>
      </c>
      <c r="FV159" s="473">
        <v>100224</v>
      </c>
      <c r="FW159" s="473">
        <v>0</v>
      </c>
      <c r="FX159" s="473">
        <v>0</v>
      </c>
      <c r="FY159" s="473">
        <v>0</v>
      </c>
      <c r="FZ159" s="473">
        <v>0</v>
      </c>
      <c r="GA159" s="473">
        <v>0</v>
      </c>
      <c r="GB159" s="473">
        <v>0</v>
      </c>
      <c r="GC159" s="473">
        <v>0</v>
      </c>
      <c r="GD159" s="473">
        <v>0</v>
      </c>
      <c r="GE159" s="473">
        <v>0</v>
      </c>
      <c r="GF159" s="473">
        <v>94094</v>
      </c>
      <c r="GG159" s="473">
        <v>0</v>
      </c>
      <c r="GH159" s="473">
        <v>0</v>
      </c>
      <c r="GI159" s="473">
        <v>0</v>
      </c>
      <c r="GJ159" s="473">
        <v>0</v>
      </c>
      <c r="GK159" s="473">
        <v>0</v>
      </c>
      <c r="GL159" s="473">
        <v>0</v>
      </c>
      <c r="GM159" s="473">
        <v>0</v>
      </c>
      <c r="GN159" s="473">
        <v>0</v>
      </c>
      <c r="GO159" s="473">
        <v>0</v>
      </c>
      <c r="GP159" s="473">
        <v>0</v>
      </c>
      <c r="GQ159" s="473">
        <v>0</v>
      </c>
      <c r="GR159" s="473">
        <v>0</v>
      </c>
      <c r="GS159" s="473">
        <v>0</v>
      </c>
      <c r="GT159" s="473">
        <v>0</v>
      </c>
      <c r="GU159" s="473">
        <v>0</v>
      </c>
      <c r="GV159" s="473">
        <v>0</v>
      </c>
      <c r="GW159" s="473">
        <v>0</v>
      </c>
      <c r="GX159" s="473">
        <v>0</v>
      </c>
      <c r="GY159" s="473">
        <v>0</v>
      </c>
      <c r="GZ159" s="473">
        <v>0</v>
      </c>
      <c r="HA159" s="473">
        <v>0</v>
      </c>
      <c r="HB159" s="473">
        <v>0</v>
      </c>
      <c r="HC159" s="473">
        <v>0</v>
      </c>
      <c r="HD159" s="473">
        <v>0</v>
      </c>
      <c r="HE159" s="473">
        <v>0</v>
      </c>
      <c r="HF159" s="473">
        <v>0</v>
      </c>
      <c r="HG159" s="473">
        <v>0</v>
      </c>
      <c r="HH159" s="473">
        <v>0</v>
      </c>
      <c r="HI159" s="473">
        <v>0</v>
      </c>
      <c r="HJ159" s="473">
        <v>0</v>
      </c>
      <c r="HK159" s="473">
        <v>0</v>
      </c>
      <c r="HL159" s="473">
        <v>0</v>
      </c>
      <c r="HM159" s="473">
        <v>0</v>
      </c>
      <c r="HN159" s="473">
        <v>0</v>
      </c>
      <c r="HO159" s="473">
        <v>0</v>
      </c>
      <c r="HP159" s="473">
        <v>0</v>
      </c>
      <c r="HQ159" s="473">
        <v>0</v>
      </c>
      <c r="HR159" s="473">
        <v>0</v>
      </c>
      <c r="HS159" s="473">
        <v>0</v>
      </c>
      <c r="HT159" s="473">
        <v>0</v>
      </c>
      <c r="HU159" s="473">
        <v>0</v>
      </c>
      <c r="HV159" s="473">
        <v>0</v>
      </c>
      <c r="HW159" s="473">
        <v>0</v>
      </c>
      <c r="HX159" s="473">
        <v>0</v>
      </c>
      <c r="HY159" s="473">
        <v>0</v>
      </c>
      <c r="HZ159" s="473">
        <v>0</v>
      </c>
      <c r="IA159" s="473">
        <v>0</v>
      </c>
      <c r="IB159" s="473">
        <v>0</v>
      </c>
      <c r="IC159" s="473">
        <v>0</v>
      </c>
      <c r="ID159" s="473">
        <v>0</v>
      </c>
      <c r="IE159" s="473">
        <v>0</v>
      </c>
      <c r="IF159" s="473">
        <v>0</v>
      </c>
      <c r="IG159" s="473">
        <v>0</v>
      </c>
      <c r="IH159" s="473">
        <v>0</v>
      </c>
      <c r="II159" s="473">
        <v>0</v>
      </c>
      <c r="IJ159" s="473">
        <v>0</v>
      </c>
      <c r="IK159" s="473">
        <v>0</v>
      </c>
      <c r="IL159" s="473">
        <v>0</v>
      </c>
      <c r="IM159" s="473">
        <v>0</v>
      </c>
      <c r="IN159" s="473">
        <v>0</v>
      </c>
      <c r="IO159" s="473">
        <v>0</v>
      </c>
      <c r="IP159" s="473">
        <v>0</v>
      </c>
      <c r="IQ159" s="473">
        <v>0</v>
      </c>
      <c r="IR159" s="473">
        <v>0</v>
      </c>
      <c r="IS159" s="473">
        <v>0</v>
      </c>
      <c r="IT159" s="473">
        <v>0</v>
      </c>
      <c r="IU159" s="473">
        <v>0</v>
      </c>
      <c r="IV159" s="473">
        <v>0</v>
      </c>
      <c r="IW159" s="473">
        <v>0</v>
      </c>
      <c r="IX159" s="473">
        <v>0</v>
      </c>
      <c r="IY159" s="473">
        <v>0</v>
      </c>
      <c r="IZ159" s="473">
        <v>0</v>
      </c>
      <c r="JA159" s="473">
        <v>0</v>
      </c>
      <c r="JB159" s="473">
        <v>0</v>
      </c>
      <c r="JC159" s="473">
        <v>0</v>
      </c>
      <c r="JD159" s="473">
        <v>0</v>
      </c>
      <c r="JE159" s="473">
        <v>0</v>
      </c>
      <c r="JF159" s="473">
        <v>0</v>
      </c>
      <c r="JG159" s="473">
        <v>0</v>
      </c>
      <c r="JH159" s="473">
        <v>0</v>
      </c>
      <c r="JI159" s="467" t="s">
        <v>1406</v>
      </c>
      <c r="JJ159" s="467" t="s">
        <v>1406</v>
      </c>
      <c r="JK159" s="395"/>
      <c r="JL159" s="395"/>
      <c r="JM159" s="395"/>
      <c r="JN159" s="395"/>
      <c r="JO159" s="395"/>
      <c r="JP159" s="395"/>
      <c r="JQ159" s="395"/>
      <c r="JR159" s="395"/>
      <c r="JS159" s="395"/>
      <c r="JT159" s="395"/>
      <c r="JU159" s="395"/>
      <c r="JV159" s="395"/>
      <c r="JW159" s="395"/>
      <c r="JX159" s="395"/>
      <c r="JY159" s="395"/>
      <c r="JZ159" s="395"/>
      <c r="KA159" s="395"/>
      <c r="KB159" s="395"/>
      <c r="KC159" s="395"/>
      <c r="KD159" s="395"/>
      <c r="KE159" s="395"/>
      <c r="KF159" s="395"/>
      <c r="KG159" s="395"/>
      <c r="KH159" s="395"/>
      <c r="KI159" s="395"/>
      <c r="KJ159" s="395"/>
      <c r="KK159" s="395"/>
      <c r="KL159" s="395"/>
      <c r="KM159" s="395"/>
      <c r="KN159" s="395"/>
      <c r="KO159" s="395"/>
      <c r="KP159" s="395"/>
      <c r="KQ159" s="395"/>
      <c r="KR159" s="395"/>
      <c r="KS159" s="395"/>
      <c r="KT159" s="395"/>
      <c r="KU159" s="395"/>
      <c r="KV159" s="395"/>
      <c r="KW159" s="395"/>
      <c r="KX159" s="395"/>
      <c r="KY159" s="395"/>
      <c r="KZ159" s="395"/>
      <c r="LA159" s="395"/>
      <c r="LB159" s="395"/>
      <c r="LC159" s="395"/>
      <c r="LD159" s="395"/>
      <c r="LE159" s="395"/>
      <c r="LF159" s="395"/>
      <c r="LG159" s="395"/>
      <c r="LH159" s="395"/>
      <c r="LI159" s="395"/>
      <c r="LJ159" s="395"/>
      <c r="LK159" s="395"/>
      <c r="LL159" s="395"/>
      <c r="LM159" s="395"/>
      <c r="LN159" s="395"/>
      <c r="LO159" s="395"/>
      <c r="LP159" s="395"/>
      <c r="LQ159" s="395"/>
      <c r="LR159" s="395"/>
      <c r="LS159" s="395"/>
      <c r="LT159" s="395"/>
      <c r="LU159" s="395"/>
      <c r="LV159" s="395"/>
      <c r="LW159" s="395"/>
      <c r="LX159" s="395"/>
      <c r="LY159" s="395"/>
      <c r="LZ159" s="395"/>
      <c r="MA159" s="395"/>
      <c r="MB159" s="395"/>
      <c r="MC159" s="395"/>
      <c r="MD159" s="395"/>
      <c r="ME159" s="395"/>
      <c r="MF159" s="395"/>
      <c r="MG159" s="395"/>
      <c r="MH159" s="395"/>
      <c r="MI159" s="395"/>
      <c r="MJ159" s="395"/>
      <c r="MK159" s="395"/>
      <c r="ML159" s="395"/>
      <c r="MM159" s="395"/>
      <c r="MN159" s="395"/>
      <c r="MO159" s="395"/>
      <c r="MP159" s="395"/>
      <c r="MQ159" s="395"/>
      <c r="MR159" s="395"/>
      <c r="MS159" s="395"/>
      <c r="MT159" s="395"/>
      <c r="MU159" s="395"/>
      <c r="MV159" s="395"/>
      <c r="MW159" s="395"/>
      <c r="MX159" s="395"/>
      <c r="MY159" s="395"/>
      <c r="MZ159" s="395"/>
      <c r="NA159" s="395"/>
      <c r="NB159" s="395"/>
      <c r="NC159" s="395"/>
      <c r="ND159" s="395"/>
      <c r="NE159" s="395"/>
      <c r="NF159" s="395"/>
      <c r="NG159" s="489"/>
      <c r="NH159" s="475">
        <v>4.2253970200505533</v>
      </c>
      <c r="NI159" s="475">
        <v>5.182026905389999</v>
      </c>
      <c r="NJ159" s="475">
        <v>1.9515317564820363</v>
      </c>
      <c r="NK159" s="475">
        <v>609.33661800143011</v>
      </c>
      <c r="NL159" s="475">
        <v>3.6420670909197992</v>
      </c>
      <c r="NM159" s="475">
        <v>0.149061</v>
      </c>
      <c r="NN159" s="475">
        <v>0.42854999999999999</v>
      </c>
      <c r="NO159" s="475">
        <v>4.3476000000000001E-2</v>
      </c>
      <c r="NP159" s="475">
        <v>2.2910670191331549E-2</v>
      </c>
      <c r="NQ159" s="475">
        <v>0.35327202225492105</v>
      </c>
      <c r="NR159" s="475">
        <v>0.50663041186096269</v>
      </c>
      <c r="NS159" s="475">
        <v>0</v>
      </c>
      <c r="NT159" s="475">
        <v>1.1847558245308702</v>
      </c>
      <c r="NU159" s="475">
        <v>4.3839358862841956E-3</v>
      </c>
      <c r="NV159" s="475">
        <v>0</v>
      </c>
      <c r="NW159" s="475">
        <v>0.27673802829249161</v>
      </c>
      <c r="NX159" s="475">
        <v>0</v>
      </c>
      <c r="NY159" s="475">
        <v>0</v>
      </c>
      <c r="NZ159" s="475">
        <v>0.67981172771160614</v>
      </c>
      <c r="OA159" s="475">
        <v>2.0339494949487173E-2</v>
      </c>
      <c r="OB159" s="475">
        <v>0.2649999999999999</v>
      </c>
      <c r="OC159" s="475">
        <v>0.81771755484174324</v>
      </c>
      <c r="OD159" s="475">
        <v>5.8459709335560761E-13</v>
      </c>
      <c r="OE159" s="475">
        <v>5.0823658686848629E-12</v>
      </c>
      <c r="OF159" s="475">
        <v>0.1099999964237213</v>
      </c>
      <c r="OG159" s="475">
        <v>6.7496415972709681E-2</v>
      </c>
      <c r="OH159" s="475">
        <v>0.3342039916517085</v>
      </c>
      <c r="OI159" s="475">
        <v>0.11</v>
      </c>
      <c r="OJ159" s="475">
        <v>4.3648329999999999E-2</v>
      </c>
      <c r="OK159" s="475">
        <v>5.5457065785000009E-2</v>
      </c>
      <c r="OL159" s="475">
        <v>0.8175468639883785</v>
      </c>
      <c r="OM159" s="475" t="s">
        <v>1395</v>
      </c>
      <c r="ON159" s="475">
        <v>1</v>
      </c>
      <c r="OO159" s="475">
        <v>148</v>
      </c>
      <c r="OP159" s="490"/>
      <c r="OQ159" s="491" t="s">
        <v>1395</v>
      </c>
      <c r="OR159" s="478" t="s">
        <v>1395</v>
      </c>
      <c r="OS159" s="479">
        <v>827827</v>
      </c>
      <c r="OT159" s="479">
        <v>2032</v>
      </c>
      <c r="OU159" s="479" t="s">
        <v>1395</v>
      </c>
      <c r="OV159" s="479" t="s">
        <v>1395</v>
      </c>
      <c r="OW159" s="479">
        <v>0</v>
      </c>
      <c r="OX159" s="479">
        <v>1</v>
      </c>
      <c r="OY159" s="480">
        <v>1</v>
      </c>
      <c r="OZ159" s="480">
        <v>0.80444570646032543</v>
      </c>
      <c r="PA159" s="481"/>
      <c r="PB159" s="482">
        <v>4.2253970200505533</v>
      </c>
      <c r="PC159" s="483"/>
      <c r="PD159" s="478">
        <v>66.009804784813497</v>
      </c>
      <c r="PE159" s="479">
        <v>5.401593960860345E-10</v>
      </c>
      <c r="PF159" s="479">
        <v>86.907914936584575</v>
      </c>
      <c r="PG159" s="480">
        <v>4.2253970200505533</v>
      </c>
      <c r="PH159" s="483"/>
      <c r="PI159" s="478">
        <v>4.2253970200505533</v>
      </c>
      <c r="PJ159" s="479">
        <v>105145</v>
      </c>
      <c r="PK159" s="479">
        <v>130</v>
      </c>
      <c r="PL159" s="479">
        <v>-0.39281819137637042</v>
      </c>
      <c r="PM159" s="484">
        <v>36</v>
      </c>
      <c r="PN159" s="479">
        <v>11844</v>
      </c>
      <c r="PO159" s="485">
        <v>2029</v>
      </c>
      <c r="PP159" s="479">
        <v>33</v>
      </c>
      <c r="PQ159" s="479">
        <v>0</v>
      </c>
      <c r="PR159" s="486" t="s">
        <v>1903</v>
      </c>
      <c r="PS159" s="486" t="s">
        <v>1657</v>
      </c>
      <c r="PT159" s="479">
        <v>1</v>
      </c>
      <c r="PU159" s="487" t="s">
        <v>1902</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row>
    <row r="160" spans="1:457" x14ac:dyDescent="0.35">
      <c r="A160" s="459" t="s">
        <v>1904</v>
      </c>
      <c r="B160" s="460">
        <v>3.8325788286741829</v>
      </c>
      <c r="C160" s="488">
        <f>NPV(About!A$94,'H2 Data'!AE$2:BH$2)/30*AB160+B160</f>
        <v>3.8325788286741829</v>
      </c>
      <c r="D160" s="462" t="s">
        <v>1592</v>
      </c>
      <c r="E160" s="463" t="s">
        <v>1904</v>
      </c>
      <c r="F160" s="463" t="s">
        <v>1391</v>
      </c>
      <c r="G160" s="463" t="s">
        <v>1392</v>
      </c>
      <c r="H160" s="463" t="s">
        <v>1829</v>
      </c>
      <c r="I160" s="463" t="s">
        <v>1394</v>
      </c>
      <c r="J160" s="464">
        <v>2033</v>
      </c>
      <c r="K160" s="465">
        <v>145</v>
      </c>
      <c r="L160" s="466">
        <v>0.14000000000000001</v>
      </c>
      <c r="M160" s="466">
        <v>2.3300000000000001E-2</v>
      </c>
      <c r="N160" s="466">
        <v>0.25</v>
      </c>
      <c r="O160" s="471">
        <v>0.11</v>
      </c>
      <c r="P160" s="465">
        <v>1</v>
      </c>
      <c r="Q160" s="465">
        <v>2</v>
      </c>
      <c r="R160" s="465">
        <v>30</v>
      </c>
      <c r="S160" s="467" t="s">
        <v>1395</v>
      </c>
      <c r="T160" s="468">
        <v>38024.999999999993</v>
      </c>
      <c r="U160" s="468">
        <v>374819.99999999994</v>
      </c>
      <c r="V160" s="468">
        <v>130371.99999999999</v>
      </c>
      <c r="W160" s="468">
        <v>10863.999999999998</v>
      </c>
      <c r="X160" s="465">
        <v>0</v>
      </c>
      <c r="Y160" s="469" t="s">
        <v>1888</v>
      </c>
      <c r="Z160" s="470">
        <v>21.03</v>
      </c>
      <c r="AA160" s="469" t="s">
        <v>1397</v>
      </c>
      <c r="AB160" s="465">
        <v>0</v>
      </c>
      <c r="AC160" s="466">
        <v>0</v>
      </c>
      <c r="AD160" s="466">
        <v>0.7</v>
      </c>
      <c r="AE160" s="466">
        <v>0.7</v>
      </c>
      <c r="AF160" s="467" t="s">
        <v>1398</v>
      </c>
      <c r="AG160" s="465">
        <v>435.2867</v>
      </c>
      <c r="AH160" s="465">
        <v>435.2867</v>
      </c>
      <c r="AI160" s="465">
        <v>435.2867</v>
      </c>
      <c r="AJ160" s="465">
        <v>30</v>
      </c>
      <c r="AK160" s="469" t="s">
        <v>1399</v>
      </c>
      <c r="AL160" s="466">
        <v>0.91</v>
      </c>
      <c r="AM160" s="466">
        <v>0.01</v>
      </c>
      <c r="AN160" s="469" t="s">
        <v>1400</v>
      </c>
      <c r="AO160" s="466"/>
      <c r="AP160" s="466"/>
      <c r="AQ160" s="466"/>
      <c r="AR160" s="466"/>
      <c r="AS160" s="466"/>
      <c r="AT160" s="466"/>
      <c r="AU160" s="466"/>
      <c r="AV160" s="466"/>
      <c r="AW160" s="466"/>
      <c r="AX160" s="466"/>
      <c r="AY160" s="466"/>
      <c r="AZ160" s="466"/>
      <c r="BA160" s="466"/>
      <c r="BB160" s="466"/>
      <c r="BC160" s="466"/>
      <c r="BD160" s="466"/>
      <c r="BE160" s="466"/>
      <c r="BF160" s="466"/>
      <c r="BG160" s="466"/>
      <c r="BH160" s="466"/>
      <c r="BI160" s="466"/>
      <c r="BJ160" s="466"/>
      <c r="BK160" s="466"/>
      <c r="BL160" s="466"/>
      <c r="BM160" s="466"/>
      <c r="BN160" s="466"/>
      <c r="BO160" s="466"/>
      <c r="BP160" s="466"/>
      <c r="BQ160" s="466"/>
      <c r="BR160" s="466"/>
      <c r="BS160" s="466"/>
      <c r="BT160" s="466"/>
      <c r="BU160" s="466"/>
      <c r="BV160" s="466"/>
      <c r="BW160" s="466"/>
      <c r="BX160" s="466"/>
      <c r="BY160" s="466"/>
      <c r="BZ160" s="466"/>
      <c r="CA160" s="466"/>
      <c r="CB160" s="466"/>
      <c r="CC160" s="466"/>
      <c r="CD160" s="466"/>
      <c r="CE160" s="466"/>
      <c r="CF160" s="466"/>
      <c r="CG160" s="466"/>
      <c r="CH160" s="466"/>
      <c r="CI160" s="466"/>
      <c r="CJ160" s="466"/>
      <c r="CK160" s="466"/>
      <c r="CL160" s="466"/>
      <c r="CM160" s="466"/>
      <c r="CN160" s="466"/>
      <c r="CO160" s="466"/>
      <c r="CP160" s="466"/>
      <c r="CQ160" s="466"/>
      <c r="CR160" s="466"/>
      <c r="CS160" s="466"/>
      <c r="CT160" s="466"/>
      <c r="CU160" s="466"/>
      <c r="CV160" s="466"/>
      <c r="CW160" s="466"/>
      <c r="CX160" s="466"/>
      <c r="CY160" s="466"/>
      <c r="CZ160" s="466"/>
      <c r="DA160" s="466"/>
      <c r="DB160" s="466"/>
      <c r="DC160" s="466"/>
      <c r="DD160" s="466"/>
      <c r="DE160" s="466"/>
      <c r="DF160" s="466"/>
      <c r="DG160" s="466"/>
      <c r="DH160" s="466"/>
      <c r="DI160" s="466"/>
      <c r="DJ160" s="466"/>
      <c r="DK160" s="466"/>
      <c r="DL160" s="466"/>
      <c r="DM160" s="466"/>
      <c r="DN160" s="466"/>
      <c r="DO160" s="466"/>
      <c r="DP160" s="466"/>
      <c r="DQ160" s="466"/>
      <c r="DR160" s="466"/>
      <c r="DS160" s="466"/>
      <c r="DT160" s="466"/>
      <c r="DU160" s="466"/>
      <c r="DV160" s="466"/>
      <c r="DW160" s="471"/>
      <c r="DX160" s="466"/>
      <c r="DY160" s="466"/>
      <c r="DZ160" s="466"/>
      <c r="EA160" s="466"/>
      <c r="EB160" s="466"/>
      <c r="EC160" s="466"/>
      <c r="ED160" s="466"/>
      <c r="EE160" s="466"/>
      <c r="EF160" s="466"/>
      <c r="EG160" s="466"/>
      <c r="EH160" s="466"/>
      <c r="EI160" s="466"/>
      <c r="EJ160" s="466"/>
      <c r="EK160" s="465"/>
      <c r="EL160" s="465"/>
      <c r="EM160" s="465"/>
      <c r="EN160" s="465"/>
      <c r="EO160" s="466"/>
      <c r="EP160" s="466"/>
      <c r="EQ160" s="466"/>
      <c r="ER160" s="465"/>
      <c r="ES160" s="465"/>
      <c r="ET160" s="465"/>
      <c r="EU160" s="465"/>
      <c r="EV160" s="465"/>
      <c r="EW160" s="467"/>
      <c r="EX160" s="467" t="s">
        <v>1401</v>
      </c>
      <c r="EY160" s="467">
        <v>0</v>
      </c>
      <c r="EZ160" s="467">
        <v>0</v>
      </c>
      <c r="FA160" s="467">
        <v>0</v>
      </c>
      <c r="FB160" s="469" t="s">
        <v>1402</v>
      </c>
      <c r="FC160" s="467">
        <v>100</v>
      </c>
      <c r="FD160" s="469" t="s">
        <v>1831</v>
      </c>
      <c r="FE160" s="467">
        <v>0</v>
      </c>
      <c r="FF160" s="469" t="s">
        <v>1404</v>
      </c>
      <c r="FG160" s="467">
        <v>0</v>
      </c>
      <c r="FH160" s="469" t="s">
        <v>1405</v>
      </c>
      <c r="FI160" s="467">
        <v>0</v>
      </c>
      <c r="FJ160" s="469" t="s">
        <v>1405</v>
      </c>
      <c r="FK160" s="467">
        <v>0</v>
      </c>
      <c r="FL160" s="472">
        <v>1</v>
      </c>
      <c r="FM160" s="473">
        <v>0</v>
      </c>
      <c r="FN160" s="473">
        <v>0</v>
      </c>
      <c r="FO160" s="473">
        <v>0</v>
      </c>
      <c r="FP160" s="473">
        <v>0</v>
      </c>
      <c r="FQ160" s="473">
        <v>0</v>
      </c>
      <c r="FR160" s="473">
        <v>0</v>
      </c>
      <c r="FS160" s="473">
        <v>0</v>
      </c>
      <c r="FT160" s="473">
        <v>0</v>
      </c>
      <c r="FU160" s="473">
        <v>0</v>
      </c>
      <c r="FV160" s="473">
        <v>97967.999999999985</v>
      </c>
      <c r="FW160" s="473">
        <v>0</v>
      </c>
      <c r="FX160" s="473">
        <v>0</v>
      </c>
      <c r="FY160" s="473">
        <v>0</v>
      </c>
      <c r="FZ160" s="473">
        <v>0</v>
      </c>
      <c r="GA160" s="473">
        <v>0</v>
      </c>
      <c r="GB160" s="473">
        <v>0</v>
      </c>
      <c r="GC160" s="473">
        <v>0</v>
      </c>
      <c r="GD160" s="473">
        <v>0</v>
      </c>
      <c r="GE160" s="473">
        <v>0</v>
      </c>
      <c r="GF160" s="473">
        <v>96003.999999999985</v>
      </c>
      <c r="GG160" s="473">
        <v>0</v>
      </c>
      <c r="GH160" s="473">
        <v>0</v>
      </c>
      <c r="GI160" s="473">
        <v>0</v>
      </c>
      <c r="GJ160" s="473">
        <v>0</v>
      </c>
      <c r="GK160" s="473">
        <v>0</v>
      </c>
      <c r="GL160" s="473">
        <v>0</v>
      </c>
      <c r="GM160" s="473">
        <v>0</v>
      </c>
      <c r="GN160" s="473">
        <v>0</v>
      </c>
      <c r="GO160" s="473">
        <v>0</v>
      </c>
      <c r="GP160" s="473">
        <v>0</v>
      </c>
      <c r="GQ160" s="473">
        <v>0</v>
      </c>
      <c r="GR160" s="473">
        <v>0</v>
      </c>
      <c r="GS160" s="473">
        <v>0</v>
      </c>
      <c r="GT160" s="473">
        <v>0</v>
      </c>
      <c r="GU160" s="473">
        <v>0</v>
      </c>
      <c r="GV160" s="473">
        <v>0</v>
      </c>
      <c r="GW160" s="473">
        <v>0</v>
      </c>
      <c r="GX160" s="473">
        <v>0</v>
      </c>
      <c r="GY160" s="473">
        <v>0</v>
      </c>
      <c r="GZ160" s="473">
        <v>0</v>
      </c>
      <c r="HA160" s="473">
        <v>0</v>
      </c>
      <c r="HB160" s="473">
        <v>0</v>
      </c>
      <c r="HC160" s="473">
        <v>0</v>
      </c>
      <c r="HD160" s="473">
        <v>0</v>
      </c>
      <c r="HE160" s="473">
        <v>0</v>
      </c>
      <c r="HF160" s="473">
        <v>0</v>
      </c>
      <c r="HG160" s="473">
        <v>0</v>
      </c>
      <c r="HH160" s="473">
        <v>0</v>
      </c>
      <c r="HI160" s="473">
        <v>0</v>
      </c>
      <c r="HJ160" s="473">
        <v>0</v>
      </c>
      <c r="HK160" s="473">
        <v>0</v>
      </c>
      <c r="HL160" s="473">
        <v>0</v>
      </c>
      <c r="HM160" s="473">
        <v>0</v>
      </c>
      <c r="HN160" s="473">
        <v>0</v>
      </c>
      <c r="HO160" s="473">
        <v>0</v>
      </c>
      <c r="HP160" s="473">
        <v>0</v>
      </c>
      <c r="HQ160" s="473">
        <v>0</v>
      </c>
      <c r="HR160" s="473">
        <v>0</v>
      </c>
      <c r="HS160" s="473">
        <v>0</v>
      </c>
      <c r="HT160" s="473">
        <v>0</v>
      </c>
      <c r="HU160" s="473">
        <v>0</v>
      </c>
      <c r="HV160" s="473">
        <v>0</v>
      </c>
      <c r="HW160" s="473">
        <v>0</v>
      </c>
      <c r="HX160" s="473">
        <v>0</v>
      </c>
      <c r="HY160" s="473">
        <v>0</v>
      </c>
      <c r="HZ160" s="473">
        <v>0</v>
      </c>
      <c r="IA160" s="473">
        <v>0</v>
      </c>
      <c r="IB160" s="473">
        <v>0</v>
      </c>
      <c r="IC160" s="473">
        <v>0</v>
      </c>
      <c r="ID160" s="473">
        <v>0</v>
      </c>
      <c r="IE160" s="473">
        <v>0</v>
      </c>
      <c r="IF160" s="473">
        <v>0</v>
      </c>
      <c r="IG160" s="473">
        <v>0</v>
      </c>
      <c r="IH160" s="473">
        <v>0</v>
      </c>
      <c r="II160" s="473">
        <v>0</v>
      </c>
      <c r="IJ160" s="473">
        <v>0</v>
      </c>
      <c r="IK160" s="473">
        <v>0</v>
      </c>
      <c r="IL160" s="473">
        <v>0</v>
      </c>
      <c r="IM160" s="473">
        <v>0</v>
      </c>
      <c r="IN160" s="473">
        <v>0</v>
      </c>
      <c r="IO160" s="473">
        <v>0</v>
      </c>
      <c r="IP160" s="473">
        <v>0</v>
      </c>
      <c r="IQ160" s="473">
        <v>0</v>
      </c>
      <c r="IR160" s="473">
        <v>0</v>
      </c>
      <c r="IS160" s="473">
        <v>0</v>
      </c>
      <c r="IT160" s="473">
        <v>0</v>
      </c>
      <c r="IU160" s="473">
        <v>0</v>
      </c>
      <c r="IV160" s="473">
        <v>0</v>
      </c>
      <c r="IW160" s="473">
        <v>0</v>
      </c>
      <c r="IX160" s="473">
        <v>0</v>
      </c>
      <c r="IY160" s="473">
        <v>0</v>
      </c>
      <c r="IZ160" s="473">
        <v>0</v>
      </c>
      <c r="JA160" s="473">
        <v>0</v>
      </c>
      <c r="JB160" s="473">
        <v>0</v>
      </c>
      <c r="JC160" s="473">
        <v>0</v>
      </c>
      <c r="JD160" s="473">
        <v>0</v>
      </c>
      <c r="JE160" s="473">
        <v>0</v>
      </c>
      <c r="JF160" s="473">
        <v>0</v>
      </c>
      <c r="JG160" s="473">
        <v>0</v>
      </c>
      <c r="JH160" s="473">
        <v>0</v>
      </c>
      <c r="JI160" s="467" t="s">
        <v>1406</v>
      </c>
      <c r="JJ160" s="467" t="s">
        <v>1406</v>
      </c>
      <c r="JK160" s="395"/>
      <c r="JL160" s="395"/>
      <c r="JM160" s="395"/>
      <c r="JN160" s="395"/>
      <c r="JO160" s="395"/>
      <c r="JP160" s="395"/>
      <c r="JQ160" s="395"/>
      <c r="JR160" s="395"/>
      <c r="JS160" s="395"/>
      <c r="JT160" s="395"/>
      <c r="JU160" s="395"/>
      <c r="JV160" s="395"/>
      <c r="JW160" s="395"/>
      <c r="JX160" s="395"/>
      <c r="JY160" s="395"/>
      <c r="JZ160" s="395"/>
      <c r="KA160" s="395"/>
      <c r="KB160" s="395"/>
      <c r="KC160" s="395"/>
      <c r="KD160" s="395"/>
      <c r="KE160" s="395"/>
      <c r="KF160" s="395"/>
      <c r="KG160" s="395"/>
      <c r="KH160" s="395"/>
      <c r="KI160" s="395"/>
      <c r="KJ160" s="395"/>
      <c r="KK160" s="395"/>
      <c r="KL160" s="395"/>
      <c r="KM160" s="395"/>
      <c r="KN160" s="395"/>
      <c r="KO160" s="395"/>
      <c r="KP160" s="395"/>
      <c r="KQ160" s="395"/>
      <c r="KR160" s="395"/>
      <c r="KS160" s="395"/>
      <c r="KT160" s="395"/>
      <c r="KU160" s="395"/>
      <c r="KV160" s="395"/>
      <c r="KW160" s="395"/>
      <c r="KX160" s="395"/>
      <c r="KY160" s="395"/>
      <c r="KZ160" s="395"/>
      <c r="LA160" s="395"/>
      <c r="LB160" s="395"/>
      <c r="LC160" s="395"/>
      <c r="LD160" s="395"/>
      <c r="LE160" s="395"/>
      <c r="LF160" s="395"/>
      <c r="LG160" s="395"/>
      <c r="LH160" s="395"/>
      <c r="LI160" s="395"/>
      <c r="LJ160" s="395"/>
      <c r="LK160" s="395"/>
      <c r="LL160" s="395"/>
      <c r="LM160" s="395"/>
      <c r="LN160" s="395"/>
      <c r="LO160" s="395"/>
      <c r="LP160" s="395"/>
      <c r="LQ160" s="395"/>
      <c r="LR160" s="395"/>
      <c r="LS160" s="395"/>
      <c r="LT160" s="395"/>
      <c r="LU160" s="395"/>
      <c r="LV160" s="395"/>
      <c r="LW160" s="395"/>
      <c r="LX160" s="395"/>
      <c r="LY160" s="395"/>
      <c r="LZ160" s="395"/>
      <c r="MA160" s="395"/>
      <c r="MB160" s="395"/>
      <c r="MC160" s="395"/>
      <c r="MD160" s="395"/>
      <c r="ME160" s="395"/>
      <c r="MF160" s="395"/>
      <c r="MG160" s="395"/>
      <c r="MH160" s="395"/>
      <c r="MI160" s="395"/>
      <c r="MJ160" s="395"/>
      <c r="MK160" s="395"/>
      <c r="ML160" s="395"/>
      <c r="MM160" s="395"/>
      <c r="MN160" s="395"/>
      <c r="MO160" s="395"/>
      <c r="MP160" s="395"/>
      <c r="MQ160" s="395"/>
      <c r="MR160" s="395"/>
      <c r="MS160" s="395"/>
      <c r="MT160" s="395"/>
      <c r="MU160" s="395"/>
      <c r="MV160" s="395"/>
      <c r="MW160" s="395"/>
      <c r="MX160" s="395"/>
      <c r="MY160" s="395"/>
      <c r="MZ160" s="395"/>
      <c r="NA160" s="395"/>
      <c r="NB160" s="395"/>
      <c r="NC160" s="395"/>
      <c r="ND160" s="395"/>
      <c r="NE160" s="395"/>
      <c r="NF160" s="395"/>
      <c r="NG160" s="489"/>
      <c r="NH160" s="475">
        <v>3.8325788286741829</v>
      </c>
      <c r="NI160" s="475">
        <v>4.7002746754860185</v>
      </c>
      <c r="NJ160" s="475">
        <v>1.9345239482791854</v>
      </c>
      <c r="NK160" s="475">
        <v>611.31119864785194</v>
      </c>
      <c r="NL160" s="475">
        <v>3.3313611866289778</v>
      </c>
      <c r="NM160" s="475">
        <v>0.13037199999999996</v>
      </c>
      <c r="NN160" s="475">
        <v>0.37481999999999993</v>
      </c>
      <c r="NO160" s="475">
        <v>3.8024999999999989E-2</v>
      </c>
      <c r="NP160" s="475">
        <v>1.9982744284160636E-2</v>
      </c>
      <c r="NQ160" s="475">
        <v>0.30800155606392354</v>
      </c>
      <c r="NR160" s="475">
        <v>0.44308555633372876</v>
      </c>
      <c r="NS160" s="475">
        <v>0</v>
      </c>
      <c r="NT160" s="475">
        <v>1.178108490994016</v>
      </c>
      <c r="NU160" s="475">
        <v>4.4876626415081035E-3</v>
      </c>
      <c r="NV160" s="475">
        <v>0</v>
      </c>
      <c r="NW160" s="475">
        <v>0.24320256295788739</v>
      </c>
      <c r="NX160" s="475">
        <v>0</v>
      </c>
      <c r="NY160" s="475">
        <v>0</v>
      </c>
      <c r="NZ160" s="475">
        <v>0.59791036906959272</v>
      </c>
      <c r="OA160" s="475">
        <v>2.0340505050511788E-2</v>
      </c>
      <c r="OB160" s="475">
        <v>0.2649999999999999</v>
      </c>
      <c r="OC160" s="475">
        <v>0.71672614344822716</v>
      </c>
      <c r="OD160" s="475">
        <v>5.5236074535909884E-13</v>
      </c>
      <c r="OE160" s="475">
        <v>4.8021097458771447E-12</v>
      </c>
      <c r="OF160" s="475">
        <v>0.1099999964237213</v>
      </c>
      <c r="OG160" s="475">
        <v>6.7577525973320021E-2</v>
      </c>
      <c r="OH160" s="475">
        <v>0.33542020241942722</v>
      </c>
      <c r="OI160" s="475">
        <v>0.11</v>
      </c>
      <c r="OJ160" s="475">
        <v>4.3528670000000005E-2</v>
      </c>
      <c r="OK160" s="475">
        <v>5.5395500715000018E-2</v>
      </c>
      <c r="OL160" s="475">
        <v>0.80121455965825672</v>
      </c>
      <c r="OM160" s="475" t="s">
        <v>1395</v>
      </c>
      <c r="ON160" s="475">
        <v>1</v>
      </c>
      <c r="OO160" s="475">
        <v>149</v>
      </c>
      <c r="OP160" s="490"/>
      <c r="OQ160" s="491" t="s">
        <v>1395</v>
      </c>
      <c r="OR160" s="478" t="s">
        <v>1395</v>
      </c>
      <c r="OS160" s="479">
        <v>748052.99999999988</v>
      </c>
      <c r="OT160" s="479">
        <v>2033</v>
      </c>
      <c r="OU160" s="479" t="s">
        <v>1395</v>
      </c>
      <c r="OV160" s="479" t="s">
        <v>1395</v>
      </c>
      <c r="OW160" s="479">
        <v>0</v>
      </c>
      <c r="OX160" s="479">
        <v>1</v>
      </c>
      <c r="OY160" s="480">
        <v>1</v>
      </c>
      <c r="OZ160" s="480">
        <v>0.78840596031171539</v>
      </c>
      <c r="PA160" s="481"/>
      <c r="PB160" s="482">
        <v>3.8325788286741829</v>
      </c>
      <c r="PC160" s="483"/>
      <c r="PD160" s="478">
        <v>63.10883857081248</v>
      </c>
      <c r="PE160" s="479">
        <v>5.5789043559366907E-10</v>
      </c>
      <c r="PF160" s="479">
        <v>83.266456105672617</v>
      </c>
      <c r="PG160" s="480">
        <v>3.8325788286741829</v>
      </c>
      <c r="PH160" s="483"/>
      <c r="PI160" s="478">
        <v>3.8325788286741829</v>
      </c>
      <c r="PJ160" s="479">
        <v>105290</v>
      </c>
      <c r="PK160" s="479">
        <v>145</v>
      </c>
      <c r="PL160" s="479">
        <v>-0.35191684306147764</v>
      </c>
      <c r="PM160" s="484">
        <v>36</v>
      </c>
      <c r="PN160" s="479">
        <v>11808</v>
      </c>
      <c r="PO160" s="485">
        <v>2030</v>
      </c>
      <c r="PP160" s="479">
        <v>33</v>
      </c>
      <c r="PQ160" s="479">
        <v>0</v>
      </c>
      <c r="PR160" s="486" t="s">
        <v>1905</v>
      </c>
      <c r="PS160" s="486" t="s">
        <v>1657</v>
      </c>
      <c r="PT160" s="479">
        <v>1</v>
      </c>
      <c r="PU160" s="487" t="s">
        <v>1904</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row>
    <row r="161" spans="1:457" x14ac:dyDescent="0.35">
      <c r="A161" s="459" t="s">
        <v>1906</v>
      </c>
      <c r="B161" s="460">
        <v>3.4806619856127052</v>
      </c>
      <c r="C161" s="488">
        <f>NPV(About!A$94,'H2 Data'!AE$2:BH$2)/30*AB161+B161</f>
        <v>3.4806619856127052</v>
      </c>
      <c r="D161" s="462" t="s">
        <v>1592</v>
      </c>
      <c r="E161" s="463" t="s">
        <v>1906</v>
      </c>
      <c r="F161" s="463" t="s">
        <v>1391</v>
      </c>
      <c r="G161" s="463" t="s">
        <v>1392</v>
      </c>
      <c r="H161" s="463" t="s">
        <v>1829</v>
      </c>
      <c r="I161" s="463" t="s">
        <v>1394</v>
      </c>
      <c r="J161" s="464">
        <v>2034</v>
      </c>
      <c r="K161" s="465">
        <v>160</v>
      </c>
      <c r="L161" s="466">
        <v>0.14000000000000001</v>
      </c>
      <c r="M161" s="466">
        <v>2.3300000000000001E-2</v>
      </c>
      <c r="N161" s="466">
        <v>0.25</v>
      </c>
      <c r="O161" s="471">
        <v>0.11</v>
      </c>
      <c r="P161" s="465">
        <v>1</v>
      </c>
      <c r="Q161" s="465">
        <v>2</v>
      </c>
      <c r="R161" s="465">
        <v>30</v>
      </c>
      <c r="S161" s="467" t="s">
        <v>1395</v>
      </c>
      <c r="T161" s="468">
        <v>33128</v>
      </c>
      <c r="U161" s="468">
        <v>326551</v>
      </c>
      <c r="V161" s="468">
        <v>113583</v>
      </c>
      <c r="W161" s="468">
        <v>9465.0000000000018</v>
      </c>
      <c r="X161" s="465">
        <v>0</v>
      </c>
      <c r="Y161" s="469" t="s">
        <v>1888</v>
      </c>
      <c r="Z161" s="470">
        <v>21.1</v>
      </c>
      <c r="AA161" s="469" t="s">
        <v>1397</v>
      </c>
      <c r="AB161" s="465">
        <v>0</v>
      </c>
      <c r="AC161" s="466">
        <v>0</v>
      </c>
      <c r="AD161" s="466">
        <v>0.7</v>
      </c>
      <c r="AE161" s="466">
        <v>0.7</v>
      </c>
      <c r="AF161" s="467" t="s">
        <v>1398</v>
      </c>
      <c r="AG161" s="465">
        <v>434.22329999999999</v>
      </c>
      <c r="AH161" s="465">
        <v>434.22329999999999</v>
      </c>
      <c r="AI161" s="465">
        <v>434.22329999999999</v>
      </c>
      <c r="AJ161" s="465">
        <v>30</v>
      </c>
      <c r="AK161" s="469" t="s">
        <v>1399</v>
      </c>
      <c r="AL161" s="466">
        <v>0.91</v>
      </c>
      <c r="AM161" s="466">
        <v>0.01</v>
      </c>
      <c r="AN161" s="469" t="s">
        <v>1400</v>
      </c>
      <c r="AO161" s="466"/>
      <c r="AP161" s="466"/>
      <c r="AQ161" s="466"/>
      <c r="AR161" s="466"/>
      <c r="AS161" s="466"/>
      <c r="AT161" s="466"/>
      <c r="AU161" s="466"/>
      <c r="AV161" s="466"/>
      <c r="AW161" s="466"/>
      <c r="AX161" s="466"/>
      <c r="AY161" s="466"/>
      <c r="AZ161" s="466"/>
      <c r="BA161" s="466"/>
      <c r="BB161" s="466"/>
      <c r="BC161" s="466"/>
      <c r="BD161" s="466"/>
      <c r="BE161" s="466"/>
      <c r="BF161" s="466"/>
      <c r="BG161" s="466"/>
      <c r="BH161" s="466"/>
      <c r="BI161" s="466"/>
      <c r="BJ161" s="466"/>
      <c r="BK161" s="466"/>
      <c r="BL161" s="466"/>
      <c r="BM161" s="466"/>
      <c r="BN161" s="466"/>
      <c r="BO161" s="466"/>
      <c r="BP161" s="466"/>
      <c r="BQ161" s="466"/>
      <c r="BR161" s="466"/>
      <c r="BS161" s="466"/>
      <c r="BT161" s="466"/>
      <c r="BU161" s="466"/>
      <c r="BV161" s="466"/>
      <c r="BW161" s="466"/>
      <c r="BX161" s="466"/>
      <c r="BY161" s="466"/>
      <c r="BZ161" s="466"/>
      <c r="CA161" s="466"/>
      <c r="CB161" s="466"/>
      <c r="CC161" s="466"/>
      <c r="CD161" s="466"/>
      <c r="CE161" s="466"/>
      <c r="CF161" s="466"/>
      <c r="CG161" s="466"/>
      <c r="CH161" s="466"/>
      <c r="CI161" s="466"/>
      <c r="CJ161" s="466"/>
      <c r="CK161" s="466"/>
      <c r="CL161" s="466"/>
      <c r="CM161" s="466"/>
      <c r="CN161" s="466"/>
      <c r="CO161" s="466"/>
      <c r="CP161" s="466"/>
      <c r="CQ161" s="466"/>
      <c r="CR161" s="466"/>
      <c r="CS161" s="466"/>
      <c r="CT161" s="466"/>
      <c r="CU161" s="466"/>
      <c r="CV161" s="466"/>
      <c r="CW161" s="466"/>
      <c r="CX161" s="466"/>
      <c r="CY161" s="466"/>
      <c r="CZ161" s="466"/>
      <c r="DA161" s="466"/>
      <c r="DB161" s="466"/>
      <c r="DC161" s="466"/>
      <c r="DD161" s="466"/>
      <c r="DE161" s="466"/>
      <c r="DF161" s="466"/>
      <c r="DG161" s="466"/>
      <c r="DH161" s="466"/>
      <c r="DI161" s="466"/>
      <c r="DJ161" s="466"/>
      <c r="DK161" s="466"/>
      <c r="DL161" s="466"/>
      <c r="DM161" s="466"/>
      <c r="DN161" s="466"/>
      <c r="DO161" s="466"/>
      <c r="DP161" s="466"/>
      <c r="DQ161" s="466"/>
      <c r="DR161" s="466"/>
      <c r="DS161" s="466"/>
      <c r="DT161" s="466"/>
      <c r="DU161" s="466"/>
      <c r="DV161" s="466"/>
      <c r="DW161" s="471"/>
      <c r="DX161" s="466"/>
      <c r="DY161" s="466"/>
      <c r="DZ161" s="466"/>
      <c r="EA161" s="466"/>
      <c r="EB161" s="466"/>
      <c r="EC161" s="466"/>
      <c r="ED161" s="466"/>
      <c r="EE161" s="466"/>
      <c r="EF161" s="466"/>
      <c r="EG161" s="466"/>
      <c r="EH161" s="466"/>
      <c r="EI161" s="466"/>
      <c r="EJ161" s="466"/>
      <c r="EK161" s="465"/>
      <c r="EL161" s="465"/>
      <c r="EM161" s="465"/>
      <c r="EN161" s="465"/>
      <c r="EO161" s="466"/>
      <c r="EP161" s="466"/>
      <c r="EQ161" s="466"/>
      <c r="ER161" s="465"/>
      <c r="ES161" s="465"/>
      <c r="ET161" s="465"/>
      <c r="EU161" s="465"/>
      <c r="EV161" s="465"/>
      <c r="EW161" s="467"/>
      <c r="EX161" s="467" t="s">
        <v>1401</v>
      </c>
      <c r="EY161" s="467">
        <v>0</v>
      </c>
      <c r="EZ161" s="467">
        <v>0</v>
      </c>
      <c r="FA161" s="467">
        <v>0</v>
      </c>
      <c r="FB161" s="469" t="s">
        <v>1402</v>
      </c>
      <c r="FC161" s="467">
        <v>100</v>
      </c>
      <c r="FD161" s="469" t="s">
        <v>1831</v>
      </c>
      <c r="FE161" s="467">
        <v>0</v>
      </c>
      <c r="FF161" s="469" t="s">
        <v>1404</v>
      </c>
      <c r="FG161" s="467">
        <v>0</v>
      </c>
      <c r="FH161" s="469" t="s">
        <v>1405</v>
      </c>
      <c r="FI161" s="467">
        <v>0</v>
      </c>
      <c r="FJ161" s="469" t="s">
        <v>1405</v>
      </c>
      <c r="FK161" s="467">
        <v>0</v>
      </c>
      <c r="FL161" s="472">
        <v>1</v>
      </c>
      <c r="FM161" s="473">
        <v>0</v>
      </c>
      <c r="FN161" s="473">
        <v>0</v>
      </c>
      <c r="FO161" s="473">
        <v>0</v>
      </c>
      <c r="FP161" s="473">
        <v>0</v>
      </c>
      <c r="FQ161" s="473">
        <v>0</v>
      </c>
      <c r="FR161" s="473">
        <v>0</v>
      </c>
      <c r="FS161" s="473">
        <v>0</v>
      </c>
      <c r="FT161" s="473">
        <v>0</v>
      </c>
      <c r="FU161" s="473">
        <v>0</v>
      </c>
      <c r="FV161" s="473">
        <v>96076</v>
      </c>
      <c r="FW161" s="473">
        <v>0</v>
      </c>
      <c r="FX161" s="473">
        <v>0</v>
      </c>
      <c r="FY161" s="473">
        <v>0</v>
      </c>
      <c r="FZ161" s="473">
        <v>0</v>
      </c>
      <c r="GA161" s="473">
        <v>0</v>
      </c>
      <c r="GB161" s="473">
        <v>0</v>
      </c>
      <c r="GC161" s="473">
        <v>0</v>
      </c>
      <c r="GD161" s="473">
        <v>0</v>
      </c>
      <c r="GE161" s="473">
        <v>0</v>
      </c>
      <c r="GF161" s="473">
        <v>97953.000000000015</v>
      </c>
      <c r="GG161" s="473">
        <v>0</v>
      </c>
      <c r="GH161" s="473">
        <v>0</v>
      </c>
      <c r="GI161" s="473">
        <v>0</v>
      </c>
      <c r="GJ161" s="473">
        <v>0</v>
      </c>
      <c r="GK161" s="473">
        <v>0</v>
      </c>
      <c r="GL161" s="473">
        <v>0</v>
      </c>
      <c r="GM161" s="473">
        <v>0</v>
      </c>
      <c r="GN161" s="473">
        <v>0</v>
      </c>
      <c r="GO161" s="473">
        <v>0</v>
      </c>
      <c r="GP161" s="473">
        <v>0</v>
      </c>
      <c r="GQ161" s="473">
        <v>0</v>
      </c>
      <c r="GR161" s="473">
        <v>0</v>
      </c>
      <c r="GS161" s="473">
        <v>0</v>
      </c>
      <c r="GT161" s="473">
        <v>0</v>
      </c>
      <c r="GU161" s="473">
        <v>0</v>
      </c>
      <c r="GV161" s="473">
        <v>0</v>
      </c>
      <c r="GW161" s="473">
        <v>0</v>
      </c>
      <c r="GX161" s="473">
        <v>0</v>
      </c>
      <c r="GY161" s="473">
        <v>0</v>
      </c>
      <c r="GZ161" s="473">
        <v>0</v>
      </c>
      <c r="HA161" s="473">
        <v>0</v>
      </c>
      <c r="HB161" s="473">
        <v>0</v>
      </c>
      <c r="HC161" s="473">
        <v>0</v>
      </c>
      <c r="HD161" s="473">
        <v>0</v>
      </c>
      <c r="HE161" s="473">
        <v>0</v>
      </c>
      <c r="HF161" s="473">
        <v>0</v>
      </c>
      <c r="HG161" s="473">
        <v>0</v>
      </c>
      <c r="HH161" s="473">
        <v>0</v>
      </c>
      <c r="HI161" s="473">
        <v>0</v>
      </c>
      <c r="HJ161" s="473">
        <v>0</v>
      </c>
      <c r="HK161" s="473">
        <v>0</v>
      </c>
      <c r="HL161" s="473">
        <v>0</v>
      </c>
      <c r="HM161" s="473">
        <v>0</v>
      </c>
      <c r="HN161" s="473">
        <v>0</v>
      </c>
      <c r="HO161" s="473">
        <v>0</v>
      </c>
      <c r="HP161" s="473">
        <v>0</v>
      </c>
      <c r="HQ161" s="473">
        <v>0</v>
      </c>
      <c r="HR161" s="473">
        <v>0</v>
      </c>
      <c r="HS161" s="473">
        <v>0</v>
      </c>
      <c r="HT161" s="473">
        <v>0</v>
      </c>
      <c r="HU161" s="473">
        <v>0</v>
      </c>
      <c r="HV161" s="473">
        <v>0</v>
      </c>
      <c r="HW161" s="473">
        <v>0</v>
      </c>
      <c r="HX161" s="473">
        <v>0</v>
      </c>
      <c r="HY161" s="473">
        <v>0</v>
      </c>
      <c r="HZ161" s="473">
        <v>0</v>
      </c>
      <c r="IA161" s="473">
        <v>0</v>
      </c>
      <c r="IB161" s="473">
        <v>0</v>
      </c>
      <c r="IC161" s="473">
        <v>0</v>
      </c>
      <c r="ID161" s="473">
        <v>0</v>
      </c>
      <c r="IE161" s="473">
        <v>0</v>
      </c>
      <c r="IF161" s="473">
        <v>0</v>
      </c>
      <c r="IG161" s="473">
        <v>0</v>
      </c>
      <c r="IH161" s="473">
        <v>0</v>
      </c>
      <c r="II161" s="473">
        <v>0</v>
      </c>
      <c r="IJ161" s="473">
        <v>0</v>
      </c>
      <c r="IK161" s="473">
        <v>0</v>
      </c>
      <c r="IL161" s="473">
        <v>0</v>
      </c>
      <c r="IM161" s="473">
        <v>0</v>
      </c>
      <c r="IN161" s="473">
        <v>0</v>
      </c>
      <c r="IO161" s="473">
        <v>0</v>
      </c>
      <c r="IP161" s="473">
        <v>0</v>
      </c>
      <c r="IQ161" s="473">
        <v>0</v>
      </c>
      <c r="IR161" s="473">
        <v>0</v>
      </c>
      <c r="IS161" s="473">
        <v>0</v>
      </c>
      <c r="IT161" s="473">
        <v>0</v>
      </c>
      <c r="IU161" s="473">
        <v>0</v>
      </c>
      <c r="IV161" s="473">
        <v>0</v>
      </c>
      <c r="IW161" s="473">
        <v>0</v>
      </c>
      <c r="IX161" s="473">
        <v>0</v>
      </c>
      <c r="IY161" s="473">
        <v>0</v>
      </c>
      <c r="IZ161" s="473">
        <v>0</v>
      </c>
      <c r="JA161" s="473">
        <v>0</v>
      </c>
      <c r="JB161" s="473">
        <v>0</v>
      </c>
      <c r="JC161" s="473">
        <v>0</v>
      </c>
      <c r="JD161" s="473">
        <v>0</v>
      </c>
      <c r="JE161" s="473">
        <v>0</v>
      </c>
      <c r="JF161" s="473">
        <v>0</v>
      </c>
      <c r="JG161" s="473">
        <v>0</v>
      </c>
      <c r="JH161" s="473">
        <v>0</v>
      </c>
      <c r="JI161" s="467" t="s">
        <v>1406</v>
      </c>
      <c r="JJ161" s="467" t="s">
        <v>1406</v>
      </c>
      <c r="JK161" s="395"/>
      <c r="JL161" s="395"/>
      <c r="JM161" s="395"/>
      <c r="JN161" s="395"/>
      <c r="JO161" s="395"/>
      <c r="JP161" s="395"/>
      <c r="JQ161" s="395"/>
      <c r="JR161" s="395"/>
      <c r="JS161" s="395"/>
      <c r="JT161" s="395"/>
      <c r="JU161" s="395"/>
      <c r="JV161" s="395"/>
      <c r="JW161" s="395"/>
      <c r="JX161" s="395"/>
      <c r="JY161" s="395"/>
      <c r="JZ161" s="395"/>
      <c r="KA161" s="395"/>
      <c r="KB161" s="395"/>
      <c r="KC161" s="395"/>
      <c r="KD161" s="395"/>
      <c r="KE161" s="395"/>
      <c r="KF161" s="395"/>
      <c r="KG161" s="395"/>
      <c r="KH161" s="395"/>
      <c r="KI161" s="395"/>
      <c r="KJ161" s="395"/>
      <c r="KK161" s="395"/>
      <c r="KL161" s="395"/>
      <c r="KM161" s="395"/>
      <c r="KN161" s="395"/>
      <c r="KO161" s="395"/>
      <c r="KP161" s="395"/>
      <c r="KQ161" s="395"/>
      <c r="KR161" s="395"/>
      <c r="KS161" s="395"/>
      <c r="KT161" s="395"/>
      <c r="KU161" s="395"/>
      <c r="KV161" s="395"/>
      <c r="KW161" s="395"/>
      <c r="KX161" s="395"/>
      <c r="KY161" s="395"/>
      <c r="KZ161" s="395"/>
      <c r="LA161" s="395"/>
      <c r="LB161" s="395"/>
      <c r="LC161" s="395"/>
      <c r="LD161" s="395"/>
      <c r="LE161" s="395"/>
      <c r="LF161" s="395"/>
      <c r="LG161" s="395"/>
      <c r="LH161" s="395"/>
      <c r="LI161" s="395"/>
      <c r="LJ161" s="395"/>
      <c r="LK161" s="395"/>
      <c r="LL161" s="395"/>
      <c r="LM161" s="395"/>
      <c r="LN161" s="395"/>
      <c r="LO161" s="395"/>
      <c r="LP161" s="395"/>
      <c r="LQ161" s="395"/>
      <c r="LR161" s="395"/>
      <c r="LS161" s="395"/>
      <c r="LT161" s="395"/>
      <c r="LU161" s="395"/>
      <c r="LV161" s="395"/>
      <c r="LW161" s="395"/>
      <c r="LX161" s="395"/>
      <c r="LY161" s="395"/>
      <c r="LZ161" s="395"/>
      <c r="MA161" s="395"/>
      <c r="MB161" s="395"/>
      <c r="MC161" s="395"/>
      <c r="MD161" s="395"/>
      <c r="ME161" s="395"/>
      <c r="MF161" s="395"/>
      <c r="MG161" s="395"/>
      <c r="MH161" s="395"/>
      <c r="MI161" s="395"/>
      <c r="MJ161" s="395"/>
      <c r="MK161" s="395"/>
      <c r="ML161" s="395"/>
      <c r="MM161" s="395"/>
      <c r="MN161" s="395"/>
      <c r="MO161" s="395"/>
      <c r="MP161" s="395"/>
      <c r="MQ161" s="395"/>
      <c r="MR161" s="395"/>
      <c r="MS161" s="395"/>
      <c r="MT161" s="395"/>
      <c r="MU161" s="395"/>
      <c r="MV161" s="395"/>
      <c r="MW161" s="395"/>
      <c r="MX161" s="395"/>
      <c r="MY161" s="395"/>
      <c r="MZ161" s="395"/>
      <c r="NA161" s="395"/>
      <c r="NB161" s="395"/>
      <c r="NC161" s="395"/>
      <c r="ND161" s="395"/>
      <c r="NE161" s="395"/>
      <c r="NF161" s="395"/>
      <c r="NG161" s="489"/>
      <c r="NH161" s="475">
        <v>3.4806619856127052</v>
      </c>
      <c r="NI161" s="475">
        <v>4.2686838591554226</v>
      </c>
      <c r="NJ161" s="475">
        <v>1.9197134570203429</v>
      </c>
      <c r="NK161" s="475">
        <v>613.34993180500135</v>
      </c>
      <c r="NL161" s="475">
        <v>3.0528048286804417</v>
      </c>
      <c r="NM161" s="475">
        <v>0.113583</v>
      </c>
      <c r="NN161" s="475">
        <v>0.32655099999999998</v>
      </c>
      <c r="NO161" s="475">
        <v>3.3127999999999998E-2</v>
      </c>
      <c r="NP161" s="475">
        <v>1.7366453834119382E-2</v>
      </c>
      <c r="NQ161" s="475">
        <v>0.26758043228484912</v>
      </c>
      <c r="NR161" s="475">
        <v>0.38602819257341048</v>
      </c>
      <c r="NS161" s="475">
        <v>0</v>
      </c>
      <c r="NT161" s="475">
        <v>1.1728619646542036</v>
      </c>
      <c r="NU161" s="475">
        <v>4.5941532943674316E-3</v>
      </c>
      <c r="NV161" s="475">
        <v>0</v>
      </c>
      <c r="NW161" s="475">
        <v>0.21295738825650667</v>
      </c>
      <c r="NX161" s="475">
        <v>0</v>
      </c>
      <c r="NY161" s="475">
        <v>0</v>
      </c>
      <c r="NZ161" s="475">
        <v>0.52397738994886478</v>
      </c>
      <c r="OA161" s="475">
        <v>2.0339831649829762E-2</v>
      </c>
      <c r="OB161" s="475">
        <v>0.2649999999999999</v>
      </c>
      <c r="OC161" s="475">
        <v>0.62583156069902235</v>
      </c>
      <c r="OD161" s="475">
        <v>5.2264606792199196E-13</v>
      </c>
      <c r="OE161" s="475">
        <v>4.543776503851484E-12</v>
      </c>
      <c r="OF161" s="475">
        <v>0.1099999964237213</v>
      </c>
      <c r="OG161" s="475">
        <v>6.7670854926109344E-2</v>
      </c>
      <c r="OH161" s="475">
        <v>0.3366605231243765</v>
      </c>
      <c r="OI161" s="475">
        <v>0.11</v>
      </c>
      <c r="OJ161" s="475">
        <v>4.3422329999999995E-2</v>
      </c>
      <c r="OK161" s="475">
        <v>5.5340788785000011E-2</v>
      </c>
      <c r="OL161" s="475">
        <v>0.78526464055446321</v>
      </c>
      <c r="OM161" s="475" t="s">
        <v>1395</v>
      </c>
      <c r="ON161" s="475">
        <v>1</v>
      </c>
      <c r="OO161" s="475">
        <v>150</v>
      </c>
      <c r="OP161" s="490"/>
      <c r="OQ161" s="491" t="s">
        <v>1395</v>
      </c>
      <c r="OR161" s="478" t="s">
        <v>1395</v>
      </c>
      <c r="OS161" s="479">
        <v>676756</v>
      </c>
      <c r="OT161" s="479">
        <v>2034</v>
      </c>
      <c r="OU161" s="479" t="s">
        <v>1395</v>
      </c>
      <c r="OV161" s="479" t="s">
        <v>1395</v>
      </c>
      <c r="OW161" s="479">
        <v>0</v>
      </c>
      <c r="OX161" s="479">
        <v>1</v>
      </c>
      <c r="OY161" s="480">
        <v>1</v>
      </c>
      <c r="OZ161" s="480">
        <v>0.77269049556403557</v>
      </c>
      <c r="PA161" s="481"/>
      <c r="PB161" s="482">
        <v>3.4806619856127052</v>
      </c>
      <c r="PC161" s="483"/>
      <c r="PD161" s="478">
        <v>59.461746290893821</v>
      </c>
      <c r="PE161" s="479">
        <v>5.7089072368908024E-10</v>
      </c>
      <c r="PF161" s="479">
        <v>78.630943289593048</v>
      </c>
      <c r="PG161" s="480">
        <v>3.4806619856127052</v>
      </c>
      <c r="PH161" s="483"/>
      <c r="PI161" s="478">
        <v>3.4806619856127052</v>
      </c>
      <c r="PJ161" s="479">
        <v>105450</v>
      </c>
      <c r="PK161" s="479">
        <v>160</v>
      </c>
      <c r="PL161" s="479">
        <v>-0.3092312551795362</v>
      </c>
      <c r="PM161" s="484">
        <v>36</v>
      </c>
      <c r="PN161" s="479">
        <v>11772</v>
      </c>
      <c r="PO161" s="485">
        <v>2031</v>
      </c>
      <c r="PP161" s="479">
        <v>33</v>
      </c>
      <c r="PQ161" s="479">
        <v>0</v>
      </c>
      <c r="PR161" s="486" t="s">
        <v>1907</v>
      </c>
      <c r="PS161" s="486" t="s">
        <v>1657</v>
      </c>
      <c r="PT161" s="479">
        <v>1</v>
      </c>
      <c r="PU161" s="487" t="s">
        <v>1906</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row>
    <row r="162" spans="1:457" x14ac:dyDescent="0.35">
      <c r="A162" s="459" t="s">
        <v>1908</v>
      </c>
      <c r="B162" s="460">
        <v>3.171430730433169</v>
      </c>
      <c r="C162" s="488">
        <f>NPV(About!A$94,'H2 Data'!AE$2:BH$2)/30*AB162+B162</f>
        <v>3.171430730433169</v>
      </c>
      <c r="D162" s="462" t="s">
        <v>1592</v>
      </c>
      <c r="E162" s="463" t="s">
        <v>1908</v>
      </c>
      <c r="F162" s="463" t="s">
        <v>1391</v>
      </c>
      <c r="G162" s="463" t="s">
        <v>1392</v>
      </c>
      <c r="H162" s="463" t="s">
        <v>1829</v>
      </c>
      <c r="I162" s="463" t="s">
        <v>1394</v>
      </c>
      <c r="J162" s="464">
        <v>2035</v>
      </c>
      <c r="K162" s="465">
        <v>175</v>
      </c>
      <c r="L162" s="466">
        <v>0.14000000000000001</v>
      </c>
      <c r="M162" s="466">
        <v>2.3300000000000001E-2</v>
      </c>
      <c r="N162" s="466">
        <v>0.25</v>
      </c>
      <c r="O162" s="471">
        <v>0.11</v>
      </c>
      <c r="P162" s="465">
        <v>1</v>
      </c>
      <c r="Q162" s="465">
        <v>2</v>
      </c>
      <c r="R162" s="465">
        <v>30</v>
      </c>
      <c r="S162" s="467" t="s">
        <v>1395</v>
      </c>
      <c r="T162" s="468">
        <v>28781</v>
      </c>
      <c r="U162" s="468">
        <v>283697.99999999994</v>
      </c>
      <c r="V162" s="468">
        <v>98677.999999999985</v>
      </c>
      <c r="W162" s="468">
        <v>8223</v>
      </c>
      <c r="X162" s="465">
        <v>0</v>
      </c>
      <c r="Y162" s="469" t="s">
        <v>1888</v>
      </c>
      <c r="Z162" s="470">
        <v>21.16</v>
      </c>
      <c r="AA162" s="469" t="s">
        <v>1397</v>
      </c>
      <c r="AB162" s="465">
        <v>0</v>
      </c>
      <c r="AC162" s="466">
        <v>0</v>
      </c>
      <c r="AD162" s="466">
        <v>0.7</v>
      </c>
      <c r="AE162" s="466">
        <v>0.7</v>
      </c>
      <c r="AF162" s="467" t="s">
        <v>1398</v>
      </c>
      <c r="AG162" s="465">
        <v>433.26330000000002</v>
      </c>
      <c r="AH162" s="465">
        <v>433.26330000000002</v>
      </c>
      <c r="AI162" s="465">
        <v>433.26330000000002</v>
      </c>
      <c r="AJ162" s="465">
        <v>30</v>
      </c>
      <c r="AK162" s="469" t="s">
        <v>1399</v>
      </c>
      <c r="AL162" s="466">
        <v>0.91</v>
      </c>
      <c r="AM162" s="466">
        <v>0.01</v>
      </c>
      <c r="AN162" s="469" t="s">
        <v>1400</v>
      </c>
      <c r="AO162" s="466"/>
      <c r="AP162" s="466"/>
      <c r="AQ162" s="466"/>
      <c r="AR162" s="466"/>
      <c r="AS162" s="466"/>
      <c r="AT162" s="466"/>
      <c r="AU162" s="466"/>
      <c r="AV162" s="466"/>
      <c r="AW162" s="466"/>
      <c r="AX162" s="466"/>
      <c r="AY162" s="466"/>
      <c r="AZ162" s="466"/>
      <c r="BA162" s="466"/>
      <c r="BB162" s="466"/>
      <c r="BC162" s="466"/>
      <c r="BD162" s="466"/>
      <c r="BE162" s="466"/>
      <c r="BF162" s="466"/>
      <c r="BG162" s="466"/>
      <c r="BH162" s="466"/>
      <c r="BI162" s="466"/>
      <c r="BJ162" s="466"/>
      <c r="BK162" s="466"/>
      <c r="BL162" s="466"/>
      <c r="BM162" s="466"/>
      <c r="BN162" s="466"/>
      <c r="BO162" s="466"/>
      <c r="BP162" s="466"/>
      <c r="BQ162" s="466"/>
      <c r="BR162" s="466"/>
      <c r="BS162" s="466"/>
      <c r="BT162" s="466"/>
      <c r="BU162" s="466"/>
      <c r="BV162" s="466"/>
      <c r="BW162" s="466"/>
      <c r="BX162" s="466"/>
      <c r="BY162" s="466"/>
      <c r="BZ162" s="466"/>
      <c r="CA162" s="466"/>
      <c r="CB162" s="466"/>
      <c r="CC162" s="466"/>
      <c r="CD162" s="466"/>
      <c r="CE162" s="466"/>
      <c r="CF162" s="466"/>
      <c r="CG162" s="466"/>
      <c r="CH162" s="466"/>
      <c r="CI162" s="466"/>
      <c r="CJ162" s="466"/>
      <c r="CK162" s="466"/>
      <c r="CL162" s="466"/>
      <c r="CM162" s="466"/>
      <c r="CN162" s="466"/>
      <c r="CO162" s="466"/>
      <c r="CP162" s="466"/>
      <c r="CQ162" s="466"/>
      <c r="CR162" s="466"/>
      <c r="CS162" s="466"/>
      <c r="CT162" s="466"/>
      <c r="CU162" s="466"/>
      <c r="CV162" s="466"/>
      <c r="CW162" s="466"/>
      <c r="CX162" s="466"/>
      <c r="CY162" s="466"/>
      <c r="CZ162" s="466"/>
      <c r="DA162" s="466"/>
      <c r="DB162" s="466"/>
      <c r="DC162" s="466"/>
      <c r="DD162" s="466"/>
      <c r="DE162" s="466"/>
      <c r="DF162" s="466"/>
      <c r="DG162" s="466"/>
      <c r="DH162" s="466"/>
      <c r="DI162" s="466"/>
      <c r="DJ162" s="466"/>
      <c r="DK162" s="466"/>
      <c r="DL162" s="466"/>
      <c r="DM162" s="466"/>
      <c r="DN162" s="466"/>
      <c r="DO162" s="466"/>
      <c r="DP162" s="466"/>
      <c r="DQ162" s="466"/>
      <c r="DR162" s="466"/>
      <c r="DS162" s="466"/>
      <c r="DT162" s="466"/>
      <c r="DU162" s="466"/>
      <c r="DV162" s="466"/>
      <c r="DW162" s="471"/>
      <c r="DX162" s="466"/>
      <c r="DY162" s="466"/>
      <c r="DZ162" s="466"/>
      <c r="EA162" s="466"/>
      <c r="EB162" s="466"/>
      <c r="EC162" s="466"/>
      <c r="ED162" s="466"/>
      <c r="EE162" s="466"/>
      <c r="EF162" s="466"/>
      <c r="EG162" s="466"/>
      <c r="EH162" s="466"/>
      <c r="EI162" s="466"/>
      <c r="EJ162" s="466"/>
      <c r="EK162" s="465"/>
      <c r="EL162" s="465"/>
      <c r="EM162" s="465"/>
      <c r="EN162" s="465"/>
      <c r="EO162" s="466"/>
      <c r="EP162" s="466"/>
      <c r="EQ162" s="466"/>
      <c r="ER162" s="465"/>
      <c r="ES162" s="465"/>
      <c r="ET162" s="465"/>
      <c r="EU162" s="465"/>
      <c r="EV162" s="465"/>
      <c r="EW162" s="467"/>
      <c r="EX162" s="467" t="s">
        <v>1401</v>
      </c>
      <c r="EY162" s="467">
        <v>0</v>
      </c>
      <c r="EZ162" s="467">
        <v>0</v>
      </c>
      <c r="FA162" s="467">
        <v>0</v>
      </c>
      <c r="FB162" s="469" t="s">
        <v>1402</v>
      </c>
      <c r="FC162" s="467">
        <v>100</v>
      </c>
      <c r="FD162" s="469" t="s">
        <v>1831</v>
      </c>
      <c r="FE162" s="467">
        <v>0</v>
      </c>
      <c r="FF162" s="469" t="s">
        <v>1404</v>
      </c>
      <c r="FG162" s="467">
        <v>0</v>
      </c>
      <c r="FH162" s="469" t="s">
        <v>1405</v>
      </c>
      <c r="FI162" s="467">
        <v>0</v>
      </c>
      <c r="FJ162" s="469" t="s">
        <v>1405</v>
      </c>
      <c r="FK162" s="467">
        <v>0</v>
      </c>
      <c r="FL162" s="472">
        <v>1</v>
      </c>
      <c r="FM162" s="473">
        <v>0</v>
      </c>
      <c r="FN162" s="473">
        <v>0</v>
      </c>
      <c r="FO162" s="473">
        <v>0</v>
      </c>
      <c r="FP162" s="473">
        <v>0</v>
      </c>
      <c r="FQ162" s="473">
        <v>0</v>
      </c>
      <c r="FR162" s="473">
        <v>0</v>
      </c>
      <c r="FS162" s="473">
        <v>0</v>
      </c>
      <c r="FT162" s="473">
        <v>0</v>
      </c>
      <c r="FU162" s="473">
        <v>0</v>
      </c>
      <c r="FV162" s="473">
        <v>94507</v>
      </c>
      <c r="FW162" s="473">
        <v>0</v>
      </c>
      <c r="FX162" s="473">
        <v>0</v>
      </c>
      <c r="FY162" s="473">
        <v>0</v>
      </c>
      <c r="FZ162" s="473">
        <v>0</v>
      </c>
      <c r="GA162" s="473">
        <v>0</v>
      </c>
      <c r="GB162" s="473">
        <v>0</v>
      </c>
      <c r="GC162" s="473">
        <v>0</v>
      </c>
      <c r="GD162" s="473">
        <v>0</v>
      </c>
      <c r="GE162" s="473">
        <v>0</v>
      </c>
      <c r="GF162" s="473">
        <v>99941</v>
      </c>
      <c r="GG162" s="473">
        <v>0</v>
      </c>
      <c r="GH162" s="473">
        <v>0</v>
      </c>
      <c r="GI162" s="473">
        <v>0</v>
      </c>
      <c r="GJ162" s="473">
        <v>0</v>
      </c>
      <c r="GK162" s="473">
        <v>0</v>
      </c>
      <c r="GL162" s="473">
        <v>0</v>
      </c>
      <c r="GM162" s="473">
        <v>0</v>
      </c>
      <c r="GN162" s="473">
        <v>0</v>
      </c>
      <c r="GO162" s="473">
        <v>0</v>
      </c>
      <c r="GP162" s="473">
        <v>0</v>
      </c>
      <c r="GQ162" s="473">
        <v>0</v>
      </c>
      <c r="GR162" s="473">
        <v>0</v>
      </c>
      <c r="GS162" s="473">
        <v>0</v>
      </c>
      <c r="GT162" s="473">
        <v>0</v>
      </c>
      <c r="GU162" s="473">
        <v>0</v>
      </c>
      <c r="GV162" s="473">
        <v>0</v>
      </c>
      <c r="GW162" s="473">
        <v>0</v>
      </c>
      <c r="GX162" s="473">
        <v>0</v>
      </c>
      <c r="GY162" s="473">
        <v>0</v>
      </c>
      <c r="GZ162" s="473">
        <v>0</v>
      </c>
      <c r="HA162" s="473">
        <v>0</v>
      </c>
      <c r="HB162" s="473">
        <v>0</v>
      </c>
      <c r="HC162" s="473">
        <v>0</v>
      </c>
      <c r="HD162" s="473">
        <v>0</v>
      </c>
      <c r="HE162" s="473">
        <v>0</v>
      </c>
      <c r="HF162" s="473">
        <v>0</v>
      </c>
      <c r="HG162" s="473">
        <v>0</v>
      </c>
      <c r="HH162" s="473">
        <v>0</v>
      </c>
      <c r="HI162" s="473">
        <v>0</v>
      </c>
      <c r="HJ162" s="473">
        <v>0</v>
      </c>
      <c r="HK162" s="473">
        <v>0</v>
      </c>
      <c r="HL162" s="473">
        <v>0</v>
      </c>
      <c r="HM162" s="473">
        <v>0</v>
      </c>
      <c r="HN162" s="473">
        <v>0</v>
      </c>
      <c r="HO162" s="473">
        <v>0</v>
      </c>
      <c r="HP162" s="473">
        <v>0</v>
      </c>
      <c r="HQ162" s="473">
        <v>0</v>
      </c>
      <c r="HR162" s="473">
        <v>0</v>
      </c>
      <c r="HS162" s="473">
        <v>0</v>
      </c>
      <c r="HT162" s="473">
        <v>0</v>
      </c>
      <c r="HU162" s="473">
        <v>0</v>
      </c>
      <c r="HV162" s="473">
        <v>0</v>
      </c>
      <c r="HW162" s="473">
        <v>0</v>
      </c>
      <c r="HX162" s="473">
        <v>0</v>
      </c>
      <c r="HY162" s="473">
        <v>0</v>
      </c>
      <c r="HZ162" s="473">
        <v>0</v>
      </c>
      <c r="IA162" s="473">
        <v>0</v>
      </c>
      <c r="IB162" s="473">
        <v>0</v>
      </c>
      <c r="IC162" s="473">
        <v>0</v>
      </c>
      <c r="ID162" s="473">
        <v>0</v>
      </c>
      <c r="IE162" s="473">
        <v>0</v>
      </c>
      <c r="IF162" s="473">
        <v>0</v>
      </c>
      <c r="IG162" s="473">
        <v>0</v>
      </c>
      <c r="IH162" s="473">
        <v>0</v>
      </c>
      <c r="II162" s="473">
        <v>0</v>
      </c>
      <c r="IJ162" s="473">
        <v>0</v>
      </c>
      <c r="IK162" s="473">
        <v>0</v>
      </c>
      <c r="IL162" s="473">
        <v>0</v>
      </c>
      <c r="IM162" s="473">
        <v>0</v>
      </c>
      <c r="IN162" s="473">
        <v>0</v>
      </c>
      <c r="IO162" s="473">
        <v>0</v>
      </c>
      <c r="IP162" s="473">
        <v>0</v>
      </c>
      <c r="IQ162" s="473">
        <v>0</v>
      </c>
      <c r="IR162" s="473">
        <v>0</v>
      </c>
      <c r="IS162" s="473">
        <v>0</v>
      </c>
      <c r="IT162" s="473">
        <v>0</v>
      </c>
      <c r="IU162" s="473">
        <v>0</v>
      </c>
      <c r="IV162" s="473">
        <v>0</v>
      </c>
      <c r="IW162" s="473">
        <v>0</v>
      </c>
      <c r="IX162" s="473">
        <v>0</v>
      </c>
      <c r="IY162" s="473">
        <v>0</v>
      </c>
      <c r="IZ162" s="473">
        <v>0</v>
      </c>
      <c r="JA162" s="473">
        <v>0</v>
      </c>
      <c r="JB162" s="473">
        <v>0</v>
      </c>
      <c r="JC162" s="473">
        <v>0</v>
      </c>
      <c r="JD162" s="473">
        <v>0</v>
      </c>
      <c r="JE162" s="473">
        <v>0</v>
      </c>
      <c r="JF162" s="473">
        <v>0</v>
      </c>
      <c r="JG162" s="473">
        <v>0</v>
      </c>
      <c r="JH162" s="473">
        <v>0</v>
      </c>
      <c r="JI162" s="467" t="s">
        <v>1406</v>
      </c>
      <c r="JJ162" s="467" t="s">
        <v>1406</v>
      </c>
      <c r="JK162" s="395"/>
      <c r="JL162" s="395"/>
      <c r="JM162" s="395"/>
      <c r="JN162" s="395"/>
      <c r="JO162" s="395"/>
      <c r="JP162" s="395"/>
      <c r="JQ162" s="395"/>
      <c r="JR162" s="395"/>
      <c r="JS162" s="395"/>
      <c r="JT162" s="395"/>
      <c r="JU162" s="395"/>
      <c r="JV162" s="395"/>
      <c r="JW162" s="395"/>
      <c r="JX162" s="395"/>
      <c r="JY162" s="395"/>
      <c r="JZ162" s="395"/>
      <c r="KA162" s="395"/>
      <c r="KB162" s="395"/>
      <c r="KC162" s="395"/>
      <c r="KD162" s="395"/>
      <c r="KE162" s="395"/>
      <c r="KF162" s="395"/>
      <c r="KG162" s="395"/>
      <c r="KH162" s="395"/>
      <c r="KI162" s="395"/>
      <c r="KJ162" s="395"/>
      <c r="KK162" s="395"/>
      <c r="KL162" s="395"/>
      <c r="KM162" s="395"/>
      <c r="KN162" s="395"/>
      <c r="KO162" s="395"/>
      <c r="KP162" s="395"/>
      <c r="KQ162" s="395"/>
      <c r="KR162" s="395"/>
      <c r="KS162" s="395"/>
      <c r="KT162" s="395"/>
      <c r="KU162" s="395"/>
      <c r="KV162" s="395"/>
      <c r="KW162" s="395"/>
      <c r="KX162" s="395"/>
      <c r="KY162" s="395"/>
      <c r="KZ162" s="395"/>
      <c r="LA162" s="395"/>
      <c r="LB162" s="395"/>
      <c r="LC162" s="395"/>
      <c r="LD162" s="395"/>
      <c r="LE162" s="395"/>
      <c r="LF162" s="395"/>
      <c r="LG162" s="395"/>
      <c r="LH162" s="395"/>
      <c r="LI162" s="395"/>
      <c r="LJ162" s="395"/>
      <c r="LK162" s="395"/>
      <c r="LL162" s="395"/>
      <c r="LM162" s="395"/>
      <c r="LN162" s="395"/>
      <c r="LO162" s="395"/>
      <c r="LP162" s="395"/>
      <c r="LQ162" s="395"/>
      <c r="LR162" s="395"/>
      <c r="LS162" s="395"/>
      <c r="LT162" s="395"/>
      <c r="LU162" s="395"/>
      <c r="LV162" s="395"/>
      <c r="LW162" s="395"/>
      <c r="LX162" s="395"/>
      <c r="LY162" s="395"/>
      <c r="LZ162" s="395"/>
      <c r="MA162" s="395"/>
      <c r="MB162" s="395"/>
      <c r="MC162" s="395"/>
      <c r="MD162" s="395"/>
      <c r="ME162" s="395"/>
      <c r="MF162" s="395"/>
      <c r="MG162" s="395"/>
      <c r="MH162" s="395"/>
      <c r="MI162" s="395"/>
      <c r="MJ162" s="395"/>
      <c r="MK162" s="395"/>
      <c r="ML162" s="395"/>
      <c r="MM162" s="395"/>
      <c r="MN162" s="395"/>
      <c r="MO162" s="395"/>
      <c r="MP162" s="395"/>
      <c r="MQ162" s="395"/>
      <c r="MR162" s="395"/>
      <c r="MS162" s="395"/>
      <c r="MT162" s="395"/>
      <c r="MU162" s="395"/>
      <c r="MV162" s="395"/>
      <c r="MW162" s="395"/>
      <c r="MX162" s="395"/>
      <c r="MY162" s="395"/>
      <c r="MZ162" s="395"/>
      <c r="NA162" s="395"/>
      <c r="NB162" s="395"/>
      <c r="NC162" s="395"/>
      <c r="ND162" s="395"/>
      <c r="NE162" s="395"/>
      <c r="NF162" s="395"/>
      <c r="NG162" s="489"/>
      <c r="NH162" s="475">
        <v>3.171430730433169</v>
      </c>
      <c r="NI162" s="475">
        <v>3.8894426478032389</v>
      </c>
      <c r="NJ162" s="475">
        <v>1.9078988033478059</v>
      </c>
      <c r="NK162" s="475">
        <v>615.14638306163727</v>
      </c>
      <c r="NL162" s="475">
        <v>2.806909354121951</v>
      </c>
      <c r="NM162" s="475">
        <v>9.8677999999999988E-2</v>
      </c>
      <c r="NN162" s="475">
        <v>0.28369799999999995</v>
      </c>
      <c r="NO162" s="475">
        <v>2.8781000000000001E-2</v>
      </c>
      <c r="NP162" s="475">
        <v>1.5053810902237242E-2</v>
      </c>
      <c r="NQ162" s="475">
        <v>0.23187316934839913</v>
      </c>
      <c r="NR162" s="475">
        <v>0.33537365789592527</v>
      </c>
      <c r="NS162" s="475">
        <v>0</v>
      </c>
      <c r="NT162" s="475">
        <v>1.1689356553577905</v>
      </c>
      <c r="NU162" s="475">
        <v>4.7013927692381155E-3</v>
      </c>
      <c r="NV162" s="475">
        <v>0</v>
      </c>
      <c r="NW162" s="475">
        <v>0.18623359386890809</v>
      </c>
      <c r="NX162" s="475">
        <v>0</v>
      </c>
      <c r="NY162" s="475">
        <v>0</v>
      </c>
      <c r="NZ162" s="475">
        <v>0.45867396307721409</v>
      </c>
      <c r="OA162" s="475">
        <v>2.0339943883276247E-2</v>
      </c>
      <c r="OB162" s="475">
        <v>0.2649999999999999</v>
      </c>
      <c r="OC162" s="475">
        <v>0.54532426306347803</v>
      </c>
      <c r="OD162" s="475">
        <v>4.8104999122867327E-13</v>
      </c>
      <c r="OE162" s="475">
        <v>4.1821488412097827E-12</v>
      </c>
      <c r="OF162" s="475">
        <v>0.1099999964237213</v>
      </c>
      <c r="OG162" s="475">
        <v>6.7801007628440851E-2</v>
      </c>
      <c r="OH162" s="475">
        <v>0.33787009865117779</v>
      </c>
      <c r="OI162" s="475">
        <v>0.11</v>
      </c>
      <c r="OJ162" s="475">
        <v>4.3326330000000003E-2</v>
      </c>
      <c r="OK162" s="475">
        <v>5.5291396785000016E-2</v>
      </c>
      <c r="OL162" s="475">
        <v>0.76960777713748962</v>
      </c>
      <c r="OM162" s="475" t="s">
        <v>1395</v>
      </c>
      <c r="ON162" s="475">
        <v>1</v>
      </c>
      <c r="OO162" s="475">
        <v>151</v>
      </c>
      <c r="OP162" s="490"/>
      <c r="OQ162" s="491" t="s">
        <v>1395</v>
      </c>
      <c r="OR162" s="478" t="s">
        <v>1395</v>
      </c>
      <c r="OS162" s="479">
        <v>613828</v>
      </c>
      <c r="OT162" s="479">
        <v>2035</v>
      </c>
      <c r="OU162" s="479" t="s">
        <v>1395</v>
      </c>
      <c r="OV162" s="479" t="s">
        <v>1395</v>
      </c>
      <c r="OW162" s="479">
        <v>0</v>
      </c>
      <c r="OX162" s="479">
        <v>1</v>
      </c>
      <c r="OY162" s="480">
        <v>1</v>
      </c>
      <c r="OZ162" s="480">
        <v>0.75728771361722225</v>
      </c>
      <c r="PA162" s="481"/>
      <c r="PB162" s="482">
        <v>3.171430730433169</v>
      </c>
      <c r="PC162" s="483"/>
      <c r="PD162" s="478">
        <v>55.37518434429078</v>
      </c>
      <c r="PE162" s="479">
        <v>5.6325749783477803E-10</v>
      </c>
      <c r="PF162" s="479">
        <v>73.445013935199015</v>
      </c>
      <c r="PG162" s="480">
        <v>3.171430730433169</v>
      </c>
      <c r="PH162" s="483"/>
      <c r="PI162" s="478">
        <v>3.171430730433169</v>
      </c>
      <c r="PJ162" s="479">
        <v>105625</v>
      </c>
      <c r="PK162" s="479">
        <v>175</v>
      </c>
      <c r="PL162" s="479">
        <v>-0.27109846558632356</v>
      </c>
      <c r="PM162" s="484">
        <v>36</v>
      </c>
      <c r="PN162" s="479">
        <v>11736</v>
      </c>
      <c r="PO162" s="485">
        <v>2032</v>
      </c>
      <c r="PP162" s="479">
        <v>33</v>
      </c>
      <c r="PQ162" s="479">
        <v>0</v>
      </c>
      <c r="PR162" s="486" t="s">
        <v>1909</v>
      </c>
      <c r="PS162" s="486" t="s">
        <v>1657</v>
      </c>
      <c r="PT162" s="479">
        <v>1</v>
      </c>
      <c r="PU162" s="487" t="s">
        <v>1908</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row>
    <row r="163" spans="1:457" x14ac:dyDescent="0.35">
      <c r="A163" s="459" t="s">
        <v>1910</v>
      </c>
      <c r="B163" s="460">
        <v>2.9003322648468455</v>
      </c>
      <c r="C163" s="488">
        <f>NPV(About!A$94,'H2 Data'!AE$2:BH$2)/30*AB163+B163</f>
        <v>2.9003322648468455</v>
      </c>
      <c r="D163" s="462" t="s">
        <v>1592</v>
      </c>
      <c r="E163" s="463" t="s">
        <v>1910</v>
      </c>
      <c r="F163" s="463" t="s">
        <v>1391</v>
      </c>
      <c r="G163" s="463" t="s">
        <v>1392</v>
      </c>
      <c r="H163" s="463" t="s">
        <v>1829</v>
      </c>
      <c r="I163" s="463" t="s">
        <v>1394</v>
      </c>
      <c r="J163" s="464">
        <v>2036</v>
      </c>
      <c r="K163" s="465">
        <v>190</v>
      </c>
      <c r="L163" s="466">
        <v>0.14000000000000001</v>
      </c>
      <c r="M163" s="466">
        <v>2.3300000000000001E-2</v>
      </c>
      <c r="N163" s="466">
        <v>0.25</v>
      </c>
      <c r="O163" s="471">
        <v>0.11</v>
      </c>
      <c r="P163" s="465">
        <v>1</v>
      </c>
      <c r="Q163" s="465">
        <v>2</v>
      </c>
      <c r="R163" s="465">
        <v>30</v>
      </c>
      <c r="S163" s="467" t="s">
        <v>1395</v>
      </c>
      <c r="T163" s="468">
        <v>24979</v>
      </c>
      <c r="U163" s="468">
        <v>246221</v>
      </c>
      <c r="V163" s="468">
        <v>85642</v>
      </c>
      <c r="W163" s="468">
        <v>7137</v>
      </c>
      <c r="X163" s="465">
        <v>0</v>
      </c>
      <c r="Y163" s="469" t="s">
        <v>1888</v>
      </c>
      <c r="Z163" s="470">
        <v>21.23</v>
      </c>
      <c r="AA163" s="469" t="s">
        <v>1397</v>
      </c>
      <c r="AB163" s="465">
        <v>0</v>
      </c>
      <c r="AC163" s="466">
        <v>0</v>
      </c>
      <c r="AD163" s="466">
        <v>0.7</v>
      </c>
      <c r="AE163" s="466">
        <v>0.7</v>
      </c>
      <c r="AF163" s="467" t="s">
        <v>1398</v>
      </c>
      <c r="AG163" s="465">
        <v>432.39</v>
      </c>
      <c r="AH163" s="465">
        <v>432.39</v>
      </c>
      <c r="AI163" s="465">
        <v>432.39</v>
      </c>
      <c r="AJ163" s="465">
        <v>30</v>
      </c>
      <c r="AK163" s="469" t="s">
        <v>1399</v>
      </c>
      <c r="AL163" s="466">
        <v>0.91</v>
      </c>
      <c r="AM163" s="466">
        <v>0.01</v>
      </c>
      <c r="AN163" s="469" t="s">
        <v>1400</v>
      </c>
      <c r="AO163" s="466"/>
      <c r="AP163" s="466"/>
      <c r="AQ163" s="466"/>
      <c r="AR163" s="466"/>
      <c r="AS163" s="466"/>
      <c r="AT163" s="466"/>
      <c r="AU163" s="466"/>
      <c r="AV163" s="466"/>
      <c r="AW163" s="466"/>
      <c r="AX163" s="466"/>
      <c r="AY163" s="466"/>
      <c r="AZ163" s="466"/>
      <c r="BA163" s="466"/>
      <c r="BB163" s="466"/>
      <c r="BC163" s="466"/>
      <c r="BD163" s="466"/>
      <c r="BE163" s="466"/>
      <c r="BF163" s="466"/>
      <c r="BG163" s="466"/>
      <c r="BH163" s="466"/>
      <c r="BI163" s="466"/>
      <c r="BJ163" s="466"/>
      <c r="BK163" s="466"/>
      <c r="BL163" s="466"/>
      <c r="BM163" s="466"/>
      <c r="BN163" s="466"/>
      <c r="BO163" s="466"/>
      <c r="BP163" s="466"/>
      <c r="BQ163" s="466"/>
      <c r="BR163" s="466"/>
      <c r="BS163" s="466"/>
      <c r="BT163" s="466"/>
      <c r="BU163" s="466"/>
      <c r="BV163" s="466"/>
      <c r="BW163" s="466"/>
      <c r="BX163" s="466"/>
      <c r="BY163" s="466"/>
      <c r="BZ163" s="466"/>
      <c r="CA163" s="466"/>
      <c r="CB163" s="466"/>
      <c r="CC163" s="466"/>
      <c r="CD163" s="466"/>
      <c r="CE163" s="466"/>
      <c r="CF163" s="466"/>
      <c r="CG163" s="466"/>
      <c r="CH163" s="466"/>
      <c r="CI163" s="466"/>
      <c r="CJ163" s="466"/>
      <c r="CK163" s="466"/>
      <c r="CL163" s="466"/>
      <c r="CM163" s="466"/>
      <c r="CN163" s="466"/>
      <c r="CO163" s="466"/>
      <c r="CP163" s="466"/>
      <c r="CQ163" s="466"/>
      <c r="CR163" s="466"/>
      <c r="CS163" s="466"/>
      <c r="CT163" s="466"/>
      <c r="CU163" s="466"/>
      <c r="CV163" s="466"/>
      <c r="CW163" s="466"/>
      <c r="CX163" s="466"/>
      <c r="CY163" s="466"/>
      <c r="CZ163" s="466"/>
      <c r="DA163" s="466"/>
      <c r="DB163" s="466"/>
      <c r="DC163" s="466"/>
      <c r="DD163" s="466"/>
      <c r="DE163" s="466"/>
      <c r="DF163" s="466"/>
      <c r="DG163" s="466"/>
      <c r="DH163" s="466"/>
      <c r="DI163" s="466"/>
      <c r="DJ163" s="466"/>
      <c r="DK163" s="466"/>
      <c r="DL163" s="466"/>
      <c r="DM163" s="466"/>
      <c r="DN163" s="466"/>
      <c r="DO163" s="466"/>
      <c r="DP163" s="466"/>
      <c r="DQ163" s="466"/>
      <c r="DR163" s="466"/>
      <c r="DS163" s="466"/>
      <c r="DT163" s="466"/>
      <c r="DU163" s="466"/>
      <c r="DV163" s="466"/>
      <c r="DW163" s="471"/>
      <c r="DX163" s="466"/>
      <c r="DY163" s="466"/>
      <c r="DZ163" s="466"/>
      <c r="EA163" s="466"/>
      <c r="EB163" s="466"/>
      <c r="EC163" s="466"/>
      <c r="ED163" s="466"/>
      <c r="EE163" s="466"/>
      <c r="EF163" s="466"/>
      <c r="EG163" s="466"/>
      <c r="EH163" s="466"/>
      <c r="EI163" s="466"/>
      <c r="EJ163" s="466"/>
      <c r="EK163" s="465"/>
      <c r="EL163" s="465"/>
      <c r="EM163" s="465"/>
      <c r="EN163" s="465"/>
      <c r="EO163" s="466"/>
      <c r="EP163" s="466"/>
      <c r="EQ163" s="466"/>
      <c r="ER163" s="465"/>
      <c r="ES163" s="465"/>
      <c r="ET163" s="465"/>
      <c r="EU163" s="465"/>
      <c r="EV163" s="465"/>
      <c r="EW163" s="467"/>
      <c r="EX163" s="467" t="s">
        <v>1401</v>
      </c>
      <c r="EY163" s="467">
        <v>0</v>
      </c>
      <c r="EZ163" s="467">
        <v>0</v>
      </c>
      <c r="FA163" s="467">
        <v>0</v>
      </c>
      <c r="FB163" s="469" t="s">
        <v>1402</v>
      </c>
      <c r="FC163" s="467">
        <v>100</v>
      </c>
      <c r="FD163" s="469" t="s">
        <v>1831</v>
      </c>
      <c r="FE163" s="467">
        <v>0</v>
      </c>
      <c r="FF163" s="469" t="s">
        <v>1404</v>
      </c>
      <c r="FG163" s="467">
        <v>0</v>
      </c>
      <c r="FH163" s="469" t="s">
        <v>1405</v>
      </c>
      <c r="FI163" s="467">
        <v>0</v>
      </c>
      <c r="FJ163" s="469" t="s">
        <v>1405</v>
      </c>
      <c r="FK163" s="467">
        <v>0</v>
      </c>
      <c r="FL163" s="472">
        <v>1</v>
      </c>
      <c r="FM163" s="473">
        <v>0</v>
      </c>
      <c r="FN163" s="473">
        <v>0</v>
      </c>
      <c r="FO163" s="473">
        <v>0</v>
      </c>
      <c r="FP163" s="473">
        <v>0</v>
      </c>
      <c r="FQ163" s="473">
        <v>0</v>
      </c>
      <c r="FR163" s="473">
        <v>0</v>
      </c>
      <c r="FS163" s="473">
        <v>0</v>
      </c>
      <c r="FT163" s="473">
        <v>0</v>
      </c>
      <c r="FU163" s="473">
        <v>0</v>
      </c>
      <c r="FV163" s="473">
        <v>93223</v>
      </c>
      <c r="FW163" s="473">
        <v>0</v>
      </c>
      <c r="FX163" s="473">
        <v>0</v>
      </c>
      <c r="FY163" s="473">
        <v>0</v>
      </c>
      <c r="FZ163" s="473">
        <v>0</v>
      </c>
      <c r="GA163" s="473">
        <v>0</v>
      </c>
      <c r="GB163" s="473">
        <v>0</v>
      </c>
      <c r="GC163" s="473">
        <v>0</v>
      </c>
      <c r="GD163" s="473">
        <v>0</v>
      </c>
      <c r="GE163" s="473">
        <v>0</v>
      </c>
      <c r="GF163" s="473">
        <v>101970</v>
      </c>
      <c r="GG163" s="473">
        <v>0</v>
      </c>
      <c r="GH163" s="473">
        <v>0</v>
      </c>
      <c r="GI163" s="473">
        <v>0</v>
      </c>
      <c r="GJ163" s="473">
        <v>0</v>
      </c>
      <c r="GK163" s="473">
        <v>0</v>
      </c>
      <c r="GL163" s="473">
        <v>0</v>
      </c>
      <c r="GM163" s="473">
        <v>0</v>
      </c>
      <c r="GN163" s="473">
        <v>0</v>
      </c>
      <c r="GO163" s="473">
        <v>0</v>
      </c>
      <c r="GP163" s="473">
        <v>0</v>
      </c>
      <c r="GQ163" s="473">
        <v>0</v>
      </c>
      <c r="GR163" s="473">
        <v>0</v>
      </c>
      <c r="GS163" s="473">
        <v>0</v>
      </c>
      <c r="GT163" s="473">
        <v>0</v>
      </c>
      <c r="GU163" s="473">
        <v>0</v>
      </c>
      <c r="GV163" s="473">
        <v>0</v>
      </c>
      <c r="GW163" s="473">
        <v>0</v>
      </c>
      <c r="GX163" s="473">
        <v>0</v>
      </c>
      <c r="GY163" s="473">
        <v>0</v>
      </c>
      <c r="GZ163" s="473">
        <v>0</v>
      </c>
      <c r="HA163" s="473">
        <v>0</v>
      </c>
      <c r="HB163" s="473">
        <v>0</v>
      </c>
      <c r="HC163" s="473">
        <v>0</v>
      </c>
      <c r="HD163" s="473">
        <v>0</v>
      </c>
      <c r="HE163" s="473">
        <v>0</v>
      </c>
      <c r="HF163" s="473">
        <v>0</v>
      </c>
      <c r="HG163" s="473">
        <v>0</v>
      </c>
      <c r="HH163" s="473">
        <v>0</v>
      </c>
      <c r="HI163" s="473">
        <v>0</v>
      </c>
      <c r="HJ163" s="473">
        <v>0</v>
      </c>
      <c r="HK163" s="473">
        <v>0</v>
      </c>
      <c r="HL163" s="473">
        <v>0</v>
      </c>
      <c r="HM163" s="473">
        <v>0</v>
      </c>
      <c r="HN163" s="473">
        <v>0</v>
      </c>
      <c r="HO163" s="473">
        <v>0</v>
      </c>
      <c r="HP163" s="473">
        <v>0</v>
      </c>
      <c r="HQ163" s="473">
        <v>0</v>
      </c>
      <c r="HR163" s="473">
        <v>0</v>
      </c>
      <c r="HS163" s="473">
        <v>0</v>
      </c>
      <c r="HT163" s="473">
        <v>0</v>
      </c>
      <c r="HU163" s="473">
        <v>0</v>
      </c>
      <c r="HV163" s="473">
        <v>0</v>
      </c>
      <c r="HW163" s="473">
        <v>0</v>
      </c>
      <c r="HX163" s="473">
        <v>0</v>
      </c>
      <c r="HY163" s="473">
        <v>0</v>
      </c>
      <c r="HZ163" s="473">
        <v>0</v>
      </c>
      <c r="IA163" s="473">
        <v>0</v>
      </c>
      <c r="IB163" s="473">
        <v>0</v>
      </c>
      <c r="IC163" s="473">
        <v>0</v>
      </c>
      <c r="ID163" s="473">
        <v>0</v>
      </c>
      <c r="IE163" s="473">
        <v>0</v>
      </c>
      <c r="IF163" s="473">
        <v>0</v>
      </c>
      <c r="IG163" s="473">
        <v>0</v>
      </c>
      <c r="IH163" s="473">
        <v>0</v>
      </c>
      <c r="II163" s="473">
        <v>0</v>
      </c>
      <c r="IJ163" s="473">
        <v>0</v>
      </c>
      <c r="IK163" s="473">
        <v>0</v>
      </c>
      <c r="IL163" s="473">
        <v>0</v>
      </c>
      <c r="IM163" s="473">
        <v>0</v>
      </c>
      <c r="IN163" s="473">
        <v>0</v>
      </c>
      <c r="IO163" s="473">
        <v>0</v>
      </c>
      <c r="IP163" s="473">
        <v>0</v>
      </c>
      <c r="IQ163" s="473">
        <v>0</v>
      </c>
      <c r="IR163" s="473">
        <v>0</v>
      </c>
      <c r="IS163" s="473">
        <v>0</v>
      </c>
      <c r="IT163" s="473">
        <v>0</v>
      </c>
      <c r="IU163" s="473">
        <v>0</v>
      </c>
      <c r="IV163" s="473">
        <v>0</v>
      </c>
      <c r="IW163" s="473">
        <v>0</v>
      </c>
      <c r="IX163" s="473">
        <v>0</v>
      </c>
      <c r="IY163" s="473">
        <v>0</v>
      </c>
      <c r="IZ163" s="473">
        <v>0</v>
      </c>
      <c r="JA163" s="473">
        <v>0</v>
      </c>
      <c r="JB163" s="473">
        <v>0</v>
      </c>
      <c r="JC163" s="473">
        <v>0</v>
      </c>
      <c r="JD163" s="473">
        <v>0</v>
      </c>
      <c r="JE163" s="473">
        <v>0</v>
      </c>
      <c r="JF163" s="473">
        <v>0</v>
      </c>
      <c r="JG163" s="473">
        <v>0</v>
      </c>
      <c r="JH163" s="473">
        <v>0</v>
      </c>
      <c r="JI163" s="467" t="s">
        <v>1406</v>
      </c>
      <c r="JJ163" s="467" t="s">
        <v>1406</v>
      </c>
      <c r="JK163" s="395"/>
      <c r="JL163" s="395"/>
      <c r="JM163" s="395"/>
      <c r="JN163" s="395"/>
      <c r="JO163" s="395"/>
      <c r="JP163" s="395"/>
      <c r="JQ163" s="395"/>
      <c r="JR163" s="395"/>
      <c r="JS163" s="395"/>
      <c r="JT163" s="395"/>
      <c r="JU163" s="395"/>
      <c r="JV163" s="395"/>
      <c r="JW163" s="395"/>
      <c r="JX163" s="395"/>
      <c r="JY163" s="395"/>
      <c r="JZ163" s="395"/>
      <c r="KA163" s="395"/>
      <c r="KB163" s="395"/>
      <c r="KC163" s="395"/>
      <c r="KD163" s="395"/>
      <c r="KE163" s="395"/>
      <c r="KF163" s="395"/>
      <c r="KG163" s="395"/>
      <c r="KH163" s="395"/>
      <c r="KI163" s="395"/>
      <c r="KJ163" s="395"/>
      <c r="KK163" s="395"/>
      <c r="KL163" s="395"/>
      <c r="KM163" s="395"/>
      <c r="KN163" s="395"/>
      <c r="KO163" s="395"/>
      <c r="KP163" s="395"/>
      <c r="KQ163" s="395"/>
      <c r="KR163" s="395"/>
      <c r="KS163" s="395"/>
      <c r="KT163" s="395"/>
      <c r="KU163" s="395"/>
      <c r="KV163" s="395"/>
      <c r="KW163" s="395"/>
      <c r="KX163" s="395"/>
      <c r="KY163" s="395"/>
      <c r="KZ163" s="395"/>
      <c r="LA163" s="395"/>
      <c r="LB163" s="395"/>
      <c r="LC163" s="395"/>
      <c r="LD163" s="395"/>
      <c r="LE163" s="395"/>
      <c r="LF163" s="395"/>
      <c r="LG163" s="395"/>
      <c r="LH163" s="395"/>
      <c r="LI163" s="395"/>
      <c r="LJ163" s="395"/>
      <c r="LK163" s="395"/>
      <c r="LL163" s="395"/>
      <c r="LM163" s="395"/>
      <c r="LN163" s="395"/>
      <c r="LO163" s="395"/>
      <c r="LP163" s="395"/>
      <c r="LQ163" s="395"/>
      <c r="LR163" s="395"/>
      <c r="LS163" s="395"/>
      <c r="LT163" s="395"/>
      <c r="LU163" s="395"/>
      <c r="LV163" s="395"/>
      <c r="LW163" s="395"/>
      <c r="LX163" s="395"/>
      <c r="LY163" s="395"/>
      <c r="LZ163" s="395"/>
      <c r="MA163" s="395"/>
      <c r="MB163" s="395"/>
      <c r="MC163" s="395"/>
      <c r="MD163" s="395"/>
      <c r="ME163" s="395"/>
      <c r="MF163" s="395"/>
      <c r="MG163" s="395"/>
      <c r="MH163" s="395"/>
      <c r="MI163" s="395"/>
      <c r="MJ163" s="395"/>
      <c r="MK163" s="395"/>
      <c r="ML163" s="395"/>
      <c r="MM163" s="395"/>
      <c r="MN163" s="395"/>
      <c r="MO163" s="395"/>
      <c r="MP163" s="395"/>
      <c r="MQ163" s="395"/>
      <c r="MR163" s="395"/>
      <c r="MS163" s="395"/>
      <c r="MT163" s="395"/>
      <c r="MU163" s="395"/>
      <c r="MV163" s="395"/>
      <c r="MW163" s="395"/>
      <c r="MX163" s="395"/>
      <c r="MY163" s="395"/>
      <c r="MZ163" s="395"/>
      <c r="NA163" s="395"/>
      <c r="NB163" s="395"/>
      <c r="NC163" s="395"/>
      <c r="ND163" s="395"/>
      <c r="NE163" s="395"/>
      <c r="NF163" s="395"/>
      <c r="NG163" s="489"/>
      <c r="NH163" s="475">
        <v>2.9003322648468455</v>
      </c>
      <c r="NI163" s="475">
        <v>3.5569674896081716</v>
      </c>
      <c r="NJ163" s="475">
        <v>1.8964589345251732</v>
      </c>
      <c r="NK163" s="475">
        <v>617.18589695469257</v>
      </c>
      <c r="NL163" s="475">
        <v>2.592221364802759</v>
      </c>
      <c r="NM163" s="475">
        <v>8.5641999999999996E-2</v>
      </c>
      <c r="NN163" s="475">
        <v>0.246221</v>
      </c>
      <c r="NO163" s="475">
        <v>2.4979000000000001E-2</v>
      </c>
      <c r="NP163" s="475">
        <v>1.3038572782694068E-2</v>
      </c>
      <c r="NQ163" s="475">
        <v>0.20077385364626008</v>
      </c>
      <c r="NR163" s="475">
        <v>0.29108109255867398</v>
      </c>
      <c r="NS163" s="475">
        <v>0</v>
      </c>
      <c r="NT163" s="475">
        <v>1.1656548556719275</v>
      </c>
      <c r="NU163" s="475">
        <v>4.8128528707321976E-3</v>
      </c>
      <c r="NV163" s="475">
        <v>0</v>
      </c>
      <c r="NW163" s="475">
        <v>0.16287664791461906</v>
      </c>
      <c r="NX163" s="475">
        <v>0</v>
      </c>
      <c r="NY163" s="475">
        <v>0</v>
      </c>
      <c r="NZ163" s="475">
        <v>0.40158821657515925</v>
      </c>
      <c r="OA163" s="475">
        <v>2.0340093527872603E-2</v>
      </c>
      <c r="OB163" s="475">
        <v>0.2649999999999999</v>
      </c>
      <c r="OC163" s="475">
        <v>0.47485770465196447</v>
      </c>
      <c r="OD163" s="475">
        <v>4.4373878182806661E-13</v>
      </c>
      <c r="OE163" s="475">
        <v>3.8577729260157484E-12</v>
      </c>
      <c r="OF163" s="475">
        <v>0.1099999964237213</v>
      </c>
      <c r="OG163" s="475">
        <v>6.7965820431709303E-2</v>
      </c>
      <c r="OH163" s="475">
        <v>0.33901562538770175</v>
      </c>
      <c r="OI163" s="475">
        <v>0.11</v>
      </c>
      <c r="OJ163" s="475">
        <v>4.3238999999999993E-2</v>
      </c>
      <c r="OK163" s="475">
        <v>5.5246465500000008E-2</v>
      </c>
      <c r="OL163" s="475">
        <v>0.75421905052447935</v>
      </c>
      <c r="OM163" s="475" t="s">
        <v>1395</v>
      </c>
      <c r="ON163" s="475">
        <v>1</v>
      </c>
      <c r="OO163" s="475">
        <v>152</v>
      </c>
      <c r="OP163" s="490"/>
      <c r="OQ163" s="491" t="s">
        <v>1395</v>
      </c>
      <c r="OR163" s="478" t="s">
        <v>1395</v>
      </c>
      <c r="OS163" s="479">
        <v>559172</v>
      </c>
      <c r="OT163" s="479">
        <v>2036</v>
      </c>
      <c r="OU163" s="479" t="s">
        <v>1395</v>
      </c>
      <c r="OV163" s="479" t="s">
        <v>1395</v>
      </c>
      <c r="OW163" s="479">
        <v>0</v>
      </c>
      <c r="OX163" s="479">
        <v>1</v>
      </c>
      <c r="OY163" s="480">
        <v>1</v>
      </c>
      <c r="OZ163" s="480">
        <v>0.74219091688670202</v>
      </c>
      <c r="PA163" s="481"/>
      <c r="PB163" s="482">
        <v>2.9003322648468455</v>
      </c>
      <c r="PC163" s="483"/>
      <c r="PD163" s="478">
        <v>51.13603654117869</v>
      </c>
      <c r="PE163" s="479">
        <v>5.5282510834574163E-10</v>
      </c>
      <c r="PF163" s="479">
        <v>68.047878155999271</v>
      </c>
      <c r="PG163" s="480">
        <v>2.9003322648468455</v>
      </c>
      <c r="PH163" s="483"/>
      <c r="PI163" s="478">
        <v>2.9003322648468455</v>
      </c>
      <c r="PJ163" s="479">
        <v>105815</v>
      </c>
      <c r="PK163" s="479">
        <v>190</v>
      </c>
      <c r="PL163" s="479">
        <v>-0.23126139905702114</v>
      </c>
      <c r="PM163" s="484">
        <v>36</v>
      </c>
      <c r="PN163" s="479">
        <v>11700</v>
      </c>
      <c r="PO163" s="485">
        <v>2033</v>
      </c>
      <c r="PP163" s="479">
        <v>33</v>
      </c>
      <c r="PQ163" s="479">
        <v>0</v>
      </c>
      <c r="PR163" s="486" t="s">
        <v>1911</v>
      </c>
      <c r="PS163" s="486" t="s">
        <v>1657</v>
      </c>
      <c r="PT163" s="479">
        <v>1</v>
      </c>
      <c r="PU163" s="487" t="s">
        <v>1910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row>
    <row r="164" spans="1:457" x14ac:dyDescent="0.35">
      <c r="A164" s="459" t="s">
        <v>1912</v>
      </c>
      <c r="B164" s="460">
        <v>2.6690708657898243</v>
      </c>
      <c r="C164" s="488">
        <f>NPV(About!A$94,'H2 Data'!AE$2:BH$2)/30*AB164+B164</f>
        <v>2.6690708657898243</v>
      </c>
      <c r="D164" s="462" t="s">
        <v>1592</v>
      </c>
      <c r="E164" s="463" t="s">
        <v>1912</v>
      </c>
      <c r="F164" s="463" t="s">
        <v>1391</v>
      </c>
      <c r="G164" s="463" t="s">
        <v>1392</v>
      </c>
      <c r="H164" s="463" t="s">
        <v>1829</v>
      </c>
      <c r="I164" s="463" t="s">
        <v>1394</v>
      </c>
      <c r="J164" s="464">
        <v>2037</v>
      </c>
      <c r="K164" s="465">
        <v>205</v>
      </c>
      <c r="L164" s="466">
        <v>0.14000000000000001</v>
      </c>
      <c r="M164" s="466">
        <v>2.3300000000000001E-2</v>
      </c>
      <c r="N164" s="466">
        <v>0.25</v>
      </c>
      <c r="O164" s="471">
        <v>0.11</v>
      </c>
      <c r="P164" s="465">
        <v>1</v>
      </c>
      <c r="Q164" s="465">
        <v>2</v>
      </c>
      <c r="R164" s="465">
        <v>30</v>
      </c>
      <c r="S164" s="467" t="s">
        <v>1395</v>
      </c>
      <c r="T164" s="468">
        <v>21713</v>
      </c>
      <c r="U164" s="468">
        <v>214024.99999999997</v>
      </c>
      <c r="V164" s="468">
        <v>74442.999999999985</v>
      </c>
      <c r="W164" s="468">
        <v>6203.9999999999991</v>
      </c>
      <c r="X164" s="465">
        <v>0</v>
      </c>
      <c r="Y164" s="469" t="s">
        <v>1888</v>
      </c>
      <c r="Z164" s="470">
        <v>21.3</v>
      </c>
      <c r="AA164" s="469" t="s">
        <v>1397</v>
      </c>
      <c r="AB164" s="465">
        <v>0</v>
      </c>
      <c r="AC164" s="466">
        <v>0</v>
      </c>
      <c r="AD164" s="466">
        <v>0.7</v>
      </c>
      <c r="AE164" s="466">
        <v>0.7</v>
      </c>
      <c r="AF164" s="467" t="s">
        <v>1398</v>
      </c>
      <c r="AG164" s="465">
        <v>431.59</v>
      </c>
      <c r="AH164" s="465">
        <v>431.59</v>
      </c>
      <c r="AI164" s="465">
        <v>431.59</v>
      </c>
      <c r="AJ164" s="465">
        <v>30</v>
      </c>
      <c r="AK164" s="469" t="s">
        <v>1399</v>
      </c>
      <c r="AL164" s="466">
        <v>0.91</v>
      </c>
      <c r="AM164" s="466">
        <v>0.01</v>
      </c>
      <c r="AN164" s="469" t="s">
        <v>1400</v>
      </c>
      <c r="AO164" s="466"/>
      <c r="AP164" s="466"/>
      <c r="AQ164" s="466"/>
      <c r="AR164" s="466"/>
      <c r="AS164" s="466"/>
      <c r="AT164" s="466"/>
      <c r="AU164" s="466"/>
      <c r="AV164" s="466"/>
      <c r="AW164" s="466"/>
      <c r="AX164" s="466"/>
      <c r="AY164" s="466"/>
      <c r="AZ164" s="466"/>
      <c r="BA164" s="466"/>
      <c r="BB164" s="466"/>
      <c r="BC164" s="466"/>
      <c r="BD164" s="466"/>
      <c r="BE164" s="466"/>
      <c r="BF164" s="466"/>
      <c r="BG164" s="466"/>
      <c r="BH164" s="466"/>
      <c r="BI164" s="466"/>
      <c r="BJ164" s="466"/>
      <c r="BK164" s="466"/>
      <c r="BL164" s="466"/>
      <c r="BM164" s="466"/>
      <c r="BN164" s="466"/>
      <c r="BO164" s="466"/>
      <c r="BP164" s="466"/>
      <c r="BQ164" s="466"/>
      <c r="BR164" s="466"/>
      <c r="BS164" s="466"/>
      <c r="BT164" s="466"/>
      <c r="BU164" s="466"/>
      <c r="BV164" s="466"/>
      <c r="BW164" s="466"/>
      <c r="BX164" s="466"/>
      <c r="BY164" s="466"/>
      <c r="BZ164" s="466"/>
      <c r="CA164" s="466"/>
      <c r="CB164" s="466"/>
      <c r="CC164" s="466"/>
      <c r="CD164" s="466"/>
      <c r="CE164" s="466"/>
      <c r="CF164" s="466"/>
      <c r="CG164" s="466"/>
      <c r="CH164" s="466"/>
      <c r="CI164" s="466"/>
      <c r="CJ164" s="466"/>
      <c r="CK164" s="466"/>
      <c r="CL164" s="466"/>
      <c r="CM164" s="466"/>
      <c r="CN164" s="466"/>
      <c r="CO164" s="466"/>
      <c r="CP164" s="466"/>
      <c r="CQ164" s="466"/>
      <c r="CR164" s="466"/>
      <c r="CS164" s="466"/>
      <c r="CT164" s="466"/>
      <c r="CU164" s="466"/>
      <c r="CV164" s="466"/>
      <c r="CW164" s="466"/>
      <c r="CX164" s="466"/>
      <c r="CY164" s="466"/>
      <c r="CZ164" s="466"/>
      <c r="DA164" s="466"/>
      <c r="DB164" s="466"/>
      <c r="DC164" s="466"/>
      <c r="DD164" s="466"/>
      <c r="DE164" s="466"/>
      <c r="DF164" s="466"/>
      <c r="DG164" s="466"/>
      <c r="DH164" s="466"/>
      <c r="DI164" s="466"/>
      <c r="DJ164" s="466"/>
      <c r="DK164" s="466"/>
      <c r="DL164" s="466"/>
      <c r="DM164" s="466"/>
      <c r="DN164" s="466"/>
      <c r="DO164" s="466"/>
      <c r="DP164" s="466"/>
      <c r="DQ164" s="466"/>
      <c r="DR164" s="466"/>
      <c r="DS164" s="466"/>
      <c r="DT164" s="466"/>
      <c r="DU164" s="466"/>
      <c r="DV164" s="466"/>
      <c r="DW164" s="471"/>
      <c r="DX164" s="466"/>
      <c r="DY164" s="466"/>
      <c r="DZ164" s="466"/>
      <c r="EA164" s="466"/>
      <c r="EB164" s="466"/>
      <c r="EC164" s="466"/>
      <c r="ED164" s="466"/>
      <c r="EE164" s="466"/>
      <c r="EF164" s="466"/>
      <c r="EG164" s="466"/>
      <c r="EH164" s="466"/>
      <c r="EI164" s="466"/>
      <c r="EJ164" s="466"/>
      <c r="EK164" s="465"/>
      <c r="EL164" s="465"/>
      <c r="EM164" s="465"/>
      <c r="EN164" s="465"/>
      <c r="EO164" s="466"/>
      <c r="EP164" s="466"/>
      <c r="EQ164" s="466"/>
      <c r="ER164" s="465"/>
      <c r="ES164" s="465"/>
      <c r="ET164" s="465"/>
      <c r="EU164" s="465"/>
      <c r="EV164" s="465"/>
      <c r="EW164" s="467"/>
      <c r="EX164" s="467" t="s">
        <v>1401</v>
      </c>
      <c r="EY164" s="467">
        <v>0</v>
      </c>
      <c r="EZ164" s="467">
        <v>0</v>
      </c>
      <c r="FA164" s="467">
        <v>0</v>
      </c>
      <c r="FB164" s="469" t="s">
        <v>1402</v>
      </c>
      <c r="FC164" s="467">
        <v>100</v>
      </c>
      <c r="FD164" s="469" t="s">
        <v>1831</v>
      </c>
      <c r="FE164" s="467">
        <v>0</v>
      </c>
      <c r="FF164" s="469" t="s">
        <v>1404</v>
      </c>
      <c r="FG164" s="467">
        <v>0</v>
      </c>
      <c r="FH164" s="469" t="s">
        <v>1405</v>
      </c>
      <c r="FI164" s="467">
        <v>0</v>
      </c>
      <c r="FJ164" s="469" t="s">
        <v>1405</v>
      </c>
      <c r="FK164" s="467">
        <v>0</v>
      </c>
      <c r="FL164" s="472">
        <v>1</v>
      </c>
      <c r="FM164" s="473">
        <v>0</v>
      </c>
      <c r="FN164" s="473">
        <v>0</v>
      </c>
      <c r="FO164" s="473">
        <v>0</v>
      </c>
      <c r="FP164" s="473">
        <v>0</v>
      </c>
      <c r="FQ164" s="473">
        <v>0</v>
      </c>
      <c r="FR164" s="473">
        <v>0</v>
      </c>
      <c r="FS164" s="473">
        <v>0</v>
      </c>
      <c r="FT164" s="473">
        <v>0</v>
      </c>
      <c r="FU164" s="473">
        <v>0</v>
      </c>
      <c r="FV164" s="473">
        <v>92194</v>
      </c>
      <c r="FW164" s="473">
        <v>0</v>
      </c>
      <c r="FX164" s="473">
        <v>0</v>
      </c>
      <c r="FY164" s="473">
        <v>0</v>
      </c>
      <c r="FZ164" s="473">
        <v>0</v>
      </c>
      <c r="GA164" s="473">
        <v>0</v>
      </c>
      <c r="GB164" s="473">
        <v>0</v>
      </c>
      <c r="GC164" s="473">
        <v>0</v>
      </c>
      <c r="GD164" s="473">
        <v>0</v>
      </c>
      <c r="GE164" s="473">
        <v>0</v>
      </c>
      <c r="GF164" s="473">
        <v>104039.99999999999</v>
      </c>
      <c r="GG164" s="473">
        <v>0</v>
      </c>
      <c r="GH164" s="473">
        <v>0</v>
      </c>
      <c r="GI164" s="473">
        <v>0</v>
      </c>
      <c r="GJ164" s="473">
        <v>0</v>
      </c>
      <c r="GK164" s="473">
        <v>0</v>
      </c>
      <c r="GL164" s="473">
        <v>0</v>
      </c>
      <c r="GM164" s="473">
        <v>0</v>
      </c>
      <c r="GN164" s="473">
        <v>0</v>
      </c>
      <c r="GO164" s="473">
        <v>0</v>
      </c>
      <c r="GP164" s="473">
        <v>0</v>
      </c>
      <c r="GQ164" s="473">
        <v>0</v>
      </c>
      <c r="GR164" s="473">
        <v>0</v>
      </c>
      <c r="GS164" s="473">
        <v>0</v>
      </c>
      <c r="GT164" s="473">
        <v>0</v>
      </c>
      <c r="GU164" s="473">
        <v>0</v>
      </c>
      <c r="GV164" s="473">
        <v>0</v>
      </c>
      <c r="GW164" s="473">
        <v>0</v>
      </c>
      <c r="GX164" s="473">
        <v>0</v>
      </c>
      <c r="GY164" s="473">
        <v>0</v>
      </c>
      <c r="GZ164" s="473">
        <v>0</v>
      </c>
      <c r="HA164" s="473">
        <v>0</v>
      </c>
      <c r="HB164" s="473">
        <v>0</v>
      </c>
      <c r="HC164" s="473">
        <v>0</v>
      </c>
      <c r="HD164" s="473">
        <v>0</v>
      </c>
      <c r="HE164" s="473">
        <v>0</v>
      </c>
      <c r="HF164" s="473">
        <v>0</v>
      </c>
      <c r="HG164" s="473">
        <v>0</v>
      </c>
      <c r="HH164" s="473">
        <v>0</v>
      </c>
      <c r="HI164" s="473">
        <v>0</v>
      </c>
      <c r="HJ164" s="473">
        <v>0</v>
      </c>
      <c r="HK164" s="473">
        <v>0</v>
      </c>
      <c r="HL164" s="473">
        <v>0</v>
      </c>
      <c r="HM164" s="473">
        <v>0</v>
      </c>
      <c r="HN164" s="473">
        <v>0</v>
      </c>
      <c r="HO164" s="473">
        <v>0</v>
      </c>
      <c r="HP164" s="473">
        <v>0</v>
      </c>
      <c r="HQ164" s="473">
        <v>0</v>
      </c>
      <c r="HR164" s="473">
        <v>0</v>
      </c>
      <c r="HS164" s="473">
        <v>0</v>
      </c>
      <c r="HT164" s="473">
        <v>0</v>
      </c>
      <c r="HU164" s="473">
        <v>0</v>
      </c>
      <c r="HV164" s="473">
        <v>0</v>
      </c>
      <c r="HW164" s="473">
        <v>0</v>
      </c>
      <c r="HX164" s="473">
        <v>0</v>
      </c>
      <c r="HY164" s="473">
        <v>0</v>
      </c>
      <c r="HZ164" s="473">
        <v>0</v>
      </c>
      <c r="IA164" s="473">
        <v>0</v>
      </c>
      <c r="IB164" s="473">
        <v>0</v>
      </c>
      <c r="IC164" s="473">
        <v>0</v>
      </c>
      <c r="ID164" s="473">
        <v>0</v>
      </c>
      <c r="IE164" s="473">
        <v>0</v>
      </c>
      <c r="IF164" s="473">
        <v>0</v>
      </c>
      <c r="IG164" s="473">
        <v>0</v>
      </c>
      <c r="IH164" s="473">
        <v>0</v>
      </c>
      <c r="II164" s="473">
        <v>0</v>
      </c>
      <c r="IJ164" s="473">
        <v>0</v>
      </c>
      <c r="IK164" s="473">
        <v>0</v>
      </c>
      <c r="IL164" s="473">
        <v>0</v>
      </c>
      <c r="IM164" s="473">
        <v>0</v>
      </c>
      <c r="IN164" s="473">
        <v>0</v>
      </c>
      <c r="IO164" s="473">
        <v>0</v>
      </c>
      <c r="IP164" s="473">
        <v>0</v>
      </c>
      <c r="IQ164" s="473">
        <v>0</v>
      </c>
      <c r="IR164" s="473">
        <v>0</v>
      </c>
      <c r="IS164" s="473">
        <v>0</v>
      </c>
      <c r="IT164" s="473">
        <v>0</v>
      </c>
      <c r="IU164" s="473">
        <v>0</v>
      </c>
      <c r="IV164" s="473">
        <v>0</v>
      </c>
      <c r="IW164" s="473">
        <v>0</v>
      </c>
      <c r="IX164" s="473">
        <v>0</v>
      </c>
      <c r="IY164" s="473">
        <v>0</v>
      </c>
      <c r="IZ164" s="473">
        <v>0</v>
      </c>
      <c r="JA164" s="473">
        <v>0</v>
      </c>
      <c r="JB164" s="473">
        <v>0</v>
      </c>
      <c r="JC164" s="473">
        <v>0</v>
      </c>
      <c r="JD164" s="473">
        <v>0</v>
      </c>
      <c r="JE164" s="473">
        <v>0</v>
      </c>
      <c r="JF164" s="473">
        <v>0</v>
      </c>
      <c r="JG164" s="473">
        <v>0</v>
      </c>
      <c r="JH164" s="473">
        <v>0</v>
      </c>
      <c r="JI164" s="467" t="s">
        <v>1406</v>
      </c>
      <c r="JJ164" s="467" t="s">
        <v>1406</v>
      </c>
      <c r="JK164" s="395"/>
      <c r="JL164" s="395"/>
      <c r="JM164" s="395"/>
      <c r="JN164" s="395"/>
      <c r="JO164" s="395"/>
      <c r="JP164" s="395"/>
      <c r="JQ164" s="395"/>
      <c r="JR164" s="395"/>
      <c r="JS164" s="395"/>
      <c r="JT164" s="395"/>
      <c r="JU164" s="395"/>
      <c r="JV164" s="395"/>
      <c r="JW164" s="395"/>
      <c r="JX164" s="395"/>
      <c r="JY164" s="395"/>
      <c r="JZ164" s="395"/>
      <c r="KA164" s="395"/>
      <c r="KB164" s="395"/>
      <c r="KC164" s="395"/>
      <c r="KD164" s="395"/>
      <c r="KE164" s="395"/>
      <c r="KF164" s="395"/>
      <c r="KG164" s="395"/>
      <c r="KH164" s="395"/>
      <c r="KI164" s="395"/>
      <c r="KJ164" s="395"/>
      <c r="KK164" s="395"/>
      <c r="KL164" s="395"/>
      <c r="KM164" s="395"/>
      <c r="KN164" s="395"/>
      <c r="KO164" s="395"/>
      <c r="KP164" s="395"/>
      <c r="KQ164" s="395"/>
      <c r="KR164" s="395"/>
      <c r="KS164" s="395"/>
      <c r="KT164" s="395"/>
      <c r="KU164" s="395"/>
      <c r="KV164" s="395"/>
      <c r="KW164" s="395"/>
      <c r="KX164" s="395"/>
      <c r="KY164" s="395"/>
      <c r="KZ164" s="395"/>
      <c r="LA164" s="395"/>
      <c r="LB164" s="395"/>
      <c r="LC164" s="395"/>
      <c r="LD164" s="395"/>
      <c r="LE164" s="395"/>
      <c r="LF164" s="395"/>
      <c r="LG164" s="395"/>
      <c r="LH164" s="395"/>
      <c r="LI164" s="395"/>
      <c r="LJ164" s="395"/>
      <c r="LK164" s="395"/>
      <c r="LL164" s="395"/>
      <c r="LM164" s="395"/>
      <c r="LN164" s="395"/>
      <c r="LO164" s="395"/>
      <c r="LP164" s="395"/>
      <c r="LQ164" s="395"/>
      <c r="LR164" s="395"/>
      <c r="LS164" s="395"/>
      <c r="LT164" s="395"/>
      <c r="LU164" s="395"/>
      <c r="LV164" s="395"/>
      <c r="LW164" s="395"/>
      <c r="LX164" s="395"/>
      <c r="LY164" s="395"/>
      <c r="LZ164" s="395"/>
      <c r="MA164" s="395"/>
      <c r="MB164" s="395"/>
      <c r="MC164" s="395"/>
      <c r="MD164" s="395"/>
      <c r="ME164" s="395"/>
      <c r="MF164" s="395"/>
      <c r="MG164" s="395"/>
      <c r="MH164" s="395"/>
      <c r="MI164" s="395"/>
      <c r="MJ164" s="395"/>
      <c r="MK164" s="395"/>
      <c r="ML164" s="395"/>
      <c r="MM164" s="395"/>
      <c r="MN164" s="395"/>
      <c r="MO164" s="395"/>
      <c r="MP164" s="395"/>
      <c r="MQ164" s="395"/>
      <c r="MR164" s="395"/>
      <c r="MS164" s="395"/>
      <c r="MT164" s="395"/>
      <c r="MU164" s="395"/>
      <c r="MV164" s="395"/>
      <c r="MW164" s="395"/>
      <c r="MX164" s="395"/>
      <c r="MY164" s="395"/>
      <c r="MZ164" s="395"/>
      <c r="NA164" s="395"/>
      <c r="NB164" s="395"/>
      <c r="NC164" s="395"/>
      <c r="ND164" s="395"/>
      <c r="NE164" s="395"/>
      <c r="NF164" s="395"/>
      <c r="NG164" s="489"/>
      <c r="NH164" s="475">
        <v>2.6690708657898243</v>
      </c>
      <c r="NI164" s="475">
        <v>3.2733485098046411</v>
      </c>
      <c r="NJ164" s="475">
        <v>1.8875482285551479</v>
      </c>
      <c r="NK164" s="475">
        <v>619.15970191151916</v>
      </c>
      <c r="NL164" s="475">
        <v>2.4092183882643305</v>
      </c>
      <c r="NM164" s="475">
        <v>7.4442999999999981E-2</v>
      </c>
      <c r="NN164" s="475">
        <v>0.21402499999999997</v>
      </c>
      <c r="NO164" s="475">
        <v>2.1713E-2</v>
      </c>
      <c r="NP164" s="475">
        <v>1.1312457198302907E-2</v>
      </c>
      <c r="NQ164" s="475">
        <v>0.17414781680933455</v>
      </c>
      <c r="NR164" s="475">
        <v>0.25302896742147202</v>
      </c>
      <c r="NS164" s="475">
        <v>0</v>
      </c>
      <c r="NT164" s="475">
        <v>1.1637672794890213</v>
      </c>
      <c r="NU164" s="475">
        <v>4.9265190468002241E-3</v>
      </c>
      <c r="NV164" s="475">
        <v>0</v>
      </c>
      <c r="NW164" s="475">
        <v>0.14291534945689116</v>
      </c>
      <c r="NX164" s="475">
        <v>0</v>
      </c>
      <c r="NY164" s="475">
        <v>0</v>
      </c>
      <c r="NZ164" s="475">
        <v>0.35282564164420543</v>
      </c>
      <c r="OA164" s="475">
        <v>2.0339956353659538E-2</v>
      </c>
      <c r="OB164" s="475">
        <v>0.2649999999999999</v>
      </c>
      <c r="OC164" s="475">
        <v>0.41440065054729663</v>
      </c>
      <c r="OD164" s="475">
        <v>3.8740416617479367E-13</v>
      </c>
      <c r="OE164" s="475">
        <v>3.368011462820257E-12</v>
      </c>
      <c r="OF164" s="475">
        <v>0.1099999964237213</v>
      </c>
      <c r="OG164" s="475">
        <v>6.8180289864540111E-2</v>
      </c>
      <c r="OH164" s="475">
        <v>0.34011936180925295</v>
      </c>
      <c r="OI164" s="475">
        <v>0.11</v>
      </c>
      <c r="OJ164" s="475">
        <v>4.3158999999999996E-2</v>
      </c>
      <c r="OK164" s="475">
        <v>5.520530550000001E-2</v>
      </c>
      <c r="OL164" s="475">
        <v>0.73918862128853147</v>
      </c>
      <c r="OM164" s="475" t="s">
        <v>1395</v>
      </c>
      <c r="ON164" s="475">
        <v>1</v>
      </c>
      <c r="OO164" s="475">
        <v>153</v>
      </c>
      <c r="OP164" s="490"/>
      <c r="OQ164" s="491" t="s">
        <v>1395</v>
      </c>
      <c r="OR164" s="478" t="s">
        <v>1395</v>
      </c>
      <c r="OS164" s="479">
        <v>512618.99999999994</v>
      </c>
      <c r="OT164" s="479">
        <v>2037</v>
      </c>
      <c r="OU164" s="479" t="s">
        <v>1395</v>
      </c>
      <c r="OV164" s="479" t="s">
        <v>1395</v>
      </c>
      <c r="OW164" s="479">
        <v>0</v>
      </c>
      <c r="OX164" s="479">
        <v>1</v>
      </c>
      <c r="OY164" s="480">
        <v>1</v>
      </c>
      <c r="OZ164" s="480">
        <v>0.72739595297858162</v>
      </c>
      <c r="PA164" s="481"/>
      <c r="PB164" s="482">
        <v>2.6690708657898243</v>
      </c>
      <c r="PC164" s="483"/>
      <c r="PD164" s="478">
        <v>47.002864476679079</v>
      </c>
      <c r="PE164" s="479">
        <v>5.1036712868564558E-10</v>
      </c>
      <c r="PF164" s="479">
        <v>62.795650335520982</v>
      </c>
      <c r="PG164" s="480">
        <v>2.6690708657898243</v>
      </c>
      <c r="PH164" s="483"/>
      <c r="PI164" s="478">
        <v>2.6690708657898243</v>
      </c>
      <c r="PJ164" s="479">
        <v>106020</v>
      </c>
      <c r="PK164" s="479">
        <v>205</v>
      </c>
      <c r="PL164" s="479">
        <v>-0.13391437915364479</v>
      </c>
      <c r="PM164" s="484">
        <v>36</v>
      </c>
      <c r="PN164" s="479">
        <v>11664</v>
      </c>
      <c r="PO164" s="485">
        <v>2034</v>
      </c>
      <c r="PP164" s="479">
        <v>33</v>
      </c>
      <c r="PQ164" s="479">
        <v>0</v>
      </c>
      <c r="PR164" s="486" t="s">
        <v>1913</v>
      </c>
      <c r="PS164" s="486" t="s">
        <v>1657</v>
      </c>
      <c r="PT164" s="479">
        <v>1</v>
      </c>
      <c r="PU164" s="487" t="s">
        <v>1912</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row>
    <row r="165" spans="1:457" x14ac:dyDescent="0.35">
      <c r="A165" s="459" t="s">
        <v>1914</v>
      </c>
      <c r="B165" s="460">
        <v>2.5351564866361795</v>
      </c>
      <c r="C165" s="488">
        <f>NPV(About!A$94,'H2 Data'!AE$2:BH$2)/30*AB165+B165</f>
        <v>2.5351564866361795</v>
      </c>
      <c r="D165" s="462" t="s">
        <v>1592</v>
      </c>
      <c r="E165" s="463" t="s">
        <v>1914</v>
      </c>
      <c r="F165" s="463" t="s">
        <v>1391</v>
      </c>
      <c r="G165" s="463" t="s">
        <v>1392</v>
      </c>
      <c r="H165" s="463" t="s">
        <v>1829</v>
      </c>
      <c r="I165" s="463" t="s">
        <v>1394</v>
      </c>
      <c r="J165" s="464">
        <v>2038</v>
      </c>
      <c r="K165" s="465">
        <v>220</v>
      </c>
      <c r="L165" s="466">
        <v>0.14000000000000001</v>
      </c>
      <c r="M165" s="466">
        <v>2.3300000000000001E-2</v>
      </c>
      <c r="N165" s="466">
        <v>0.25</v>
      </c>
      <c r="O165" s="471">
        <v>0.11</v>
      </c>
      <c r="P165" s="465">
        <v>1</v>
      </c>
      <c r="Q165" s="465">
        <v>2</v>
      </c>
      <c r="R165" s="465">
        <v>30</v>
      </c>
      <c r="S165" s="467" t="s">
        <v>1395</v>
      </c>
      <c r="T165" s="468">
        <v>19880.000000000004</v>
      </c>
      <c r="U165" s="468">
        <v>195963</v>
      </c>
      <c r="V165" s="468">
        <v>68161</v>
      </c>
      <c r="W165" s="468">
        <v>5680</v>
      </c>
      <c r="X165" s="465">
        <v>0</v>
      </c>
      <c r="Y165" s="469" t="s">
        <v>1888</v>
      </c>
      <c r="Z165" s="470">
        <v>21.37</v>
      </c>
      <c r="AA165" s="469" t="s">
        <v>1397</v>
      </c>
      <c r="AB165" s="465">
        <v>0</v>
      </c>
      <c r="AC165" s="466">
        <v>0</v>
      </c>
      <c r="AD165" s="466">
        <v>0.7</v>
      </c>
      <c r="AE165" s="466">
        <v>0.7</v>
      </c>
      <c r="AF165" s="467" t="s">
        <v>1398</v>
      </c>
      <c r="AG165" s="465">
        <v>430.85</v>
      </c>
      <c r="AH165" s="465">
        <v>430.85</v>
      </c>
      <c r="AI165" s="465">
        <v>430.85</v>
      </c>
      <c r="AJ165" s="465">
        <v>30</v>
      </c>
      <c r="AK165" s="469" t="s">
        <v>1399</v>
      </c>
      <c r="AL165" s="466">
        <v>0.91</v>
      </c>
      <c r="AM165" s="466">
        <v>0.01</v>
      </c>
      <c r="AN165" s="469" t="s">
        <v>1400</v>
      </c>
      <c r="AO165" s="466"/>
      <c r="AP165" s="466"/>
      <c r="AQ165" s="466"/>
      <c r="AR165" s="466"/>
      <c r="AS165" s="466"/>
      <c r="AT165" s="466"/>
      <c r="AU165" s="466"/>
      <c r="AV165" s="466"/>
      <c r="AW165" s="466"/>
      <c r="AX165" s="466"/>
      <c r="AY165" s="466"/>
      <c r="AZ165" s="466"/>
      <c r="BA165" s="466"/>
      <c r="BB165" s="466"/>
      <c r="BC165" s="466"/>
      <c r="BD165" s="466"/>
      <c r="BE165" s="466"/>
      <c r="BF165" s="466"/>
      <c r="BG165" s="466"/>
      <c r="BH165" s="466"/>
      <c r="BI165" s="466"/>
      <c r="BJ165" s="466"/>
      <c r="BK165" s="466"/>
      <c r="BL165" s="466"/>
      <c r="BM165" s="466"/>
      <c r="BN165" s="466"/>
      <c r="BO165" s="466"/>
      <c r="BP165" s="466"/>
      <c r="BQ165" s="466"/>
      <c r="BR165" s="466"/>
      <c r="BS165" s="466"/>
      <c r="BT165" s="466"/>
      <c r="BU165" s="466"/>
      <c r="BV165" s="466"/>
      <c r="BW165" s="466"/>
      <c r="BX165" s="466"/>
      <c r="BY165" s="466"/>
      <c r="BZ165" s="466"/>
      <c r="CA165" s="466"/>
      <c r="CB165" s="466"/>
      <c r="CC165" s="466"/>
      <c r="CD165" s="466"/>
      <c r="CE165" s="466"/>
      <c r="CF165" s="466"/>
      <c r="CG165" s="466"/>
      <c r="CH165" s="466"/>
      <c r="CI165" s="466"/>
      <c r="CJ165" s="466"/>
      <c r="CK165" s="466"/>
      <c r="CL165" s="466"/>
      <c r="CM165" s="466"/>
      <c r="CN165" s="466"/>
      <c r="CO165" s="466"/>
      <c r="CP165" s="466"/>
      <c r="CQ165" s="466"/>
      <c r="CR165" s="466"/>
      <c r="CS165" s="466"/>
      <c r="CT165" s="466"/>
      <c r="CU165" s="466"/>
      <c r="CV165" s="466"/>
      <c r="CW165" s="466"/>
      <c r="CX165" s="466"/>
      <c r="CY165" s="466"/>
      <c r="CZ165" s="466"/>
      <c r="DA165" s="466"/>
      <c r="DB165" s="466"/>
      <c r="DC165" s="466"/>
      <c r="DD165" s="466"/>
      <c r="DE165" s="466"/>
      <c r="DF165" s="466"/>
      <c r="DG165" s="466"/>
      <c r="DH165" s="466"/>
      <c r="DI165" s="466"/>
      <c r="DJ165" s="466"/>
      <c r="DK165" s="466"/>
      <c r="DL165" s="466"/>
      <c r="DM165" s="466"/>
      <c r="DN165" s="466"/>
      <c r="DO165" s="466"/>
      <c r="DP165" s="466"/>
      <c r="DQ165" s="466"/>
      <c r="DR165" s="466"/>
      <c r="DS165" s="466"/>
      <c r="DT165" s="466"/>
      <c r="DU165" s="466"/>
      <c r="DV165" s="466"/>
      <c r="DW165" s="471"/>
      <c r="DX165" s="466"/>
      <c r="DY165" s="466"/>
      <c r="DZ165" s="466"/>
      <c r="EA165" s="466"/>
      <c r="EB165" s="466"/>
      <c r="EC165" s="466"/>
      <c r="ED165" s="466"/>
      <c r="EE165" s="466"/>
      <c r="EF165" s="466"/>
      <c r="EG165" s="466"/>
      <c r="EH165" s="466"/>
      <c r="EI165" s="466"/>
      <c r="EJ165" s="466"/>
      <c r="EK165" s="465"/>
      <c r="EL165" s="465"/>
      <c r="EM165" s="465"/>
      <c r="EN165" s="465"/>
      <c r="EO165" s="466"/>
      <c r="EP165" s="466"/>
      <c r="EQ165" s="466"/>
      <c r="ER165" s="465"/>
      <c r="ES165" s="465"/>
      <c r="ET165" s="465"/>
      <c r="EU165" s="465"/>
      <c r="EV165" s="465"/>
      <c r="EW165" s="467"/>
      <c r="EX165" s="467" t="s">
        <v>1401</v>
      </c>
      <c r="EY165" s="467">
        <v>0</v>
      </c>
      <c r="EZ165" s="467">
        <v>0</v>
      </c>
      <c r="FA165" s="467">
        <v>0</v>
      </c>
      <c r="FB165" s="469" t="s">
        <v>1402</v>
      </c>
      <c r="FC165" s="467">
        <v>100</v>
      </c>
      <c r="FD165" s="469" t="s">
        <v>1831</v>
      </c>
      <c r="FE165" s="467">
        <v>0</v>
      </c>
      <c r="FF165" s="469" t="s">
        <v>1404</v>
      </c>
      <c r="FG165" s="467">
        <v>0</v>
      </c>
      <c r="FH165" s="469" t="s">
        <v>1405</v>
      </c>
      <c r="FI165" s="467">
        <v>0</v>
      </c>
      <c r="FJ165" s="469" t="s">
        <v>1405</v>
      </c>
      <c r="FK165" s="467">
        <v>0</v>
      </c>
      <c r="FL165" s="472">
        <v>1</v>
      </c>
      <c r="FM165" s="473">
        <v>0</v>
      </c>
      <c r="FN165" s="473">
        <v>0</v>
      </c>
      <c r="FO165" s="473">
        <v>0</v>
      </c>
      <c r="FP165" s="473">
        <v>0</v>
      </c>
      <c r="FQ165" s="473">
        <v>0</v>
      </c>
      <c r="FR165" s="473">
        <v>0</v>
      </c>
      <c r="FS165" s="473">
        <v>0</v>
      </c>
      <c r="FT165" s="473">
        <v>0</v>
      </c>
      <c r="FU165" s="473">
        <v>0</v>
      </c>
      <c r="FV165" s="473">
        <v>91392.000000000015</v>
      </c>
      <c r="FW165" s="473">
        <v>0</v>
      </c>
      <c r="FX165" s="473">
        <v>0</v>
      </c>
      <c r="FY165" s="473">
        <v>0</v>
      </c>
      <c r="FZ165" s="473">
        <v>0</v>
      </c>
      <c r="GA165" s="473">
        <v>0</v>
      </c>
      <c r="GB165" s="473">
        <v>0</v>
      </c>
      <c r="GC165" s="473">
        <v>0</v>
      </c>
      <c r="GD165" s="473">
        <v>0</v>
      </c>
      <c r="GE165" s="473">
        <v>0</v>
      </c>
      <c r="GF165" s="473">
        <v>106152.00000000001</v>
      </c>
      <c r="GG165" s="473">
        <v>0</v>
      </c>
      <c r="GH165" s="473">
        <v>0</v>
      </c>
      <c r="GI165" s="473">
        <v>0</v>
      </c>
      <c r="GJ165" s="473">
        <v>0</v>
      </c>
      <c r="GK165" s="473">
        <v>0</v>
      </c>
      <c r="GL165" s="473">
        <v>0</v>
      </c>
      <c r="GM165" s="473">
        <v>0</v>
      </c>
      <c r="GN165" s="473">
        <v>0</v>
      </c>
      <c r="GO165" s="473">
        <v>0</v>
      </c>
      <c r="GP165" s="473">
        <v>0</v>
      </c>
      <c r="GQ165" s="473">
        <v>0</v>
      </c>
      <c r="GR165" s="473">
        <v>0</v>
      </c>
      <c r="GS165" s="473">
        <v>0</v>
      </c>
      <c r="GT165" s="473">
        <v>0</v>
      </c>
      <c r="GU165" s="473">
        <v>0</v>
      </c>
      <c r="GV165" s="473">
        <v>0</v>
      </c>
      <c r="GW165" s="473">
        <v>0</v>
      </c>
      <c r="GX165" s="473">
        <v>0</v>
      </c>
      <c r="GY165" s="473">
        <v>0</v>
      </c>
      <c r="GZ165" s="473">
        <v>0</v>
      </c>
      <c r="HA165" s="473">
        <v>0</v>
      </c>
      <c r="HB165" s="473">
        <v>0</v>
      </c>
      <c r="HC165" s="473">
        <v>0</v>
      </c>
      <c r="HD165" s="473">
        <v>0</v>
      </c>
      <c r="HE165" s="473">
        <v>0</v>
      </c>
      <c r="HF165" s="473">
        <v>0</v>
      </c>
      <c r="HG165" s="473">
        <v>0</v>
      </c>
      <c r="HH165" s="473">
        <v>0</v>
      </c>
      <c r="HI165" s="473">
        <v>0</v>
      </c>
      <c r="HJ165" s="473">
        <v>0</v>
      </c>
      <c r="HK165" s="473">
        <v>0</v>
      </c>
      <c r="HL165" s="473">
        <v>0</v>
      </c>
      <c r="HM165" s="473">
        <v>0</v>
      </c>
      <c r="HN165" s="473">
        <v>0</v>
      </c>
      <c r="HO165" s="473">
        <v>0</v>
      </c>
      <c r="HP165" s="473">
        <v>0</v>
      </c>
      <c r="HQ165" s="473">
        <v>0</v>
      </c>
      <c r="HR165" s="473">
        <v>0</v>
      </c>
      <c r="HS165" s="473">
        <v>0</v>
      </c>
      <c r="HT165" s="473">
        <v>0</v>
      </c>
      <c r="HU165" s="473">
        <v>0</v>
      </c>
      <c r="HV165" s="473">
        <v>0</v>
      </c>
      <c r="HW165" s="473">
        <v>0</v>
      </c>
      <c r="HX165" s="473">
        <v>0</v>
      </c>
      <c r="HY165" s="473">
        <v>0</v>
      </c>
      <c r="HZ165" s="473">
        <v>0</v>
      </c>
      <c r="IA165" s="473">
        <v>0</v>
      </c>
      <c r="IB165" s="473">
        <v>0</v>
      </c>
      <c r="IC165" s="473">
        <v>0</v>
      </c>
      <c r="ID165" s="473">
        <v>0</v>
      </c>
      <c r="IE165" s="473">
        <v>0</v>
      </c>
      <c r="IF165" s="473">
        <v>0</v>
      </c>
      <c r="IG165" s="473">
        <v>0</v>
      </c>
      <c r="IH165" s="473">
        <v>0</v>
      </c>
      <c r="II165" s="473">
        <v>0</v>
      </c>
      <c r="IJ165" s="473">
        <v>0</v>
      </c>
      <c r="IK165" s="473">
        <v>0</v>
      </c>
      <c r="IL165" s="473">
        <v>0</v>
      </c>
      <c r="IM165" s="473">
        <v>0</v>
      </c>
      <c r="IN165" s="473">
        <v>0</v>
      </c>
      <c r="IO165" s="473">
        <v>0</v>
      </c>
      <c r="IP165" s="473">
        <v>0</v>
      </c>
      <c r="IQ165" s="473">
        <v>0</v>
      </c>
      <c r="IR165" s="473">
        <v>0</v>
      </c>
      <c r="IS165" s="473">
        <v>0</v>
      </c>
      <c r="IT165" s="473">
        <v>0</v>
      </c>
      <c r="IU165" s="473">
        <v>0</v>
      </c>
      <c r="IV165" s="473">
        <v>0</v>
      </c>
      <c r="IW165" s="473">
        <v>0</v>
      </c>
      <c r="IX165" s="473">
        <v>0</v>
      </c>
      <c r="IY165" s="473">
        <v>0</v>
      </c>
      <c r="IZ165" s="473">
        <v>0</v>
      </c>
      <c r="JA165" s="473">
        <v>0</v>
      </c>
      <c r="JB165" s="473">
        <v>0</v>
      </c>
      <c r="JC165" s="473">
        <v>0</v>
      </c>
      <c r="JD165" s="473">
        <v>0</v>
      </c>
      <c r="JE165" s="473">
        <v>0</v>
      </c>
      <c r="JF165" s="473">
        <v>0</v>
      </c>
      <c r="JG165" s="473">
        <v>0</v>
      </c>
      <c r="JH165" s="473">
        <v>0</v>
      </c>
      <c r="JI165" s="467" t="s">
        <v>1406</v>
      </c>
      <c r="JJ165" s="467" t="s">
        <v>1406</v>
      </c>
      <c r="JK165" s="395"/>
      <c r="JL165" s="395"/>
      <c r="JM165" s="395"/>
      <c r="JN165" s="395"/>
      <c r="JO165" s="395"/>
      <c r="JP165" s="395"/>
      <c r="JQ165" s="395"/>
      <c r="JR165" s="395"/>
      <c r="JS165" s="395"/>
      <c r="JT165" s="395"/>
      <c r="JU165" s="395"/>
      <c r="JV165" s="395"/>
      <c r="JW165" s="395"/>
      <c r="JX165" s="395"/>
      <c r="JY165" s="395"/>
      <c r="JZ165" s="395"/>
      <c r="KA165" s="395"/>
      <c r="KB165" s="395"/>
      <c r="KC165" s="395"/>
      <c r="KD165" s="395"/>
      <c r="KE165" s="395"/>
      <c r="KF165" s="395"/>
      <c r="KG165" s="395"/>
      <c r="KH165" s="395"/>
      <c r="KI165" s="395"/>
      <c r="KJ165" s="395"/>
      <c r="KK165" s="395"/>
      <c r="KL165" s="395"/>
      <c r="KM165" s="395"/>
      <c r="KN165" s="395"/>
      <c r="KO165" s="395"/>
      <c r="KP165" s="395"/>
      <c r="KQ165" s="395"/>
      <c r="KR165" s="395"/>
      <c r="KS165" s="395"/>
      <c r="KT165" s="395"/>
      <c r="KU165" s="395"/>
      <c r="KV165" s="395"/>
      <c r="KW165" s="395"/>
      <c r="KX165" s="395"/>
      <c r="KY165" s="395"/>
      <c r="KZ165" s="395"/>
      <c r="LA165" s="395"/>
      <c r="LB165" s="395"/>
      <c r="LC165" s="395"/>
      <c r="LD165" s="395"/>
      <c r="LE165" s="395"/>
      <c r="LF165" s="395"/>
      <c r="LG165" s="395"/>
      <c r="LH165" s="395"/>
      <c r="LI165" s="395"/>
      <c r="LJ165" s="395"/>
      <c r="LK165" s="395"/>
      <c r="LL165" s="395"/>
      <c r="LM165" s="395"/>
      <c r="LN165" s="395"/>
      <c r="LO165" s="395"/>
      <c r="LP165" s="395"/>
      <c r="LQ165" s="395"/>
      <c r="LR165" s="395"/>
      <c r="LS165" s="395"/>
      <c r="LT165" s="395"/>
      <c r="LU165" s="395"/>
      <c r="LV165" s="395"/>
      <c r="LW165" s="395"/>
      <c r="LX165" s="395"/>
      <c r="LY165" s="395"/>
      <c r="LZ165" s="395"/>
      <c r="MA165" s="395"/>
      <c r="MB165" s="395"/>
      <c r="MC165" s="395"/>
      <c r="MD165" s="395"/>
      <c r="ME165" s="395"/>
      <c r="MF165" s="395"/>
      <c r="MG165" s="395"/>
      <c r="MH165" s="395"/>
      <c r="MI165" s="395"/>
      <c r="MJ165" s="395"/>
      <c r="MK165" s="395"/>
      <c r="ML165" s="395"/>
      <c r="MM165" s="395"/>
      <c r="MN165" s="395"/>
      <c r="MO165" s="395"/>
      <c r="MP165" s="395"/>
      <c r="MQ165" s="395"/>
      <c r="MR165" s="395"/>
      <c r="MS165" s="395"/>
      <c r="MT165" s="395"/>
      <c r="MU165" s="395"/>
      <c r="MV165" s="395"/>
      <c r="MW165" s="395"/>
      <c r="MX165" s="395"/>
      <c r="MY165" s="395"/>
      <c r="MZ165" s="395"/>
      <c r="NA165" s="395"/>
      <c r="NB165" s="395"/>
      <c r="NC165" s="395"/>
      <c r="ND165" s="395"/>
      <c r="NE165" s="395"/>
      <c r="NF165" s="395"/>
      <c r="NG165" s="489"/>
      <c r="NH165" s="475">
        <v>2.5351564866361795</v>
      </c>
      <c r="NI165" s="475">
        <v>3.1091159152106105</v>
      </c>
      <c r="NJ165" s="475">
        <v>1.8791778604885181</v>
      </c>
      <c r="NK165" s="475">
        <v>621.19848543473324</v>
      </c>
      <c r="NL165" s="475">
        <v>2.3063914060125721</v>
      </c>
      <c r="NM165" s="475">
        <v>6.8160999999999999E-2</v>
      </c>
      <c r="NN165" s="475">
        <v>0.195963</v>
      </c>
      <c r="NO165" s="475">
        <v>1.9880000000000005E-2</v>
      </c>
      <c r="NP165" s="475">
        <v>1.0339863872389422E-2</v>
      </c>
      <c r="NQ165" s="475">
        <v>0.15913553871050595</v>
      </c>
      <c r="NR165" s="475">
        <v>0.23165773516230909</v>
      </c>
      <c r="NS165" s="475">
        <v>0</v>
      </c>
      <c r="NT165" s="475">
        <v>1.1622992290729255</v>
      </c>
      <c r="NU165" s="475">
        <v>5.0432117250243701E-3</v>
      </c>
      <c r="NV165" s="475">
        <v>0</v>
      </c>
      <c r="NW165" s="475">
        <v>0.13179454120557893</v>
      </c>
      <c r="NX165" s="475">
        <v>0</v>
      </c>
      <c r="NY165" s="475">
        <v>0</v>
      </c>
      <c r="NZ165" s="475">
        <v>0.32569342239144944</v>
      </c>
      <c r="OA165" s="475">
        <v>2.03399979216028E-2</v>
      </c>
      <c r="OB165" s="475">
        <v>0.2649999999999999</v>
      </c>
      <c r="OC165" s="475">
        <v>0.38052161550691216</v>
      </c>
      <c r="OD165" s="475">
        <v>1.4042015677694991E-13</v>
      </c>
      <c r="OE165" s="475">
        <v>1.2207837161523957E-12</v>
      </c>
      <c r="OF165" s="475">
        <v>0.1099999964237213</v>
      </c>
      <c r="OG165" s="475">
        <v>6.832521855831146E-2</v>
      </c>
      <c r="OH165" s="475">
        <v>0.34081296918822868</v>
      </c>
      <c r="OI165" s="475">
        <v>0.11</v>
      </c>
      <c r="OJ165" s="475">
        <v>4.3085000000000005E-2</v>
      </c>
      <c r="OK165" s="475">
        <v>5.516723250000001E-2</v>
      </c>
      <c r="OL165" s="475">
        <v>0.72445197142218476</v>
      </c>
      <c r="OM165" s="475" t="s">
        <v>1395</v>
      </c>
      <c r="ON165" s="475">
        <v>1</v>
      </c>
      <c r="OO165" s="475">
        <v>154</v>
      </c>
      <c r="OP165" s="490"/>
      <c r="OQ165" s="491" t="s">
        <v>1395</v>
      </c>
      <c r="OR165" s="478" t="s">
        <v>1395</v>
      </c>
      <c r="OS165" s="479">
        <v>487228</v>
      </c>
      <c r="OT165" s="479">
        <v>2038</v>
      </c>
      <c r="OU165" s="479" t="s">
        <v>1395</v>
      </c>
      <c r="OV165" s="479" t="s">
        <v>1395</v>
      </c>
      <c r="OW165" s="479">
        <v>0</v>
      </c>
      <c r="OX165" s="479">
        <v>1</v>
      </c>
      <c r="OY165" s="480">
        <v>1</v>
      </c>
      <c r="OZ165" s="480">
        <v>0.7128956813798083</v>
      </c>
      <c r="PA165" s="481"/>
      <c r="PB165" s="482">
        <v>2.5351564866361795</v>
      </c>
      <c r="PC165" s="483"/>
      <c r="PD165" s="478">
        <v>45.26439669219296</v>
      </c>
      <c r="PE165" s="479">
        <v>1.9456781736627486E-10</v>
      </c>
      <c r="PF165" s="479">
        <v>60.647319595002166</v>
      </c>
      <c r="PG165" s="480">
        <v>2.5351564866361795</v>
      </c>
      <c r="PH165" s="483"/>
      <c r="PI165" s="478">
        <v>2.5351564866361795</v>
      </c>
      <c r="PJ165" s="479">
        <v>106240</v>
      </c>
      <c r="PK165" s="479">
        <v>220</v>
      </c>
      <c r="PL165" s="479">
        <v>-8.8391615248113453E-2</v>
      </c>
      <c r="PM165" s="484">
        <v>36</v>
      </c>
      <c r="PN165" s="479">
        <v>11628</v>
      </c>
      <c r="PO165" s="485">
        <v>2035</v>
      </c>
      <c r="PP165" s="479">
        <v>33</v>
      </c>
      <c r="PQ165" s="479">
        <v>0</v>
      </c>
      <c r="PR165" s="486" t="s">
        <v>1915</v>
      </c>
      <c r="PS165" s="486" t="s">
        <v>1657</v>
      </c>
      <c r="PT165" s="479">
        <v>1</v>
      </c>
      <c r="PU165" s="487" t="s">
        <v>1914</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row>
    <row r="166" spans="1:457" x14ac:dyDescent="0.35">
      <c r="A166" s="459" t="s">
        <v>1916</v>
      </c>
      <c r="B166" s="460">
        <v>2.4467648713880661</v>
      </c>
      <c r="C166" s="488">
        <f>NPV(About!A$94,'H2 Data'!AE$2:BH$2)/30*AB166+B166</f>
        <v>2.4467648713880661</v>
      </c>
      <c r="D166" s="462" t="s">
        <v>1592</v>
      </c>
      <c r="E166" s="463" t="s">
        <v>1916</v>
      </c>
      <c r="F166" s="463" t="s">
        <v>1391</v>
      </c>
      <c r="G166" s="463" t="s">
        <v>1392</v>
      </c>
      <c r="H166" s="463" t="s">
        <v>1829</v>
      </c>
      <c r="I166" s="463" t="s">
        <v>1394</v>
      </c>
      <c r="J166" s="464">
        <v>2039</v>
      </c>
      <c r="K166" s="465">
        <v>235</v>
      </c>
      <c r="L166" s="466">
        <v>0.14000000000000001</v>
      </c>
      <c r="M166" s="466">
        <v>2.3300000000000001E-2</v>
      </c>
      <c r="N166" s="466">
        <v>0.25</v>
      </c>
      <c r="O166" s="471">
        <v>0.11</v>
      </c>
      <c r="P166" s="465">
        <v>1</v>
      </c>
      <c r="Q166" s="465">
        <v>2</v>
      </c>
      <c r="R166" s="465">
        <v>30</v>
      </c>
      <c r="S166" s="467" t="s">
        <v>1395</v>
      </c>
      <c r="T166" s="468">
        <v>18706</v>
      </c>
      <c r="U166" s="468">
        <v>184385</v>
      </c>
      <c r="V166" s="468">
        <v>64134.000000000007</v>
      </c>
      <c r="W166" s="468">
        <v>5345</v>
      </c>
      <c r="X166" s="465">
        <v>0</v>
      </c>
      <c r="Y166" s="469" t="s">
        <v>1888</v>
      </c>
      <c r="Z166" s="470">
        <v>21.44</v>
      </c>
      <c r="AA166" s="469" t="s">
        <v>1397</v>
      </c>
      <c r="AB166" s="465">
        <v>0</v>
      </c>
      <c r="AC166" s="466">
        <v>0</v>
      </c>
      <c r="AD166" s="466">
        <v>0.7</v>
      </c>
      <c r="AE166" s="466">
        <v>0.7</v>
      </c>
      <c r="AF166" s="467" t="s">
        <v>1398</v>
      </c>
      <c r="AG166" s="465">
        <v>430.16669999999999</v>
      </c>
      <c r="AH166" s="465">
        <v>430.16669999999999</v>
      </c>
      <c r="AI166" s="465">
        <v>430.16669999999999</v>
      </c>
      <c r="AJ166" s="465">
        <v>30</v>
      </c>
      <c r="AK166" s="469" t="s">
        <v>1399</v>
      </c>
      <c r="AL166" s="466">
        <v>0.91</v>
      </c>
      <c r="AM166" s="466">
        <v>0.01</v>
      </c>
      <c r="AN166" s="469" t="s">
        <v>1400</v>
      </c>
      <c r="AO166" s="466"/>
      <c r="AP166" s="466"/>
      <c r="AQ166" s="466"/>
      <c r="AR166" s="466"/>
      <c r="AS166" s="466"/>
      <c r="AT166" s="466"/>
      <c r="AU166" s="466"/>
      <c r="AV166" s="466"/>
      <c r="AW166" s="466"/>
      <c r="AX166" s="466"/>
      <c r="AY166" s="466"/>
      <c r="AZ166" s="466"/>
      <c r="BA166" s="466"/>
      <c r="BB166" s="466"/>
      <c r="BC166" s="466"/>
      <c r="BD166" s="466"/>
      <c r="BE166" s="466"/>
      <c r="BF166" s="466"/>
      <c r="BG166" s="466"/>
      <c r="BH166" s="466"/>
      <c r="BI166" s="466"/>
      <c r="BJ166" s="466"/>
      <c r="BK166" s="466"/>
      <c r="BL166" s="466"/>
      <c r="BM166" s="466"/>
      <c r="BN166" s="466"/>
      <c r="BO166" s="466"/>
      <c r="BP166" s="466"/>
      <c r="BQ166" s="466"/>
      <c r="BR166" s="466"/>
      <c r="BS166" s="466"/>
      <c r="BT166" s="466"/>
      <c r="BU166" s="466"/>
      <c r="BV166" s="466"/>
      <c r="BW166" s="466"/>
      <c r="BX166" s="466"/>
      <c r="BY166" s="466"/>
      <c r="BZ166" s="466"/>
      <c r="CA166" s="466"/>
      <c r="CB166" s="466"/>
      <c r="CC166" s="466"/>
      <c r="CD166" s="466"/>
      <c r="CE166" s="466"/>
      <c r="CF166" s="466"/>
      <c r="CG166" s="466"/>
      <c r="CH166" s="466"/>
      <c r="CI166" s="466"/>
      <c r="CJ166" s="466"/>
      <c r="CK166" s="466"/>
      <c r="CL166" s="466"/>
      <c r="CM166" s="466"/>
      <c r="CN166" s="466"/>
      <c r="CO166" s="466"/>
      <c r="CP166" s="466"/>
      <c r="CQ166" s="466"/>
      <c r="CR166" s="466"/>
      <c r="CS166" s="466"/>
      <c r="CT166" s="466"/>
      <c r="CU166" s="466"/>
      <c r="CV166" s="466"/>
      <c r="CW166" s="466"/>
      <c r="CX166" s="466"/>
      <c r="CY166" s="466"/>
      <c r="CZ166" s="466"/>
      <c r="DA166" s="466"/>
      <c r="DB166" s="466"/>
      <c r="DC166" s="466"/>
      <c r="DD166" s="466"/>
      <c r="DE166" s="466"/>
      <c r="DF166" s="466"/>
      <c r="DG166" s="466"/>
      <c r="DH166" s="466"/>
      <c r="DI166" s="466"/>
      <c r="DJ166" s="466"/>
      <c r="DK166" s="466"/>
      <c r="DL166" s="466"/>
      <c r="DM166" s="466"/>
      <c r="DN166" s="466"/>
      <c r="DO166" s="466"/>
      <c r="DP166" s="466"/>
      <c r="DQ166" s="466"/>
      <c r="DR166" s="466"/>
      <c r="DS166" s="466"/>
      <c r="DT166" s="466"/>
      <c r="DU166" s="466"/>
      <c r="DV166" s="466"/>
      <c r="DW166" s="471"/>
      <c r="DX166" s="466"/>
      <c r="DY166" s="466"/>
      <c r="DZ166" s="466"/>
      <c r="EA166" s="466"/>
      <c r="EB166" s="466"/>
      <c r="EC166" s="466"/>
      <c r="ED166" s="466"/>
      <c r="EE166" s="466"/>
      <c r="EF166" s="466"/>
      <c r="EG166" s="466"/>
      <c r="EH166" s="466"/>
      <c r="EI166" s="466"/>
      <c r="EJ166" s="466"/>
      <c r="EK166" s="465"/>
      <c r="EL166" s="465"/>
      <c r="EM166" s="465"/>
      <c r="EN166" s="465"/>
      <c r="EO166" s="466"/>
      <c r="EP166" s="466"/>
      <c r="EQ166" s="466"/>
      <c r="ER166" s="465"/>
      <c r="ES166" s="465"/>
      <c r="ET166" s="465"/>
      <c r="EU166" s="465"/>
      <c r="EV166" s="465"/>
      <c r="EW166" s="467"/>
      <c r="EX166" s="467" t="s">
        <v>1401</v>
      </c>
      <c r="EY166" s="467">
        <v>0</v>
      </c>
      <c r="EZ166" s="467">
        <v>0</v>
      </c>
      <c r="FA166" s="467">
        <v>0</v>
      </c>
      <c r="FB166" s="469" t="s">
        <v>1402</v>
      </c>
      <c r="FC166" s="467">
        <v>100</v>
      </c>
      <c r="FD166" s="469" t="s">
        <v>1831</v>
      </c>
      <c r="FE166" s="467">
        <v>0</v>
      </c>
      <c r="FF166" s="469" t="s">
        <v>1404</v>
      </c>
      <c r="FG166" s="467">
        <v>0</v>
      </c>
      <c r="FH166" s="469" t="s">
        <v>1405</v>
      </c>
      <c r="FI166" s="467">
        <v>0</v>
      </c>
      <c r="FJ166" s="469" t="s">
        <v>1405</v>
      </c>
      <c r="FK166" s="467">
        <v>0</v>
      </c>
      <c r="FL166" s="472">
        <v>1</v>
      </c>
      <c r="FM166" s="473">
        <v>0</v>
      </c>
      <c r="FN166" s="473">
        <v>0</v>
      </c>
      <c r="FO166" s="473">
        <v>0</v>
      </c>
      <c r="FP166" s="473">
        <v>0</v>
      </c>
      <c r="FQ166" s="473">
        <v>0</v>
      </c>
      <c r="FR166" s="473">
        <v>0</v>
      </c>
      <c r="FS166" s="473">
        <v>0</v>
      </c>
      <c r="FT166" s="473">
        <v>0</v>
      </c>
      <c r="FU166" s="473">
        <v>0</v>
      </c>
      <c r="FV166" s="473">
        <v>90796</v>
      </c>
      <c r="FW166" s="473">
        <v>0</v>
      </c>
      <c r="FX166" s="473">
        <v>0</v>
      </c>
      <c r="FY166" s="473">
        <v>0</v>
      </c>
      <c r="FZ166" s="473">
        <v>0</v>
      </c>
      <c r="GA166" s="473">
        <v>0</v>
      </c>
      <c r="GB166" s="473">
        <v>0</v>
      </c>
      <c r="GC166" s="473">
        <v>0</v>
      </c>
      <c r="GD166" s="473">
        <v>0</v>
      </c>
      <c r="GE166" s="473">
        <v>0</v>
      </c>
      <c r="GF166" s="473">
        <v>108307</v>
      </c>
      <c r="GG166" s="473">
        <v>0</v>
      </c>
      <c r="GH166" s="473">
        <v>0</v>
      </c>
      <c r="GI166" s="473">
        <v>0</v>
      </c>
      <c r="GJ166" s="473">
        <v>0</v>
      </c>
      <c r="GK166" s="473">
        <v>0</v>
      </c>
      <c r="GL166" s="473">
        <v>0</v>
      </c>
      <c r="GM166" s="473">
        <v>0</v>
      </c>
      <c r="GN166" s="473">
        <v>0</v>
      </c>
      <c r="GO166" s="473">
        <v>0</v>
      </c>
      <c r="GP166" s="473">
        <v>0</v>
      </c>
      <c r="GQ166" s="473">
        <v>0</v>
      </c>
      <c r="GR166" s="473">
        <v>0</v>
      </c>
      <c r="GS166" s="473">
        <v>0</v>
      </c>
      <c r="GT166" s="473">
        <v>0</v>
      </c>
      <c r="GU166" s="473">
        <v>0</v>
      </c>
      <c r="GV166" s="473">
        <v>0</v>
      </c>
      <c r="GW166" s="473">
        <v>0</v>
      </c>
      <c r="GX166" s="473">
        <v>0</v>
      </c>
      <c r="GY166" s="473">
        <v>0</v>
      </c>
      <c r="GZ166" s="473">
        <v>0</v>
      </c>
      <c r="HA166" s="473">
        <v>0</v>
      </c>
      <c r="HB166" s="473">
        <v>0</v>
      </c>
      <c r="HC166" s="473">
        <v>0</v>
      </c>
      <c r="HD166" s="473">
        <v>0</v>
      </c>
      <c r="HE166" s="473">
        <v>0</v>
      </c>
      <c r="HF166" s="473">
        <v>0</v>
      </c>
      <c r="HG166" s="473">
        <v>0</v>
      </c>
      <c r="HH166" s="473">
        <v>0</v>
      </c>
      <c r="HI166" s="473">
        <v>0</v>
      </c>
      <c r="HJ166" s="473">
        <v>0</v>
      </c>
      <c r="HK166" s="473">
        <v>0</v>
      </c>
      <c r="HL166" s="473">
        <v>0</v>
      </c>
      <c r="HM166" s="473">
        <v>0</v>
      </c>
      <c r="HN166" s="473">
        <v>0</v>
      </c>
      <c r="HO166" s="473">
        <v>0</v>
      </c>
      <c r="HP166" s="473">
        <v>0</v>
      </c>
      <c r="HQ166" s="473">
        <v>0</v>
      </c>
      <c r="HR166" s="473">
        <v>0</v>
      </c>
      <c r="HS166" s="473">
        <v>0</v>
      </c>
      <c r="HT166" s="473">
        <v>0</v>
      </c>
      <c r="HU166" s="473">
        <v>0</v>
      </c>
      <c r="HV166" s="473">
        <v>0</v>
      </c>
      <c r="HW166" s="473">
        <v>0</v>
      </c>
      <c r="HX166" s="473">
        <v>0</v>
      </c>
      <c r="HY166" s="473">
        <v>0</v>
      </c>
      <c r="HZ166" s="473">
        <v>0</v>
      </c>
      <c r="IA166" s="473">
        <v>0</v>
      </c>
      <c r="IB166" s="473">
        <v>0</v>
      </c>
      <c r="IC166" s="473">
        <v>0</v>
      </c>
      <c r="ID166" s="473">
        <v>0</v>
      </c>
      <c r="IE166" s="473">
        <v>0</v>
      </c>
      <c r="IF166" s="473">
        <v>0</v>
      </c>
      <c r="IG166" s="473">
        <v>0</v>
      </c>
      <c r="IH166" s="473">
        <v>0</v>
      </c>
      <c r="II166" s="473">
        <v>0</v>
      </c>
      <c r="IJ166" s="473">
        <v>0</v>
      </c>
      <c r="IK166" s="473">
        <v>0</v>
      </c>
      <c r="IL166" s="473">
        <v>0</v>
      </c>
      <c r="IM166" s="473">
        <v>0</v>
      </c>
      <c r="IN166" s="473">
        <v>0</v>
      </c>
      <c r="IO166" s="473">
        <v>0</v>
      </c>
      <c r="IP166" s="473">
        <v>0</v>
      </c>
      <c r="IQ166" s="473">
        <v>0</v>
      </c>
      <c r="IR166" s="473">
        <v>0</v>
      </c>
      <c r="IS166" s="473">
        <v>0</v>
      </c>
      <c r="IT166" s="473">
        <v>0</v>
      </c>
      <c r="IU166" s="473">
        <v>0</v>
      </c>
      <c r="IV166" s="473">
        <v>0</v>
      </c>
      <c r="IW166" s="473">
        <v>0</v>
      </c>
      <c r="IX166" s="473">
        <v>0</v>
      </c>
      <c r="IY166" s="473">
        <v>0</v>
      </c>
      <c r="IZ166" s="473">
        <v>0</v>
      </c>
      <c r="JA166" s="473">
        <v>0</v>
      </c>
      <c r="JB166" s="473">
        <v>0</v>
      </c>
      <c r="JC166" s="473">
        <v>0</v>
      </c>
      <c r="JD166" s="473">
        <v>0</v>
      </c>
      <c r="JE166" s="473">
        <v>0</v>
      </c>
      <c r="JF166" s="473">
        <v>0</v>
      </c>
      <c r="JG166" s="473">
        <v>0</v>
      </c>
      <c r="JH166" s="473">
        <v>0</v>
      </c>
      <c r="JI166" s="467" t="s">
        <v>1406</v>
      </c>
      <c r="JJ166" s="467" t="s">
        <v>1406</v>
      </c>
      <c r="JK166" s="395"/>
      <c r="JL166" s="395"/>
      <c r="JM166" s="395"/>
      <c r="JN166" s="395"/>
      <c r="JO166" s="395"/>
      <c r="JP166" s="395"/>
      <c r="JQ166" s="395"/>
      <c r="JR166" s="395"/>
      <c r="JS166" s="395"/>
      <c r="JT166" s="395"/>
      <c r="JU166" s="395"/>
      <c r="JV166" s="395"/>
      <c r="JW166" s="395"/>
      <c r="JX166" s="395"/>
      <c r="JY166" s="395"/>
      <c r="JZ166" s="395"/>
      <c r="KA166" s="395"/>
      <c r="KB166" s="395"/>
      <c r="KC166" s="395"/>
      <c r="KD166" s="395"/>
      <c r="KE166" s="395"/>
      <c r="KF166" s="395"/>
      <c r="KG166" s="395"/>
      <c r="KH166" s="395"/>
      <c r="KI166" s="395"/>
      <c r="KJ166" s="395"/>
      <c r="KK166" s="395"/>
      <c r="KL166" s="395"/>
      <c r="KM166" s="395"/>
      <c r="KN166" s="395"/>
      <c r="KO166" s="395"/>
      <c r="KP166" s="395"/>
      <c r="KQ166" s="395"/>
      <c r="KR166" s="395"/>
      <c r="KS166" s="395"/>
      <c r="KT166" s="395"/>
      <c r="KU166" s="395"/>
      <c r="KV166" s="395"/>
      <c r="KW166" s="395"/>
      <c r="KX166" s="395"/>
      <c r="KY166" s="395"/>
      <c r="KZ166" s="395"/>
      <c r="LA166" s="395"/>
      <c r="LB166" s="395"/>
      <c r="LC166" s="395"/>
      <c r="LD166" s="395"/>
      <c r="LE166" s="395"/>
      <c r="LF166" s="395"/>
      <c r="LG166" s="395"/>
      <c r="LH166" s="395"/>
      <c r="LI166" s="395"/>
      <c r="LJ166" s="395"/>
      <c r="LK166" s="395"/>
      <c r="LL166" s="395"/>
      <c r="LM166" s="395"/>
      <c r="LN166" s="395"/>
      <c r="LO166" s="395"/>
      <c r="LP166" s="395"/>
      <c r="LQ166" s="395"/>
      <c r="LR166" s="395"/>
      <c r="LS166" s="395"/>
      <c r="LT166" s="395"/>
      <c r="LU166" s="395"/>
      <c r="LV166" s="395"/>
      <c r="LW166" s="395"/>
      <c r="LX166" s="395"/>
      <c r="LY166" s="395"/>
      <c r="LZ166" s="395"/>
      <c r="MA166" s="395"/>
      <c r="MB166" s="395"/>
      <c r="MC166" s="395"/>
      <c r="MD166" s="395"/>
      <c r="ME166" s="395"/>
      <c r="MF166" s="395"/>
      <c r="MG166" s="395"/>
      <c r="MH166" s="395"/>
      <c r="MI166" s="395"/>
      <c r="MJ166" s="395"/>
      <c r="MK166" s="395"/>
      <c r="ML166" s="395"/>
      <c r="MM166" s="395"/>
      <c r="MN166" s="395"/>
      <c r="MO166" s="395"/>
      <c r="MP166" s="395"/>
      <c r="MQ166" s="395"/>
      <c r="MR166" s="395"/>
      <c r="MS166" s="395"/>
      <c r="MT166" s="395"/>
      <c r="MU166" s="395"/>
      <c r="MV166" s="395"/>
      <c r="MW166" s="395"/>
      <c r="MX166" s="395"/>
      <c r="MY166" s="395"/>
      <c r="MZ166" s="395"/>
      <c r="NA166" s="395"/>
      <c r="NB166" s="395"/>
      <c r="NC166" s="395"/>
      <c r="ND166" s="395"/>
      <c r="NE166" s="395"/>
      <c r="NF166" s="395"/>
      <c r="NG166" s="489"/>
      <c r="NH166" s="475">
        <v>2.4467648713880661</v>
      </c>
      <c r="NI166" s="475">
        <v>3.0007124382703241</v>
      </c>
      <c r="NJ166" s="475">
        <v>1.8718563109454065</v>
      </c>
      <c r="NK166" s="475">
        <v>623.28631629685754</v>
      </c>
      <c r="NL166" s="475">
        <v>2.2412911414882739</v>
      </c>
      <c r="NM166" s="475">
        <v>6.413400000000001E-2</v>
      </c>
      <c r="NN166" s="475">
        <v>0.18438499999999999</v>
      </c>
      <c r="NO166" s="475">
        <v>1.8706E-2</v>
      </c>
      <c r="NP166" s="475">
        <v>9.7133874271588243E-3</v>
      </c>
      <c r="NQ166" s="475">
        <v>0.14945979858292957</v>
      </c>
      <c r="NR166" s="475">
        <v>0.21799479166234512</v>
      </c>
      <c r="NS166" s="475">
        <v>0</v>
      </c>
      <c r="NT166" s="475">
        <v>1.1615392679799459</v>
      </c>
      <c r="NU166" s="475">
        <v>5.1631567062415213E-3</v>
      </c>
      <c r="NV166" s="475">
        <v>0</v>
      </c>
      <c r="NW166" s="475">
        <v>0.12482588528755519</v>
      </c>
      <c r="NX166" s="475">
        <v>0</v>
      </c>
      <c r="NY166" s="475">
        <v>0</v>
      </c>
      <c r="NZ166" s="475">
        <v>0.3087506664149392</v>
      </c>
      <c r="OA166" s="475">
        <v>2.0340015934378321E-2</v>
      </c>
      <c r="OB166" s="475">
        <v>0.2649999999999999</v>
      </c>
      <c r="OC166" s="475">
        <v>0.35899678715790029</v>
      </c>
      <c r="OD166" s="475">
        <v>5.9505169667139802E-14</v>
      </c>
      <c r="OE166" s="475">
        <v>5.1732560213502158E-13</v>
      </c>
      <c r="OF166" s="475">
        <v>0.1099999964237213</v>
      </c>
      <c r="OG166" s="475">
        <v>6.8443772196769712E-2</v>
      </c>
      <c r="OH166" s="475">
        <v>0.34129120753622899</v>
      </c>
      <c r="OI166" s="475">
        <v>0.11</v>
      </c>
      <c r="OJ166" s="475">
        <v>4.301667E-2</v>
      </c>
      <c r="OK166" s="475">
        <v>5.5132076715000006E-2</v>
      </c>
      <c r="OL166" s="475">
        <v>0.71000968214121984</v>
      </c>
      <c r="OM166" s="475" t="s">
        <v>1395</v>
      </c>
      <c r="ON166" s="475">
        <v>1</v>
      </c>
      <c r="OO166" s="475">
        <v>155</v>
      </c>
      <c r="OP166" s="490"/>
      <c r="OQ166" s="491" t="s">
        <v>1395</v>
      </c>
      <c r="OR166" s="478" t="s">
        <v>1395</v>
      </c>
      <c r="OS166" s="479">
        <v>471673</v>
      </c>
      <c r="OT166" s="479">
        <v>2039</v>
      </c>
      <c r="OU166" s="479" t="s">
        <v>1395</v>
      </c>
      <c r="OV166" s="479" t="s">
        <v>1395</v>
      </c>
      <c r="OW166" s="479">
        <v>0</v>
      </c>
      <c r="OX166" s="479">
        <v>1</v>
      </c>
      <c r="OY166" s="480">
        <v>1</v>
      </c>
      <c r="OZ166" s="480">
        <v>0.69868433821093778</v>
      </c>
      <c r="PA166" s="481"/>
      <c r="PB166" s="482">
        <v>2.4467648713880661</v>
      </c>
      <c r="PC166" s="483"/>
      <c r="PD166" s="478">
        <v>44.587099267894061</v>
      </c>
      <c r="PE166" s="479">
        <v>8.6316953788819437E-11</v>
      </c>
      <c r="PF166" s="479">
        <v>59.899430763829486</v>
      </c>
      <c r="PG166" s="480">
        <v>2.4467648713880661</v>
      </c>
      <c r="PH166" s="483"/>
      <c r="PI166" s="478">
        <v>2.4467648713880661</v>
      </c>
      <c r="PJ166" s="479">
        <v>106475</v>
      </c>
      <c r="PK166" s="479">
        <v>235</v>
      </c>
      <c r="PL166" s="479">
        <v>-6.2635196374405844E-2</v>
      </c>
      <c r="PM166" s="484">
        <v>36</v>
      </c>
      <c r="PN166" s="479">
        <v>11592</v>
      </c>
      <c r="PO166" s="485">
        <v>2036</v>
      </c>
      <c r="PP166" s="479">
        <v>33</v>
      </c>
      <c r="PQ166" s="479">
        <v>0</v>
      </c>
      <c r="PR166" s="486" t="s">
        <v>1917</v>
      </c>
      <c r="PS166" s="486" t="s">
        <v>1657</v>
      </c>
      <c r="PT166" s="479">
        <v>1</v>
      </c>
      <c r="PU166" s="487" t="s">
        <v>1916</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row>
    <row r="167" spans="1:457" x14ac:dyDescent="0.35">
      <c r="A167" s="459" t="s">
        <v>1918</v>
      </c>
      <c r="B167" s="460">
        <v>2.3841296750136602</v>
      </c>
      <c r="C167" s="488">
        <f>NPV(About!A$94,'H2 Data'!AE$2:BH$2)/30*AB167+B167</f>
        <v>2.3841296750136602</v>
      </c>
      <c r="D167" s="462" t="s">
        <v>1592</v>
      </c>
      <c r="E167" s="463" t="s">
        <v>1918</v>
      </c>
      <c r="F167" s="463" t="s">
        <v>1391</v>
      </c>
      <c r="G167" s="463" t="s">
        <v>1392</v>
      </c>
      <c r="H167" s="463" t="s">
        <v>1829</v>
      </c>
      <c r="I167" s="463" t="s">
        <v>1394</v>
      </c>
      <c r="J167" s="464">
        <v>2040</v>
      </c>
      <c r="K167" s="465">
        <v>250</v>
      </c>
      <c r="L167" s="466">
        <v>0.14000000000000001</v>
      </c>
      <c r="M167" s="466">
        <v>2.3300000000000001E-2</v>
      </c>
      <c r="N167" s="466">
        <v>0.25</v>
      </c>
      <c r="O167" s="471">
        <v>0.11</v>
      </c>
      <c r="P167" s="465">
        <v>1</v>
      </c>
      <c r="Q167" s="465">
        <v>2</v>
      </c>
      <c r="R167" s="465">
        <v>30</v>
      </c>
      <c r="S167" s="467" t="s">
        <v>1395</v>
      </c>
      <c r="T167" s="468">
        <v>17901.999999999996</v>
      </c>
      <c r="U167" s="468">
        <v>176466.99999999997</v>
      </c>
      <c r="V167" s="468">
        <v>61379.999999999993</v>
      </c>
      <c r="W167" s="468">
        <v>5115</v>
      </c>
      <c r="X167" s="465">
        <v>0</v>
      </c>
      <c r="Y167" s="469" t="s">
        <v>1888</v>
      </c>
      <c r="Z167" s="470">
        <v>21.51</v>
      </c>
      <c r="AA167" s="469" t="s">
        <v>1397</v>
      </c>
      <c r="AB167" s="465">
        <v>0</v>
      </c>
      <c r="AC167" s="466">
        <v>0</v>
      </c>
      <c r="AD167" s="466">
        <v>0.7</v>
      </c>
      <c r="AE167" s="466">
        <v>0.7</v>
      </c>
      <c r="AF167" s="467" t="s">
        <v>1398</v>
      </c>
      <c r="AG167" s="465">
        <v>429.52670000000001</v>
      </c>
      <c r="AH167" s="465">
        <v>429.52670000000001</v>
      </c>
      <c r="AI167" s="465">
        <v>429.52670000000001</v>
      </c>
      <c r="AJ167" s="465">
        <v>30</v>
      </c>
      <c r="AK167" s="469" t="s">
        <v>1399</v>
      </c>
      <c r="AL167" s="466">
        <v>0.91</v>
      </c>
      <c r="AM167" s="466">
        <v>0.01</v>
      </c>
      <c r="AN167" s="469" t="s">
        <v>1400</v>
      </c>
      <c r="AO167" s="466"/>
      <c r="AP167" s="466"/>
      <c r="AQ167" s="466"/>
      <c r="AR167" s="466"/>
      <c r="AS167" s="466"/>
      <c r="AT167" s="466"/>
      <c r="AU167" s="466"/>
      <c r="AV167" s="466"/>
      <c r="AW167" s="466"/>
      <c r="AX167" s="466"/>
      <c r="AY167" s="466"/>
      <c r="AZ167" s="466"/>
      <c r="BA167" s="466"/>
      <c r="BB167" s="466"/>
      <c r="BC167" s="466"/>
      <c r="BD167" s="466"/>
      <c r="BE167" s="466"/>
      <c r="BF167" s="466"/>
      <c r="BG167" s="466"/>
      <c r="BH167" s="466"/>
      <c r="BI167" s="466"/>
      <c r="BJ167" s="466"/>
      <c r="BK167" s="466"/>
      <c r="BL167" s="466"/>
      <c r="BM167" s="466"/>
      <c r="BN167" s="466"/>
      <c r="BO167" s="466"/>
      <c r="BP167" s="466"/>
      <c r="BQ167" s="466"/>
      <c r="BR167" s="466"/>
      <c r="BS167" s="466"/>
      <c r="BT167" s="466"/>
      <c r="BU167" s="466"/>
      <c r="BV167" s="466"/>
      <c r="BW167" s="466"/>
      <c r="BX167" s="466"/>
      <c r="BY167" s="466"/>
      <c r="BZ167" s="466"/>
      <c r="CA167" s="466"/>
      <c r="CB167" s="466"/>
      <c r="CC167" s="466"/>
      <c r="CD167" s="466"/>
      <c r="CE167" s="466"/>
      <c r="CF167" s="466"/>
      <c r="CG167" s="466"/>
      <c r="CH167" s="466"/>
      <c r="CI167" s="466"/>
      <c r="CJ167" s="466"/>
      <c r="CK167" s="466"/>
      <c r="CL167" s="466"/>
      <c r="CM167" s="466"/>
      <c r="CN167" s="466"/>
      <c r="CO167" s="466"/>
      <c r="CP167" s="466"/>
      <c r="CQ167" s="466"/>
      <c r="CR167" s="466"/>
      <c r="CS167" s="466"/>
      <c r="CT167" s="466"/>
      <c r="CU167" s="466"/>
      <c r="CV167" s="466"/>
      <c r="CW167" s="466"/>
      <c r="CX167" s="466"/>
      <c r="CY167" s="466"/>
      <c r="CZ167" s="466"/>
      <c r="DA167" s="466"/>
      <c r="DB167" s="466"/>
      <c r="DC167" s="466"/>
      <c r="DD167" s="466"/>
      <c r="DE167" s="466"/>
      <c r="DF167" s="466"/>
      <c r="DG167" s="466"/>
      <c r="DH167" s="466"/>
      <c r="DI167" s="466"/>
      <c r="DJ167" s="466"/>
      <c r="DK167" s="466"/>
      <c r="DL167" s="466"/>
      <c r="DM167" s="466"/>
      <c r="DN167" s="466"/>
      <c r="DO167" s="466"/>
      <c r="DP167" s="466"/>
      <c r="DQ167" s="466"/>
      <c r="DR167" s="466"/>
      <c r="DS167" s="466"/>
      <c r="DT167" s="466"/>
      <c r="DU167" s="466"/>
      <c r="DV167" s="466"/>
      <c r="DW167" s="471"/>
      <c r="DX167" s="466"/>
      <c r="DY167" s="466"/>
      <c r="DZ167" s="466"/>
      <c r="EA167" s="466"/>
      <c r="EB167" s="466"/>
      <c r="EC167" s="466"/>
      <c r="ED167" s="466"/>
      <c r="EE167" s="466"/>
      <c r="EF167" s="466"/>
      <c r="EG167" s="466"/>
      <c r="EH167" s="466"/>
      <c r="EI167" s="466"/>
      <c r="EJ167" s="466"/>
      <c r="EK167" s="465"/>
      <c r="EL167" s="465"/>
      <c r="EM167" s="465"/>
      <c r="EN167" s="465"/>
      <c r="EO167" s="466"/>
      <c r="EP167" s="466"/>
      <c r="EQ167" s="466"/>
      <c r="ER167" s="465"/>
      <c r="ES167" s="465"/>
      <c r="ET167" s="465"/>
      <c r="EU167" s="465"/>
      <c r="EV167" s="465"/>
      <c r="EW167" s="467"/>
      <c r="EX167" s="467" t="s">
        <v>1401</v>
      </c>
      <c r="EY167" s="467">
        <v>0</v>
      </c>
      <c r="EZ167" s="467">
        <v>0</v>
      </c>
      <c r="FA167" s="467">
        <v>0</v>
      </c>
      <c r="FB167" s="469" t="s">
        <v>1402</v>
      </c>
      <c r="FC167" s="467">
        <v>100</v>
      </c>
      <c r="FD167" s="469" t="s">
        <v>1831</v>
      </c>
      <c r="FE167" s="467">
        <v>0</v>
      </c>
      <c r="FF167" s="469" t="s">
        <v>1404</v>
      </c>
      <c r="FG167" s="467">
        <v>0</v>
      </c>
      <c r="FH167" s="469" t="s">
        <v>1405</v>
      </c>
      <c r="FI167" s="467">
        <v>0</v>
      </c>
      <c r="FJ167" s="469" t="s">
        <v>1405</v>
      </c>
      <c r="FK167" s="467">
        <v>0</v>
      </c>
      <c r="FL167" s="472">
        <v>1</v>
      </c>
      <c r="FM167" s="473">
        <v>0</v>
      </c>
      <c r="FN167" s="473">
        <v>0</v>
      </c>
      <c r="FO167" s="473">
        <v>0</v>
      </c>
      <c r="FP167" s="473">
        <v>0</v>
      </c>
      <c r="FQ167" s="473">
        <v>0</v>
      </c>
      <c r="FR167" s="473">
        <v>0</v>
      </c>
      <c r="FS167" s="473">
        <v>0</v>
      </c>
      <c r="FT167" s="473">
        <v>0</v>
      </c>
      <c r="FU167" s="473">
        <v>0</v>
      </c>
      <c r="FV167" s="473">
        <v>90386.999999999985</v>
      </c>
      <c r="FW167" s="473">
        <v>0</v>
      </c>
      <c r="FX167" s="473">
        <v>0</v>
      </c>
      <c r="FY167" s="473">
        <v>0</v>
      </c>
      <c r="FZ167" s="473">
        <v>0</v>
      </c>
      <c r="GA167" s="473">
        <v>0</v>
      </c>
      <c r="GB167" s="473">
        <v>0</v>
      </c>
      <c r="GC167" s="473">
        <v>0</v>
      </c>
      <c r="GD167" s="473">
        <v>0</v>
      </c>
      <c r="GE167" s="473">
        <v>0</v>
      </c>
      <c r="GF167" s="473">
        <v>110505.99999999999</v>
      </c>
      <c r="GG167" s="473">
        <v>0</v>
      </c>
      <c r="GH167" s="473">
        <v>0</v>
      </c>
      <c r="GI167" s="473">
        <v>0</v>
      </c>
      <c r="GJ167" s="473">
        <v>0</v>
      </c>
      <c r="GK167" s="473">
        <v>0</v>
      </c>
      <c r="GL167" s="473">
        <v>0</v>
      </c>
      <c r="GM167" s="473">
        <v>0</v>
      </c>
      <c r="GN167" s="473">
        <v>0</v>
      </c>
      <c r="GO167" s="473">
        <v>0</v>
      </c>
      <c r="GP167" s="473">
        <v>0</v>
      </c>
      <c r="GQ167" s="473">
        <v>0</v>
      </c>
      <c r="GR167" s="473">
        <v>0</v>
      </c>
      <c r="GS167" s="473">
        <v>0</v>
      </c>
      <c r="GT167" s="473">
        <v>0</v>
      </c>
      <c r="GU167" s="473">
        <v>0</v>
      </c>
      <c r="GV167" s="473">
        <v>0</v>
      </c>
      <c r="GW167" s="473">
        <v>0</v>
      </c>
      <c r="GX167" s="473">
        <v>0</v>
      </c>
      <c r="GY167" s="473">
        <v>0</v>
      </c>
      <c r="GZ167" s="473">
        <v>0</v>
      </c>
      <c r="HA167" s="473">
        <v>0</v>
      </c>
      <c r="HB167" s="473">
        <v>0</v>
      </c>
      <c r="HC167" s="473">
        <v>0</v>
      </c>
      <c r="HD167" s="473">
        <v>0</v>
      </c>
      <c r="HE167" s="473">
        <v>0</v>
      </c>
      <c r="HF167" s="473">
        <v>0</v>
      </c>
      <c r="HG167" s="473">
        <v>0</v>
      </c>
      <c r="HH167" s="473">
        <v>0</v>
      </c>
      <c r="HI167" s="473">
        <v>0</v>
      </c>
      <c r="HJ167" s="473">
        <v>0</v>
      </c>
      <c r="HK167" s="473">
        <v>0</v>
      </c>
      <c r="HL167" s="473">
        <v>0</v>
      </c>
      <c r="HM167" s="473">
        <v>0</v>
      </c>
      <c r="HN167" s="473">
        <v>0</v>
      </c>
      <c r="HO167" s="473">
        <v>0</v>
      </c>
      <c r="HP167" s="473">
        <v>0</v>
      </c>
      <c r="HQ167" s="473">
        <v>0</v>
      </c>
      <c r="HR167" s="473">
        <v>0</v>
      </c>
      <c r="HS167" s="473">
        <v>0</v>
      </c>
      <c r="HT167" s="473">
        <v>0</v>
      </c>
      <c r="HU167" s="473">
        <v>0</v>
      </c>
      <c r="HV167" s="473">
        <v>0</v>
      </c>
      <c r="HW167" s="473">
        <v>0</v>
      </c>
      <c r="HX167" s="473">
        <v>0</v>
      </c>
      <c r="HY167" s="473">
        <v>0</v>
      </c>
      <c r="HZ167" s="473">
        <v>0</v>
      </c>
      <c r="IA167" s="473">
        <v>0</v>
      </c>
      <c r="IB167" s="473">
        <v>0</v>
      </c>
      <c r="IC167" s="473">
        <v>0</v>
      </c>
      <c r="ID167" s="473">
        <v>0</v>
      </c>
      <c r="IE167" s="473">
        <v>0</v>
      </c>
      <c r="IF167" s="473">
        <v>0</v>
      </c>
      <c r="IG167" s="473">
        <v>0</v>
      </c>
      <c r="IH167" s="473">
        <v>0</v>
      </c>
      <c r="II167" s="473">
        <v>0</v>
      </c>
      <c r="IJ167" s="473">
        <v>0</v>
      </c>
      <c r="IK167" s="473">
        <v>0</v>
      </c>
      <c r="IL167" s="473">
        <v>0</v>
      </c>
      <c r="IM167" s="473">
        <v>0</v>
      </c>
      <c r="IN167" s="473">
        <v>0</v>
      </c>
      <c r="IO167" s="473">
        <v>0</v>
      </c>
      <c r="IP167" s="473">
        <v>0</v>
      </c>
      <c r="IQ167" s="473">
        <v>0</v>
      </c>
      <c r="IR167" s="473">
        <v>0</v>
      </c>
      <c r="IS167" s="473">
        <v>0</v>
      </c>
      <c r="IT167" s="473">
        <v>0</v>
      </c>
      <c r="IU167" s="473">
        <v>0</v>
      </c>
      <c r="IV167" s="473">
        <v>0</v>
      </c>
      <c r="IW167" s="473">
        <v>0</v>
      </c>
      <c r="IX167" s="473">
        <v>0</v>
      </c>
      <c r="IY167" s="473">
        <v>0</v>
      </c>
      <c r="IZ167" s="473">
        <v>0</v>
      </c>
      <c r="JA167" s="473">
        <v>0</v>
      </c>
      <c r="JB167" s="473">
        <v>0</v>
      </c>
      <c r="JC167" s="473">
        <v>0</v>
      </c>
      <c r="JD167" s="473">
        <v>0</v>
      </c>
      <c r="JE167" s="473">
        <v>0</v>
      </c>
      <c r="JF167" s="473">
        <v>0</v>
      </c>
      <c r="JG167" s="473">
        <v>0</v>
      </c>
      <c r="JH167" s="473">
        <v>0</v>
      </c>
      <c r="JI167" s="467" t="s">
        <v>1406</v>
      </c>
      <c r="JJ167" s="467" t="s">
        <v>1406</v>
      </c>
      <c r="JK167" s="395"/>
      <c r="JL167" s="395"/>
      <c r="JM167" s="395"/>
      <c r="JN167" s="395"/>
      <c r="JO167" s="395"/>
      <c r="JP167" s="395"/>
      <c r="JQ167" s="395"/>
      <c r="JR167" s="395"/>
      <c r="JS167" s="395"/>
      <c r="JT167" s="395"/>
      <c r="JU167" s="395"/>
      <c r="JV167" s="395"/>
      <c r="JW167" s="395"/>
      <c r="JX167" s="395"/>
      <c r="JY167" s="395"/>
      <c r="JZ167" s="395"/>
      <c r="KA167" s="395"/>
      <c r="KB167" s="395"/>
      <c r="KC167" s="395"/>
      <c r="KD167" s="395"/>
      <c r="KE167" s="395"/>
      <c r="KF167" s="395"/>
      <c r="KG167" s="395"/>
      <c r="KH167" s="395"/>
      <c r="KI167" s="395"/>
      <c r="KJ167" s="395"/>
      <c r="KK167" s="395"/>
      <c r="KL167" s="395"/>
      <c r="KM167" s="395"/>
      <c r="KN167" s="395"/>
      <c r="KO167" s="395"/>
      <c r="KP167" s="395"/>
      <c r="KQ167" s="395"/>
      <c r="KR167" s="395"/>
      <c r="KS167" s="395"/>
      <c r="KT167" s="395"/>
      <c r="KU167" s="395"/>
      <c r="KV167" s="395"/>
      <c r="KW167" s="395"/>
      <c r="KX167" s="395"/>
      <c r="KY167" s="395"/>
      <c r="KZ167" s="395"/>
      <c r="LA167" s="395"/>
      <c r="LB167" s="395"/>
      <c r="LC167" s="395"/>
      <c r="LD167" s="395"/>
      <c r="LE167" s="395"/>
      <c r="LF167" s="395"/>
      <c r="LG167" s="395"/>
      <c r="LH167" s="395"/>
      <c r="LI167" s="395"/>
      <c r="LJ167" s="395"/>
      <c r="LK167" s="395"/>
      <c r="LL167" s="395"/>
      <c r="LM167" s="395"/>
      <c r="LN167" s="395"/>
      <c r="LO167" s="395"/>
      <c r="LP167" s="395"/>
      <c r="LQ167" s="395"/>
      <c r="LR167" s="395"/>
      <c r="LS167" s="395"/>
      <c r="LT167" s="395"/>
      <c r="LU167" s="395"/>
      <c r="LV167" s="395"/>
      <c r="LW167" s="395"/>
      <c r="LX167" s="395"/>
      <c r="LY167" s="395"/>
      <c r="LZ167" s="395"/>
      <c r="MA167" s="395"/>
      <c r="MB167" s="395"/>
      <c r="MC167" s="395"/>
      <c r="MD167" s="395"/>
      <c r="ME167" s="395"/>
      <c r="MF167" s="395"/>
      <c r="MG167" s="395"/>
      <c r="MH167" s="395"/>
      <c r="MI167" s="395"/>
      <c r="MJ167" s="395"/>
      <c r="MK167" s="395"/>
      <c r="ML167" s="395"/>
      <c r="MM167" s="395"/>
      <c r="MN167" s="395"/>
      <c r="MO167" s="395"/>
      <c r="MP167" s="395"/>
      <c r="MQ167" s="395"/>
      <c r="MR167" s="395"/>
      <c r="MS167" s="395"/>
      <c r="MT167" s="395"/>
      <c r="MU167" s="395"/>
      <c r="MV167" s="395"/>
      <c r="MW167" s="395"/>
      <c r="MX167" s="395"/>
      <c r="MY167" s="395"/>
      <c r="MZ167" s="395"/>
      <c r="NA167" s="395"/>
      <c r="NB167" s="395"/>
      <c r="NC167" s="395"/>
      <c r="ND167" s="395"/>
      <c r="NE167" s="395"/>
      <c r="NF167" s="395"/>
      <c r="NG167" s="489"/>
      <c r="NH167" s="475">
        <v>2.3841296750136602</v>
      </c>
      <c r="NI167" s="475">
        <v>2.9238966334367529</v>
      </c>
      <c r="NJ167" s="475">
        <v>1.8655037985237097</v>
      </c>
      <c r="NK167" s="475">
        <v>625.32588994326136</v>
      </c>
      <c r="NL167" s="475">
        <v>2.1972851473039805</v>
      </c>
      <c r="NM167" s="475">
        <v>6.137999999999999E-2</v>
      </c>
      <c r="NN167" s="475">
        <v>0.17646699999999996</v>
      </c>
      <c r="NO167" s="475">
        <v>1.7901999999999998E-2</v>
      </c>
      <c r="NP167" s="475">
        <v>9.2823096331863392E-3</v>
      </c>
      <c r="NQ167" s="475">
        <v>0.14279572125385015</v>
      </c>
      <c r="NR167" s="475">
        <v>0.20861430348595303</v>
      </c>
      <c r="NS167" s="475">
        <v>0</v>
      </c>
      <c r="NT167" s="475">
        <v>1.1612624864361085</v>
      </c>
      <c r="NU167" s="475">
        <v>5.2853365682647528E-3</v>
      </c>
      <c r="NV167" s="475">
        <v>0</v>
      </c>
      <c r="NW167" s="475">
        <v>0.12014375213334795</v>
      </c>
      <c r="NX167" s="475">
        <v>0</v>
      </c>
      <c r="NY167" s="475">
        <v>0</v>
      </c>
      <c r="NZ167" s="475">
        <v>0.29740132816008291</v>
      </c>
      <c r="OA167" s="475">
        <v>2.0339990069880222E-2</v>
      </c>
      <c r="OB167" s="475">
        <v>0.2649999999999999</v>
      </c>
      <c r="OC167" s="475">
        <v>0.34432244744879698</v>
      </c>
      <c r="OD167" s="475">
        <v>2.6731023062480884E-14</v>
      </c>
      <c r="OE167" s="475">
        <v>2.3239396978174797E-13</v>
      </c>
      <c r="OF167" s="475">
        <v>0.1099999964237213</v>
      </c>
      <c r="OG167" s="475">
        <v>6.8540731072425837E-2</v>
      </c>
      <c r="OH167" s="475">
        <v>0.3416435442349649</v>
      </c>
      <c r="OI167" s="475">
        <v>0.11</v>
      </c>
      <c r="OJ167" s="475">
        <v>4.2952669999999998E-2</v>
      </c>
      <c r="OK167" s="475">
        <v>5.5099148715000004E-2</v>
      </c>
      <c r="OL167" s="475">
        <v>0.69581846186564189</v>
      </c>
      <c r="OM167" s="475" t="s">
        <v>1395</v>
      </c>
      <c r="ON167" s="475">
        <v>1</v>
      </c>
      <c r="OO167" s="475">
        <v>156</v>
      </c>
      <c r="OP167" s="490"/>
      <c r="OQ167" s="491" t="s">
        <v>1395</v>
      </c>
      <c r="OR167" s="478" t="s">
        <v>1395</v>
      </c>
      <c r="OS167" s="479">
        <v>461756.99999999994</v>
      </c>
      <c r="OT167" s="479">
        <v>2040</v>
      </c>
      <c r="OU167" s="479" t="s">
        <v>1395</v>
      </c>
      <c r="OV167" s="479" t="s">
        <v>1395</v>
      </c>
      <c r="OW167" s="479">
        <v>0</v>
      </c>
      <c r="OX167" s="479">
        <v>1</v>
      </c>
      <c r="OY167" s="480">
        <v>1</v>
      </c>
      <c r="OZ167" s="480">
        <v>0.68475645126279561</v>
      </c>
      <c r="PA167" s="481"/>
      <c r="PB167" s="482">
        <v>2.3841296750136602</v>
      </c>
      <c r="PC167" s="483"/>
      <c r="PD167" s="478">
        <v>44.488718950919008</v>
      </c>
      <c r="PE167" s="479">
        <v>4.0426003650096581E-11</v>
      </c>
      <c r="PF167" s="479">
        <v>59.896478942408805</v>
      </c>
      <c r="PG167" s="480">
        <v>2.3841296750136602</v>
      </c>
      <c r="PH167" s="483"/>
      <c r="PI167" s="478">
        <v>2.3841296750136602</v>
      </c>
      <c r="PJ167" s="479">
        <v>106725</v>
      </c>
      <c r="PK167" s="479">
        <v>250</v>
      </c>
      <c r="PL167" s="479">
        <v>-4.7798438122771625E-2</v>
      </c>
      <c r="PM167" s="484">
        <v>36</v>
      </c>
      <c r="PN167" s="479">
        <v>11556</v>
      </c>
      <c r="PO167" s="485">
        <v>2037</v>
      </c>
      <c r="PP167" s="479">
        <v>33</v>
      </c>
      <c r="PQ167" s="479">
        <v>0</v>
      </c>
      <c r="PR167" s="486" t="s">
        <v>1919</v>
      </c>
      <c r="PS167" s="486" t="s">
        <v>1657</v>
      </c>
      <c r="PT167" s="479">
        <v>1</v>
      </c>
      <c r="PU167" s="487" t="s">
        <v>1918</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row>
    <row r="168" spans="1:457" x14ac:dyDescent="0.35">
      <c r="A168" s="459" t="s">
        <v>1920</v>
      </c>
      <c r="B168" s="460">
        <v>2.3363312368908886</v>
      </c>
      <c r="C168" s="488">
        <f>NPV(About!A$94,'H2 Data'!AE$2:BH$2)/30*AB168+B168</f>
        <v>2.3363312368908886</v>
      </c>
      <c r="D168" s="462" t="s">
        <v>1592</v>
      </c>
      <c r="E168" s="463" t="s">
        <v>1920</v>
      </c>
      <c r="F168" s="463" t="s">
        <v>1391</v>
      </c>
      <c r="G168" s="463" t="s">
        <v>1392</v>
      </c>
      <c r="H168" s="463" t="s">
        <v>1829</v>
      </c>
      <c r="I168" s="463" t="s">
        <v>1394</v>
      </c>
      <c r="J168" s="464">
        <v>2041</v>
      </c>
      <c r="K168" s="465">
        <v>265</v>
      </c>
      <c r="L168" s="466">
        <v>0.14000000000000001</v>
      </c>
      <c r="M168" s="466">
        <v>2.3300000000000001E-2</v>
      </c>
      <c r="N168" s="466">
        <v>0.25</v>
      </c>
      <c r="O168" s="471">
        <v>0.11</v>
      </c>
      <c r="P168" s="465">
        <v>1</v>
      </c>
      <c r="Q168" s="465">
        <v>2</v>
      </c>
      <c r="R168" s="465">
        <v>30</v>
      </c>
      <c r="S168" s="467" t="s">
        <v>1395</v>
      </c>
      <c r="T168" s="468">
        <v>17336</v>
      </c>
      <c r="U168" s="468">
        <v>170884</v>
      </c>
      <c r="V168" s="468">
        <v>59438.000000000007</v>
      </c>
      <c r="W168" s="468">
        <v>4953</v>
      </c>
      <c r="X168" s="465">
        <v>0</v>
      </c>
      <c r="Y168" s="469" t="s">
        <v>1888</v>
      </c>
      <c r="Z168" s="470">
        <v>21.57</v>
      </c>
      <c r="AA168" s="469" t="s">
        <v>1397</v>
      </c>
      <c r="AB168" s="465">
        <v>0</v>
      </c>
      <c r="AC168" s="466">
        <v>0</v>
      </c>
      <c r="AD168" s="466">
        <v>0.7</v>
      </c>
      <c r="AE168" s="466">
        <v>0.7</v>
      </c>
      <c r="AF168" s="467" t="s">
        <v>1398</v>
      </c>
      <c r="AG168" s="465">
        <v>428.92329999999998</v>
      </c>
      <c r="AH168" s="465">
        <v>428.92329999999998</v>
      </c>
      <c r="AI168" s="465">
        <v>428.92329999999998</v>
      </c>
      <c r="AJ168" s="465">
        <v>30</v>
      </c>
      <c r="AK168" s="469" t="s">
        <v>1399</v>
      </c>
      <c r="AL168" s="466">
        <v>0.91</v>
      </c>
      <c r="AM168" s="466">
        <v>0.01</v>
      </c>
      <c r="AN168" s="469" t="s">
        <v>1400</v>
      </c>
      <c r="AO168" s="466"/>
      <c r="AP168" s="466"/>
      <c r="AQ168" s="466"/>
      <c r="AR168" s="466"/>
      <c r="AS168" s="466"/>
      <c r="AT168" s="466"/>
      <c r="AU168" s="466"/>
      <c r="AV168" s="466"/>
      <c r="AW168" s="466"/>
      <c r="AX168" s="466"/>
      <c r="AY168" s="466"/>
      <c r="AZ168" s="466"/>
      <c r="BA168" s="466"/>
      <c r="BB168" s="466"/>
      <c r="BC168" s="466"/>
      <c r="BD168" s="466"/>
      <c r="BE168" s="466"/>
      <c r="BF168" s="466"/>
      <c r="BG168" s="466"/>
      <c r="BH168" s="466"/>
      <c r="BI168" s="466"/>
      <c r="BJ168" s="466"/>
      <c r="BK168" s="466"/>
      <c r="BL168" s="466"/>
      <c r="BM168" s="466"/>
      <c r="BN168" s="466"/>
      <c r="BO168" s="466"/>
      <c r="BP168" s="466"/>
      <c r="BQ168" s="466"/>
      <c r="BR168" s="466"/>
      <c r="BS168" s="466"/>
      <c r="BT168" s="466"/>
      <c r="BU168" s="466"/>
      <c r="BV168" s="466"/>
      <c r="BW168" s="466"/>
      <c r="BX168" s="466"/>
      <c r="BY168" s="466"/>
      <c r="BZ168" s="466"/>
      <c r="CA168" s="466"/>
      <c r="CB168" s="466"/>
      <c r="CC168" s="466"/>
      <c r="CD168" s="466"/>
      <c r="CE168" s="466"/>
      <c r="CF168" s="466"/>
      <c r="CG168" s="466"/>
      <c r="CH168" s="466"/>
      <c r="CI168" s="466"/>
      <c r="CJ168" s="466"/>
      <c r="CK168" s="466"/>
      <c r="CL168" s="466"/>
      <c r="CM168" s="466"/>
      <c r="CN168" s="466"/>
      <c r="CO168" s="466"/>
      <c r="CP168" s="466"/>
      <c r="CQ168" s="466"/>
      <c r="CR168" s="466"/>
      <c r="CS168" s="466"/>
      <c r="CT168" s="466"/>
      <c r="CU168" s="466"/>
      <c r="CV168" s="466"/>
      <c r="CW168" s="466"/>
      <c r="CX168" s="466"/>
      <c r="CY168" s="466"/>
      <c r="CZ168" s="466"/>
      <c r="DA168" s="466"/>
      <c r="DB168" s="466"/>
      <c r="DC168" s="466"/>
      <c r="DD168" s="466"/>
      <c r="DE168" s="466"/>
      <c r="DF168" s="466"/>
      <c r="DG168" s="466"/>
      <c r="DH168" s="466"/>
      <c r="DI168" s="466"/>
      <c r="DJ168" s="466"/>
      <c r="DK168" s="466"/>
      <c r="DL168" s="466"/>
      <c r="DM168" s="466"/>
      <c r="DN168" s="466"/>
      <c r="DO168" s="466"/>
      <c r="DP168" s="466"/>
      <c r="DQ168" s="466"/>
      <c r="DR168" s="466"/>
      <c r="DS168" s="466"/>
      <c r="DT168" s="466"/>
      <c r="DU168" s="466"/>
      <c r="DV168" s="466"/>
      <c r="DW168" s="471"/>
      <c r="DX168" s="466"/>
      <c r="DY168" s="466"/>
      <c r="DZ168" s="466"/>
      <c r="EA168" s="466"/>
      <c r="EB168" s="466"/>
      <c r="EC168" s="466"/>
      <c r="ED168" s="466"/>
      <c r="EE168" s="466"/>
      <c r="EF168" s="466"/>
      <c r="EG168" s="466"/>
      <c r="EH168" s="466"/>
      <c r="EI168" s="466"/>
      <c r="EJ168" s="466"/>
      <c r="EK168" s="465"/>
      <c r="EL168" s="465"/>
      <c r="EM168" s="465"/>
      <c r="EN168" s="465"/>
      <c r="EO168" s="466"/>
      <c r="EP168" s="466"/>
      <c r="EQ168" s="466"/>
      <c r="ER168" s="465"/>
      <c r="ES168" s="465"/>
      <c r="ET168" s="465"/>
      <c r="EU168" s="465"/>
      <c r="EV168" s="465"/>
      <c r="EW168" s="467"/>
      <c r="EX168" s="467" t="s">
        <v>1401</v>
      </c>
      <c r="EY168" s="467">
        <v>0</v>
      </c>
      <c r="EZ168" s="467">
        <v>0</v>
      </c>
      <c r="FA168" s="467">
        <v>0</v>
      </c>
      <c r="FB168" s="469" t="s">
        <v>1402</v>
      </c>
      <c r="FC168" s="467">
        <v>100</v>
      </c>
      <c r="FD168" s="469" t="s">
        <v>1831</v>
      </c>
      <c r="FE168" s="467">
        <v>0</v>
      </c>
      <c r="FF168" s="469" t="s">
        <v>1404</v>
      </c>
      <c r="FG168" s="467">
        <v>0</v>
      </c>
      <c r="FH168" s="469" t="s">
        <v>1405</v>
      </c>
      <c r="FI168" s="467">
        <v>0</v>
      </c>
      <c r="FJ168" s="469" t="s">
        <v>1405</v>
      </c>
      <c r="FK168" s="467">
        <v>0</v>
      </c>
      <c r="FL168" s="472">
        <v>1</v>
      </c>
      <c r="FM168" s="473">
        <v>0</v>
      </c>
      <c r="FN168" s="473">
        <v>0</v>
      </c>
      <c r="FO168" s="473">
        <v>0</v>
      </c>
      <c r="FP168" s="473">
        <v>0</v>
      </c>
      <c r="FQ168" s="473">
        <v>0</v>
      </c>
      <c r="FR168" s="473">
        <v>0</v>
      </c>
      <c r="FS168" s="473">
        <v>0</v>
      </c>
      <c r="FT168" s="473">
        <v>0</v>
      </c>
      <c r="FU168" s="473">
        <v>0</v>
      </c>
      <c r="FV168" s="473">
        <v>92222</v>
      </c>
      <c r="FW168" s="473">
        <v>0</v>
      </c>
      <c r="FX168" s="473">
        <v>0</v>
      </c>
      <c r="FY168" s="473">
        <v>0</v>
      </c>
      <c r="FZ168" s="473">
        <v>0</v>
      </c>
      <c r="GA168" s="473">
        <v>0</v>
      </c>
      <c r="GB168" s="473">
        <v>0</v>
      </c>
      <c r="GC168" s="473">
        <v>0</v>
      </c>
      <c r="GD168" s="473">
        <v>0</v>
      </c>
      <c r="GE168" s="473">
        <v>0</v>
      </c>
      <c r="GF168" s="473">
        <v>112749.00000000001</v>
      </c>
      <c r="GG168" s="473">
        <v>0</v>
      </c>
      <c r="GH168" s="473">
        <v>0</v>
      </c>
      <c r="GI168" s="473">
        <v>0</v>
      </c>
      <c r="GJ168" s="473">
        <v>0</v>
      </c>
      <c r="GK168" s="473">
        <v>0</v>
      </c>
      <c r="GL168" s="473">
        <v>0</v>
      </c>
      <c r="GM168" s="473">
        <v>0</v>
      </c>
      <c r="GN168" s="473">
        <v>0</v>
      </c>
      <c r="GO168" s="473">
        <v>0</v>
      </c>
      <c r="GP168" s="473">
        <v>0</v>
      </c>
      <c r="GQ168" s="473">
        <v>0</v>
      </c>
      <c r="GR168" s="473">
        <v>0</v>
      </c>
      <c r="GS168" s="473">
        <v>0</v>
      </c>
      <c r="GT168" s="473">
        <v>0</v>
      </c>
      <c r="GU168" s="473">
        <v>0</v>
      </c>
      <c r="GV168" s="473">
        <v>0</v>
      </c>
      <c r="GW168" s="473">
        <v>0</v>
      </c>
      <c r="GX168" s="473">
        <v>0</v>
      </c>
      <c r="GY168" s="473">
        <v>0</v>
      </c>
      <c r="GZ168" s="473">
        <v>0</v>
      </c>
      <c r="HA168" s="473">
        <v>0</v>
      </c>
      <c r="HB168" s="473">
        <v>0</v>
      </c>
      <c r="HC168" s="473">
        <v>0</v>
      </c>
      <c r="HD168" s="473">
        <v>0</v>
      </c>
      <c r="HE168" s="473">
        <v>0</v>
      </c>
      <c r="HF168" s="473">
        <v>0</v>
      </c>
      <c r="HG168" s="473">
        <v>0</v>
      </c>
      <c r="HH168" s="473">
        <v>0</v>
      </c>
      <c r="HI168" s="473">
        <v>0</v>
      </c>
      <c r="HJ168" s="473">
        <v>0</v>
      </c>
      <c r="HK168" s="473">
        <v>0</v>
      </c>
      <c r="HL168" s="473">
        <v>0</v>
      </c>
      <c r="HM168" s="473">
        <v>0</v>
      </c>
      <c r="HN168" s="473">
        <v>0</v>
      </c>
      <c r="HO168" s="473">
        <v>0</v>
      </c>
      <c r="HP168" s="473">
        <v>0</v>
      </c>
      <c r="HQ168" s="473">
        <v>0</v>
      </c>
      <c r="HR168" s="473">
        <v>0</v>
      </c>
      <c r="HS168" s="473">
        <v>0</v>
      </c>
      <c r="HT168" s="473">
        <v>0</v>
      </c>
      <c r="HU168" s="473">
        <v>0</v>
      </c>
      <c r="HV168" s="473">
        <v>0</v>
      </c>
      <c r="HW168" s="473">
        <v>0</v>
      </c>
      <c r="HX168" s="473">
        <v>0</v>
      </c>
      <c r="HY168" s="473">
        <v>0</v>
      </c>
      <c r="HZ168" s="473">
        <v>0</v>
      </c>
      <c r="IA168" s="473">
        <v>0</v>
      </c>
      <c r="IB168" s="473">
        <v>0</v>
      </c>
      <c r="IC168" s="473">
        <v>0</v>
      </c>
      <c r="ID168" s="473">
        <v>0</v>
      </c>
      <c r="IE168" s="473">
        <v>0</v>
      </c>
      <c r="IF168" s="473">
        <v>0</v>
      </c>
      <c r="IG168" s="473">
        <v>0</v>
      </c>
      <c r="IH168" s="473">
        <v>0</v>
      </c>
      <c r="II168" s="473">
        <v>0</v>
      </c>
      <c r="IJ168" s="473">
        <v>0</v>
      </c>
      <c r="IK168" s="473">
        <v>0</v>
      </c>
      <c r="IL168" s="473">
        <v>0</v>
      </c>
      <c r="IM168" s="473">
        <v>0</v>
      </c>
      <c r="IN168" s="473">
        <v>0</v>
      </c>
      <c r="IO168" s="473">
        <v>0</v>
      </c>
      <c r="IP168" s="473">
        <v>0</v>
      </c>
      <c r="IQ168" s="473">
        <v>0</v>
      </c>
      <c r="IR168" s="473">
        <v>0</v>
      </c>
      <c r="IS168" s="473">
        <v>0</v>
      </c>
      <c r="IT168" s="473">
        <v>0</v>
      </c>
      <c r="IU168" s="473">
        <v>0</v>
      </c>
      <c r="IV168" s="473">
        <v>0</v>
      </c>
      <c r="IW168" s="473">
        <v>0</v>
      </c>
      <c r="IX168" s="473">
        <v>0</v>
      </c>
      <c r="IY168" s="473">
        <v>0</v>
      </c>
      <c r="IZ168" s="473">
        <v>0</v>
      </c>
      <c r="JA168" s="473">
        <v>0</v>
      </c>
      <c r="JB168" s="473">
        <v>0</v>
      </c>
      <c r="JC168" s="473">
        <v>0</v>
      </c>
      <c r="JD168" s="473">
        <v>0</v>
      </c>
      <c r="JE168" s="473">
        <v>0</v>
      </c>
      <c r="JF168" s="473">
        <v>0</v>
      </c>
      <c r="JG168" s="473">
        <v>0</v>
      </c>
      <c r="JH168" s="473">
        <v>0</v>
      </c>
      <c r="JI168" s="467" t="s">
        <v>1406</v>
      </c>
      <c r="JJ168" s="467" t="s">
        <v>1406</v>
      </c>
      <c r="JK168" s="395"/>
      <c r="JL168" s="395"/>
      <c r="JM168" s="395"/>
      <c r="JN168" s="395"/>
      <c r="JO168" s="395"/>
      <c r="JP168" s="395"/>
      <c r="JQ168" s="395"/>
      <c r="JR168" s="395"/>
      <c r="JS168" s="395"/>
      <c r="JT168" s="395"/>
      <c r="JU168" s="395"/>
      <c r="JV168" s="395"/>
      <c r="JW168" s="395"/>
      <c r="JX168" s="395"/>
      <c r="JY168" s="395"/>
      <c r="JZ168" s="395"/>
      <c r="KA168" s="395"/>
      <c r="KB168" s="395"/>
      <c r="KC168" s="395"/>
      <c r="KD168" s="395"/>
      <c r="KE168" s="395"/>
      <c r="KF168" s="395"/>
      <c r="KG168" s="395"/>
      <c r="KH168" s="395"/>
      <c r="KI168" s="395"/>
      <c r="KJ168" s="395"/>
      <c r="KK168" s="395"/>
      <c r="KL168" s="395"/>
      <c r="KM168" s="395"/>
      <c r="KN168" s="395"/>
      <c r="KO168" s="395"/>
      <c r="KP168" s="395"/>
      <c r="KQ168" s="395"/>
      <c r="KR168" s="395"/>
      <c r="KS168" s="395"/>
      <c r="KT168" s="395"/>
      <c r="KU168" s="395"/>
      <c r="KV168" s="395"/>
      <c r="KW168" s="395"/>
      <c r="KX168" s="395"/>
      <c r="KY168" s="395"/>
      <c r="KZ168" s="395"/>
      <c r="LA168" s="395"/>
      <c r="LB168" s="395"/>
      <c r="LC168" s="395"/>
      <c r="LD168" s="395"/>
      <c r="LE168" s="395"/>
      <c r="LF168" s="395"/>
      <c r="LG168" s="395"/>
      <c r="LH168" s="395"/>
      <c r="LI168" s="395"/>
      <c r="LJ168" s="395"/>
      <c r="LK168" s="395"/>
      <c r="LL168" s="395"/>
      <c r="LM168" s="395"/>
      <c r="LN168" s="395"/>
      <c r="LO168" s="395"/>
      <c r="LP168" s="395"/>
      <c r="LQ168" s="395"/>
      <c r="LR168" s="395"/>
      <c r="LS168" s="395"/>
      <c r="LT168" s="395"/>
      <c r="LU168" s="395"/>
      <c r="LV168" s="395"/>
      <c r="LW168" s="395"/>
      <c r="LX168" s="395"/>
      <c r="LY168" s="395"/>
      <c r="LZ168" s="395"/>
      <c r="MA168" s="395"/>
      <c r="MB168" s="395"/>
      <c r="MC168" s="395"/>
      <c r="MD168" s="395"/>
      <c r="ME168" s="395"/>
      <c r="MF168" s="395"/>
      <c r="MG168" s="395"/>
      <c r="MH168" s="395"/>
      <c r="MI168" s="395"/>
      <c r="MJ168" s="395"/>
      <c r="MK168" s="395"/>
      <c r="ML168" s="395"/>
      <c r="MM168" s="395"/>
      <c r="MN168" s="395"/>
      <c r="MO168" s="395"/>
      <c r="MP168" s="395"/>
      <c r="MQ168" s="395"/>
      <c r="MR168" s="395"/>
      <c r="MS168" s="395"/>
      <c r="MT168" s="395"/>
      <c r="MU168" s="395"/>
      <c r="MV168" s="395"/>
      <c r="MW168" s="395"/>
      <c r="MX168" s="395"/>
      <c r="MY168" s="395"/>
      <c r="MZ168" s="395"/>
      <c r="NA168" s="395"/>
      <c r="NB168" s="395"/>
      <c r="NC168" s="395"/>
      <c r="ND168" s="395"/>
      <c r="NE168" s="395"/>
      <c r="NF168" s="395"/>
      <c r="NG168" s="489"/>
      <c r="NH168" s="475">
        <v>2.3363312368908886</v>
      </c>
      <c r="NI168" s="475">
        <v>2.8652766289229863</v>
      </c>
      <c r="NJ168" s="475">
        <v>1.8611631679212883</v>
      </c>
      <c r="NK168" s="475">
        <v>627.00820517518605</v>
      </c>
      <c r="NL168" s="475">
        <v>2.1666285292900098</v>
      </c>
      <c r="NM168" s="475">
        <v>5.9438000000000005E-2</v>
      </c>
      <c r="NN168" s="475">
        <v>0.17088400000000001</v>
      </c>
      <c r="NO168" s="475">
        <v>1.7336000000000001E-2</v>
      </c>
      <c r="NP168" s="475">
        <v>8.9758895782224221E-3</v>
      </c>
      <c r="NQ168" s="475">
        <v>0.13805409399539695</v>
      </c>
      <c r="NR168" s="475">
        <v>0.20200716271874469</v>
      </c>
      <c r="NS168" s="475">
        <v>0</v>
      </c>
      <c r="NT168" s="475">
        <v>1.1615571542735985</v>
      </c>
      <c r="NU168" s="475">
        <v>5.4074231828918819E-3</v>
      </c>
      <c r="NV168" s="475">
        <v>0</v>
      </c>
      <c r="NW168" s="475">
        <v>0.11681115070663518</v>
      </c>
      <c r="NX168" s="475">
        <v>0</v>
      </c>
      <c r="NY168" s="475">
        <v>0</v>
      </c>
      <c r="NZ168" s="475">
        <v>0.28931696525629802</v>
      </c>
      <c r="OA168" s="475">
        <v>2.0340001308620449E-2</v>
      </c>
      <c r="OB168" s="475">
        <v>0.2649999999999999</v>
      </c>
      <c r="OC168" s="475">
        <v>0.33405677280116497</v>
      </c>
      <c r="OD168" s="475">
        <v>1.3003371282394414E-14</v>
      </c>
      <c r="OE168" s="475">
        <v>1.1304861268490321E-13</v>
      </c>
      <c r="OF168" s="475">
        <v>0.1099999964237213</v>
      </c>
      <c r="OG168" s="475">
        <v>6.863259375095368E-2</v>
      </c>
      <c r="OH168" s="475">
        <v>0.34198483121804074</v>
      </c>
      <c r="OI168" s="475">
        <v>0.11</v>
      </c>
      <c r="OJ168" s="475">
        <v>4.2892329999999999E-2</v>
      </c>
      <c r="OK168" s="475">
        <v>5.506810378500001E-2</v>
      </c>
      <c r="OL168" s="475">
        <v>0.68194728724448805</v>
      </c>
      <c r="OM168" s="475" t="s">
        <v>1395</v>
      </c>
      <c r="ON168" s="475">
        <v>1</v>
      </c>
      <c r="OO168" s="475">
        <v>157</v>
      </c>
      <c r="OP168" s="490"/>
      <c r="OQ168" s="491" t="s">
        <v>1395</v>
      </c>
      <c r="OR168" s="478" t="s">
        <v>1395</v>
      </c>
      <c r="OS168" s="479">
        <v>457582</v>
      </c>
      <c r="OT168" s="479">
        <v>2041</v>
      </c>
      <c r="OU168" s="479" t="s">
        <v>1395</v>
      </c>
      <c r="OV168" s="479" t="s">
        <v>1395</v>
      </c>
      <c r="OW168" s="479">
        <v>0</v>
      </c>
      <c r="OX168" s="479">
        <v>1</v>
      </c>
      <c r="OY168" s="480">
        <v>1</v>
      </c>
      <c r="OZ168" s="480">
        <v>0.67110614672417912</v>
      </c>
      <c r="PA168" s="481"/>
      <c r="PB168" s="482">
        <v>2.3363312368908886</v>
      </c>
      <c r="PC168" s="483"/>
      <c r="PD168" s="478">
        <v>44.755770835064787</v>
      </c>
      <c r="PE168" s="479">
        <v>2.0429696608013978E-11</v>
      </c>
      <c r="PF168" s="479">
        <v>60.369414149311723</v>
      </c>
      <c r="PG168" s="480">
        <v>2.3363312368908886</v>
      </c>
      <c r="PH168" s="483"/>
      <c r="PI168" s="478">
        <v>2.3363312368908886</v>
      </c>
      <c r="PJ168" s="479">
        <v>106990</v>
      </c>
      <c r="PK168" s="479">
        <v>265</v>
      </c>
      <c r="PL168" s="479">
        <v>-3.8942564180158179E-2</v>
      </c>
      <c r="PM168" s="484">
        <v>36</v>
      </c>
      <c r="PN168" s="479">
        <v>11520</v>
      </c>
      <c r="PO168" s="485">
        <v>2038</v>
      </c>
      <c r="PP168" s="479">
        <v>33</v>
      </c>
      <c r="PQ168" s="479">
        <v>0</v>
      </c>
      <c r="PR168" s="486" t="s">
        <v>1921</v>
      </c>
      <c r="PS168" s="486" t="s">
        <v>1657</v>
      </c>
      <c r="PT168" s="479">
        <v>1</v>
      </c>
      <c r="PU168" s="487" t="s">
        <v>1920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row>
    <row r="169" spans="1:457" x14ac:dyDescent="0.35">
      <c r="A169" s="459" t="s">
        <v>1922</v>
      </c>
      <c r="B169" s="460">
        <v>2.2973886727107304</v>
      </c>
      <c r="C169" s="488">
        <f>NPV(About!A$94,'H2 Data'!AE$2:BH$2)/30*AB169+B169</f>
        <v>2.2973886727107304</v>
      </c>
      <c r="D169" s="462" t="s">
        <v>1592</v>
      </c>
      <c r="E169" s="463" t="s">
        <v>1922</v>
      </c>
      <c r="F169" s="463" t="s">
        <v>1391</v>
      </c>
      <c r="G169" s="463" t="s">
        <v>1392</v>
      </c>
      <c r="H169" s="463" t="s">
        <v>1829</v>
      </c>
      <c r="I169" s="463" t="s">
        <v>1394</v>
      </c>
      <c r="J169" s="464">
        <v>2042</v>
      </c>
      <c r="K169" s="465">
        <v>280</v>
      </c>
      <c r="L169" s="466">
        <v>0.14000000000000001</v>
      </c>
      <c r="M169" s="466">
        <v>2.3300000000000001E-2</v>
      </c>
      <c r="N169" s="466">
        <v>0.25</v>
      </c>
      <c r="O169" s="471">
        <v>0.11</v>
      </c>
      <c r="P169" s="465">
        <v>1</v>
      </c>
      <c r="Q169" s="465">
        <v>2</v>
      </c>
      <c r="R169" s="465">
        <v>30</v>
      </c>
      <c r="S169" s="467" t="s">
        <v>1395</v>
      </c>
      <c r="T169" s="468">
        <v>16933</v>
      </c>
      <c r="U169" s="468">
        <v>166910.99999999997</v>
      </c>
      <c r="V169" s="468">
        <v>58055.999999999993</v>
      </c>
      <c r="W169" s="468">
        <v>4837.9999999999991</v>
      </c>
      <c r="X169" s="465">
        <v>0</v>
      </c>
      <c r="Y169" s="469" t="s">
        <v>1888</v>
      </c>
      <c r="Z169" s="470">
        <v>21.65</v>
      </c>
      <c r="AA169" s="469" t="s">
        <v>1397</v>
      </c>
      <c r="AB169" s="465">
        <v>0</v>
      </c>
      <c r="AC169" s="466">
        <v>0</v>
      </c>
      <c r="AD169" s="466">
        <v>0.7</v>
      </c>
      <c r="AE169" s="466">
        <v>0.7</v>
      </c>
      <c r="AF169" s="467" t="s">
        <v>1398</v>
      </c>
      <c r="AG169" s="465">
        <v>428.36</v>
      </c>
      <c r="AH169" s="465">
        <v>428.36</v>
      </c>
      <c r="AI169" s="465">
        <v>428.36</v>
      </c>
      <c r="AJ169" s="465">
        <v>30</v>
      </c>
      <c r="AK169" s="469" t="s">
        <v>1399</v>
      </c>
      <c r="AL169" s="466">
        <v>0.91</v>
      </c>
      <c r="AM169" s="466">
        <v>0.01</v>
      </c>
      <c r="AN169" s="469" t="s">
        <v>1400</v>
      </c>
      <c r="AO169" s="466"/>
      <c r="AP169" s="466"/>
      <c r="AQ169" s="466"/>
      <c r="AR169" s="466"/>
      <c r="AS169" s="466"/>
      <c r="AT169" s="466"/>
      <c r="AU169" s="466"/>
      <c r="AV169" s="466"/>
      <c r="AW169" s="466"/>
      <c r="AX169" s="466"/>
      <c r="AY169" s="466"/>
      <c r="AZ169" s="466"/>
      <c r="BA169" s="466"/>
      <c r="BB169" s="466"/>
      <c r="BC169" s="466"/>
      <c r="BD169" s="466"/>
      <c r="BE169" s="466"/>
      <c r="BF169" s="466"/>
      <c r="BG169" s="466"/>
      <c r="BH169" s="466"/>
      <c r="BI169" s="466"/>
      <c r="BJ169" s="466"/>
      <c r="BK169" s="466"/>
      <c r="BL169" s="466"/>
      <c r="BM169" s="466"/>
      <c r="BN169" s="466"/>
      <c r="BO169" s="466"/>
      <c r="BP169" s="466"/>
      <c r="BQ169" s="466"/>
      <c r="BR169" s="466"/>
      <c r="BS169" s="466"/>
      <c r="BT169" s="466"/>
      <c r="BU169" s="466"/>
      <c r="BV169" s="466"/>
      <c r="BW169" s="466"/>
      <c r="BX169" s="466"/>
      <c r="BY169" s="466"/>
      <c r="BZ169" s="466"/>
      <c r="CA169" s="466"/>
      <c r="CB169" s="466"/>
      <c r="CC169" s="466"/>
      <c r="CD169" s="466"/>
      <c r="CE169" s="466"/>
      <c r="CF169" s="466"/>
      <c r="CG169" s="466"/>
      <c r="CH169" s="466"/>
      <c r="CI169" s="466"/>
      <c r="CJ169" s="466"/>
      <c r="CK169" s="466"/>
      <c r="CL169" s="466"/>
      <c r="CM169" s="466"/>
      <c r="CN169" s="466"/>
      <c r="CO169" s="466"/>
      <c r="CP169" s="466"/>
      <c r="CQ169" s="466"/>
      <c r="CR169" s="466"/>
      <c r="CS169" s="466"/>
      <c r="CT169" s="466"/>
      <c r="CU169" s="466"/>
      <c r="CV169" s="466"/>
      <c r="CW169" s="466"/>
      <c r="CX169" s="466"/>
      <c r="CY169" s="466"/>
      <c r="CZ169" s="466"/>
      <c r="DA169" s="466"/>
      <c r="DB169" s="466"/>
      <c r="DC169" s="466"/>
      <c r="DD169" s="466"/>
      <c r="DE169" s="466"/>
      <c r="DF169" s="466"/>
      <c r="DG169" s="466"/>
      <c r="DH169" s="466"/>
      <c r="DI169" s="466"/>
      <c r="DJ169" s="466"/>
      <c r="DK169" s="466"/>
      <c r="DL169" s="466"/>
      <c r="DM169" s="466"/>
      <c r="DN169" s="466"/>
      <c r="DO169" s="466"/>
      <c r="DP169" s="466"/>
      <c r="DQ169" s="466"/>
      <c r="DR169" s="466"/>
      <c r="DS169" s="466"/>
      <c r="DT169" s="466"/>
      <c r="DU169" s="466"/>
      <c r="DV169" s="466"/>
      <c r="DW169" s="471"/>
      <c r="DX169" s="466"/>
      <c r="DY169" s="466"/>
      <c r="DZ169" s="466"/>
      <c r="EA169" s="466"/>
      <c r="EB169" s="466"/>
      <c r="EC169" s="466"/>
      <c r="ED169" s="466"/>
      <c r="EE169" s="466"/>
      <c r="EF169" s="466"/>
      <c r="EG169" s="466"/>
      <c r="EH169" s="466"/>
      <c r="EI169" s="466"/>
      <c r="EJ169" s="466"/>
      <c r="EK169" s="465"/>
      <c r="EL169" s="465"/>
      <c r="EM169" s="465"/>
      <c r="EN169" s="465"/>
      <c r="EO169" s="466"/>
      <c r="EP169" s="466"/>
      <c r="EQ169" s="466"/>
      <c r="ER169" s="465"/>
      <c r="ES169" s="465"/>
      <c r="ET169" s="465"/>
      <c r="EU169" s="465"/>
      <c r="EV169" s="465"/>
      <c r="EW169" s="467"/>
      <c r="EX169" s="467" t="s">
        <v>1401</v>
      </c>
      <c r="EY169" s="467">
        <v>0</v>
      </c>
      <c r="EZ169" s="467">
        <v>0</v>
      </c>
      <c r="FA169" s="467">
        <v>0</v>
      </c>
      <c r="FB169" s="469" t="s">
        <v>1402</v>
      </c>
      <c r="FC169" s="467">
        <v>100</v>
      </c>
      <c r="FD169" s="469" t="s">
        <v>1831</v>
      </c>
      <c r="FE169" s="467">
        <v>0</v>
      </c>
      <c r="FF169" s="469" t="s">
        <v>1404</v>
      </c>
      <c r="FG169" s="467">
        <v>0</v>
      </c>
      <c r="FH169" s="469" t="s">
        <v>1405</v>
      </c>
      <c r="FI169" s="467">
        <v>0</v>
      </c>
      <c r="FJ169" s="469" t="s">
        <v>1405</v>
      </c>
      <c r="FK169" s="467">
        <v>0</v>
      </c>
      <c r="FL169" s="472">
        <v>1</v>
      </c>
      <c r="FM169" s="473">
        <v>0</v>
      </c>
      <c r="FN169" s="473">
        <v>0</v>
      </c>
      <c r="FO169" s="473">
        <v>0</v>
      </c>
      <c r="FP169" s="473">
        <v>0</v>
      </c>
      <c r="FQ169" s="473">
        <v>0</v>
      </c>
      <c r="FR169" s="473">
        <v>0</v>
      </c>
      <c r="FS169" s="473">
        <v>0</v>
      </c>
      <c r="FT169" s="473">
        <v>0</v>
      </c>
      <c r="FU169" s="473">
        <v>0</v>
      </c>
      <c r="FV169" s="473">
        <v>94094</v>
      </c>
      <c r="FW169" s="473">
        <v>0</v>
      </c>
      <c r="FX169" s="473">
        <v>0</v>
      </c>
      <c r="FY169" s="473">
        <v>0</v>
      </c>
      <c r="FZ169" s="473">
        <v>0</v>
      </c>
      <c r="GA169" s="473">
        <v>0</v>
      </c>
      <c r="GB169" s="473">
        <v>0</v>
      </c>
      <c r="GC169" s="473">
        <v>0</v>
      </c>
      <c r="GD169" s="473">
        <v>0</v>
      </c>
      <c r="GE169" s="473">
        <v>0</v>
      </c>
      <c r="GF169" s="473">
        <v>115038</v>
      </c>
      <c r="GG169" s="473">
        <v>0</v>
      </c>
      <c r="GH169" s="473">
        <v>0</v>
      </c>
      <c r="GI169" s="473">
        <v>0</v>
      </c>
      <c r="GJ169" s="473">
        <v>0</v>
      </c>
      <c r="GK169" s="473">
        <v>0</v>
      </c>
      <c r="GL169" s="473">
        <v>0</v>
      </c>
      <c r="GM169" s="473">
        <v>0</v>
      </c>
      <c r="GN169" s="473">
        <v>0</v>
      </c>
      <c r="GO169" s="473">
        <v>0</v>
      </c>
      <c r="GP169" s="473">
        <v>0</v>
      </c>
      <c r="GQ169" s="473">
        <v>0</v>
      </c>
      <c r="GR169" s="473">
        <v>0</v>
      </c>
      <c r="GS169" s="473">
        <v>0</v>
      </c>
      <c r="GT169" s="473">
        <v>0</v>
      </c>
      <c r="GU169" s="473">
        <v>0</v>
      </c>
      <c r="GV169" s="473">
        <v>0</v>
      </c>
      <c r="GW169" s="473">
        <v>0</v>
      </c>
      <c r="GX169" s="473">
        <v>0</v>
      </c>
      <c r="GY169" s="473">
        <v>0</v>
      </c>
      <c r="GZ169" s="473">
        <v>0</v>
      </c>
      <c r="HA169" s="473">
        <v>0</v>
      </c>
      <c r="HB169" s="473">
        <v>0</v>
      </c>
      <c r="HC169" s="473">
        <v>0</v>
      </c>
      <c r="HD169" s="473">
        <v>0</v>
      </c>
      <c r="HE169" s="473">
        <v>0</v>
      </c>
      <c r="HF169" s="473">
        <v>0</v>
      </c>
      <c r="HG169" s="473">
        <v>0</v>
      </c>
      <c r="HH169" s="473">
        <v>0</v>
      </c>
      <c r="HI169" s="473">
        <v>0</v>
      </c>
      <c r="HJ169" s="473">
        <v>0</v>
      </c>
      <c r="HK169" s="473">
        <v>0</v>
      </c>
      <c r="HL169" s="473">
        <v>0</v>
      </c>
      <c r="HM169" s="473">
        <v>0</v>
      </c>
      <c r="HN169" s="473">
        <v>0</v>
      </c>
      <c r="HO169" s="473">
        <v>0</v>
      </c>
      <c r="HP169" s="473">
        <v>0</v>
      </c>
      <c r="HQ169" s="473">
        <v>0</v>
      </c>
      <c r="HR169" s="473">
        <v>0</v>
      </c>
      <c r="HS169" s="473">
        <v>0</v>
      </c>
      <c r="HT169" s="473">
        <v>0</v>
      </c>
      <c r="HU169" s="473">
        <v>0</v>
      </c>
      <c r="HV169" s="473">
        <v>0</v>
      </c>
      <c r="HW169" s="473">
        <v>0</v>
      </c>
      <c r="HX169" s="473">
        <v>0</v>
      </c>
      <c r="HY169" s="473">
        <v>0</v>
      </c>
      <c r="HZ169" s="473">
        <v>0</v>
      </c>
      <c r="IA169" s="473">
        <v>0</v>
      </c>
      <c r="IB169" s="473">
        <v>0</v>
      </c>
      <c r="IC169" s="473">
        <v>0</v>
      </c>
      <c r="ID169" s="473">
        <v>0</v>
      </c>
      <c r="IE169" s="473">
        <v>0</v>
      </c>
      <c r="IF169" s="473">
        <v>0</v>
      </c>
      <c r="IG169" s="473">
        <v>0</v>
      </c>
      <c r="IH169" s="473">
        <v>0</v>
      </c>
      <c r="II169" s="473">
        <v>0</v>
      </c>
      <c r="IJ169" s="473">
        <v>0</v>
      </c>
      <c r="IK169" s="473">
        <v>0</v>
      </c>
      <c r="IL169" s="473">
        <v>0</v>
      </c>
      <c r="IM169" s="473">
        <v>0</v>
      </c>
      <c r="IN169" s="473">
        <v>0</v>
      </c>
      <c r="IO169" s="473">
        <v>0</v>
      </c>
      <c r="IP169" s="473">
        <v>0</v>
      </c>
      <c r="IQ169" s="473">
        <v>0</v>
      </c>
      <c r="IR169" s="473">
        <v>0</v>
      </c>
      <c r="IS169" s="473">
        <v>0</v>
      </c>
      <c r="IT169" s="473">
        <v>0</v>
      </c>
      <c r="IU169" s="473">
        <v>0</v>
      </c>
      <c r="IV169" s="473">
        <v>0</v>
      </c>
      <c r="IW169" s="473">
        <v>0</v>
      </c>
      <c r="IX169" s="473">
        <v>0</v>
      </c>
      <c r="IY169" s="473">
        <v>0</v>
      </c>
      <c r="IZ169" s="473">
        <v>0</v>
      </c>
      <c r="JA169" s="473">
        <v>0</v>
      </c>
      <c r="JB169" s="473">
        <v>0</v>
      </c>
      <c r="JC169" s="473">
        <v>0</v>
      </c>
      <c r="JD169" s="473">
        <v>0</v>
      </c>
      <c r="JE169" s="473">
        <v>0</v>
      </c>
      <c r="JF169" s="473">
        <v>0</v>
      </c>
      <c r="JG169" s="473">
        <v>0</v>
      </c>
      <c r="JH169" s="473">
        <v>0</v>
      </c>
      <c r="JI169" s="467" t="s">
        <v>1406</v>
      </c>
      <c r="JJ169" s="467" t="s">
        <v>1406</v>
      </c>
      <c r="JK169" s="395"/>
      <c r="JL169" s="395"/>
      <c r="JM169" s="395"/>
      <c r="JN169" s="395"/>
      <c r="JO169" s="395"/>
      <c r="JP169" s="395"/>
      <c r="JQ169" s="395"/>
      <c r="JR169" s="395"/>
      <c r="JS169" s="395"/>
      <c r="JT169" s="395"/>
      <c r="JU169" s="395"/>
      <c r="JV169" s="395"/>
      <c r="JW169" s="395"/>
      <c r="JX169" s="395"/>
      <c r="JY169" s="395"/>
      <c r="JZ169" s="395"/>
      <c r="KA169" s="395"/>
      <c r="KB169" s="395"/>
      <c r="KC169" s="395"/>
      <c r="KD169" s="395"/>
      <c r="KE169" s="395"/>
      <c r="KF169" s="395"/>
      <c r="KG169" s="395"/>
      <c r="KH169" s="395"/>
      <c r="KI169" s="395"/>
      <c r="KJ169" s="395"/>
      <c r="KK169" s="395"/>
      <c r="KL169" s="395"/>
      <c r="KM169" s="395"/>
      <c r="KN169" s="395"/>
      <c r="KO169" s="395"/>
      <c r="KP169" s="395"/>
      <c r="KQ169" s="395"/>
      <c r="KR169" s="395"/>
      <c r="KS169" s="395"/>
      <c r="KT169" s="395"/>
      <c r="KU169" s="395"/>
      <c r="KV169" s="395"/>
      <c r="KW169" s="395"/>
      <c r="KX169" s="395"/>
      <c r="KY169" s="395"/>
      <c r="KZ169" s="395"/>
      <c r="LA169" s="395"/>
      <c r="LB169" s="395"/>
      <c r="LC169" s="395"/>
      <c r="LD169" s="395"/>
      <c r="LE169" s="395"/>
      <c r="LF169" s="395"/>
      <c r="LG169" s="395"/>
      <c r="LH169" s="395"/>
      <c r="LI169" s="395"/>
      <c r="LJ169" s="395"/>
      <c r="LK169" s="395"/>
      <c r="LL169" s="395"/>
      <c r="LM169" s="395"/>
      <c r="LN169" s="395"/>
      <c r="LO169" s="395"/>
      <c r="LP169" s="395"/>
      <c r="LQ169" s="395"/>
      <c r="LR169" s="395"/>
      <c r="LS169" s="395"/>
      <c r="LT169" s="395"/>
      <c r="LU169" s="395"/>
      <c r="LV169" s="395"/>
      <c r="LW169" s="395"/>
      <c r="LX169" s="395"/>
      <c r="LY169" s="395"/>
      <c r="LZ169" s="395"/>
      <c r="MA169" s="395"/>
      <c r="MB169" s="395"/>
      <c r="MC169" s="395"/>
      <c r="MD169" s="395"/>
      <c r="ME169" s="395"/>
      <c r="MF169" s="395"/>
      <c r="MG169" s="395"/>
      <c r="MH169" s="395"/>
      <c r="MI169" s="395"/>
      <c r="MJ169" s="395"/>
      <c r="MK169" s="395"/>
      <c r="ML169" s="395"/>
      <c r="MM169" s="395"/>
      <c r="MN169" s="395"/>
      <c r="MO169" s="395"/>
      <c r="MP169" s="395"/>
      <c r="MQ169" s="395"/>
      <c r="MR169" s="395"/>
      <c r="MS169" s="395"/>
      <c r="MT169" s="395"/>
      <c r="MU169" s="395"/>
      <c r="MV169" s="395"/>
      <c r="MW169" s="395"/>
      <c r="MX169" s="395"/>
      <c r="MY169" s="395"/>
      <c r="MZ169" s="395"/>
      <c r="NA169" s="395"/>
      <c r="NB169" s="395"/>
      <c r="NC169" s="395"/>
      <c r="ND169" s="395"/>
      <c r="NE169" s="395"/>
      <c r="NF169" s="395"/>
      <c r="NG169" s="489"/>
      <c r="NH169" s="475">
        <v>2.2973886727107304</v>
      </c>
      <c r="NI169" s="475">
        <v>2.81751746821244</v>
      </c>
      <c r="NJ169" s="475">
        <v>1.8555275879064161</v>
      </c>
      <c r="NK169" s="475">
        <v>629.33772623593711</v>
      </c>
      <c r="NL169" s="475">
        <v>2.1452338432710296</v>
      </c>
      <c r="NM169" s="475">
        <v>5.805599999999999E-2</v>
      </c>
      <c r="NN169" s="475">
        <v>0.16691099999999998</v>
      </c>
      <c r="NO169" s="475">
        <v>1.6933E-2</v>
      </c>
      <c r="NP169" s="475">
        <v>8.7555771908352023E-3</v>
      </c>
      <c r="NQ169" s="475">
        <v>0.13464011259419381</v>
      </c>
      <c r="NR169" s="475">
        <v>0.1973169051247404</v>
      </c>
      <c r="NS169" s="475">
        <v>0</v>
      </c>
      <c r="NT169" s="475">
        <v>1.1622156753576758</v>
      </c>
      <c r="NU169" s="475">
        <v>5.5378377834012235E-3</v>
      </c>
      <c r="NV169" s="475">
        <v>0</v>
      </c>
      <c r="NW169" s="475">
        <v>0.11442823553891988</v>
      </c>
      <c r="NX169" s="475">
        <v>0</v>
      </c>
      <c r="NY169" s="475">
        <v>0</v>
      </c>
      <c r="NZ169" s="475">
        <v>0.28353702249042817</v>
      </c>
      <c r="OA169" s="475">
        <v>2.0340002437626327E-2</v>
      </c>
      <c r="OB169" s="475">
        <v>0.2649999999999999</v>
      </c>
      <c r="OC169" s="475">
        <v>0.32675168749142181</v>
      </c>
      <c r="OD169" s="475">
        <v>6.8848559353060863E-15</v>
      </c>
      <c r="OE169" s="475">
        <v>5.9855509399748212E-14</v>
      </c>
      <c r="OF169" s="475">
        <v>0.1099999964237213</v>
      </c>
      <c r="OG169" s="475">
        <v>6.8695691227912914E-2</v>
      </c>
      <c r="OH169" s="475">
        <v>0.34226938759108222</v>
      </c>
      <c r="OI169" s="475">
        <v>0.11</v>
      </c>
      <c r="OJ169" s="475">
        <v>4.2835999999999999E-2</v>
      </c>
      <c r="OK169" s="475">
        <v>5.503912200000001E-2</v>
      </c>
      <c r="OL169" s="475">
        <v>0.6683529350657289</v>
      </c>
      <c r="OM169" s="475" t="s">
        <v>1395</v>
      </c>
      <c r="ON169" s="475">
        <v>1</v>
      </c>
      <c r="OO169" s="475">
        <v>158</v>
      </c>
      <c r="OP169" s="490"/>
      <c r="OQ169" s="491" t="s">
        <v>1395</v>
      </c>
      <c r="OR169" s="478" t="s">
        <v>1395</v>
      </c>
      <c r="OS169" s="479">
        <v>455870</v>
      </c>
      <c r="OT169" s="479">
        <v>2042</v>
      </c>
      <c r="OU169" s="479" t="s">
        <v>1395</v>
      </c>
      <c r="OV169" s="479" t="s">
        <v>1395</v>
      </c>
      <c r="OW169" s="479">
        <v>0</v>
      </c>
      <c r="OX169" s="479">
        <v>1</v>
      </c>
      <c r="OY169" s="480">
        <v>1</v>
      </c>
      <c r="OZ169" s="480">
        <v>0.65772794494977127</v>
      </c>
      <c r="PA169" s="481"/>
      <c r="PB169" s="482">
        <v>2.2973886727107304</v>
      </c>
      <c r="PC169" s="483"/>
      <c r="PD169" s="478">
        <v>45.268880997871946</v>
      </c>
      <c r="PE169" s="479">
        <v>1.1201289508409293E-11</v>
      </c>
      <c r="PF169" s="479">
        <v>61.147925824320041</v>
      </c>
      <c r="PG169" s="480">
        <v>2.2973886727107304</v>
      </c>
      <c r="PH169" s="483"/>
      <c r="PI169" s="478">
        <v>2.2973886727107304</v>
      </c>
      <c r="PJ169" s="479">
        <v>107270</v>
      </c>
      <c r="PK169" s="479">
        <v>280</v>
      </c>
      <c r="PL169" s="479">
        <v>-2.8995565009821256E-2</v>
      </c>
      <c r="PM169" s="484">
        <v>36</v>
      </c>
      <c r="PN169" s="479">
        <v>11484</v>
      </c>
      <c r="PO169" s="485">
        <v>2039</v>
      </c>
      <c r="PP169" s="479">
        <v>33</v>
      </c>
      <c r="PQ169" s="479">
        <v>0</v>
      </c>
      <c r="PR169" s="486" t="s">
        <v>1923</v>
      </c>
      <c r="PS169" s="486" t="s">
        <v>1657</v>
      </c>
      <c r="PT169" s="479">
        <v>1</v>
      </c>
      <c r="PU169" s="487" t="s">
        <v>1922</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row>
    <row r="170" spans="1:457" x14ac:dyDescent="0.35">
      <c r="A170" s="459" t="s">
        <v>1924</v>
      </c>
      <c r="B170" s="460">
        <v>2.2683931077009092</v>
      </c>
      <c r="C170" s="488">
        <f>NPV(About!A$94,'H2 Data'!AE$2:BH$2)/30*AB170+B170</f>
        <v>2.2683931077009092</v>
      </c>
      <c r="D170" s="462" t="s">
        <v>1592</v>
      </c>
      <c r="E170" s="463" t="s">
        <v>1924</v>
      </c>
      <c r="F170" s="463" t="s">
        <v>1391</v>
      </c>
      <c r="G170" s="463" t="s">
        <v>1392</v>
      </c>
      <c r="H170" s="463" t="s">
        <v>1829</v>
      </c>
      <c r="I170" s="463" t="s">
        <v>1394</v>
      </c>
      <c r="J170" s="464">
        <v>2043</v>
      </c>
      <c r="K170" s="465">
        <v>295</v>
      </c>
      <c r="L170" s="466">
        <v>0.14000000000000001</v>
      </c>
      <c r="M170" s="466">
        <v>2.3300000000000001E-2</v>
      </c>
      <c r="N170" s="466">
        <v>0.25</v>
      </c>
      <c r="O170" s="471">
        <v>0.11</v>
      </c>
      <c r="P170" s="465">
        <v>1</v>
      </c>
      <c r="Q170" s="465">
        <v>2</v>
      </c>
      <c r="R170" s="465">
        <v>30</v>
      </c>
      <c r="S170" s="467" t="s">
        <v>1395</v>
      </c>
      <c r="T170" s="468">
        <v>16649</v>
      </c>
      <c r="U170" s="468">
        <v>164110.99999999997</v>
      </c>
      <c r="V170" s="468">
        <v>57081.999999999993</v>
      </c>
      <c r="W170" s="468">
        <v>4757</v>
      </c>
      <c r="X170" s="465">
        <v>0</v>
      </c>
      <c r="Y170" s="469" t="s">
        <v>1888</v>
      </c>
      <c r="Z170" s="470">
        <v>21.72</v>
      </c>
      <c r="AA170" s="469" t="s">
        <v>1397</v>
      </c>
      <c r="AB170" s="465">
        <v>0</v>
      </c>
      <c r="AC170" s="466">
        <v>0</v>
      </c>
      <c r="AD170" s="466">
        <v>0.7</v>
      </c>
      <c r="AE170" s="466">
        <v>0.7</v>
      </c>
      <c r="AF170" s="467" t="s">
        <v>1398</v>
      </c>
      <c r="AG170" s="465">
        <v>428.36</v>
      </c>
      <c r="AH170" s="465">
        <v>428.36</v>
      </c>
      <c r="AI170" s="465">
        <v>428.36</v>
      </c>
      <c r="AJ170" s="465">
        <v>30</v>
      </c>
      <c r="AK170" s="469" t="s">
        <v>1399</v>
      </c>
      <c r="AL170" s="466">
        <v>0.91</v>
      </c>
      <c r="AM170" s="466">
        <v>0.01</v>
      </c>
      <c r="AN170" s="469" t="s">
        <v>1400</v>
      </c>
      <c r="AO170" s="466"/>
      <c r="AP170" s="466"/>
      <c r="AQ170" s="466"/>
      <c r="AR170" s="466"/>
      <c r="AS170" s="466"/>
      <c r="AT170" s="466"/>
      <c r="AU170" s="466"/>
      <c r="AV170" s="466"/>
      <c r="AW170" s="466"/>
      <c r="AX170" s="466"/>
      <c r="AY170" s="466"/>
      <c r="AZ170" s="466"/>
      <c r="BA170" s="466"/>
      <c r="BB170" s="466"/>
      <c r="BC170" s="466"/>
      <c r="BD170" s="466"/>
      <c r="BE170" s="466"/>
      <c r="BF170" s="466"/>
      <c r="BG170" s="466"/>
      <c r="BH170" s="466"/>
      <c r="BI170" s="466"/>
      <c r="BJ170" s="466"/>
      <c r="BK170" s="466"/>
      <c r="BL170" s="466"/>
      <c r="BM170" s="466"/>
      <c r="BN170" s="466"/>
      <c r="BO170" s="466"/>
      <c r="BP170" s="466"/>
      <c r="BQ170" s="466"/>
      <c r="BR170" s="466"/>
      <c r="BS170" s="466"/>
      <c r="BT170" s="466"/>
      <c r="BU170" s="466"/>
      <c r="BV170" s="466"/>
      <c r="BW170" s="466"/>
      <c r="BX170" s="466"/>
      <c r="BY170" s="466"/>
      <c r="BZ170" s="466"/>
      <c r="CA170" s="466"/>
      <c r="CB170" s="466"/>
      <c r="CC170" s="466"/>
      <c r="CD170" s="466"/>
      <c r="CE170" s="466"/>
      <c r="CF170" s="466"/>
      <c r="CG170" s="466"/>
      <c r="CH170" s="466"/>
      <c r="CI170" s="466"/>
      <c r="CJ170" s="466"/>
      <c r="CK170" s="466"/>
      <c r="CL170" s="466"/>
      <c r="CM170" s="466"/>
      <c r="CN170" s="466"/>
      <c r="CO170" s="466"/>
      <c r="CP170" s="466"/>
      <c r="CQ170" s="466"/>
      <c r="CR170" s="466"/>
      <c r="CS170" s="466"/>
      <c r="CT170" s="466"/>
      <c r="CU170" s="466"/>
      <c r="CV170" s="466"/>
      <c r="CW170" s="466"/>
      <c r="CX170" s="466"/>
      <c r="CY170" s="466"/>
      <c r="CZ170" s="466"/>
      <c r="DA170" s="466"/>
      <c r="DB170" s="466"/>
      <c r="DC170" s="466"/>
      <c r="DD170" s="466"/>
      <c r="DE170" s="466"/>
      <c r="DF170" s="466"/>
      <c r="DG170" s="466"/>
      <c r="DH170" s="466"/>
      <c r="DI170" s="466"/>
      <c r="DJ170" s="466"/>
      <c r="DK170" s="466"/>
      <c r="DL170" s="466"/>
      <c r="DM170" s="466"/>
      <c r="DN170" s="466"/>
      <c r="DO170" s="466"/>
      <c r="DP170" s="466"/>
      <c r="DQ170" s="466"/>
      <c r="DR170" s="466"/>
      <c r="DS170" s="466"/>
      <c r="DT170" s="466"/>
      <c r="DU170" s="466"/>
      <c r="DV170" s="466"/>
      <c r="DW170" s="471"/>
      <c r="DX170" s="466"/>
      <c r="DY170" s="466"/>
      <c r="DZ170" s="466"/>
      <c r="EA170" s="466"/>
      <c r="EB170" s="466"/>
      <c r="EC170" s="466"/>
      <c r="ED170" s="466"/>
      <c r="EE170" s="466"/>
      <c r="EF170" s="466"/>
      <c r="EG170" s="466"/>
      <c r="EH170" s="466"/>
      <c r="EI170" s="466"/>
      <c r="EJ170" s="466"/>
      <c r="EK170" s="465"/>
      <c r="EL170" s="465"/>
      <c r="EM170" s="465"/>
      <c r="EN170" s="465"/>
      <c r="EO170" s="466"/>
      <c r="EP170" s="466"/>
      <c r="EQ170" s="466"/>
      <c r="ER170" s="465"/>
      <c r="ES170" s="465"/>
      <c r="ET170" s="465"/>
      <c r="EU170" s="465"/>
      <c r="EV170" s="465"/>
      <c r="EW170" s="467"/>
      <c r="EX170" s="467" t="s">
        <v>1401</v>
      </c>
      <c r="EY170" s="467">
        <v>0</v>
      </c>
      <c r="EZ170" s="467">
        <v>0</v>
      </c>
      <c r="FA170" s="467">
        <v>0</v>
      </c>
      <c r="FB170" s="469" t="s">
        <v>1402</v>
      </c>
      <c r="FC170" s="467">
        <v>100</v>
      </c>
      <c r="FD170" s="469" t="s">
        <v>1831</v>
      </c>
      <c r="FE170" s="467">
        <v>0</v>
      </c>
      <c r="FF170" s="469" t="s">
        <v>1404</v>
      </c>
      <c r="FG170" s="467">
        <v>0</v>
      </c>
      <c r="FH170" s="469" t="s">
        <v>1405</v>
      </c>
      <c r="FI170" s="467">
        <v>0</v>
      </c>
      <c r="FJ170" s="469" t="s">
        <v>1405</v>
      </c>
      <c r="FK170" s="467">
        <v>0</v>
      </c>
      <c r="FL170" s="472">
        <v>1</v>
      </c>
      <c r="FM170" s="473">
        <v>0</v>
      </c>
      <c r="FN170" s="473">
        <v>0</v>
      </c>
      <c r="FO170" s="473">
        <v>0</v>
      </c>
      <c r="FP170" s="473">
        <v>0</v>
      </c>
      <c r="FQ170" s="473">
        <v>0</v>
      </c>
      <c r="FR170" s="473">
        <v>0</v>
      </c>
      <c r="FS170" s="473">
        <v>0</v>
      </c>
      <c r="FT170" s="473">
        <v>0</v>
      </c>
      <c r="FU170" s="473">
        <v>0</v>
      </c>
      <c r="FV170" s="473">
        <v>96003.999999999985</v>
      </c>
      <c r="FW170" s="473">
        <v>0</v>
      </c>
      <c r="FX170" s="473">
        <v>0</v>
      </c>
      <c r="FY170" s="473">
        <v>0</v>
      </c>
      <c r="FZ170" s="473">
        <v>0</v>
      </c>
      <c r="GA170" s="473">
        <v>0</v>
      </c>
      <c r="GB170" s="473">
        <v>0</v>
      </c>
      <c r="GC170" s="473">
        <v>0</v>
      </c>
      <c r="GD170" s="473">
        <v>0</v>
      </c>
      <c r="GE170" s="473">
        <v>0</v>
      </c>
      <c r="GF170" s="473">
        <v>117372.99999999999</v>
      </c>
      <c r="GG170" s="473">
        <v>0</v>
      </c>
      <c r="GH170" s="473">
        <v>0</v>
      </c>
      <c r="GI170" s="473">
        <v>0</v>
      </c>
      <c r="GJ170" s="473">
        <v>0</v>
      </c>
      <c r="GK170" s="473">
        <v>0</v>
      </c>
      <c r="GL170" s="473">
        <v>0</v>
      </c>
      <c r="GM170" s="473">
        <v>0</v>
      </c>
      <c r="GN170" s="473">
        <v>0</v>
      </c>
      <c r="GO170" s="473">
        <v>0</v>
      </c>
      <c r="GP170" s="473">
        <v>0</v>
      </c>
      <c r="GQ170" s="473">
        <v>0</v>
      </c>
      <c r="GR170" s="473">
        <v>0</v>
      </c>
      <c r="GS170" s="473">
        <v>0</v>
      </c>
      <c r="GT170" s="473">
        <v>0</v>
      </c>
      <c r="GU170" s="473">
        <v>0</v>
      </c>
      <c r="GV170" s="473">
        <v>0</v>
      </c>
      <c r="GW170" s="473">
        <v>0</v>
      </c>
      <c r="GX170" s="473">
        <v>0</v>
      </c>
      <c r="GY170" s="473">
        <v>0</v>
      </c>
      <c r="GZ170" s="473">
        <v>0</v>
      </c>
      <c r="HA170" s="473">
        <v>0</v>
      </c>
      <c r="HB170" s="473">
        <v>0</v>
      </c>
      <c r="HC170" s="473">
        <v>0</v>
      </c>
      <c r="HD170" s="473">
        <v>0</v>
      </c>
      <c r="HE170" s="473">
        <v>0</v>
      </c>
      <c r="HF170" s="473">
        <v>0</v>
      </c>
      <c r="HG170" s="473">
        <v>0</v>
      </c>
      <c r="HH170" s="473">
        <v>0</v>
      </c>
      <c r="HI170" s="473">
        <v>0</v>
      </c>
      <c r="HJ170" s="473">
        <v>0</v>
      </c>
      <c r="HK170" s="473">
        <v>0</v>
      </c>
      <c r="HL170" s="473">
        <v>0</v>
      </c>
      <c r="HM170" s="473">
        <v>0</v>
      </c>
      <c r="HN170" s="473">
        <v>0</v>
      </c>
      <c r="HO170" s="473">
        <v>0</v>
      </c>
      <c r="HP170" s="473">
        <v>0</v>
      </c>
      <c r="HQ170" s="473">
        <v>0</v>
      </c>
      <c r="HR170" s="473">
        <v>0</v>
      </c>
      <c r="HS170" s="473">
        <v>0</v>
      </c>
      <c r="HT170" s="473">
        <v>0</v>
      </c>
      <c r="HU170" s="473">
        <v>0</v>
      </c>
      <c r="HV170" s="473">
        <v>0</v>
      </c>
      <c r="HW170" s="473">
        <v>0</v>
      </c>
      <c r="HX170" s="473">
        <v>0</v>
      </c>
      <c r="HY170" s="473">
        <v>0</v>
      </c>
      <c r="HZ170" s="473">
        <v>0</v>
      </c>
      <c r="IA170" s="473">
        <v>0</v>
      </c>
      <c r="IB170" s="473">
        <v>0</v>
      </c>
      <c r="IC170" s="473">
        <v>0</v>
      </c>
      <c r="ID170" s="473">
        <v>0</v>
      </c>
      <c r="IE170" s="473">
        <v>0</v>
      </c>
      <c r="IF170" s="473">
        <v>0</v>
      </c>
      <c r="IG170" s="473">
        <v>0</v>
      </c>
      <c r="IH170" s="473">
        <v>0</v>
      </c>
      <c r="II170" s="473">
        <v>0</v>
      </c>
      <c r="IJ170" s="473">
        <v>0</v>
      </c>
      <c r="IK170" s="473">
        <v>0</v>
      </c>
      <c r="IL170" s="473">
        <v>0</v>
      </c>
      <c r="IM170" s="473">
        <v>0</v>
      </c>
      <c r="IN170" s="473">
        <v>0</v>
      </c>
      <c r="IO170" s="473">
        <v>0</v>
      </c>
      <c r="IP170" s="473">
        <v>0</v>
      </c>
      <c r="IQ170" s="473">
        <v>0</v>
      </c>
      <c r="IR170" s="473">
        <v>0</v>
      </c>
      <c r="IS170" s="473">
        <v>0</v>
      </c>
      <c r="IT170" s="473">
        <v>0</v>
      </c>
      <c r="IU170" s="473">
        <v>0</v>
      </c>
      <c r="IV170" s="473">
        <v>0</v>
      </c>
      <c r="IW170" s="473">
        <v>0</v>
      </c>
      <c r="IX170" s="473">
        <v>0</v>
      </c>
      <c r="IY170" s="473">
        <v>0</v>
      </c>
      <c r="IZ170" s="473">
        <v>0</v>
      </c>
      <c r="JA170" s="473">
        <v>0</v>
      </c>
      <c r="JB170" s="473">
        <v>0</v>
      </c>
      <c r="JC170" s="473">
        <v>0</v>
      </c>
      <c r="JD170" s="473">
        <v>0</v>
      </c>
      <c r="JE170" s="473">
        <v>0</v>
      </c>
      <c r="JF170" s="473">
        <v>0</v>
      </c>
      <c r="JG170" s="473">
        <v>0</v>
      </c>
      <c r="JH170" s="473">
        <v>0</v>
      </c>
      <c r="JI170" s="467" t="s">
        <v>1406</v>
      </c>
      <c r="JJ170" s="467" t="s">
        <v>1406</v>
      </c>
      <c r="JK170" s="395"/>
      <c r="JL170" s="395"/>
      <c r="JM170" s="395"/>
      <c r="JN170" s="395"/>
      <c r="JO170" s="395"/>
      <c r="JP170" s="395"/>
      <c r="JQ170" s="395"/>
      <c r="JR170" s="395"/>
      <c r="JS170" s="395"/>
      <c r="JT170" s="395"/>
      <c r="JU170" s="395"/>
      <c r="JV170" s="395"/>
      <c r="JW170" s="395"/>
      <c r="JX170" s="395"/>
      <c r="JY170" s="395"/>
      <c r="JZ170" s="395"/>
      <c r="KA170" s="395"/>
      <c r="KB170" s="395"/>
      <c r="KC170" s="395"/>
      <c r="KD170" s="395"/>
      <c r="KE170" s="395"/>
      <c r="KF170" s="395"/>
      <c r="KG170" s="395"/>
      <c r="KH170" s="395"/>
      <c r="KI170" s="395"/>
      <c r="KJ170" s="395"/>
      <c r="KK170" s="395"/>
      <c r="KL170" s="395"/>
      <c r="KM170" s="395"/>
      <c r="KN170" s="395"/>
      <c r="KO170" s="395"/>
      <c r="KP170" s="395"/>
      <c r="KQ170" s="395"/>
      <c r="KR170" s="395"/>
      <c r="KS170" s="395"/>
      <c r="KT170" s="395"/>
      <c r="KU170" s="395"/>
      <c r="KV170" s="395"/>
      <c r="KW170" s="395"/>
      <c r="KX170" s="395"/>
      <c r="KY170" s="395"/>
      <c r="KZ170" s="395"/>
      <c r="LA170" s="395"/>
      <c r="LB170" s="395"/>
      <c r="LC170" s="395"/>
      <c r="LD170" s="395"/>
      <c r="LE170" s="395"/>
      <c r="LF170" s="395"/>
      <c r="LG170" s="395"/>
      <c r="LH170" s="395"/>
      <c r="LI170" s="395"/>
      <c r="LJ170" s="395"/>
      <c r="LK170" s="395"/>
      <c r="LL170" s="395"/>
      <c r="LM170" s="395"/>
      <c r="LN170" s="395"/>
      <c r="LO170" s="395"/>
      <c r="LP170" s="395"/>
      <c r="LQ170" s="395"/>
      <c r="LR170" s="395"/>
      <c r="LS170" s="395"/>
      <c r="LT170" s="395"/>
      <c r="LU170" s="395"/>
      <c r="LV170" s="395"/>
      <c r="LW170" s="395"/>
      <c r="LX170" s="395"/>
      <c r="LY170" s="395"/>
      <c r="LZ170" s="395"/>
      <c r="MA170" s="395"/>
      <c r="MB170" s="395"/>
      <c r="MC170" s="395"/>
      <c r="MD170" s="395"/>
      <c r="ME170" s="395"/>
      <c r="MF170" s="395"/>
      <c r="MG170" s="395"/>
      <c r="MH170" s="395"/>
      <c r="MI170" s="395"/>
      <c r="MJ170" s="395"/>
      <c r="MK170" s="395"/>
      <c r="ML170" s="395"/>
      <c r="MM170" s="395"/>
      <c r="MN170" s="395"/>
      <c r="MO170" s="395"/>
      <c r="MP170" s="395"/>
      <c r="MQ170" s="395"/>
      <c r="MR170" s="395"/>
      <c r="MS170" s="395"/>
      <c r="MT170" s="395"/>
      <c r="MU170" s="395"/>
      <c r="MV170" s="395"/>
      <c r="MW170" s="395"/>
      <c r="MX170" s="395"/>
      <c r="MY170" s="395"/>
      <c r="MZ170" s="395"/>
      <c r="NA170" s="395"/>
      <c r="NB170" s="395"/>
      <c r="NC170" s="395"/>
      <c r="ND170" s="395"/>
      <c r="NE170" s="395"/>
      <c r="NF170" s="395"/>
      <c r="NG170" s="489"/>
      <c r="NH170" s="475">
        <v>2.2683931077009092</v>
      </c>
      <c r="NI170" s="475">
        <v>2.7819573072843955</v>
      </c>
      <c r="NJ170" s="475">
        <v>1.851413793287195</v>
      </c>
      <c r="NK170" s="475">
        <v>631.42624953207792</v>
      </c>
      <c r="NL170" s="475">
        <v>2.1314136563818775</v>
      </c>
      <c r="NM170" s="475">
        <v>5.7081999999999987E-2</v>
      </c>
      <c r="NN170" s="475">
        <v>0.16411099999999998</v>
      </c>
      <c r="NO170" s="475">
        <v>1.6649000000000001E-2</v>
      </c>
      <c r="NP170" s="475">
        <v>8.6086954334298384E-3</v>
      </c>
      <c r="NQ170" s="475">
        <v>0.13238145373967852</v>
      </c>
      <c r="NR170" s="475">
        <v>0.19401333903284648</v>
      </c>
      <c r="NS170" s="475">
        <v>0</v>
      </c>
      <c r="NT170" s="475">
        <v>1.1633619605613024</v>
      </c>
      <c r="NU170" s="475">
        <v>5.6693072659887815E-3</v>
      </c>
      <c r="NV170" s="475">
        <v>0</v>
      </c>
      <c r="NW170" s="475">
        <v>0.11285137513224641</v>
      </c>
      <c r="NX170" s="475">
        <v>0</v>
      </c>
      <c r="NY170" s="475">
        <v>0</v>
      </c>
      <c r="NZ170" s="475">
        <v>0.27973112978295578</v>
      </c>
      <c r="OA170" s="475">
        <v>2.0339997938708995E-2</v>
      </c>
      <c r="OB170" s="475">
        <v>0.2649999999999999</v>
      </c>
      <c r="OC170" s="475">
        <v>0.32173687132603268</v>
      </c>
      <c r="OD170" s="475">
        <v>1.9664020286672852E-15</v>
      </c>
      <c r="OE170" s="475">
        <v>1.709549135327636E-14</v>
      </c>
      <c r="OF170" s="475">
        <v>0.1099999964237213</v>
      </c>
      <c r="OG170" s="475">
        <v>6.8776699900627139E-2</v>
      </c>
      <c r="OH170" s="475">
        <v>0.34249197233898737</v>
      </c>
      <c r="OI170" s="475">
        <v>0.11</v>
      </c>
      <c r="OJ170" s="475">
        <v>4.2835999999999992E-2</v>
      </c>
      <c r="OK170" s="475">
        <v>5.503912200000001E-2</v>
      </c>
      <c r="OL170" s="475">
        <v>0.65502978698174008</v>
      </c>
      <c r="OM170" s="475" t="s">
        <v>1395</v>
      </c>
      <c r="ON170" s="475">
        <v>1</v>
      </c>
      <c r="OO170" s="475">
        <v>159</v>
      </c>
      <c r="OP170" s="490"/>
      <c r="OQ170" s="491" t="s">
        <v>1395</v>
      </c>
      <c r="OR170" s="478" t="s">
        <v>1395</v>
      </c>
      <c r="OS170" s="479">
        <v>455975.99999999994</v>
      </c>
      <c r="OT170" s="479">
        <v>2043</v>
      </c>
      <c r="OU170" s="479" t="s">
        <v>1395</v>
      </c>
      <c r="OV170" s="479" t="s">
        <v>1395</v>
      </c>
      <c r="OW170" s="479">
        <v>0</v>
      </c>
      <c r="OX170" s="479">
        <v>1</v>
      </c>
      <c r="OY170" s="480">
        <v>1</v>
      </c>
      <c r="OZ170" s="480">
        <v>0.64461645800459044</v>
      </c>
      <c r="PA170" s="481"/>
      <c r="PB170" s="482">
        <v>2.2683931077009092</v>
      </c>
      <c r="PC170" s="483"/>
      <c r="PD170" s="478">
        <v>45.959110405616748</v>
      </c>
      <c r="PE170" s="479">
        <v>3.3034265375480138E-12</v>
      </c>
      <c r="PF170" s="479">
        <v>62.170434115214498</v>
      </c>
      <c r="PG170" s="480">
        <v>2.2683931077009092</v>
      </c>
      <c r="PH170" s="483"/>
      <c r="PI170" s="478">
        <v>2.2683931077009092</v>
      </c>
      <c r="PJ170" s="479">
        <v>107565</v>
      </c>
      <c r="PK170" s="479">
        <v>295</v>
      </c>
      <c r="PL170" s="479">
        <v>-2.2430717279922074E-2</v>
      </c>
      <c r="PM170" s="484">
        <v>36</v>
      </c>
      <c r="PN170" s="479">
        <v>11448</v>
      </c>
      <c r="PO170" s="485">
        <v>2040</v>
      </c>
      <c r="PP170" s="479">
        <v>33</v>
      </c>
      <c r="PQ170" s="479">
        <v>0</v>
      </c>
      <c r="PR170" s="486" t="s">
        <v>1925</v>
      </c>
      <c r="PS170" s="486" t="s">
        <v>1657</v>
      </c>
      <c r="PT170" s="479">
        <v>1</v>
      </c>
      <c r="PU170" s="487" t="s">
        <v>1924</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row>
    <row r="171" spans="1:457" x14ac:dyDescent="0.35">
      <c r="A171" s="459" t="s">
        <v>1926</v>
      </c>
      <c r="B171" s="460">
        <v>2.2459623904209871</v>
      </c>
      <c r="C171" s="488">
        <f>NPV(About!A$94,'H2 Data'!AE$2:BH$2)/30*AB171+B171</f>
        <v>2.2459623904209871</v>
      </c>
      <c r="D171" s="462" t="s">
        <v>1592</v>
      </c>
      <c r="E171" s="463" t="s">
        <v>1926</v>
      </c>
      <c r="F171" s="463" t="s">
        <v>1391</v>
      </c>
      <c r="G171" s="463" t="s">
        <v>1392</v>
      </c>
      <c r="H171" s="463" t="s">
        <v>1829</v>
      </c>
      <c r="I171" s="463" t="s">
        <v>1394</v>
      </c>
      <c r="J171" s="464">
        <v>2044</v>
      </c>
      <c r="K171" s="465">
        <v>310</v>
      </c>
      <c r="L171" s="466">
        <v>0.14000000000000001</v>
      </c>
      <c r="M171" s="466">
        <v>2.3300000000000001E-2</v>
      </c>
      <c r="N171" s="466">
        <v>0.25</v>
      </c>
      <c r="O171" s="471">
        <v>0.11</v>
      </c>
      <c r="P171" s="465">
        <v>1</v>
      </c>
      <c r="Q171" s="465">
        <v>2</v>
      </c>
      <c r="R171" s="465">
        <v>30</v>
      </c>
      <c r="S171" s="467" t="s">
        <v>1395</v>
      </c>
      <c r="T171" s="468">
        <v>16456</v>
      </c>
      <c r="U171" s="468">
        <v>162204.00000000003</v>
      </c>
      <c r="V171" s="468">
        <v>56419</v>
      </c>
      <c r="W171" s="468">
        <v>4702.0000000000009</v>
      </c>
      <c r="X171" s="465">
        <v>0</v>
      </c>
      <c r="Y171" s="469" t="s">
        <v>1888</v>
      </c>
      <c r="Z171" s="470">
        <v>21.79</v>
      </c>
      <c r="AA171" s="469" t="s">
        <v>1397</v>
      </c>
      <c r="AB171" s="465">
        <v>0</v>
      </c>
      <c r="AC171" s="466">
        <v>0</v>
      </c>
      <c r="AD171" s="466">
        <v>0.7</v>
      </c>
      <c r="AE171" s="466">
        <v>0.7</v>
      </c>
      <c r="AF171" s="467" t="s">
        <v>1398</v>
      </c>
      <c r="AG171" s="465">
        <v>428.36</v>
      </c>
      <c r="AH171" s="465">
        <v>428.36</v>
      </c>
      <c r="AI171" s="465">
        <v>428.36</v>
      </c>
      <c r="AJ171" s="465">
        <v>30</v>
      </c>
      <c r="AK171" s="469" t="s">
        <v>1399</v>
      </c>
      <c r="AL171" s="466">
        <v>0.91</v>
      </c>
      <c r="AM171" s="466">
        <v>0.01</v>
      </c>
      <c r="AN171" s="469" t="s">
        <v>1400</v>
      </c>
      <c r="AO171" s="466"/>
      <c r="AP171" s="466"/>
      <c r="AQ171" s="466"/>
      <c r="AR171" s="466"/>
      <c r="AS171" s="466"/>
      <c r="AT171" s="466"/>
      <c r="AU171" s="466"/>
      <c r="AV171" s="466"/>
      <c r="AW171" s="466"/>
      <c r="AX171" s="466"/>
      <c r="AY171" s="466"/>
      <c r="AZ171" s="466"/>
      <c r="BA171" s="466"/>
      <c r="BB171" s="466"/>
      <c r="BC171" s="466"/>
      <c r="BD171" s="466"/>
      <c r="BE171" s="466"/>
      <c r="BF171" s="466"/>
      <c r="BG171" s="466"/>
      <c r="BH171" s="466"/>
      <c r="BI171" s="466"/>
      <c r="BJ171" s="466"/>
      <c r="BK171" s="466"/>
      <c r="BL171" s="466"/>
      <c r="BM171" s="466"/>
      <c r="BN171" s="466"/>
      <c r="BO171" s="466"/>
      <c r="BP171" s="466"/>
      <c r="BQ171" s="466"/>
      <c r="BR171" s="466"/>
      <c r="BS171" s="466"/>
      <c r="BT171" s="466"/>
      <c r="BU171" s="466"/>
      <c r="BV171" s="466"/>
      <c r="BW171" s="466"/>
      <c r="BX171" s="466"/>
      <c r="BY171" s="466"/>
      <c r="BZ171" s="466"/>
      <c r="CA171" s="466"/>
      <c r="CB171" s="466"/>
      <c r="CC171" s="466"/>
      <c r="CD171" s="466"/>
      <c r="CE171" s="466"/>
      <c r="CF171" s="466"/>
      <c r="CG171" s="466"/>
      <c r="CH171" s="466"/>
      <c r="CI171" s="466"/>
      <c r="CJ171" s="466"/>
      <c r="CK171" s="466"/>
      <c r="CL171" s="466"/>
      <c r="CM171" s="466"/>
      <c r="CN171" s="466"/>
      <c r="CO171" s="466"/>
      <c r="CP171" s="466"/>
      <c r="CQ171" s="466"/>
      <c r="CR171" s="466"/>
      <c r="CS171" s="466"/>
      <c r="CT171" s="466"/>
      <c r="CU171" s="466"/>
      <c r="CV171" s="466"/>
      <c r="CW171" s="466"/>
      <c r="CX171" s="466"/>
      <c r="CY171" s="466"/>
      <c r="CZ171" s="466"/>
      <c r="DA171" s="466"/>
      <c r="DB171" s="466"/>
      <c r="DC171" s="466"/>
      <c r="DD171" s="466"/>
      <c r="DE171" s="466"/>
      <c r="DF171" s="466"/>
      <c r="DG171" s="466"/>
      <c r="DH171" s="466"/>
      <c r="DI171" s="466"/>
      <c r="DJ171" s="466"/>
      <c r="DK171" s="466"/>
      <c r="DL171" s="466"/>
      <c r="DM171" s="466"/>
      <c r="DN171" s="466"/>
      <c r="DO171" s="466"/>
      <c r="DP171" s="466"/>
      <c r="DQ171" s="466"/>
      <c r="DR171" s="466"/>
      <c r="DS171" s="466"/>
      <c r="DT171" s="466"/>
      <c r="DU171" s="466"/>
      <c r="DV171" s="466"/>
      <c r="DW171" s="471"/>
      <c r="DX171" s="466"/>
      <c r="DY171" s="466"/>
      <c r="DZ171" s="466"/>
      <c r="EA171" s="466"/>
      <c r="EB171" s="466"/>
      <c r="EC171" s="466"/>
      <c r="ED171" s="466"/>
      <c r="EE171" s="466"/>
      <c r="EF171" s="466"/>
      <c r="EG171" s="466"/>
      <c r="EH171" s="466"/>
      <c r="EI171" s="466"/>
      <c r="EJ171" s="466"/>
      <c r="EK171" s="465"/>
      <c r="EL171" s="465"/>
      <c r="EM171" s="465"/>
      <c r="EN171" s="465"/>
      <c r="EO171" s="466"/>
      <c r="EP171" s="466"/>
      <c r="EQ171" s="466"/>
      <c r="ER171" s="465"/>
      <c r="ES171" s="465"/>
      <c r="ET171" s="465"/>
      <c r="EU171" s="465"/>
      <c r="EV171" s="465"/>
      <c r="EW171" s="467"/>
      <c r="EX171" s="467" t="s">
        <v>1401</v>
      </c>
      <c r="EY171" s="467">
        <v>0</v>
      </c>
      <c r="EZ171" s="467">
        <v>0</v>
      </c>
      <c r="FA171" s="467">
        <v>0</v>
      </c>
      <c r="FB171" s="469" t="s">
        <v>1402</v>
      </c>
      <c r="FC171" s="467">
        <v>100</v>
      </c>
      <c r="FD171" s="469" t="s">
        <v>1831</v>
      </c>
      <c r="FE171" s="467">
        <v>0</v>
      </c>
      <c r="FF171" s="469" t="s">
        <v>1404</v>
      </c>
      <c r="FG171" s="467">
        <v>0</v>
      </c>
      <c r="FH171" s="469" t="s">
        <v>1405</v>
      </c>
      <c r="FI171" s="467">
        <v>0</v>
      </c>
      <c r="FJ171" s="469" t="s">
        <v>1405</v>
      </c>
      <c r="FK171" s="467">
        <v>0</v>
      </c>
      <c r="FL171" s="472">
        <v>1</v>
      </c>
      <c r="FM171" s="473">
        <v>0</v>
      </c>
      <c r="FN171" s="473">
        <v>0</v>
      </c>
      <c r="FO171" s="473">
        <v>0</v>
      </c>
      <c r="FP171" s="473">
        <v>0</v>
      </c>
      <c r="FQ171" s="473">
        <v>0</v>
      </c>
      <c r="FR171" s="473">
        <v>0</v>
      </c>
      <c r="FS171" s="473">
        <v>0</v>
      </c>
      <c r="FT171" s="473">
        <v>0</v>
      </c>
      <c r="FU171" s="473">
        <v>0</v>
      </c>
      <c r="FV171" s="473">
        <v>97953.000000000015</v>
      </c>
      <c r="FW171" s="473">
        <v>0</v>
      </c>
      <c r="FX171" s="473">
        <v>0</v>
      </c>
      <c r="FY171" s="473">
        <v>0</v>
      </c>
      <c r="FZ171" s="473">
        <v>0</v>
      </c>
      <c r="GA171" s="473">
        <v>0</v>
      </c>
      <c r="GB171" s="473">
        <v>0</v>
      </c>
      <c r="GC171" s="473">
        <v>0</v>
      </c>
      <c r="GD171" s="473">
        <v>0</v>
      </c>
      <c r="GE171" s="473">
        <v>0</v>
      </c>
      <c r="GF171" s="473">
        <v>119756.00000000001</v>
      </c>
      <c r="GG171" s="473">
        <v>0</v>
      </c>
      <c r="GH171" s="473">
        <v>0</v>
      </c>
      <c r="GI171" s="473">
        <v>0</v>
      </c>
      <c r="GJ171" s="473">
        <v>0</v>
      </c>
      <c r="GK171" s="473">
        <v>0</v>
      </c>
      <c r="GL171" s="473">
        <v>0</v>
      </c>
      <c r="GM171" s="473">
        <v>0</v>
      </c>
      <c r="GN171" s="473">
        <v>0</v>
      </c>
      <c r="GO171" s="473">
        <v>0</v>
      </c>
      <c r="GP171" s="473">
        <v>0</v>
      </c>
      <c r="GQ171" s="473">
        <v>0</v>
      </c>
      <c r="GR171" s="473">
        <v>0</v>
      </c>
      <c r="GS171" s="473">
        <v>0</v>
      </c>
      <c r="GT171" s="473">
        <v>0</v>
      </c>
      <c r="GU171" s="473">
        <v>0</v>
      </c>
      <c r="GV171" s="473">
        <v>0</v>
      </c>
      <c r="GW171" s="473">
        <v>0</v>
      </c>
      <c r="GX171" s="473">
        <v>0</v>
      </c>
      <c r="GY171" s="473">
        <v>0</v>
      </c>
      <c r="GZ171" s="473">
        <v>0</v>
      </c>
      <c r="HA171" s="473">
        <v>0</v>
      </c>
      <c r="HB171" s="473">
        <v>0</v>
      </c>
      <c r="HC171" s="473">
        <v>0</v>
      </c>
      <c r="HD171" s="473">
        <v>0</v>
      </c>
      <c r="HE171" s="473">
        <v>0</v>
      </c>
      <c r="HF171" s="473">
        <v>0</v>
      </c>
      <c r="HG171" s="473">
        <v>0</v>
      </c>
      <c r="HH171" s="473">
        <v>0</v>
      </c>
      <c r="HI171" s="473">
        <v>0</v>
      </c>
      <c r="HJ171" s="473">
        <v>0</v>
      </c>
      <c r="HK171" s="473">
        <v>0</v>
      </c>
      <c r="HL171" s="473">
        <v>0</v>
      </c>
      <c r="HM171" s="473">
        <v>0</v>
      </c>
      <c r="HN171" s="473">
        <v>0</v>
      </c>
      <c r="HO171" s="473">
        <v>0</v>
      </c>
      <c r="HP171" s="473">
        <v>0</v>
      </c>
      <c r="HQ171" s="473">
        <v>0</v>
      </c>
      <c r="HR171" s="473">
        <v>0</v>
      </c>
      <c r="HS171" s="473">
        <v>0</v>
      </c>
      <c r="HT171" s="473">
        <v>0</v>
      </c>
      <c r="HU171" s="473">
        <v>0</v>
      </c>
      <c r="HV171" s="473">
        <v>0</v>
      </c>
      <c r="HW171" s="473">
        <v>0</v>
      </c>
      <c r="HX171" s="473">
        <v>0</v>
      </c>
      <c r="HY171" s="473">
        <v>0</v>
      </c>
      <c r="HZ171" s="473">
        <v>0</v>
      </c>
      <c r="IA171" s="473">
        <v>0</v>
      </c>
      <c r="IB171" s="473">
        <v>0</v>
      </c>
      <c r="IC171" s="473">
        <v>0</v>
      </c>
      <c r="ID171" s="473">
        <v>0</v>
      </c>
      <c r="IE171" s="473">
        <v>0</v>
      </c>
      <c r="IF171" s="473">
        <v>0</v>
      </c>
      <c r="IG171" s="473">
        <v>0</v>
      </c>
      <c r="IH171" s="473">
        <v>0</v>
      </c>
      <c r="II171" s="473">
        <v>0</v>
      </c>
      <c r="IJ171" s="473">
        <v>0</v>
      </c>
      <c r="IK171" s="473">
        <v>0</v>
      </c>
      <c r="IL171" s="473">
        <v>0</v>
      </c>
      <c r="IM171" s="473">
        <v>0</v>
      </c>
      <c r="IN171" s="473">
        <v>0</v>
      </c>
      <c r="IO171" s="473">
        <v>0</v>
      </c>
      <c r="IP171" s="473">
        <v>0</v>
      </c>
      <c r="IQ171" s="473">
        <v>0</v>
      </c>
      <c r="IR171" s="473">
        <v>0</v>
      </c>
      <c r="IS171" s="473">
        <v>0</v>
      </c>
      <c r="IT171" s="473">
        <v>0</v>
      </c>
      <c r="IU171" s="473">
        <v>0</v>
      </c>
      <c r="IV171" s="473">
        <v>0</v>
      </c>
      <c r="IW171" s="473">
        <v>0</v>
      </c>
      <c r="IX171" s="473">
        <v>0</v>
      </c>
      <c r="IY171" s="473">
        <v>0</v>
      </c>
      <c r="IZ171" s="473">
        <v>0</v>
      </c>
      <c r="JA171" s="473">
        <v>0</v>
      </c>
      <c r="JB171" s="473">
        <v>0</v>
      </c>
      <c r="JC171" s="473">
        <v>0</v>
      </c>
      <c r="JD171" s="473">
        <v>0</v>
      </c>
      <c r="JE171" s="473">
        <v>0</v>
      </c>
      <c r="JF171" s="473">
        <v>0</v>
      </c>
      <c r="JG171" s="473">
        <v>0</v>
      </c>
      <c r="JH171" s="473">
        <v>0</v>
      </c>
      <c r="JI171" s="467" t="s">
        <v>1406</v>
      </c>
      <c r="JJ171" s="467" t="s">
        <v>1406</v>
      </c>
      <c r="JK171" s="395"/>
      <c r="JL171" s="395"/>
      <c r="JM171" s="395"/>
      <c r="JN171" s="395"/>
      <c r="JO171" s="395"/>
      <c r="JP171" s="395"/>
      <c r="JQ171" s="395"/>
      <c r="JR171" s="395"/>
      <c r="JS171" s="395"/>
      <c r="JT171" s="395"/>
      <c r="JU171" s="395"/>
      <c r="JV171" s="395"/>
      <c r="JW171" s="395"/>
      <c r="JX171" s="395"/>
      <c r="JY171" s="395"/>
      <c r="JZ171" s="395"/>
      <c r="KA171" s="395"/>
      <c r="KB171" s="395"/>
      <c r="KC171" s="395"/>
      <c r="KD171" s="395"/>
      <c r="KE171" s="395"/>
      <c r="KF171" s="395"/>
      <c r="KG171" s="395"/>
      <c r="KH171" s="395"/>
      <c r="KI171" s="395"/>
      <c r="KJ171" s="395"/>
      <c r="KK171" s="395"/>
      <c r="KL171" s="395"/>
      <c r="KM171" s="395"/>
      <c r="KN171" s="395"/>
      <c r="KO171" s="395"/>
      <c r="KP171" s="395"/>
      <c r="KQ171" s="395"/>
      <c r="KR171" s="395"/>
      <c r="KS171" s="395"/>
      <c r="KT171" s="395"/>
      <c r="KU171" s="395"/>
      <c r="KV171" s="395"/>
      <c r="KW171" s="395"/>
      <c r="KX171" s="395"/>
      <c r="KY171" s="395"/>
      <c r="KZ171" s="395"/>
      <c r="LA171" s="395"/>
      <c r="LB171" s="395"/>
      <c r="LC171" s="395"/>
      <c r="LD171" s="395"/>
      <c r="LE171" s="395"/>
      <c r="LF171" s="395"/>
      <c r="LG171" s="395"/>
      <c r="LH171" s="395"/>
      <c r="LI171" s="395"/>
      <c r="LJ171" s="395"/>
      <c r="LK171" s="395"/>
      <c r="LL171" s="395"/>
      <c r="LM171" s="395"/>
      <c r="LN171" s="395"/>
      <c r="LO171" s="395"/>
      <c r="LP171" s="395"/>
      <c r="LQ171" s="395"/>
      <c r="LR171" s="395"/>
      <c r="LS171" s="395"/>
      <c r="LT171" s="395"/>
      <c r="LU171" s="395"/>
      <c r="LV171" s="395"/>
      <c r="LW171" s="395"/>
      <c r="LX171" s="395"/>
      <c r="LY171" s="395"/>
      <c r="LZ171" s="395"/>
      <c r="MA171" s="395"/>
      <c r="MB171" s="395"/>
      <c r="MC171" s="395"/>
      <c r="MD171" s="395"/>
      <c r="ME171" s="395"/>
      <c r="MF171" s="395"/>
      <c r="MG171" s="395"/>
      <c r="MH171" s="395"/>
      <c r="MI171" s="395"/>
      <c r="MJ171" s="395"/>
      <c r="MK171" s="395"/>
      <c r="ML171" s="395"/>
      <c r="MM171" s="395"/>
      <c r="MN171" s="395"/>
      <c r="MO171" s="395"/>
      <c r="MP171" s="395"/>
      <c r="MQ171" s="395"/>
      <c r="MR171" s="395"/>
      <c r="MS171" s="395"/>
      <c r="MT171" s="395"/>
      <c r="MU171" s="395"/>
      <c r="MV171" s="395"/>
      <c r="MW171" s="395"/>
      <c r="MX171" s="395"/>
      <c r="MY171" s="395"/>
      <c r="MZ171" s="395"/>
      <c r="NA171" s="395"/>
      <c r="NB171" s="395"/>
      <c r="NC171" s="395"/>
      <c r="ND171" s="395"/>
      <c r="NE171" s="395"/>
      <c r="NF171" s="395"/>
      <c r="NG171" s="489"/>
      <c r="NH171" s="475">
        <v>2.2459623904209871</v>
      </c>
      <c r="NI171" s="475">
        <v>2.7544482756122988</v>
      </c>
      <c r="NJ171" s="475">
        <v>1.8479340457933822</v>
      </c>
      <c r="NK171" s="475">
        <v>633.46588293182992</v>
      </c>
      <c r="NL171" s="475">
        <v>2.1228857445005258</v>
      </c>
      <c r="NM171" s="475">
        <v>5.6418999999999997E-2</v>
      </c>
      <c r="NN171" s="475">
        <v>0.16220400000000004</v>
      </c>
      <c r="NO171" s="475">
        <v>1.6455999999999998E-2</v>
      </c>
      <c r="NP171" s="475">
        <v>8.5086726150589379E-3</v>
      </c>
      <c r="NQ171" s="475">
        <v>0.13084358424361503</v>
      </c>
      <c r="NR171" s="475">
        <v>0.19177017370046576</v>
      </c>
      <c r="NS171" s="475">
        <v>0</v>
      </c>
      <c r="NT171" s="475">
        <v>1.1647999508059483</v>
      </c>
      <c r="NU171" s="475">
        <v>5.8032211123453725E-3</v>
      </c>
      <c r="NV171" s="475">
        <v>0</v>
      </c>
      <c r="NW171" s="475">
        <v>0.1118238956291102</v>
      </c>
      <c r="NX171" s="475">
        <v>0</v>
      </c>
      <c r="NY171" s="475">
        <v>0</v>
      </c>
      <c r="NZ171" s="475">
        <v>0.27726777377892392</v>
      </c>
      <c r="OA171" s="475">
        <v>2.034000056165192E-2</v>
      </c>
      <c r="OB171" s="475">
        <v>0.2649999999999999</v>
      </c>
      <c r="OC171" s="475">
        <v>0.31836396200879497</v>
      </c>
      <c r="OD171" s="475">
        <v>-6.337329566051975E-17</v>
      </c>
      <c r="OE171" s="475">
        <v>-5.5095428716949935E-16</v>
      </c>
      <c r="OF171" s="475">
        <v>0.1099999964237213</v>
      </c>
      <c r="OG171" s="475">
        <v>6.8847444653511045E-2</v>
      </c>
      <c r="OH171" s="475">
        <v>0.34267062245087815</v>
      </c>
      <c r="OI171" s="475">
        <v>0.11</v>
      </c>
      <c r="OJ171" s="475">
        <v>4.2835999999999992E-2</v>
      </c>
      <c r="OK171" s="475">
        <v>5.503912200000001E-2</v>
      </c>
      <c r="OL171" s="475">
        <v>0.64193657470284282</v>
      </c>
      <c r="OM171" s="475" t="s">
        <v>1395</v>
      </c>
      <c r="ON171" s="475">
        <v>1</v>
      </c>
      <c r="OO171" s="475">
        <v>160</v>
      </c>
      <c r="OP171" s="490"/>
      <c r="OQ171" s="491" t="s">
        <v>1395</v>
      </c>
      <c r="OR171" s="478" t="s">
        <v>1395</v>
      </c>
      <c r="OS171" s="479">
        <v>457490.00000000006</v>
      </c>
      <c r="OT171" s="479">
        <v>2044</v>
      </c>
      <c r="OU171" s="479" t="s">
        <v>1395</v>
      </c>
      <c r="OV171" s="479" t="s">
        <v>1395</v>
      </c>
      <c r="OW171" s="479">
        <v>0</v>
      </c>
      <c r="OX171" s="479">
        <v>1</v>
      </c>
      <c r="OY171" s="480">
        <v>1</v>
      </c>
      <c r="OZ171" s="480">
        <v>0.63176632809673661</v>
      </c>
      <c r="PA171" s="481"/>
      <c r="PB171" s="482">
        <v>2.2459623904209871</v>
      </c>
      <c r="PC171" s="483"/>
      <c r="PD171" s="478">
        <v>46.780800493816585</v>
      </c>
      <c r="PE171" s="479">
        <v>-1.0964008945626481E-13</v>
      </c>
      <c r="PF171" s="479">
        <v>63.354536097033069</v>
      </c>
      <c r="PG171" s="480">
        <v>2.2459623904209871</v>
      </c>
      <c r="PH171" s="483"/>
      <c r="PI171" s="478">
        <v>2.2459623904209871</v>
      </c>
      <c r="PJ171" s="479">
        <v>107875</v>
      </c>
      <c r="PK171" s="479">
        <v>310</v>
      </c>
      <c r="PL171" s="479">
        <v>-1.6886545116753915E-2</v>
      </c>
      <c r="PM171" s="484">
        <v>36</v>
      </c>
      <c r="PN171" s="479">
        <v>11412</v>
      </c>
      <c r="PO171" s="485">
        <v>2041</v>
      </c>
      <c r="PP171" s="479">
        <v>33</v>
      </c>
      <c r="PQ171" s="479">
        <v>0</v>
      </c>
      <c r="PR171" s="486" t="s">
        <v>1927</v>
      </c>
      <c r="PS171" s="486" t="s">
        <v>1657</v>
      </c>
      <c r="PT171" s="479">
        <v>1</v>
      </c>
      <c r="PU171" s="487" t="s">
        <v>1926</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row>
    <row r="172" spans="1:457" x14ac:dyDescent="0.35">
      <c r="A172" s="459" t="s">
        <v>1928</v>
      </c>
      <c r="B172" s="460">
        <v>2.2290758453042332</v>
      </c>
      <c r="C172" s="488">
        <f>NPV(About!A$94,'H2 Data'!AE$2:BH$2)/30*AB172+B172</f>
        <v>2.2290758453042332</v>
      </c>
      <c r="D172" s="462" t="s">
        <v>1592</v>
      </c>
      <c r="E172" s="463" t="s">
        <v>1928</v>
      </c>
      <c r="F172" s="463" t="s">
        <v>1391</v>
      </c>
      <c r="G172" s="463" t="s">
        <v>1392</v>
      </c>
      <c r="H172" s="463" t="s">
        <v>1829</v>
      </c>
      <c r="I172" s="463" t="s">
        <v>1394</v>
      </c>
      <c r="J172" s="464">
        <v>2045</v>
      </c>
      <c r="K172" s="465">
        <v>325</v>
      </c>
      <c r="L172" s="466">
        <v>0.14000000000000001</v>
      </c>
      <c r="M172" s="466">
        <v>2.3300000000000001E-2</v>
      </c>
      <c r="N172" s="466">
        <v>0.25</v>
      </c>
      <c r="O172" s="471">
        <v>0.11</v>
      </c>
      <c r="P172" s="465">
        <v>1</v>
      </c>
      <c r="Q172" s="465">
        <v>2</v>
      </c>
      <c r="R172" s="465">
        <v>30</v>
      </c>
      <c r="S172" s="467" t="s">
        <v>1395</v>
      </c>
      <c r="T172" s="468">
        <v>16332.999999999998</v>
      </c>
      <c r="U172" s="468">
        <v>160998.99999999997</v>
      </c>
      <c r="V172" s="468">
        <v>56000</v>
      </c>
      <c r="W172" s="468">
        <v>4667</v>
      </c>
      <c r="X172" s="465">
        <v>0</v>
      </c>
      <c r="Y172" s="469" t="s">
        <v>1888</v>
      </c>
      <c r="Z172" s="470">
        <v>21.86</v>
      </c>
      <c r="AA172" s="469" t="s">
        <v>1397</v>
      </c>
      <c r="AB172" s="465">
        <v>0</v>
      </c>
      <c r="AC172" s="466">
        <v>0</v>
      </c>
      <c r="AD172" s="466">
        <v>0.7</v>
      </c>
      <c r="AE172" s="466">
        <v>0.7</v>
      </c>
      <c r="AF172" s="467" t="s">
        <v>1398</v>
      </c>
      <c r="AG172" s="465">
        <v>428.36</v>
      </c>
      <c r="AH172" s="465">
        <v>428.36</v>
      </c>
      <c r="AI172" s="465">
        <v>428.36</v>
      </c>
      <c r="AJ172" s="465">
        <v>30</v>
      </c>
      <c r="AK172" s="469" t="s">
        <v>1399</v>
      </c>
      <c r="AL172" s="466">
        <v>0.91</v>
      </c>
      <c r="AM172" s="466">
        <v>0.01</v>
      </c>
      <c r="AN172" s="469" t="s">
        <v>1400</v>
      </c>
      <c r="AO172" s="466"/>
      <c r="AP172" s="466"/>
      <c r="AQ172" s="466"/>
      <c r="AR172" s="466"/>
      <c r="AS172" s="466"/>
      <c r="AT172" s="466"/>
      <c r="AU172" s="466"/>
      <c r="AV172" s="466"/>
      <c r="AW172" s="466"/>
      <c r="AX172" s="466"/>
      <c r="AY172" s="466"/>
      <c r="AZ172" s="466"/>
      <c r="BA172" s="466"/>
      <c r="BB172" s="466"/>
      <c r="BC172" s="466"/>
      <c r="BD172" s="466"/>
      <c r="BE172" s="466"/>
      <c r="BF172" s="466"/>
      <c r="BG172" s="466"/>
      <c r="BH172" s="466"/>
      <c r="BI172" s="466"/>
      <c r="BJ172" s="466"/>
      <c r="BK172" s="466"/>
      <c r="BL172" s="466"/>
      <c r="BM172" s="466"/>
      <c r="BN172" s="466"/>
      <c r="BO172" s="466"/>
      <c r="BP172" s="466"/>
      <c r="BQ172" s="466"/>
      <c r="BR172" s="466"/>
      <c r="BS172" s="466"/>
      <c r="BT172" s="466"/>
      <c r="BU172" s="466"/>
      <c r="BV172" s="466"/>
      <c r="BW172" s="466"/>
      <c r="BX172" s="466"/>
      <c r="BY172" s="466"/>
      <c r="BZ172" s="466"/>
      <c r="CA172" s="466"/>
      <c r="CB172" s="466"/>
      <c r="CC172" s="466"/>
      <c r="CD172" s="466"/>
      <c r="CE172" s="466"/>
      <c r="CF172" s="466"/>
      <c r="CG172" s="466"/>
      <c r="CH172" s="466"/>
      <c r="CI172" s="466"/>
      <c r="CJ172" s="466"/>
      <c r="CK172" s="466"/>
      <c r="CL172" s="466"/>
      <c r="CM172" s="466"/>
      <c r="CN172" s="466"/>
      <c r="CO172" s="466"/>
      <c r="CP172" s="466"/>
      <c r="CQ172" s="466"/>
      <c r="CR172" s="466"/>
      <c r="CS172" s="466"/>
      <c r="CT172" s="466"/>
      <c r="CU172" s="466"/>
      <c r="CV172" s="466"/>
      <c r="CW172" s="466"/>
      <c r="CX172" s="466"/>
      <c r="CY172" s="466"/>
      <c r="CZ172" s="466"/>
      <c r="DA172" s="466"/>
      <c r="DB172" s="466"/>
      <c r="DC172" s="466"/>
      <c r="DD172" s="466"/>
      <c r="DE172" s="466"/>
      <c r="DF172" s="466"/>
      <c r="DG172" s="466"/>
      <c r="DH172" s="466"/>
      <c r="DI172" s="466"/>
      <c r="DJ172" s="466"/>
      <c r="DK172" s="466"/>
      <c r="DL172" s="466"/>
      <c r="DM172" s="466"/>
      <c r="DN172" s="466"/>
      <c r="DO172" s="466"/>
      <c r="DP172" s="466"/>
      <c r="DQ172" s="466"/>
      <c r="DR172" s="466"/>
      <c r="DS172" s="466"/>
      <c r="DT172" s="466"/>
      <c r="DU172" s="466"/>
      <c r="DV172" s="466"/>
      <c r="DW172" s="471"/>
      <c r="DX172" s="466"/>
      <c r="DY172" s="466"/>
      <c r="DZ172" s="466"/>
      <c r="EA172" s="466"/>
      <c r="EB172" s="466"/>
      <c r="EC172" s="466"/>
      <c r="ED172" s="466"/>
      <c r="EE172" s="466"/>
      <c r="EF172" s="466"/>
      <c r="EG172" s="466"/>
      <c r="EH172" s="466"/>
      <c r="EI172" s="466"/>
      <c r="EJ172" s="466"/>
      <c r="EK172" s="465"/>
      <c r="EL172" s="465"/>
      <c r="EM172" s="465"/>
      <c r="EN172" s="465"/>
      <c r="EO172" s="466"/>
      <c r="EP172" s="466"/>
      <c r="EQ172" s="466"/>
      <c r="ER172" s="465"/>
      <c r="ES172" s="465"/>
      <c r="ET172" s="465"/>
      <c r="EU172" s="465"/>
      <c r="EV172" s="465"/>
      <c r="EW172" s="467"/>
      <c r="EX172" s="467" t="s">
        <v>1401</v>
      </c>
      <c r="EY172" s="467">
        <v>0</v>
      </c>
      <c r="EZ172" s="467">
        <v>0</v>
      </c>
      <c r="FA172" s="467">
        <v>0</v>
      </c>
      <c r="FB172" s="469" t="s">
        <v>1402</v>
      </c>
      <c r="FC172" s="467">
        <v>100</v>
      </c>
      <c r="FD172" s="469" t="s">
        <v>1831</v>
      </c>
      <c r="FE172" s="467">
        <v>0</v>
      </c>
      <c r="FF172" s="469" t="s">
        <v>1404</v>
      </c>
      <c r="FG172" s="467">
        <v>0</v>
      </c>
      <c r="FH172" s="469" t="s">
        <v>1405</v>
      </c>
      <c r="FI172" s="467">
        <v>0</v>
      </c>
      <c r="FJ172" s="469" t="s">
        <v>1405</v>
      </c>
      <c r="FK172" s="467">
        <v>0</v>
      </c>
      <c r="FL172" s="472">
        <v>1</v>
      </c>
      <c r="FM172" s="473">
        <v>0</v>
      </c>
      <c r="FN172" s="473">
        <v>0</v>
      </c>
      <c r="FO172" s="473">
        <v>0</v>
      </c>
      <c r="FP172" s="473">
        <v>0</v>
      </c>
      <c r="FQ172" s="473">
        <v>0</v>
      </c>
      <c r="FR172" s="473">
        <v>0</v>
      </c>
      <c r="FS172" s="473">
        <v>0</v>
      </c>
      <c r="FT172" s="473">
        <v>0</v>
      </c>
      <c r="FU172" s="473">
        <v>0</v>
      </c>
      <c r="FV172" s="473">
        <v>99940.999999999985</v>
      </c>
      <c r="FW172" s="473">
        <v>0</v>
      </c>
      <c r="FX172" s="473">
        <v>0</v>
      </c>
      <c r="FY172" s="473">
        <v>0</v>
      </c>
      <c r="FZ172" s="473">
        <v>0</v>
      </c>
      <c r="GA172" s="473">
        <v>0</v>
      </c>
      <c r="GB172" s="473">
        <v>0</v>
      </c>
      <c r="GC172" s="473">
        <v>0</v>
      </c>
      <c r="GD172" s="473">
        <v>0</v>
      </c>
      <c r="GE172" s="473">
        <v>0</v>
      </c>
      <c r="GF172" s="473">
        <v>122186.99999999999</v>
      </c>
      <c r="GG172" s="473">
        <v>0</v>
      </c>
      <c r="GH172" s="473">
        <v>0</v>
      </c>
      <c r="GI172" s="473">
        <v>0</v>
      </c>
      <c r="GJ172" s="473">
        <v>0</v>
      </c>
      <c r="GK172" s="473">
        <v>0</v>
      </c>
      <c r="GL172" s="473">
        <v>0</v>
      </c>
      <c r="GM172" s="473">
        <v>0</v>
      </c>
      <c r="GN172" s="473">
        <v>0</v>
      </c>
      <c r="GO172" s="473">
        <v>0</v>
      </c>
      <c r="GP172" s="473">
        <v>0</v>
      </c>
      <c r="GQ172" s="473">
        <v>0</v>
      </c>
      <c r="GR172" s="473">
        <v>0</v>
      </c>
      <c r="GS172" s="473">
        <v>0</v>
      </c>
      <c r="GT172" s="473">
        <v>0</v>
      </c>
      <c r="GU172" s="473">
        <v>0</v>
      </c>
      <c r="GV172" s="473">
        <v>0</v>
      </c>
      <c r="GW172" s="473">
        <v>0</v>
      </c>
      <c r="GX172" s="473">
        <v>0</v>
      </c>
      <c r="GY172" s="473">
        <v>0</v>
      </c>
      <c r="GZ172" s="473">
        <v>0</v>
      </c>
      <c r="HA172" s="473">
        <v>0</v>
      </c>
      <c r="HB172" s="473">
        <v>0</v>
      </c>
      <c r="HC172" s="473">
        <v>0</v>
      </c>
      <c r="HD172" s="473">
        <v>0</v>
      </c>
      <c r="HE172" s="473">
        <v>0</v>
      </c>
      <c r="HF172" s="473">
        <v>0</v>
      </c>
      <c r="HG172" s="473">
        <v>0</v>
      </c>
      <c r="HH172" s="473">
        <v>0</v>
      </c>
      <c r="HI172" s="473">
        <v>0</v>
      </c>
      <c r="HJ172" s="473">
        <v>0</v>
      </c>
      <c r="HK172" s="473">
        <v>0</v>
      </c>
      <c r="HL172" s="473">
        <v>0</v>
      </c>
      <c r="HM172" s="473">
        <v>0</v>
      </c>
      <c r="HN172" s="473">
        <v>0</v>
      </c>
      <c r="HO172" s="473">
        <v>0</v>
      </c>
      <c r="HP172" s="473">
        <v>0</v>
      </c>
      <c r="HQ172" s="473">
        <v>0</v>
      </c>
      <c r="HR172" s="473">
        <v>0</v>
      </c>
      <c r="HS172" s="473">
        <v>0</v>
      </c>
      <c r="HT172" s="473">
        <v>0</v>
      </c>
      <c r="HU172" s="473">
        <v>0</v>
      </c>
      <c r="HV172" s="473">
        <v>0</v>
      </c>
      <c r="HW172" s="473">
        <v>0</v>
      </c>
      <c r="HX172" s="473">
        <v>0</v>
      </c>
      <c r="HY172" s="473">
        <v>0</v>
      </c>
      <c r="HZ172" s="473">
        <v>0</v>
      </c>
      <c r="IA172" s="473">
        <v>0</v>
      </c>
      <c r="IB172" s="473">
        <v>0</v>
      </c>
      <c r="IC172" s="473">
        <v>0</v>
      </c>
      <c r="ID172" s="473">
        <v>0</v>
      </c>
      <c r="IE172" s="473">
        <v>0</v>
      </c>
      <c r="IF172" s="473">
        <v>0</v>
      </c>
      <c r="IG172" s="473">
        <v>0</v>
      </c>
      <c r="IH172" s="473">
        <v>0</v>
      </c>
      <c r="II172" s="473">
        <v>0</v>
      </c>
      <c r="IJ172" s="473">
        <v>0</v>
      </c>
      <c r="IK172" s="473">
        <v>0</v>
      </c>
      <c r="IL172" s="473">
        <v>0</v>
      </c>
      <c r="IM172" s="473">
        <v>0</v>
      </c>
      <c r="IN172" s="473">
        <v>0</v>
      </c>
      <c r="IO172" s="473">
        <v>0</v>
      </c>
      <c r="IP172" s="473">
        <v>0</v>
      </c>
      <c r="IQ172" s="473">
        <v>0</v>
      </c>
      <c r="IR172" s="473">
        <v>0</v>
      </c>
      <c r="IS172" s="473">
        <v>0</v>
      </c>
      <c r="IT172" s="473">
        <v>0</v>
      </c>
      <c r="IU172" s="473">
        <v>0</v>
      </c>
      <c r="IV172" s="473">
        <v>0</v>
      </c>
      <c r="IW172" s="473">
        <v>0</v>
      </c>
      <c r="IX172" s="473">
        <v>0</v>
      </c>
      <c r="IY172" s="473">
        <v>0</v>
      </c>
      <c r="IZ172" s="473">
        <v>0</v>
      </c>
      <c r="JA172" s="473">
        <v>0</v>
      </c>
      <c r="JB172" s="473">
        <v>0</v>
      </c>
      <c r="JC172" s="473">
        <v>0</v>
      </c>
      <c r="JD172" s="473">
        <v>0</v>
      </c>
      <c r="JE172" s="473">
        <v>0</v>
      </c>
      <c r="JF172" s="473">
        <v>0</v>
      </c>
      <c r="JG172" s="473">
        <v>0</v>
      </c>
      <c r="JH172" s="473">
        <v>0</v>
      </c>
      <c r="JI172" s="467" t="s">
        <v>1406</v>
      </c>
      <c r="JJ172" s="467" t="s">
        <v>1406</v>
      </c>
      <c r="JK172" s="395"/>
      <c r="JL172" s="395"/>
      <c r="JM172" s="395"/>
      <c r="JN172" s="395"/>
      <c r="JO172" s="395"/>
      <c r="JP172" s="395"/>
      <c r="JQ172" s="395"/>
      <c r="JR172" s="395"/>
      <c r="JS172" s="395"/>
      <c r="JT172" s="395"/>
      <c r="JU172" s="395"/>
      <c r="JV172" s="395"/>
      <c r="JW172" s="395"/>
      <c r="JX172" s="395"/>
      <c r="JY172" s="395"/>
      <c r="JZ172" s="395"/>
      <c r="KA172" s="395"/>
      <c r="KB172" s="395"/>
      <c r="KC172" s="395"/>
      <c r="KD172" s="395"/>
      <c r="KE172" s="395"/>
      <c r="KF172" s="395"/>
      <c r="KG172" s="395"/>
      <c r="KH172" s="395"/>
      <c r="KI172" s="395"/>
      <c r="KJ172" s="395"/>
      <c r="KK172" s="395"/>
      <c r="KL172" s="395"/>
      <c r="KM172" s="395"/>
      <c r="KN172" s="395"/>
      <c r="KO172" s="395"/>
      <c r="KP172" s="395"/>
      <c r="KQ172" s="395"/>
      <c r="KR172" s="395"/>
      <c r="KS172" s="395"/>
      <c r="KT172" s="395"/>
      <c r="KU172" s="395"/>
      <c r="KV172" s="395"/>
      <c r="KW172" s="395"/>
      <c r="KX172" s="395"/>
      <c r="KY172" s="395"/>
      <c r="KZ172" s="395"/>
      <c r="LA172" s="395"/>
      <c r="LB172" s="395"/>
      <c r="LC172" s="395"/>
      <c r="LD172" s="395"/>
      <c r="LE172" s="395"/>
      <c r="LF172" s="395"/>
      <c r="LG172" s="395"/>
      <c r="LH172" s="395"/>
      <c r="LI172" s="395"/>
      <c r="LJ172" s="395"/>
      <c r="LK172" s="395"/>
      <c r="LL172" s="395"/>
      <c r="LM172" s="395"/>
      <c r="LN172" s="395"/>
      <c r="LO172" s="395"/>
      <c r="LP172" s="395"/>
      <c r="LQ172" s="395"/>
      <c r="LR172" s="395"/>
      <c r="LS172" s="395"/>
      <c r="LT172" s="395"/>
      <c r="LU172" s="395"/>
      <c r="LV172" s="395"/>
      <c r="LW172" s="395"/>
      <c r="LX172" s="395"/>
      <c r="LY172" s="395"/>
      <c r="LZ172" s="395"/>
      <c r="MA172" s="395"/>
      <c r="MB172" s="395"/>
      <c r="MC172" s="395"/>
      <c r="MD172" s="395"/>
      <c r="ME172" s="395"/>
      <c r="MF172" s="395"/>
      <c r="MG172" s="395"/>
      <c r="MH172" s="395"/>
      <c r="MI172" s="395"/>
      <c r="MJ172" s="395"/>
      <c r="MK172" s="395"/>
      <c r="ML172" s="395"/>
      <c r="MM172" s="395"/>
      <c r="MN172" s="395"/>
      <c r="MO172" s="395"/>
      <c r="MP172" s="395"/>
      <c r="MQ172" s="395"/>
      <c r="MR172" s="395"/>
      <c r="MS172" s="395"/>
      <c r="MT172" s="395"/>
      <c r="MU172" s="395"/>
      <c r="MV172" s="395"/>
      <c r="MW172" s="395"/>
      <c r="MX172" s="395"/>
      <c r="MY172" s="395"/>
      <c r="MZ172" s="395"/>
      <c r="NA172" s="395"/>
      <c r="NB172" s="395"/>
      <c r="NC172" s="395"/>
      <c r="ND172" s="395"/>
      <c r="NE172" s="395"/>
      <c r="NF172" s="395"/>
      <c r="NG172" s="489"/>
      <c r="NH172" s="475">
        <v>2.2290758453042332</v>
      </c>
      <c r="NI172" s="475">
        <v>2.7337386166811122</v>
      </c>
      <c r="NJ172" s="475">
        <v>1.8453300325979631</v>
      </c>
      <c r="NK172" s="475">
        <v>635.43807905097685</v>
      </c>
      <c r="NL172" s="475">
        <v>2.1188934354195492</v>
      </c>
      <c r="NM172" s="475">
        <v>5.6000000000000001E-2</v>
      </c>
      <c r="NN172" s="475">
        <v>0.16099899999999998</v>
      </c>
      <c r="NO172" s="475">
        <v>1.6332999999999997E-2</v>
      </c>
      <c r="NP172" s="475">
        <v>8.4454675345008307E-3</v>
      </c>
      <c r="NQ172" s="475">
        <v>0.12987121435232912</v>
      </c>
      <c r="NR172" s="475">
        <v>0.19034270478670154</v>
      </c>
      <c r="NS172" s="475">
        <v>0</v>
      </c>
      <c r="NT172" s="475">
        <v>1.1666531957608577</v>
      </c>
      <c r="NU172" s="475">
        <v>5.939775368268339E-3</v>
      </c>
      <c r="NV172" s="475">
        <v>0</v>
      </c>
      <c r="NW172" s="475">
        <v>0.11128343621511892</v>
      </c>
      <c r="NX172" s="475">
        <v>0</v>
      </c>
      <c r="NY172" s="475">
        <v>0</v>
      </c>
      <c r="NZ172" s="475">
        <v>0.27601327386727159</v>
      </c>
      <c r="OA172" s="475">
        <v>2.0340000312662421E-2</v>
      </c>
      <c r="OB172" s="475">
        <v>0.2649999999999999</v>
      </c>
      <c r="OC172" s="475">
        <v>0.31635326330950253</v>
      </c>
      <c r="OD172" s="475">
        <v>-1.0082832099698126E-15</v>
      </c>
      <c r="OE172" s="475">
        <v>-8.765805082786138E-15</v>
      </c>
      <c r="OF172" s="475">
        <v>0.1099999964237213</v>
      </c>
      <c r="OG172" s="475">
        <v>6.8923386931419375E-2</v>
      </c>
      <c r="OH172" s="475">
        <v>0.3428330216376333</v>
      </c>
      <c r="OI172" s="475">
        <v>0.11</v>
      </c>
      <c r="OJ172" s="475">
        <v>4.2835999999999992E-2</v>
      </c>
      <c r="OK172" s="475">
        <v>5.503912200000001E-2</v>
      </c>
      <c r="OL172" s="475">
        <v>0.62913987544367544</v>
      </c>
      <c r="OM172" s="475" t="s">
        <v>1395</v>
      </c>
      <c r="ON172" s="475">
        <v>1</v>
      </c>
      <c r="OO172" s="475">
        <v>161</v>
      </c>
      <c r="OP172" s="490"/>
      <c r="OQ172" s="491" t="s">
        <v>1395</v>
      </c>
      <c r="OR172" s="478" t="s">
        <v>1395</v>
      </c>
      <c r="OS172" s="479">
        <v>460126.99999999994</v>
      </c>
      <c r="OT172" s="479">
        <v>2045</v>
      </c>
      <c r="OU172" s="479" t="s">
        <v>1395</v>
      </c>
      <c r="OV172" s="479" t="s">
        <v>1395</v>
      </c>
      <c r="OW172" s="479">
        <v>0</v>
      </c>
      <c r="OX172" s="479">
        <v>1</v>
      </c>
      <c r="OY172" s="480">
        <v>1</v>
      </c>
      <c r="OZ172" s="480">
        <v>0.6191723603318785</v>
      </c>
      <c r="PA172" s="481"/>
      <c r="PB172" s="482">
        <v>2.2290758453042332</v>
      </c>
      <c r="PC172" s="483"/>
      <c r="PD172" s="478">
        <v>47.70950126053269</v>
      </c>
      <c r="PE172" s="479">
        <v>-1.7923481933329726E-12</v>
      </c>
      <c r="PF172" s="479">
        <v>64.684897119290724</v>
      </c>
      <c r="PG172" s="480">
        <v>2.2290758453042332</v>
      </c>
      <c r="PH172" s="483"/>
      <c r="PI172" s="478">
        <v>2.2290758453042332</v>
      </c>
      <c r="PJ172" s="479">
        <v>108200</v>
      </c>
      <c r="PK172" s="479">
        <v>325</v>
      </c>
      <c r="PL172" s="479">
        <v>-1.3326700432855887E-2</v>
      </c>
      <c r="PM172" s="484">
        <v>36</v>
      </c>
      <c r="PN172" s="479">
        <v>11376</v>
      </c>
      <c r="PO172" s="485">
        <v>2042</v>
      </c>
      <c r="PP172" s="479">
        <v>33</v>
      </c>
      <c r="PQ172" s="479">
        <v>0</v>
      </c>
      <c r="PR172" s="486" t="s">
        <v>1929</v>
      </c>
      <c r="PS172" s="486" t="s">
        <v>1657</v>
      </c>
      <c r="PT172" s="479">
        <v>1</v>
      </c>
      <c r="PU172" s="487" t="s">
        <v>1928</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row>
    <row r="173" spans="1:457" x14ac:dyDescent="0.35">
      <c r="A173" s="459" t="s">
        <v>1930</v>
      </c>
      <c r="B173" s="460">
        <v>2.2157491448713773</v>
      </c>
      <c r="C173" s="488">
        <f>NPV(About!A$94,'H2 Data'!AE$2:BH$2)/30*AB173+B173</f>
        <v>2.2157491448713773</v>
      </c>
      <c r="D173" s="462" t="s">
        <v>1592</v>
      </c>
      <c r="E173" s="463" t="s">
        <v>1930</v>
      </c>
      <c r="F173" s="463" t="s">
        <v>1391</v>
      </c>
      <c r="G173" s="463" t="s">
        <v>1392</v>
      </c>
      <c r="H173" s="463" t="s">
        <v>1829</v>
      </c>
      <c r="I173" s="463" t="s">
        <v>1394</v>
      </c>
      <c r="J173" s="464">
        <v>2046</v>
      </c>
      <c r="K173" s="465">
        <v>340</v>
      </c>
      <c r="L173" s="466">
        <v>0.14000000000000001</v>
      </c>
      <c r="M173" s="466">
        <v>2.3300000000000001E-2</v>
      </c>
      <c r="N173" s="466">
        <v>0.25</v>
      </c>
      <c r="O173" s="471">
        <v>0.11</v>
      </c>
      <c r="P173" s="465">
        <v>1</v>
      </c>
      <c r="Q173" s="465">
        <v>2</v>
      </c>
      <c r="R173" s="465">
        <v>30</v>
      </c>
      <c r="S173" s="467" t="s">
        <v>1395</v>
      </c>
      <c r="T173" s="468">
        <v>16268</v>
      </c>
      <c r="U173" s="468">
        <v>160361.00000000003</v>
      </c>
      <c r="V173" s="468">
        <v>55778</v>
      </c>
      <c r="W173" s="468">
        <v>4648.0000000000009</v>
      </c>
      <c r="X173" s="465">
        <v>0</v>
      </c>
      <c r="Y173" s="469" t="s">
        <v>1888</v>
      </c>
      <c r="Z173" s="470">
        <v>21.93</v>
      </c>
      <c r="AA173" s="469" t="s">
        <v>1397</v>
      </c>
      <c r="AB173" s="465">
        <v>0</v>
      </c>
      <c r="AC173" s="466">
        <v>0</v>
      </c>
      <c r="AD173" s="466">
        <v>0.7</v>
      </c>
      <c r="AE173" s="466">
        <v>0.7</v>
      </c>
      <c r="AF173" s="467" t="s">
        <v>1398</v>
      </c>
      <c r="AG173" s="465">
        <v>428.36</v>
      </c>
      <c r="AH173" s="465">
        <v>428.36</v>
      </c>
      <c r="AI173" s="465">
        <v>428.36</v>
      </c>
      <c r="AJ173" s="465">
        <v>30</v>
      </c>
      <c r="AK173" s="469" t="s">
        <v>1399</v>
      </c>
      <c r="AL173" s="466">
        <v>0.91</v>
      </c>
      <c r="AM173" s="466">
        <v>0.01</v>
      </c>
      <c r="AN173" s="469" t="s">
        <v>1400</v>
      </c>
      <c r="AO173" s="466"/>
      <c r="AP173" s="466"/>
      <c r="AQ173" s="466"/>
      <c r="AR173" s="466"/>
      <c r="AS173" s="466"/>
      <c r="AT173" s="466"/>
      <c r="AU173" s="466"/>
      <c r="AV173" s="466"/>
      <c r="AW173" s="466"/>
      <c r="AX173" s="466"/>
      <c r="AY173" s="466"/>
      <c r="AZ173" s="466"/>
      <c r="BA173" s="466"/>
      <c r="BB173" s="466"/>
      <c r="BC173" s="466"/>
      <c r="BD173" s="466"/>
      <c r="BE173" s="466"/>
      <c r="BF173" s="466"/>
      <c r="BG173" s="466"/>
      <c r="BH173" s="466"/>
      <c r="BI173" s="466"/>
      <c r="BJ173" s="466"/>
      <c r="BK173" s="466"/>
      <c r="BL173" s="466"/>
      <c r="BM173" s="466"/>
      <c r="BN173" s="466"/>
      <c r="BO173" s="466"/>
      <c r="BP173" s="466"/>
      <c r="BQ173" s="466"/>
      <c r="BR173" s="466"/>
      <c r="BS173" s="466"/>
      <c r="BT173" s="466"/>
      <c r="BU173" s="466"/>
      <c r="BV173" s="466"/>
      <c r="BW173" s="466"/>
      <c r="BX173" s="466"/>
      <c r="BY173" s="466"/>
      <c r="BZ173" s="466"/>
      <c r="CA173" s="466"/>
      <c r="CB173" s="466"/>
      <c r="CC173" s="466"/>
      <c r="CD173" s="466"/>
      <c r="CE173" s="466"/>
      <c r="CF173" s="466"/>
      <c r="CG173" s="466"/>
      <c r="CH173" s="466"/>
      <c r="CI173" s="466"/>
      <c r="CJ173" s="466"/>
      <c r="CK173" s="466"/>
      <c r="CL173" s="466"/>
      <c r="CM173" s="466"/>
      <c r="CN173" s="466"/>
      <c r="CO173" s="466"/>
      <c r="CP173" s="466"/>
      <c r="CQ173" s="466"/>
      <c r="CR173" s="466"/>
      <c r="CS173" s="466"/>
      <c r="CT173" s="466"/>
      <c r="CU173" s="466"/>
      <c r="CV173" s="466"/>
      <c r="CW173" s="466"/>
      <c r="CX173" s="466"/>
      <c r="CY173" s="466"/>
      <c r="CZ173" s="466"/>
      <c r="DA173" s="466"/>
      <c r="DB173" s="466"/>
      <c r="DC173" s="466"/>
      <c r="DD173" s="466"/>
      <c r="DE173" s="466"/>
      <c r="DF173" s="466"/>
      <c r="DG173" s="466"/>
      <c r="DH173" s="466"/>
      <c r="DI173" s="466"/>
      <c r="DJ173" s="466"/>
      <c r="DK173" s="466"/>
      <c r="DL173" s="466"/>
      <c r="DM173" s="466"/>
      <c r="DN173" s="466"/>
      <c r="DO173" s="466"/>
      <c r="DP173" s="466"/>
      <c r="DQ173" s="466"/>
      <c r="DR173" s="466"/>
      <c r="DS173" s="466"/>
      <c r="DT173" s="466"/>
      <c r="DU173" s="466"/>
      <c r="DV173" s="466"/>
      <c r="DW173" s="471"/>
      <c r="DX173" s="466"/>
      <c r="DY173" s="466"/>
      <c r="DZ173" s="466"/>
      <c r="EA173" s="466"/>
      <c r="EB173" s="466"/>
      <c r="EC173" s="466"/>
      <c r="ED173" s="466"/>
      <c r="EE173" s="466"/>
      <c r="EF173" s="466"/>
      <c r="EG173" s="466"/>
      <c r="EH173" s="466"/>
      <c r="EI173" s="466"/>
      <c r="EJ173" s="466"/>
      <c r="EK173" s="465"/>
      <c r="EL173" s="465"/>
      <c r="EM173" s="465"/>
      <c r="EN173" s="465"/>
      <c r="EO173" s="466"/>
      <c r="EP173" s="466"/>
      <c r="EQ173" s="466"/>
      <c r="ER173" s="465"/>
      <c r="ES173" s="465"/>
      <c r="ET173" s="465"/>
      <c r="EU173" s="465"/>
      <c r="EV173" s="465"/>
      <c r="EW173" s="467"/>
      <c r="EX173" s="467" t="s">
        <v>1401</v>
      </c>
      <c r="EY173" s="467">
        <v>0</v>
      </c>
      <c r="EZ173" s="467">
        <v>0</v>
      </c>
      <c r="FA173" s="467">
        <v>0</v>
      </c>
      <c r="FB173" s="469" t="s">
        <v>1402</v>
      </c>
      <c r="FC173" s="467">
        <v>100</v>
      </c>
      <c r="FD173" s="469" t="s">
        <v>1831</v>
      </c>
      <c r="FE173" s="467">
        <v>0</v>
      </c>
      <c r="FF173" s="469" t="s">
        <v>1404</v>
      </c>
      <c r="FG173" s="467">
        <v>0</v>
      </c>
      <c r="FH173" s="469" t="s">
        <v>1405</v>
      </c>
      <c r="FI173" s="467">
        <v>0</v>
      </c>
      <c r="FJ173" s="469" t="s">
        <v>1405</v>
      </c>
      <c r="FK173" s="467">
        <v>0</v>
      </c>
      <c r="FL173" s="472">
        <v>1</v>
      </c>
      <c r="FM173" s="473">
        <v>0</v>
      </c>
      <c r="FN173" s="473">
        <v>0</v>
      </c>
      <c r="FO173" s="473">
        <v>0</v>
      </c>
      <c r="FP173" s="473">
        <v>0</v>
      </c>
      <c r="FQ173" s="473">
        <v>0</v>
      </c>
      <c r="FR173" s="473">
        <v>0</v>
      </c>
      <c r="FS173" s="473">
        <v>0</v>
      </c>
      <c r="FT173" s="473">
        <v>0</v>
      </c>
      <c r="FU173" s="473">
        <v>0</v>
      </c>
      <c r="FV173" s="473">
        <v>101970</v>
      </c>
      <c r="FW173" s="473">
        <v>0</v>
      </c>
      <c r="FX173" s="473">
        <v>0</v>
      </c>
      <c r="FY173" s="473">
        <v>0</v>
      </c>
      <c r="FZ173" s="473">
        <v>0</v>
      </c>
      <c r="GA173" s="473">
        <v>0</v>
      </c>
      <c r="GB173" s="473">
        <v>0</v>
      </c>
      <c r="GC173" s="473">
        <v>0</v>
      </c>
      <c r="GD173" s="473">
        <v>0</v>
      </c>
      <c r="GE173" s="473">
        <v>0</v>
      </c>
      <c r="GF173" s="473">
        <v>124667</v>
      </c>
      <c r="GG173" s="473">
        <v>0</v>
      </c>
      <c r="GH173" s="473">
        <v>0</v>
      </c>
      <c r="GI173" s="473">
        <v>0</v>
      </c>
      <c r="GJ173" s="473">
        <v>0</v>
      </c>
      <c r="GK173" s="473">
        <v>0</v>
      </c>
      <c r="GL173" s="473">
        <v>0</v>
      </c>
      <c r="GM173" s="473">
        <v>0</v>
      </c>
      <c r="GN173" s="473">
        <v>0</v>
      </c>
      <c r="GO173" s="473">
        <v>0</v>
      </c>
      <c r="GP173" s="473">
        <v>0</v>
      </c>
      <c r="GQ173" s="473">
        <v>0</v>
      </c>
      <c r="GR173" s="473">
        <v>0</v>
      </c>
      <c r="GS173" s="473">
        <v>0</v>
      </c>
      <c r="GT173" s="473">
        <v>0</v>
      </c>
      <c r="GU173" s="473">
        <v>0</v>
      </c>
      <c r="GV173" s="473">
        <v>0</v>
      </c>
      <c r="GW173" s="473">
        <v>0</v>
      </c>
      <c r="GX173" s="473">
        <v>0</v>
      </c>
      <c r="GY173" s="473">
        <v>0</v>
      </c>
      <c r="GZ173" s="473">
        <v>0</v>
      </c>
      <c r="HA173" s="473">
        <v>0</v>
      </c>
      <c r="HB173" s="473">
        <v>0</v>
      </c>
      <c r="HC173" s="473">
        <v>0</v>
      </c>
      <c r="HD173" s="473">
        <v>0</v>
      </c>
      <c r="HE173" s="473">
        <v>0</v>
      </c>
      <c r="HF173" s="473">
        <v>0</v>
      </c>
      <c r="HG173" s="473">
        <v>0</v>
      </c>
      <c r="HH173" s="473">
        <v>0</v>
      </c>
      <c r="HI173" s="473">
        <v>0</v>
      </c>
      <c r="HJ173" s="473">
        <v>0</v>
      </c>
      <c r="HK173" s="473">
        <v>0</v>
      </c>
      <c r="HL173" s="473">
        <v>0</v>
      </c>
      <c r="HM173" s="473">
        <v>0</v>
      </c>
      <c r="HN173" s="473">
        <v>0</v>
      </c>
      <c r="HO173" s="473">
        <v>0</v>
      </c>
      <c r="HP173" s="473">
        <v>0</v>
      </c>
      <c r="HQ173" s="473">
        <v>0</v>
      </c>
      <c r="HR173" s="473">
        <v>0</v>
      </c>
      <c r="HS173" s="473">
        <v>0</v>
      </c>
      <c r="HT173" s="473">
        <v>0</v>
      </c>
      <c r="HU173" s="473">
        <v>0</v>
      </c>
      <c r="HV173" s="473">
        <v>0</v>
      </c>
      <c r="HW173" s="473">
        <v>0</v>
      </c>
      <c r="HX173" s="473">
        <v>0</v>
      </c>
      <c r="HY173" s="473">
        <v>0</v>
      </c>
      <c r="HZ173" s="473">
        <v>0</v>
      </c>
      <c r="IA173" s="473">
        <v>0</v>
      </c>
      <c r="IB173" s="473">
        <v>0</v>
      </c>
      <c r="IC173" s="473">
        <v>0</v>
      </c>
      <c r="ID173" s="473">
        <v>0</v>
      </c>
      <c r="IE173" s="473">
        <v>0</v>
      </c>
      <c r="IF173" s="473">
        <v>0</v>
      </c>
      <c r="IG173" s="473">
        <v>0</v>
      </c>
      <c r="IH173" s="473">
        <v>0</v>
      </c>
      <c r="II173" s="473">
        <v>0</v>
      </c>
      <c r="IJ173" s="473">
        <v>0</v>
      </c>
      <c r="IK173" s="473">
        <v>0</v>
      </c>
      <c r="IL173" s="473">
        <v>0</v>
      </c>
      <c r="IM173" s="473">
        <v>0</v>
      </c>
      <c r="IN173" s="473">
        <v>0</v>
      </c>
      <c r="IO173" s="473">
        <v>0</v>
      </c>
      <c r="IP173" s="473">
        <v>0</v>
      </c>
      <c r="IQ173" s="473">
        <v>0</v>
      </c>
      <c r="IR173" s="473">
        <v>0</v>
      </c>
      <c r="IS173" s="473">
        <v>0</v>
      </c>
      <c r="IT173" s="473">
        <v>0</v>
      </c>
      <c r="IU173" s="473">
        <v>0</v>
      </c>
      <c r="IV173" s="473">
        <v>0</v>
      </c>
      <c r="IW173" s="473">
        <v>0</v>
      </c>
      <c r="IX173" s="473">
        <v>0</v>
      </c>
      <c r="IY173" s="473">
        <v>0</v>
      </c>
      <c r="IZ173" s="473">
        <v>0</v>
      </c>
      <c r="JA173" s="473">
        <v>0</v>
      </c>
      <c r="JB173" s="473">
        <v>0</v>
      </c>
      <c r="JC173" s="473">
        <v>0</v>
      </c>
      <c r="JD173" s="473">
        <v>0</v>
      </c>
      <c r="JE173" s="473">
        <v>0</v>
      </c>
      <c r="JF173" s="473">
        <v>0</v>
      </c>
      <c r="JG173" s="473">
        <v>0</v>
      </c>
      <c r="JH173" s="473">
        <v>0</v>
      </c>
      <c r="JI173" s="467" t="s">
        <v>1406</v>
      </c>
      <c r="JJ173" s="467" t="s">
        <v>1406</v>
      </c>
      <c r="JK173" s="395"/>
      <c r="JL173" s="395"/>
      <c r="JM173" s="395"/>
      <c r="JN173" s="395"/>
      <c r="JO173" s="395"/>
      <c r="JP173" s="395"/>
      <c r="JQ173" s="395"/>
      <c r="JR173" s="395"/>
      <c r="JS173" s="395"/>
      <c r="JT173" s="395"/>
      <c r="JU173" s="395"/>
      <c r="JV173" s="395"/>
      <c r="JW173" s="395"/>
      <c r="JX173" s="395"/>
      <c r="JY173" s="395"/>
      <c r="JZ173" s="395"/>
      <c r="KA173" s="395"/>
      <c r="KB173" s="395"/>
      <c r="KC173" s="395"/>
      <c r="KD173" s="395"/>
      <c r="KE173" s="395"/>
      <c r="KF173" s="395"/>
      <c r="KG173" s="395"/>
      <c r="KH173" s="395"/>
      <c r="KI173" s="395"/>
      <c r="KJ173" s="395"/>
      <c r="KK173" s="395"/>
      <c r="KL173" s="395"/>
      <c r="KM173" s="395"/>
      <c r="KN173" s="395"/>
      <c r="KO173" s="395"/>
      <c r="KP173" s="395"/>
      <c r="KQ173" s="395"/>
      <c r="KR173" s="395"/>
      <c r="KS173" s="395"/>
      <c r="KT173" s="395"/>
      <c r="KU173" s="395"/>
      <c r="KV173" s="395"/>
      <c r="KW173" s="395"/>
      <c r="KX173" s="395"/>
      <c r="KY173" s="395"/>
      <c r="KZ173" s="395"/>
      <c r="LA173" s="395"/>
      <c r="LB173" s="395"/>
      <c r="LC173" s="395"/>
      <c r="LD173" s="395"/>
      <c r="LE173" s="395"/>
      <c r="LF173" s="395"/>
      <c r="LG173" s="395"/>
      <c r="LH173" s="395"/>
      <c r="LI173" s="395"/>
      <c r="LJ173" s="395"/>
      <c r="LK173" s="395"/>
      <c r="LL173" s="395"/>
      <c r="LM173" s="395"/>
      <c r="LN173" s="395"/>
      <c r="LO173" s="395"/>
      <c r="LP173" s="395"/>
      <c r="LQ173" s="395"/>
      <c r="LR173" s="395"/>
      <c r="LS173" s="395"/>
      <c r="LT173" s="395"/>
      <c r="LU173" s="395"/>
      <c r="LV173" s="395"/>
      <c r="LW173" s="395"/>
      <c r="LX173" s="395"/>
      <c r="LY173" s="395"/>
      <c r="LZ173" s="395"/>
      <c r="MA173" s="395"/>
      <c r="MB173" s="395"/>
      <c r="MC173" s="395"/>
      <c r="MD173" s="395"/>
      <c r="ME173" s="395"/>
      <c r="MF173" s="395"/>
      <c r="MG173" s="395"/>
      <c r="MH173" s="395"/>
      <c r="MI173" s="395"/>
      <c r="MJ173" s="395"/>
      <c r="MK173" s="395"/>
      <c r="ML173" s="395"/>
      <c r="MM173" s="395"/>
      <c r="MN173" s="395"/>
      <c r="MO173" s="395"/>
      <c r="MP173" s="395"/>
      <c r="MQ173" s="395"/>
      <c r="MR173" s="395"/>
      <c r="MS173" s="395"/>
      <c r="MT173" s="395"/>
      <c r="MU173" s="395"/>
      <c r="MV173" s="395"/>
      <c r="MW173" s="395"/>
      <c r="MX173" s="395"/>
      <c r="MY173" s="395"/>
      <c r="MZ173" s="395"/>
      <c r="NA173" s="395"/>
      <c r="NB173" s="395"/>
      <c r="NC173" s="395"/>
      <c r="ND173" s="395"/>
      <c r="NE173" s="395"/>
      <c r="NF173" s="395"/>
      <c r="NG173" s="489"/>
      <c r="NH173" s="475">
        <v>2.2157491448713773</v>
      </c>
      <c r="NI173" s="475">
        <v>2.7173947512702572</v>
      </c>
      <c r="NJ173" s="475">
        <v>1.8429213781297475</v>
      </c>
      <c r="NK173" s="475">
        <v>637.47696703714087</v>
      </c>
      <c r="NL173" s="475">
        <v>2.1180878057541572</v>
      </c>
      <c r="NM173" s="475">
        <v>5.5778000000000001E-2</v>
      </c>
      <c r="NN173" s="475">
        <v>0.16036100000000003</v>
      </c>
      <c r="NO173" s="475">
        <v>1.6268000000000001E-2</v>
      </c>
      <c r="NP173" s="475">
        <v>8.4119968637619297E-3</v>
      </c>
      <c r="NQ173" s="475">
        <v>0.12935636481057791</v>
      </c>
      <c r="NR173" s="475">
        <v>0.1895677940655647</v>
      </c>
      <c r="NS173" s="475">
        <v>0</v>
      </c>
      <c r="NT173" s="475">
        <v>1.1687399721755689</v>
      </c>
      <c r="NU173" s="475">
        <v>6.0799584424906421E-3</v>
      </c>
      <c r="NV173" s="475">
        <v>0</v>
      </c>
      <c r="NW173" s="475">
        <v>0.1110380915588883</v>
      </c>
      <c r="NX173" s="475">
        <v>0</v>
      </c>
      <c r="NY173" s="475">
        <v>0</v>
      </c>
      <c r="NZ173" s="475">
        <v>0.27546223097354361</v>
      </c>
      <c r="OA173" s="475">
        <v>2.0339999604341113E-2</v>
      </c>
      <c r="OB173" s="475">
        <v>0.2649999999999999</v>
      </c>
      <c r="OC173" s="475">
        <v>0.31534279737795784</v>
      </c>
      <c r="OD173" s="475">
        <v>-1.248144155218241E-15</v>
      </c>
      <c r="OE173" s="475">
        <v>-1.0851106387251492E-14</v>
      </c>
      <c r="OF173" s="475">
        <v>0.1099999964237213</v>
      </c>
      <c r="OG173" s="475">
        <v>6.8976023793220514E-2</v>
      </c>
      <c r="OH173" s="475">
        <v>0.34298059650729634</v>
      </c>
      <c r="OI173" s="475">
        <v>0.11</v>
      </c>
      <c r="OJ173" s="475">
        <v>4.2836000000000006E-2</v>
      </c>
      <c r="OK173" s="475">
        <v>5.503912200000001E-2</v>
      </c>
      <c r="OL173" s="475">
        <v>0.61659829136570199</v>
      </c>
      <c r="OM173" s="475" t="s">
        <v>1395</v>
      </c>
      <c r="ON173" s="475">
        <v>1</v>
      </c>
      <c r="OO173" s="475">
        <v>162</v>
      </c>
      <c r="OP173" s="490"/>
      <c r="OQ173" s="491" t="s">
        <v>1395</v>
      </c>
      <c r="OR173" s="478" t="s">
        <v>1395</v>
      </c>
      <c r="OS173" s="479">
        <v>463692</v>
      </c>
      <c r="OT173" s="479">
        <v>2046</v>
      </c>
      <c r="OU173" s="479" t="s">
        <v>1395</v>
      </c>
      <c r="OV173" s="479" t="s">
        <v>1395</v>
      </c>
      <c r="OW173" s="479">
        <v>0</v>
      </c>
      <c r="OX173" s="479">
        <v>1</v>
      </c>
      <c r="OY173" s="480">
        <v>1</v>
      </c>
      <c r="OZ173" s="480">
        <v>0.60682945146165224</v>
      </c>
      <c r="PA173" s="481"/>
      <c r="PB173" s="482">
        <v>2.2157491448713773</v>
      </c>
      <c r="PC173" s="483"/>
      <c r="PD173" s="478">
        <v>48.722598094485768</v>
      </c>
      <c r="PE173" s="479">
        <v>-2.2748630436542868E-12</v>
      </c>
      <c r="PF173" s="479">
        <v>66.109542219628054</v>
      </c>
      <c r="PG173" s="480">
        <v>2.2157491448713773</v>
      </c>
      <c r="PH173" s="483"/>
      <c r="PI173" s="478">
        <v>2.2157491448713773</v>
      </c>
      <c r="PJ173" s="479">
        <v>108540</v>
      </c>
      <c r="PK173" s="479">
        <v>340</v>
      </c>
      <c r="PL173" s="479">
        <v>-9.7988445662711143E-3</v>
      </c>
      <c r="PM173" s="484">
        <v>36</v>
      </c>
      <c r="PN173" s="479">
        <v>11340</v>
      </c>
      <c r="PO173" s="485">
        <v>2043</v>
      </c>
      <c r="PP173" s="479">
        <v>33</v>
      </c>
      <c r="PQ173" s="479">
        <v>0</v>
      </c>
      <c r="PR173" s="486" t="s">
        <v>1931</v>
      </c>
      <c r="PS173" s="486" t="s">
        <v>1657</v>
      </c>
      <c r="PT173" s="479">
        <v>1</v>
      </c>
      <c r="PU173" s="487" t="s">
        <v>1930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row>
    <row r="174" spans="1:457" x14ac:dyDescent="0.35">
      <c r="A174" s="459" t="s">
        <v>1932</v>
      </c>
      <c r="B174" s="460">
        <v>2.2059503003051062</v>
      </c>
      <c r="C174" s="488">
        <f>NPV(About!A$94,'H2 Data'!AE$2:BH$2)/30*AB174+B174</f>
        <v>2.2059503003051062</v>
      </c>
      <c r="D174" s="462" t="s">
        <v>1592</v>
      </c>
      <c r="E174" s="463" t="s">
        <v>1932</v>
      </c>
      <c r="F174" s="463" t="s">
        <v>1391</v>
      </c>
      <c r="G174" s="463" t="s">
        <v>1392</v>
      </c>
      <c r="H174" s="463" t="s">
        <v>1829</v>
      </c>
      <c r="I174" s="463" t="s">
        <v>1394</v>
      </c>
      <c r="J174" s="464">
        <v>2047</v>
      </c>
      <c r="K174" s="465">
        <v>355</v>
      </c>
      <c r="L174" s="466">
        <v>0.14000000000000001</v>
      </c>
      <c r="M174" s="466">
        <v>2.3300000000000001E-2</v>
      </c>
      <c r="N174" s="466">
        <v>0.25</v>
      </c>
      <c r="O174" s="471">
        <v>0.11</v>
      </c>
      <c r="P174" s="465">
        <v>1</v>
      </c>
      <c r="Q174" s="465">
        <v>2</v>
      </c>
      <c r="R174" s="465">
        <v>30</v>
      </c>
      <c r="S174" s="467" t="s">
        <v>1395</v>
      </c>
      <c r="T174" s="468">
        <v>16251</v>
      </c>
      <c r="U174" s="468">
        <v>160191.99999999997</v>
      </c>
      <c r="V174" s="468">
        <v>55719</v>
      </c>
      <c r="W174" s="468">
        <v>4643</v>
      </c>
      <c r="X174" s="465">
        <v>0</v>
      </c>
      <c r="Y174" s="469" t="s">
        <v>1888</v>
      </c>
      <c r="Z174" s="470">
        <v>22</v>
      </c>
      <c r="AA174" s="469" t="s">
        <v>1397</v>
      </c>
      <c r="AB174" s="465">
        <v>0</v>
      </c>
      <c r="AC174" s="466">
        <v>0</v>
      </c>
      <c r="AD174" s="466">
        <v>0.7</v>
      </c>
      <c r="AE174" s="466">
        <v>0.7</v>
      </c>
      <c r="AF174" s="467" t="s">
        <v>1398</v>
      </c>
      <c r="AG174" s="465">
        <v>428.36</v>
      </c>
      <c r="AH174" s="465">
        <v>428.36</v>
      </c>
      <c r="AI174" s="465">
        <v>428.36</v>
      </c>
      <c r="AJ174" s="465">
        <v>30</v>
      </c>
      <c r="AK174" s="469" t="s">
        <v>1399</v>
      </c>
      <c r="AL174" s="466">
        <v>0.91</v>
      </c>
      <c r="AM174" s="466">
        <v>0.01</v>
      </c>
      <c r="AN174" s="469" t="s">
        <v>1400</v>
      </c>
      <c r="AO174" s="466"/>
      <c r="AP174" s="466"/>
      <c r="AQ174" s="466"/>
      <c r="AR174" s="466"/>
      <c r="AS174" s="466"/>
      <c r="AT174" s="466"/>
      <c r="AU174" s="466"/>
      <c r="AV174" s="466"/>
      <c r="AW174" s="466"/>
      <c r="AX174" s="466"/>
      <c r="AY174" s="466"/>
      <c r="AZ174" s="466"/>
      <c r="BA174" s="466"/>
      <c r="BB174" s="466"/>
      <c r="BC174" s="466"/>
      <c r="BD174" s="466"/>
      <c r="BE174" s="466"/>
      <c r="BF174" s="466"/>
      <c r="BG174" s="466"/>
      <c r="BH174" s="466"/>
      <c r="BI174" s="466"/>
      <c r="BJ174" s="466"/>
      <c r="BK174" s="466"/>
      <c r="BL174" s="466"/>
      <c r="BM174" s="466"/>
      <c r="BN174" s="466"/>
      <c r="BO174" s="466"/>
      <c r="BP174" s="466"/>
      <c r="BQ174" s="466"/>
      <c r="BR174" s="466"/>
      <c r="BS174" s="466"/>
      <c r="BT174" s="466"/>
      <c r="BU174" s="466"/>
      <c r="BV174" s="466"/>
      <c r="BW174" s="466"/>
      <c r="BX174" s="466"/>
      <c r="BY174" s="466"/>
      <c r="BZ174" s="466"/>
      <c r="CA174" s="466"/>
      <c r="CB174" s="466"/>
      <c r="CC174" s="466"/>
      <c r="CD174" s="466"/>
      <c r="CE174" s="466"/>
      <c r="CF174" s="466"/>
      <c r="CG174" s="466"/>
      <c r="CH174" s="466"/>
      <c r="CI174" s="466"/>
      <c r="CJ174" s="466"/>
      <c r="CK174" s="466"/>
      <c r="CL174" s="466"/>
      <c r="CM174" s="466"/>
      <c r="CN174" s="466"/>
      <c r="CO174" s="466"/>
      <c r="CP174" s="466"/>
      <c r="CQ174" s="466"/>
      <c r="CR174" s="466"/>
      <c r="CS174" s="466"/>
      <c r="CT174" s="466"/>
      <c r="CU174" s="466"/>
      <c r="CV174" s="466"/>
      <c r="CW174" s="466"/>
      <c r="CX174" s="466"/>
      <c r="CY174" s="466"/>
      <c r="CZ174" s="466"/>
      <c r="DA174" s="466"/>
      <c r="DB174" s="466"/>
      <c r="DC174" s="466"/>
      <c r="DD174" s="466"/>
      <c r="DE174" s="466"/>
      <c r="DF174" s="466"/>
      <c r="DG174" s="466"/>
      <c r="DH174" s="466"/>
      <c r="DI174" s="466"/>
      <c r="DJ174" s="466"/>
      <c r="DK174" s="466"/>
      <c r="DL174" s="466"/>
      <c r="DM174" s="466"/>
      <c r="DN174" s="466"/>
      <c r="DO174" s="466"/>
      <c r="DP174" s="466"/>
      <c r="DQ174" s="466"/>
      <c r="DR174" s="466"/>
      <c r="DS174" s="466"/>
      <c r="DT174" s="466"/>
      <c r="DU174" s="466"/>
      <c r="DV174" s="466"/>
      <c r="DW174" s="471"/>
      <c r="DX174" s="466"/>
      <c r="DY174" s="466"/>
      <c r="DZ174" s="466"/>
      <c r="EA174" s="466"/>
      <c r="EB174" s="466"/>
      <c r="EC174" s="466"/>
      <c r="ED174" s="466"/>
      <c r="EE174" s="466"/>
      <c r="EF174" s="466"/>
      <c r="EG174" s="466"/>
      <c r="EH174" s="466"/>
      <c r="EI174" s="466"/>
      <c r="EJ174" s="466"/>
      <c r="EK174" s="465"/>
      <c r="EL174" s="465"/>
      <c r="EM174" s="465"/>
      <c r="EN174" s="465"/>
      <c r="EO174" s="466"/>
      <c r="EP174" s="466"/>
      <c r="EQ174" s="466"/>
      <c r="ER174" s="465"/>
      <c r="ES174" s="465"/>
      <c r="ET174" s="465"/>
      <c r="EU174" s="465"/>
      <c r="EV174" s="465"/>
      <c r="EW174" s="467"/>
      <c r="EX174" s="467" t="s">
        <v>1401</v>
      </c>
      <c r="EY174" s="467">
        <v>0</v>
      </c>
      <c r="EZ174" s="467">
        <v>0</v>
      </c>
      <c r="FA174" s="467">
        <v>0</v>
      </c>
      <c r="FB174" s="469" t="s">
        <v>1402</v>
      </c>
      <c r="FC174" s="467">
        <v>100</v>
      </c>
      <c r="FD174" s="469" t="s">
        <v>1831</v>
      </c>
      <c r="FE174" s="467">
        <v>0</v>
      </c>
      <c r="FF174" s="469" t="s">
        <v>1404</v>
      </c>
      <c r="FG174" s="467">
        <v>0</v>
      </c>
      <c r="FH174" s="469" t="s">
        <v>1405</v>
      </c>
      <c r="FI174" s="467">
        <v>0</v>
      </c>
      <c r="FJ174" s="469" t="s">
        <v>1405</v>
      </c>
      <c r="FK174" s="467">
        <v>0</v>
      </c>
      <c r="FL174" s="472">
        <v>1</v>
      </c>
      <c r="FM174" s="473">
        <v>0</v>
      </c>
      <c r="FN174" s="473">
        <v>0</v>
      </c>
      <c r="FO174" s="473">
        <v>0</v>
      </c>
      <c r="FP174" s="473">
        <v>0</v>
      </c>
      <c r="FQ174" s="473">
        <v>0</v>
      </c>
      <c r="FR174" s="473">
        <v>0</v>
      </c>
      <c r="FS174" s="473">
        <v>0</v>
      </c>
      <c r="FT174" s="473">
        <v>0</v>
      </c>
      <c r="FU174" s="473">
        <v>0</v>
      </c>
      <c r="FV174" s="473">
        <v>104040</v>
      </c>
      <c r="FW174" s="473">
        <v>0</v>
      </c>
      <c r="FX174" s="473">
        <v>0</v>
      </c>
      <c r="FY174" s="473">
        <v>0</v>
      </c>
      <c r="FZ174" s="473">
        <v>0</v>
      </c>
      <c r="GA174" s="473">
        <v>0</v>
      </c>
      <c r="GB174" s="473">
        <v>0</v>
      </c>
      <c r="GC174" s="473">
        <v>0</v>
      </c>
      <c r="GD174" s="473">
        <v>0</v>
      </c>
      <c r="GE174" s="473">
        <v>0</v>
      </c>
      <c r="GF174" s="473">
        <v>127198</v>
      </c>
      <c r="GG174" s="473">
        <v>0</v>
      </c>
      <c r="GH174" s="473">
        <v>0</v>
      </c>
      <c r="GI174" s="473">
        <v>0</v>
      </c>
      <c r="GJ174" s="473">
        <v>0</v>
      </c>
      <c r="GK174" s="473">
        <v>0</v>
      </c>
      <c r="GL174" s="473">
        <v>0</v>
      </c>
      <c r="GM174" s="473">
        <v>0</v>
      </c>
      <c r="GN174" s="473">
        <v>0</v>
      </c>
      <c r="GO174" s="473">
        <v>0</v>
      </c>
      <c r="GP174" s="473">
        <v>0</v>
      </c>
      <c r="GQ174" s="473">
        <v>0</v>
      </c>
      <c r="GR174" s="473">
        <v>0</v>
      </c>
      <c r="GS174" s="473">
        <v>0</v>
      </c>
      <c r="GT174" s="473">
        <v>0</v>
      </c>
      <c r="GU174" s="473">
        <v>0</v>
      </c>
      <c r="GV174" s="473">
        <v>0</v>
      </c>
      <c r="GW174" s="473">
        <v>0</v>
      </c>
      <c r="GX174" s="473">
        <v>0</v>
      </c>
      <c r="GY174" s="473">
        <v>0</v>
      </c>
      <c r="GZ174" s="473">
        <v>0</v>
      </c>
      <c r="HA174" s="473">
        <v>0</v>
      </c>
      <c r="HB174" s="473">
        <v>0</v>
      </c>
      <c r="HC174" s="473">
        <v>0</v>
      </c>
      <c r="HD174" s="473">
        <v>0</v>
      </c>
      <c r="HE174" s="473">
        <v>0</v>
      </c>
      <c r="HF174" s="473">
        <v>0</v>
      </c>
      <c r="HG174" s="473">
        <v>0</v>
      </c>
      <c r="HH174" s="473">
        <v>0</v>
      </c>
      <c r="HI174" s="473">
        <v>0</v>
      </c>
      <c r="HJ174" s="473">
        <v>0</v>
      </c>
      <c r="HK174" s="473">
        <v>0</v>
      </c>
      <c r="HL174" s="473">
        <v>0</v>
      </c>
      <c r="HM174" s="473">
        <v>0</v>
      </c>
      <c r="HN174" s="473">
        <v>0</v>
      </c>
      <c r="HO174" s="473">
        <v>0</v>
      </c>
      <c r="HP174" s="473">
        <v>0</v>
      </c>
      <c r="HQ174" s="473">
        <v>0</v>
      </c>
      <c r="HR174" s="473">
        <v>0</v>
      </c>
      <c r="HS174" s="473">
        <v>0</v>
      </c>
      <c r="HT174" s="473">
        <v>0</v>
      </c>
      <c r="HU174" s="473">
        <v>0</v>
      </c>
      <c r="HV174" s="473">
        <v>0</v>
      </c>
      <c r="HW174" s="473">
        <v>0</v>
      </c>
      <c r="HX174" s="473">
        <v>0</v>
      </c>
      <c r="HY174" s="473">
        <v>0</v>
      </c>
      <c r="HZ174" s="473">
        <v>0</v>
      </c>
      <c r="IA174" s="473">
        <v>0</v>
      </c>
      <c r="IB174" s="473">
        <v>0</v>
      </c>
      <c r="IC174" s="473">
        <v>0</v>
      </c>
      <c r="ID174" s="473">
        <v>0</v>
      </c>
      <c r="IE174" s="473">
        <v>0</v>
      </c>
      <c r="IF174" s="473">
        <v>0</v>
      </c>
      <c r="IG174" s="473">
        <v>0</v>
      </c>
      <c r="IH174" s="473">
        <v>0</v>
      </c>
      <c r="II174" s="473">
        <v>0</v>
      </c>
      <c r="IJ174" s="473">
        <v>0</v>
      </c>
      <c r="IK174" s="473">
        <v>0</v>
      </c>
      <c r="IL174" s="473">
        <v>0</v>
      </c>
      <c r="IM174" s="473">
        <v>0</v>
      </c>
      <c r="IN174" s="473">
        <v>0</v>
      </c>
      <c r="IO174" s="473">
        <v>0</v>
      </c>
      <c r="IP174" s="473">
        <v>0</v>
      </c>
      <c r="IQ174" s="473">
        <v>0</v>
      </c>
      <c r="IR174" s="473">
        <v>0</v>
      </c>
      <c r="IS174" s="473">
        <v>0</v>
      </c>
      <c r="IT174" s="473">
        <v>0</v>
      </c>
      <c r="IU174" s="473">
        <v>0</v>
      </c>
      <c r="IV174" s="473">
        <v>0</v>
      </c>
      <c r="IW174" s="473">
        <v>0</v>
      </c>
      <c r="IX174" s="473">
        <v>0</v>
      </c>
      <c r="IY174" s="473">
        <v>0</v>
      </c>
      <c r="IZ174" s="473">
        <v>0</v>
      </c>
      <c r="JA174" s="473">
        <v>0</v>
      </c>
      <c r="JB174" s="473">
        <v>0</v>
      </c>
      <c r="JC174" s="473">
        <v>0</v>
      </c>
      <c r="JD174" s="473">
        <v>0</v>
      </c>
      <c r="JE174" s="473">
        <v>0</v>
      </c>
      <c r="JF174" s="473">
        <v>0</v>
      </c>
      <c r="JG174" s="473">
        <v>0</v>
      </c>
      <c r="JH174" s="473">
        <v>0</v>
      </c>
      <c r="JI174" s="467" t="s">
        <v>1406</v>
      </c>
      <c r="JJ174" s="467" t="s">
        <v>1406</v>
      </c>
      <c r="JK174" s="395"/>
      <c r="JL174" s="395"/>
      <c r="JM174" s="395"/>
      <c r="JN174" s="395"/>
      <c r="JO174" s="395"/>
      <c r="JP174" s="395"/>
      <c r="JQ174" s="395"/>
      <c r="JR174" s="395"/>
      <c r="JS174" s="395"/>
      <c r="JT174" s="395"/>
      <c r="JU174" s="395"/>
      <c r="JV174" s="395"/>
      <c r="JW174" s="395"/>
      <c r="JX174" s="395"/>
      <c r="JY174" s="395"/>
      <c r="JZ174" s="395"/>
      <c r="KA174" s="395"/>
      <c r="KB174" s="395"/>
      <c r="KC174" s="395"/>
      <c r="KD174" s="395"/>
      <c r="KE174" s="395"/>
      <c r="KF174" s="395"/>
      <c r="KG174" s="395"/>
      <c r="KH174" s="395"/>
      <c r="KI174" s="395"/>
      <c r="KJ174" s="395"/>
      <c r="KK174" s="395"/>
      <c r="KL174" s="395"/>
      <c r="KM174" s="395"/>
      <c r="KN174" s="395"/>
      <c r="KO174" s="395"/>
      <c r="KP174" s="395"/>
      <c r="KQ174" s="395"/>
      <c r="KR174" s="395"/>
      <c r="KS174" s="395"/>
      <c r="KT174" s="395"/>
      <c r="KU174" s="395"/>
      <c r="KV174" s="395"/>
      <c r="KW174" s="395"/>
      <c r="KX174" s="395"/>
      <c r="KY174" s="395"/>
      <c r="KZ174" s="395"/>
      <c r="LA174" s="395"/>
      <c r="LB174" s="395"/>
      <c r="LC174" s="395"/>
      <c r="LD174" s="395"/>
      <c r="LE174" s="395"/>
      <c r="LF174" s="395"/>
      <c r="LG174" s="395"/>
      <c r="LH174" s="395"/>
      <c r="LI174" s="395"/>
      <c r="LJ174" s="395"/>
      <c r="LK174" s="395"/>
      <c r="LL174" s="395"/>
      <c r="LM174" s="395"/>
      <c r="LN174" s="395"/>
      <c r="LO174" s="395"/>
      <c r="LP174" s="395"/>
      <c r="LQ174" s="395"/>
      <c r="LR174" s="395"/>
      <c r="LS174" s="395"/>
      <c r="LT174" s="395"/>
      <c r="LU174" s="395"/>
      <c r="LV174" s="395"/>
      <c r="LW174" s="395"/>
      <c r="LX174" s="395"/>
      <c r="LY174" s="395"/>
      <c r="LZ174" s="395"/>
      <c r="MA174" s="395"/>
      <c r="MB174" s="395"/>
      <c r="MC174" s="395"/>
      <c r="MD174" s="395"/>
      <c r="ME174" s="395"/>
      <c r="MF174" s="395"/>
      <c r="MG174" s="395"/>
      <c r="MH174" s="395"/>
      <c r="MI174" s="395"/>
      <c r="MJ174" s="395"/>
      <c r="MK174" s="395"/>
      <c r="ML174" s="395"/>
      <c r="MM174" s="395"/>
      <c r="MN174" s="395"/>
      <c r="MO174" s="395"/>
      <c r="MP174" s="395"/>
      <c r="MQ174" s="395"/>
      <c r="MR174" s="395"/>
      <c r="MS174" s="395"/>
      <c r="MT174" s="395"/>
      <c r="MU174" s="395"/>
      <c r="MV174" s="395"/>
      <c r="MW174" s="395"/>
      <c r="MX174" s="395"/>
      <c r="MY174" s="395"/>
      <c r="MZ174" s="395"/>
      <c r="NA174" s="395"/>
      <c r="NB174" s="395"/>
      <c r="NC174" s="395"/>
      <c r="ND174" s="395"/>
      <c r="NE174" s="395"/>
      <c r="NF174" s="395"/>
      <c r="NG174" s="489"/>
      <c r="NH174" s="475">
        <v>2.2059503003051062</v>
      </c>
      <c r="NI174" s="475">
        <v>2.7053774482941826</v>
      </c>
      <c r="NJ174" s="475">
        <v>1.8409783451975117</v>
      </c>
      <c r="NK174" s="475">
        <v>639.56618276729785</v>
      </c>
      <c r="NL174" s="475">
        <v>2.1205216456376847</v>
      </c>
      <c r="NM174" s="475">
        <v>5.5718999999999998E-2</v>
      </c>
      <c r="NN174" s="475">
        <v>0.16019199999999997</v>
      </c>
      <c r="NO174" s="475">
        <v>1.6251000000000002E-2</v>
      </c>
      <c r="NP174" s="475">
        <v>8.4031232440776645E-3</v>
      </c>
      <c r="NQ174" s="475">
        <v>0.12921999925627622</v>
      </c>
      <c r="NR174" s="475">
        <v>0.18936386977676875</v>
      </c>
      <c r="NS174" s="475">
        <v>0</v>
      </c>
      <c r="NT174" s="475">
        <v>1.171203450927059</v>
      </c>
      <c r="NU174" s="475">
        <v>6.2240418681704622E-3</v>
      </c>
      <c r="NV174" s="475">
        <v>0</v>
      </c>
      <c r="NW174" s="475">
        <v>0.11113963095949402</v>
      </c>
      <c r="NX174" s="475">
        <v>0</v>
      </c>
      <c r="NY174" s="475">
        <v>0</v>
      </c>
      <c r="NZ174" s="475">
        <v>0.27577810636176203</v>
      </c>
      <c r="OA174" s="475">
        <v>2.0340000159551817E-2</v>
      </c>
      <c r="OB174" s="475">
        <v>0.2649999999999999</v>
      </c>
      <c r="OC174" s="475">
        <v>0.31531674760308415</v>
      </c>
      <c r="OD174" s="475">
        <v>-1.218358333752141E-15</v>
      </c>
      <c r="OE174" s="475">
        <v>-1.0592154633794923E-14</v>
      </c>
      <c r="OF174" s="475">
        <v>0.1099999964237213</v>
      </c>
      <c r="OG174" s="475">
        <v>6.90266102552414E-2</v>
      </c>
      <c r="OH174" s="475">
        <v>0.34309624184988952</v>
      </c>
      <c r="OI174" s="475">
        <v>0.11</v>
      </c>
      <c r="OJ174" s="475">
        <v>4.2836000000000006E-2</v>
      </c>
      <c r="OK174" s="475">
        <v>5.503912200000001E-2</v>
      </c>
      <c r="OL174" s="475">
        <v>0.6043066749085565</v>
      </c>
      <c r="OM174" s="475" t="s">
        <v>1395</v>
      </c>
      <c r="ON174" s="475">
        <v>1</v>
      </c>
      <c r="OO174" s="475">
        <v>163</v>
      </c>
      <c r="OP174" s="490"/>
      <c r="OQ174" s="491" t="s">
        <v>1395</v>
      </c>
      <c r="OR174" s="478" t="s">
        <v>1395</v>
      </c>
      <c r="OS174" s="479">
        <v>468043</v>
      </c>
      <c r="OT174" s="479">
        <v>2047</v>
      </c>
      <c r="OU174" s="479" t="s">
        <v>1395</v>
      </c>
      <c r="OV174" s="479" t="s">
        <v>1395</v>
      </c>
      <c r="OW174" s="479">
        <v>0</v>
      </c>
      <c r="OX174" s="479">
        <v>1</v>
      </c>
      <c r="OY174" s="480">
        <v>1</v>
      </c>
      <c r="OZ174" s="480">
        <v>0.59473258979199017</v>
      </c>
      <c r="PA174" s="481"/>
      <c r="PB174" s="482">
        <v>2.2059503003051062</v>
      </c>
      <c r="PC174" s="483"/>
      <c r="PD174" s="478">
        <v>49.805451422342692</v>
      </c>
      <c r="PE174" s="479">
        <v>-2.2723229601373834E-12</v>
      </c>
      <c r="PF174" s="479">
        <v>67.644545426885117</v>
      </c>
      <c r="PG174" s="480">
        <v>2.2059503003051062</v>
      </c>
      <c r="PH174" s="483"/>
      <c r="PI174" s="478">
        <v>2.2059503003051062</v>
      </c>
      <c r="PJ174" s="479">
        <v>108895</v>
      </c>
      <c r="PK174" s="479">
        <v>355</v>
      </c>
      <c r="PL174" s="479">
        <v>-7.800700186293863E-3</v>
      </c>
      <c r="PM174" s="484">
        <v>36</v>
      </c>
      <c r="PN174" s="479">
        <v>11304</v>
      </c>
      <c r="PO174" s="485">
        <v>2044</v>
      </c>
      <c r="PP174" s="479">
        <v>33</v>
      </c>
      <c r="PQ174" s="479">
        <v>0</v>
      </c>
      <c r="PR174" s="486" t="s">
        <v>1933</v>
      </c>
      <c r="PS174" s="486" t="s">
        <v>1657</v>
      </c>
      <c r="PT174" s="479">
        <v>1</v>
      </c>
      <c r="PU174" s="487" t="s">
        <v>1932</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row>
    <row r="175" spans="1:457" x14ac:dyDescent="0.35">
      <c r="A175" s="459" t="s">
        <v>1934</v>
      </c>
      <c r="B175" s="460">
        <v>2.1981496001188123</v>
      </c>
      <c r="C175" s="488">
        <f>NPV(About!A$94,'H2 Data'!AE$2:BH$2)/30*AB175+B175</f>
        <v>2.1981496001188123</v>
      </c>
      <c r="D175" s="462" t="s">
        <v>1592</v>
      </c>
      <c r="E175" s="463" t="s">
        <v>1934</v>
      </c>
      <c r="F175" s="463" t="s">
        <v>1391</v>
      </c>
      <c r="G175" s="463" t="s">
        <v>1392</v>
      </c>
      <c r="H175" s="463" t="s">
        <v>1829</v>
      </c>
      <c r="I175" s="463" t="s">
        <v>1394</v>
      </c>
      <c r="J175" s="464">
        <v>2048</v>
      </c>
      <c r="K175" s="465">
        <v>370</v>
      </c>
      <c r="L175" s="466">
        <v>0.14000000000000001</v>
      </c>
      <c r="M175" s="466">
        <v>2.3300000000000001E-2</v>
      </c>
      <c r="N175" s="466">
        <v>0.25</v>
      </c>
      <c r="O175" s="471">
        <v>0.11</v>
      </c>
      <c r="P175" s="465">
        <v>1</v>
      </c>
      <c r="Q175" s="465">
        <v>2</v>
      </c>
      <c r="R175" s="465">
        <v>30</v>
      </c>
      <c r="S175" s="467" t="s">
        <v>1395</v>
      </c>
      <c r="T175" s="468">
        <v>16275.000000000002</v>
      </c>
      <c r="U175" s="468">
        <v>160420.00000000003</v>
      </c>
      <c r="V175" s="468">
        <v>55798</v>
      </c>
      <c r="W175" s="468">
        <v>4650</v>
      </c>
      <c r="X175" s="465">
        <v>0</v>
      </c>
      <c r="Y175" s="469" t="s">
        <v>1888</v>
      </c>
      <c r="Z175" s="470">
        <v>22.08</v>
      </c>
      <c r="AA175" s="469" t="s">
        <v>1397</v>
      </c>
      <c r="AB175" s="465">
        <v>0</v>
      </c>
      <c r="AC175" s="466">
        <v>0</v>
      </c>
      <c r="AD175" s="466">
        <v>0.7</v>
      </c>
      <c r="AE175" s="466">
        <v>0.7</v>
      </c>
      <c r="AF175" s="467" t="s">
        <v>1398</v>
      </c>
      <c r="AG175" s="465">
        <v>428.36</v>
      </c>
      <c r="AH175" s="465">
        <v>428.36</v>
      </c>
      <c r="AI175" s="465">
        <v>428.36</v>
      </c>
      <c r="AJ175" s="465">
        <v>30</v>
      </c>
      <c r="AK175" s="469" t="s">
        <v>1399</v>
      </c>
      <c r="AL175" s="466">
        <v>0.91</v>
      </c>
      <c r="AM175" s="466">
        <v>0.01</v>
      </c>
      <c r="AN175" s="469" t="s">
        <v>1400</v>
      </c>
      <c r="AO175" s="466"/>
      <c r="AP175" s="466"/>
      <c r="AQ175" s="466"/>
      <c r="AR175" s="466"/>
      <c r="AS175" s="466"/>
      <c r="AT175" s="466"/>
      <c r="AU175" s="466"/>
      <c r="AV175" s="466"/>
      <c r="AW175" s="466"/>
      <c r="AX175" s="466"/>
      <c r="AY175" s="466"/>
      <c r="AZ175" s="466"/>
      <c r="BA175" s="466"/>
      <c r="BB175" s="466"/>
      <c r="BC175" s="466"/>
      <c r="BD175" s="466"/>
      <c r="BE175" s="466"/>
      <c r="BF175" s="466"/>
      <c r="BG175" s="466"/>
      <c r="BH175" s="466"/>
      <c r="BI175" s="466"/>
      <c r="BJ175" s="466"/>
      <c r="BK175" s="466"/>
      <c r="BL175" s="466"/>
      <c r="BM175" s="466"/>
      <c r="BN175" s="466"/>
      <c r="BO175" s="466"/>
      <c r="BP175" s="466"/>
      <c r="BQ175" s="466"/>
      <c r="BR175" s="466"/>
      <c r="BS175" s="466"/>
      <c r="BT175" s="466"/>
      <c r="BU175" s="466"/>
      <c r="BV175" s="466"/>
      <c r="BW175" s="466"/>
      <c r="BX175" s="466"/>
      <c r="BY175" s="466"/>
      <c r="BZ175" s="466"/>
      <c r="CA175" s="466"/>
      <c r="CB175" s="466"/>
      <c r="CC175" s="466"/>
      <c r="CD175" s="466"/>
      <c r="CE175" s="466"/>
      <c r="CF175" s="466"/>
      <c r="CG175" s="466"/>
      <c r="CH175" s="466"/>
      <c r="CI175" s="466"/>
      <c r="CJ175" s="466"/>
      <c r="CK175" s="466"/>
      <c r="CL175" s="466"/>
      <c r="CM175" s="466"/>
      <c r="CN175" s="466"/>
      <c r="CO175" s="466"/>
      <c r="CP175" s="466"/>
      <c r="CQ175" s="466"/>
      <c r="CR175" s="466"/>
      <c r="CS175" s="466"/>
      <c r="CT175" s="466"/>
      <c r="CU175" s="466"/>
      <c r="CV175" s="466"/>
      <c r="CW175" s="466"/>
      <c r="CX175" s="466"/>
      <c r="CY175" s="466"/>
      <c r="CZ175" s="466"/>
      <c r="DA175" s="466"/>
      <c r="DB175" s="466"/>
      <c r="DC175" s="466"/>
      <c r="DD175" s="466"/>
      <c r="DE175" s="466"/>
      <c r="DF175" s="466"/>
      <c r="DG175" s="466"/>
      <c r="DH175" s="466"/>
      <c r="DI175" s="466"/>
      <c r="DJ175" s="466"/>
      <c r="DK175" s="466"/>
      <c r="DL175" s="466"/>
      <c r="DM175" s="466"/>
      <c r="DN175" s="466"/>
      <c r="DO175" s="466"/>
      <c r="DP175" s="466"/>
      <c r="DQ175" s="466"/>
      <c r="DR175" s="466"/>
      <c r="DS175" s="466"/>
      <c r="DT175" s="466"/>
      <c r="DU175" s="466"/>
      <c r="DV175" s="466"/>
      <c r="DW175" s="471"/>
      <c r="DX175" s="466"/>
      <c r="DY175" s="466"/>
      <c r="DZ175" s="466"/>
      <c r="EA175" s="466"/>
      <c r="EB175" s="466"/>
      <c r="EC175" s="466"/>
      <c r="ED175" s="466"/>
      <c r="EE175" s="466"/>
      <c r="EF175" s="466"/>
      <c r="EG175" s="466"/>
      <c r="EH175" s="466"/>
      <c r="EI175" s="466"/>
      <c r="EJ175" s="466"/>
      <c r="EK175" s="465"/>
      <c r="EL175" s="465"/>
      <c r="EM175" s="465"/>
      <c r="EN175" s="465"/>
      <c r="EO175" s="466"/>
      <c r="EP175" s="466"/>
      <c r="EQ175" s="466"/>
      <c r="ER175" s="465"/>
      <c r="ES175" s="465"/>
      <c r="ET175" s="465"/>
      <c r="EU175" s="465"/>
      <c r="EV175" s="465"/>
      <c r="EW175" s="467"/>
      <c r="EX175" s="467" t="s">
        <v>1401</v>
      </c>
      <c r="EY175" s="467">
        <v>0</v>
      </c>
      <c r="EZ175" s="467">
        <v>0</v>
      </c>
      <c r="FA175" s="467">
        <v>0</v>
      </c>
      <c r="FB175" s="469" t="s">
        <v>1402</v>
      </c>
      <c r="FC175" s="467">
        <v>100</v>
      </c>
      <c r="FD175" s="469" t="s">
        <v>1831</v>
      </c>
      <c r="FE175" s="467">
        <v>0</v>
      </c>
      <c r="FF175" s="469" t="s">
        <v>1404</v>
      </c>
      <c r="FG175" s="467">
        <v>0</v>
      </c>
      <c r="FH175" s="469" t="s">
        <v>1405</v>
      </c>
      <c r="FI175" s="467">
        <v>0</v>
      </c>
      <c r="FJ175" s="469" t="s">
        <v>1405</v>
      </c>
      <c r="FK175" s="467">
        <v>0</v>
      </c>
      <c r="FL175" s="472">
        <v>1</v>
      </c>
      <c r="FM175" s="473">
        <v>0</v>
      </c>
      <c r="FN175" s="473">
        <v>0</v>
      </c>
      <c r="FO175" s="473">
        <v>0</v>
      </c>
      <c r="FP175" s="473">
        <v>0</v>
      </c>
      <c r="FQ175" s="473">
        <v>0</v>
      </c>
      <c r="FR175" s="473">
        <v>0</v>
      </c>
      <c r="FS175" s="473">
        <v>0</v>
      </c>
      <c r="FT175" s="473">
        <v>0</v>
      </c>
      <c r="FU175" s="473">
        <v>0</v>
      </c>
      <c r="FV175" s="473">
        <v>106152</v>
      </c>
      <c r="FW175" s="473">
        <v>0</v>
      </c>
      <c r="FX175" s="473">
        <v>0</v>
      </c>
      <c r="FY175" s="473">
        <v>0</v>
      </c>
      <c r="FZ175" s="473">
        <v>0</v>
      </c>
      <c r="GA175" s="473">
        <v>0</v>
      </c>
      <c r="GB175" s="473">
        <v>0</v>
      </c>
      <c r="GC175" s="473">
        <v>0</v>
      </c>
      <c r="GD175" s="473">
        <v>0</v>
      </c>
      <c r="GE175" s="473">
        <v>0</v>
      </c>
      <c r="GF175" s="473">
        <v>129780</v>
      </c>
      <c r="GG175" s="473">
        <v>0</v>
      </c>
      <c r="GH175" s="473">
        <v>0</v>
      </c>
      <c r="GI175" s="473">
        <v>0</v>
      </c>
      <c r="GJ175" s="473">
        <v>0</v>
      </c>
      <c r="GK175" s="473">
        <v>0</v>
      </c>
      <c r="GL175" s="473">
        <v>0</v>
      </c>
      <c r="GM175" s="473">
        <v>0</v>
      </c>
      <c r="GN175" s="473">
        <v>0</v>
      </c>
      <c r="GO175" s="473">
        <v>0</v>
      </c>
      <c r="GP175" s="473">
        <v>0</v>
      </c>
      <c r="GQ175" s="473">
        <v>0</v>
      </c>
      <c r="GR175" s="473">
        <v>0</v>
      </c>
      <c r="GS175" s="473">
        <v>0</v>
      </c>
      <c r="GT175" s="473">
        <v>0</v>
      </c>
      <c r="GU175" s="473">
        <v>0</v>
      </c>
      <c r="GV175" s="473">
        <v>0</v>
      </c>
      <c r="GW175" s="473">
        <v>0</v>
      </c>
      <c r="GX175" s="473">
        <v>0</v>
      </c>
      <c r="GY175" s="473">
        <v>0</v>
      </c>
      <c r="GZ175" s="473">
        <v>0</v>
      </c>
      <c r="HA175" s="473">
        <v>0</v>
      </c>
      <c r="HB175" s="473">
        <v>0</v>
      </c>
      <c r="HC175" s="473">
        <v>0</v>
      </c>
      <c r="HD175" s="473">
        <v>0</v>
      </c>
      <c r="HE175" s="473">
        <v>0</v>
      </c>
      <c r="HF175" s="473">
        <v>0</v>
      </c>
      <c r="HG175" s="473">
        <v>0</v>
      </c>
      <c r="HH175" s="473">
        <v>0</v>
      </c>
      <c r="HI175" s="473">
        <v>0</v>
      </c>
      <c r="HJ175" s="473">
        <v>0</v>
      </c>
      <c r="HK175" s="473">
        <v>0</v>
      </c>
      <c r="HL175" s="473">
        <v>0</v>
      </c>
      <c r="HM175" s="473">
        <v>0</v>
      </c>
      <c r="HN175" s="473">
        <v>0</v>
      </c>
      <c r="HO175" s="473">
        <v>0</v>
      </c>
      <c r="HP175" s="473">
        <v>0</v>
      </c>
      <c r="HQ175" s="473">
        <v>0</v>
      </c>
      <c r="HR175" s="473">
        <v>0</v>
      </c>
      <c r="HS175" s="473">
        <v>0</v>
      </c>
      <c r="HT175" s="473">
        <v>0</v>
      </c>
      <c r="HU175" s="473">
        <v>0</v>
      </c>
      <c r="HV175" s="473">
        <v>0</v>
      </c>
      <c r="HW175" s="473">
        <v>0</v>
      </c>
      <c r="HX175" s="473">
        <v>0</v>
      </c>
      <c r="HY175" s="473">
        <v>0</v>
      </c>
      <c r="HZ175" s="473">
        <v>0</v>
      </c>
      <c r="IA175" s="473">
        <v>0</v>
      </c>
      <c r="IB175" s="473">
        <v>0</v>
      </c>
      <c r="IC175" s="473">
        <v>0</v>
      </c>
      <c r="ID175" s="473">
        <v>0</v>
      </c>
      <c r="IE175" s="473">
        <v>0</v>
      </c>
      <c r="IF175" s="473">
        <v>0</v>
      </c>
      <c r="IG175" s="473">
        <v>0</v>
      </c>
      <c r="IH175" s="473">
        <v>0</v>
      </c>
      <c r="II175" s="473">
        <v>0</v>
      </c>
      <c r="IJ175" s="473">
        <v>0</v>
      </c>
      <c r="IK175" s="473">
        <v>0</v>
      </c>
      <c r="IL175" s="473">
        <v>0</v>
      </c>
      <c r="IM175" s="473">
        <v>0</v>
      </c>
      <c r="IN175" s="473">
        <v>0</v>
      </c>
      <c r="IO175" s="473">
        <v>0</v>
      </c>
      <c r="IP175" s="473">
        <v>0</v>
      </c>
      <c r="IQ175" s="473">
        <v>0</v>
      </c>
      <c r="IR175" s="473">
        <v>0</v>
      </c>
      <c r="IS175" s="473">
        <v>0</v>
      </c>
      <c r="IT175" s="473">
        <v>0</v>
      </c>
      <c r="IU175" s="473">
        <v>0</v>
      </c>
      <c r="IV175" s="473">
        <v>0</v>
      </c>
      <c r="IW175" s="473">
        <v>0</v>
      </c>
      <c r="IX175" s="473">
        <v>0</v>
      </c>
      <c r="IY175" s="473">
        <v>0</v>
      </c>
      <c r="IZ175" s="473">
        <v>0</v>
      </c>
      <c r="JA175" s="473">
        <v>0</v>
      </c>
      <c r="JB175" s="473">
        <v>0</v>
      </c>
      <c r="JC175" s="473">
        <v>0</v>
      </c>
      <c r="JD175" s="473">
        <v>0</v>
      </c>
      <c r="JE175" s="473">
        <v>0</v>
      </c>
      <c r="JF175" s="473">
        <v>0</v>
      </c>
      <c r="JG175" s="473">
        <v>0</v>
      </c>
      <c r="JH175" s="473">
        <v>0</v>
      </c>
      <c r="JI175" s="467" t="s">
        <v>1406</v>
      </c>
      <c r="JJ175" s="467" t="s">
        <v>1406</v>
      </c>
      <c r="JK175" s="395"/>
      <c r="JL175" s="395"/>
      <c r="JM175" s="395"/>
      <c r="JN175" s="395"/>
      <c r="JO175" s="395"/>
      <c r="JP175" s="395"/>
      <c r="JQ175" s="395"/>
      <c r="JR175" s="395"/>
      <c r="JS175" s="395"/>
      <c r="JT175" s="395"/>
      <c r="JU175" s="395"/>
      <c r="JV175" s="395"/>
      <c r="JW175" s="395"/>
      <c r="JX175" s="395"/>
      <c r="JY175" s="395"/>
      <c r="JZ175" s="395"/>
      <c r="KA175" s="395"/>
      <c r="KB175" s="395"/>
      <c r="KC175" s="395"/>
      <c r="KD175" s="395"/>
      <c r="KE175" s="395"/>
      <c r="KF175" s="395"/>
      <c r="KG175" s="395"/>
      <c r="KH175" s="395"/>
      <c r="KI175" s="395"/>
      <c r="KJ175" s="395"/>
      <c r="KK175" s="395"/>
      <c r="KL175" s="395"/>
      <c r="KM175" s="395"/>
      <c r="KN175" s="395"/>
      <c r="KO175" s="395"/>
      <c r="KP175" s="395"/>
      <c r="KQ175" s="395"/>
      <c r="KR175" s="395"/>
      <c r="KS175" s="395"/>
      <c r="KT175" s="395"/>
      <c r="KU175" s="395"/>
      <c r="KV175" s="395"/>
      <c r="KW175" s="395"/>
      <c r="KX175" s="395"/>
      <c r="KY175" s="395"/>
      <c r="KZ175" s="395"/>
      <c r="LA175" s="395"/>
      <c r="LB175" s="395"/>
      <c r="LC175" s="395"/>
      <c r="LD175" s="395"/>
      <c r="LE175" s="395"/>
      <c r="LF175" s="395"/>
      <c r="LG175" s="395"/>
      <c r="LH175" s="395"/>
      <c r="LI175" s="395"/>
      <c r="LJ175" s="395"/>
      <c r="LK175" s="395"/>
      <c r="LL175" s="395"/>
      <c r="LM175" s="395"/>
      <c r="LN175" s="395"/>
      <c r="LO175" s="395"/>
      <c r="LP175" s="395"/>
      <c r="LQ175" s="395"/>
      <c r="LR175" s="395"/>
      <c r="LS175" s="395"/>
      <c r="LT175" s="395"/>
      <c r="LU175" s="395"/>
      <c r="LV175" s="395"/>
      <c r="LW175" s="395"/>
      <c r="LX175" s="395"/>
      <c r="LY175" s="395"/>
      <c r="LZ175" s="395"/>
      <c r="MA175" s="395"/>
      <c r="MB175" s="395"/>
      <c r="MC175" s="395"/>
      <c r="MD175" s="395"/>
      <c r="ME175" s="395"/>
      <c r="MF175" s="395"/>
      <c r="MG175" s="395"/>
      <c r="MH175" s="395"/>
      <c r="MI175" s="395"/>
      <c r="MJ175" s="395"/>
      <c r="MK175" s="395"/>
      <c r="ML175" s="395"/>
      <c r="MM175" s="395"/>
      <c r="MN175" s="395"/>
      <c r="MO175" s="395"/>
      <c r="MP175" s="395"/>
      <c r="MQ175" s="395"/>
      <c r="MR175" s="395"/>
      <c r="MS175" s="395"/>
      <c r="MT175" s="395"/>
      <c r="MU175" s="395"/>
      <c r="MV175" s="395"/>
      <c r="MW175" s="395"/>
      <c r="MX175" s="395"/>
      <c r="MY175" s="395"/>
      <c r="MZ175" s="395"/>
      <c r="NA175" s="395"/>
      <c r="NB175" s="395"/>
      <c r="NC175" s="395"/>
      <c r="ND175" s="395"/>
      <c r="NE175" s="395"/>
      <c r="NF175" s="395"/>
      <c r="NG175" s="489"/>
      <c r="NH175" s="475">
        <v>2.1981496001188123</v>
      </c>
      <c r="NI175" s="475">
        <v>2.695810669585712</v>
      </c>
      <c r="NJ175" s="475">
        <v>1.8386728915900821</v>
      </c>
      <c r="NK175" s="475">
        <v>641.89658995570471</v>
      </c>
      <c r="NL175" s="475">
        <v>2.1253666537934683</v>
      </c>
      <c r="NM175" s="475">
        <v>5.5798E-2</v>
      </c>
      <c r="NN175" s="475">
        <v>0.16042000000000003</v>
      </c>
      <c r="NO175" s="475">
        <v>1.6275000000000001E-2</v>
      </c>
      <c r="NP175" s="475">
        <v>8.4150714951437607E-3</v>
      </c>
      <c r="NQ175" s="475">
        <v>0.12940423190310826</v>
      </c>
      <c r="NR175" s="475">
        <v>0.18964936338530292</v>
      </c>
      <c r="NS175" s="475">
        <v>0</v>
      </c>
      <c r="NT175" s="475">
        <v>1.1738641739955329</v>
      </c>
      <c r="NU175" s="475">
        <v>6.3736851601362346E-3</v>
      </c>
      <c r="NV175" s="475">
        <v>0</v>
      </c>
      <c r="NW175" s="475">
        <v>0.11147704632758794</v>
      </c>
      <c r="NX175" s="475">
        <v>0</v>
      </c>
      <c r="NY175" s="475">
        <v>0</v>
      </c>
      <c r="NZ175" s="475">
        <v>0.27666751003151308</v>
      </c>
      <c r="OA175" s="475">
        <v>2.0340000025518452E-2</v>
      </c>
      <c r="OB175" s="475">
        <v>0.2649999999999999</v>
      </c>
      <c r="OC175" s="475">
        <v>0.31599663764748337</v>
      </c>
      <c r="OD175" s="475">
        <v>-1.0757829597042994E-15</v>
      </c>
      <c r="OE175" s="475">
        <v>-9.3526339057386412E-15</v>
      </c>
      <c r="OF175" s="475">
        <v>0.1099999964237213</v>
      </c>
      <c r="OG175" s="475">
        <v>6.9070985913276692E-2</v>
      </c>
      <c r="OH175" s="475">
        <v>0.34319062768951364</v>
      </c>
      <c r="OI175" s="475">
        <v>0.11</v>
      </c>
      <c r="OJ175" s="475">
        <v>4.2835999999999999E-2</v>
      </c>
      <c r="OK175" s="475">
        <v>5.503912200000001E-2</v>
      </c>
      <c r="OL175" s="475">
        <v>0.59222743616506268</v>
      </c>
      <c r="OM175" s="475" t="s">
        <v>1395</v>
      </c>
      <c r="ON175" s="475">
        <v>1</v>
      </c>
      <c r="OO175" s="475">
        <v>164</v>
      </c>
      <c r="OP175" s="490"/>
      <c r="OQ175" s="491" t="s">
        <v>1395</v>
      </c>
      <c r="OR175" s="478" t="s">
        <v>1395</v>
      </c>
      <c r="OS175" s="479">
        <v>473075</v>
      </c>
      <c r="OT175" s="479">
        <v>2048</v>
      </c>
      <c r="OU175" s="479" t="s">
        <v>1395</v>
      </c>
      <c r="OV175" s="479" t="s">
        <v>1395</v>
      </c>
      <c r="OW175" s="479">
        <v>0</v>
      </c>
      <c r="OX175" s="479">
        <v>1</v>
      </c>
      <c r="OY175" s="480">
        <v>1</v>
      </c>
      <c r="OZ175" s="480">
        <v>0.58287687399761434</v>
      </c>
      <c r="PA175" s="481"/>
      <c r="PB175" s="482">
        <v>2.1981496001188123</v>
      </c>
      <c r="PC175" s="483"/>
      <c r="PD175" s="478">
        <v>50.944831327039857</v>
      </c>
      <c r="PE175" s="479">
        <v>-2.0493879677728318E-12</v>
      </c>
      <c r="PF175" s="479">
        <v>69.242495063777284</v>
      </c>
      <c r="PG175" s="480">
        <v>2.1981496001188123</v>
      </c>
      <c r="PH175" s="483"/>
      <c r="PI175" s="478">
        <v>2.1981496001188123</v>
      </c>
      <c r="PJ175" s="479">
        <v>109265</v>
      </c>
      <c r="PK175" s="479">
        <v>370</v>
      </c>
      <c r="PL175" s="479">
        <v>-3.9187092596373319E-3</v>
      </c>
      <c r="PM175" s="484">
        <v>36</v>
      </c>
      <c r="PN175" s="479">
        <v>11268</v>
      </c>
      <c r="PO175" s="485">
        <v>2045</v>
      </c>
      <c r="PP175" s="479">
        <v>33</v>
      </c>
      <c r="PQ175" s="479">
        <v>0</v>
      </c>
      <c r="PR175" s="486" t="s">
        <v>1935</v>
      </c>
      <c r="PS175" s="486" t="s">
        <v>1657</v>
      </c>
      <c r="PT175" s="479">
        <v>1</v>
      </c>
      <c r="PU175" s="487" t="s">
        <v>1934</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row>
    <row r="176" spans="1:457" x14ac:dyDescent="0.35">
      <c r="A176" s="459" t="s">
        <v>1936</v>
      </c>
      <c r="B176" s="460">
        <v>2.194230890859175</v>
      </c>
      <c r="C176" s="488">
        <f>NPV(About!A$94,'H2 Data'!AE$2:BH$2)/30*AB176+B176</f>
        <v>2.194230890859175</v>
      </c>
      <c r="D176" s="462" t="s">
        <v>1592</v>
      </c>
      <c r="E176" s="463" t="s">
        <v>1936</v>
      </c>
      <c r="F176" s="463" t="s">
        <v>1391</v>
      </c>
      <c r="G176" s="463" t="s">
        <v>1392</v>
      </c>
      <c r="H176" s="463" t="s">
        <v>1829</v>
      </c>
      <c r="I176" s="463" t="s">
        <v>1394</v>
      </c>
      <c r="J176" s="464">
        <v>2049</v>
      </c>
      <c r="K176" s="465">
        <v>385</v>
      </c>
      <c r="L176" s="466">
        <v>0.14000000000000001</v>
      </c>
      <c r="M176" s="466">
        <v>2.3300000000000001E-2</v>
      </c>
      <c r="N176" s="466">
        <v>0.25</v>
      </c>
      <c r="O176" s="471">
        <v>0.11</v>
      </c>
      <c r="P176" s="465">
        <v>1</v>
      </c>
      <c r="Q176" s="465">
        <v>2</v>
      </c>
      <c r="R176" s="465">
        <v>30</v>
      </c>
      <c r="S176" s="467" t="s">
        <v>1395</v>
      </c>
      <c r="T176" s="468">
        <v>16332</v>
      </c>
      <c r="U176" s="468">
        <v>160990</v>
      </c>
      <c r="V176" s="468">
        <v>55996</v>
      </c>
      <c r="W176" s="468">
        <v>4666</v>
      </c>
      <c r="X176" s="465">
        <v>0</v>
      </c>
      <c r="Y176" s="469" t="s">
        <v>1888</v>
      </c>
      <c r="Z176" s="470">
        <v>22.15</v>
      </c>
      <c r="AA176" s="469" t="s">
        <v>1397</v>
      </c>
      <c r="AB176" s="465">
        <v>0</v>
      </c>
      <c r="AC176" s="466">
        <v>0</v>
      </c>
      <c r="AD176" s="466">
        <v>0.7</v>
      </c>
      <c r="AE176" s="466">
        <v>0.7</v>
      </c>
      <c r="AF176" s="467" t="s">
        <v>1398</v>
      </c>
      <c r="AG176" s="465">
        <v>428.36</v>
      </c>
      <c r="AH176" s="465">
        <v>428.36</v>
      </c>
      <c r="AI176" s="465">
        <v>428.36</v>
      </c>
      <c r="AJ176" s="465">
        <v>30</v>
      </c>
      <c r="AK176" s="469" t="s">
        <v>1399</v>
      </c>
      <c r="AL176" s="466">
        <v>0.91</v>
      </c>
      <c r="AM176" s="466">
        <v>0.01</v>
      </c>
      <c r="AN176" s="469" t="s">
        <v>1400</v>
      </c>
      <c r="AO176" s="466"/>
      <c r="AP176" s="466"/>
      <c r="AQ176" s="466"/>
      <c r="AR176" s="466"/>
      <c r="AS176" s="466"/>
      <c r="AT176" s="466"/>
      <c r="AU176" s="466"/>
      <c r="AV176" s="466"/>
      <c r="AW176" s="466"/>
      <c r="AX176" s="466"/>
      <c r="AY176" s="466"/>
      <c r="AZ176" s="466"/>
      <c r="BA176" s="466"/>
      <c r="BB176" s="466"/>
      <c r="BC176" s="466"/>
      <c r="BD176" s="466"/>
      <c r="BE176" s="466"/>
      <c r="BF176" s="466"/>
      <c r="BG176" s="466"/>
      <c r="BH176" s="466"/>
      <c r="BI176" s="466"/>
      <c r="BJ176" s="466"/>
      <c r="BK176" s="466"/>
      <c r="BL176" s="466"/>
      <c r="BM176" s="466"/>
      <c r="BN176" s="466"/>
      <c r="BO176" s="466"/>
      <c r="BP176" s="466"/>
      <c r="BQ176" s="466"/>
      <c r="BR176" s="466"/>
      <c r="BS176" s="466"/>
      <c r="BT176" s="466"/>
      <c r="BU176" s="466"/>
      <c r="BV176" s="466"/>
      <c r="BW176" s="466"/>
      <c r="BX176" s="466"/>
      <c r="BY176" s="466"/>
      <c r="BZ176" s="466"/>
      <c r="CA176" s="466"/>
      <c r="CB176" s="466"/>
      <c r="CC176" s="466"/>
      <c r="CD176" s="466"/>
      <c r="CE176" s="466"/>
      <c r="CF176" s="466"/>
      <c r="CG176" s="466"/>
      <c r="CH176" s="466"/>
      <c r="CI176" s="466"/>
      <c r="CJ176" s="466"/>
      <c r="CK176" s="466"/>
      <c r="CL176" s="466"/>
      <c r="CM176" s="466"/>
      <c r="CN176" s="466"/>
      <c r="CO176" s="466"/>
      <c r="CP176" s="466"/>
      <c r="CQ176" s="466"/>
      <c r="CR176" s="466"/>
      <c r="CS176" s="466"/>
      <c r="CT176" s="466"/>
      <c r="CU176" s="466"/>
      <c r="CV176" s="466"/>
      <c r="CW176" s="466"/>
      <c r="CX176" s="466"/>
      <c r="CY176" s="466"/>
      <c r="CZ176" s="466"/>
      <c r="DA176" s="466"/>
      <c r="DB176" s="466"/>
      <c r="DC176" s="466"/>
      <c r="DD176" s="466"/>
      <c r="DE176" s="466"/>
      <c r="DF176" s="466"/>
      <c r="DG176" s="466"/>
      <c r="DH176" s="466"/>
      <c r="DI176" s="466"/>
      <c r="DJ176" s="466"/>
      <c r="DK176" s="466"/>
      <c r="DL176" s="466"/>
      <c r="DM176" s="466"/>
      <c r="DN176" s="466"/>
      <c r="DO176" s="466"/>
      <c r="DP176" s="466"/>
      <c r="DQ176" s="466"/>
      <c r="DR176" s="466"/>
      <c r="DS176" s="466"/>
      <c r="DT176" s="466"/>
      <c r="DU176" s="466"/>
      <c r="DV176" s="466"/>
      <c r="DW176" s="471"/>
      <c r="DX176" s="466"/>
      <c r="DY176" s="466"/>
      <c r="DZ176" s="466"/>
      <c r="EA176" s="466"/>
      <c r="EB176" s="466"/>
      <c r="EC176" s="466"/>
      <c r="ED176" s="466"/>
      <c r="EE176" s="466"/>
      <c r="EF176" s="466"/>
      <c r="EG176" s="466"/>
      <c r="EH176" s="466"/>
      <c r="EI176" s="466"/>
      <c r="EJ176" s="466"/>
      <c r="EK176" s="465"/>
      <c r="EL176" s="465"/>
      <c r="EM176" s="465"/>
      <c r="EN176" s="465"/>
      <c r="EO176" s="466"/>
      <c r="EP176" s="466"/>
      <c r="EQ176" s="466"/>
      <c r="ER176" s="465"/>
      <c r="ES176" s="465"/>
      <c r="ET176" s="465"/>
      <c r="EU176" s="465"/>
      <c r="EV176" s="465"/>
      <c r="EW176" s="467"/>
      <c r="EX176" s="467" t="s">
        <v>1401</v>
      </c>
      <c r="EY176" s="467">
        <v>0</v>
      </c>
      <c r="EZ176" s="467">
        <v>0</v>
      </c>
      <c r="FA176" s="467">
        <v>0</v>
      </c>
      <c r="FB176" s="469" t="s">
        <v>1402</v>
      </c>
      <c r="FC176" s="467">
        <v>100</v>
      </c>
      <c r="FD176" s="469" t="s">
        <v>1831</v>
      </c>
      <c r="FE176" s="467">
        <v>0</v>
      </c>
      <c r="FF176" s="469" t="s">
        <v>1404</v>
      </c>
      <c r="FG176" s="467">
        <v>0</v>
      </c>
      <c r="FH176" s="469" t="s">
        <v>1405</v>
      </c>
      <c r="FI176" s="467">
        <v>0</v>
      </c>
      <c r="FJ176" s="469" t="s">
        <v>1405</v>
      </c>
      <c r="FK176" s="467">
        <v>0</v>
      </c>
      <c r="FL176" s="472">
        <v>1</v>
      </c>
      <c r="FM176" s="473">
        <v>0</v>
      </c>
      <c r="FN176" s="473">
        <v>0</v>
      </c>
      <c r="FO176" s="473">
        <v>0</v>
      </c>
      <c r="FP176" s="473">
        <v>0</v>
      </c>
      <c r="FQ176" s="473">
        <v>0</v>
      </c>
      <c r="FR176" s="473">
        <v>0</v>
      </c>
      <c r="FS176" s="473">
        <v>0</v>
      </c>
      <c r="FT176" s="473">
        <v>0</v>
      </c>
      <c r="FU176" s="473">
        <v>0</v>
      </c>
      <c r="FV176" s="473">
        <v>108307</v>
      </c>
      <c r="FW176" s="473">
        <v>0</v>
      </c>
      <c r="FX176" s="473">
        <v>0</v>
      </c>
      <c r="FY176" s="473">
        <v>0</v>
      </c>
      <c r="FZ176" s="473">
        <v>0</v>
      </c>
      <c r="GA176" s="473">
        <v>0</v>
      </c>
      <c r="GB176" s="473">
        <v>0</v>
      </c>
      <c r="GC176" s="473">
        <v>0</v>
      </c>
      <c r="GD176" s="473">
        <v>0</v>
      </c>
      <c r="GE176" s="473">
        <v>0</v>
      </c>
      <c r="GF176" s="473">
        <v>132415</v>
      </c>
      <c r="GG176" s="473">
        <v>0</v>
      </c>
      <c r="GH176" s="473">
        <v>0</v>
      </c>
      <c r="GI176" s="473">
        <v>0</v>
      </c>
      <c r="GJ176" s="473">
        <v>0</v>
      </c>
      <c r="GK176" s="473">
        <v>0</v>
      </c>
      <c r="GL176" s="473">
        <v>0</v>
      </c>
      <c r="GM176" s="473">
        <v>0</v>
      </c>
      <c r="GN176" s="473">
        <v>0</v>
      </c>
      <c r="GO176" s="473">
        <v>0</v>
      </c>
      <c r="GP176" s="473">
        <v>0</v>
      </c>
      <c r="GQ176" s="473">
        <v>0</v>
      </c>
      <c r="GR176" s="473">
        <v>0</v>
      </c>
      <c r="GS176" s="473">
        <v>0</v>
      </c>
      <c r="GT176" s="473">
        <v>0</v>
      </c>
      <c r="GU176" s="473">
        <v>0</v>
      </c>
      <c r="GV176" s="473">
        <v>0</v>
      </c>
      <c r="GW176" s="473">
        <v>0</v>
      </c>
      <c r="GX176" s="473">
        <v>0</v>
      </c>
      <c r="GY176" s="473">
        <v>0</v>
      </c>
      <c r="GZ176" s="473">
        <v>0</v>
      </c>
      <c r="HA176" s="473">
        <v>0</v>
      </c>
      <c r="HB176" s="473">
        <v>0</v>
      </c>
      <c r="HC176" s="473">
        <v>0</v>
      </c>
      <c r="HD176" s="473">
        <v>0</v>
      </c>
      <c r="HE176" s="473">
        <v>0</v>
      </c>
      <c r="HF176" s="473">
        <v>0</v>
      </c>
      <c r="HG176" s="473">
        <v>0</v>
      </c>
      <c r="HH176" s="473">
        <v>0</v>
      </c>
      <c r="HI176" s="473">
        <v>0</v>
      </c>
      <c r="HJ176" s="473">
        <v>0</v>
      </c>
      <c r="HK176" s="473">
        <v>0</v>
      </c>
      <c r="HL176" s="473">
        <v>0</v>
      </c>
      <c r="HM176" s="473">
        <v>0</v>
      </c>
      <c r="HN176" s="473">
        <v>0</v>
      </c>
      <c r="HO176" s="473">
        <v>0</v>
      </c>
      <c r="HP176" s="473">
        <v>0</v>
      </c>
      <c r="HQ176" s="473">
        <v>0</v>
      </c>
      <c r="HR176" s="473">
        <v>0</v>
      </c>
      <c r="HS176" s="473">
        <v>0</v>
      </c>
      <c r="HT176" s="473">
        <v>0</v>
      </c>
      <c r="HU176" s="473">
        <v>0</v>
      </c>
      <c r="HV176" s="473">
        <v>0</v>
      </c>
      <c r="HW176" s="473">
        <v>0</v>
      </c>
      <c r="HX176" s="473">
        <v>0</v>
      </c>
      <c r="HY176" s="473">
        <v>0</v>
      </c>
      <c r="HZ176" s="473">
        <v>0</v>
      </c>
      <c r="IA176" s="473">
        <v>0</v>
      </c>
      <c r="IB176" s="473">
        <v>0</v>
      </c>
      <c r="IC176" s="473">
        <v>0</v>
      </c>
      <c r="ID176" s="473">
        <v>0</v>
      </c>
      <c r="IE176" s="473">
        <v>0</v>
      </c>
      <c r="IF176" s="473">
        <v>0</v>
      </c>
      <c r="IG176" s="473">
        <v>0</v>
      </c>
      <c r="IH176" s="473">
        <v>0</v>
      </c>
      <c r="II176" s="473">
        <v>0</v>
      </c>
      <c r="IJ176" s="473">
        <v>0</v>
      </c>
      <c r="IK176" s="473">
        <v>0</v>
      </c>
      <c r="IL176" s="473">
        <v>0</v>
      </c>
      <c r="IM176" s="473">
        <v>0</v>
      </c>
      <c r="IN176" s="473">
        <v>0</v>
      </c>
      <c r="IO176" s="473">
        <v>0</v>
      </c>
      <c r="IP176" s="473">
        <v>0</v>
      </c>
      <c r="IQ176" s="473">
        <v>0</v>
      </c>
      <c r="IR176" s="473">
        <v>0</v>
      </c>
      <c r="IS176" s="473">
        <v>0</v>
      </c>
      <c r="IT176" s="473">
        <v>0</v>
      </c>
      <c r="IU176" s="473">
        <v>0</v>
      </c>
      <c r="IV176" s="473">
        <v>0</v>
      </c>
      <c r="IW176" s="473">
        <v>0</v>
      </c>
      <c r="IX176" s="473">
        <v>0</v>
      </c>
      <c r="IY176" s="473">
        <v>0</v>
      </c>
      <c r="IZ176" s="473">
        <v>0</v>
      </c>
      <c r="JA176" s="473">
        <v>0</v>
      </c>
      <c r="JB176" s="473">
        <v>0</v>
      </c>
      <c r="JC176" s="473">
        <v>0</v>
      </c>
      <c r="JD176" s="473">
        <v>0</v>
      </c>
      <c r="JE176" s="473">
        <v>0</v>
      </c>
      <c r="JF176" s="473">
        <v>0</v>
      </c>
      <c r="JG176" s="473">
        <v>0</v>
      </c>
      <c r="JH176" s="473">
        <v>0</v>
      </c>
      <c r="JI176" s="467" t="s">
        <v>1406</v>
      </c>
      <c r="JJ176" s="467" t="s">
        <v>1406</v>
      </c>
      <c r="JK176" s="395"/>
      <c r="JL176" s="395"/>
      <c r="JM176" s="395"/>
      <c r="JN176" s="395"/>
      <c r="JO176" s="395"/>
      <c r="JP176" s="395"/>
      <c r="JQ176" s="395"/>
      <c r="JR176" s="395"/>
      <c r="JS176" s="395"/>
      <c r="JT176" s="395"/>
      <c r="JU176" s="395"/>
      <c r="JV176" s="395"/>
      <c r="JW176" s="395"/>
      <c r="JX176" s="395"/>
      <c r="JY176" s="395"/>
      <c r="JZ176" s="395"/>
      <c r="KA176" s="395"/>
      <c r="KB176" s="395"/>
      <c r="KC176" s="395"/>
      <c r="KD176" s="395"/>
      <c r="KE176" s="395"/>
      <c r="KF176" s="395"/>
      <c r="KG176" s="395"/>
      <c r="KH176" s="395"/>
      <c r="KI176" s="395"/>
      <c r="KJ176" s="395"/>
      <c r="KK176" s="395"/>
      <c r="KL176" s="395"/>
      <c r="KM176" s="395"/>
      <c r="KN176" s="395"/>
      <c r="KO176" s="395"/>
      <c r="KP176" s="395"/>
      <c r="KQ176" s="395"/>
      <c r="KR176" s="395"/>
      <c r="KS176" s="395"/>
      <c r="KT176" s="395"/>
      <c r="KU176" s="395"/>
      <c r="KV176" s="395"/>
      <c r="KW176" s="395"/>
      <c r="KX176" s="395"/>
      <c r="KY176" s="395"/>
      <c r="KZ176" s="395"/>
      <c r="LA176" s="395"/>
      <c r="LB176" s="395"/>
      <c r="LC176" s="395"/>
      <c r="LD176" s="395"/>
      <c r="LE176" s="395"/>
      <c r="LF176" s="395"/>
      <c r="LG176" s="395"/>
      <c r="LH176" s="395"/>
      <c r="LI176" s="395"/>
      <c r="LJ176" s="395"/>
      <c r="LK176" s="395"/>
      <c r="LL176" s="395"/>
      <c r="LM176" s="395"/>
      <c r="LN176" s="395"/>
      <c r="LO176" s="395"/>
      <c r="LP176" s="395"/>
      <c r="LQ176" s="395"/>
      <c r="LR176" s="395"/>
      <c r="LS176" s="395"/>
      <c r="LT176" s="395"/>
      <c r="LU176" s="395"/>
      <c r="LV176" s="395"/>
      <c r="LW176" s="395"/>
      <c r="LX176" s="395"/>
      <c r="LY176" s="395"/>
      <c r="LZ176" s="395"/>
      <c r="MA176" s="395"/>
      <c r="MB176" s="395"/>
      <c r="MC176" s="395"/>
      <c r="MD176" s="395"/>
      <c r="ME176" s="395"/>
      <c r="MF176" s="395"/>
      <c r="MG176" s="395"/>
      <c r="MH176" s="395"/>
      <c r="MI176" s="395"/>
      <c r="MJ176" s="395"/>
      <c r="MK176" s="395"/>
      <c r="ML176" s="395"/>
      <c r="MM176" s="395"/>
      <c r="MN176" s="395"/>
      <c r="MO176" s="395"/>
      <c r="MP176" s="395"/>
      <c r="MQ176" s="395"/>
      <c r="MR176" s="395"/>
      <c r="MS176" s="395"/>
      <c r="MT176" s="395"/>
      <c r="MU176" s="395"/>
      <c r="MV176" s="395"/>
      <c r="MW176" s="395"/>
      <c r="MX176" s="395"/>
      <c r="MY176" s="395"/>
      <c r="MZ176" s="395"/>
      <c r="NA176" s="395"/>
      <c r="NB176" s="395"/>
      <c r="NC176" s="395"/>
      <c r="ND176" s="395"/>
      <c r="NE176" s="395"/>
      <c r="NF176" s="395"/>
      <c r="NG176" s="489"/>
      <c r="NH176" s="475">
        <v>2.194230890859175</v>
      </c>
      <c r="NI176" s="475">
        <v>2.6910047645496924</v>
      </c>
      <c r="NJ176" s="475">
        <v>1.837930788591845</v>
      </c>
      <c r="NK176" s="475">
        <v>643.86795292676732</v>
      </c>
      <c r="NL176" s="475">
        <v>2.1326067654295371</v>
      </c>
      <c r="NM176" s="475">
        <v>5.5995999999999997E-2</v>
      </c>
      <c r="NN176" s="475">
        <v>0.16098999999999999</v>
      </c>
      <c r="NO176" s="475">
        <v>1.6331999999999999E-2</v>
      </c>
      <c r="NP176" s="475">
        <v>8.4449615825012876E-3</v>
      </c>
      <c r="NQ176" s="475">
        <v>0.12986342203494047</v>
      </c>
      <c r="NR176" s="475">
        <v>0.19030192045363181</v>
      </c>
      <c r="NS176" s="475">
        <v>0</v>
      </c>
      <c r="NT176" s="475">
        <v>1.1768613459691666</v>
      </c>
      <c r="NU176" s="475">
        <v>6.5233885025436505E-3</v>
      </c>
      <c r="NV176" s="475">
        <v>0</v>
      </c>
      <c r="NW176" s="475">
        <v>0.11207379694435242</v>
      </c>
      <c r="NX176" s="475">
        <v>0</v>
      </c>
      <c r="NY176" s="475">
        <v>0</v>
      </c>
      <c r="NZ176" s="475">
        <v>0.27820736835989951</v>
      </c>
      <c r="OA176" s="475">
        <v>2.0339999929803797E-2</v>
      </c>
      <c r="OB176" s="475">
        <v>0.2649999999999999</v>
      </c>
      <c r="OC176" s="475">
        <v>0.31735809955527733</v>
      </c>
      <c r="OD176" s="475">
        <v>-6.6092737073787806E-16</v>
      </c>
      <c r="OE176" s="475">
        <v>-5.7459654673214541E-15</v>
      </c>
      <c r="OF176" s="475">
        <v>0.1099999964237213</v>
      </c>
      <c r="OG176" s="475">
        <v>6.9123789668083191E-2</v>
      </c>
      <c r="OH176" s="475">
        <v>0.34328282088008488</v>
      </c>
      <c r="OI176" s="475">
        <v>0.11</v>
      </c>
      <c r="OJ176" s="475">
        <v>4.2835999999999992E-2</v>
      </c>
      <c r="OK176" s="475">
        <v>5.503912200000001E-2</v>
      </c>
      <c r="OL176" s="475">
        <v>0.58042166301231402</v>
      </c>
      <c r="OM176" s="475" t="s">
        <v>1395</v>
      </c>
      <c r="ON176" s="475">
        <v>1</v>
      </c>
      <c r="OO176" s="475">
        <v>165</v>
      </c>
      <c r="OP176" s="490"/>
      <c r="OQ176" s="491" t="s">
        <v>1395</v>
      </c>
      <c r="OR176" s="478" t="s">
        <v>1395</v>
      </c>
      <c r="OS176" s="479">
        <v>478706</v>
      </c>
      <c r="OT176" s="479">
        <v>2049</v>
      </c>
      <c r="OU176" s="479" t="s">
        <v>1395</v>
      </c>
      <c r="OV176" s="479" t="s">
        <v>1395</v>
      </c>
      <c r="OW176" s="479">
        <v>0</v>
      </c>
      <c r="OX176" s="479">
        <v>1</v>
      </c>
      <c r="OY176" s="480">
        <v>1</v>
      </c>
      <c r="OZ176" s="480">
        <v>0.57125749688087124</v>
      </c>
      <c r="PA176" s="481"/>
      <c r="PB176" s="482">
        <v>2.194230890859175</v>
      </c>
      <c r="PC176" s="483"/>
      <c r="PD176" s="478">
        <v>52.137786304722226</v>
      </c>
      <c r="PE176" s="479">
        <v>-1.284006890379308E-12</v>
      </c>
      <c r="PF176" s="479">
        <v>70.91758362700611</v>
      </c>
      <c r="PG176" s="480">
        <v>2.194230890859175</v>
      </c>
      <c r="PH176" s="483"/>
      <c r="PI176" s="478">
        <v>2.194230890859175</v>
      </c>
      <c r="PJ176" s="479">
        <v>109650</v>
      </c>
      <c r="PK176" s="479">
        <v>385</v>
      </c>
      <c r="PL176" s="479">
        <v>-2.2504788037771561E-3</v>
      </c>
      <c r="PM176" s="484">
        <v>36</v>
      </c>
      <c r="PN176" s="479">
        <v>11232</v>
      </c>
      <c r="PO176" s="485">
        <v>2046</v>
      </c>
      <c r="PP176" s="479">
        <v>33</v>
      </c>
      <c r="PQ176" s="479">
        <v>0</v>
      </c>
      <c r="PR176" s="486" t="s">
        <v>1937</v>
      </c>
      <c r="PS176" s="486" t="s">
        <v>1657</v>
      </c>
      <c r="PT176" s="479">
        <v>1</v>
      </c>
      <c r="PU176" s="487" t="s">
        <v>1936</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row>
    <row r="177" spans="1:457" x14ac:dyDescent="0.35">
      <c r="A177" s="459" t="s">
        <v>1938</v>
      </c>
      <c r="B177" s="460">
        <v>2.1919804120553978</v>
      </c>
      <c r="C177" s="488">
        <f>NPV(About!A$94,'H2 Data'!AE$2:BH$2)/30*AB177+B177</f>
        <v>2.1919804120553978</v>
      </c>
      <c r="D177" s="462" t="s">
        <v>1592</v>
      </c>
      <c r="E177" s="463" t="s">
        <v>1938</v>
      </c>
      <c r="F177" s="463" t="s">
        <v>1391</v>
      </c>
      <c r="G177" s="463" t="s">
        <v>1392</v>
      </c>
      <c r="H177" s="463" t="s">
        <v>1829</v>
      </c>
      <c r="I177" s="463" t="s">
        <v>1394</v>
      </c>
      <c r="J177" s="464">
        <v>2050</v>
      </c>
      <c r="K177" s="465">
        <v>400</v>
      </c>
      <c r="L177" s="466">
        <v>0.14000000000000001</v>
      </c>
      <c r="M177" s="466">
        <v>2.3300000000000001E-2</v>
      </c>
      <c r="N177" s="466">
        <v>0.25</v>
      </c>
      <c r="O177" s="471">
        <v>0.11</v>
      </c>
      <c r="P177" s="465">
        <v>1</v>
      </c>
      <c r="Q177" s="465">
        <v>2</v>
      </c>
      <c r="R177" s="465">
        <v>30</v>
      </c>
      <c r="S177" s="467" t="s">
        <v>1395</v>
      </c>
      <c r="T177" s="468">
        <v>16420</v>
      </c>
      <c r="U177" s="468">
        <v>161857.00000000003</v>
      </c>
      <c r="V177" s="468">
        <v>56298.000000000007</v>
      </c>
      <c r="W177" s="468">
        <v>4692.0000000000009</v>
      </c>
      <c r="X177" s="465">
        <v>0</v>
      </c>
      <c r="Y177" s="469" t="s">
        <v>1888</v>
      </c>
      <c r="Z177" s="470">
        <v>22.22</v>
      </c>
      <c r="AA177" s="469" t="s">
        <v>1397</v>
      </c>
      <c r="AB177" s="465">
        <v>0</v>
      </c>
      <c r="AC177" s="466">
        <v>0</v>
      </c>
      <c r="AD177" s="466">
        <v>0.7</v>
      </c>
      <c r="AE177" s="466">
        <v>0.7</v>
      </c>
      <c r="AF177" s="467" t="s">
        <v>1398</v>
      </c>
      <c r="AG177" s="465">
        <v>428.36</v>
      </c>
      <c r="AH177" s="465">
        <v>428.36</v>
      </c>
      <c r="AI177" s="465">
        <v>428.36</v>
      </c>
      <c r="AJ177" s="465">
        <v>30</v>
      </c>
      <c r="AK177" s="469" t="s">
        <v>1399</v>
      </c>
      <c r="AL177" s="466">
        <v>0.91</v>
      </c>
      <c r="AM177" s="466">
        <v>0.01</v>
      </c>
      <c r="AN177" s="469" t="s">
        <v>1400</v>
      </c>
      <c r="AO177" s="466"/>
      <c r="AP177" s="466"/>
      <c r="AQ177" s="466"/>
      <c r="AR177" s="466"/>
      <c r="AS177" s="466"/>
      <c r="AT177" s="466"/>
      <c r="AU177" s="466"/>
      <c r="AV177" s="466"/>
      <c r="AW177" s="466"/>
      <c r="AX177" s="466"/>
      <c r="AY177" s="466"/>
      <c r="AZ177" s="466"/>
      <c r="BA177" s="466"/>
      <c r="BB177" s="466"/>
      <c r="BC177" s="466"/>
      <c r="BD177" s="466"/>
      <c r="BE177" s="466"/>
      <c r="BF177" s="466"/>
      <c r="BG177" s="466"/>
      <c r="BH177" s="466"/>
      <c r="BI177" s="466"/>
      <c r="BJ177" s="466"/>
      <c r="BK177" s="466"/>
      <c r="BL177" s="466"/>
      <c r="BM177" s="466"/>
      <c r="BN177" s="466"/>
      <c r="BO177" s="466"/>
      <c r="BP177" s="466"/>
      <c r="BQ177" s="466"/>
      <c r="BR177" s="466"/>
      <c r="BS177" s="466"/>
      <c r="BT177" s="466"/>
      <c r="BU177" s="466"/>
      <c r="BV177" s="466"/>
      <c r="BW177" s="466"/>
      <c r="BX177" s="466"/>
      <c r="BY177" s="466"/>
      <c r="BZ177" s="466"/>
      <c r="CA177" s="466"/>
      <c r="CB177" s="466"/>
      <c r="CC177" s="466"/>
      <c r="CD177" s="466"/>
      <c r="CE177" s="466"/>
      <c r="CF177" s="466"/>
      <c r="CG177" s="466"/>
      <c r="CH177" s="466"/>
      <c r="CI177" s="466"/>
      <c r="CJ177" s="466"/>
      <c r="CK177" s="466"/>
      <c r="CL177" s="466"/>
      <c r="CM177" s="466"/>
      <c r="CN177" s="466"/>
      <c r="CO177" s="466"/>
      <c r="CP177" s="466"/>
      <c r="CQ177" s="466"/>
      <c r="CR177" s="466"/>
      <c r="CS177" s="466"/>
      <c r="CT177" s="466"/>
      <c r="CU177" s="466"/>
      <c r="CV177" s="466"/>
      <c r="CW177" s="466"/>
      <c r="CX177" s="466"/>
      <c r="CY177" s="466"/>
      <c r="CZ177" s="466"/>
      <c r="DA177" s="466"/>
      <c r="DB177" s="466"/>
      <c r="DC177" s="466"/>
      <c r="DD177" s="466"/>
      <c r="DE177" s="466"/>
      <c r="DF177" s="466"/>
      <c r="DG177" s="466"/>
      <c r="DH177" s="466"/>
      <c r="DI177" s="466"/>
      <c r="DJ177" s="466"/>
      <c r="DK177" s="466"/>
      <c r="DL177" s="466"/>
      <c r="DM177" s="466"/>
      <c r="DN177" s="466"/>
      <c r="DO177" s="466"/>
      <c r="DP177" s="466"/>
      <c r="DQ177" s="466"/>
      <c r="DR177" s="466"/>
      <c r="DS177" s="466"/>
      <c r="DT177" s="466"/>
      <c r="DU177" s="466"/>
      <c r="DV177" s="466"/>
      <c r="DW177" s="471"/>
      <c r="DX177" s="466"/>
      <c r="DY177" s="466"/>
      <c r="DZ177" s="466"/>
      <c r="EA177" s="466"/>
      <c r="EB177" s="466"/>
      <c r="EC177" s="466"/>
      <c r="ED177" s="466"/>
      <c r="EE177" s="466"/>
      <c r="EF177" s="466"/>
      <c r="EG177" s="466"/>
      <c r="EH177" s="466"/>
      <c r="EI177" s="466"/>
      <c r="EJ177" s="466"/>
      <c r="EK177" s="465"/>
      <c r="EL177" s="465"/>
      <c r="EM177" s="465"/>
      <c r="EN177" s="465"/>
      <c r="EO177" s="466"/>
      <c r="EP177" s="466"/>
      <c r="EQ177" s="466"/>
      <c r="ER177" s="465"/>
      <c r="ES177" s="465"/>
      <c r="ET177" s="465"/>
      <c r="EU177" s="465"/>
      <c r="EV177" s="465"/>
      <c r="EW177" s="467"/>
      <c r="EX177" s="467" t="s">
        <v>1401</v>
      </c>
      <c r="EY177" s="467">
        <v>0</v>
      </c>
      <c r="EZ177" s="467">
        <v>0</v>
      </c>
      <c r="FA177" s="467">
        <v>0</v>
      </c>
      <c r="FB177" s="469" t="s">
        <v>1402</v>
      </c>
      <c r="FC177" s="467">
        <v>100</v>
      </c>
      <c r="FD177" s="469" t="s">
        <v>1831</v>
      </c>
      <c r="FE177" s="467">
        <v>0</v>
      </c>
      <c r="FF177" s="469" t="s">
        <v>1404</v>
      </c>
      <c r="FG177" s="467">
        <v>0</v>
      </c>
      <c r="FH177" s="469" t="s">
        <v>1405</v>
      </c>
      <c r="FI177" s="467">
        <v>0</v>
      </c>
      <c r="FJ177" s="469" t="s">
        <v>1405</v>
      </c>
      <c r="FK177" s="467">
        <v>0</v>
      </c>
      <c r="FL177" s="472">
        <v>1</v>
      </c>
      <c r="FM177" s="473">
        <v>0</v>
      </c>
      <c r="FN177" s="473">
        <v>0</v>
      </c>
      <c r="FO177" s="473">
        <v>0</v>
      </c>
      <c r="FP177" s="473">
        <v>0</v>
      </c>
      <c r="FQ177" s="473">
        <v>0</v>
      </c>
      <c r="FR177" s="473">
        <v>0</v>
      </c>
      <c r="FS177" s="473">
        <v>0</v>
      </c>
      <c r="FT177" s="473">
        <v>0</v>
      </c>
      <c r="FU177" s="473">
        <v>0</v>
      </c>
      <c r="FV177" s="473">
        <v>110506.00000000001</v>
      </c>
      <c r="FW177" s="473">
        <v>0</v>
      </c>
      <c r="FX177" s="473">
        <v>0</v>
      </c>
      <c r="FY177" s="473">
        <v>0</v>
      </c>
      <c r="FZ177" s="473">
        <v>0</v>
      </c>
      <c r="GA177" s="473">
        <v>0</v>
      </c>
      <c r="GB177" s="473">
        <v>0</v>
      </c>
      <c r="GC177" s="473">
        <v>0</v>
      </c>
      <c r="GD177" s="473">
        <v>0</v>
      </c>
      <c r="GE177" s="473">
        <v>0</v>
      </c>
      <c r="GF177" s="473">
        <v>135103</v>
      </c>
      <c r="GG177" s="473">
        <v>0</v>
      </c>
      <c r="GH177" s="473">
        <v>0</v>
      </c>
      <c r="GI177" s="473">
        <v>0</v>
      </c>
      <c r="GJ177" s="473">
        <v>0</v>
      </c>
      <c r="GK177" s="473">
        <v>0</v>
      </c>
      <c r="GL177" s="473">
        <v>0</v>
      </c>
      <c r="GM177" s="473">
        <v>0</v>
      </c>
      <c r="GN177" s="473">
        <v>0</v>
      </c>
      <c r="GO177" s="473">
        <v>0</v>
      </c>
      <c r="GP177" s="473">
        <v>0</v>
      </c>
      <c r="GQ177" s="473">
        <v>0</v>
      </c>
      <c r="GR177" s="473">
        <v>0</v>
      </c>
      <c r="GS177" s="473">
        <v>0</v>
      </c>
      <c r="GT177" s="473">
        <v>0</v>
      </c>
      <c r="GU177" s="473">
        <v>0</v>
      </c>
      <c r="GV177" s="473">
        <v>0</v>
      </c>
      <c r="GW177" s="473">
        <v>0</v>
      </c>
      <c r="GX177" s="473">
        <v>0</v>
      </c>
      <c r="GY177" s="473">
        <v>0</v>
      </c>
      <c r="GZ177" s="473">
        <v>0</v>
      </c>
      <c r="HA177" s="473">
        <v>0</v>
      </c>
      <c r="HB177" s="473">
        <v>0</v>
      </c>
      <c r="HC177" s="473">
        <v>0</v>
      </c>
      <c r="HD177" s="473">
        <v>0</v>
      </c>
      <c r="HE177" s="473">
        <v>0</v>
      </c>
      <c r="HF177" s="473">
        <v>0</v>
      </c>
      <c r="HG177" s="473">
        <v>0</v>
      </c>
      <c r="HH177" s="473">
        <v>0</v>
      </c>
      <c r="HI177" s="473">
        <v>0</v>
      </c>
      <c r="HJ177" s="473">
        <v>0</v>
      </c>
      <c r="HK177" s="473">
        <v>0</v>
      </c>
      <c r="HL177" s="473">
        <v>0</v>
      </c>
      <c r="HM177" s="473">
        <v>0</v>
      </c>
      <c r="HN177" s="473">
        <v>0</v>
      </c>
      <c r="HO177" s="473">
        <v>0</v>
      </c>
      <c r="HP177" s="473">
        <v>0</v>
      </c>
      <c r="HQ177" s="473">
        <v>0</v>
      </c>
      <c r="HR177" s="473">
        <v>0</v>
      </c>
      <c r="HS177" s="473">
        <v>0</v>
      </c>
      <c r="HT177" s="473">
        <v>0</v>
      </c>
      <c r="HU177" s="473">
        <v>0</v>
      </c>
      <c r="HV177" s="473">
        <v>0</v>
      </c>
      <c r="HW177" s="473">
        <v>0</v>
      </c>
      <c r="HX177" s="473">
        <v>0</v>
      </c>
      <c r="HY177" s="473">
        <v>0</v>
      </c>
      <c r="HZ177" s="473">
        <v>0</v>
      </c>
      <c r="IA177" s="473">
        <v>0</v>
      </c>
      <c r="IB177" s="473">
        <v>0</v>
      </c>
      <c r="IC177" s="473">
        <v>0</v>
      </c>
      <c r="ID177" s="473">
        <v>0</v>
      </c>
      <c r="IE177" s="473">
        <v>0</v>
      </c>
      <c r="IF177" s="473">
        <v>0</v>
      </c>
      <c r="IG177" s="473">
        <v>0</v>
      </c>
      <c r="IH177" s="473">
        <v>0</v>
      </c>
      <c r="II177" s="473">
        <v>0</v>
      </c>
      <c r="IJ177" s="473">
        <v>0</v>
      </c>
      <c r="IK177" s="473">
        <v>0</v>
      </c>
      <c r="IL177" s="473">
        <v>0</v>
      </c>
      <c r="IM177" s="473">
        <v>0</v>
      </c>
      <c r="IN177" s="473">
        <v>0</v>
      </c>
      <c r="IO177" s="473">
        <v>0</v>
      </c>
      <c r="IP177" s="473">
        <v>0</v>
      </c>
      <c r="IQ177" s="473">
        <v>0</v>
      </c>
      <c r="IR177" s="473">
        <v>0</v>
      </c>
      <c r="IS177" s="473">
        <v>0</v>
      </c>
      <c r="IT177" s="473">
        <v>0</v>
      </c>
      <c r="IU177" s="473">
        <v>0</v>
      </c>
      <c r="IV177" s="473">
        <v>0</v>
      </c>
      <c r="IW177" s="473">
        <v>0</v>
      </c>
      <c r="IX177" s="473">
        <v>0</v>
      </c>
      <c r="IY177" s="473">
        <v>0</v>
      </c>
      <c r="IZ177" s="473">
        <v>0</v>
      </c>
      <c r="JA177" s="473">
        <v>0</v>
      </c>
      <c r="JB177" s="473">
        <v>0</v>
      </c>
      <c r="JC177" s="473">
        <v>0</v>
      </c>
      <c r="JD177" s="473">
        <v>0</v>
      </c>
      <c r="JE177" s="473">
        <v>0</v>
      </c>
      <c r="JF177" s="473">
        <v>0</v>
      </c>
      <c r="JG177" s="473">
        <v>0</v>
      </c>
      <c r="JH177" s="473">
        <v>0</v>
      </c>
      <c r="JI177" s="467" t="s">
        <v>1406</v>
      </c>
      <c r="JJ177" s="467" t="s">
        <v>1406</v>
      </c>
      <c r="JK177" s="395"/>
      <c r="JL177" s="395"/>
      <c r="JM177" s="395"/>
      <c r="JN177" s="395"/>
      <c r="JO177" s="395"/>
      <c r="JP177" s="395"/>
      <c r="JQ177" s="395"/>
      <c r="JR177" s="395"/>
      <c r="JS177" s="395"/>
      <c r="JT177" s="395"/>
      <c r="JU177" s="395"/>
      <c r="JV177" s="395"/>
      <c r="JW177" s="395"/>
      <c r="JX177" s="395"/>
      <c r="JY177" s="395"/>
      <c r="JZ177" s="395"/>
      <c r="KA177" s="395"/>
      <c r="KB177" s="395"/>
      <c r="KC177" s="395"/>
      <c r="KD177" s="395"/>
      <c r="KE177" s="395"/>
      <c r="KF177" s="395"/>
      <c r="KG177" s="395"/>
      <c r="KH177" s="395"/>
      <c r="KI177" s="395"/>
      <c r="KJ177" s="395"/>
      <c r="KK177" s="395"/>
      <c r="KL177" s="395"/>
      <c r="KM177" s="395"/>
      <c r="KN177" s="395"/>
      <c r="KO177" s="395"/>
      <c r="KP177" s="395"/>
      <c r="KQ177" s="395"/>
      <c r="KR177" s="395"/>
      <c r="KS177" s="395"/>
      <c r="KT177" s="395"/>
      <c r="KU177" s="395"/>
      <c r="KV177" s="395"/>
      <c r="KW177" s="395"/>
      <c r="KX177" s="395"/>
      <c r="KY177" s="395"/>
      <c r="KZ177" s="395"/>
      <c r="LA177" s="395"/>
      <c r="LB177" s="395"/>
      <c r="LC177" s="395"/>
      <c r="LD177" s="395"/>
      <c r="LE177" s="395"/>
      <c r="LF177" s="395"/>
      <c r="LG177" s="395"/>
      <c r="LH177" s="395"/>
      <c r="LI177" s="395"/>
      <c r="LJ177" s="395"/>
      <c r="LK177" s="395"/>
      <c r="LL177" s="395"/>
      <c r="LM177" s="395"/>
      <c r="LN177" s="395"/>
      <c r="LO177" s="395"/>
      <c r="LP177" s="395"/>
      <c r="LQ177" s="395"/>
      <c r="LR177" s="395"/>
      <c r="LS177" s="395"/>
      <c r="LT177" s="395"/>
      <c r="LU177" s="395"/>
      <c r="LV177" s="395"/>
      <c r="LW177" s="395"/>
      <c r="LX177" s="395"/>
      <c r="LY177" s="395"/>
      <c r="LZ177" s="395"/>
      <c r="MA177" s="395"/>
      <c r="MB177" s="395"/>
      <c r="MC177" s="395"/>
      <c r="MD177" s="395"/>
      <c r="ME177" s="395"/>
      <c r="MF177" s="395"/>
      <c r="MG177" s="395"/>
      <c r="MH177" s="395"/>
      <c r="MI177" s="395"/>
      <c r="MJ177" s="395"/>
      <c r="MK177" s="395"/>
      <c r="ML177" s="395"/>
      <c r="MM177" s="395"/>
      <c r="MN177" s="395"/>
      <c r="MO177" s="395"/>
      <c r="MP177" s="395"/>
      <c r="MQ177" s="395"/>
      <c r="MR177" s="395"/>
      <c r="MS177" s="395"/>
      <c r="MT177" s="395"/>
      <c r="MU177" s="395"/>
      <c r="MV177" s="395"/>
      <c r="MW177" s="395"/>
      <c r="MX177" s="395"/>
      <c r="MY177" s="395"/>
      <c r="MZ177" s="395"/>
      <c r="NA177" s="395"/>
      <c r="NB177" s="395"/>
      <c r="NC177" s="395"/>
      <c r="ND177" s="395"/>
      <c r="NE177" s="395"/>
      <c r="NF177" s="395"/>
      <c r="NG177" s="489"/>
      <c r="NH177" s="475">
        <v>2.1919804120553978</v>
      </c>
      <c r="NI177" s="475">
        <v>2.6882447773447398</v>
      </c>
      <c r="NJ177" s="475">
        <v>1.837260073191022</v>
      </c>
      <c r="NK177" s="475">
        <v>645.90689500981614</v>
      </c>
      <c r="NL177" s="475">
        <v>2.1415139096665237</v>
      </c>
      <c r="NM177" s="475">
        <v>5.6298000000000008E-2</v>
      </c>
      <c r="NN177" s="475">
        <v>0.16185700000000003</v>
      </c>
      <c r="NO177" s="475">
        <v>1.6420000000000001E-2</v>
      </c>
      <c r="NP177" s="475">
        <v>8.4904583430754476E-3</v>
      </c>
      <c r="NQ177" s="475">
        <v>0.13056306081762306</v>
      </c>
      <c r="NR177" s="475">
        <v>0.1913623254361988</v>
      </c>
      <c r="NS177" s="475">
        <v>0</v>
      </c>
      <c r="NT177" s="475">
        <v>1.1800218829767066</v>
      </c>
      <c r="NU177" s="475">
        <v>6.6770662236141183E-3</v>
      </c>
      <c r="NV177" s="475">
        <v>0</v>
      </c>
      <c r="NW177" s="475">
        <v>0.11279521591628097</v>
      </c>
      <c r="NX177" s="475">
        <v>0</v>
      </c>
      <c r="NY177" s="475">
        <v>0</v>
      </c>
      <c r="NZ177" s="475">
        <v>0.28003244160994911</v>
      </c>
      <c r="OA177" s="475">
        <v>2.034000003829136E-2</v>
      </c>
      <c r="OB177" s="475">
        <v>0.2649999999999999</v>
      </c>
      <c r="OC177" s="475">
        <v>0.3192115158041286</v>
      </c>
      <c r="OD177" s="475">
        <v>-3.9258803662077172E-16</v>
      </c>
      <c r="OE177" s="475">
        <v>-3.4130789572053112E-15</v>
      </c>
      <c r="OF177" s="475">
        <v>0.1099999964237213</v>
      </c>
      <c r="OG177" s="475">
        <v>6.915616691112518E-2</v>
      </c>
      <c r="OH177" s="475">
        <v>0.34337165452404117</v>
      </c>
      <c r="OI177" s="475">
        <v>0.11</v>
      </c>
      <c r="OJ177" s="475">
        <v>4.2835999999999992E-2</v>
      </c>
      <c r="OK177" s="475">
        <v>5.503912200000001E-2</v>
      </c>
      <c r="OL177" s="475">
        <v>0.5688512254206779</v>
      </c>
      <c r="OM177" s="475" t="s">
        <v>1395</v>
      </c>
      <c r="ON177" s="475">
        <v>1</v>
      </c>
      <c r="OO177" s="475">
        <v>166</v>
      </c>
      <c r="OP177" s="490"/>
      <c r="OQ177" s="491" t="s">
        <v>1395</v>
      </c>
      <c r="OR177" s="478" t="s">
        <v>1395</v>
      </c>
      <c r="OS177" s="479">
        <v>484876.00000000006</v>
      </c>
      <c r="OT177" s="479">
        <v>2050</v>
      </c>
      <c r="OU177" s="479" t="s">
        <v>1395</v>
      </c>
      <c r="OV177" s="479" t="s">
        <v>1395</v>
      </c>
      <c r="OW177" s="479">
        <v>0</v>
      </c>
      <c r="OX177" s="479">
        <v>1</v>
      </c>
      <c r="OY177" s="480">
        <v>1</v>
      </c>
      <c r="OZ177" s="480">
        <v>0.55986974606111606</v>
      </c>
      <c r="PA177" s="481"/>
      <c r="PB177" s="482">
        <v>2.1919804120553978</v>
      </c>
      <c r="PC177" s="483"/>
      <c r="PD177" s="478">
        <v>53.375310481222215</v>
      </c>
      <c r="PE177" s="479">
        <v>-7.7661365890550831E-13</v>
      </c>
      <c r="PF177" s="479">
        <v>72.633544773428255</v>
      </c>
      <c r="PG177" s="480">
        <v>2.1919804120553978</v>
      </c>
      <c r="PH177" s="483"/>
      <c r="PI177" s="478">
        <v>2.1919804120553978</v>
      </c>
      <c r="PJ177" s="479">
        <v>110050</v>
      </c>
      <c r="PK177" s="479">
        <v>400</v>
      </c>
      <c r="PL177" s="479">
        <v>1.211258450736219E-2</v>
      </c>
      <c r="PM177" s="484">
        <v>36</v>
      </c>
      <c r="PN177" s="479">
        <v>11196</v>
      </c>
      <c r="PO177" s="485">
        <v>2047</v>
      </c>
      <c r="PP177" s="479">
        <v>33</v>
      </c>
      <c r="PQ177" s="479">
        <v>0</v>
      </c>
      <c r="PR177" s="486" t="s">
        <v>1939</v>
      </c>
      <c r="PS177" s="486" t="s">
        <v>1657</v>
      </c>
      <c r="PT177" s="479">
        <v>1</v>
      </c>
      <c r="PU177" s="487" t="s">
        <v>1938</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row>
    <row r="178" spans="1:457" x14ac:dyDescent="0.35">
      <c r="A178" s="459" t="s">
        <v>1940</v>
      </c>
      <c r="B178" s="460">
        <v>2.20409299656276</v>
      </c>
      <c r="C178" s="488">
        <f>NPV(About!A$94,'H2 Data'!AE$2:BH$2)/30*AB178+B178</f>
        <v>2.20409299656276</v>
      </c>
      <c r="D178" s="462" t="s">
        <v>1592</v>
      </c>
      <c r="E178" s="463" t="s">
        <v>1940</v>
      </c>
      <c r="F178" s="463" t="s">
        <v>1391</v>
      </c>
      <c r="G178" s="463" t="s">
        <v>1392</v>
      </c>
      <c r="H178" s="463" t="s">
        <v>1829</v>
      </c>
      <c r="I178" s="463" t="s">
        <v>1394</v>
      </c>
      <c r="J178" s="464">
        <v>2051</v>
      </c>
      <c r="K178" s="465">
        <v>400</v>
      </c>
      <c r="L178" s="466">
        <v>0.14000000000000001</v>
      </c>
      <c r="M178" s="466">
        <v>2.3300000000000001E-2</v>
      </c>
      <c r="N178" s="466">
        <v>0.25</v>
      </c>
      <c r="O178" s="471">
        <v>0.11</v>
      </c>
      <c r="P178" s="465">
        <v>1</v>
      </c>
      <c r="Q178" s="465">
        <v>2</v>
      </c>
      <c r="R178" s="465">
        <v>30</v>
      </c>
      <c r="S178" s="467" t="s">
        <v>1395</v>
      </c>
      <c r="T178" s="468">
        <v>16535</v>
      </c>
      <c r="U178" s="468">
        <v>162987.99999999997</v>
      </c>
      <c r="V178" s="468">
        <v>56691.999999999993</v>
      </c>
      <c r="W178" s="468">
        <v>4724</v>
      </c>
      <c r="X178" s="465">
        <v>0</v>
      </c>
      <c r="Y178" s="469" t="s">
        <v>1888</v>
      </c>
      <c r="Z178" s="470">
        <v>22.22</v>
      </c>
      <c r="AA178" s="469" t="s">
        <v>1397</v>
      </c>
      <c r="AB178" s="465">
        <v>0</v>
      </c>
      <c r="AC178" s="466">
        <v>0</v>
      </c>
      <c r="AD178" s="466">
        <v>0.7</v>
      </c>
      <c r="AE178" s="466">
        <v>0.7</v>
      </c>
      <c r="AF178" s="467" t="s">
        <v>1398</v>
      </c>
      <c r="AG178" s="465">
        <v>428.36</v>
      </c>
      <c r="AH178" s="465">
        <v>428.36</v>
      </c>
      <c r="AI178" s="465">
        <v>428.36</v>
      </c>
      <c r="AJ178" s="465">
        <v>30</v>
      </c>
      <c r="AK178" s="469" t="s">
        <v>1399</v>
      </c>
      <c r="AL178" s="466">
        <v>0.91</v>
      </c>
      <c r="AM178" s="466">
        <v>0.01</v>
      </c>
      <c r="AN178" s="469" t="s">
        <v>1400</v>
      </c>
      <c r="AO178" s="466"/>
      <c r="AP178" s="466"/>
      <c r="AQ178" s="466"/>
      <c r="AR178" s="466"/>
      <c r="AS178" s="466"/>
      <c r="AT178" s="466"/>
      <c r="AU178" s="466"/>
      <c r="AV178" s="466"/>
      <c r="AW178" s="466"/>
      <c r="AX178" s="466"/>
      <c r="AY178" s="466"/>
      <c r="AZ178" s="466"/>
      <c r="BA178" s="466"/>
      <c r="BB178" s="466"/>
      <c r="BC178" s="466"/>
      <c r="BD178" s="466"/>
      <c r="BE178" s="466"/>
      <c r="BF178" s="466"/>
      <c r="BG178" s="466"/>
      <c r="BH178" s="466"/>
      <c r="BI178" s="466"/>
      <c r="BJ178" s="466"/>
      <c r="BK178" s="466"/>
      <c r="BL178" s="466"/>
      <c r="BM178" s="466"/>
      <c r="BN178" s="466"/>
      <c r="BO178" s="466"/>
      <c r="BP178" s="466"/>
      <c r="BQ178" s="466"/>
      <c r="BR178" s="466"/>
      <c r="BS178" s="466"/>
      <c r="BT178" s="466"/>
      <c r="BU178" s="466"/>
      <c r="BV178" s="466"/>
      <c r="BW178" s="466"/>
      <c r="BX178" s="466"/>
      <c r="BY178" s="466"/>
      <c r="BZ178" s="466"/>
      <c r="CA178" s="466"/>
      <c r="CB178" s="466"/>
      <c r="CC178" s="466"/>
      <c r="CD178" s="466"/>
      <c r="CE178" s="466"/>
      <c r="CF178" s="466"/>
      <c r="CG178" s="466"/>
      <c r="CH178" s="466"/>
      <c r="CI178" s="466"/>
      <c r="CJ178" s="466"/>
      <c r="CK178" s="466"/>
      <c r="CL178" s="466"/>
      <c r="CM178" s="466"/>
      <c r="CN178" s="466"/>
      <c r="CO178" s="466"/>
      <c r="CP178" s="466"/>
      <c r="CQ178" s="466"/>
      <c r="CR178" s="466"/>
      <c r="CS178" s="466"/>
      <c r="CT178" s="466"/>
      <c r="CU178" s="466"/>
      <c r="CV178" s="466"/>
      <c r="CW178" s="466"/>
      <c r="CX178" s="466"/>
      <c r="CY178" s="466"/>
      <c r="CZ178" s="466"/>
      <c r="DA178" s="466"/>
      <c r="DB178" s="466"/>
      <c r="DC178" s="466"/>
      <c r="DD178" s="466"/>
      <c r="DE178" s="466"/>
      <c r="DF178" s="466"/>
      <c r="DG178" s="466"/>
      <c r="DH178" s="466"/>
      <c r="DI178" s="466"/>
      <c r="DJ178" s="466"/>
      <c r="DK178" s="466"/>
      <c r="DL178" s="466"/>
      <c r="DM178" s="466"/>
      <c r="DN178" s="466"/>
      <c r="DO178" s="466"/>
      <c r="DP178" s="466"/>
      <c r="DQ178" s="466"/>
      <c r="DR178" s="466"/>
      <c r="DS178" s="466"/>
      <c r="DT178" s="466"/>
      <c r="DU178" s="466"/>
      <c r="DV178" s="466"/>
      <c r="DW178" s="471"/>
      <c r="DX178" s="466"/>
      <c r="DY178" s="466"/>
      <c r="DZ178" s="466"/>
      <c r="EA178" s="466"/>
      <c r="EB178" s="466"/>
      <c r="EC178" s="466"/>
      <c r="ED178" s="466"/>
      <c r="EE178" s="466"/>
      <c r="EF178" s="466"/>
      <c r="EG178" s="466"/>
      <c r="EH178" s="466"/>
      <c r="EI178" s="466"/>
      <c r="EJ178" s="466"/>
      <c r="EK178" s="465"/>
      <c r="EL178" s="465"/>
      <c r="EM178" s="465"/>
      <c r="EN178" s="465"/>
      <c r="EO178" s="466"/>
      <c r="EP178" s="466"/>
      <c r="EQ178" s="466"/>
      <c r="ER178" s="465"/>
      <c r="ES178" s="465"/>
      <c r="ET178" s="465"/>
      <c r="EU178" s="465"/>
      <c r="EV178" s="465"/>
      <c r="EW178" s="467"/>
      <c r="EX178" s="467" t="s">
        <v>1401</v>
      </c>
      <c r="EY178" s="467">
        <v>0</v>
      </c>
      <c r="EZ178" s="467">
        <v>0</v>
      </c>
      <c r="FA178" s="467">
        <v>0</v>
      </c>
      <c r="FB178" s="469" t="s">
        <v>1402</v>
      </c>
      <c r="FC178" s="467">
        <v>100</v>
      </c>
      <c r="FD178" s="469" t="s">
        <v>1831</v>
      </c>
      <c r="FE178" s="467">
        <v>0</v>
      </c>
      <c r="FF178" s="469" t="s">
        <v>1404</v>
      </c>
      <c r="FG178" s="467">
        <v>0</v>
      </c>
      <c r="FH178" s="469" t="s">
        <v>1405</v>
      </c>
      <c r="FI178" s="467">
        <v>0</v>
      </c>
      <c r="FJ178" s="469" t="s">
        <v>1405</v>
      </c>
      <c r="FK178" s="467">
        <v>0</v>
      </c>
      <c r="FL178" s="472">
        <v>1</v>
      </c>
      <c r="FM178" s="473">
        <v>0</v>
      </c>
      <c r="FN178" s="473">
        <v>0</v>
      </c>
      <c r="FO178" s="473">
        <v>0</v>
      </c>
      <c r="FP178" s="473">
        <v>0</v>
      </c>
      <c r="FQ178" s="473">
        <v>0</v>
      </c>
      <c r="FR178" s="473">
        <v>0</v>
      </c>
      <c r="FS178" s="473">
        <v>0</v>
      </c>
      <c r="FT178" s="473">
        <v>0</v>
      </c>
      <c r="FU178" s="473">
        <v>0</v>
      </c>
      <c r="FV178" s="473">
        <v>112748.99999999999</v>
      </c>
      <c r="FW178" s="473">
        <v>0</v>
      </c>
      <c r="FX178" s="473">
        <v>0</v>
      </c>
      <c r="FY178" s="473">
        <v>0</v>
      </c>
      <c r="FZ178" s="473">
        <v>0</v>
      </c>
      <c r="GA178" s="473">
        <v>0</v>
      </c>
      <c r="GB178" s="473">
        <v>0</v>
      </c>
      <c r="GC178" s="473">
        <v>0</v>
      </c>
      <c r="GD178" s="473">
        <v>0</v>
      </c>
      <c r="GE178" s="473">
        <v>0</v>
      </c>
      <c r="GF178" s="473">
        <v>137845</v>
      </c>
      <c r="GG178" s="473">
        <v>0</v>
      </c>
      <c r="GH178" s="473">
        <v>0</v>
      </c>
      <c r="GI178" s="473">
        <v>0</v>
      </c>
      <c r="GJ178" s="473">
        <v>0</v>
      </c>
      <c r="GK178" s="473">
        <v>0</v>
      </c>
      <c r="GL178" s="473">
        <v>0</v>
      </c>
      <c r="GM178" s="473">
        <v>0</v>
      </c>
      <c r="GN178" s="473">
        <v>0</v>
      </c>
      <c r="GO178" s="473">
        <v>0</v>
      </c>
      <c r="GP178" s="473">
        <v>0</v>
      </c>
      <c r="GQ178" s="473">
        <v>0</v>
      </c>
      <c r="GR178" s="473">
        <v>0</v>
      </c>
      <c r="GS178" s="473">
        <v>0</v>
      </c>
      <c r="GT178" s="473">
        <v>0</v>
      </c>
      <c r="GU178" s="473">
        <v>0</v>
      </c>
      <c r="GV178" s="473">
        <v>0</v>
      </c>
      <c r="GW178" s="473">
        <v>0</v>
      </c>
      <c r="GX178" s="473">
        <v>0</v>
      </c>
      <c r="GY178" s="473">
        <v>0</v>
      </c>
      <c r="GZ178" s="473">
        <v>0</v>
      </c>
      <c r="HA178" s="473">
        <v>0</v>
      </c>
      <c r="HB178" s="473">
        <v>0</v>
      </c>
      <c r="HC178" s="473">
        <v>0</v>
      </c>
      <c r="HD178" s="473">
        <v>0</v>
      </c>
      <c r="HE178" s="473">
        <v>0</v>
      </c>
      <c r="HF178" s="473">
        <v>0</v>
      </c>
      <c r="HG178" s="473">
        <v>0</v>
      </c>
      <c r="HH178" s="473">
        <v>0</v>
      </c>
      <c r="HI178" s="473">
        <v>0</v>
      </c>
      <c r="HJ178" s="473">
        <v>0</v>
      </c>
      <c r="HK178" s="473">
        <v>0</v>
      </c>
      <c r="HL178" s="473">
        <v>0</v>
      </c>
      <c r="HM178" s="473">
        <v>0</v>
      </c>
      <c r="HN178" s="473">
        <v>0</v>
      </c>
      <c r="HO178" s="473">
        <v>0</v>
      </c>
      <c r="HP178" s="473">
        <v>0</v>
      </c>
      <c r="HQ178" s="473">
        <v>0</v>
      </c>
      <c r="HR178" s="473">
        <v>0</v>
      </c>
      <c r="HS178" s="473">
        <v>0</v>
      </c>
      <c r="HT178" s="473">
        <v>0</v>
      </c>
      <c r="HU178" s="473">
        <v>0</v>
      </c>
      <c r="HV178" s="473">
        <v>0</v>
      </c>
      <c r="HW178" s="473">
        <v>0</v>
      </c>
      <c r="HX178" s="473">
        <v>0</v>
      </c>
      <c r="HY178" s="473">
        <v>0</v>
      </c>
      <c r="HZ178" s="473">
        <v>0</v>
      </c>
      <c r="IA178" s="473">
        <v>0</v>
      </c>
      <c r="IB178" s="473">
        <v>0</v>
      </c>
      <c r="IC178" s="473">
        <v>0</v>
      </c>
      <c r="ID178" s="473">
        <v>0</v>
      </c>
      <c r="IE178" s="473">
        <v>0</v>
      </c>
      <c r="IF178" s="473">
        <v>0</v>
      </c>
      <c r="IG178" s="473">
        <v>0</v>
      </c>
      <c r="IH178" s="473">
        <v>0</v>
      </c>
      <c r="II178" s="473">
        <v>0</v>
      </c>
      <c r="IJ178" s="473">
        <v>0</v>
      </c>
      <c r="IK178" s="473">
        <v>0</v>
      </c>
      <c r="IL178" s="473">
        <v>0</v>
      </c>
      <c r="IM178" s="473">
        <v>0</v>
      </c>
      <c r="IN178" s="473">
        <v>0</v>
      </c>
      <c r="IO178" s="473">
        <v>0</v>
      </c>
      <c r="IP178" s="473">
        <v>0</v>
      </c>
      <c r="IQ178" s="473">
        <v>0</v>
      </c>
      <c r="IR178" s="473">
        <v>0</v>
      </c>
      <c r="IS178" s="473">
        <v>0</v>
      </c>
      <c r="IT178" s="473">
        <v>0</v>
      </c>
      <c r="IU178" s="473">
        <v>0</v>
      </c>
      <c r="IV178" s="473">
        <v>0</v>
      </c>
      <c r="IW178" s="473">
        <v>0</v>
      </c>
      <c r="IX178" s="473">
        <v>0</v>
      </c>
      <c r="IY178" s="473">
        <v>0</v>
      </c>
      <c r="IZ178" s="473">
        <v>0</v>
      </c>
      <c r="JA178" s="473">
        <v>0</v>
      </c>
      <c r="JB178" s="473">
        <v>0</v>
      </c>
      <c r="JC178" s="473">
        <v>0</v>
      </c>
      <c r="JD178" s="473">
        <v>0</v>
      </c>
      <c r="JE178" s="473">
        <v>0</v>
      </c>
      <c r="JF178" s="473">
        <v>0</v>
      </c>
      <c r="JG178" s="473">
        <v>0</v>
      </c>
      <c r="JH178" s="473">
        <v>0</v>
      </c>
      <c r="JI178" s="467" t="s">
        <v>1406</v>
      </c>
      <c r="JJ178" s="467" t="s">
        <v>1406</v>
      </c>
      <c r="JK178" s="395"/>
      <c r="JL178" s="395"/>
      <c r="JM178" s="395"/>
      <c r="JN178" s="395"/>
      <c r="JO178" s="395"/>
      <c r="JP178" s="395"/>
      <c r="JQ178" s="395"/>
      <c r="JR178" s="395"/>
      <c r="JS178" s="395"/>
      <c r="JT178" s="395"/>
      <c r="JU178" s="395"/>
      <c r="JV178" s="395"/>
      <c r="JW178" s="395"/>
      <c r="JX178" s="395"/>
      <c r="JY178" s="395"/>
      <c r="JZ178" s="395"/>
      <c r="KA178" s="395"/>
      <c r="KB178" s="395"/>
      <c r="KC178" s="395"/>
      <c r="KD178" s="395"/>
      <c r="KE178" s="395"/>
      <c r="KF178" s="395"/>
      <c r="KG178" s="395"/>
      <c r="KH178" s="395"/>
      <c r="KI178" s="395"/>
      <c r="KJ178" s="395"/>
      <c r="KK178" s="395"/>
      <c r="KL178" s="395"/>
      <c r="KM178" s="395"/>
      <c r="KN178" s="395"/>
      <c r="KO178" s="395"/>
      <c r="KP178" s="395"/>
      <c r="KQ178" s="395"/>
      <c r="KR178" s="395"/>
      <c r="KS178" s="395"/>
      <c r="KT178" s="395"/>
      <c r="KU178" s="395"/>
      <c r="KV178" s="395"/>
      <c r="KW178" s="395"/>
      <c r="KX178" s="395"/>
      <c r="KY178" s="395"/>
      <c r="KZ178" s="395"/>
      <c r="LA178" s="395"/>
      <c r="LB178" s="395"/>
      <c r="LC178" s="395"/>
      <c r="LD178" s="395"/>
      <c r="LE178" s="395"/>
      <c r="LF178" s="395"/>
      <c r="LG178" s="395"/>
      <c r="LH178" s="395"/>
      <c r="LI178" s="395"/>
      <c r="LJ178" s="395"/>
      <c r="LK178" s="395"/>
      <c r="LL178" s="395"/>
      <c r="LM178" s="395"/>
      <c r="LN178" s="395"/>
      <c r="LO178" s="395"/>
      <c r="LP178" s="395"/>
      <c r="LQ178" s="395"/>
      <c r="LR178" s="395"/>
      <c r="LS178" s="395"/>
      <c r="LT178" s="395"/>
      <c r="LU178" s="395"/>
      <c r="LV178" s="395"/>
      <c r="LW178" s="395"/>
      <c r="LX178" s="395"/>
      <c r="LY178" s="395"/>
      <c r="LZ178" s="395"/>
      <c r="MA178" s="395"/>
      <c r="MB178" s="395"/>
      <c r="MC178" s="395"/>
      <c r="MD178" s="395"/>
      <c r="ME178" s="395"/>
      <c r="MF178" s="395"/>
      <c r="MG178" s="395"/>
      <c r="MH178" s="395"/>
      <c r="MI178" s="395"/>
      <c r="MJ178" s="395"/>
      <c r="MK178" s="395"/>
      <c r="ML178" s="395"/>
      <c r="MM178" s="395"/>
      <c r="MN178" s="395"/>
      <c r="MO178" s="395"/>
      <c r="MP178" s="395"/>
      <c r="MQ178" s="395"/>
      <c r="MR178" s="395"/>
      <c r="MS178" s="395"/>
      <c r="MT178" s="395"/>
      <c r="MU178" s="395"/>
      <c r="MV178" s="395"/>
      <c r="MW178" s="395"/>
      <c r="MX178" s="395"/>
      <c r="MY178" s="395"/>
      <c r="MZ178" s="395"/>
      <c r="NA178" s="395"/>
      <c r="NB178" s="395"/>
      <c r="NC178" s="395"/>
      <c r="ND178" s="395"/>
      <c r="NE178" s="395"/>
      <c r="NF178" s="395"/>
      <c r="NG178" s="489"/>
      <c r="NH178" s="475">
        <v>2.20409299656276</v>
      </c>
      <c r="NI178" s="475">
        <v>2.7030996509845688</v>
      </c>
      <c r="NJ178" s="475">
        <v>1.850157983685627</v>
      </c>
      <c r="NK178" s="475">
        <v>645.96184459497078</v>
      </c>
      <c r="NL178" s="475">
        <v>2.1571638895627991</v>
      </c>
      <c r="NM178" s="475">
        <v>5.6691999999999992E-2</v>
      </c>
      <c r="NN178" s="475">
        <v>0.16298799999999997</v>
      </c>
      <c r="NO178" s="475">
        <v>1.6535000000000001E-2</v>
      </c>
      <c r="NP178" s="475">
        <v>8.549810404560123E-3</v>
      </c>
      <c r="NQ178" s="475">
        <v>0.13147587514029549</v>
      </c>
      <c r="NR178" s="475">
        <v>0.19266743933572139</v>
      </c>
      <c r="NS178" s="475">
        <v>0</v>
      </c>
      <c r="NT178" s="475">
        <v>1.1883179126501202</v>
      </c>
      <c r="NU178" s="475">
        <v>6.8135512835593992E-3</v>
      </c>
      <c r="NV178" s="475">
        <v>0</v>
      </c>
      <c r="NW178" s="475">
        <v>0.1137361744555721</v>
      </c>
      <c r="NX178" s="475">
        <v>0</v>
      </c>
      <c r="NY178" s="475">
        <v>0</v>
      </c>
      <c r="NZ178" s="475">
        <v>0.28241281588841</v>
      </c>
      <c r="OA178" s="475">
        <v>2.033999999787121E-2</v>
      </c>
      <c r="OB178" s="475">
        <v>0.2649999999999999</v>
      </c>
      <c r="OC178" s="475">
        <v>0.32166471970341215</v>
      </c>
      <c r="OD178" s="475">
        <v>-1.0233618269882553E-15</v>
      </c>
      <c r="OE178" s="475">
        <v>-8.8968954514392175E-15</v>
      </c>
      <c r="OF178" s="475">
        <v>0.1099999964237213</v>
      </c>
      <c r="OG178" s="475">
        <v>6.9188979268074033E-2</v>
      </c>
      <c r="OH178" s="475">
        <v>0.34343864800772855</v>
      </c>
      <c r="OI178" s="475">
        <v>0.11</v>
      </c>
      <c r="OJ178" s="475">
        <v>4.2835999999999999E-2</v>
      </c>
      <c r="OK178" s="475">
        <v>5.503912200000001E-2</v>
      </c>
      <c r="OL178" s="475">
        <v>0.55751144393940855</v>
      </c>
      <c r="OM178" s="475" t="s">
        <v>1395</v>
      </c>
      <c r="ON178" s="475">
        <v>1</v>
      </c>
      <c r="OO178" s="475">
        <v>167</v>
      </c>
      <c r="OP178" s="490"/>
      <c r="OQ178" s="491" t="s">
        <v>1395</v>
      </c>
      <c r="OR178" s="478" t="s">
        <v>1395</v>
      </c>
      <c r="OS178" s="479">
        <v>491532.99999999994</v>
      </c>
      <c r="OT178" s="479">
        <v>2051</v>
      </c>
      <c r="OU178" s="479" t="s">
        <v>1395</v>
      </c>
      <c r="OV178" s="479" t="s">
        <v>1395</v>
      </c>
      <c r="OW178" s="479">
        <v>0</v>
      </c>
      <c r="OX178" s="479">
        <v>1</v>
      </c>
      <c r="OY178" s="480">
        <v>1</v>
      </c>
      <c r="OZ178" s="480">
        <v>0.54870900490375907</v>
      </c>
      <c r="PA178" s="481"/>
      <c r="PB178" s="482">
        <v>2.20409299656276</v>
      </c>
      <c r="PC178" s="483"/>
      <c r="PD178" s="478">
        <v>52.677026292058954</v>
      </c>
      <c r="PE178" s="479">
        <v>-1.9840484118839335E-12</v>
      </c>
      <c r="PF178" s="479">
        <v>71.732704938485767</v>
      </c>
      <c r="PG178" s="480">
        <v>2.20409299656276</v>
      </c>
      <c r="PH178" s="483"/>
      <c r="PI178" s="478">
        <v>2.20409299656276</v>
      </c>
      <c r="PJ178" s="479">
        <v>110450</v>
      </c>
      <c r="PK178" s="479">
        <v>400</v>
      </c>
      <c r="PL178" s="479">
        <v>3.2002966424804047E-2</v>
      </c>
      <c r="PM178" s="484">
        <v>36</v>
      </c>
      <c r="PN178" s="479">
        <v>11160</v>
      </c>
      <c r="PO178" s="485">
        <v>2048</v>
      </c>
      <c r="PP178" s="479">
        <v>33</v>
      </c>
      <c r="PQ178" s="479">
        <v>0</v>
      </c>
      <c r="PR178" s="486" t="s">
        <v>1941</v>
      </c>
      <c r="PS178" s="486" t="s">
        <v>1657</v>
      </c>
      <c r="PT178" s="479">
        <v>1</v>
      </c>
      <c r="PU178" s="487" t="s">
        <v>1940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row>
    <row r="179" spans="1:457" x14ac:dyDescent="0.35">
      <c r="A179" s="459" t="s">
        <v>1942</v>
      </c>
      <c r="B179" s="460">
        <v>2.2360959629875641</v>
      </c>
      <c r="C179" s="488">
        <f>NPV(About!A$94,'H2 Data'!AE$2:BH$2)/30*AB179+B179</f>
        <v>2.2360959629875641</v>
      </c>
      <c r="D179" s="462" t="s">
        <v>1592</v>
      </c>
      <c r="E179" s="463" t="s">
        <v>1942</v>
      </c>
      <c r="F179" s="463" t="s">
        <v>1391</v>
      </c>
      <c r="G179" s="463" t="s">
        <v>1392</v>
      </c>
      <c r="H179" s="463" t="s">
        <v>1829</v>
      </c>
      <c r="I179" s="463" t="s">
        <v>1394</v>
      </c>
      <c r="J179" s="464">
        <v>2052</v>
      </c>
      <c r="K179" s="465">
        <v>400</v>
      </c>
      <c r="L179" s="466">
        <v>0.14000000000000001</v>
      </c>
      <c r="M179" s="466">
        <v>2.3300000000000001E-2</v>
      </c>
      <c r="N179" s="466">
        <v>0.25</v>
      </c>
      <c r="O179" s="471">
        <v>0.11</v>
      </c>
      <c r="P179" s="465">
        <v>1</v>
      </c>
      <c r="Q179" s="465">
        <v>2</v>
      </c>
      <c r="R179" s="465">
        <v>30</v>
      </c>
      <c r="S179" s="467" t="s">
        <v>1395</v>
      </c>
      <c r="T179" s="468">
        <v>16674</v>
      </c>
      <c r="U179" s="468">
        <v>164355</v>
      </c>
      <c r="V179" s="468">
        <v>57166.999999999993</v>
      </c>
      <c r="W179" s="468">
        <v>4763.9999999999991</v>
      </c>
      <c r="X179" s="465">
        <v>0</v>
      </c>
      <c r="Y179" s="469" t="s">
        <v>1888</v>
      </c>
      <c r="Z179" s="470">
        <v>22.22</v>
      </c>
      <c r="AA179" s="469" t="s">
        <v>1397</v>
      </c>
      <c r="AB179" s="465">
        <v>0</v>
      </c>
      <c r="AC179" s="466">
        <v>0</v>
      </c>
      <c r="AD179" s="466">
        <v>0.7</v>
      </c>
      <c r="AE179" s="466">
        <v>0.7</v>
      </c>
      <c r="AF179" s="467" t="s">
        <v>1398</v>
      </c>
      <c r="AG179" s="465">
        <v>428.36</v>
      </c>
      <c r="AH179" s="465">
        <v>428.36</v>
      </c>
      <c r="AI179" s="465">
        <v>428.36</v>
      </c>
      <c r="AJ179" s="465">
        <v>30</v>
      </c>
      <c r="AK179" s="469" t="s">
        <v>1399</v>
      </c>
      <c r="AL179" s="466">
        <v>0.91</v>
      </c>
      <c r="AM179" s="466">
        <v>0.01</v>
      </c>
      <c r="AN179" s="469" t="s">
        <v>1400</v>
      </c>
      <c r="AO179" s="466"/>
      <c r="AP179" s="466"/>
      <c r="AQ179" s="466"/>
      <c r="AR179" s="466"/>
      <c r="AS179" s="466"/>
      <c r="AT179" s="466"/>
      <c r="AU179" s="466"/>
      <c r="AV179" s="466"/>
      <c r="AW179" s="466"/>
      <c r="AX179" s="466"/>
      <c r="AY179" s="466"/>
      <c r="AZ179" s="466"/>
      <c r="BA179" s="466"/>
      <c r="BB179" s="466"/>
      <c r="BC179" s="466"/>
      <c r="BD179" s="466"/>
      <c r="BE179" s="466"/>
      <c r="BF179" s="466"/>
      <c r="BG179" s="466"/>
      <c r="BH179" s="466"/>
      <c r="BI179" s="466"/>
      <c r="BJ179" s="466"/>
      <c r="BK179" s="466"/>
      <c r="BL179" s="466"/>
      <c r="BM179" s="466"/>
      <c r="BN179" s="466"/>
      <c r="BO179" s="466"/>
      <c r="BP179" s="466"/>
      <c r="BQ179" s="466"/>
      <c r="BR179" s="466"/>
      <c r="BS179" s="466"/>
      <c r="BT179" s="466"/>
      <c r="BU179" s="466"/>
      <c r="BV179" s="466"/>
      <c r="BW179" s="466"/>
      <c r="BX179" s="466"/>
      <c r="BY179" s="466"/>
      <c r="BZ179" s="466"/>
      <c r="CA179" s="466"/>
      <c r="CB179" s="466"/>
      <c r="CC179" s="466"/>
      <c r="CD179" s="466"/>
      <c r="CE179" s="466"/>
      <c r="CF179" s="466"/>
      <c r="CG179" s="466"/>
      <c r="CH179" s="466"/>
      <c r="CI179" s="466"/>
      <c r="CJ179" s="466"/>
      <c r="CK179" s="466"/>
      <c r="CL179" s="466"/>
      <c r="CM179" s="466"/>
      <c r="CN179" s="466"/>
      <c r="CO179" s="466"/>
      <c r="CP179" s="466"/>
      <c r="CQ179" s="466"/>
      <c r="CR179" s="466"/>
      <c r="CS179" s="466"/>
      <c r="CT179" s="466"/>
      <c r="CU179" s="466"/>
      <c r="CV179" s="466"/>
      <c r="CW179" s="466"/>
      <c r="CX179" s="466"/>
      <c r="CY179" s="466"/>
      <c r="CZ179" s="466"/>
      <c r="DA179" s="466"/>
      <c r="DB179" s="466"/>
      <c r="DC179" s="466"/>
      <c r="DD179" s="466"/>
      <c r="DE179" s="466"/>
      <c r="DF179" s="466"/>
      <c r="DG179" s="466"/>
      <c r="DH179" s="466"/>
      <c r="DI179" s="466"/>
      <c r="DJ179" s="466"/>
      <c r="DK179" s="466"/>
      <c r="DL179" s="466"/>
      <c r="DM179" s="466"/>
      <c r="DN179" s="466"/>
      <c r="DO179" s="466"/>
      <c r="DP179" s="466"/>
      <c r="DQ179" s="466"/>
      <c r="DR179" s="466"/>
      <c r="DS179" s="466"/>
      <c r="DT179" s="466"/>
      <c r="DU179" s="466"/>
      <c r="DV179" s="466"/>
      <c r="DW179" s="471"/>
      <c r="DX179" s="466"/>
      <c r="DY179" s="466"/>
      <c r="DZ179" s="466"/>
      <c r="EA179" s="466"/>
      <c r="EB179" s="466"/>
      <c r="EC179" s="466"/>
      <c r="ED179" s="466"/>
      <c r="EE179" s="466"/>
      <c r="EF179" s="466"/>
      <c r="EG179" s="466"/>
      <c r="EH179" s="466"/>
      <c r="EI179" s="466"/>
      <c r="EJ179" s="466"/>
      <c r="EK179" s="465"/>
      <c r="EL179" s="465"/>
      <c r="EM179" s="465"/>
      <c r="EN179" s="465"/>
      <c r="EO179" s="466"/>
      <c r="EP179" s="466"/>
      <c r="EQ179" s="466"/>
      <c r="ER179" s="465"/>
      <c r="ES179" s="465"/>
      <c r="ET179" s="465"/>
      <c r="EU179" s="465"/>
      <c r="EV179" s="465"/>
      <c r="EW179" s="467"/>
      <c r="EX179" s="467" t="s">
        <v>1401</v>
      </c>
      <c r="EY179" s="467">
        <v>0</v>
      </c>
      <c r="EZ179" s="467">
        <v>0</v>
      </c>
      <c r="FA179" s="467">
        <v>0</v>
      </c>
      <c r="FB179" s="469" t="s">
        <v>1402</v>
      </c>
      <c r="FC179" s="467">
        <v>100</v>
      </c>
      <c r="FD179" s="469" t="s">
        <v>1831</v>
      </c>
      <c r="FE179" s="467">
        <v>0</v>
      </c>
      <c r="FF179" s="469" t="s">
        <v>1404</v>
      </c>
      <c r="FG179" s="467">
        <v>0</v>
      </c>
      <c r="FH179" s="469" t="s">
        <v>1405</v>
      </c>
      <c r="FI179" s="467">
        <v>0</v>
      </c>
      <c r="FJ179" s="469" t="s">
        <v>1405</v>
      </c>
      <c r="FK179" s="467">
        <v>0</v>
      </c>
      <c r="FL179" s="472">
        <v>1</v>
      </c>
      <c r="FM179" s="473">
        <v>0</v>
      </c>
      <c r="FN179" s="473">
        <v>0</v>
      </c>
      <c r="FO179" s="473">
        <v>0</v>
      </c>
      <c r="FP179" s="473">
        <v>0</v>
      </c>
      <c r="FQ179" s="473">
        <v>0</v>
      </c>
      <c r="FR179" s="473">
        <v>0</v>
      </c>
      <c r="FS179" s="473">
        <v>0</v>
      </c>
      <c r="FT179" s="473">
        <v>0</v>
      </c>
      <c r="FU179" s="473">
        <v>0</v>
      </c>
      <c r="FV179" s="473">
        <v>115037.99999999999</v>
      </c>
      <c r="FW179" s="473">
        <v>0</v>
      </c>
      <c r="FX179" s="473">
        <v>0</v>
      </c>
      <c r="FY179" s="473">
        <v>0</v>
      </c>
      <c r="FZ179" s="473">
        <v>0</v>
      </c>
      <c r="GA179" s="473">
        <v>0</v>
      </c>
      <c r="GB179" s="473">
        <v>0</v>
      </c>
      <c r="GC179" s="473">
        <v>0</v>
      </c>
      <c r="GD179" s="473">
        <v>0</v>
      </c>
      <c r="GE179" s="473">
        <v>0</v>
      </c>
      <c r="GF179" s="473">
        <v>140644</v>
      </c>
      <c r="GG179" s="473">
        <v>0</v>
      </c>
      <c r="GH179" s="473">
        <v>0</v>
      </c>
      <c r="GI179" s="473">
        <v>0</v>
      </c>
      <c r="GJ179" s="473">
        <v>0</v>
      </c>
      <c r="GK179" s="473">
        <v>0</v>
      </c>
      <c r="GL179" s="473">
        <v>0</v>
      </c>
      <c r="GM179" s="473">
        <v>0</v>
      </c>
      <c r="GN179" s="473">
        <v>0</v>
      </c>
      <c r="GO179" s="473">
        <v>0</v>
      </c>
      <c r="GP179" s="473">
        <v>0</v>
      </c>
      <c r="GQ179" s="473">
        <v>0</v>
      </c>
      <c r="GR179" s="473">
        <v>0</v>
      </c>
      <c r="GS179" s="473">
        <v>0</v>
      </c>
      <c r="GT179" s="473">
        <v>0</v>
      </c>
      <c r="GU179" s="473">
        <v>0</v>
      </c>
      <c r="GV179" s="473">
        <v>0</v>
      </c>
      <c r="GW179" s="473">
        <v>0</v>
      </c>
      <c r="GX179" s="473">
        <v>0</v>
      </c>
      <c r="GY179" s="473">
        <v>0</v>
      </c>
      <c r="GZ179" s="473">
        <v>0</v>
      </c>
      <c r="HA179" s="473">
        <v>0</v>
      </c>
      <c r="HB179" s="473">
        <v>0</v>
      </c>
      <c r="HC179" s="473">
        <v>0</v>
      </c>
      <c r="HD179" s="473">
        <v>0</v>
      </c>
      <c r="HE179" s="473">
        <v>0</v>
      </c>
      <c r="HF179" s="473">
        <v>0</v>
      </c>
      <c r="HG179" s="473">
        <v>0</v>
      </c>
      <c r="HH179" s="473">
        <v>0</v>
      </c>
      <c r="HI179" s="473">
        <v>0</v>
      </c>
      <c r="HJ179" s="473">
        <v>0</v>
      </c>
      <c r="HK179" s="473">
        <v>0</v>
      </c>
      <c r="HL179" s="473">
        <v>0</v>
      </c>
      <c r="HM179" s="473">
        <v>0</v>
      </c>
      <c r="HN179" s="473">
        <v>0</v>
      </c>
      <c r="HO179" s="473">
        <v>0</v>
      </c>
      <c r="HP179" s="473">
        <v>0</v>
      </c>
      <c r="HQ179" s="473">
        <v>0</v>
      </c>
      <c r="HR179" s="473">
        <v>0</v>
      </c>
      <c r="HS179" s="473">
        <v>0</v>
      </c>
      <c r="HT179" s="473">
        <v>0</v>
      </c>
      <c r="HU179" s="473">
        <v>0</v>
      </c>
      <c r="HV179" s="473">
        <v>0</v>
      </c>
      <c r="HW179" s="473">
        <v>0</v>
      </c>
      <c r="HX179" s="473">
        <v>0</v>
      </c>
      <c r="HY179" s="473">
        <v>0</v>
      </c>
      <c r="HZ179" s="473">
        <v>0</v>
      </c>
      <c r="IA179" s="473">
        <v>0</v>
      </c>
      <c r="IB179" s="473">
        <v>0</v>
      </c>
      <c r="IC179" s="473">
        <v>0</v>
      </c>
      <c r="ID179" s="473">
        <v>0</v>
      </c>
      <c r="IE179" s="473">
        <v>0</v>
      </c>
      <c r="IF179" s="473">
        <v>0</v>
      </c>
      <c r="IG179" s="473">
        <v>0</v>
      </c>
      <c r="IH179" s="473">
        <v>0</v>
      </c>
      <c r="II179" s="473">
        <v>0</v>
      </c>
      <c r="IJ179" s="473">
        <v>0</v>
      </c>
      <c r="IK179" s="473">
        <v>0</v>
      </c>
      <c r="IL179" s="473">
        <v>0</v>
      </c>
      <c r="IM179" s="473">
        <v>0</v>
      </c>
      <c r="IN179" s="473">
        <v>0</v>
      </c>
      <c r="IO179" s="473">
        <v>0</v>
      </c>
      <c r="IP179" s="473">
        <v>0</v>
      </c>
      <c r="IQ179" s="473">
        <v>0</v>
      </c>
      <c r="IR179" s="473">
        <v>0</v>
      </c>
      <c r="IS179" s="473">
        <v>0</v>
      </c>
      <c r="IT179" s="473">
        <v>0</v>
      </c>
      <c r="IU179" s="473">
        <v>0</v>
      </c>
      <c r="IV179" s="473">
        <v>0</v>
      </c>
      <c r="IW179" s="473">
        <v>0</v>
      </c>
      <c r="IX179" s="473">
        <v>0</v>
      </c>
      <c r="IY179" s="473">
        <v>0</v>
      </c>
      <c r="IZ179" s="473">
        <v>0</v>
      </c>
      <c r="JA179" s="473">
        <v>0</v>
      </c>
      <c r="JB179" s="473">
        <v>0</v>
      </c>
      <c r="JC179" s="473">
        <v>0</v>
      </c>
      <c r="JD179" s="473">
        <v>0</v>
      </c>
      <c r="JE179" s="473">
        <v>0</v>
      </c>
      <c r="JF179" s="473">
        <v>0</v>
      </c>
      <c r="JG179" s="473">
        <v>0</v>
      </c>
      <c r="JH179" s="473">
        <v>0</v>
      </c>
      <c r="JI179" s="467" t="s">
        <v>1406</v>
      </c>
      <c r="JJ179" s="467" t="s">
        <v>1406</v>
      </c>
      <c r="JK179" s="395"/>
      <c r="JL179" s="395"/>
      <c r="JM179" s="395"/>
      <c r="JN179" s="395"/>
      <c r="JO179" s="395"/>
      <c r="JP179" s="395"/>
      <c r="JQ179" s="395"/>
      <c r="JR179" s="395"/>
      <c r="JS179" s="395"/>
      <c r="JT179" s="395"/>
      <c r="JU179" s="395"/>
      <c r="JV179" s="395"/>
      <c r="JW179" s="395"/>
      <c r="JX179" s="395"/>
      <c r="JY179" s="395"/>
      <c r="JZ179" s="395"/>
      <c r="KA179" s="395"/>
      <c r="KB179" s="395"/>
      <c r="KC179" s="395"/>
      <c r="KD179" s="395"/>
      <c r="KE179" s="395"/>
      <c r="KF179" s="395"/>
      <c r="KG179" s="395"/>
      <c r="KH179" s="395"/>
      <c r="KI179" s="395"/>
      <c r="KJ179" s="395"/>
      <c r="KK179" s="395"/>
      <c r="KL179" s="395"/>
      <c r="KM179" s="395"/>
      <c r="KN179" s="395"/>
      <c r="KO179" s="395"/>
      <c r="KP179" s="395"/>
      <c r="KQ179" s="395"/>
      <c r="KR179" s="395"/>
      <c r="KS179" s="395"/>
      <c r="KT179" s="395"/>
      <c r="KU179" s="395"/>
      <c r="KV179" s="395"/>
      <c r="KW179" s="395"/>
      <c r="KX179" s="395"/>
      <c r="KY179" s="395"/>
      <c r="KZ179" s="395"/>
      <c r="LA179" s="395"/>
      <c r="LB179" s="395"/>
      <c r="LC179" s="395"/>
      <c r="LD179" s="395"/>
      <c r="LE179" s="395"/>
      <c r="LF179" s="395"/>
      <c r="LG179" s="395"/>
      <c r="LH179" s="395"/>
      <c r="LI179" s="395"/>
      <c r="LJ179" s="395"/>
      <c r="LK179" s="395"/>
      <c r="LL179" s="395"/>
      <c r="LM179" s="395"/>
      <c r="LN179" s="395"/>
      <c r="LO179" s="395"/>
      <c r="LP179" s="395"/>
      <c r="LQ179" s="395"/>
      <c r="LR179" s="395"/>
      <c r="LS179" s="395"/>
      <c r="LT179" s="395"/>
      <c r="LU179" s="395"/>
      <c r="LV179" s="395"/>
      <c r="LW179" s="395"/>
      <c r="LX179" s="395"/>
      <c r="LY179" s="395"/>
      <c r="LZ179" s="395"/>
      <c r="MA179" s="395"/>
      <c r="MB179" s="395"/>
      <c r="MC179" s="395"/>
      <c r="MD179" s="395"/>
      <c r="ME179" s="395"/>
      <c r="MF179" s="395"/>
      <c r="MG179" s="395"/>
      <c r="MH179" s="395"/>
      <c r="MI179" s="395"/>
      <c r="MJ179" s="395"/>
      <c r="MK179" s="395"/>
      <c r="ML179" s="395"/>
      <c r="MM179" s="395"/>
      <c r="MN179" s="395"/>
      <c r="MO179" s="395"/>
      <c r="MP179" s="395"/>
      <c r="MQ179" s="395"/>
      <c r="MR179" s="395"/>
      <c r="MS179" s="395"/>
      <c r="MT179" s="395"/>
      <c r="MU179" s="395"/>
      <c r="MV179" s="395"/>
      <c r="MW179" s="395"/>
      <c r="MX179" s="395"/>
      <c r="MY179" s="395"/>
      <c r="MZ179" s="395"/>
      <c r="NA179" s="395"/>
      <c r="NB179" s="395"/>
      <c r="NC179" s="395"/>
      <c r="ND179" s="395"/>
      <c r="NE179" s="395"/>
      <c r="NF179" s="395"/>
      <c r="NG179" s="489"/>
      <c r="NH179" s="475">
        <v>2.2360959629875641</v>
      </c>
      <c r="NI179" s="475">
        <v>2.7423480890079488</v>
      </c>
      <c r="NJ179" s="475">
        <v>1.8876427092058559</v>
      </c>
      <c r="NK179" s="475">
        <v>645.96658644998911</v>
      </c>
      <c r="NL179" s="475">
        <v>2.1899206346756608</v>
      </c>
      <c r="NM179" s="475">
        <v>5.7166999999999996E-2</v>
      </c>
      <c r="NN179" s="475">
        <v>0.164355</v>
      </c>
      <c r="NO179" s="475">
        <v>1.6674000000000001E-2</v>
      </c>
      <c r="NP179" s="475">
        <v>8.6214999109567002E-3</v>
      </c>
      <c r="NQ179" s="475">
        <v>0.13257848805079198</v>
      </c>
      <c r="NR179" s="475">
        <v>0.19429883172960072</v>
      </c>
      <c r="NS179" s="475">
        <v>0</v>
      </c>
      <c r="NT179" s="475">
        <v>1.2124020295989864</v>
      </c>
      <c r="NU179" s="475">
        <v>6.9520877039300592E-3</v>
      </c>
      <c r="NV179" s="475">
        <v>0</v>
      </c>
      <c r="NW179" s="475">
        <v>0.11480947386197325</v>
      </c>
      <c r="NX179" s="475">
        <v>0</v>
      </c>
      <c r="NY179" s="475">
        <v>0</v>
      </c>
      <c r="NZ179" s="475">
        <v>0.28511252390846537</v>
      </c>
      <c r="OA179" s="475">
        <v>2.0339999988655457E-2</v>
      </c>
      <c r="OB179" s="475">
        <v>0.2649999999999999</v>
      </c>
      <c r="OC179" s="475">
        <v>0.32451628533527388</v>
      </c>
      <c r="OD179" s="475">
        <v>2.7789146953690204E-15</v>
      </c>
      <c r="OE179" s="475">
        <v>2.4159307940895063E-14</v>
      </c>
      <c r="OF179" s="475">
        <v>0.1099999964237213</v>
      </c>
      <c r="OG179" s="475">
        <v>6.9217446446418765E-2</v>
      </c>
      <c r="OH179" s="475">
        <v>0.34349276719550792</v>
      </c>
      <c r="OI179" s="475">
        <v>0.11</v>
      </c>
      <c r="OJ179" s="475">
        <v>4.2835999999999999E-2</v>
      </c>
      <c r="OK179" s="475">
        <v>5.503912200000001E-2</v>
      </c>
      <c r="OL179" s="475">
        <v>0.54636757256116397</v>
      </c>
      <c r="OM179" s="475" t="s">
        <v>1395</v>
      </c>
      <c r="ON179" s="475">
        <v>1</v>
      </c>
      <c r="OO179" s="475">
        <v>168</v>
      </c>
      <c r="OP179" s="490"/>
      <c r="OQ179" s="491" t="s">
        <v>1395</v>
      </c>
      <c r="OR179" s="478" t="s">
        <v>1395</v>
      </c>
      <c r="OS179" s="479">
        <v>498642</v>
      </c>
      <c r="OT179" s="479">
        <v>2052</v>
      </c>
      <c r="OU179" s="479" t="s">
        <v>1395</v>
      </c>
      <c r="OV179" s="479" t="s">
        <v>1395</v>
      </c>
      <c r="OW179" s="479">
        <v>0</v>
      </c>
      <c r="OX179" s="479">
        <v>1</v>
      </c>
      <c r="OY179" s="480">
        <v>1</v>
      </c>
      <c r="OZ179" s="480">
        <v>0.53777074794812707</v>
      </c>
      <c r="PA179" s="481"/>
      <c r="PB179" s="482">
        <v>2.2360959629875641</v>
      </c>
      <c r="PC179" s="483"/>
      <c r="PD179" s="478">
        <v>52.0570281255116</v>
      </c>
      <c r="PE179" s="479">
        <v>5.2799449737697957E-12</v>
      </c>
      <c r="PF179" s="479">
        <v>70.922070030079851</v>
      </c>
      <c r="PG179" s="480">
        <v>2.2360959629875641</v>
      </c>
      <c r="PH179" s="483"/>
      <c r="PI179" s="478">
        <v>2.2360959629875641</v>
      </c>
      <c r="PJ179" s="479">
        <v>110850</v>
      </c>
      <c r="PK179" s="479">
        <v>400</v>
      </c>
      <c r="PL179" s="479">
        <v>8.9756791651157464E-2</v>
      </c>
      <c r="PM179" s="484">
        <v>36</v>
      </c>
      <c r="PN179" s="479">
        <v>11124</v>
      </c>
      <c r="PO179" s="485">
        <v>2049</v>
      </c>
      <c r="PP179" s="479">
        <v>33</v>
      </c>
      <c r="PQ179" s="479">
        <v>0</v>
      </c>
      <c r="PR179" s="486" t="s">
        <v>1943</v>
      </c>
      <c r="PS179" s="486" t="s">
        <v>1657</v>
      </c>
      <c r="PT179" s="479">
        <v>1</v>
      </c>
      <c r="PU179" s="487" t="s">
        <v>1942</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row>
    <row r="180" spans="1:457" x14ac:dyDescent="0.35">
      <c r="A180" s="459" t="s">
        <v>1944</v>
      </c>
      <c r="B180" s="460">
        <v>2.3258527546387215</v>
      </c>
      <c r="C180" s="488">
        <f>NPV(About!A$94,'H2 Data'!AE$2:BH$2)/30*AB180+B180</f>
        <v>3.6459568122673214</v>
      </c>
      <c r="D180" s="462" t="s">
        <v>1592</v>
      </c>
      <c r="E180" s="463" t="s">
        <v>1944</v>
      </c>
      <c r="F180" s="463" t="s">
        <v>1391</v>
      </c>
      <c r="G180" s="463" t="s">
        <v>1593</v>
      </c>
      <c r="H180" s="463" t="s">
        <v>1393</v>
      </c>
      <c r="I180" s="463" t="s">
        <v>1595</v>
      </c>
      <c r="J180" s="464">
        <v>2025</v>
      </c>
      <c r="K180" s="465">
        <v>575</v>
      </c>
      <c r="L180" s="466">
        <v>0.95</v>
      </c>
      <c r="M180" s="466">
        <v>2.3300000000000001E-2</v>
      </c>
      <c r="N180" s="466">
        <v>0.25</v>
      </c>
      <c r="O180" s="471">
        <v>0.09</v>
      </c>
      <c r="P180" s="465">
        <v>1</v>
      </c>
      <c r="Q180" s="465">
        <v>2</v>
      </c>
      <c r="R180" s="465">
        <v>30</v>
      </c>
      <c r="S180" s="467" t="s">
        <v>1395</v>
      </c>
      <c r="T180" s="468">
        <v>38324</v>
      </c>
      <c r="U180" s="468">
        <v>377767.00000000006</v>
      </c>
      <c r="V180" s="468">
        <v>131397</v>
      </c>
      <c r="W180" s="468">
        <v>26279.000000000004</v>
      </c>
      <c r="X180" s="465">
        <v>0</v>
      </c>
      <c r="Y180" s="469" t="s">
        <v>1945</v>
      </c>
      <c r="Z180" s="470">
        <v>18.559999999999999</v>
      </c>
      <c r="AA180" s="469" t="s">
        <v>1397</v>
      </c>
      <c r="AB180" s="465">
        <v>8.9999999999999993E-3</v>
      </c>
      <c r="AC180" s="466">
        <v>0.7</v>
      </c>
      <c r="AD180" s="466">
        <v>0.7</v>
      </c>
      <c r="AE180" s="466">
        <v>0.7</v>
      </c>
      <c r="AF180" s="467" t="s">
        <v>1398</v>
      </c>
      <c r="AG180" s="465">
        <v>455</v>
      </c>
      <c r="AH180" s="465">
        <v>455</v>
      </c>
      <c r="AI180" s="465">
        <v>455</v>
      </c>
      <c r="AJ180" s="465">
        <v>30</v>
      </c>
      <c r="AK180" s="469" t="s">
        <v>1399</v>
      </c>
      <c r="AL180" s="466">
        <v>1</v>
      </c>
      <c r="AM180" s="466">
        <v>0</v>
      </c>
      <c r="AN180" s="469" t="s">
        <v>1400</v>
      </c>
      <c r="AO180" s="466"/>
      <c r="AP180" s="466"/>
      <c r="AQ180" s="466"/>
      <c r="AR180" s="466"/>
      <c r="AS180" s="466"/>
      <c r="AT180" s="466"/>
      <c r="AU180" s="466"/>
      <c r="AV180" s="466"/>
      <c r="AW180" s="466"/>
      <c r="AX180" s="466"/>
      <c r="AY180" s="466"/>
      <c r="AZ180" s="466"/>
      <c r="BA180" s="466"/>
      <c r="BB180" s="466"/>
      <c r="BC180" s="466"/>
      <c r="BD180" s="466"/>
      <c r="BE180" s="466"/>
      <c r="BF180" s="466"/>
      <c r="BG180" s="466"/>
      <c r="BH180" s="466"/>
      <c r="BI180" s="466"/>
      <c r="BJ180" s="466"/>
      <c r="BK180" s="466"/>
      <c r="BL180" s="466"/>
      <c r="BM180" s="466"/>
      <c r="BN180" s="466"/>
      <c r="BO180" s="466"/>
      <c r="BP180" s="466"/>
      <c r="BQ180" s="466"/>
      <c r="BR180" s="466"/>
      <c r="BS180" s="466"/>
      <c r="BT180" s="466"/>
      <c r="BU180" s="466"/>
      <c r="BV180" s="466"/>
      <c r="BW180" s="466"/>
      <c r="BX180" s="466"/>
      <c r="BY180" s="466"/>
      <c r="BZ180" s="466"/>
      <c r="CA180" s="466"/>
      <c r="CB180" s="466"/>
      <c r="CC180" s="466"/>
      <c r="CD180" s="466"/>
      <c r="CE180" s="466"/>
      <c r="CF180" s="466"/>
      <c r="CG180" s="466"/>
      <c r="CH180" s="466"/>
      <c r="CI180" s="466"/>
      <c r="CJ180" s="466"/>
      <c r="CK180" s="466"/>
      <c r="CL180" s="466"/>
      <c r="CM180" s="466"/>
      <c r="CN180" s="466"/>
      <c r="CO180" s="466"/>
      <c r="CP180" s="466"/>
      <c r="CQ180" s="466"/>
      <c r="CR180" s="466"/>
      <c r="CS180" s="466"/>
      <c r="CT180" s="466"/>
      <c r="CU180" s="466"/>
      <c r="CV180" s="466"/>
      <c r="CW180" s="466"/>
      <c r="CX180" s="466"/>
      <c r="CY180" s="466"/>
      <c r="CZ180" s="466"/>
      <c r="DA180" s="466"/>
      <c r="DB180" s="466"/>
      <c r="DC180" s="466"/>
      <c r="DD180" s="466"/>
      <c r="DE180" s="466"/>
      <c r="DF180" s="466"/>
      <c r="DG180" s="466"/>
      <c r="DH180" s="466"/>
      <c r="DI180" s="466"/>
      <c r="DJ180" s="466"/>
      <c r="DK180" s="466"/>
      <c r="DL180" s="466"/>
      <c r="DM180" s="466"/>
      <c r="DN180" s="466"/>
      <c r="DO180" s="466"/>
      <c r="DP180" s="466"/>
      <c r="DQ180" s="466"/>
      <c r="DR180" s="466"/>
      <c r="DS180" s="466"/>
      <c r="DT180" s="466"/>
      <c r="DU180" s="466"/>
      <c r="DV180" s="466"/>
      <c r="DW180" s="471"/>
      <c r="DX180" s="466"/>
      <c r="DY180" s="466"/>
      <c r="DZ180" s="466"/>
      <c r="EA180" s="466"/>
      <c r="EB180" s="466"/>
      <c r="EC180" s="466"/>
      <c r="ED180" s="466"/>
      <c r="EE180" s="466"/>
      <c r="EF180" s="466"/>
      <c r="EG180" s="466"/>
      <c r="EH180" s="466"/>
      <c r="EI180" s="466"/>
      <c r="EJ180" s="466"/>
      <c r="EK180" s="465"/>
      <c r="EL180" s="465"/>
      <c r="EM180" s="465"/>
      <c r="EN180" s="465"/>
      <c r="EO180" s="466"/>
      <c r="EP180" s="466"/>
      <c r="EQ180" s="466"/>
      <c r="ER180" s="465"/>
      <c r="ES180" s="465"/>
      <c r="ET180" s="465"/>
      <c r="EU180" s="465"/>
      <c r="EV180" s="465"/>
      <c r="EW180" s="467"/>
      <c r="EX180" s="467" t="s">
        <v>1401</v>
      </c>
      <c r="EY180" s="467">
        <v>0</v>
      </c>
      <c r="EZ180" s="467">
        <v>0</v>
      </c>
      <c r="FA180" s="467">
        <v>0</v>
      </c>
      <c r="FB180" s="469" t="s">
        <v>1402</v>
      </c>
      <c r="FC180" s="467">
        <v>62.117280000000001</v>
      </c>
      <c r="FD180" s="469" t="s">
        <v>1403</v>
      </c>
      <c r="FE180" s="467">
        <v>1589.991</v>
      </c>
      <c r="FF180" s="469" t="s">
        <v>1404</v>
      </c>
      <c r="FG180" s="467">
        <v>0</v>
      </c>
      <c r="FH180" s="469" t="s">
        <v>1405</v>
      </c>
      <c r="FI180" s="467">
        <v>0</v>
      </c>
      <c r="FJ180" s="469" t="s">
        <v>1405</v>
      </c>
      <c r="FK180" s="467">
        <v>0</v>
      </c>
      <c r="FL180" s="472">
        <v>0</v>
      </c>
      <c r="FM180" s="473">
        <v>0</v>
      </c>
      <c r="FN180" s="473">
        <v>0</v>
      </c>
      <c r="FO180" s="473">
        <v>0</v>
      </c>
      <c r="FP180" s="473">
        <v>0</v>
      </c>
      <c r="FQ180" s="473">
        <v>0</v>
      </c>
      <c r="FR180" s="473">
        <v>0</v>
      </c>
      <c r="FS180" s="473">
        <v>0</v>
      </c>
      <c r="FT180" s="473">
        <v>0</v>
      </c>
      <c r="FU180" s="473">
        <v>0</v>
      </c>
      <c r="FV180" s="473">
        <v>0</v>
      </c>
      <c r="FW180" s="473">
        <v>0</v>
      </c>
      <c r="FX180" s="473">
        <v>0</v>
      </c>
      <c r="FY180" s="473">
        <v>0</v>
      </c>
      <c r="FZ180" s="473">
        <v>0</v>
      </c>
      <c r="GA180" s="473">
        <v>0</v>
      </c>
      <c r="GB180" s="473">
        <v>0</v>
      </c>
      <c r="GC180" s="473">
        <v>0</v>
      </c>
      <c r="GD180" s="473">
        <v>0</v>
      </c>
      <c r="GE180" s="473">
        <v>0</v>
      </c>
      <c r="GF180" s="473">
        <v>0</v>
      </c>
      <c r="GG180" s="473">
        <v>0</v>
      </c>
      <c r="GH180" s="473">
        <v>0</v>
      </c>
      <c r="GI180" s="473">
        <v>0</v>
      </c>
      <c r="GJ180" s="473">
        <v>0</v>
      </c>
      <c r="GK180" s="473">
        <v>0</v>
      </c>
      <c r="GL180" s="473">
        <v>0</v>
      </c>
      <c r="GM180" s="473">
        <v>0</v>
      </c>
      <c r="GN180" s="473">
        <v>0</v>
      </c>
      <c r="GO180" s="473">
        <v>0</v>
      </c>
      <c r="GP180" s="473">
        <v>0</v>
      </c>
      <c r="GQ180" s="473">
        <v>0</v>
      </c>
      <c r="GR180" s="473">
        <v>0</v>
      </c>
      <c r="GS180" s="473">
        <v>0</v>
      </c>
      <c r="GT180" s="473">
        <v>0</v>
      </c>
      <c r="GU180" s="473">
        <v>0</v>
      </c>
      <c r="GV180" s="473">
        <v>0</v>
      </c>
      <c r="GW180" s="473">
        <v>0</v>
      </c>
      <c r="GX180" s="473">
        <v>0</v>
      </c>
      <c r="GY180" s="473">
        <v>0</v>
      </c>
      <c r="GZ180" s="473">
        <v>0</v>
      </c>
      <c r="HA180" s="473">
        <v>0</v>
      </c>
      <c r="HB180" s="473">
        <v>0</v>
      </c>
      <c r="HC180" s="473">
        <v>0</v>
      </c>
      <c r="HD180" s="473">
        <v>0</v>
      </c>
      <c r="HE180" s="473">
        <v>0</v>
      </c>
      <c r="HF180" s="473">
        <v>0</v>
      </c>
      <c r="HG180" s="473">
        <v>0</v>
      </c>
      <c r="HH180" s="473">
        <v>0</v>
      </c>
      <c r="HI180" s="473">
        <v>0</v>
      </c>
      <c r="HJ180" s="473">
        <v>0</v>
      </c>
      <c r="HK180" s="473">
        <v>0</v>
      </c>
      <c r="HL180" s="473">
        <v>0</v>
      </c>
      <c r="HM180" s="473">
        <v>0</v>
      </c>
      <c r="HN180" s="473">
        <v>0</v>
      </c>
      <c r="HO180" s="473">
        <v>0</v>
      </c>
      <c r="HP180" s="473">
        <v>0</v>
      </c>
      <c r="HQ180" s="473">
        <v>0</v>
      </c>
      <c r="HR180" s="473">
        <v>0</v>
      </c>
      <c r="HS180" s="473">
        <v>0</v>
      </c>
      <c r="HT180" s="473">
        <v>0</v>
      </c>
      <c r="HU180" s="473">
        <v>0</v>
      </c>
      <c r="HV180" s="473">
        <v>0</v>
      </c>
      <c r="HW180" s="473">
        <v>0</v>
      </c>
      <c r="HX180" s="473">
        <v>0</v>
      </c>
      <c r="HY180" s="473">
        <v>0</v>
      </c>
      <c r="HZ180" s="473">
        <v>0</v>
      </c>
      <c r="IA180" s="473">
        <v>0</v>
      </c>
      <c r="IB180" s="473">
        <v>0</v>
      </c>
      <c r="IC180" s="473">
        <v>0</v>
      </c>
      <c r="ID180" s="473">
        <v>0</v>
      </c>
      <c r="IE180" s="473">
        <v>0</v>
      </c>
      <c r="IF180" s="473">
        <v>0</v>
      </c>
      <c r="IG180" s="473">
        <v>0</v>
      </c>
      <c r="IH180" s="473">
        <v>0</v>
      </c>
      <c r="II180" s="473">
        <v>0</v>
      </c>
      <c r="IJ180" s="473">
        <v>0</v>
      </c>
      <c r="IK180" s="473">
        <v>0</v>
      </c>
      <c r="IL180" s="473">
        <v>0</v>
      </c>
      <c r="IM180" s="473">
        <v>0</v>
      </c>
      <c r="IN180" s="473">
        <v>0</v>
      </c>
      <c r="IO180" s="473">
        <v>0</v>
      </c>
      <c r="IP180" s="473">
        <v>0</v>
      </c>
      <c r="IQ180" s="473">
        <v>0</v>
      </c>
      <c r="IR180" s="473">
        <v>0</v>
      </c>
      <c r="IS180" s="473">
        <v>0</v>
      </c>
      <c r="IT180" s="473">
        <v>0</v>
      </c>
      <c r="IU180" s="473">
        <v>0</v>
      </c>
      <c r="IV180" s="473">
        <v>0</v>
      </c>
      <c r="IW180" s="473">
        <v>0</v>
      </c>
      <c r="IX180" s="473">
        <v>0</v>
      </c>
      <c r="IY180" s="473">
        <v>0</v>
      </c>
      <c r="IZ180" s="473">
        <v>0</v>
      </c>
      <c r="JA180" s="473">
        <v>0</v>
      </c>
      <c r="JB180" s="473">
        <v>0</v>
      </c>
      <c r="JC180" s="473">
        <v>0</v>
      </c>
      <c r="JD180" s="473">
        <v>0</v>
      </c>
      <c r="JE180" s="473">
        <v>0</v>
      </c>
      <c r="JF180" s="473">
        <v>0</v>
      </c>
      <c r="JG180" s="473">
        <v>0</v>
      </c>
      <c r="JH180" s="473">
        <v>0</v>
      </c>
      <c r="JI180" s="467" t="s">
        <v>1416</v>
      </c>
      <c r="JJ180" s="467" t="s">
        <v>1416</v>
      </c>
      <c r="JK180" s="395"/>
      <c r="JL180" s="395"/>
      <c r="JM180" s="395"/>
      <c r="JN180" s="395"/>
      <c r="JO180" s="395"/>
      <c r="JP180" s="395"/>
      <c r="JQ180" s="395"/>
      <c r="JR180" s="395"/>
      <c r="JS180" s="395"/>
      <c r="JT180" s="395"/>
      <c r="JU180" s="395"/>
      <c r="JV180" s="395"/>
      <c r="JW180" s="395"/>
      <c r="JX180" s="395"/>
      <c r="JY180" s="395"/>
      <c r="JZ180" s="395"/>
      <c r="KA180" s="395"/>
      <c r="KB180" s="395"/>
      <c r="KC180" s="395"/>
      <c r="KD180" s="395"/>
      <c r="KE180" s="395"/>
      <c r="KF180" s="395"/>
      <c r="KG180" s="395"/>
      <c r="KH180" s="395"/>
      <c r="KI180" s="395"/>
      <c r="KJ180" s="395"/>
      <c r="KK180" s="395"/>
      <c r="KL180" s="395"/>
      <c r="KM180" s="395"/>
      <c r="KN180" s="395"/>
      <c r="KO180" s="395"/>
      <c r="KP180" s="395"/>
      <c r="KQ180" s="395"/>
      <c r="KR180" s="395"/>
      <c r="KS180" s="395"/>
      <c r="KT180" s="395"/>
      <c r="KU180" s="395"/>
      <c r="KV180" s="395"/>
      <c r="KW180" s="395"/>
      <c r="KX180" s="395"/>
      <c r="KY180" s="395"/>
      <c r="KZ180" s="395"/>
      <c r="LA180" s="395"/>
      <c r="LB180" s="395"/>
      <c r="LC180" s="395"/>
      <c r="LD180" s="395"/>
      <c r="LE180" s="395"/>
      <c r="LF180" s="395"/>
      <c r="LG180" s="395"/>
      <c r="LH180" s="395"/>
      <c r="LI180" s="395"/>
      <c r="LJ180" s="395"/>
      <c r="LK180" s="395"/>
      <c r="LL180" s="395"/>
      <c r="LM180" s="395"/>
      <c r="LN180" s="395"/>
      <c r="LO180" s="395"/>
      <c r="LP180" s="395"/>
      <c r="LQ180" s="395"/>
      <c r="LR180" s="395"/>
      <c r="LS180" s="395"/>
      <c r="LT180" s="395"/>
      <c r="LU180" s="395"/>
      <c r="LV180" s="395"/>
      <c r="LW180" s="395"/>
      <c r="LX180" s="395"/>
      <c r="LY180" s="395"/>
      <c r="LZ180" s="395"/>
      <c r="MA180" s="395"/>
      <c r="MB180" s="395"/>
      <c r="MC180" s="395"/>
      <c r="MD180" s="395"/>
      <c r="ME180" s="395"/>
      <c r="MF180" s="395"/>
      <c r="MG180" s="395"/>
      <c r="MH180" s="395"/>
      <c r="MI180" s="395"/>
      <c r="MJ180" s="395"/>
      <c r="MK180" s="395"/>
      <c r="ML180" s="395"/>
      <c r="MM180" s="395"/>
      <c r="MN180" s="395"/>
      <c r="MO180" s="395"/>
      <c r="MP180" s="395"/>
      <c r="MQ180" s="395"/>
      <c r="MR180" s="395"/>
      <c r="MS180" s="395"/>
      <c r="MT180" s="395"/>
      <c r="MU180" s="395"/>
      <c r="MV180" s="395"/>
      <c r="MW180" s="395"/>
      <c r="MX180" s="395"/>
      <c r="MY180" s="395"/>
      <c r="MZ180" s="395"/>
      <c r="NA180" s="395"/>
      <c r="NB180" s="395"/>
      <c r="NC180" s="395"/>
      <c r="ND180" s="395"/>
      <c r="NE180" s="395"/>
      <c r="NF180" s="395"/>
      <c r="NG180" s="489"/>
      <c r="NH180" s="475">
        <v>2.3258527546387215</v>
      </c>
      <c r="NI180" s="475">
        <v>19.355746624103439</v>
      </c>
      <c r="NJ180" s="475">
        <v>2.3039489015003811</v>
      </c>
      <c r="NK180" s="475">
        <v>4636.6517759999997</v>
      </c>
      <c r="NL180" s="475">
        <v>14.65942627531718</v>
      </c>
      <c r="NM180" s="475">
        <v>0.13139700000000001</v>
      </c>
      <c r="NN180" s="475">
        <v>0.37776700000000007</v>
      </c>
      <c r="NO180" s="475">
        <v>3.8323999999999997E-2</v>
      </c>
      <c r="NP180" s="475">
        <v>2.4892084890168309E-2</v>
      </c>
      <c r="NQ180" s="475">
        <v>0.32674994755426912</v>
      </c>
      <c r="NR180" s="475">
        <v>1.0716628474990202</v>
      </c>
      <c r="NS180" s="475">
        <v>0</v>
      </c>
      <c r="NT180" s="475">
        <v>10.314403712569137</v>
      </c>
      <c r="NU180" s="475">
        <v>0.36820505338585413</v>
      </c>
      <c r="NV180" s="475">
        <v>0</v>
      </c>
      <c r="NW180" s="475">
        <v>0.66162492596818356</v>
      </c>
      <c r="NX180" s="475">
        <v>0</v>
      </c>
      <c r="NY180" s="475">
        <v>0</v>
      </c>
      <c r="NZ180" s="475">
        <v>1.3195076185603871</v>
      </c>
      <c r="OA180" s="475">
        <v>2.2669191919365023E-2</v>
      </c>
      <c r="OB180" s="475">
        <v>0.30000000000000004</v>
      </c>
      <c r="OC180" s="475">
        <v>1.1153078562230376</v>
      </c>
      <c r="OD180" s="475">
        <v>-8.5921895743169336E-18</v>
      </c>
      <c r="OE180" s="475">
        <v>-8.8273183158590446E-17</v>
      </c>
      <c r="OF180" s="475">
        <v>9.0000000596046487E-2</v>
      </c>
      <c r="OG180" s="475">
        <v>7.1465173363685616E-2</v>
      </c>
      <c r="OH180" s="475">
        <v>0.49177200137315302</v>
      </c>
      <c r="OI180" s="475">
        <v>0.09</v>
      </c>
      <c r="OJ180" s="475">
        <v>4.5499999999999999E-2</v>
      </c>
      <c r="OK180" s="475">
        <v>4.9294999999999999E-2</v>
      </c>
      <c r="OL180" s="475">
        <v>0.92610481721912519</v>
      </c>
      <c r="OM180" s="475" t="s">
        <v>1395</v>
      </c>
      <c r="ON180" s="475">
        <v>1</v>
      </c>
      <c r="OO180" s="475">
        <v>169</v>
      </c>
      <c r="OP180" s="490"/>
      <c r="OQ180" s="491" t="s">
        <v>1395</v>
      </c>
      <c r="OR180" s="478" t="s">
        <v>1395</v>
      </c>
      <c r="OS180" s="479">
        <v>573767</v>
      </c>
      <c r="OT180" s="479">
        <v>2025</v>
      </c>
      <c r="OU180" s="479" t="s">
        <v>1395</v>
      </c>
      <c r="OV180" s="479" t="s">
        <v>1395</v>
      </c>
      <c r="OW180" s="479">
        <v>0</v>
      </c>
      <c r="OX180" s="479">
        <v>1</v>
      </c>
      <c r="OY180" s="480">
        <v>1</v>
      </c>
      <c r="OZ180" s="480">
        <v>0.92610481721912519</v>
      </c>
      <c r="PA180" s="481"/>
      <c r="PB180" s="482">
        <v>2.3258527546387215</v>
      </c>
      <c r="PC180" s="483"/>
      <c r="PD180" s="478">
        <v>291.54298264755704</v>
      </c>
      <c r="PE180" s="479">
        <v>-4.7006376588801137E-14</v>
      </c>
      <c r="PF180" s="479">
        <v>593.9128875400321</v>
      </c>
      <c r="PG180" s="480">
        <v>2.3258527546387215</v>
      </c>
      <c r="PH180" s="483"/>
      <c r="PI180" s="478">
        <v>2.3258527546387215</v>
      </c>
      <c r="PJ180" s="479">
        <v>111425</v>
      </c>
      <c r="PK180" s="479">
        <v>575</v>
      </c>
      <c r="PL180" s="479">
        <v>-2.9169403645728842E-2</v>
      </c>
      <c r="PM180" s="484">
        <v>36</v>
      </c>
      <c r="PN180" s="479">
        <v>11088</v>
      </c>
      <c r="PO180" s="485">
        <v>2022</v>
      </c>
      <c r="PP180" s="479">
        <v>33</v>
      </c>
      <c r="PQ180" s="479">
        <v>0</v>
      </c>
      <c r="PR180" s="486" t="s">
        <v>1946</v>
      </c>
      <c r="PS180" s="486" t="s">
        <v>1595</v>
      </c>
      <c r="PT180" s="479">
        <v>1</v>
      </c>
      <c r="PU180" s="487" t="s">
        <v>1944</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row>
    <row r="181" spans="1:457" x14ac:dyDescent="0.35">
      <c r="A181" s="459" t="s">
        <v>1947</v>
      </c>
      <c r="B181" s="460">
        <v>2.2966833509929927</v>
      </c>
      <c r="C181" s="488">
        <f>NPV(About!A$94,'H2 Data'!AE$2:BH$2)/30*AB181+B181</f>
        <v>3.6167874086215925</v>
      </c>
      <c r="D181" s="462" t="s">
        <v>1592</v>
      </c>
      <c r="E181" s="463" t="s">
        <v>1947</v>
      </c>
      <c r="F181" s="463" t="s">
        <v>1391</v>
      </c>
      <c r="G181" s="463" t="s">
        <v>1593</v>
      </c>
      <c r="H181" s="463" t="s">
        <v>1393</v>
      </c>
      <c r="I181" s="463" t="s">
        <v>1595</v>
      </c>
      <c r="J181" s="464">
        <v>2026</v>
      </c>
      <c r="K181" s="465">
        <v>575</v>
      </c>
      <c r="L181" s="466">
        <v>0.95</v>
      </c>
      <c r="M181" s="466">
        <v>2.3300000000000001E-2</v>
      </c>
      <c r="N181" s="466">
        <v>0.25</v>
      </c>
      <c r="O181" s="471">
        <v>0.09</v>
      </c>
      <c r="P181" s="465">
        <v>1</v>
      </c>
      <c r="Q181" s="465">
        <v>2</v>
      </c>
      <c r="R181" s="465">
        <v>30</v>
      </c>
      <c r="S181" s="467" t="s">
        <v>1395</v>
      </c>
      <c r="T181" s="468">
        <v>39179</v>
      </c>
      <c r="U181" s="468">
        <v>386191</v>
      </c>
      <c r="V181" s="468">
        <v>134326.99999999997</v>
      </c>
      <c r="W181" s="468">
        <v>26864.999999999996</v>
      </c>
      <c r="X181" s="465">
        <v>0</v>
      </c>
      <c r="Y181" s="469" t="s">
        <v>1945</v>
      </c>
      <c r="Z181" s="470">
        <v>18.559999999999999</v>
      </c>
      <c r="AA181" s="469" t="s">
        <v>1397</v>
      </c>
      <c r="AB181" s="465">
        <v>8.9999999999999993E-3</v>
      </c>
      <c r="AC181" s="466">
        <v>0.7</v>
      </c>
      <c r="AD181" s="466">
        <v>0.7</v>
      </c>
      <c r="AE181" s="466">
        <v>0.7</v>
      </c>
      <c r="AF181" s="467" t="s">
        <v>1398</v>
      </c>
      <c r="AG181" s="465">
        <v>448</v>
      </c>
      <c r="AH181" s="465">
        <v>448</v>
      </c>
      <c r="AI181" s="465">
        <v>448</v>
      </c>
      <c r="AJ181" s="465">
        <v>30</v>
      </c>
      <c r="AK181" s="469" t="s">
        <v>1399</v>
      </c>
      <c r="AL181" s="466">
        <v>1</v>
      </c>
      <c r="AM181" s="466">
        <v>0</v>
      </c>
      <c r="AN181" s="469" t="s">
        <v>1400</v>
      </c>
      <c r="AO181" s="466"/>
      <c r="AP181" s="466"/>
      <c r="AQ181" s="466"/>
      <c r="AR181" s="466"/>
      <c r="AS181" s="466"/>
      <c r="AT181" s="466"/>
      <c r="AU181" s="466"/>
      <c r="AV181" s="466"/>
      <c r="AW181" s="466"/>
      <c r="AX181" s="466"/>
      <c r="AY181" s="466"/>
      <c r="AZ181" s="466"/>
      <c r="BA181" s="466"/>
      <c r="BB181" s="466"/>
      <c r="BC181" s="466"/>
      <c r="BD181" s="466"/>
      <c r="BE181" s="466"/>
      <c r="BF181" s="466"/>
      <c r="BG181" s="466"/>
      <c r="BH181" s="466"/>
      <c r="BI181" s="466"/>
      <c r="BJ181" s="466"/>
      <c r="BK181" s="466"/>
      <c r="BL181" s="466"/>
      <c r="BM181" s="466"/>
      <c r="BN181" s="466"/>
      <c r="BO181" s="466"/>
      <c r="BP181" s="466"/>
      <c r="BQ181" s="466"/>
      <c r="BR181" s="466"/>
      <c r="BS181" s="466"/>
      <c r="BT181" s="466"/>
      <c r="BU181" s="466"/>
      <c r="BV181" s="466"/>
      <c r="BW181" s="466"/>
      <c r="BX181" s="466"/>
      <c r="BY181" s="466"/>
      <c r="BZ181" s="466"/>
      <c r="CA181" s="466"/>
      <c r="CB181" s="466"/>
      <c r="CC181" s="466"/>
      <c r="CD181" s="466"/>
      <c r="CE181" s="466"/>
      <c r="CF181" s="466"/>
      <c r="CG181" s="466"/>
      <c r="CH181" s="466"/>
      <c r="CI181" s="466"/>
      <c r="CJ181" s="466"/>
      <c r="CK181" s="466"/>
      <c r="CL181" s="466"/>
      <c r="CM181" s="466"/>
      <c r="CN181" s="466"/>
      <c r="CO181" s="466"/>
      <c r="CP181" s="466"/>
      <c r="CQ181" s="466"/>
      <c r="CR181" s="466"/>
      <c r="CS181" s="466"/>
      <c r="CT181" s="466"/>
      <c r="CU181" s="466"/>
      <c r="CV181" s="466"/>
      <c r="CW181" s="466"/>
      <c r="CX181" s="466"/>
      <c r="CY181" s="466"/>
      <c r="CZ181" s="466"/>
      <c r="DA181" s="466"/>
      <c r="DB181" s="466"/>
      <c r="DC181" s="466"/>
      <c r="DD181" s="466"/>
      <c r="DE181" s="466"/>
      <c r="DF181" s="466"/>
      <c r="DG181" s="466"/>
      <c r="DH181" s="466"/>
      <c r="DI181" s="466"/>
      <c r="DJ181" s="466"/>
      <c r="DK181" s="466"/>
      <c r="DL181" s="466"/>
      <c r="DM181" s="466"/>
      <c r="DN181" s="466"/>
      <c r="DO181" s="466"/>
      <c r="DP181" s="466"/>
      <c r="DQ181" s="466"/>
      <c r="DR181" s="466"/>
      <c r="DS181" s="466"/>
      <c r="DT181" s="466"/>
      <c r="DU181" s="466"/>
      <c r="DV181" s="466"/>
      <c r="DW181" s="471"/>
      <c r="DX181" s="466"/>
      <c r="DY181" s="466"/>
      <c r="DZ181" s="466"/>
      <c r="EA181" s="466"/>
      <c r="EB181" s="466"/>
      <c r="EC181" s="466"/>
      <c r="ED181" s="466"/>
      <c r="EE181" s="466"/>
      <c r="EF181" s="466"/>
      <c r="EG181" s="466"/>
      <c r="EH181" s="466"/>
      <c r="EI181" s="466"/>
      <c r="EJ181" s="466"/>
      <c r="EK181" s="465"/>
      <c r="EL181" s="465"/>
      <c r="EM181" s="465"/>
      <c r="EN181" s="465"/>
      <c r="EO181" s="466"/>
      <c r="EP181" s="466"/>
      <c r="EQ181" s="466"/>
      <c r="ER181" s="465"/>
      <c r="ES181" s="465"/>
      <c r="ET181" s="465"/>
      <c r="EU181" s="465"/>
      <c r="EV181" s="465"/>
      <c r="EW181" s="467"/>
      <c r="EX181" s="467" t="s">
        <v>1401</v>
      </c>
      <c r="EY181" s="467">
        <v>0</v>
      </c>
      <c r="EZ181" s="467">
        <v>0</v>
      </c>
      <c r="FA181" s="467">
        <v>0</v>
      </c>
      <c r="FB181" s="469" t="s">
        <v>1402</v>
      </c>
      <c r="FC181" s="467">
        <v>62.117280000000001</v>
      </c>
      <c r="FD181" s="469" t="s">
        <v>1403</v>
      </c>
      <c r="FE181" s="467">
        <v>1589.991</v>
      </c>
      <c r="FF181" s="469" t="s">
        <v>1404</v>
      </c>
      <c r="FG181" s="467">
        <v>0</v>
      </c>
      <c r="FH181" s="469" t="s">
        <v>1405</v>
      </c>
      <c r="FI181" s="467">
        <v>0</v>
      </c>
      <c r="FJ181" s="469" t="s">
        <v>1405</v>
      </c>
      <c r="FK181" s="467">
        <v>0</v>
      </c>
      <c r="FL181" s="472">
        <v>0</v>
      </c>
      <c r="FM181" s="473">
        <v>0</v>
      </c>
      <c r="FN181" s="473">
        <v>0</v>
      </c>
      <c r="FO181" s="473">
        <v>0</v>
      </c>
      <c r="FP181" s="473">
        <v>0</v>
      </c>
      <c r="FQ181" s="473">
        <v>0</v>
      </c>
      <c r="FR181" s="473">
        <v>0</v>
      </c>
      <c r="FS181" s="473">
        <v>0</v>
      </c>
      <c r="FT181" s="473">
        <v>0</v>
      </c>
      <c r="FU181" s="473">
        <v>0</v>
      </c>
      <c r="FV181" s="473">
        <v>0</v>
      </c>
      <c r="FW181" s="473">
        <v>0</v>
      </c>
      <c r="FX181" s="473">
        <v>0</v>
      </c>
      <c r="FY181" s="473">
        <v>0</v>
      </c>
      <c r="FZ181" s="473">
        <v>0</v>
      </c>
      <c r="GA181" s="473">
        <v>0</v>
      </c>
      <c r="GB181" s="473">
        <v>0</v>
      </c>
      <c r="GC181" s="473">
        <v>0</v>
      </c>
      <c r="GD181" s="473">
        <v>0</v>
      </c>
      <c r="GE181" s="473">
        <v>0</v>
      </c>
      <c r="GF181" s="473">
        <v>0</v>
      </c>
      <c r="GG181" s="473">
        <v>0</v>
      </c>
      <c r="GH181" s="473">
        <v>0</v>
      </c>
      <c r="GI181" s="473">
        <v>0</v>
      </c>
      <c r="GJ181" s="473">
        <v>0</v>
      </c>
      <c r="GK181" s="473">
        <v>0</v>
      </c>
      <c r="GL181" s="473">
        <v>0</v>
      </c>
      <c r="GM181" s="473">
        <v>0</v>
      </c>
      <c r="GN181" s="473">
        <v>0</v>
      </c>
      <c r="GO181" s="473">
        <v>0</v>
      </c>
      <c r="GP181" s="473">
        <v>0</v>
      </c>
      <c r="GQ181" s="473">
        <v>0</v>
      </c>
      <c r="GR181" s="473">
        <v>0</v>
      </c>
      <c r="GS181" s="473">
        <v>0</v>
      </c>
      <c r="GT181" s="473">
        <v>0</v>
      </c>
      <c r="GU181" s="473">
        <v>0</v>
      </c>
      <c r="GV181" s="473">
        <v>0</v>
      </c>
      <c r="GW181" s="473">
        <v>0</v>
      </c>
      <c r="GX181" s="473">
        <v>0</v>
      </c>
      <c r="GY181" s="473">
        <v>0</v>
      </c>
      <c r="GZ181" s="473">
        <v>0</v>
      </c>
      <c r="HA181" s="473">
        <v>0</v>
      </c>
      <c r="HB181" s="473">
        <v>0</v>
      </c>
      <c r="HC181" s="473">
        <v>0</v>
      </c>
      <c r="HD181" s="473">
        <v>0</v>
      </c>
      <c r="HE181" s="473">
        <v>0</v>
      </c>
      <c r="HF181" s="473">
        <v>0</v>
      </c>
      <c r="HG181" s="473">
        <v>0</v>
      </c>
      <c r="HH181" s="473">
        <v>0</v>
      </c>
      <c r="HI181" s="473">
        <v>0</v>
      </c>
      <c r="HJ181" s="473">
        <v>0</v>
      </c>
      <c r="HK181" s="473">
        <v>0</v>
      </c>
      <c r="HL181" s="473">
        <v>0</v>
      </c>
      <c r="HM181" s="473">
        <v>0</v>
      </c>
      <c r="HN181" s="473">
        <v>0</v>
      </c>
      <c r="HO181" s="473">
        <v>0</v>
      </c>
      <c r="HP181" s="473">
        <v>0</v>
      </c>
      <c r="HQ181" s="473">
        <v>0</v>
      </c>
      <c r="HR181" s="473">
        <v>0</v>
      </c>
      <c r="HS181" s="473">
        <v>0</v>
      </c>
      <c r="HT181" s="473">
        <v>0</v>
      </c>
      <c r="HU181" s="473">
        <v>0</v>
      </c>
      <c r="HV181" s="473">
        <v>0</v>
      </c>
      <c r="HW181" s="473">
        <v>0</v>
      </c>
      <c r="HX181" s="473">
        <v>0</v>
      </c>
      <c r="HY181" s="473">
        <v>0</v>
      </c>
      <c r="HZ181" s="473">
        <v>0</v>
      </c>
      <c r="IA181" s="473">
        <v>0</v>
      </c>
      <c r="IB181" s="473">
        <v>0</v>
      </c>
      <c r="IC181" s="473">
        <v>0</v>
      </c>
      <c r="ID181" s="473">
        <v>0</v>
      </c>
      <c r="IE181" s="473">
        <v>0</v>
      </c>
      <c r="IF181" s="473">
        <v>0</v>
      </c>
      <c r="IG181" s="473">
        <v>0</v>
      </c>
      <c r="IH181" s="473">
        <v>0</v>
      </c>
      <c r="II181" s="473">
        <v>0</v>
      </c>
      <c r="IJ181" s="473">
        <v>0</v>
      </c>
      <c r="IK181" s="473">
        <v>0</v>
      </c>
      <c r="IL181" s="473">
        <v>0</v>
      </c>
      <c r="IM181" s="473">
        <v>0</v>
      </c>
      <c r="IN181" s="473">
        <v>0</v>
      </c>
      <c r="IO181" s="473">
        <v>0</v>
      </c>
      <c r="IP181" s="473">
        <v>0</v>
      </c>
      <c r="IQ181" s="473">
        <v>0</v>
      </c>
      <c r="IR181" s="473">
        <v>0</v>
      </c>
      <c r="IS181" s="473">
        <v>0</v>
      </c>
      <c r="IT181" s="473">
        <v>0</v>
      </c>
      <c r="IU181" s="473">
        <v>0</v>
      </c>
      <c r="IV181" s="473">
        <v>0</v>
      </c>
      <c r="IW181" s="473">
        <v>0</v>
      </c>
      <c r="IX181" s="473">
        <v>0</v>
      </c>
      <c r="IY181" s="473">
        <v>0</v>
      </c>
      <c r="IZ181" s="473">
        <v>0</v>
      </c>
      <c r="JA181" s="473">
        <v>0</v>
      </c>
      <c r="JB181" s="473">
        <v>0</v>
      </c>
      <c r="JC181" s="473">
        <v>0</v>
      </c>
      <c r="JD181" s="473">
        <v>0</v>
      </c>
      <c r="JE181" s="473">
        <v>0</v>
      </c>
      <c r="JF181" s="473">
        <v>0</v>
      </c>
      <c r="JG181" s="473">
        <v>0</v>
      </c>
      <c r="JH181" s="473">
        <v>0</v>
      </c>
      <c r="JI181" s="467" t="s">
        <v>1416</v>
      </c>
      <c r="JJ181" s="467" t="s">
        <v>1416</v>
      </c>
      <c r="JK181" s="395"/>
      <c r="JL181" s="395"/>
      <c r="JM181" s="395"/>
      <c r="JN181" s="395"/>
      <c r="JO181" s="395"/>
      <c r="JP181" s="395"/>
      <c r="JQ181" s="395"/>
      <c r="JR181" s="395"/>
      <c r="JS181" s="395"/>
      <c r="JT181" s="395"/>
      <c r="JU181" s="395"/>
      <c r="JV181" s="395"/>
      <c r="JW181" s="395"/>
      <c r="JX181" s="395"/>
      <c r="JY181" s="395"/>
      <c r="JZ181" s="395"/>
      <c r="KA181" s="395"/>
      <c r="KB181" s="395"/>
      <c r="KC181" s="395"/>
      <c r="KD181" s="395"/>
      <c r="KE181" s="395"/>
      <c r="KF181" s="395"/>
      <c r="KG181" s="395"/>
      <c r="KH181" s="395"/>
      <c r="KI181" s="395"/>
      <c r="KJ181" s="395"/>
      <c r="KK181" s="395"/>
      <c r="KL181" s="395"/>
      <c r="KM181" s="395"/>
      <c r="KN181" s="395"/>
      <c r="KO181" s="395"/>
      <c r="KP181" s="395"/>
      <c r="KQ181" s="395"/>
      <c r="KR181" s="395"/>
      <c r="KS181" s="395"/>
      <c r="KT181" s="395"/>
      <c r="KU181" s="395"/>
      <c r="KV181" s="395"/>
      <c r="KW181" s="395"/>
      <c r="KX181" s="395"/>
      <c r="KY181" s="395"/>
      <c r="KZ181" s="395"/>
      <c r="LA181" s="395"/>
      <c r="LB181" s="395"/>
      <c r="LC181" s="395"/>
      <c r="LD181" s="395"/>
      <c r="LE181" s="395"/>
      <c r="LF181" s="395"/>
      <c r="LG181" s="395"/>
      <c r="LH181" s="395"/>
      <c r="LI181" s="395"/>
      <c r="LJ181" s="395"/>
      <c r="LK181" s="395"/>
      <c r="LL181" s="395"/>
      <c r="LM181" s="395"/>
      <c r="LN181" s="395"/>
      <c r="LO181" s="395"/>
      <c r="LP181" s="395"/>
      <c r="LQ181" s="395"/>
      <c r="LR181" s="395"/>
      <c r="LS181" s="395"/>
      <c r="LT181" s="395"/>
      <c r="LU181" s="395"/>
      <c r="LV181" s="395"/>
      <c r="LW181" s="395"/>
      <c r="LX181" s="395"/>
      <c r="LY181" s="395"/>
      <c r="LZ181" s="395"/>
      <c r="MA181" s="395"/>
      <c r="MB181" s="395"/>
      <c r="MC181" s="395"/>
      <c r="MD181" s="395"/>
      <c r="ME181" s="395"/>
      <c r="MF181" s="395"/>
      <c r="MG181" s="395"/>
      <c r="MH181" s="395"/>
      <c r="MI181" s="395"/>
      <c r="MJ181" s="395"/>
      <c r="MK181" s="395"/>
      <c r="ML181" s="395"/>
      <c r="MM181" s="395"/>
      <c r="MN181" s="395"/>
      <c r="MO181" s="395"/>
      <c r="MP181" s="395"/>
      <c r="MQ181" s="395"/>
      <c r="MR181" s="395"/>
      <c r="MS181" s="395"/>
      <c r="MT181" s="395"/>
      <c r="MU181" s="395"/>
      <c r="MV181" s="395"/>
      <c r="MW181" s="395"/>
      <c r="MX181" s="395"/>
      <c r="MY181" s="395"/>
      <c r="MZ181" s="395"/>
      <c r="NA181" s="395"/>
      <c r="NB181" s="395"/>
      <c r="NC181" s="395"/>
      <c r="ND181" s="395"/>
      <c r="NE181" s="395"/>
      <c r="NF181" s="395"/>
      <c r="NG181" s="489"/>
      <c r="NH181" s="475">
        <v>2.2966833509929927</v>
      </c>
      <c r="NI181" s="475">
        <v>19.112998846963684</v>
      </c>
      <c r="NJ181" s="475">
        <v>2.3120253812334743</v>
      </c>
      <c r="NK181" s="475">
        <v>4636.6517759999997</v>
      </c>
      <c r="NL181" s="475">
        <v>14.478188806086827</v>
      </c>
      <c r="NM181" s="475">
        <v>0.13432699999999997</v>
      </c>
      <c r="NN181" s="475">
        <v>0.38619100000000001</v>
      </c>
      <c r="NO181" s="475">
        <v>3.9178999999999999E-2</v>
      </c>
      <c r="NP181" s="475">
        <v>2.5049783148847843E-2</v>
      </c>
      <c r="NQ181" s="475">
        <v>0.3280890591023774</v>
      </c>
      <c r="NR181" s="475">
        <v>1.0957717899112613</v>
      </c>
      <c r="NS181" s="475">
        <v>0</v>
      </c>
      <c r="NT181" s="475">
        <v>10.344379946399146</v>
      </c>
      <c r="NU181" s="475">
        <v>0.3756766436541199</v>
      </c>
      <c r="NV181" s="475">
        <v>0</v>
      </c>
      <c r="NW181" s="475">
        <v>0.58070193930550129</v>
      </c>
      <c r="NX181" s="475">
        <v>0</v>
      </c>
      <c r="NY181" s="475">
        <v>0</v>
      </c>
      <c r="NZ181" s="475">
        <v>1.1437728614167268</v>
      </c>
      <c r="OA181" s="475">
        <v>2.0845555555252415E-2</v>
      </c>
      <c r="OB181" s="475">
        <v>0.30000000000000004</v>
      </c>
      <c r="OC181" s="475">
        <v>1.0138165699685957</v>
      </c>
      <c r="OD181" s="475">
        <v>-5.5967473374321522E-17</v>
      </c>
      <c r="OE181" s="475">
        <v>-5.7499045910981013E-16</v>
      </c>
      <c r="OF181" s="475">
        <v>9.0000000596046487E-2</v>
      </c>
      <c r="OG181" s="475">
        <v>6.8048843741416939E-2</v>
      </c>
      <c r="OH181" s="475">
        <v>0.48411315714432729</v>
      </c>
      <c r="OI181" s="475">
        <v>0.09</v>
      </c>
      <c r="OJ181" s="475">
        <v>4.48E-2</v>
      </c>
      <c r="OK181" s="475">
        <v>4.8952000000000002E-2</v>
      </c>
      <c r="OL181" s="475">
        <v>0.90782129631141328</v>
      </c>
      <c r="OM181" s="475" t="s">
        <v>1395</v>
      </c>
      <c r="ON181" s="475">
        <v>1</v>
      </c>
      <c r="OO181" s="475">
        <v>170</v>
      </c>
      <c r="OP181" s="490"/>
      <c r="OQ181" s="491" t="s">
        <v>1395</v>
      </c>
      <c r="OR181" s="478" t="s">
        <v>1395</v>
      </c>
      <c r="OS181" s="479">
        <v>586562</v>
      </c>
      <c r="OT181" s="479">
        <v>2026</v>
      </c>
      <c r="OU181" s="479" t="s">
        <v>1395</v>
      </c>
      <c r="OV181" s="479" t="s">
        <v>1395</v>
      </c>
      <c r="OW181" s="479">
        <v>0</v>
      </c>
      <c r="OX181" s="479">
        <v>1</v>
      </c>
      <c r="OY181" s="480">
        <v>1</v>
      </c>
      <c r="OZ181" s="480">
        <v>0.90782129631141328</v>
      </c>
      <c r="PA181" s="481"/>
      <c r="PB181" s="482">
        <v>2.2966833509929927</v>
      </c>
      <c r="PC181" s="483"/>
      <c r="PD181" s="478">
        <v>292.16029224692522</v>
      </c>
      <c r="PE181" s="479">
        <v>-3.0014343577456343E-13</v>
      </c>
      <c r="PF181" s="479">
        <v>529.2094568432567</v>
      </c>
      <c r="PG181" s="480">
        <v>2.2966833509929927</v>
      </c>
      <c r="PH181" s="483"/>
      <c r="PI181" s="478">
        <v>2.2966833509929927</v>
      </c>
      <c r="PJ181" s="479">
        <v>112000</v>
      </c>
      <c r="PK181" s="479">
        <v>575</v>
      </c>
      <c r="PL181" s="479">
        <v>2.1943413786579491E-2</v>
      </c>
      <c r="PM181" s="484">
        <v>36</v>
      </c>
      <c r="PN181" s="479">
        <v>11052</v>
      </c>
      <c r="PO181" s="485">
        <v>2023</v>
      </c>
      <c r="PP181" s="479">
        <v>33</v>
      </c>
      <c r="PQ181" s="479">
        <v>0</v>
      </c>
      <c r="PR181" s="486" t="s">
        <v>1948</v>
      </c>
      <c r="PS181" s="486" t="s">
        <v>1595</v>
      </c>
      <c r="PT181" s="479">
        <v>1</v>
      </c>
      <c r="PU181" s="487" t="s">
        <v>1947</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row>
    <row r="182" spans="1:457" x14ac:dyDescent="0.35">
      <c r="A182" s="459" t="s">
        <v>1949</v>
      </c>
      <c r="B182" s="460">
        <v>2.3186267647795722</v>
      </c>
      <c r="C182" s="488">
        <f>NPV(About!A$94,'H2 Data'!AE$2:BH$2)/30*AB182+B182</f>
        <v>3.638730822408172</v>
      </c>
      <c r="D182" s="462" t="s">
        <v>1592</v>
      </c>
      <c r="E182" s="463" t="s">
        <v>1949</v>
      </c>
      <c r="F182" s="463" t="s">
        <v>1391</v>
      </c>
      <c r="G182" s="463" t="s">
        <v>1593</v>
      </c>
      <c r="H182" s="463" t="s">
        <v>1393</v>
      </c>
      <c r="I182" s="463" t="s">
        <v>1595</v>
      </c>
      <c r="J182" s="464">
        <v>2027</v>
      </c>
      <c r="K182" s="465">
        <v>575</v>
      </c>
      <c r="L182" s="466">
        <v>0.95</v>
      </c>
      <c r="M182" s="466">
        <v>2.3300000000000001E-2</v>
      </c>
      <c r="N182" s="466">
        <v>0.25</v>
      </c>
      <c r="O182" s="471">
        <v>0.09</v>
      </c>
      <c r="P182" s="465">
        <v>1</v>
      </c>
      <c r="Q182" s="465">
        <v>2</v>
      </c>
      <c r="R182" s="465">
        <v>30</v>
      </c>
      <c r="S182" s="467" t="s">
        <v>1395</v>
      </c>
      <c r="T182" s="468">
        <v>39978.000000000007</v>
      </c>
      <c r="U182" s="468">
        <v>394070</v>
      </c>
      <c r="V182" s="468">
        <v>137068</v>
      </c>
      <c r="W182" s="468">
        <v>27413</v>
      </c>
      <c r="X182" s="465">
        <v>0</v>
      </c>
      <c r="Y182" s="469" t="s">
        <v>1945</v>
      </c>
      <c r="Z182" s="470">
        <v>18.559999999999999</v>
      </c>
      <c r="AA182" s="469" t="s">
        <v>1397</v>
      </c>
      <c r="AB182" s="465">
        <v>8.9999999999999993E-3</v>
      </c>
      <c r="AC182" s="466">
        <v>0.7</v>
      </c>
      <c r="AD182" s="466">
        <v>0.7</v>
      </c>
      <c r="AE182" s="466">
        <v>0.7</v>
      </c>
      <c r="AF182" s="467" t="s">
        <v>1398</v>
      </c>
      <c r="AG182" s="465">
        <v>445</v>
      </c>
      <c r="AH182" s="465">
        <v>445</v>
      </c>
      <c r="AI182" s="465">
        <v>445</v>
      </c>
      <c r="AJ182" s="465">
        <v>30</v>
      </c>
      <c r="AK182" s="469" t="s">
        <v>1399</v>
      </c>
      <c r="AL182" s="466">
        <v>1</v>
      </c>
      <c r="AM182" s="466">
        <v>0</v>
      </c>
      <c r="AN182" s="469" t="s">
        <v>1400</v>
      </c>
      <c r="AO182" s="466"/>
      <c r="AP182" s="466"/>
      <c r="AQ182" s="466"/>
      <c r="AR182" s="466"/>
      <c r="AS182" s="466"/>
      <c r="AT182" s="466"/>
      <c r="AU182" s="466"/>
      <c r="AV182" s="466"/>
      <c r="AW182" s="466"/>
      <c r="AX182" s="466"/>
      <c r="AY182" s="466"/>
      <c r="AZ182" s="466"/>
      <c r="BA182" s="466"/>
      <c r="BB182" s="466"/>
      <c r="BC182" s="466"/>
      <c r="BD182" s="466"/>
      <c r="BE182" s="466"/>
      <c r="BF182" s="466"/>
      <c r="BG182" s="466"/>
      <c r="BH182" s="466"/>
      <c r="BI182" s="466"/>
      <c r="BJ182" s="466"/>
      <c r="BK182" s="466"/>
      <c r="BL182" s="466"/>
      <c r="BM182" s="466"/>
      <c r="BN182" s="466"/>
      <c r="BO182" s="466"/>
      <c r="BP182" s="466"/>
      <c r="BQ182" s="466"/>
      <c r="BR182" s="466"/>
      <c r="BS182" s="466"/>
      <c r="BT182" s="466"/>
      <c r="BU182" s="466"/>
      <c r="BV182" s="466"/>
      <c r="BW182" s="466"/>
      <c r="BX182" s="466"/>
      <c r="BY182" s="466"/>
      <c r="BZ182" s="466"/>
      <c r="CA182" s="466"/>
      <c r="CB182" s="466"/>
      <c r="CC182" s="466"/>
      <c r="CD182" s="466"/>
      <c r="CE182" s="466"/>
      <c r="CF182" s="466"/>
      <c r="CG182" s="466"/>
      <c r="CH182" s="466"/>
      <c r="CI182" s="466"/>
      <c r="CJ182" s="466"/>
      <c r="CK182" s="466"/>
      <c r="CL182" s="466"/>
      <c r="CM182" s="466"/>
      <c r="CN182" s="466"/>
      <c r="CO182" s="466"/>
      <c r="CP182" s="466"/>
      <c r="CQ182" s="466"/>
      <c r="CR182" s="466"/>
      <c r="CS182" s="466"/>
      <c r="CT182" s="466"/>
      <c r="CU182" s="466"/>
      <c r="CV182" s="466"/>
      <c r="CW182" s="466"/>
      <c r="CX182" s="466"/>
      <c r="CY182" s="466"/>
      <c r="CZ182" s="466"/>
      <c r="DA182" s="466"/>
      <c r="DB182" s="466"/>
      <c r="DC182" s="466"/>
      <c r="DD182" s="466"/>
      <c r="DE182" s="466"/>
      <c r="DF182" s="466"/>
      <c r="DG182" s="466"/>
      <c r="DH182" s="466"/>
      <c r="DI182" s="466"/>
      <c r="DJ182" s="466"/>
      <c r="DK182" s="466"/>
      <c r="DL182" s="466"/>
      <c r="DM182" s="466"/>
      <c r="DN182" s="466"/>
      <c r="DO182" s="466"/>
      <c r="DP182" s="466"/>
      <c r="DQ182" s="466"/>
      <c r="DR182" s="466"/>
      <c r="DS182" s="466"/>
      <c r="DT182" s="466"/>
      <c r="DU182" s="466"/>
      <c r="DV182" s="466"/>
      <c r="DW182" s="471"/>
      <c r="DX182" s="466"/>
      <c r="DY182" s="466"/>
      <c r="DZ182" s="466"/>
      <c r="EA182" s="466"/>
      <c r="EB182" s="466"/>
      <c r="EC182" s="466"/>
      <c r="ED182" s="466"/>
      <c r="EE182" s="466"/>
      <c r="EF182" s="466"/>
      <c r="EG182" s="466"/>
      <c r="EH182" s="466"/>
      <c r="EI182" s="466"/>
      <c r="EJ182" s="466"/>
      <c r="EK182" s="465"/>
      <c r="EL182" s="465"/>
      <c r="EM182" s="465"/>
      <c r="EN182" s="465"/>
      <c r="EO182" s="466"/>
      <c r="EP182" s="466"/>
      <c r="EQ182" s="466"/>
      <c r="ER182" s="465"/>
      <c r="ES182" s="465"/>
      <c r="ET182" s="465"/>
      <c r="EU182" s="465"/>
      <c r="EV182" s="465"/>
      <c r="EW182" s="467"/>
      <c r="EX182" s="467" t="s">
        <v>1401</v>
      </c>
      <c r="EY182" s="467">
        <v>0</v>
      </c>
      <c r="EZ182" s="467">
        <v>0</v>
      </c>
      <c r="FA182" s="467">
        <v>0</v>
      </c>
      <c r="FB182" s="469" t="s">
        <v>1402</v>
      </c>
      <c r="FC182" s="467">
        <v>62.117280000000001</v>
      </c>
      <c r="FD182" s="469" t="s">
        <v>1403</v>
      </c>
      <c r="FE182" s="467">
        <v>1589.991</v>
      </c>
      <c r="FF182" s="469" t="s">
        <v>1404</v>
      </c>
      <c r="FG182" s="467">
        <v>0</v>
      </c>
      <c r="FH182" s="469" t="s">
        <v>1405</v>
      </c>
      <c r="FI182" s="467">
        <v>0</v>
      </c>
      <c r="FJ182" s="469" t="s">
        <v>1405</v>
      </c>
      <c r="FK182" s="467">
        <v>0</v>
      </c>
      <c r="FL182" s="472">
        <v>0</v>
      </c>
      <c r="FM182" s="473">
        <v>0</v>
      </c>
      <c r="FN182" s="473">
        <v>0</v>
      </c>
      <c r="FO182" s="473">
        <v>0</v>
      </c>
      <c r="FP182" s="473">
        <v>0</v>
      </c>
      <c r="FQ182" s="473">
        <v>0</v>
      </c>
      <c r="FR182" s="473">
        <v>0</v>
      </c>
      <c r="FS182" s="473">
        <v>0</v>
      </c>
      <c r="FT182" s="473">
        <v>0</v>
      </c>
      <c r="FU182" s="473">
        <v>0</v>
      </c>
      <c r="FV182" s="473">
        <v>0</v>
      </c>
      <c r="FW182" s="473">
        <v>0</v>
      </c>
      <c r="FX182" s="473">
        <v>0</v>
      </c>
      <c r="FY182" s="473">
        <v>0</v>
      </c>
      <c r="FZ182" s="473">
        <v>0</v>
      </c>
      <c r="GA182" s="473">
        <v>0</v>
      </c>
      <c r="GB182" s="473">
        <v>0</v>
      </c>
      <c r="GC182" s="473">
        <v>0</v>
      </c>
      <c r="GD182" s="473">
        <v>0</v>
      </c>
      <c r="GE182" s="473">
        <v>0</v>
      </c>
      <c r="GF182" s="473">
        <v>0</v>
      </c>
      <c r="GG182" s="473">
        <v>0</v>
      </c>
      <c r="GH182" s="473">
        <v>0</v>
      </c>
      <c r="GI182" s="473">
        <v>0</v>
      </c>
      <c r="GJ182" s="473">
        <v>0</v>
      </c>
      <c r="GK182" s="473">
        <v>0</v>
      </c>
      <c r="GL182" s="473">
        <v>0</v>
      </c>
      <c r="GM182" s="473">
        <v>0</v>
      </c>
      <c r="GN182" s="473">
        <v>0</v>
      </c>
      <c r="GO182" s="473">
        <v>0</v>
      </c>
      <c r="GP182" s="473">
        <v>0</v>
      </c>
      <c r="GQ182" s="473">
        <v>0</v>
      </c>
      <c r="GR182" s="473">
        <v>0</v>
      </c>
      <c r="GS182" s="473">
        <v>0</v>
      </c>
      <c r="GT182" s="473">
        <v>0</v>
      </c>
      <c r="GU182" s="473">
        <v>0</v>
      </c>
      <c r="GV182" s="473">
        <v>0</v>
      </c>
      <c r="GW182" s="473">
        <v>0</v>
      </c>
      <c r="GX182" s="473">
        <v>0</v>
      </c>
      <c r="GY182" s="473">
        <v>0</v>
      </c>
      <c r="GZ182" s="473">
        <v>0</v>
      </c>
      <c r="HA182" s="473">
        <v>0</v>
      </c>
      <c r="HB182" s="473">
        <v>0</v>
      </c>
      <c r="HC182" s="473">
        <v>0</v>
      </c>
      <c r="HD182" s="473">
        <v>0</v>
      </c>
      <c r="HE182" s="473">
        <v>0</v>
      </c>
      <c r="HF182" s="473">
        <v>0</v>
      </c>
      <c r="HG182" s="473">
        <v>0</v>
      </c>
      <c r="HH182" s="473">
        <v>0</v>
      </c>
      <c r="HI182" s="473">
        <v>0</v>
      </c>
      <c r="HJ182" s="473">
        <v>0</v>
      </c>
      <c r="HK182" s="473">
        <v>0</v>
      </c>
      <c r="HL182" s="473">
        <v>0</v>
      </c>
      <c r="HM182" s="473">
        <v>0</v>
      </c>
      <c r="HN182" s="473">
        <v>0</v>
      </c>
      <c r="HO182" s="473">
        <v>0</v>
      </c>
      <c r="HP182" s="473">
        <v>0</v>
      </c>
      <c r="HQ182" s="473">
        <v>0</v>
      </c>
      <c r="HR182" s="473">
        <v>0</v>
      </c>
      <c r="HS182" s="473">
        <v>0</v>
      </c>
      <c r="HT182" s="473">
        <v>0</v>
      </c>
      <c r="HU182" s="473">
        <v>0</v>
      </c>
      <c r="HV182" s="473">
        <v>0</v>
      </c>
      <c r="HW182" s="473">
        <v>0</v>
      </c>
      <c r="HX182" s="473">
        <v>0</v>
      </c>
      <c r="HY182" s="473">
        <v>0</v>
      </c>
      <c r="HZ182" s="473">
        <v>0</v>
      </c>
      <c r="IA182" s="473">
        <v>0</v>
      </c>
      <c r="IB182" s="473">
        <v>0</v>
      </c>
      <c r="IC182" s="473">
        <v>0</v>
      </c>
      <c r="ID182" s="473">
        <v>0</v>
      </c>
      <c r="IE182" s="473">
        <v>0</v>
      </c>
      <c r="IF182" s="473">
        <v>0</v>
      </c>
      <c r="IG182" s="473">
        <v>0</v>
      </c>
      <c r="IH182" s="473">
        <v>0</v>
      </c>
      <c r="II182" s="473">
        <v>0</v>
      </c>
      <c r="IJ182" s="473">
        <v>0</v>
      </c>
      <c r="IK182" s="473">
        <v>0</v>
      </c>
      <c r="IL182" s="473">
        <v>0</v>
      </c>
      <c r="IM182" s="473">
        <v>0</v>
      </c>
      <c r="IN182" s="473">
        <v>0</v>
      </c>
      <c r="IO182" s="473">
        <v>0</v>
      </c>
      <c r="IP182" s="473">
        <v>0</v>
      </c>
      <c r="IQ182" s="473">
        <v>0</v>
      </c>
      <c r="IR182" s="473">
        <v>0</v>
      </c>
      <c r="IS182" s="473">
        <v>0</v>
      </c>
      <c r="IT182" s="473">
        <v>0</v>
      </c>
      <c r="IU182" s="473">
        <v>0</v>
      </c>
      <c r="IV182" s="473">
        <v>0</v>
      </c>
      <c r="IW182" s="473">
        <v>0</v>
      </c>
      <c r="IX182" s="473">
        <v>0</v>
      </c>
      <c r="IY182" s="473">
        <v>0</v>
      </c>
      <c r="IZ182" s="473">
        <v>0</v>
      </c>
      <c r="JA182" s="473">
        <v>0</v>
      </c>
      <c r="JB182" s="473">
        <v>0</v>
      </c>
      <c r="JC182" s="473">
        <v>0</v>
      </c>
      <c r="JD182" s="473">
        <v>0</v>
      </c>
      <c r="JE182" s="473">
        <v>0</v>
      </c>
      <c r="JF182" s="473">
        <v>0</v>
      </c>
      <c r="JG182" s="473">
        <v>0</v>
      </c>
      <c r="JH182" s="473">
        <v>0</v>
      </c>
      <c r="JI182" s="467" t="s">
        <v>1416</v>
      </c>
      <c r="JJ182" s="467" t="s">
        <v>1416</v>
      </c>
      <c r="JK182" s="395"/>
      <c r="JL182" s="395"/>
      <c r="JM182" s="395"/>
      <c r="JN182" s="395"/>
      <c r="JO182" s="395"/>
      <c r="JP182" s="395"/>
      <c r="JQ182" s="395"/>
      <c r="JR182" s="395"/>
      <c r="JS182" s="395"/>
      <c r="JT182" s="395"/>
      <c r="JU182" s="395"/>
      <c r="JV182" s="395"/>
      <c r="JW182" s="395"/>
      <c r="JX182" s="395"/>
      <c r="JY182" s="395"/>
      <c r="JZ182" s="395"/>
      <c r="KA182" s="395"/>
      <c r="KB182" s="395"/>
      <c r="KC182" s="395"/>
      <c r="KD182" s="395"/>
      <c r="KE182" s="395"/>
      <c r="KF182" s="395"/>
      <c r="KG182" s="395"/>
      <c r="KH182" s="395"/>
      <c r="KI182" s="395"/>
      <c r="KJ182" s="395"/>
      <c r="KK182" s="395"/>
      <c r="KL182" s="395"/>
      <c r="KM182" s="395"/>
      <c r="KN182" s="395"/>
      <c r="KO182" s="395"/>
      <c r="KP182" s="395"/>
      <c r="KQ182" s="395"/>
      <c r="KR182" s="395"/>
      <c r="KS182" s="395"/>
      <c r="KT182" s="395"/>
      <c r="KU182" s="395"/>
      <c r="KV182" s="395"/>
      <c r="KW182" s="395"/>
      <c r="KX182" s="395"/>
      <c r="KY182" s="395"/>
      <c r="KZ182" s="395"/>
      <c r="LA182" s="395"/>
      <c r="LB182" s="395"/>
      <c r="LC182" s="395"/>
      <c r="LD182" s="395"/>
      <c r="LE182" s="395"/>
      <c r="LF182" s="395"/>
      <c r="LG182" s="395"/>
      <c r="LH182" s="395"/>
      <c r="LI182" s="395"/>
      <c r="LJ182" s="395"/>
      <c r="LK182" s="395"/>
      <c r="LL182" s="395"/>
      <c r="LM182" s="395"/>
      <c r="LN182" s="395"/>
      <c r="LO182" s="395"/>
      <c r="LP182" s="395"/>
      <c r="LQ182" s="395"/>
      <c r="LR182" s="395"/>
      <c r="LS182" s="395"/>
      <c r="LT182" s="395"/>
      <c r="LU182" s="395"/>
      <c r="LV182" s="395"/>
      <c r="LW182" s="395"/>
      <c r="LX182" s="395"/>
      <c r="LY182" s="395"/>
      <c r="LZ182" s="395"/>
      <c r="MA182" s="395"/>
      <c r="MB182" s="395"/>
      <c r="MC182" s="395"/>
      <c r="MD182" s="395"/>
      <c r="ME182" s="395"/>
      <c r="MF182" s="395"/>
      <c r="MG182" s="395"/>
      <c r="MH182" s="395"/>
      <c r="MI182" s="395"/>
      <c r="MJ182" s="395"/>
      <c r="MK182" s="395"/>
      <c r="ML182" s="395"/>
      <c r="MM182" s="395"/>
      <c r="MN182" s="395"/>
      <c r="MO182" s="395"/>
      <c r="MP182" s="395"/>
      <c r="MQ182" s="395"/>
      <c r="MR182" s="395"/>
      <c r="MS182" s="395"/>
      <c r="MT182" s="395"/>
      <c r="MU182" s="395"/>
      <c r="MV182" s="395"/>
      <c r="MW182" s="395"/>
      <c r="MX182" s="395"/>
      <c r="MY182" s="395"/>
      <c r="MZ182" s="395"/>
      <c r="NA182" s="395"/>
      <c r="NB182" s="395"/>
      <c r="NC182" s="395"/>
      <c r="ND182" s="395"/>
      <c r="NE182" s="395"/>
      <c r="NF182" s="395"/>
      <c r="NG182" s="489"/>
      <c r="NH182" s="475">
        <v>2.3186267647795722</v>
      </c>
      <c r="NI182" s="475">
        <v>19.2956119364956</v>
      </c>
      <c r="NJ182" s="475">
        <v>2.3410182048869692</v>
      </c>
      <c r="NK182" s="475">
        <v>4637.074943999999</v>
      </c>
      <c r="NL182" s="475">
        <v>14.616691250147106</v>
      </c>
      <c r="NM182" s="475">
        <v>0.137068</v>
      </c>
      <c r="NN182" s="475">
        <v>0.39406999999999998</v>
      </c>
      <c r="NO182" s="475">
        <v>3.9978000000000007E-2</v>
      </c>
      <c r="NP182" s="475">
        <v>2.5387093752363785E-2</v>
      </c>
      <c r="NQ182" s="475">
        <v>0.33218895947667826</v>
      </c>
      <c r="NR182" s="475">
        <v>1.1180163119366242</v>
      </c>
      <c r="NS182" s="475">
        <v>0</v>
      </c>
      <c r="NT182" s="475">
        <v>10.472128989753084</v>
      </c>
      <c r="NU182" s="475">
        <v>0.38334787157613676</v>
      </c>
      <c r="NV182" s="475">
        <v>0</v>
      </c>
      <c r="NW182" s="475">
        <v>0.56899195516620038</v>
      </c>
      <c r="NX182" s="475">
        <v>0</v>
      </c>
      <c r="NY182" s="475">
        <v>0</v>
      </c>
      <c r="NZ182" s="475">
        <v>1.120126974733656</v>
      </c>
      <c r="OA182" s="475">
        <v>2.0399494949639344E-2</v>
      </c>
      <c r="OB182" s="475">
        <v>0.30000000000000004</v>
      </c>
      <c r="OC182" s="475">
        <v>0.98379066352126698</v>
      </c>
      <c r="OD182" s="475">
        <v>-6.5426764648325421E-18</v>
      </c>
      <c r="OE182" s="475">
        <v>-6.7217194515110052E-17</v>
      </c>
      <c r="OF182" s="475">
        <v>9.0000000596046487E-2</v>
      </c>
      <c r="OG182" s="475">
        <v>6.762569248676302E-2</v>
      </c>
      <c r="OH182" s="475">
        <v>0.46733565866053206</v>
      </c>
      <c r="OI182" s="475">
        <v>0.09</v>
      </c>
      <c r="OJ182" s="475">
        <v>4.4499999999999991E-2</v>
      </c>
      <c r="OK182" s="475">
        <v>4.8804999999999994E-2</v>
      </c>
      <c r="OL182" s="475">
        <v>0.9024189010983974</v>
      </c>
      <c r="OM182" s="475" t="s">
        <v>1395</v>
      </c>
      <c r="ON182" s="475">
        <v>1</v>
      </c>
      <c r="OO182" s="475">
        <v>171</v>
      </c>
      <c r="OP182" s="490"/>
      <c r="OQ182" s="491" t="s">
        <v>1395</v>
      </c>
      <c r="OR182" s="478" t="s">
        <v>1395</v>
      </c>
      <c r="OS182" s="479">
        <v>598529</v>
      </c>
      <c r="OT182" s="479">
        <v>2027</v>
      </c>
      <c r="OU182" s="479" t="s">
        <v>1395</v>
      </c>
      <c r="OV182" s="479" t="s">
        <v>1395</v>
      </c>
      <c r="OW182" s="479">
        <v>0</v>
      </c>
      <c r="OX182" s="479">
        <v>1</v>
      </c>
      <c r="OY182" s="480">
        <v>1</v>
      </c>
      <c r="OZ182" s="480">
        <v>0.88963711370723741</v>
      </c>
      <c r="PA182" s="481"/>
      <c r="PB182" s="482">
        <v>2.3186267647795722</v>
      </c>
      <c r="PC182" s="483"/>
      <c r="PD182" s="478">
        <v>296.34687704383458</v>
      </c>
      <c r="PE182" s="479">
        <v>-3.4878388415314629E-14</v>
      </c>
      <c r="PF182" s="479">
        <v>510.47999145429185</v>
      </c>
      <c r="PG182" s="480">
        <v>2.3186267647795722</v>
      </c>
      <c r="PH182" s="483"/>
      <c r="PI182" s="478">
        <v>2.3186267647795722</v>
      </c>
      <c r="PJ182" s="479">
        <v>112575</v>
      </c>
      <c r="PK182" s="479">
        <v>575</v>
      </c>
      <c r="PL182" s="479">
        <v>4.106318087678007E-2</v>
      </c>
      <c r="PM182" s="484">
        <v>36</v>
      </c>
      <c r="PN182" s="479">
        <v>11016</v>
      </c>
      <c r="PO182" s="485">
        <v>2024</v>
      </c>
      <c r="PP182" s="479">
        <v>33</v>
      </c>
      <c r="PQ182" s="479">
        <v>0</v>
      </c>
      <c r="PR182" s="486" t="s">
        <v>1950</v>
      </c>
      <c r="PS182" s="486" t="s">
        <v>1595</v>
      </c>
      <c r="PT182" s="479">
        <v>1</v>
      </c>
      <c r="PU182" s="487" t="s">
        <v>1949</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row>
    <row r="183" spans="1:457" x14ac:dyDescent="0.35">
      <c r="A183" s="459" t="s">
        <v>1951</v>
      </c>
      <c r="B183" s="460">
        <v>2.3596899456563523</v>
      </c>
      <c r="C183" s="488">
        <f>NPV(About!A$94,'H2 Data'!AE$2:BH$2)/30*AB183+B183</f>
        <v>3.6797940032849521</v>
      </c>
      <c r="D183" s="462" t="s">
        <v>1592</v>
      </c>
      <c r="E183" s="463" t="s">
        <v>1951</v>
      </c>
      <c r="F183" s="463" t="s">
        <v>1391</v>
      </c>
      <c r="G183" s="463" t="s">
        <v>1593</v>
      </c>
      <c r="H183" s="463" t="s">
        <v>1393</v>
      </c>
      <c r="I183" s="463" t="s">
        <v>1595</v>
      </c>
      <c r="J183" s="464">
        <v>2028</v>
      </c>
      <c r="K183" s="465">
        <v>575</v>
      </c>
      <c r="L183" s="466">
        <v>0.95</v>
      </c>
      <c r="M183" s="466">
        <v>2.3300000000000001E-2</v>
      </c>
      <c r="N183" s="466">
        <v>0.25</v>
      </c>
      <c r="O183" s="471">
        <v>0.09</v>
      </c>
      <c r="P183" s="465">
        <v>1</v>
      </c>
      <c r="Q183" s="465">
        <v>2</v>
      </c>
      <c r="R183" s="465">
        <v>30</v>
      </c>
      <c r="S183" s="467" t="s">
        <v>1395</v>
      </c>
      <c r="T183" s="468">
        <v>40782</v>
      </c>
      <c r="U183" s="468">
        <v>401989.99999999994</v>
      </c>
      <c r="V183" s="468">
        <v>139822.99999999997</v>
      </c>
      <c r="W183" s="468">
        <v>27964</v>
      </c>
      <c r="X183" s="465">
        <v>0</v>
      </c>
      <c r="Y183" s="469" t="s">
        <v>1945</v>
      </c>
      <c r="Z183" s="470">
        <v>18.559999999999999</v>
      </c>
      <c r="AA183" s="469" t="s">
        <v>1397</v>
      </c>
      <c r="AB183" s="465">
        <v>8.9999999999999993E-3</v>
      </c>
      <c r="AC183" s="466">
        <v>0.7</v>
      </c>
      <c r="AD183" s="466">
        <v>0.7</v>
      </c>
      <c r="AE183" s="466">
        <v>0.7</v>
      </c>
      <c r="AF183" s="467" t="s">
        <v>1398</v>
      </c>
      <c r="AG183" s="465">
        <v>442</v>
      </c>
      <c r="AH183" s="465">
        <v>442</v>
      </c>
      <c r="AI183" s="465">
        <v>442</v>
      </c>
      <c r="AJ183" s="465">
        <v>30</v>
      </c>
      <c r="AK183" s="469" t="s">
        <v>1399</v>
      </c>
      <c r="AL183" s="466">
        <v>1</v>
      </c>
      <c r="AM183" s="466">
        <v>0</v>
      </c>
      <c r="AN183" s="469" t="s">
        <v>1400</v>
      </c>
      <c r="AO183" s="466"/>
      <c r="AP183" s="466"/>
      <c r="AQ183" s="466"/>
      <c r="AR183" s="466"/>
      <c r="AS183" s="466"/>
      <c r="AT183" s="466"/>
      <c r="AU183" s="466"/>
      <c r="AV183" s="466"/>
      <c r="AW183" s="466"/>
      <c r="AX183" s="466"/>
      <c r="AY183" s="466"/>
      <c r="AZ183" s="466"/>
      <c r="BA183" s="466"/>
      <c r="BB183" s="466"/>
      <c r="BC183" s="466"/>
      <c r="BD183" s="466"/>
      <c r="BE183" s="466"/>
      <c r="BF183" s="466"/>
      <c r="BG183" s="466"/>
      <c r="BH183" s="466"/>
      <c r="BI183" s="466"/>
      <c r="BJ183" s="466"/>
      <c r="BK183" s="466"/>
      <c r="BL183" s="466"/>
      <c r="BM183" s="466"/>
      <c r="BN183" s="466"/>
      <c r="BO183" s="466"/>
      <c r="BP183" s="466"/>
      <c r="BQ183" s="466"/>
      <c r="BR183" s="466"/>
      <c r="BS183" s="466"/>
      <c r="BT183" s="466"/>
      <c r="BU183" s="466"/>
      <c r="BV183" s="466"/>
      <c r="BW183" s="466"/>
      <c r="BX183" s="466"/>
      <c r="BY183" s="466"/>
      <c r="BZ183" s="466"/>
      <c r="CA183" s="466"/>
      <c r="CB183" s="466"/>
      <c r="CC183" s="466"/>
      <c r="CD183" s="466"/>
      <c r="CE183" s="466"/>
      <c r="CF183" s="466"/>
      <c r="CG183" s="466"/>
      <c r="CH183" s="466"/>
      <c r="CI183" s="466"/>
      <c r="CJ183" s="466"/>
      <c r="CK183" s="466"/>
      <c r="CL183" s="466"/>
      <c r="CM183" s="466"/>
      <c r="CN183" s="466"/>
      <c r="CO183" s="466"/>
      <c r="CP183" s="466"/>
      <c r="CQ183" s="466"/>
      <c r="CR183" s="466"/>
      <c r="CS183" s="466"/>
      <c r="CT183" s="466"/>
      <c r="CU183" s="466"/>
      <c r="CV183" s="466"/>
      <c r="CW183" s="466"/>
      <c r="CX183" s="466"/>
      <c r="CY183" s="466"/>
      <c r="CZ183" s="466"/>
      <c r="DA183" s="466"/>
      <c r="DB183" s="466"/>
      <c r="DC183" s="466"/>
      <c r="DD183" s="466"/>
      <c r="DE183" s="466"/>
      <c r="DF183" s="466"/>
      <c r="DG183" s="466"/>
      <c r="DH183" s="466"/>
      <c r="DI183" s="466"/>
      <c r="DJ183" s="466"/>
      <c r="DK183" s="466"/>
      <c r="DL183" s="466"/>
      <c r="DM183" s="466"/>
      <c r="DN183" s="466"/>
      <c r="DO183" s="466"/>
      <c r="DP183" s="466"/>
      <c r="DQ183" s="466"/>
      <c r="DR183" s="466"/>
      <c r="DS183" s="466"/>
      <c r="DT183" s="466"/>
      <c r="DU183" s="466"/>
      <c r="DV183" s="466"/>
      <c r="DW183" s="471"/>
      <c r="DX183" s="466"/>
      <c r="DY183" s="466"/>
      <c r="DZ183" s="466"/>
      <c r="EA183" s="466"/>
      <c r="EB183" s="466"/>
      <c r="EC183" s="466"/>
      <c r="ED183" s="466"/>
      <c r="EE183" s="466"/>
      <c r="EF183" s="466"/>
      <c r="EG183" s="466"/>
      <c r="EH183" s="466"/>
      <c r="EI183" s="466"/>
      <c r="EJ183" s="466"/>
      <c r="EK183" s="465"/>
      <c r="EL183" s="465"/>
      <c r="EM183" s="465"/>
      <c r="EN183" s="465"/>
      <c r="EO183" s="466"/>
      <c r="EP183" s="466"/>
      <c r="EQ183" s="466"/>
      <c r="ER183" s="465"/>
      <c r="ES183" s="465"/>
      <c r="ET183" s="465"/>
      <c r="EU183" s="465"/>
      <c r="EV183" s="465"/>
      <c r="EW183" s="467"/>
      <c r="EX183" s="467" t="s">
        <v>1401</v>
      </c>
      <c r="EY183" s="467">
        <v>0</v>
      </c>
      <c r="EZ183" s="467">
        <v>0</v>
      </c>
      <c r="FA183" s="467">
        <v>0</v>
      </c>
      <c r="FB183" s="469" t="s">
        <v>1402</v>
      </c>
      <c r="FC183" s="467">
        <v>62.117280000000001</v>
      </c>
      <c r="FD183" s="469" t="s">
        <v>1403</v>
      </c>
      <c r="FE183" s="467">
        <v>1589.991</v>
      </c>
      <c r="FF183" s="469" t="s">
        <v>1404</v>
      </c>
      <c r="FG183" s="467">
        <v>0</v>
      </c>
      <c r="FH183" s="469" t="s">
        <v>1405</v>
      </c>
      <c r="FI183" s="467">
        <v>0</v>
      </c>
      <c r="FJ183" s="469" t="s">
        <v>1405</v>
      </c>
      <c r="FK183" s="467">
        <v>0</v>
      </c>
      <c r="FL183" s="472">
        <v>0</v>
      </c>
      <c r="FM183" s="473">
        <v>0</v>
      </c>
      <c r="FN183" s="473">
        <v>0</v>
      </c>
      <c r="FO183" s="473">
        <v>0</v>
      </c>
      <c r="FP183" s="473">
        <v>0</v>
      </c>
      <c r="FQ183" s="473">
        <v>0</v>
      </c>
      <c r="FR183" s="473">
        <v>0</v>
      </c>
      <c r="FS183" s="473">
        <v>0</v>
      </c>
      <c r="FT183" s="473">
        <v>0</v>
      </c>
      <c r="FU183" s="473">
        <v>0</v>
      </c>
      <c r="FV183" s="473">
        <v>0</v>
      </c>
      <c r="FW183" s="473">
        <v>0</v>
      </c>
      <c r="FX183" s="473">
        <v>0</v>
      </c>
      <c r="FY183" s="473">
        <v>0</v>
      </c>
      <c r="FZ183" s="473">
        <v>0</v>
      </c>
      <c r="GA183" s="473">
        <v>0</v>
      </c>
      <c r="GB183" s="473">
        <v>0</v>
      </c>
      <c r="GC183" s="473">
        <v>0</v>
      </c>
      <c r="GD183" s="473">
        <v>0</v>
      </c>
      <c r="GE183" s="473">
        <v>0</v>
      </c>
      <c r="GF183" s="473">
        <v>0</v>
      </c>
      <c r="GG183" s="473">
        <v>0</v>
      </c>
      <c r="GH183" s="473">
        <v>0</v>
      </c>
      <c r="GI183" s="473">
        <v>0</v>
      </c>
      <c r="GJ183" s="473">
        <v>0</v>
      </c>
      <c r="GK183" s="473">
        <v>0</v>
      </c>
      <c r="GL183" s="473">
        <v>0</v>
      </c>
      <c r="GM183" s="473">
        <v>0</v>
      </c>
      <c r="GN183" s="473">
        <v>0</v>
      </c>
      <c r="GO183" s="473">
        <v>0</v>
      </c>
      <c r="GP183" s="473">
        <v>0</v>
      </c>
      <c r="GQ183" s="473">
        <v>0</v>
      </c>
      <c r="GR183" s="473">
        <v>0</v>
      </c>
      <c r="GS183" s="473">
        <v>0</v>
      </c>
      <c r="GT183" s="473">
        <v>0</v>
      </c>
      <c r="GU183" s="473">
        <v>0</v>
      </c>
      <c r="GV183" s="473">
        <v>0</v>
      </c>
      <c r="GW183" s="473">
        <v>0</v>
      </c>
      <c r="GX183" s="473">
        <v>0</v>
      </c>
      <c r="GY183" s="473">
        <v>0</v>
      </c>
      <c r="GZ183" s="473">
        <v>0</v>
      </c>
      <c r="HA183" s="473">
        <v>0</v>
      </c>
      <c r="HB183" s="473">
        <v>0</v>
      </c>
      <c r="HC183" s="473">
        <v>0</v>
      </c>
      <c r="HD183" s="473">
        <v>0</v>
      </c>
      <c r="HE183" s="473">
        <v>0</v>
      </c>
      <c r="HF183" s="473">
        <v>0</v>
      </c>
      <c r="HG183" s="473">
        <v>0</v>
      </c>
      <c r="HH183" s="473">
        <v>0</v>
      </c>
      <c r="HI183" s="473">
        <v>0</v>
      </c>
      <c r="HJ183" s="473">
        <v>0</v>
      </c>
      <c r="HK183" s="473">
        <v>0</v>
      </c>
      <c r="HL183" s="473">
        <v>0</v>
      </c>
      <c r="HM183" s="473">
        <v>0</v>
      </c>
      <c r="HN183" s="473">
        <v>0</v>
      </c>
      <c r="HO183" s="473">
        <v>0</v>
      </c>
      <c r="HP183" s="473">
        <v>0</v>
      </c>
      <c r="HQ183" s="473">
        <v>0</v>
      </c>
      <c r="HR183" s="473">
        <v>0</v>
      </c>
      <c r="HS183" s="473">
        <v>0</v>
      </c>
      <c r="HT183" s="473">
        <v>0</v>
      </c>
      <c r="HU183" s="473">
        <v>0</v>
      </c>
      <c r="HV183" s="473">
        <v>0</v>
      </c>
      <c r="HW183" s="473">
        <v>0</v>
      </c>
      <c r="HX183" s="473">
        <v>0</v>
      </c>
      <c r="HY183" s="473">
        <v>0</v>
      </c>
      <c r="HZ183" s="473">
        <v>0</v>
      </c>
      <c r="IA183" s="473">
        <v>0</v>
      </c>
      <c r="IB183" s="473">
        <v>0</v>
      </c>
      <c r="IC183" s="473">
        <v>0</v>
      </c>
      <c r="ID183" s="473">
        <v>0</v>
      </c>
      <c r="IE183" s="473">
        <v>0</v>
      </c>
      <c r="IF183" s="473">
        <v>0</v>
      </c>
      <c r="IG183" s="473">
        <v>0</v>
      </c>
      <c r="IH183" s="473">
        <v>0</v>
      </c>
      <c r="II183" s="473">
        <v>0</v>
      </c>
      <c r="IJ183" s="473">
        <v>0</v>
      </c>
      <c r="IK183" s="473">
        <v>0</v>
      </c>
      <c r="IL183" s="473">
        <v>0</v>
      </c>
      <c r="IM183" s="473">
        <v>0</v>
      </c>
      <c r="IN183" s="473">
        <v>0</v>
      </c>
      <c r="IO183" s="473">
        <v>0</v>
      </c>
      <c r="IP183" s="473">
        <v>0</v>
      </c>
      <c r="IQ183" s="473">
        <v>0</v>
      </c>
      <c r="IR183" s="473">
        <v>0</v>
      </c>
      <c r="IS183" s="473">
        <v>0</v>
      </c>
      <c r="IT183" s="473">
        <v>0</v>
      </c>
      <c r="IU183" s="473">
        <v>0</v>
      </c>
      <c r="IV183" s="473">
        <v>0</v>
      </c>
      <c r="IW183" s="473">
        <v>0</v>
      </c>
      <c r="IX183" s="473">
        <v>0</v>
      </c>
      <c r="IY183" s="473">
        <v>0</v>
      </c>
      <c r="IZ183" s="473">
        <v>0</v>
      </c>
      <c r="JA183" s="473">
        <v>0</v>
      </c>
      <c r="JB183" s="473">
        <v>0</v>
      </c>
      <c r="JC183" s="473">
        <v>0</v>
      </c>
      <c r="JD183" s="473">
        <v>0</v>
      </c>
      <c r="JE183" s="473">
        <v>0</v>
      </c>
      <c r="JF183" s="473">
        <v>0</v>
      </c>
      <c r="JG183" s="473">
        <v>0</v>
      </c>
      <c r="JH183" s="473">
        <v>0</v>
      </c>
      <c r="JI183" s="467" t="s">
        <v>1416</v>
      </c>
      <c r="JJ183" s="467" t="s">
        <v>1416</v>
      </c>
      <c r="JK183" s="395"/>
      <c r="JL183" s="395"/>
      <c r="JM183" s="395"/>
      <c r="JN183" s="395"/>
      <c r="JO183" s="395"/>
      <c r="JP183" s="395"/>
      <c r="JQ183" s="395"/>
      <c r="JR183" s="395"/>
      <c r="JS183" s="395"/>
      <c r="JT183" s="395"/>
      <c r="JU183" s="395"/>
      <c r="JV183" s="395"/>
      <c r="JW183" s="395"/>
      <c r="JX183" s="395"/>
      <c r="JY183" s="395"/>
      <c r="JZ183" s="395"/>
      <c r="KA183" s="395"/>
      <c r="KB183" s="395"/>
      <c r="KC183" s="395"/>
      <c r="KD183" s="395"/>
      <c r="KE183" s="395"/>
      <c r="KF183" s="395"/>
      <c r="KG183" s="395"/>
      <c r="KH183" s="395"/>
      <c r="KI183" s="395"/>
      <c r="KJ183" s="395"/>
      <c r="KK183" s="395"/>
      <c r="KL183" s="395"/>
      <c r="KM183" s="395"/>
      <c r="KN183" s="395"/>
      <c r="KO183" s="395"/>
      <c r="KP183" s="395"/>
      <c r="KQ183" s="395"/>
      <c r="KR183" s="395"/>
      <c r="KS183" s="395"/>
      <c r="KT183" s="395"/>
      <c r="KU183" s="395"/>
      <c r="KV183" s="395"/>
      <c r="KW183" s="395"/>
      <c r="KX183" s="395"/>
      <c r="KY183" s="395"/>
      <c r="KZ183" s="395"/>
      <c r="LA183" s="395"/>
      <c r="LB183" s="395"/>
      <c r="LC183" s="395"/>
      <c r="LD183" s="395"/>
      <c r="LE183" s="395"/>
      <c r="LF183" s="395"/>
      <c r="LG183" s="395"/>
      <c r="LH183" s="395"/>
      <c r="LI183" s="395"/>
      <c r="LJ183" s="395"/>
      <c r="LK183" s="395"/>
      <c r="LL183" s="395"/>
      <c r="LM183" s="395"/>
      <c r="LN183" s="395"/>
      <c r="LO183" s="395"/>
      <c r="LP183" s="395"/>
      <c r="LQ183" s="395"/>
      <c r="LR183" s="395"/>
      <c r="LS183" s="395"/>
      <c r="LT183" s="395"/>
      <c r="LU183" s="395"/>
      <c r="LV183" s="395"/>
      <c r="LW183" s="395"/>
      <c r="LX183" s="395"/>
      <c r="LY183" s="395"/>
      <c r="LZ183" s="395"/>
      <c r="MA183" s="395"/>
      <c r="MB183" s="395"/>
      <c r="MC183" s="395"/>
      <c r="MD183" s="395"/>
      <c r="ME183" s="395"/>
      <c r="MF183" s="395"/>
      <c r="MG183" s="395"/>
      <c r="MH183" s="395"/>
      <c r="MI183" s="395"/>
      <c r="MJ183" s="395"/>
      <c r="MK183" s="395"/>
      <c r="ML183" s="395"/>
      <c r="MM183" s="395"/>
      <c r="MN183" s="395"/>
      <c r="MO183" s="395"/>
      <c r="MP183" s="395"/>
      <c r="MQ183" s="395"/>
      <c r="MR183" s="395"/>
      <c r="MS183" s="395"/>
      <c r="MT183" s="395"/>
      <c r="MU183" s="395"/>
      <c r="MV183" s="395"/>
      <c r="MW183" s="395"/>
      <c r="MX183" s="395"/>
      <c r="MY183" s="395"/>
      <c r="MZ183" s="395"/>
      <c r="NA183" s="395"/>
      <c r="NB183" s="395"/>
      <c r="NC183" s="395"/>
      <c r="ND183" s="395"/>
      <c r="NE183" s="395"/>
      <c r="NF183" s="395"/>
      <c r="NG183" s="489"/>
      <c r="NH183" s="475">
        <v>2.3596899456563523</v>
      </c>
      <c r="NI183" s="475">
        <v>19.637339727752163</v>
      </c>
      <c r="NJ183" s="475">
        <v>2.3784469470476135</v>
      </c>
      <c r="NK183" s="475">
        <v>4637.074943999999</v>
      </c>
      <c r="NL183" s="475">
        <v>14.875329676839719</v>
      </c>
      <c r="NM183" s="475">
        <v>0.13982299999999998</v>
      </c>
      <c r="NN183" s="475">
        <v>0.40198999999999996</v>
      </c>
      <c r="NO183" s="475">
        <v>4.0781999999999999E-2</v>
      </c>
      <c r="NP183" s="475">
        <v>2.5720187011402738E-2</v>
      </c>
      <c r="NQ183" s="475">
        <v>0.33622411973118016</v>
      </c>
      <c r="NR183" s="475">
        <v>1.1404879269676496</v>
      </c>
      <c r="NS183" s="475">
        <v>0</v>
      </c>
      <c r="NT183" s="475">
        <v>10.637909856607379</v>
      </c>
      <c r="NU183" s="475">
        <v>0.39112688718040239</v>
      </c>
      <c r="NV183" s="475">
        <v>0</v>
      </c>
      <c r="NW183" s="475">
        <v>0.58289855207085151</v>
      </c>
      <c r="NX183" s="475">
        <v>0</v>
      </c>
      <c r="NY183" s="475">
        <v>0</v>
      </c>
      <c r="NZ183" s="475">
        <v>1.1526469602594507</v>
      </c>
      <c r="OA183" s="475">
        <v>2.0339494949499735E-2</v>
      </c>
      <c r="OB183" s="475">
        <v>0.30000000000000004</v>
      </c>
      <c r="OC183" s="475">
        <v>1.0153031129620507</v>
      </c>
      <c r="OD183" s="475">
        <v>-9.6169461290591285E-18</v>
      </c>
      <c r="OE183" s="475">
        <v>-9.8801177480330624E-17</v>
      </c>
      <c r="OF183" s="475">
        <v>9.0000000596046487E-2</v>
      </c>
      <c r="OG183" s="475">
        <v>6.7956146597862255E-2</v>
      </c>
      <c r="OH183" s="475">
        <v>0.44778975900363055</v>
      </c>
      <c r="OI183" s="475">
        <v>0.09</v>
      </c>
      <c r="OJ183" s="475">
        <v>4.4200000000000003E-2</v>
      </c>
      <c r="OK183" s="475">
        <v>4.8658E-2</v>
      </c>
      <c r="OL183" s="475">
        <v>0.88614952612179287</v>
      </c>
      <c r="OM183" s="475" t="s">
        <v>1395</v>
      </c>
      <c r="ON183" s="475">
        <v>1</v>
      </c>
      <c r="OO183" s="475">
        <v>172</v>
      </c>
      <c r="OP183" s="490"/>
      <c r="OQ183" s="491" t="s">
        <v>1395</v>
      </c>
      <c r="OR183" s="478" t="s">
        <v>1395</v>
      </c>
      <c r="OS183" s="479">
        <v>610558.99999999988</v>
      </c>
      <c r="OT183" s="479">
        <v>2028</v>
      </c>
      <c r="OU183" s="479" t="s">
        <v>1395</v>
      </c>
      <c r="OV183" s="479" t="s">
        <v>1395</v>
      </c>
      <c r="OW183" s="479">
        <v>0</v>
      </c>
      <c r="OX183" s="479">
        <v>1</v>
      </c>
      <c r="OY183" s="480">
        <v>1</v>
      </c>
      <c r="OZ183" s="480">
        <v>0.87190261452774309</v>
      </c>
      <c r="PA183" s="481"/>
      <c r="PB183" s="482">
        <v>2.3596899456563523</v>
      </c>
      <c r="PC183" s="483"/>
      <c r="PD183" s="478">
        <v>296.85311282328234</v>
      </c>
      <c r="PE183" s="479">
        <v>-5.0342754547570328E-14</v>
      </c>
      <c r="PF183" s="479">
        <v>517.33346414224877</v>
      </c>
      <c r="PG183" s="480">
        <v>2.3596899456563523</v>
      </c>
      <c r="PH183" s="483"/>
      <c r="PI183" s="478">
        <v>2.3596899456563523</v>
      </c>
      <c r="PJ183" s="479">
        <v>113150</v>
      </c>
      <c r="PK183" s="479">
        <v>575</v>
      </c>
      <c r="PL183" s="479">
        <v>4.323832863142707E-2</v>
      </c>
      <c r="PM183" s="484">
        <v>36</v>
      </c>
      <c r="PN183" s="479">
        <v>10980</v>
      </c>
      <c r="PO183" s="485">
        <v>2025</v>
      </c>
      <c r="PP183" s="479">
        <v>33</v>
      </c>
      <c r="PQ183" s="479">
        <v>0</v>
      </c>
      <c r="PR183" s="486" t="s">
        <v>1952</v>
      </c>
      <c r="PS183" s="486" t="s">
        <v>1595</v>
      </c>
      <c r="PT183" s="479">
        <v>1</v>
      </c>
      <c r="PU183" s="487" t="s">
        <v>1951</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row>
    <row r="184" spans="1:457" x14ac:dyDescent="0.35">
      <c r="A184" s="459" t="s">
        <v>1953</v>
      </c>
      <c r="B184" s="460">
        <v>2.4029282742877793</v>
      </c>
      <c r="C184" s="488">
        <f>NPV(About!A$94,'H2 Data'!AE$2:BH$2)/30*AB184+B184</f>
        <v>3.7230323319163792</v>
      </c>
      <c r="D184" s="462" t="s">
        <v>1592</v>
      </c>
      <c r="E184" s="463" t="s">
        <v>1953</v>
      </c>
      <c r="F184" s="463" t="s">
        <v>1391</v>
      </c>
      <c r="G184" s="463" t="s">
        <v>1593</v>
      </c>
      <c r="H184" s="463" t="s">
        <v>1393</v>
      </c>
      <c r="I184" s="463" t="s">
        <v>1595</v>
      </c>
      <c r="J184" s="464">
        <v>2029</v>
      </c>
      <c r="K184" s="465">
        <v>575</v>
      </c>
      <c r="L184" s="466">
        <v>0.95</v>
      </c>
      <c r="M184" s="466">
        <v>2.3300000000000001E-2</v>
      </c>
      <c r="N184" s="466">
        <v>0.25</v>
      </c>
      <c r="O184" s="471">
        <v>0.09</v>
      </c>
      <c r="P184" s="465">
        <v>1</v>
      </c>
      <c r="Q184" s="465">
        <v>2</v>
      </c>
      <c r="R184" s="465">
        <v>30</v>
      </c>
      <c r="S184" s="467" t="s">
        <v>1395</v>
      </c>
      <c r="T184" s="468">
        <v>41614</v>
      </c>
      <c r="U184" s="468">
        <v>410191</v>
      </c>
      <c r="V184" s="468">
        <v>142675</v>
      </c>
      <c r="W184" s="468">
        <v>28534</v>
      </c>
      <c r="X184" s="465">
        <v>0</v>
      </c>
      <c r="Y184" s="469" t="s">
        <v>1945</v>
      </c>
      <c r="Z184" s="470">
        <v>18.559999999999999</v>
      </c>
      <c r="AA184" s="469" t="s">
        <v>1397</v>
      </c>
      <c r="AB184" s="465">
        <v>8.9999999999999993E-3</v>
      </c>
      <c r="AC184" s="466">
        <v>0.7</v>
      </c>
      <c r="AD184" s="466">
        <v>0.7</v>
      </c>
      <c r="AE184" s="466">
        <v>0.7</v>
      </c>
      <c r="AF184" s="467" t="s">
        <v>1398</v>
      </c>
      <c r="AG184" s="465">
        <v>440</v>
      </c>
      <c r="AH184" s="465">
        <v>440</v>
      </c>
      <c r="AI184" s="465">
        <v>440</v>
      </c>
      <c r="AJ184" s="465">
        <v>30</v>
      </c>
      <c r="AK184" s="469" t="s">
        <v>1399</v>
      </c>
      <c r="AL184" s="466">
        <v>1</v>
      </c>
      <c r="AM184" s="466">
        <v>0</v>
      </c>
      <c r="AN184" s="469" t="s">
        <v>1400</v>
      </c>
      <c r="AO184" s="466"/>
      <c r="AP184" s="466"/>
      <c r="AQ184" s="466"/>
      <c r="AR184" s="466"/>
      <c r="AS184" s="466"/>
      <c r="AT184" s="466"/>
      <c r="AU184" s="466"/>
      <c r="AV184" s="466"/>
      <c r="AW184" s="466"/>
      <c r="AX184" s="466"/>
      <c r="AY184" s="466"/>
      <c r="AZ184" s="466"/>
      <c r="BA184" s="466"/>
      <c r="BB184" s="466"/>
      <c r="BC184" s="466"/>
      <c r="BD184" s="466"/>
      <c r="BE184" s="466"/>
      <c r="BF184" s="466"/>
      <c r="BG184" s="466"/>
      <c r="BH184" s="466"/>
      <c r="BI184" s="466"/>
      <c r="BJ184" s="466"/>
      <c r="BK184" s="466"/>
      <c r="BL184" s="466"/>
      <c r="BM184" s="466"/>
      <c r="BN184" s="466"/>
      <c r="BO184" s="466"/>
      <c r="BP184" s="466"/>
      <c r="BQ184" s="466"/>
      <c r="BR184" s="466"/>
      <c r="BS184" s="466"/>
      <c r="BT184" s="466"/>
      <c r="BU184" s="466"/>
      <c r="BV184" s="466"/>
      <c r="BW184" s="466"/>
      <c r="BX184" s="466"/>
      <c r="BY184" s="466"/>
      <c r="BZ184" s="466"/>
      <c r="CA184" s="466"/>
      <c r="CB184" s="466"/>
      <c r="CC184" s="466"/>
      <c r="CD184" s="466"/>
      <c r="CE184" s="466"/>
      <c r="CF184" s="466"/>
      <c r="CG184" s="466"/>
      <c r="CH184" s="466"/>
      <c r="CI184" s="466"/>
      <c r="CJ184" s="466"/>
      <c r="CK184" s="466"/>
      <c r="CL184" s="466"/>
      <c r="CM184" s="466"/>
      <c r="CN184" s="466"/>
      <c r="CO184" s="466"/>
      <c r="CP184" s="466"/>
      <c r="CQ184" s="466"/>
      <c r="CR184" s="466"/>
      <c r="CS184" s="466"/>
      <c r="CT184" s="466"/>
      <c r="CU184" s="466"/>
      <c r="CV184" s="466"/>
      <c r="CW184" s="466"/>
      <c r="CX184" s="466"/>
      <c r="CY184" s="466"/>
      <c r="CZ184" s="466"/>
      <c r="DA184" s="466"/>
      <c r="DB184" s="466"/>
      <c r="DC184" s="466"/>
      <c r="DD184" s="466"/>
      <c r="DE184" s="466"/>
      <c r="DF184" s="466"/>
      <c r="DG184" s="466"/>
      <c r="DH184" s="466"/>
      <c r="DI184" s="466"/>
      <c r="DJ184" s="466"/>
      <c r="DK184" s="466"/>
      <c r="DL184" s="466"/>
      <c r="DM184" s="466"/>
      <c r="DN184" s="466"/>
      <c r="DO184" s="466"/>
      <c r="DP184" s="466"/>
      <c r="DQ184" s="466"/>
      <c r="DR184" s="466"/>
      <c r="DS184" s="466"/>
      <c r="DT184" s="466"/>
      <c r="DU184" s="466"/>
      <c r="DV184" s="466"/>
      <c r="DW184" s="471"/>
      <c r="DX184" s="466"/>
      <c r="DY184" s="466"/>
      <c r="DZ184" s="466"/>
      <c r="EA184" s="466"/>
      <c r="EB184" s="466"/>
      <c r="EC184" s="466"/>
      <c r="ED184" s="466"/>
      <c r="EE184" s="466"/>
      <c r="EF184" s="466"/>
      <c r="EG184" s="466"/>
      <c r="EH184" s="466"/>
      <c r="EI184" s="466"/>
      <c r="EJ184" s="466"/>
      <c r="EK184" s="465"/>
      <c r="EL184" s="465"/>
      <c r="EM184" s="465"/>
      <c r="EN184" s="465"/>
      <c r="EO184" s="466"/>
      <c r="EP184" s="466"/>
      <c r="EQ184" s="466"/>
      <c r="ER184" s="465"/>
      <c r="ES184" s="465"/>
      <c r="ET184" s="465"/>
      <c r="EU184" s="465"/>
      <c r="EV184" s="465"/>
      <c r="EW184" s="467"/>
      <c r="EX184" s="467" t="s">
        <v>1401</v>
      </c>
      <c r="EY184" s="467">
        <v>0</v>
      </c>
      <c r="EZ184" s="467">
        <v>0</v>
      </c>
      <c r="FA184" s="467">
        <v>0</v>
      </c>
      <c r="FB184" s="469" t="s">
        <v>1402</v>
      </c>
      <c r="FC184" s="467">
        <v>62.117280000000001</v>
      </c>
      <c r="FD184" s="469" t="s">
        <v>1403</v>
      </c>
      <c r="FE184" s="467">
        <v>1589.991</v>
      </c>
      <c r="FF184" s="469" t="s">
        <v>1404</v>
      </c>
      <c r="FG184" s="467">
        <v>0</v>
      </c>
      <c r="FH184" s="469" t="s">
        <v>1405</v>
      </c>
      <c r="FI184" s="467">
        <v>0</v>
      </c>
      <c r="FJ184" s="469" t="s">
        <v>1405</v>
      </c>
      <c r="FK184" s="467">
        <v>0</v>
      </c>
      <c r="FL184" s="472">
        <v>0</v>
      </c>
      <c r="FM184" s="473">
        <v>0</v>
      </c>
      <c r="FN184" s="473">
        <v>0</v>
      </c>
      <c r="FO184" s="473">
        <v>0</v>
      </c>
      <c r="FP184" s="473">
        <v>0</v>
      </c>
      <c r="FQ184" s="473">
        <v>0</v>
      </c>
      <c r="FR184" s="473">
        <v>0</v>
      </c>
      <c r="FS184" s="473">
        <v>0</v>
      </c>
      <c r="FT184" s="473">
        <v>0</v>
      </c>
      <c r="FU184" s="473">
        <v>0</v>
      </c>
      <c r="FV184" s="473">
        <v>0</v>
      </c>
      <c r="FW184" s="473">
        <v>0</v>
      </c>
      <c r="FX184" s="473">
        <v>0</v>
      </c>
      <c r="FY184" s="473">
        <v>0</v>
      </c>
      <c r="FZ184" s="473">
        <v>0</v>
      </c>
      <c r="GA184" s="473">
        <v>0</v>
      </c>
      <c r="GB184" s="473">
        <v>0</v>
      </c>
      <c r="GC184" s="473">
        <v>0</v>
      </c>
      <c r="GD184" s="473">
        <v>0</v>
      </c>
      <c r="GE184" s="473">
        <v>0</v>
      </c>
      <c r="GF184" s="473">
        <v>0</v>
      </c>
      <c r="GG184" s="473">
        <v>0</v>
      </c>
      <c r="GH184" s="473">
        <v>0</v>
      </c>
      <c r="GI184" s="473">
        <v>0</v>
      </c>
      <c r="GJ184" s="473">
        <v>0</v>
      </c>
      <c r="GK184" s="473">
        <v>0</v>
      </c>
      <c r="GL184" s="473">
        <v>0</v>
      </c>
      <c r="GM184" s="473">
        <v>0</v>
      </c>
      <c r="GN184" s="473">
        <v>0</v>
      </c>
      <c r="GO184" s="473">
        <v>0</v>
      </c>
      <c r="GP184" s="473">
        <v>0</v>
      </c>
      <c r="GQ184" s="473">
        <v>0</v>
      </c>
      <c r="GR184" s="473">
        <v>0</v>
      </c>
      <c r="GS184" s="473">
        <v>0</v>
      </c>
      <c r="GT184" s="473">
        <v>0</v>
      </c>
      <c r="GU184" s="473">
        <v>0</v>
      </c>
      <c r="GV184" s="473">
        <v>0</v>
      </c>
      <c r="GW184" s="473">
        <v>0</v>
      </c>
      <c r="GX184" s="473">
        <v>0</v>
      </c>
      <c r="GY184" s="473">
        <v>0</v>
      </c>
      <c r="GZ184" s="473">
        <v>0</v>
      </c>
      <c r="HA184" s="473">
        <v>0</v>
      </c>
      <c r="HB184" s="473">
        <v>0</v>
      </c>
      <c r="HC184" s="473">
        <v>0</v>
      </c>
      <c r="HD184" s="473">
        <v>0</v>
      </c>
      <c r="HE184" s="473">
        <v>0</v>
      </c>
      <c r="HF184" s="473">
        <v>0</v>
      </c>
      <c r="HG184" s="473">
        <v>0</v>
      </c>
      <c r="HH184" s="473">
        <v>0</v>
      </c>
      <c r="HI184" s="473">
        <v>0</v>
      </c>
      <c r="HJ184" s="473">
        <v>0</v>
      </c>
      <c r="HK184" s="473">
        <v>0</v>
      </c>
      <c r="HL184" s="473">
        <v>0</v>
      </c>
      <c r="HM184" s="473">
        <v>0</v>
      </c>
      <c r="HN184" s="473">
        <v>0</v>
      </c>
      <c r="HO184" s="473">
        <v>0</v>
      </c>
      <c r="HP184" s="473">
        <v>0</v>
      </c>
      <c r="HQ184" s="473">
        <v>0</v>
      </c>
      <c r="HR184" s="473">
        <v>0</v>
      </c>
      <c r="HS184" s="473">
        <v>0</v>
      </c>
      <c r="HT184" s="473">
        <v>0</v>
      </c>
      <c r="HU184" s="473">
        <v>0</v>
      </c>
      <c r="HV184" s="473">
        <v>0</v>
      </c>
      <c r="HW184" s="473">
        <v>0</v>
      </c>
      <c r="HX184" s="473">
        <v>0</v>
      </c>
      <c r="HY184" s="473">
        <v>0</v>
      </c>
      <c r="HZ184" s="473">
        <v>0</v>
      </c>
      <c r="IA184" s="473">
        <v>0</v>
      </c>
      <c r="IB184" s="473">
        <v>0</v>
      </c>
      <c r="IC184" s="473">
        <v>0</v>
      </c>
      <c r="ID184" s="473">
        <v>0</v>
      </c>
      <c r="IE184" s="473">
        <v>0</v>
      </c>
      <c r="IF184" s="473">
        <v>0</v>
      </c>
      <c r="IG184" s="473">
        <v>0</v>
      </c>
      <c r="IH184" s="473">
        <v>0</v>
      </c>
      <c r="II184" s="473">
        <v>0</v>
      </c>
      <c r="IJ184" s="473">
        <v>0</v>
      </c>
      <c r="IK184" s="473">
        <v>0</v>
      </c>
      <c r="IL184" s="473">
        <v>0</v>
      </c>
      <c r="IM184" s="473">
        <v>0</v>
      </c>
      <c r="IN184" s="473">
        <v>0</v>
      </c>
      <c r="IO184" s="473">
        <v>0</v>
      </c>
      <c r="IP184" s="473">
        <v>0</v>
      </c>
      <c r="IQ184" s="473">
        <v>0</v>
      </c>
      <c r="IR184" s="473">
        <v>0</v>
      </c>
      <c r="IS184" s="473">
        <v>0</v>
      </c>
      <c r="IT184" s="473">
        <v>0</v>
      </c>
      <c r="IU184" s="473">
        <v>0</v>
      </c>
      <c r="IV184" s="473">
        <v>0</v>
      </c>
      <c r="IW184" s="473">
        <v>0</v>
      </c>
      <c r="IX184" s="473">
        <v>0</v>
      </c>
      <c r="IY184" s="473">
        <v>0</v>
      </c>
      <c r="IZ184" s="473">
        <v>0</v>
      </c>
      <c r="JA184" s="473">
        <v>0</v>
      </c>
      <c r="JB184" s="473">
        <v>0</v>
      </c>
      <c r="JC184" s="473">
        <v>0</v>
      </c>
      <c r="JD184" s="473">
        <v>0</v>
      </c>
      <c r="JE184" s="473">
        <v>0</v>
      </c>
      <c r="JF184" s="473">
        <v>0</v>
      </c>
      <c r="JG184" s="473">
        <v>0</v>
      </c>
      <c r="JH184" s="473">
        <v>0</v>
      </c>
      <c r="JI184" s="467" t="s">
        <v>1416</v>
      </c>
      <c r="JJ184" s="467" t="s">
        <v>1416</v>
      </c>
      <c r="JK184" s="395"/>
      <c r="JL184" s="395"/>
      <c r="JM184" s="395"/>
      <c r="JN184" s="395"/>
      <c r="JO184" s="395"/>
      <c r="JP184" s="395"/>
      <c r="JQ184" s="395"/>
      <c r="JR184" s="395"/>
      <c r="JS184" s="395"/>
      <c r="JT184" s="395"/>
      <c r="JU184" s="395"/>
      <c r="JV184" s="395"/>
      <c r="JW184" s="395"/>
      <c r="JX184" s="395"/>
      <c r="JY184" s="395"/>
      <c r="JZ184" s="395"/>
      <c r="KA184" s="395"/>
      <c r="KB184" s="395"/>
      <c r="KC184" s="395"/>
      <c r="KD184" s="395"/>
      <c r="KE184" s="395"/>
      <c r="KF184" s="395"/>
      <c r="KG184" s="395"/>
      <c r="KH184" s="395"/>
      <c r="KI184" s="395"/>
      <c r="KJ184" s="395"/>
      <c r="KK184" s="395"/>
      <c r="KL184" s="395"/>
      <c r="KM184" s="395"/>
      <c r="KN184" s="395"/>
      <c r="KO184" s="395"/>
      <c r="KP184" s="395"/>
      <c r="KQ184" s="395"/>
      <c r="KR184" s="395"/>
      <c r="KS184" s="395"/>
      <c r="KT184" s="395"/>
      <c r="KU184" s="395"/>
      <c r="KV184" s="395"/>
      <c r="KW184" s="395"/>
      <c r="KX184" s="395"/>
      <c r="KY184" s="395"/>
      <c r="KZ184" s="395"/>
      <c r="LA184" s="395"/>
      <c r="LB184" s="395"/>
      <c r="LC184" s="395"/>
      <c r="LD184" s="395"/>
      <c r="LE184" s="395"/>
      <c r="LF184" s="395"/>
      <c r="LG184" s="395"/>
      <c r="LH184" s="395"/>
      <c r="LI184" s="395"/>
      <c r="LJ184" s="395"/>
      <c r="LK184" s="395"/>
      <c r="LL184" s="395"/>
      <c r="LM184" s="395"/>
      <c r="LN184" s="395"/>
      <c r="LO184" s="395"/>
      <c r="LP184" s="395"/>
      <c r="LQ184" s="395"/>
      <c r="LR184" s="395"/>
      <c r="LS184" s="395"/>
      <c r="LT184" s="395"/>
      <c r="LU184" s="395"/>
      <c r="LV184" s="395"/>
      <c r="LW184" s="395"/>
      <c r="LX184" s="395"/>
      <c r="LY184" s="395"/>
      <c r="LZ184" s="395"/>
      <c r="MA184" s="395"/>
      <c r="MB184" s="395"/>
      <c r="MC184" s="395"/>
      <c r="MD184" s="395"/>
      <c r="ME184" s="395"/>
      <c r="MF184" s="395"/>
      <c r="MG184" s="395"/>
      <c r="MH184" s="395"/>
      <c r="MI184" s="395"/>
      <c r="MJ184" s="395"/>
      <c r="MK184" s="395"/>
      <c r="ML184" s="395"/>
      <c r="MM184" s="395"/>
      <c r="MN184" s="395"/>
      <c r="MO184" s="395"/>
      <c r="MP184" s="395"/>
      <c r="MQ184" s="395"/>
      <c r="MR184" s="395"/>
      <c r="MS184" s="395"/>
      <c r="MT184" s="395"/>
      <c r="MU184" s="395"/>
      <c r="MV184" s="395"/>
      <c r="MW184" s="395"/>
      <c r="MX184" s="395"/>
      <c r="MY184" s="395"/>
      <c r="MZ184" s="395"/>
      <c r="NA184" s="395"/>
      <c r="NB184" s="395"/>
      <c r="NC184" s="395"/>
      <c r="ND184" s="395"/>
      <c r="NE184" s="395"/>
      <c r="NF184" s="395"/>
      <c r="NG184" s="489"/>
      <c r="NH184" s="475">
        <v>2.4029282742877793</v>
      </c>
      <c r="NI184" s="475">
        <v>19.997169098622901</v>
      </c>
      <c r="NJ184" s="475">
        <v>2.4172469937222485</v>
      </c>
      <c r="NK184" s="475">
        <v>4636.6517759999997</v>
      </c>
      <c r="NL184" s="475">
        <v>15.147174888176847</v>
      </c>
      <c r="NM184" s="475">
        <v>0.142675</v>
      </c>
      <c r="NN184" s="475">
        <v>0.41019099999999997</v>
      </c>
      <c r="NO184" s="475">
        <v>4.1613999999999998E-2</v>
      </c>
      <c r="NP184" s="475">
        <v>2.6124364187085698E-2</v>
      </c>
      <c r="NQ184" s="475">
        <v>0.34128861881864664</v>
      </c>
      <c r="NR184" s="475">
        <v>1.1637724508455645</v>
      </c>
      <c r="NS184" s="475">
        <v>0</v>
      </c>
      <c r="NT184" s="475">
        <v>10.808894976849503</v>
      </c>
      <c r="NU184" s="475">
        <v>0.39903758962342001</v>
      </c>
      <c r="NV184" s="475">
        <v>0</v>
      </c>
      <c r="NW184" s="475">
        <v>0.59878777360273949</v>
      </c>
      <c r="NX184" s="475">
        <v>0</v>
      </c>
      <c r="NY184" s="475">
        <v>0</v>
      </c>
      <c r="NZ184" s="475">
        <v>1.1886647500628009</v>
      </c>
      <c r="OA184" s="475">
        <v>2.0336464646413328E-2</v>
      </c>
      <c r="OB184" s="475">
        <v>0.30000000000000004</v>
      </c>
      <c r="OC184" s="475">
        <v>1.049089478839502</v>
      </c>
      <c r="OD184" s="475">
        <v>2.4042365322857609E-17</v>
      </c>
      <c r="OE184" s="475">
        <v>2.4700294370298185E-16</v>
      </c>
      <c r="OF184" s="475">
        <v>9.0000000596046487E-2</v>
      </c>
      <c r="OG184" s="475">
        <v>6.8385919928550726E-2</v>
      </c>
      <c r="OH184" s="475">
        <v>0.42830063275109037</v>
      </c>
      <c r="OI184" s="475">
        <v>0.09</v>
      </c>
      <c r="OJ184" s="475">
        <v>4.4000000000000004E-2</v>
      </c>
      <c r="OK184" s="475">
        <v>4.8560000000000006E-2</v>
      </c>
      <c r="OL184" s="475">
        <v>0.86860621963572837</v>
      </c>
      <c r="OM184" s="475" t="s">
        <v>1395</v>
      </c>
      <c r="ON184" s="475">
        <v>1</v>
      </c>
      <c r="OO184" s="475">
        <v>173</v>
      </c>
      <c r="OP184" s="490"/>
      <c r="OQ184" s="491" t="s">
        <v>1395</v>
      </c>
      <c r="OR184" s="478" t="s">
        <v>1395</v>
      </c>
      <c r="OS184" s="479">
        <v>623014</v>
      </c>
      <c r="OT184" s="479">
        <v>2029</v>
      </c>
      <c r="OU184" s="479" t="s">
        <v>1395</v>
      </c>
      <c r="OV184" s="479" t="s">
        <v>1395</v>
      </c>
      <c r="OW184" s="479">
        <v>0</v>
      </c>
      <c r="OX184" s="479">
        <v>1</v>
      </c>
      <c r="OY184" s="480">
        <v>1</v>
      </c>
      <c r="OZ184" s="480">
        <v>0.85454956143356553</v>
      </c>
      <c r="PA184" s="481"/>
      <c r="PB184" s="482">
        <v>2.4029282742877793</v>
      </c>
      <c r="PC184" s="483"/>
      <c r="PD184" s="478">
        <v>296.9121896332025</v>
      </c>
      <c r="PE184" s="479">
        <v>1.2336526857202763E-13</v>
      </c>
      <c r="PF184" s="479">
        <v>523.96624660777786</v>
      </c>
      <c r="PG184" s="480">
        <v>2.4029282742877793</v>
      </c>
      <c r="PH184" s="483"/>
      <c r="PI184" s="478">
        <v>2.4029282742877793</v>
      </c>
      <c r="PJ184" s="479">
        <v>113725</v>
      </c>
      <c r="PK184" s="479">
        <v>575</v>
      </c>
      <c r="PL184" s="479">
        <v>2.4238162083399573E-2</v>
      </c>
      <c r="PM184" s="484">
        <v>36</v>
      </c>
      <c r="PN184" s="479">
        <v>10944</v>
      </c>
      <c r="PO184" s="485">
        <v>2026</v>
      </c>
      <c r="PP184" s="479">
        <v>33</v>
      </c>
      <c r="PQ184" s="479">
        <v>0</v>
      </c>
      <c r="PR184" s="486" t="s">
        <v>1954</v>
      </c>
      <c r="PS184" s="486" t="s">
        <v>1595</v>
      </c>
      <c r="PT184" s="479">
        <v>1</v>
      </c>
      <c r="PU184" s="487" t="s">
        <v>1953</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row>
    <row r="185" spans="1:457" x14ac:dyDescent="0.35">
      <c r="A185" s="459" t="s">
        <v>1955</v>
      </c>
      <c r="B185" s="460">
        <v>2.4271664363711789</v>
      </c>
      <c r="C185" s="488">
        <f>NPV(About!A$94,'H2 Data'!AE$2:BH$2)/30*AB185+B185</f>
        <v>3.7472704939997787</v>
      </c>
      <c r="D185" s="462" t="s">
        <v>1592</v>
      </c>
      <c r="E185" s="463" t="s">
        <v>1955</v>
      </c>
      <c r="F185" s="463" t="s">
        <v>1391</v>
      </c>
      <c r="G185" s="463" t="s">
        <v>1593</v>
      </c>
      <c r="H185" s="463" t="s">
        <v>1393</v>
      </c>
      <c r="I185" s="463" t="s">
        <v>1595</v>
      </c>
      <c r="J185" s="464">
        <v>2030</v>
      </c>
      <c r="K185" s="465">
        <v>575</v>
      </c>
      <c r="L185" s="466">
        <v>0.95</v>
      </c>
      <c r="M185" s="466">
        <v>2.3300000000000001E-2</v>
      </c>
      <c r="N185" s="466">
        <v>0.25</v>
      </c>
      <c r="O185" s="471">
        <v>0.09</v>
      </c>
      <c r="P185" s="465">
        <v>1</v>
      </c>
      <c r="Q185" s="465">
        <v>2</v>
      </c>
      <c r="R185" s="465">
        <v>30</v>
      </c>
      <c r="S185" s="467" t="s">
        <v>1395</v>
      </c>
      <c r="T185" s="468">
        <v>42457.999999999993</v>
      </c>
      <c r="U185" s="468">
        <v>418517.99999999994</v>
      </c>
      <c r="V185" s="468">
        <v>145570.99999999997</v>
      </c>
      <c r="W185" s="468">
        <v>29112.999999999996</v>
      </c>
      <c r="X185" s="465">
        <v>0</v>
      </c>
      <c r="Y185" s="469" t="s">
        <v>1945</v>
      </c>
      <c r="Z185" s="470">
        <v>18.559999999999999</v>
      </c>
      <c r="AA185" s="469" t="s">
        <v>1397</v>
      </c>
      <c r="AB185" s="465">
        <v>8.9999999999999993E-3</v>
      </c>
      <c r="AC185" s="466">
        <v>0.7</v>
      </c>
      <c r="AD185" s="466">
        <v>0.7</v>
      </c>
      <c r="AE185" s="466">
        <v>0.7</v>
      </c>
      <c r="AF185" s="467" t="s">
        <v>1398</v>
      </c>
      <c r="AG185" s="465">
        <v>438</v>
      </c>
      <c r="AH185" s="465">
        <v>438</v>
      </c>
      <c r="AI185" s="465">
        <v>438</v>
      </c>
      <c r="AJ185" s="465">
        <v>30</v>
      </c>
      <c r="AK185" s="469" t="s">
        <v>1399</v>
      </c>
      <c r="AL185" s="466">
        <v>1</v>
      </c>
      <c r="AM185" s="466">
        <v>0</v>
      </c>
      <c r="AN185" s="469" t="s">
        <v>1400</v>
      </c>
      <c r="AO185" s="466"/>
      <c r="AP185" s="466"/>
      <c r="AQ185" s="466"/>
      <c r="AR185" s="466"/>
      <c r="AS185" s="466"/>
      <c r="AT185" s="466"/>
      <c r="AU185" s="466"/>
      <c r="AV185" s="466"/>
      <c r="AW185" s="466"/>
      <c r="AX185" s="466"/>
      <c r="AY185" s="466"/>
      <c r="AZ185" s="466"/>
      <c r="BA185" s="466"/>
      <c r="BB185" s="466"/>
      <c r="BC185" s="466"/>
      <c r="BD185" s="466"/>
      <c r="BE185" s="466"/>
      <c r="BF185" s="466"/>
      <c r="BG185" s="466"/>
      <c r="BH185" s="466"/>
      <c r="BI185" s="466"/>
      <c r="BJ185" s="466"/>
      <c r="BK185" s="466"/>
      <c r="BL185" s="466"/>
      <c r="BM185" s="466"/>
      <c r="BN185" s="466"/>
      <c r="BO185" s="466"/>
      <c r="BP185" s="466"/>
      <c r="BQ185" s="466"/>
      <c r="BR185" s="466"/>
      <c r="BS185" s="466"/>
      <c r="BT185" s="466"/>
      <c r="BU185" s="466"/>
      <c r="BV185" s="466"/>
      <c r="BW185" s="466"/>
      <c r="BX185" s="466"/>
      <c r="BY185" s="466"/>
      <c r="BZ185" s="466"/>
      <c r="CA185" s="466"/>
      <c r="CB185" s="466"/>
      <c r="CC185" s="466"/>
      <c r="CD185" s="466"/>
      <c r="CE185" s="466"/>
      <c r="CF185" s="466"/>
      <c r="CG185" s="466"/>
      <c r="CH185" s="466"/>
      <c r="CI185" s="466"/>
      <c r="CJ185" s="466"/>
      <c r="CK185" s="466"/>
      <c r="CL185" s="466"/>
      <c r="CM185" s="466"/>
      <c r="CN185" s="466"/>
      <c r="CO185" s="466"/>
      <c r="CP185" s="466"/>
      <c r="CQ185" s="466"/>
      <c r="CR185" s="466"/>
      <c r="CS185" s="466"/>
      <c r="CT185" s="466"/>
      <c r="CU185" s="466"/>
      <c r="CV185" s="466"/>
      <c r="CW185" s="466"/>
      <c r="CX185" s="466"/>
      <c r="CY185" s="466"/>
      <c r="CZ185" s="466"/>
      <c r="DA185" s="466"/>
      <c r="DB185" s="466"/>
      <c r="DC185" s="466"/>
      <c r="DD185" s="466"/>
      <c r="DE185" s="466"/>
      <c r="DF185" s="466"/>
      <c r="DG185" s="466"/>
      <c r="DH185" s="466"/>
      <c r="DI185" s="466"/>
      <c r="DJ185" s="466"/>
      <c r="DK185" s="466"/>
      <c r="DL185" s="466"/>
      <c r="DM185" s="466"/>
      <c r="DN185" s="466"/>
      <c r="DO185" s="466"/>
      <c r="DP185" s="466"/>
      <c r="DQ185" s="466"/>
      <c r="DR185" s="466"/>
      <c r="DS185" s="466"/>
      <c r="DT185" s="466"/>
      <c r="DU185" s="466"/>
      <c r="DV185" s="466"/>
      <c r="DW185" s="471"/>
      <c r="DX185" s="466"/>
      <c r="DY185" s="466"/>
      <c r="DZ185" s="466"/>
      <c r="EA185" s="466"/>
      <c r="EB185" s="466"/>
      <c r="EC185" s="466"/>
      <c r="ED185" s="466"/>
      <c r="EE185" s="466"/>
      <c r="EF185" s="466"/>
      <c r="EG185" s="466"/>
      <c r="EH185" s="466"/>
      <c r="EI185" s="466"/>
      <c r="EJ185" s="466"/>
      <c r="EK185" s="465"/>
      <c r="EL185" s="465"/>
      <c r="EM185" s="465"/>
      <c r="EN185" s="465"/>
      <c r="EO185" s="466"/>
      <c r="EP185" s="466"/>
      <c r="EQ185" s="466"/>
      <c r="ER185" s="465"/>
      <c r="ES185" s="465"/>
      <c r="ET185" s="465"/>
      <c r="EU185" s="465"/>
      <c r="EV185" s="465"/>
      <c r="EW185" s="467"/>
      <c r="EX185" s="467" t="s">
        <v>1401</v>
      </c>
      <c r="EY185" s="467">
        <v>0</v>
      </c>
      <c r="EZ185" s="467">
        <v>0</v>
      </c>
      <c r="FA185" s="467">
        <v>0</v>
      </c>
      <c r="FB185" s="469" t="s">
        <v>1402</v>
      </c>
      <c r="FC185" s="467">
        <v>62.117280000000001</v>
      </c>
      <c r="FD185" s="469" t="s">
        <v>1403</v>
      </c>
      <c r="FE185" s="467">
        <v>1589.991</v>
      </c>
      <c r="FF185" s="469" t="s">
        <v>1404</v>
      </c>
      <c r="FG185" s="467">
        <v>0</v>
      </c>
      <c r="FH185" s="469" t="s">
        <v>1405</v>
      </c>
      <c r="FI185" s="467">
        <v>0</v>
      </c>
      <c r="FJ185" s="469" t="s">
        <v>1405</v>
      </c>
      <c r="FK185" s="467">
        <v>0</v>
      </c>
      <c r="FL185" s="472">
        <v>0</v>
      </c>
      <c r="FM185" s="473">
        <v>0</v>
      </c>
      <c r="FN185" s="473">
        <v>0</v>
      </c>
      <c r="FO185" s="473">
        <v>0</v>
      </c>
      <c r="FP185" s="473">
        <v>0</v>
      </c>
      <c r="FQ185" s="473">
        <v>0</v>
      </c>
      <c r="FR185" s="473">
        <v>0</v>
      </c>
      <c r="FS185" s="473">
        <v>0</v>
      </c>
      <c r="FT185" s="473">
        <v>0</v>
      </c>
      <c r="FU185" s="473">
        <v>0</v>
      </c>
      <c r="FV185" s="473">
        <v>0</v>
      </c>
      <c r="FW185" s="473">
        <v>0</v>
      </c>
      <c r="FX185" s="473">
        <v>0</v>
      </c>
      <c r="FY185" s="473">
        <v>0</v>
      </c>
      <c r="FZ185" s="473">
        <v>0</v>
      </c>
      <c r="GA185" s="473">
        <v>0</v>
      </c>
      <c r="GB185" s="473">
        <v>0</v>
      </c>
      <c r="GC185" s="473">
        <v>0</v>
      </c>
      <c r="GD185" s="473">
        <v>0</v>
      </c>
      <c r="GE185" s="473">
        <v>0</v>
      </c>
      <c r="GF185" s="473">
        <v>0</v>
      </c>
      <c r="GG185" s="473">
        <v>0</v>
      </c>
      <c r="GH185" s="473">
        <v>0</v>
      </c>
      <c r="GI185" s="473">
        <v>0</v>
      </c>
      <c r="GJ185" s="473">
        <v>0</v>
      </c>
      <c r="GK185" s="473">
        <v>0</v>
      </c>
      <c r="GL185" s="473">
        <v>0</v>
      </c>
      <c r="GM185" s="473">
        <v>0</v>
      </c>
      <c r="GN185" s="473">
        <v>0</v>
      </c>
      <c r="GO185" s="473">
        <v>0</v>
      </c>
      <c r="GP185" s="473">
        <v>0</v>
      </c>
      <c r="GQ185" s="473">
        <v>0</v>
      </c>
      <c r="GR185" s="473">
        <v>0</v>
      </c>
      <c r="GS185" s="473">
        <v>0</v>
      </c>
      <c r="GT185" s="473">
        <v>0</v>
      </c>
      <c r="GU185" s="473">
        <v>0</v>
      </c>
      <c r="GV185" s="473">
        <v>0</v>
      </c>
      <c r="GW185" s="473">
        <v>0</v>
      </c>
      <c r="GX185" s="473">
        <v>0</v>
      </c>
      <c r="GY185" s="473">
        <v>0</v>
      </c>
      <c r="GZ185" s="473">
        <v>0</v>
      </c>
      <c r="HA185" s="473">
        <v>0</v>
      </c>
      <c r="HB185" s="473">
        <v>0</v>
      </c>
      <c r="HC185" s="473">
        <v>0</v>
      </c>
      <c r="HD185" s="473">
        <v>0</v>
      </c>
      <c r="HE185" s="473">
        <v>0</v>
      </c>
      <c r="HF185" s="473">
        <v>0</v>
      </c>
      <c r="HG185" s="473">
        <v>0</v>
      </c>
      <c r="HH185" s="473">
        <v>0</v>
      </c>
      <c r="HI185" s="473">
        <v>0</v>
      </c>
      <c r="HJ185" s="473">
        <v>0</v>
      </c>
      <c r="HK185" s="473">
        <v>0</v>
      </c>
      <c r="HL185" s="473">
        <v>0</v>
      </c>
      <c r="HM185" s="473">
        <v>0</v>
      </c>
      <c r="HN185" s="473">
        <v>0</v>
      </c>
      <c r="HO185" s="473">
        <v>0</v>
      </c>
      <c r="HP185" s="473">
        <v>0</v>
      </c>
      <c r="HQ185" s="473">
        <v>0</v>
      </c>
      <c r="HR185" s="473">
        <v>0</v>
      </c>
      <c r="HS185" s="473">
        <v>0</v>
      </c>
      <c r="HT185" s="473">
        <v>0</v>
      </c>
      <c r="HU185" s="473">
        <v>0</v>
      </c>
      <c r="HV185" s="473">
        <v>0</v>
      </c>
      <c r="HW185" s="473">
        <v>0</v>
      </c>
      <c r="HX185" s="473">
        <v>0</v>
      </c>
      <c r="HY185" s="473">
        <v>0</v>
      </c>
      <c r="HZ185" s="473">
        <v>0</v>
      </c>
      <c r="IA185" s="473">
        <v>0</v>
      </c>
      <c r="IB185" s="473">
        <v>0</v>
      </c>
      <c r="IC185" s="473">
        <v>0</v>
      </c>
      <c r="ID185" s="473">
        <v>0</v>
      </c>
      <c r="IE185" s="473">
        <v>0</v>
      </c>
      <c r="IF185" s="473">
        <v>0</v>
      </c>
      <c r="IG185" s="473">
        <v>0</v>
      </c>
      <c r="IH185" s="473">
        <v>0</v>
      </c>
      <c r="II185" s="473">
        <v>0</v>
      </c>
      <c r="IJ185" s="473">
        <v>0</v>
      </c>
      <c r="IK185" s="473">
        <v>0</v>
      </c>
      <c r="IL185" s="473">
        <v>0</v>
      </c>
      <c r="IM185" s="473">
        <v>0</v>
      </c>
      <c r="IN185" s="473">
        <v>0</v>
      </c>
      <c r="IO185" s="473">
        <v>0</v>
      </c>
      <c r="IP185" s="473">
        <v>0</v>
      </c>
      <c r="IQ185" s="473">
        <v>0</v>
      </c>
      <c r="IR185" s="473">
        <v>0</v>
      </c>
      <c r="IS185" s="473">
        <v>0</v>
      </c>
      <c r="IT185" s="473">
        <v>0</v>
      </c>
      <c r="IU185" s="473">
        <v>0</v>
      </c>
      <c r="IV185" s="473">
        <v>0</v>
      </c>
      <c r="IW185" s="473">
        <v>0</v>
      </c>
      <c r="IX185" s="473">
        <v>0</v>
      </c>
      <c r="IY185" s="473">
        <v>0</v>
      </c>
      <c r="IZ185" s="473">
        <v>0</v>
      </c>
      <c r="JA185" s="473">
        <v>0</v>
      </c>
      <c r="JB185" s="473">
        <v>0</v>
      </c>
      <c r="JC185" s="473">
        <v>0</v>
      </c>
      <c r="JD185" s="473">
        <v>0</v>
      </c>
      <c r="JE185" s="473">
        <v>0</v>
      </c>
      <c r="JF185" s="473">
        <v>0</v>
      </c>
      <c r="JG185" s="473">
        <v>0</v>
      </c>
      <c r="JH185" s="473">
        <v>0</v>
      </c>
      <c r="JI185" s="467" t="s">
        <v>1416</v>
      </c>
      <c r="JJ185" s="467" t="s">
        <v>1416</v>
      </c>
      <c r="JK185" s="395"/>
      <c r="JL185" s="395"/>
      <c r="JM185" s="395"/>
      <c r="JN185" s="395"/>
      <c r="JO185" s="395"/>
      <c r="JP185" s="395"/>
      <c r="JQ185" s="395"/>
      <c r="JR185" s="395"/>
      <c r="JS185" s="395"/>
      <c r="JT185" s="395"/>
      <c r="JU185" s="395"/>
      <c r="JV185" s="395"/>
      <c r="JW185" s="395"/>
      <c r="JX185" s="395"/>
      <c r="JY185" s="395"/>
      <c r="JZ185" s="395"/>
      <c r="KA185" s="395"/>
      <c r="KB185" s="395"/>
      <c r="KC185" s="395"/>
      <c r="KD185" s="395"/>
      <c r="KE185" s="395"/>
      <c r="KF185" s="395"/>
      <c r="KG185" s="395"/>
      <c r="KH185" s="395"/>
      <c r="KI185" s="395"/>
      <c r="KJ185" s="395"/>
      <c r="KK185" s="395"/>
      <c r="KL185" s="395"/>
      <c r="KM185" s="395"/>
      <c r="KN185" s="395"/>
      <c r="KO185" s="395"/>
      <c r="KP185" s="395"/>
      <c r="KQ185" s="395"/>
      <c r="KR185" s="395"/>
      <c r="KS185" s="395"/>
      <c r="KT185" s="395"/>
      <c r="KU185" s="395"/>
      <c r="KV185" s="395"/>
      <c r="KW185" s="395"/>
      <c r="KX185" s="395"/>
      <c r="KY185" s="395"/>
      <c r="KZ185" s="395"/>
      <c r="LA185" s="395"/>
      <c r="LB185" s="395"/>
      <c r="LC185" s="395"/>
      <c r="LD185" s="395"/>
      <c r="LE185" s="395"/>
      <c r="LF185" s="395"/>
      <c r="LG185" s="395"/>
      <c r="LH185" s="395"/>
      <c r="LI185" s="395"/>
      <c r="LJ185" s="395"/>
      <c r="LK185" s="395"/>
      <c r="LL185" s="395"/>
      <c r="LM185" s="395"/>
      <c r="LN185" s="395"/>
      <c r="LO185" s="395"/>
      <c r="LP185" s="395"/>
      <c r="LQ185" s="395"/>
      <c r="LR185" s="395"/>
      <c r="LS185" s="395"/>
      <c r="LT185" s="395"/>
      <c r="LU185" s="395"/>
      <c r="LV185" s="395"/>
      <c r="LW185" s="395"/>
      <c r="LX185" s="395"/>
      <c r="LY185" s="395"/>
      <c r="LZ185" s="395"/>
      <c r="MA185" s="395"/>
      <c r="MB185" s="395"/>
      <c r="MC185" s="395"/>
      <c r="MD185" s="395"/>
      <c r="ME185" s="395"/>
      <c r="MF185" s="395"/>
      <c r="MG185" s="395"/>
      <c r="MH185" s="395"/>
      <c r="MI185" s="395"/>
      <c r="MJ185" s="395"/>
      <c r="MK185" s="395"/>
      <c r="ML185" s="395"/>
      <c r="MM185" s="395"/>
      <c r="MN185" s="395"/>
      <c r="MO185" s="395"/>
      <c r="MP185" s="395"/>
      <c r="MQ185" s="395"/>
      <c r="MR185" s="395"/>
      <c r="MS185" s="395"/>
      <c r="MT185" s="395"/>
      <c r="MU185" s="395"/>
      <c r="MV185" s="395"/>
      <c r="MW185" s="395"/>
      <c r="MX185" s="395"/>
      <c r="MY185" s="395"/>
      <c r="MZ185" s="395"/>
      <c r="NA185" s="395"/>
      <c r="NB185" s="395"/>
      <c r="NC185" s="395"/>
      <c r="ND185" s="395"/>
      <c r="NE185" s="395"/>
      <c r="NF185" s="395"/>
      <c r="NG185" s="489"/>
      <c r="NH185" s="475">
        <v>2.4271664363711789</v>
      </c>
      <c r="NI185" s="475">
        <v>20.198879083480946</v>
      </c>
      <c r="NJ185" s="475">
        <v>2.4499397195627726</v>
      </c>
      <c r="NK185" s="475">
        <v>4636.6517759999997</v>
      </c>
      <c r="NL185" s="475">
        <v>15.299439818837024</v>
      </c>
      <c r="NM185" s="475">
        <v>0.14557099999999998</v>
      </c>
      <c r="NN185" s="475">
        <v>0.41851799999999995</v>
      </c>
      <c r="NO185" s="475">
        <v>4.2457999999999996E-2</v>
      </c>
      <c r="NP185" s="475">
        <v>2.6531658317267098E-2</v>
      </c>
      <c r="NQ185" s="475">
        <v>0.34638732560422825</v>
      </c>
      <c r="NR185" s="475">
        <v>1.1873618474261864</v>
      </c>
      <c r="NS185" s="475">
        <v>0</v>
      </c>
      <c r="NT185" s="475">
        <v>10.952381590005398</v>
      </c>
      <c r="NU185" s="475">
        <v>0.4071357617982711</v>
      </c>
      <c r="NV185" s="475">
        <v>0</v>
      </c>
      <c r="NW185" s="475">
        <v>0.58553732642659462</v>
      </c>
      <c r="NX185" s="475">
        <v>0</v>
      </c>
      <c r="NY185" s="475">
        <v>0</v>
      </c>
      <c r="NZ185" s="475">
        <v>1.1610256509418084</v>
      </c>
      <c r="OA185" s="475">
        <v>2.0342525252557874E-2</v>
      </c>
      <c r="OB185" s="475">
        <v>0.30000000000000004</v>
      </c>
      <c r="OC185" s="475">
        <v>1.0582215896091529</v>
      </c>
      <c r="OD185" s="475">
        <v>6.0302981875273754E-17</v>
      </c>
      <c r="OE185" s="475">
        <v>6.1953197354917314E-16</v>
      </c>
      <c r="OF185" s="475">
        <v>9.0000000596046487E-2</v>
      </c>
      <c r="OG185" s="475">
        <v>6.7912349104881295E-2</v>
      </c>
      <c r="OH185" s="475">
        <v>0.4105512551921745</v>
      </c>
      <c r="OI185" s="475">
        <v>0.09</v>
      </c>
      <c r="OJ185" s="475">
        <v>4.3799999999999999E-2</v>
      </c>
      <c r="OK185" s="475">
        <v>4.8461999999999998E-2</v>
      </c>
      <c r="OL185" s="475">
        <v>0.85108827461950598</v>
      </c>
      <c r="OM185" s="475" t="s">
        <v>1395</v>
      </c>
      <c r="ON185" s="475">
        <v>1</v>
      </c>
      <c r="OO185" s="475">
        <v>174</v>
      </c>
      <c r="OP185" s="490"/>
      <c r="OQ185" s="491" t="s">
        <v>1395</v>
      </c>
      <c r="OR185" s="478" t="s">
        <v>1395</v>
      </c>
      <c r="OS185" s="479">
        <v>635659.99999999988</v>
      </c>
      <c r="OT185" s="479">
        <v>2030</v>
      </c>
      <c r="OU185" s="479" t="s">
        <v>1395</v>
      </c>
      <c r="OV185" s="479" t="s">
        <v>1395</v>
      </c>
      <c r="OW185" s="479">
        <v>0</v>
      </c>
      <c r="OX185" s="479">
        <v>1</v>
      </c>
      <c r="OY185" s="480">
        <v>1</v>
      </c>
      <c r="OZ185" s="480">
        <v>0.83749627614834921</v>
      </c>
      <c r="PA185" s="481"/>
      <c r="PB185" s="482">
        <v>2.4271664363711789</v>
      </c>
      <c r="PC185" s="483"/>
      <c r="PD185" s="478">
        <v>296.82939783074153</v>
      </c>
      <c r="PE185" s="479">
        <v>3.0318392910276032E-13</v>
      </c>
      <c r="PF185" s="479">
        <v>517.86799244769986</v>
      </c>
      <c r="PG185" s="480">
        <v>2.4271664363711789</v>
      </c>
      <c r="PH185" s="483"/>
      <c r="PI185" s="478">
        <v>2.4271664363711789</v>
      </c>
      <c r="PJ185" s="479">
        <v>114300</v>
      </c>
      <c r="PK185" s="479">
        <v>575</v>
      </c>
      <c r="PL185" s="479">
        <v>5.6767615377686376E-3</v>
      </c>
      <c r="PM185" s="484">
        <v>36</v>
      </c>
      <c r="PN185" s="479">
        <v>10908</v>
      </c>
      <c r="PO185" s="485">
        <v>2027</v>
      </c>
      <c r="PP185" s="479">
        <v>33</v>
      </c>
      <c r="PQ185" s="479">
        <v>0</v>
      </c>
      <c r="PR185" s="486" t="s">
        <v>1956</v>
      </c>
      <c r="PS185" s="486" t="s">
        <v>1595</v>
      </c>
      <c r="PT185" s="479">
        <v>1</v>
      </c>
      <c r="PU185" s="487" t="s">
        <v>1955</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row>
    <row r="186" spans="1:457" x14ac:dyDescent="0.35">
      <c r="A186" s="459" t="s">
        <v>1957</v>
      </c>
      <c r="B186" s="460">
        <v>2.4328431979089475</v>
      </c>
      <c r="C186" s="488">
        <f>NPV(About!A$94,'H2 Data'!AE$2:BH$2)/30*AB186+B186</f>
        <v>3.7529472555375474</v>
      </c>
      <c r="D186" s="462" t="s">
        <v>1592</v>
      </c>
      <c r="E186" s="463" t="s">
        <v>1957</v>
      </c>
      <c r="F186" s="463" t="s">
        <v>1391</v>
      </c>
      <c r="G186" s="463" t="s">
        <v>1593</v>
      </c>
      <c r="H186" s="463" t="s">
        <v>1393</v>
      </c>
      <c r="I186" s="463" t="s">
        <v>1595</v>
      </c>
      <c r="J186" s="464">
        <v>2031</v>
      </c>
      <c r="K186" s="465">
        <v>575</v>
      </c>
      <c r="L186" s="466">
        <v>0.95</v>
      </c>
      <c r="M186" s="466">
        <v>2.3300000000000001E-2</v>
      </c>
      <c r="N186" s="466">
        <v>0.25</v>
      </c>
      <c r="O186" s="471">
        <v>0.09</v>
      </c>
      <c r="P186" s="465">
        <v>1</v>
      </c>
      <c r="Q186" s="465">
        <v>2</v>
      </c>
      <c r="R186" s="465">
        <v>30</v>
      </c>
      <c r="S186" s="467" t="s">
        <v>1395</v>
      </c>
      <c r="T186" s="468">
        <v>43320.000000000007</v>
      </c>
      <c r="U186" s="468">
        <v>427014.00000000006</v>
      </c>
      <c r="V186" s="468">
        <v>148527</v>
      </c>
      <c r="W186" s="468">
        <v>29704.000000000004</v>
      </c>
      <c r="X186" s="465">
        <v>0</v>
      </c>
      <c r="Y186" s="469" t="s">
        <v>1945</v>
      </c>
      <c r="Z186" s="470">
        <v>18.559999999999999</v>
      </c>
      <c r="AA186" s="469" t="s">
        <v>1397</v>
      </c>
      <c r="AB186" s="465">
        <v>8.9999999999999993E-3</v>
      </c>
      <c r="AC186" s="466">
        <v>0.7</v>
      </c>
      <c r="AD186" s="466">
        <v>0.7</v>
      </c>
      <c r="AE186" s="466">
        <v>0.7</v>
      </c>
      <c r="AF186" s="467" t="s">
        <v>1398</v>
      </c>
      <c r="AG186" s="465">
        <v>437</v>
      </c>
      <c r="AH186" s="465">
        <v>437</v>
      </c>
      <c r="AI186" s="465">
        <v>437</v>
      </c>
      <c r="AJ186" s="465">
        <v>30</v>
      </c>
      <c r="AK186" s="469" t="s">
        <v>1399</v>
      </c>
      <c r="AL186" s="466">
        <v>1</v>
      </c>
      <c r="AM186" s="466">
        <v>0</v>
      </c>
      <c r="AN186" s="469" t="s">
        <v>1400</v>
      </c>
      <c r="AO186" s="466"/>
      <c r="AP186" s="466"/>
      <c r="AQ186" s="466"/>
      <c r="AR186" s="466"/>
      <c r="AS186" s="466"/>
      <c r="AT186" s="466"/>
      <c r="AU186" s="466"/>
      <c r="AV186" s="466"/>
      <c r="AW186" s="466"/>
      <c r="AX186" s="466"/>
      <c r="AY186" s="466"/>
      <c r="AZ186" s="466"/>
      <c r="BA186" s="466"/>
      <c r="BB186" s="466"/>
      <c r="BC186" s="466"/>
      <c r="BD186" s="466"/>
      <c r="BE186" s="466"/>
      <c r="BF186" s="466"/>
      <c r="BG186" s="466"/>
      <c r="BH186" s="466"/>
      <c r="BI186" s="466"/>
      <c r="BJ186" s="466"/>
      <c r="BK186" s="466"/>
      <c r="BL186" s="466"/>
      <c r="BM186" s="466"/>
      <c r="BN186" s="466"/>
      <c r="BO186" s="466"/>
      <c r="BP186" s="466"/>
      <c r="BQ186" s="466"/>
      <c r="BR186" s="466"/>
      <c r="BS186" s="466"/>
      <c r="BT186" s="466"/>
      <c r="BU186" s="466"/>
      <c r="BV186" s="466"/>
      <c r="BW186" s="466"/>
      <c r="BX186" s="466"/>
      <c r="BY186" s="466"/>
      <c r="BZ186" s="466"/>
      <c r="CA186" s="466"/>
      <c r="CB186" s="466"/>
      <c r="CC186" s="466"/>
      <c r="CD186" s="466"/>
      <c r="CE186" s="466"/>
      <c r="CF186" s="466"/>
      <c r="CG186" s="466"/>
      <c r="CH186" s="466"/>
      <c r="CI186" s="466"/>
      <c r="CJ186" s="466"/>
      <c r="CK186" s="466"/>
      <c r="CL186" s="466"/>
      <c r="CM186" s="466"/>
      <c r="CN186" s="466"/>
      <c r="CO186" s="466"/>
      <c r="CP186" s="466"/>
      <c r="CQ186" s="466"/>
      <c r="CR186" s="466"/>
      <c r="CS186" s="466"/>
      <c r="CT186" s="466"/>
      <c r="CU186" s="466"/>
      <c r="CV186" s="466"/>
      <c r="CW186" s="466"/>
      <c r="CX186" s="466"/>
      <c r="CY186" s="466"/>
      <c r="CZ186" s="466"/>
      <c r="DA186" s="466"/>
      <c r="DB186" s="466"/>
      <c r="DC186" s="466"/>
      <c r="DD186" s="466"/>
      <c r="DE186" s="466"/>
      <c r="DF186" s="466"/>
      <c r="DG186" s="466"/>
      <c r="DH186" s="466"/>
      <c r="DI186" s="466"/>
      <c r="DJ186" s="466"/>
      <c r="DK186" s="466"/>
      <c r="DL186" s="466"/>
      <c r="DM186" s="466"/>
      <c r="DN186" s="466"/>
      <c r="DO186" s="466"/>
      <c r="DP186" s="466"/>
      <c r="DQ186" s="466"/>
      <c r="DR186" s="466"/>
      <c r="DS186" s="466"/>
      <c r="DT186" s="466"/>
      <c r="DU186" s="466"/>
      <c r="DV186" s="466"/>
      <c r="DW186" s="471"/>
      <c r="DX186" s="466"/>
      <c r="DY186" s="466"/>
      <c r="DZ186" s="466"/>
      <c r="EA186" s="466"/>
      <c r="EB186" s="466"/>
      <c r="EC186" s="466"/>
      <c r="ED186" s="466"/>
      <c r="EE186" s="466"/>
      <c r="EF186" s="466"/>
      <c r="EG186" s="466"/>
      <c r="EH186" s="466"/>
      <c r="EI186" s="466"/>
      <c r="EJ186" s="466"/>
      <c r="EK186" s="465"/>
      <c r="EL186" s="465"/>
      <c r="EM186" s="465"/>
      <c r="EN186" s="465"/>
      <c r="EO186" s="466"/>
      <c r="EP186" s="466"/>
      <c r="EQ186" s="466"/>
      <c r="ER186" s="465"/>
      <c r="ES186" s="465"/>
      <c r="ET186" s="465"/>
      <c r="EU186" s="465"/>
      <c r="EV186" s="465"/>
      <c r="EW186" s="467"/>
      <c r="EX186" s="467" t="s">
        <v>1401</v>
      </c>
      <c r="EY186" s="467">
        <v>0</v>
      </c>
      <c r="EZ186" s="467">
        <v>0</v>
      </c>
      <c r="FA186" s="467">
        <v>0</v>
      </c>
      <c r="FB186" s="469" t="s">
        <v>1402</v>
      </c>
      <c r="FC186" s="467">
        <v>62.117280000000001</v>
      </c>
      <c r="FD186" s="469" t="s">
        <v>1403</v>
      </c>
      <c r="FE186" s="467">
        <v>1589.991</v>
      </c>
      <c r="FF186" s="469" t="s">
        <v>1404</v>
      </c>
      <c r="FG186" s="467">
        <v>0</v>
      </c>
      <c r="FH186" s="469" t="s">
        <v>1405</v>
      </c>
      <c r="FI186" s="467">
        <v>0</v>
      </c>
      <c r="FJ186" s="469" t="s">
        <v>1405</v>
      </c>
      <c r="FK186" s="467">
        <v>0</v>
      </c>
      <c r="FL186" s="472">
        <v>0</v>
      </c>
      <c r="FM186" s="473">
        <v>0</v>
      </c>
      <c r="FN186" s="473">
        <v>0</v>
      </c>
      <c r="FO186" s="473">
        <v>0</v>
      </c>
      <c r="FP186" s="473">
        <v>0</v>
      </c>
      <c r="FQ186" s="473">
        <v>0</v>
      </c>
      <c r="FR186" s="473">
        <v>0</v>
      </c>
      <c r="FS186" s="473">
        <v>0</v>
      </c>
      <c r="FT186" s="473">
        <v>0</v>
      </c>
      <c r="FU186" s="473">
        <v>0</v>
      </c>
      <c r="FV186" s="473">
        <v>0</v>
      </c>
      <c r="FW186" s="473">
        <v>0</v>
      </c>
      <c r="FX186" s="473">
        <v>0</v>
      </c>
      <c r="FY186" s="473">
        <v>0</v>
      </c>
      <c r="FZ186" s="473">
        <v>0</v>
      </c>
      <c r="GA186" s="473">
        <v>0</v>
      </c>
      <c r="GB186" s="473">
        <v>0</v>
      </c>
      <c r="GC186" s="473">
        <v>0</v>
      </c>
      <c r="GD186" s="473">
        <v>0</v>
      </c>
      <c r="GE186" s="473">
        <v>0</v>
      </c>
      <c r="GF186" s="473">
        <v>0</v>
      </c>
      <c r="GG186" s="473">
        <v>0</v>
      </c>
      <c r="GH186" s="473">
        <v>0</v>
      </c>
      <c r="GI186" s="473">
        <v>0</v>
      </c>
      <c r="GJ186" s="473">
        <v>0</v>
      </c>
      <c r="GK186" s="473">
        <v>0</v>
      </c>
      <c r="GL186" s="473">
        <v>0</v>
      </c>
      <c r="GM186" s="473">
        <v>0</v>
      </c>
      <c r="GN186" s="473">
        <v>0</v>
      </c>
      <c r="GO186" s="473">
        <v>0</v>
      </c>
      <c r="GP186" s="473">
        <v>0</v>
      </c>
      <c r="GQ186" s="473">
        <v>0</v>
      </c>
      <c r="GR186" s="473">
        <v>0</v>
      </c>
      <c r="GS186" s="473">
        <v>0</v>
      </c>
      <c r="GT186" s="473">
        <v>0</v>
      </c>
      <c r="GU186" s="473">
        <v>0</v>
      </c>
      <c r="GV186" s="473">
        <v>0</v>
      </c>
      <c r="GW186" s="473">
        <v>0</v>
      </c>
      <c r="GX186" s="473">
        <v>0</v>
      </c>
      <c r="GY186" s="473">
        <v>0</v>
      </c>
      <c r="GZ186" s="473">
        <v>0</v>
      </c>
      <c r="HA186" s="473">
        <v>0</v>
      </c>
      <c r="HB186" s="473">
        <v>0</v>
      </c>
      <c r="HC186" s="473">
        <v>0</v>
      </c>
      <c r="HD186" s="473">
        <v>0</v>
      </c>
      <c r="HE186" s="473">
        <v>0</v>
      </c>
      <c r="HF186" s="473">
        <v>0</v>
      </c>
      <c r="HG186" s="473">
        <v>0</v>
      </c>
      <c r="HH186" s="473">
        <v>0</v>
      </c>
      <c r="HI186" s="473">
        <v>0</v>
      </c>
      <c r="HJ186" s="473">
        <v>0</v>
      </c>
      <c r="HK186" s="473">
        <v>0</v>
      </c>
      <c r="HL186" s="473">
        <v>0</v>
      </c>
      <c r="HM186" s="473">
        <v>0</v>
      </c>
      <c r="HN186" s="473">
        <v>0</v>
      </c>
      <c r="HO186" s="473">
        <v>0</v>
      </c>
      <c r="HP186" s="473">
        <v>0</v>
      </c>
      <c r="HQ186" s="473">
        <v>0</v>
      </c>
      <c r="HR186" s="473">
        <v>0</v>
      </c>
      <c r="HS186" s="473">
        <v>0</v>
      </c>
      <c r="HT186" s="473">
        <v>0</v>
      </c>
      <c r="HU186" s="473">
        <v>0</v>
      </c>
      <c r="HV186" s="473">
        <v>0</v>
      </c>
      <c r="HW186" s="473">
        <v>0</v>
      </c>
      <c r="HX186" s="473">
        <v>0</v>
      </c>
      <c r="HY186" s="473">
        <v>0</v>
      </c>
      <c r="HZ186" s="473">
        <v>0</v>
      </c>
      <c r="IA186" s="473">
        <v>0</v>
      </c>
      <c r="IB186" s="473">
        <v>0</v>
      </c>
      <c r="IC186" s="473">
        <v>0</v>
      </c>
      <c r="ID186" s="473">
        <v>0</v>
      </c>
      <c r="IE186" s="473">
        <v>0</v>
      </c>
      <c r="IF186" s="473">
        <v>0</v>
      </c>
      <c r="IG186" s="473">
        <v>0</v>
      </c>
      <c r="IH186" s="473">
        <v>0</v>
      </c>
      <c r="II186" s="473">
        <v>0</v>
      </c>
      <c r="IJ186" s="473">
        <v>0</v>
      </c>
      <c r="IK186" s="473">
        <v>0</v>
      </c>
      <c r="IL186" s="473">
        <v>0</v>
      </c>
      <c r="IM186" s="473">
        <v>0</v>
      </c>
      <c r="IN186" s="473">
        <v>0</v>
      </c>
      <c r="IO186" s="473">
        <v>0</v>
      </c>
      <c r="IP186" s="473">
        <v>0</v>
      </c>
      <c r="IQ186" s="473">
        <v>0</v>
      </c>
      <c r="IR186" s="473">
        <v>0</v>
      </c>
      <c r="IS186" s="473">
        <v>0</v>
      </c>
      <c r="IT186" s="473">
        <v>0</v>
      </c>
      <c r="IU186" s="473">
        <v>0</v>
      </c>
      <c r="IV186" s="473">
        <v>0</v>
      </c>
      <c r="IW186" s="473">
        <v>0</v>
      </c>
      <c r="IX186" s="473">
        <v>0</v>
      </c>
      <c r="IY186" s="473">
        <v>0</v>
      </c>
      <c r="IZ186" s="473">
        <v>0</v>
      </c>
      <c r="JA186" s="473">
        <v>0</v>
      </c>
      <c r="JB186" s="473">
        <v>0</v>
      </c>
      <c r="JC186" s="473">
        <v>0</v>
      </c>
      <c r="JD186" s="473">
        <v>0</v>
      </c>
      <c r="JE186" s="473">
        <v>0</v>
      </c>
      <c r="JF186" s="473">
        <v>0</v>
      </c>
      <c r="JG186" s="473">
        <v>0</v>
      </c>
      <c r="JH186" s="473">
        <v>0</v>
      </c>
      <c r="JI186" s="467" t="s">
        <v>1416</v>
      </c>
      <c r="JJ186" s="467" t="s">
        <v>1416</v>
      </c>
      <c r="JK186" s="395"/>
      <c r="JL186" s="395"/>
      <c r="JM186" s="395"/>
      <c r="JN186" s="395"/>
      <c r="JO186" s="395"/>
      <c r="JP186" s="395"/>
      <c r="JQ186" s="395"/>
      <c r="JR186" s="395"/>
      <c r="JS186" s="395"/>
      <c r="JT186" s="395"/>
      <c r="JU186" s="395"/>
      <c r="JV186" s="395"/>
      <c r="JW186" s="395"/>
      <c r="JX186" s="395"/>
      <c r="JY186" s="395"/>
      <c r="JZ186" s="395"/>
      <c r="KA186" s="395"/>
      <c r="KB186" s="395"/>
      <c r="KC186" s="395"/>
      <c r="KD186" s="395"/>
      <c r="KE186" s="395"/>
      <c r="KF186" s="395"/>
      <c r="KG186" s="395"/>
      <c r="KH186" s="395"/>
      <c r="KI186" s="395"/>
      <c r="KJ186" s="395"/>
      <c r="KK186" s="395"/>
      <c r="KL186" s="395"/>
      <c r="KM186" s="395"/>
      <c r="KN186" s="395"/>
      <c r="KO186" s="395"/>
      <c r="KP186" s="395"/>
      <c r="KQ186" s="395"/>
      <c r="KR186" s="395"/>
      <c r="KS186" s="395"/>
      <c r="KT186" s="395"/>
      <c r="KU186" s="395"/>
      <c r="KV186" s="395"/>
      <c r="KW186" s="395"/>
      <c r="KX186" s="395"/>
      <c r="KY186" s="395"/>
      <c r="KZ186" s="395"/>
      <c r="LA186" s="395"/>
      <c r="LB186" s="395"/>
      <c r="LC186" s="395"/>
      <c r="LD186" s="395"/>
      <c r="LE186" s="395"/>
      <c r="LF186" s="395"/>
      <c r="LG186" s="395"/>
      <c r="LH186" s="395"/>
      <c r="LI186" s="395"/>
      <c r="LJ186" s="395"/>
      <c r="LK186" s="395"/>
      <c r="LL186" s="395"/>
      <c r="LM186" s="395"/>
      <c r="LN186" s="395"/>
      <c r="LO186" s="395"/>
      <c r="LP186" s="395"/>
      <c r="LQ186" s="395"/>
      <c r="LR186" s="395"/>
      <c r="LS186" s="395"/>
      <c r="LT186" s="395"/>
      <c r="LU186" s="395"/>
      <c r="LV186" s="395"/>
      <c r="LW186" s="395"/>
      <c r="LX186" s="395"/>
      <c r="LY186" s="395"/>
      <c r="LZ186" s="395"/>
      <c r="MA186" s="395"/>
      <c r="MB186" s="395"/>
      <c r="MC186" s="395"/>
      <c r="MD186" s="395"/>
      <c r="ME186" s="395"/>
      <c r="MF186" s="395"/>
      <c r="MG186" s="395"/>
      <c r="MH186" s="395"/>
      <c r="MI186" s="395"/>
      <c r="MJ186" s="395"/>
      <c r="MK186" s="395"/>
      <c r="ML186" s="395"/>
      <c r="MM186" s="395"/>
      <c r="MN186" s="395"/>
      <c r="MO186" s="395"/>
      <c r="MP186" s="395"/>
      <c r="MQ186" s="395"/>
      <c r="MR186" s="395"/>
      <c r="MS186" s="395"/>
      <c r="MT186" s="395"/>
      <c r="MU186" s="395"/>
      <c r="MV186" s="395"/>
      <c r="MW186" s="395"/>
      <c r="MX186" s="395"/>
      <c r="MY186" s="395"/>
      <c r="MZ186" s="395"/>
      <c r="NA186" s="395"/>
      <c r="NB186" s="395"/>
      <c r="NC186" s="395"/>
      <c r="ND186" s="395"/>
      <c r="NE186" s="395"/>
      <c r="NF186" s="395"/>
      <c r="NG186" s="489"/>
      <c r="NH186" s="475">
        <v>2.4328431979089475</v>
      </c>
      <c r="NI186" s="475">
        <v>20.246121092998258</v>
      </c>
      <c r="NJ186" s="475">
        <v>2.477552064484791</v>
      </c>
      <c r="NK186" s="475">
        <v>4637.074943999999</v>
      </c>
      <c r="NL186" s="475">
        <v>15.336929494078184</v>
      </c>
      <c r="NM186" s="475">
        <v>0.14852699999999999</v>
      </c>
      <c r="NN186" s="475">
        <v>0.42701400000000006</v>
      </c>
      <c r="NO186" s="475">
        <v>4.3320000000000004E-2</v>
      </c>
      <c r="NP186" s="475">
        <v>2.7007583870273872E-2</v>
      </c>
      <c r="NQ186" s="475">
        <v>0.35248736954858606</v>
      </c>
      <c r="NR186" s="475">
        <v>1.2114697774732501</v>
      </c>
      <c r="NS186" s="475">
        <v>0</v>
      </c>
      <c r="NT186" s="475">
        <v>11.073147130504411</v>
      </c>
      <c r="NU186" s="475">
        <v>0.41544747017348604</v>
      </c>
      <c r="NV186" s="475">
        <v>0</v>
      </c>
      <c r="NW186" s="475">
        <v>0.54308410147569652</v>
      </c>
      <c r="NX186" s="475">
        <v>0</v>
      </c>
      <c r="NY186" s="475">
        <v>0</v>
      </c>
      <c r="NZ186" s="475">
        <v>1.068417477162207</v>
      </c>
      <c r="OA186" s="475">
        <v>2.0339494949490316E-2</v>
      </c>
      <c r="OB186" s="475">
        <v>0.30000000000000004</v>
      </c>
      <c r="OC186" s="475">
        <v>1.0409381447733979</v>
      </c>
      <c r="OD186" s="475">
        <v>-1.4650077361448408E-15</v>
      </c>
      <c r="OE186" s="475">
        <v>-1.5050982651502576E-14</v>
      </c>
      <c r="OF186" s="475">
        <v>9.0000000596046487E-2</v>
      </c>
      <c r="OG186" s="475">
        <v>6.6666987538337719E-2</v>
      </c>
      <c r="OH186" s="475">
        <v>0.39385657427188409</v>
      </c>
      <c r="OI186" s="475">
        <v>0.09</v>
      </c>
      <c r="OJ186" s="475">
        <v>4.370000000000001E-2</v>
      </c>
      <c r="OK186" s="475">
        <v>4.8413000000000005E-2</v>
      </c>
      <c r="OL186" s="475">
        <v>0.83421733578601298</v>
      </c>
      <c r="OM186" s="475" t="s">
        <v>1395</v>
      </c>
      <c r="ON186" s="475">
        <v>1</v>
      </c>
      <c r="OO186" s="475">
        <v>175</v>
      </c>
      <c r="OP186" s="490"/>
      <c r="OQ186" s="491" t="s">
        <v>1395</v>
      </c>
      <c r="OR186" s="478" t="s">
        <v>1395</v>
      </c>
      <c r="OS186" s="479">
        <v>648565</v>
      </c>
      <c r="OT186" s="479">
        <v>2031</v>
      </c>
      <c r="OU186" s="479" t="s">
        <v>1395</v>
      </c>
      <c r="OV186" s="479" t="s">
        <v>1395</v>
      </c>
      <c r="OW186" s="479">
        <v>0</v>
      </c>
      <c r="OX186" s="479">
        <v>1</v>
      </c>
      <c r="OY186" s="480">
        <v>1</v>
      </c>
      <c r="OZ186" s="480">
        <v>0.82080415955833841</v>
      </c>
      <c r="PA186" s="481"/>
      <c r="PB186" s="482">
        <v>2.4328431979089475</v>
      </c>
      <c r="PC186" s="483"/>
      <c r="PD186" s="478">
        <v>296.85213041907394</v>
      </c>
      <c r="PE186" s="479">
        <v>-7.2195796228863387E-12</v>
      </c>
      <c r="PF186" s="479">
        <v>499.31197136426692</v>
      </c>
      <c r="PG186" s="480">
        <v>2.4328431979089475</v>
      </c>
      <c r="PH186" s="483"/>
      <c r="PI186" s="478">
        <v>2.4328431979089475</v>
      </c>
      <c r="PJ186" s="479">
        <v>114875</v>
      </c>
      <c r="PK186" s="479">
        <v>575</v>
      </c>
      <c r="PL186" s="479">
        <v>-2.6516398651537987E-2</v>
      </c>
      <c r="PM186" s="484">
        <v>36</v>
      </c>
      <c r="PN186" s="479">
        <v>10872</v>
      </c>
      <c r="PO186" s="485">
        <v>2028</v>
      </c>
      <c r="PP186" s="479">
        <v>33</v>
      </c>
      <c r="PQ186" s="479">
        <v>0</v>
      </c>
      <c r="PR186" s="486" t="s">
        <v>1958</v>
      </c>
      <c r="PS186" s="486" t="s">
        <v>1595</v>
      </c>
      <c r="PT186" s="479">
        <v>1</v>
      </c>
      <c r="PU186" s="487" t="s">
        <v>1957</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row>
    <row r="187" spans="1:457" x14ac:dyDescent="0.35">
      <c r="A187" s="459" t="s">
        <v>1959</v>
      </c>
      <c r="B187" s="460">
        <v>2.4063267992574096</v>
      </c>
      <c r="C187" s="488">
        <f>NPV(About!A$94,'H2 Data'!AE$2:BH$2)/30*AB187+B187</f>
        <v>3.7264308568860094</v>
      </c>
      <c r="D187" s="462" t="s">
        <v>1592</v>
      </c>
      <c r="E187" s="463" t="s">
        <v>1959</v>
      </c>
      <c r="F187" s="463" t="s">
        <v>1391</v>
      </c>
      <c r="G187" s="463" t="s">
        <v>1593</v>
      </c>
      <c r="H187" s="463" t="s">
        <v>1393</v>
      </c>
      <c r="I187" s="463" t="s">
        <v>1595</v>
      </c>
      <c r="J187" s="464">
        <v>2032</v>
      </c>
      <c r="K187" s="465">
        <v>575</v>
      </c>
      <c r="L187" s="466">
        <v>0.95</v>
      </c>
      <c r="M187" s="466">
        <v>2.3300000000000001E-2</v>
      </c>
      <c r="N187" s="466">
        <v>0.25</v>
      </c>
      <c r="O187" s="471">
        <v>0.09</v>
      </c>
      <c r="P187" s="465">
        <v>1</v>
      </c>
      <c r="Q187" s="465">
        <v>2</v>
      </c>
      <c r="R187" s="465">
        <v>30</v>
      </c>
      <c r="S187" s="467" t="s">
        <v>1395</v>
      </c>
      <c r="T187" s="468">
        <v>44204</v>
      </c>
      <c r="U187" s="468">
        <v>435725</v>
      </c>
      <c r="V187" s="468">
        <v>151556</v>
      </c>
      <c r="W187" s="468">
        <v>30310</v>
      </c>
      <c r="X187" s="465">
        <v>0</v>
      </c>
      <c r="Y187" s="469" t="s">
        <v>1945</v>
      </c>
      <c r="Z187" s="470">
        <v>18.559999999999999</v>
      </c>
      <c r="AA187" s="469" t="s">
        <v>1397</v>
      </c>
      <c r="AB187" s="465">
        <v>8.9999999999999993E-3</v>
      </c>
      <c r="AC187" s="466">
        <v>0.7</v>
      </c>
      <c r="AD187" s="466">
        <v>0.7</v>
      </c>
      <c r="AE187" s="466">
        <v>0.7</v>
      </c>
      <c r="AF187" s="467" t="s">
        <v>1398</v>
      </c>
      <c r="AG187" s="465">
        <v>436</v>
      </c>
      <c r="AH187" s="465">
        <v>436</v>
      </c>
      <c r="AI187" s="465">
        <v>436</v>
      </c>
      <c r="AJ187" s="465">
        <v>30</v>
      </c>
      <c r="AK187" s="469" t="s">
        <v>1399</v>
      </c>
      <c r="AL187" s="466">
        <v>1</v>
      </c>
      <c r="AM187" s="466">
        <v>0</v>
      </c>
      <c r="AN187" s="469" t="s">
        <v>1400</v>
      </c>
      <c r="AO187" s="466"/>
      <c r="AP187" s="466"/>
      <c r="AQ187" s="466"/>
      <c r="AR187" s="466"/>
      <c r="AS187" s="466"/>
      <c r="AT187" s="466"/>
      <c r="AU187" s="466"/>
      <c r="AV187" s="466"/>
      <c r="AW187" s="466"/>
      <c r="AX187" s="466"/>
      <c r="AY187" s="466"/>
      <c r="AZ187" s="466"/>
      <c r="BA187" s="466"/>
      <c r="BB187" s="466"/>
      <c r="BC187" s="466"/>
      <c r="BD187" s="466"/>
      <c r="BE187" s="466"/>
      <c r="BF187" s="466"/>
      <c r="BG187" s="466"/>
      <c r="BH187" s="466"/>
      <c r="BI187" s="466"/>
      <c r="BJ187" s="466"/>
      <c r="BK187" s="466"/>
      <c r="BL187" s="466"/>
      <c r="BM187" s="466"/>
      <c r="BN187" s="466"/>
      <c r="BO187" s="466"/>
      <c r="BP187" s="466"/>
      <c r="BQ187" s="466"/>
      <c r="BR187" s="466"/>
      <c r="BS187" s="466"/>
      <c r="BT187" s="466"/>
      <c r="BU187" s="466"/>
      <c r="BV187" s="466"/>
      <c r="BW187" s="466"/>
      <c r="BX187" s="466"/>
      <c r="BY187" s="466"/>
      <c r="BZ187" s="466"/>
      <c r="CA187" s="466"/>
      <c r="CB187" s="466"/>
      <c r="CC187" s="466"/>
      <c r="CD187" s="466"/>
      <c r="CE187" s="466"/>
      <c r="CF187" s="466"/>
      <c r="CG187" s="466"/>
      <c r="CH187" s="466"/>
      <c r="CI187" s="466"/>
      <c r="CJ187" s="466"/>
      <c r="CK187" s="466"/>
      <c r="CL187" s="466"/>
      <c r="CM187" s="466"/>
      <c r="CN187" s="466"/>
      <c r="CO187" s="466"/>
      <c r="CP187" s="466"/>
      <c r="CQ187" s="466"/>
      <c r="CR187" s="466"/>
      <c r="CS187" s="466"/>
      <c r="CT187" s="466"/>
      <c r="CU187" s="466"/>
      <c r="CV187" s="466"/>
      <c r="CW187" s="466"/>
      <c r="CX187" s="466"/>
      <c r="CY187" s="466"/>
      <c r="CZ187" s="466"/>
      <c r="DA187" s="466"/>
      <c r="DB187" s="466"/>
      <c r="DC187" s="466"/>
      <c r="DD187" s="466"/>
      <c r="DE187" s="466"/>
      <c r="DF187" s="466"/>
      <c r="DG187" s="466"/>
      <c r="DH187" s="466"/>
      <c r="DI187" s="466"/>
      <c r="DJ187" s="466"/>
      <c r="DK187" s="466"/>
      <c r="DL187" s="466"/>
      <c r="DM187" s="466"/>
      <c r="DN187" s="466"/>
      <c r="DO187" s="466"/>
      <c r="DP187" s="466"/>
      <c r="DQ187" s="466"/>
      <c r="DR187" s="466"/>
      <c r="DS187" s="466"/>
      <c r="DT187" s="466"/>
      <c r="DU187" s="466"/>
      <c r="DV187" s="466"/>
      <c r="DW187" s="471"/>
      <c r="DX187" s="466"/>
      <c r="DY187" s="466"/>
      <c r="DZ187" s="466"/>
      <c r="EA187" s="466"/>
      <c r="EB187" s="466"/>
      <c r="EC187" s="466"/>
      <c r="ED187" s="466"/>
      <c r="EE187" s="466"/>
      <c r="EF187" s="466"/>
      <c r="EG187" s="466"/>
      <c r="EH187" s="466"/>
      <c r="EI187" s="466"/>
      <c r="EJ187" s="466"/>
      <c r="EK187" s="465"/>
      <c r="EL187" s="465"/>
      <c r="EM187" s="465"/>
      <c r="EN187" s="465"/>
      <c r="EO187" s="466"/>
      <c r="EP187" s="466"/>
      <c r="EQ187" s="466"/>
      <c r="ER187" s="465"/>
      <c r="ES187" s="465"/>
      <c r="ET187" s="465"/>
      <c r="EU187" s="465"/>
      <c r="EV187" s="465"/>
      <c r="EW187" s="467"/>
      <c r="EX187" s="467" t="s">
        <v>1401</v>
      </c>
      <c r="EY187" s="467">
        <v>0</v>
      </c>
      <c r="EZ187" s="467">
        <v>0</v>
      </c>
      <c r="FA187" s="467">
        <v>0</v>
      </c>
      <c r="FB187" s="469" t="s">
        <v>1402</v>
      </c>
      <c r="FC187" s="467">
        <v>62.117280000000001</v>
      </c>
      <c r="FD187" s="469" t="s">
        <v>1403</v>
      </c>
      <c r="FE187" s="467">
        <v>1589.991</v>
      </c>
      <c r="FF187" s="469" t="s">
        <v>1404</v>
      </c>
      <c r="FG187" s="467">
        <v>0</v>
      </c>
      <c r="FH187" s="469" t="s">
        <v>1405</v>
      </c>
      <c r="FI187" s="467">
        <v>0</v>
      </c>
      <c r="FJ187" s="469" t="s">
        <v>1405</v>
      </c>
      <c r="FK187" s="467">
        <v>0</v>
      </c>
      <c r="FL187" s="472">
        <v>0</v>
      </c>
      <c r="FM187" s="473">
        <v>0</v>
      </c>
      <c r="FN187" s="473">
        <v>0</v>
      </c>
      <c r="FO187" s="473">
        <v>0</v>
      </c>
      <c r="FP187" s="473">
        <v>0</v>
      </c>
      <c r="FQ187" s="473">
        <v>0</v>
      </c>
      <c r="FR187" s="473">
        <v>0</v>
      </c>
      <c r="FS187" s="473">
        <v>0</v>
      </c>
      <c r="FT187" s="473">
        <v>0</v>
      </c>
      <c r="FU187" s="473">
        <v>0</v>
      </c>
      <c r="FV187" s="473">
        <v>0</v>
      </c>
      <c r="FW187" s="473">
        <v>0</v>
      </c>
      <c r="FX187" s="473">
        <v>0</v>
      </c>
      <c r="FY187" s="473">
        <v>0</v>
      </c>
      <c r="FZ187" s="473">
        <v>0</v>
      </c>
      <c r="GA187" s="473">
        <v>0</v>
      </c>
      <c r="GB187" s="473">
        <v>0</v>
      </c>
      <c r="GC187" s="473">
        <v>0</v>
      </c>
      <c r="GD187" s="473">
        <v>0</v>
      </c>
      <c r="GE187" s="473">
        <v>0</v>
      </c>
      <c r="GF187" s="473">
        <v>0</v>
      </c>
      <c r="GG187" s="473">
        <v>0</v>
      </c>
      <c r="GH187" s="473">
        <v>0</v>
      </c>
      <c r="GI187" s="473">
        <v>0</v>
      </c>
      <c r="GJ187" s="473">
        <v>0</v>
      </c>
      <c r="GK187" s="473">
        <v>0</v>
      </c>
      <c r="GL187" s="473">
        <v>0</v>
      </c>
      <c r="GM187" s="473">
        <v>0</v>
      </c>
      <c r="GN187" s="473">
        <v>0</v>
      </c>
      <c r="GO187" s="473">
        <v>0</v>
      </c>
      <c r="GP187" s="473">
        <v>0</v>
      </c>
      <c r="GQ187" s="473">
        <v>0</v>
      </c>
      <c r="GR187" s="473">
        <v>0</v>
      </c>
      <c r="GS187" s="473">
        <v>0</v>
      </c>
      <c r="GT187" s="473">
        <v>0</v>
      </c>
      <c r="GU187" s="473">
        <v>0</v>
      </c>
      <c r="GV187" s="473">
        <v>0</v>
      </c>
      <c r="GW187" s="473">
        <v>0</v>
      </c>
      <c r="GX187" s="473">
        <v>0</v>
      </c>
      <c r="GY187" s="473">
        <v>0</v>
      </c>
      <c r="GZ187" s="473">
        <v>0</v>
      </c>
      <c r="HA187" s="473">
        <v>0</v>
      </c>
      <c r="HB187" s="473">
        <v>0</v>
      </c>
      <c r="HC187" s="473">
        <v>0</v>
      </c>
      <c r="HD187" s="473">
        <v>0</v>
      </c>
      <c r="HE187" s="473">
        <v>0</v>
      </c>
      <c r="HF187" s="473">
        <v>0</v>
      </c>
      <c r="HG187" s="473">
        <v>0</v>
      </c>
      <c r="HH187" s="473">
        <v>0</v>
      </c>
      <c r="HI187" s="473">
        <v>0</v>
      </c>
      <c r="HJ187" s="473">
        <v>0</v>
      </c>
      <c r="HK187" s="473">
        <v>0</v>
      </c>
      <c r="HL187" s="473">
        <v>0</v>
      </c>
      <c r="HM187" s="473">
        <v>0</v>
      </c>
      <c r="HN187" s="473">
        <v>0</v>
      </c>
      <c r="HO187" s="473">
        <v>0</v>
      </c>
      <c r="HP187" s="473">
        <v>0</v>
      </c>
      <c r="HQ187" s="473">
        <v>0</v>
      </c>
      <c r="HR187" s="473">
        <v>0</v>
      </c>
      <c r="HS187" s="473">
        <v>0</v>
      </c>
      <c r="HT187" s="473">
        <v>0</v>
      </c>
      <c r="HU187" s="473">
        <v>0</v>
      </c>
      <c r="HV187" s="473">
        <v>0</v>
      </c>
      <c r="HW187" s="473">
        <v>0</v>
      </c>
      <c r="HX187" s="473">
        <v>0</v>
      </c>
      <c r="HY187" s="473">
        <v>0</v>
      </c>
      <c r="HZ187" s="473">
        <v>0</v>
      </c>
      <c r="IA187" s="473">
        <v>0</v>
      </c>
      <c r="IB187" s="473">
        <v>0</v>
      </c>
      <c r="IC187" s="473">
        <v>0</v>
      </c>
      <c r="ID187" s="473">
        <v>0</v>
      </c>
      <c r="IE187" s="473">
        <v>0</v>
      </c>
      <c r="IF187" s="473">
        <v>0</v>
      </c>
      <c r="IG187" s="473">
        <v>0</v>
      </c>
      <c r="IH187" s="473">
        <v>0</v>
      </c>
      <c r="II187" s="473">
        <v>0</v>
      </c>
      <c r="IJ187" s="473">
        <v>0</v>
      </c>
      <c r="IK187" s="473">
        <v>0</v>
      </c>
      <c r="IL187" s="473">
        <v>0</v>
      </c>
      <c r="IM187" s="473">
        <v>0</v>
      </c>
      <c r="IN187" s="473">
        <v>0</v>
      </c>
      <c r="IO187" s="473">
        <v>0</v>
      </c>
      <c r="IP187" s="473">
        <v>0</v>
      </c>
      <c r="IQ187" s="473">
        <v>0</v>
      </c>
      <c r="IR187" s="473">
        <v>0</v>
      </c>
      <c r="IS187" s="473">
        <v>0</v>
      </c>
      <c r="IT187" s="473">
        <v>0</v>
      </c>
      <c r="IU187" s="473">
        <v>0</v>
      </c>
      <c r="IV187" s="473">
        <v>0</v>
      </c>
      <c r="IW187" s="473">
        <v>0</v>
      </c>
      <c r="IX187" s="473">
        <v>0</v>
      </c>
      <c r="IY187" s="473">
        <v>0</v>
      </c>
      <c r="IZ187" s="473">
        <v>0</v>
      </c>
      <c r="JA187" s="473">
        <v>0</v>
      </c>
      <c r="JB187" s="473">
        <v>0</v>
      </c>
      <c r="JC187" s="473">
        <v>0</v>
      </c>
      <c r="JD187" s="473">
        <v>0</v>
      </c>
      <c r="JE187" s="473">
        <v>0</v>
      </c>
      <c r="JF187" s="473">
        <v>0</v>
      </c>
      <c r="JG187" s="473">
        <v>0</v>
      </c>
      <c r="JH187" s="473">
        <v>0</v>
      </c>
      <c r="JI187" s="467" t="s">
        <v>1416</v>
      </c>
      <c r="JJ187" s="467" t="s">
        <v>1416</v>
      </c>
      <c r="JK187" s="395"/>
      <c r="JL187" s="395"/>
      <c r="JM187" s="395"/>
      <c r="JN187" s="395"/>
      <c r="JO187" s="395"/>
      <c r="JP187" s="395"/>
      <c r="JQ187" s="395"/>
      <c r="JR187" s="395"/>
      <c r="JS187" s="395"/>
      <c r="JT187" s="395"/>
      <c r="JU187" s="395"/>
      <c r="JV187" s="395"/>
      <c r="JW187" s="395"/>
      <c r="JX187" s="395"/>
      <c r="JY187" s="395"/>
      <c r="JZ187" s="395"/>
      <c r="KA187" s="395"/>
      <c r="KB187" s="395"/>
      <c r="KC187" s="395"/>
      <c r="KD187" s="395"/>
      <c r="KE187" s="395"/>
      <c r="KF187" s="395"/>
      <c r="KG187" s="395"/>
      <c r="KH187" s="395"/>
      <c r="KI187" s="395"/>
      <c r="KJ187" s="395"/>
      <c r="KK187" s="395"/>
      <c r="KL187" s="395"/>
      <c r="KM187" s="395"/>
      <c r="KN187" s="395"/>
      <c r="KO187" s="395"/>
      <c r="KP187" s="395"/>
      <c r="KQ187" s="395"/>
      <c r="KR187" s="395"/>
      <c r="KS187" s="395"/>
      <c r="KT187" s="395"/>
      <c r="KU187" s="395"/>
      <c r="KV187" s="395"/>
      <c r="KW187" s="395"/>
      <c r="KX187" s="395"/>
      <c r="KY187" s="395"/>
      <c r="KZ187" s="395"/>
      <c r="LA187" s="395"/>
      <c r="LB187" s="395"/>
      <c r="LC187" s="395"/>
      <c r="LD187" s="395"/>
      <c r="LE187" s="395"/>
      <c r="LF187" s="395"/>
      <c r="LG187" s="395"/>
      <c r="LH187" s="395"/>
      <c r="LI187" s="395"/>
      <c r="LJ187" s="395"/>
      <c r="LK187" s="395"/>
      <c r="LL187" s="395"/>
      <c r="LM187" s="395"/>
      <c r="LN187" s="395"/>
      <c r="LO187" s="395"/>
      <c r="LP187" s="395"/>
      <c r="LQ187" s="395"/>
      <c r="LR187" s="395"/>
      <c r="LS187" s="395"/>
      <c r="LT187" s="395"/>
      <c r="LU187" s="395"/>
      <c r="LV187" s="395"/>
      <c r="LW187" s="395"/>
      <c r="LX187" s="395"/>
      <c r="LY187" s="395"/>
      <c r="LZ187" s="395"/>
      <c r="MA187" s="395"/>
      <c r="MB187" s="395"/>
      <c r="MC187" s="395"/>
      <c r="MD187" s="395"/>
      <c r="ME187" s="395"/>
      <c r="MF187" s="395"/>
      <c r="MG187" s="395"/>
      <c r="MH187" s="395"/>
      <c r="MI187" s="395"/>
      <c r="MJ187" s="395"/>
      <c r="MK187" s="395"/>
      <c r="ML187" s="395"/>
      <c r="MM187" s="395"/>
      <c r="MN187" s="395"/>
      <c r="MO187" s="395"/>
      <c r="MP187" s="395"/>
      <c r="MQ187" s="395"/>
      <c r="MR187" s="395"/>
      <c r="MS187" s="395"/>
      <c r="MT187" s="395"/>
      <c r="MU187" s="395"/>
      <c r="MV187" s="395"/>
      <c r="MW187" s="395"/>
      <c r="MX187" s="395"/>
      <c r="MY187" s="395"/>
      <c r="MZ187" s="395"/>
      <c r="NA187" s="395"/>
      <c r="NB187" s="395"/>
      <c r="NC187" s="395"/>
      <c r="ND187" s="395"/>
      <c r="NE187" s="395"/>
      <c r="NF187" s="395"/>
      <c r="NG187" s="489"/>
      <c r="NH187" s="475">
        <v>2.4063267992574096</v>
      </c>
      <c r="NI187" s="475">
        <v>20.02545162342016</v>
      </c>
      <c r="NJ187" s="475">
        <v>2.4958420027025885</v>
      </c>
      <c r="NK187" s="475">
        <v>4637.074943999999</v>
      </c>
      <c r="NL187" s="475">
        <v>15.169616345634923</v>
      </c>
      <c r="NM187" s="475">
        <v>0.151556</v>
      </c>
      <c r="NN187" s="475">
        <v>0.43572499999999997</v>
      </c>
      <c r="NO187" s="475">
        <v>4.4204E-2</v>
      </c>
      <c r="NP187" s="475">
        <v>2.7494531890549696E-2</v>
      </c>
      <c r="NQ187" s="475">
        <v>0.35872694346810002</v>
      </c>
      <c r="NR187" s="475">
        <v>1.2361912561186428</v>
      </c>
      <c r="NS187" s="475">
        <v>0</v>
      </c>
      <c r="NT187" s="475">
        <v>11.149529457964134</v>
      </c>
      <c r="NU187" s="475">
        <v>0.42387695695081895</v>
      </c>
      <c r="NV187" s="475">
        <v>0</v>
      </c>
      <c r="NW187" s="475">
        <v>0.45051380680296832</v>
      </c>
      <c r="NX187" s="475">
        <v>0</v>
      </c>
      <c r="NY187" s="475">
        <v>0</v>
      </c>
      <c r="NZ187" s="475">
        <v>0.86430386054915809</v>
      </c>
      <c r="OA187" s="475">
        <v>2.0339494949487173E-2</v>
      </c>
      <c r="OB187" s="475">
        <v>0.30000000000000004</v>
      </c>
      <c r="OC187" s="475">
        <v>0.97807736236522347</v>
      </c>
      <c r="OD187" s="475">
        <v>-5.7149884783099993E-18</v>
      </c>
      <c r="OE187" s="475">
        <v>-5.8713814486012204E-17</v>
      </c>
      <c r="OF187" s="475">
        <v>9.0000000596046487E-2</v>
      </c>
      <c r="OG187" s="475">
        <v>6.3621237874031081E-2</v>
      </c>
      <c r="OH187" s="475">
        <v>0.37787143828983727</v>
      </c>
      <c r="OI187" s="475">
        <v>0.09</v>
      </c>
      <c r="OJ187" s="475">
        <v>4.3599999999999993E-2</v>
      </c>
      <c r="OK187" s="475">
        <v>4.8363999999999997E-2</v>
      </c>
      <c r="OL187" s="475">
        <v>0.8175468639883785</v>
      </c>
      <c r="OM187" s="475" t="s">
        <v>1395</v>
      </c>
      <c r="ON187" s="475">
        <v>1</v>
      </c>
      <c r="OO187" s="475">
        <v>176</v>
      </c>
      <c r="OP187" s="490"/>
      <c r="OQ187" s="491" t="s">
        <v>1395</v>
      </c>
      <c r="OR187" s="478" t="s">
        <v>1395</v>
      </c>
      <c r="OS187" s="479">
        <v>661795</v>
      </c>
      <c r="OT187" s="479">
        <v>2032</v>
      </c>
      <c r="OU187" s="479" t="s">
        <v>1395</v>
      </c>
      <c r="OV187" s="479" t="s">
        <v>1395</v>
      </c>
      <c r="OW187" s="479">
        <v>0</v>
      </c>
      <c r="OX187" s="479">
        <v>1</v>
      </c>
      <c r="OY187" s="480">
        <v>1</v>
      </c>
      <c r="OZ187" s="480">
        <v>0.80444570646032543</v>
      </c>
      <c r="PA187" s="481"/>
      <c r="PB187" s="482">
        <v>2.4063267992574096</v>
      </c>
      <c r="PC187" s="483"/>
      <c r="PD187" s="478">
        <v>296.8544343082782</v>
      </c>
      <c r="PE187" s="479">
        <v>-2.7600744570854955E-14</v>
      </c>
      <c r="PF187" s="479">
        <v>459.78384619533517</v>
      </c>
      <c r="PG187" s="480">
        <v>2.4063267992574096</v>
      </c>
      <c r="PH187" s="483"/>
      <c r="PI187" s="478">
        <v>2.4063267992574096</v>
      </c>
      <c r="PJ187" s="479">
        <v>115450</v>
      </c>
      <c r="PK187" s="479">
        <v>575</v>
      </c>
      <c r="PL187" s="479">
        <v>-1.3821533330550917E-2</v>
      </c>
      <c r="PM187" s="484">
        <v>36</v>
      </c>
      <c r="PN187" s="479">
        <v>10836</v>
      </c>
      <c r="PO187" s="485">
        <v>2029</v>
      </c>
      <c r="PP187" s="479">
        <v>33</v>
      </c>
      <c r="PQ187" s="479">
        <v>0</v>
      </c>
      <c r="PR187" s="486" t="s">
        <v>1960</v>
      </c>
      <c r="PS187" s="486" t="s">
        <v>1595</v>
      </c>
      <c r="PT187" s="479">
        <v>1</v>
      </c>
      <c r="PU187" s="487" t="s">
        <v>1959</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row>
    <row r="188" spans="1:457" x14ac:dyDescent="0.35">
      <c r="A188" s="459" t="s">
        <v>1961</v>
      </c>
      <c r="B188" s="460">
        <v>2.3925052659268586</v>
      </c>
      <c r="C188" s="488">
        <f>NPV(About!A$94,'H2 Data'!AE$2:BH$2)/30*AB188+B188</f>
        <v>3.7126093235554585</v>
      </c>
      <c r="D188" s="462" t="s">
        <v>1592</v>
      </c>
      <c r="E188" s="463" t="s">
        <v>1961</v>
      </c>
      <c r="F188" s="463" t="s">
        <v>1391</v>
      </c>
      <c r="G188" s="463" t="s">
        <v>1593</v>
      </c>
      <c r="H188" s="463" t="s">
        <v>1393</v>
      </c>
      <c r="I188" s="463" t="s">
        <v>1595</v>
      </c>
      <c r="J188" s="464">
        <v>2033</v>
      </c>
      <c r="K188" s="465">
        <v>575</v>
      </c>
      <c r="L188" s="466">
        <v>0.95</v>
      </c>
      <c r="M188" s="466">
        <v>2.3300000000000001E-2</v>
      </c>
      <c r="N188" s="466">
        <v>0.25</v>
      </c>
      <c r="O188" s="471">
        <v>0.09</v>
      </c>
      <c r="P188" s="465">
        <v>1</v>
      </c>
      <c r="Q188" s="465">
        <v>2</v>
      </c>
      <c r="R188" s="465">
        <v>30</v>
      </c>
      <c r="S188" s="467" t="s">
        <v>1395</v>
      </c>
      <c r="T188" s="468">
        <v>45100.999999999993</v>
      </c>
      <c r="U188" s="468">
        <v>444570</v>
      </c>
      <c r="V188" s="468">
        <v>154632.99999999997</v>
      </c>
      <c r="W188" s="468">
        <v>30925.999999999996</v>
      </c>
      <c r="X188" s="465">
        <v>0</v>
      </c>
      <c r="Y188" s="469" t="s">
        <v>1945</v>
      </c>
      <c r="Z188" s="470">
        <v>18.559999999999999</v>
      </c>
      <c r="AA188" s="469" t="s">
        <v>1397</v>
      </c>
      <c r="AB188" s="465">
        <v>8.9999999999999993E-3</v>
      </c>
      <c r="AC188" s="466">
        <v>0.7</v>
      </c>
      <c r="AD188" s="466">
        <v>0.7</v>
      </c>
      <c r="AE188" s="466">
        <v>0.7</v>
      </c>
      <c r="AF188" s="467" t="s">
        <v>1398</v>
      </c>
      <c r="AG188" s="465">
        <v>435</v>
      </c>
      <c r="AH188" s="465">
        <v>435</v>
      </c>
      <c r="AI188" s="465">
        <v>435</v>
      </c>
      <c r="AJ188" s="465">
        <v>30</v>
      </c>
      <c r="AK188" s="469" t="s">
        <v>1399</v>
      </c>
      <c r="AL188" s="466">
        <v>1</v>
      </c>
      <c r="AM188" s="466">
        <v>0</v>
      </c>
      <c r="AN188" s="469" t="s">
        <v>1400</v>
      </c>
      <c r="AO188" s="466"/>
      <c r="AP188" s="466"/>
      <c r="AQ188" s="466"/>
      <c r="AR188" s="466"/>
      <c r="AS188" s="466"/>
      <c r="AT188" s="466"/>
      <c r="AU188" s="466"/>
      <c r="AV188" s="466"/>
      <c r="AW188" s="466"/>
      <c r="AX188" s="466"/>
      <c r="AY188" s="466"/>
      <c r="AZ188" s="466"/>
      <c r="BA188" s="466"/>
      <c r="BB188" s="466"/>
      <c r="BC188" s="466"/>
      <c r="BD188" s="466"/>
      <c r="BE188" s="466"/>
      <c r="BF188" s="466"/>
      <c r="BG188" s="466"/>
      <c r="BH188" s="466"/>
      <c r="BI188" s="466"/>
      <c r="BJ188" s="466"/>
      <c r="BK188" s="466"/>
      <c r="BL188" s="466"/>
      <c r="BM188" s="466"/>
      <c r="BN188" s="466"/>
      <c r="BO188" s="466"/>
      <c r="BP188" s="466"/>
      <c r="BQ188" s="466"/>
      <c r="BR188" s="466"/>
      <c r="BS188" s="466"/>
      <c r="BT188" s="466"/>
      <c r="BU188" s="466"/>
      <c r="BV188" s="466"/>
      <c r="BW188" s="466"/>
      <c r="BX188" s="466"/>
      <c r="BY188" s="466"/>
      <c r="BZ188" s="466"/>
      <c r="CA188" s="466"/>
      <c r="CB188" s="466"/>
      <c r="CC188" s="466"/>
      <c r="CD188" s="466"/>
      <c r="CE188" s="466"/>
      <c r="CF188" s="466"/>
      <c r="CG188" s="466"/>
      <c r="CH188" s="466"/>
      <c r="CI188" s="466"/>
      <c r="CJ188" s="466"/>
      <c r="CK188" s="466"/>
      <c r="CL188" s="466"/>
      <c r="CM188" s="466"/>
      <c r="CN188" s="466"/>
      <c r="CO188" s="466"/>
      <c r="CP188" s="466"/>
      <c r="CQ188" s="466"/>
      <c r="CR188" s="466"/>
      <c r="CS188" s="466"/>
      <c r="CT188" s="466"/>
      <c r="CU188" s="466"/>
      <c r="CV188" s="466"/>
      <c r="CW188" s="466"/>
      <c r="CX188" s="466"/>
      <c r="CY188" s="466"/>
      <c r="CZ188" s="466"/>
      <c r="DA188" s="466"/>
      <c r="DB188" s="466"/>
      <c r="DC188" s="466"/>
      <c r="DD188" s="466"/>
      <c r="DE188" s="466"/>
      <c r="DF188" s="466"/>
      <c r="DG188" s="466"/>
      <c r="DH188" s="466"/>
      <c r="DI188" s="466"/>
      <c r="DJ188" s="466"/>
      <c r="DK188" s="466"/>
      <c r="DL188" s="466"/>
      <c r="DM188" s="466"/>
      <c r="DN188" s="466"/>
      <c r="DO188" s="466"/>
      <c r="DP188" s="466"/>
      <c r="DQ188" s="466"/>
      <c r="DR188" s="466"/>
      <c r="DS188" s="466"/>
      <c r="DT188" s="466"/>
      <c r="DU188" s="466"/>
      <c r="DV188" s="466"/>
      <c r="DW188" s="471"/>
      <c r="DX188" s="466"/>
      <c r="DY188" s="466"/>
      <c r="DZ188" s="466"/>
      <c r="EA188" s="466"/>
      <c r="EB188" s="466"/>
      <c r="EC188" s="466"/>
      <c r="ED188" s="466"/>
      <c r="EE188" s="466"/>
      <c r="EF188" s="466"/>
      <c r="EG188" s="466"/>
      <c r="EH188" s="466"/>
      <c r="EI188" s="466"/>
      <c r="EJ188" s="466"/>
      <c r="EK188" s="465"/>
      <c r="EL188" s="465"/>
      <c r="EM188" s="465"/>
      <c r="EN188" s="465"/>
      <c r="EO188" s="466"/>
      <c r="EP188" s="466"/>
      <c r="EQ188" s="466"/>
      <c r="ER188" s="465"/>
      <c r="ES188" s="465"/>
      <c r="ET188" s="465"/>
      <c r="EU188" s="465"/>
      <c r="EV188" s="465"/>
      <c r="EW188" s="467"/>
      <c r="EX188" s="467" t="s">
        <v>1401</v>
      </c>
      <c r="EY188" s="467">
        <v>0</v>
      </c>
      <c r="EZ188" s="467">
        <v>0</v>
      </c>
      <c r="FA188" s="467">
        <v>0</v>
      </c>
      <c r="FB188" s="469" t="s">
        <v>1402</v>
      </c>
      <c r="FC188" s="467">
        <v>62.117280000000001</v>
      </c>
      <c r="FD188" s="469" t="s">
        <v>1403</v>
      </c>
      <c r="FE188" s="467">
        <v>1589.991</v>
      </c>
      <c r="FF188" s="469" t="s">
        <v>1404</v>
      </c>
      <c r="FG188" s="467">
        <v>0</v>
      </c>
      <c r="FH188" s="469" t="s">
        <v>1405</v>
      </c>
      <c r="FI188" s="467">
        <v>0</v>
      </c>
      <c r="FJ188" s="469" t="s">
        <v>1405</v>
      </c>
      <c r="FK188" s="467">
        <v>0</v>
      </c>
      <c r="FL188" s="472">
        <v>0</v>
      </c>
      <c r="FM188" s="473">
        <v>0</v>
      </c>
      <c r="FN188" s="473">
        <v>0</v>
      </c>
      <c r="FO188" s="473">
        <v>0</v>
      </c>
      <c r="FP188" s="473">
        <v>0</v>
      </c>
      <c r="FQ188" s="473">
        <v>0</v>
      </c>
      <c r="FR188" s="473">
        <v>0</v>
      </c>
      <c r="FS188" s="473">
        <v>0</v>
      </c>
      <c r="FT188" s="473">
        <v>0</v>
      </c>
      <c r="FU188" s="473">
        <v>0</v>
      </c>
      <c r="FV188" s="473">
        <v>0</v>
      </c>
      <c r="FW188" s="473">
        <v>0</v>
      </c>
      <c r="FX188" s="473">
        <v>0</v>
      </c>
      <c r="FY188" s="473">
        <v>0</v>
      </c>
      <c r="FZ188" s="473">
        <v>0</v>
      </c>
      <c r="GA188" s="473">
        <v>0</v>
      </c>
      <c r="GB188" s="473">
        <v>0</v>
      </c>
      <c r="GC188" s="473">
        <v>0</v>
      </c>
      <c r="GD188" s="473">
        <v>0</v>
      </c>
      <c r="GE188" s="473">
        <v>0</v>
      </c>
      <c r="GF188" s="473">
        <v>0</v>
      </c>
      <c r="GG188" s="473">
        <v>0</v>
      </c>
      <c r="GH188" s="473">
        <v>0</v>
      </c>
      <c r="GI188" s="473">
        <v>0</v>
      </c>
      <c r="GJ188" s="473">
        <v>0</v>
      </c>
      <c r="GK188" s="473">
        <v>0</v>
      </c>
      <c r="GL188" s="473">
        <v>0</v>
      </c>
      <c r="GM188" s="473">
        <v>0</v>
      </c>
      <c r="GN188" s="473">
        <v>0</v>
      </c>
      <c r="GO188" s="473">
        <v>0</v>
      </c>
      <c r="GP188" s="473">
        <v>0</v>
      </c>
      <c r="GQ188" s="473">
        <v>0</v>
      </c>
      <c r="GR188" s="473">
        <v>0</v>
      </c>
      <c r="GS188" s="473">
        <v>0</v>
      </c>
      <c r="GT188" s="473">
        <v>0</v>
      </c>
      <c r="GU188" s="473">
        <v>0</v>
      </c>
      <c r="GV188" s="473">
        <v>0</v>
      </c>
      <c r="GW188" s="473">
        <v>0</v>
      </c>
      <c r="GX188" s="473">
        <v>0</v>
      </c>
      <c r="GY188" s="473">
        <v>0</v>
      </c>
      <c r="GZ188" s="473">
        <v>0</v>
      </c>
      <c r="HA188" s="473">
        <v>0</v>
      </c>
      <c r="HB188" s="473">
        <v>0</v>
      </c>
      <c r="HC188" s="473">
        <v>0</v>
      </c>
      <c r="HD188" s="473">
        <v>0</v>
      </c>
      <c r="HE188" s="473">
        <v>0</v>
      </c>
      <c r="HF188" s="473">
        <v>0</v>
      </c>
      <c r="HG188" s="473">
        <v>0</v>
      </c>
      <c r="HH188" s="473">
        <v>0</v>
      </c>
      <c r="HI188" s="473">
        <v>0</v>
      </c>
      <c r="HJ188" s="473">
        <v>0</v>
      </c>
      <c r="HK188" s="473">
        <v>0</v>
      </c>
      <c r="HL188" s="473">
        <v>0</v>
      </c>
      <c r="HM188" s="473">
        <v>0</v>
      </c>
      <c r="HN188" s="473">
        <v>0</v>
      </c>
      <c r="HO188" s="473">
        <v>0</v>
      </c>
      <c r="HP188" s="473">
        <v>0</v>
      </c>
      <c r="HQ188" s="473">
        <v>0</v>
      </c>
      <c r="HR188" s="473">
        <v>0</v>
      </c>
      <c r="HS188" s="473">
        <v>0</v>
      </c>
      <c r="HT188" s="473">
        <v>0</v>
      </c>
      <c r="HU188" s="473">
        <v>0</v>
      </c>
      <c r="HV188" s="473">
        <v>0</v>
      </c>
      <c r="HW188" s="473">
        <v>0</v>
      </c>
      <c r="HX188" s="473">
        <v>0</v>
      </c>
      <c r="HY188" s="473">
        <v>0</v>
      </c>
      <c r="HZ188" s="473">
        <v>0</v>
      </c>
      <c r="IA188" s="473">
        <v>0</v>
      </c>
      <c r="IB188" s="473">
        <v>0</v>
      </c>
      <c r="IC188" s="473">
        <v>0</v>
      </c>
      <c r="ID188" s="473">
        <v>0</v>
      </c>
      <c r="IE188" s="473">
        <v>0</v>
      </c>
      <c r="IF188" s="473">
        <v>0</v>
      </c>
      <c r="IG188" s="473">
        <v>0</v>
      </c>
      <c r="IH188" s="473">
        <v>0</v>
      </c>
      <c r="II188" s="473">
        <v>0</v>
      </c>
      <c r="IJ188" s="473">
        <v>0</v>
      </c>
      <c r="IK188" s="473">
        <v>0</v>
      </c>
      <c r="IL188" s="473">
        <v>0</v>
      </c>
      <c r="IM188" s="473">
        <v>0</v>
      </c>
      <c r="IN188" s="473">
        <v>0</v>
      </c>
      <c r="IO188" s="473">
        <v>0</v>
      </c>
      <c r="IP188" s="473">
        <v>0</v>
      </c>
      <c r="IQ188" s="473">
        <v>0</v>
      </c>
      <c r="IR188" s="473">
        <v>0</v>
      </c>
      <c r="IS188" s="473">
        <v>0</v>
      </c>
      <c r="IT188" s="473">
        <v>0</v>
      </c>
      <c r="IU188" s="473">
        <v>0</v>
      </c>
      <c r="IV188" s="473">
        <v>0</v>
      </c>
      <c r="IW188" s="473">
        <v>0</v>
      </c>
      <c r="IX188" s="473">
        <v>0</v>
      </c>
      <c r="IY188" s="473">
        <v>0</v>
      </c>
      <c r="IZ188" s="473">
        <v>0</v>
      </c>
      <c r="JA188" s="473">
        <v>0</v>
      </c>
      <c r="JB188" s="473">
        <v>0</v>
      </c>
      <c r="JC188" s="473">
        <v>0</v>
      </c>
      <c r="JD188" s="473">
        <v>0</v>
      </c>
      <c r="JE188" s="473">
        <v>0</v>
      </c>
      <c r="JF188" s="473">
        <v>0</v>
      </c>
      <c r="JG188" s="473">
        <v>0</v>
      </c>
      <c r="JH188" s="473">
        <v>0</v>
      </c>
      <c r="JI188" s="467" t="s">
        <v>1416</v>
      </c>
      <c r="JJ188" s="467" t="s">
        <v>1416</v>
      </c>
      <c r="JK188" s="395"/>
      <c r="JL188" s="395"/>
      <c r="JM188" s="395"/>
      <c r="JN188" s="395"/>
      <c r="JO188" s="395"/>
      <c r="JP188" s="395"/>
      <c r="JQ188" s="395"/>
      <c r="JR188" s="395"/>
      <c r="JS188" s="395"/>
      <c r="JT188" s="395"/>
      <c r="JU188" s="395"/>
      <c r="JV188" s="395"/>
      <c r="JW188" s="395"/>
      <c r="JX188" s="395"/>
      <c r="JY188" s="395"/>
      <c r="JZ188" s="395"/>
      <c r="KA188" s="395"/>
      <c r="KB188" s="395"/>
      <c r="KC188" s="395"/>
      <c r="KD188" s="395"/>
      <c r="KE188" s="395"/>
      <c r="KF188" s="395"/>
      <c r="KG188" s="395"/>
      <c r="KH188" s="395"/>
      <c r="KI188" s="395"/>
      <c r="KJ188" s="395"/>
      <c r="KK188" s="395"/>
      <c r="KL188" s="395"/>
      <c r="KM188" s="395"/>
      <c r="KN188" s="395"/>
      <c r="KO188" s="395"/>
      <c r="KP188" s="395"/>
      <c r="KQ188" s="395"/>
      <c r="KR188" s="395"/>
      <c r="KS188" s="395"/>
      <c r="KT188" s="395"/>
      <c r="KU188" s="395"/>
      <c r="KV188" s="395"/>
      <c r="KW188" s="395"/>
      <c r="KX188" s="395"/>
      <c r="KY188" s="395"/>
      <c r="KZ188" s="395"/>
      <c r="LA188" s="395"/>
      <c r="LB188" s="395"/>
      <c r="LC188" s="395"/>
      <c r="LD188" s="395"/>
      <c r="LE188" s="395"/>
      <c r="LF188" s="395"/>
      <c r="LG188" s="395"/>
      <c r="LH188" s="395"/>
      <c r="LI188" s="395"/>
      <c r="LJ188" s="395"/>
      <c r="LK188" s="395"/>
      <c r="LL188" s="395"/>
      <c r="LM188" s="395"/>
      <c r="LN188" s="395"/>
      <c r="LO188" s="395"/>
      <c r="LP188" s="395"/>
      <c r="LQ188" s="395"/>
      <c r="LR188" s="395"/>
      <c r="LS188" s="395"/>
      <c r="LT188" s="395"/>
      <c r="LU188" s="395"/>
      <c r="LV188" s="395"/>
      <c r="LW188" s="395"/>
      <c r="LX188" s="395"/>
      <c r="LY188" s="395"/>
      <c r="LZ188" s="395"/>
      <c r="MA188" s="395"/>
      <c r="MB188" s="395"/>
      <c r="MC188" s="395"/>
      <c r="MD188" s="395"/>
      <c r="ME188" s="395"/>
      <c r="MF188" s="395"/>
      <c r="MG188" s="395"/>
      <c r="MH188" s="395"/>
      <c r="MI188" s="395"/>
      <c r="MJ188" s="395"/>
      <c r="MK188" s="395"/>
      <c r="ML188" s="395"/>
      <c r="MM188" s="395"/>
      <c r="MN188" s="395"/>
      <c r="MO188" s="395"/>
      <c r="MP188" s="395"/>
      <c r="MQ188" s="395"/>
      <c r="MR188" s="395"/>
      <c r="MS188" s="395"/>
      <c r="MT188" s="395"/>
      <c r="MU188" s="395"/>
      <c r="MV188" s="395"/>
      <c r="MW188" s="395"/>
      <c r="MX188" s="395"/>
      <c r="MY188" s="395"/>
      <c r="MZ188" s="395"/>
      <c r="NA188" s="395"/>
      <c r="NB188" s="395"/>
      <c r="NC188" s="395"/>
      <c r="ND188" s="395"/>
      <c r="NE188" s="395"/>
      <c r="NF188" s="395"/>
      <c r="NG188" s="489"/>
      <c r="NH188" s="475">
        <v>2.3925052659268586</v>
      </c>
      <c r="NI188" s="475">
        <v>19.910428823043315</v>
      </c>
      <c r="NJ188" s="475">
        <v>2.5218255947337842</v>
      </c>
      <c r="NK188" s="475">
        <v>4636.6517759999997</v>
      </c>
      <c r="NL188" s="475">
        <v>15.081208890107526</v>
      </c>
      <c r="NM188" s="475">
        <v>0.15463299999999996</v>
      </c>
      <c r="NN188" s="475">
        <v>0.44457000000000002</v>
      </c>
      <c r="NO188" s="475">
        <v>4.5100999999999995E-2</v>
      </c>
      <c r="NP188" s="475">
        <v>2.7987359822310577E-2</v>
      </c>
      <c r="NQ188" s="475">
        <v>0.36503952446847321</v>
      </c>
      <c r="NR188" s="475">
        <v>1.261309270542792</v>
      </c>
      <c r="NS188" s="475">
        <v>0</v>
      </c>
      <c r="NT188" s="475">
        <v>11.260377979290579</v>
      </c>
      <c r="NU188" s="475">
        <v>0.43244914329407758</v>
      </c>
      <c r="NV188" s="475">
        <v>0</v>
      </c>
      <c r="NW188" s="475">
        <v>0.37180668700718644</v>
      </c>
      <c r="NX188" s="475">
        <v>0</v>
      </c>
      <c r="NY188" s="475">
        <v>0</v>
      </c>
      <c r="NZ188" s="475">
        <v>0.689947565859792</v>
      </c>
      <c r="OA188" s="475">
        <v>2.0340505050511788E-2</v>
      </c>
      <c r="OB188" s="475">
        <v>0.30000000000000004</v>
      </c>
      <c r="OC188" s="475">
        <v>0.92595775848217587</v>
      </c>
      <c r="OD188" s="475">
        <v>-3.7786321407572111E-15</v>
      </c>
      <c r="OE188" s="475">
        <v>-3.8820359369982224E-14</v>
      </c>
      <c r="OF188" s="475">
        <v>9.0000000596046487E-2</v>
      </c>
      <c r="OG188" s="475">
        <v>6.0385474562644953E-2</v>
      </c>
      <c r="OH188" s="475">
        <v>0.36097534407967274</v>
      </c>
      <c r="OI188" s="475">
        <v>0.09</v>
      </c>
      <c r="OJ188" s="475">
        <v>4.349999999999999E-2</v>
      </c>
      <c r="OK188" s="475">
        <v>4.8314999999999997E-2</v>
      </c>
      <c r="OL188" s="475">
        <v>0.80121455965825672</v>
      </c>
      <c r="OM188" s="475" t="s">
        <v>1395</v>
      </c>
      <c r="ON188" s="475">
        <v>1</v>
      </c>
      <c r="OO188" s="475">
        <v>177</v>
      </c>
      <c r="OP188" s="490"/>
      <c r="OQ188" s="491" t="s">
        <v>1395</v>
      </c>
      <c r="OR188" s="478" t="s">
        <v>1395</v>
      </c>
      <c r="OS188" s="479">
        <v>675230</v>
      </c>
      <c r="OT188" s="479">
        <v>2033</v>
      </c>
      <c r="OU188" s="479" t="s">
        <v>1395</v>
      </c>
      <c r="OV188" s="479" t="s">
        <v>1395</v>
      </c>
      <c r="OW188" s="479">
        <v>0</v>
      </c>
      <c r="OX188" s="479">
        <v>1</v>
      </c>
      <c r="OY188" s="480">
        <v>1</v>
      </c>
      <c r="OZ188" s="480">
        <v>0.78840596031171539</v>
      </c>
      <c r="PA188" s="481"/>
      <c r="PB188" s="482">
        <v>2.3925052659268586</v>
      </c>
      <c r="PC188" s="483"/>
      <c r="PD188" s="478">
        <v>296.82980374648071</v>
      </c>
      <c r="PE188" s="479">
        <v>-1.7884476354577464E-11</v>
      </c>
      <c r="PF188" s="479">
        <v>426.58723169155468</v>
      </c>
      <c r="PG188" s="480">
        <v>2.3925052659268586</v>
      </c>
      <c r="PH188" s="483"/>
      <c r="PI188" s="478">
        <v>2.3925052659268586</v>
      </c>
      <c r="PJ188" s="479">
        <v>116025</v>
      </c>
      <c r="PK188" s="479">
        <v>575</v>
      </c>
      <c r="PL188" s="479">
        <v>1.3929465633789828E-2</v>
      </c>
      <c r="PM188" s="484">
        <v>36</v>
      </c>
      <c r="PN188" s="479">
        <v>10800</v>
      </c>
      <c r="PO188" s="485">
        <v>2030</v>
      </c>
      <c r="PP188" s="479">
        <v>33</v>
      </c>
      <c r="PQ188" s="479">
        <v>0</v>
      </c>
      <c r="PR188" s="486" t="s">
        <v>1962</v>
      </c>
      <c r="PS188" s="486" t="s">
        <v>1595</v>
      </c>
      <c r="PT188" s="479">
        <v>1</v>
      </c>
      <c r="PU188" s="487" t="s">
        <v>1961</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row>
    <row r="189" spans="1:457" x14ac:dyDescent="0.35">
      <c r="A189" s="459" t="s">
        <v>1963</v>
      </c>
      <c r="B189" s="460">
        <v>2.4064347315606485</v>
      </c>
      <c r="C189" s="488">
        <f>NPV(About!A$94,'H2 Data'!AE$2:BH$2)/30*AB189+B189</f>
        <v>3.7265387891892483</v>
      </c>
      <c r="D189" s="462" t="s">
        <v>1592</v>
      </c>
      <c r="E189" s="463" t="s">
        <v>1963</v>
      </c>
      <c r="F189" s="463" t="s">
        <v>1391</v>
      </c>
      <c r="G189" s="463" t="s">
        <v>1593</v>
      </c>
      <c r="H189" s="463" t="s">
        <v>1393</v>
      </c>
      <c r="I189" s="463" t="s">
        <v>1595</v>
      </c>
      <c r="J189" s="464">
        <v>2034</v>
      </c>
      <c r="K189" s="465">
        <v>575</v>
      </c>
      <c r="L189" s="466">
        <v>0.95</v>
      </c>
      <c r="M189" s="466">
        <v>2.3300000000000001E-2</v>
      </c>
      <c r="N189" s="466">
        <v>0.25</v>
      </c>
      <c r="O189" s="471">
        <v>0.09</v>
      </c>
      <c r="P189" s="465">
        <v>1</v>
      </c>
      <c r="Q189" s="465">
        <v>2</v>
      </c>
      <c r="R189" s="465">
        <v>30</v>
      </c>
      <c r="S189" s="467" t="s">
        <v>1395</v>
      </c>
      <c r="T189" s="468">
        <v>46017</v>
      </c>
      <c r="U189" s="468">
        <v>453595</v>
      </c>
      <c r="V189" s="468">
        <v>157772</v>
      </c>
      <c r="W189" s="468">
        <v>31554.000000000004</v>
      </c>
      <c r="X189" s="465">
        <v>0</v>
      </c>
      <c r="Y189" s="469" t="s">
        <v>1945</v>
      </c>
      <c r="Z189" s="470">
        <v>18.559999999999999</v>
      </c>
      <c r="AA189" s="469" t="s">
        <v>1397</v>
      </c>
      <c r="AB189" s="465">
        <v>8.9999999999999993E-3</v>
      </c>
      <c r="AC189" s="466">
        <v>0.7</v>
      </c>
      <c r="AD189" s="466">
        <v>0.7</v>
      </c>
      <c r="AE189" s="466">
        <v>0.7</v>
      </c>
      <c r="AF189" s="467" t="s">
        <v>1398</v>
      </c>
      <c r="AG189" s="465">
        <v>434</v>
      </c>
      <c r="AH189" s="465">
        <v>434</v>
      </c>
      <c r="AI189" s="465">
        <v>434</v>
      </c>
      <c r="AJ189" s="465">
        <v>30</v>
      </c>
      <c r="AK189" s="469" t="s">
        <v>1399</v>
      </c>
      <c r="AL189" s="466">
        <v>1</v>
      </c>
      <c r="AM189" s="466">
        <v>0</v>
      </c>
      <c r="AN189" s="469" t="s">
        <v>1400</v>
      </c>
      <c r="AO189" s="466"/>
      <c r="AP189" s="466"/>
      <c r="AQ189" s="466"/>
      <c r="AR189" s="466"/>
      <c r="AS189" s="466"/>
      <c r="AT189" s="466"/>
      <c r="AU189" s="466"/>
      <c r="AV189" s="466"/>
      <c r="AW189" s="466"/>
      <c r="AX189" s="466"/>
      <c r="AY189" s="466"/>
      <c r="AZ189" s="466"/>
      <c r="BA189" s="466"/>
      <c r="BB189" s="466"/>
      <c r="BC189" s="466"/>
      <c r="BD189" s="466"/>
      <c r="BE189" s="466"/>
      <c r="BF189" s="466"/>
      <c r="BG189" s="466"/>
      <c r="BH189" s="466"/>
      <c r="BI189" s="466"/>
      <c r="BJ189" s="466"/>
      <c r="BK189" s="466"/>
      <c r="BL189" s="466"/>
      <c r="BM189" s="466"/>
      <c r="BN189" s="466"/>
      <c r="BO189" s="466"/>
      <c r="BP189" s="466"/>
      <c r="BQ189" s="466"/>
      <c r="BR189" s="466"/>
      <c r="BS189" s="466"/>
      <c r="BT189" s="466"/>
      <c r="BU189" s="466"/>
      <c r="BV189" s="466"/>
      <c r="BW189" s="466"/>
      <c r="BX189" s="466"/>
      <c r="BY189" s="466"/>
      <c r="BZ189" s="466"/>
      <c r="CA189" s="466"/>
      <c r="CB189" s="466"/>
      <c r="CC189" s="466"/>
      <c r="CD189" s="466"/>
      <c r="CE189" s="466"/>
      <c r="CF189" s="466"/>
      <c r="CG189" s="466"/>
      <c r="CH189" s="466"/>
      <c r="CI189" s="466"/>
      <c r="CJ189" s="466"/>
      <c r="CK189" s="466"/>
      <c r="CL189" s="466"/>
      <c r="CM189" s="466"/>
      <c r="CN189" s="466"/>
      <c r="CO189" s="466"/>
      <c r="CP189" s="466"/>
      <c r="CQ189" s="466"/>
      <c r="CR189" s="466"/>
      <c r="CS189" s="466"/>
      <c r="CT189" s="466"/>
      <c r="CU189" s="466"/>
      <c r="CV189" s="466"/>
      <c r="CW189" s="466"/>
      <c r="CX189" s="466"/>
      <c r="CY189" s="466"/>
      <c r="CZ189" s="466"/>
      <c r="DA189" s="466"/>
      <c r="DB189" s="466"/>
      <c r="DC189" s="466"/>
      <c r="DD189" s="466"/>
      <c r="DE189" s="466"/>
      <c r="DF189" s="466"/>
      <c r="DG189" s="466"/>
      <c r="DH189" s="466"/>
      <c r="DI189" s="466"/>
      <c r="DJ189" s="466"/>
      <c r="DK189" s="466"/>
      <c r="DL189" s="466"/>
      <c r="DM189" s="466"/>
      <c r="DN189" s="466"/>
      <c r="DO189" s="466"/>
      <c r="DP189" s="466"/>
      <c r="DQ189" s="466"/>
      <c r="DR189" s="466"/>
      <c r="DS189" s="466"/>
      <c r="DT189" s="466"/>
      <c r="DU189" s="466"/>
      <c r="DV189" s="466"/>
      <c r="DW189" s="471"/>
      <c r="DX189" s="466"/>
      <c r="DY189" s="466"/>
      <c r="DZ189" s="466"/>
      <c r="EA189" s="466"/>
      <c r="EB189" s="466"/>
      <c r="EC189" s="466"/>
      <c r="ED189" s="466"/>
      <c r="EE189" s="466"/>
      <c r="EF189" s="466"/>
      <c r="EG189" s="466"/>
      <c r="EH189" s="466"/>
      <c r="EI189" s="466"/>
      <c r="EJ189" s="466"/>
      <c r="EK189" s="465"/>
      <c r="EL189" s="465"/>
      <c r="EM189" s="465"/>
      <c r="EN189" s="465"/>
      <c r="EO189" s="466"/>
      <c r="EP189" s="466"/>
      <c r="EQ189" s="466"/>
      <c r="ER189" s="465"/>
      <c r="ES189" s="465"/>
      <c r="ET189" s="465"/>
      <c r="EU189" s="465"/>
      <c r="EV189" s="465"/>
      <c r="EW189" s="467"/>
      <c r="EX189" s="467" t="s">
        <v>1401</v>
      </c>
      <c r="EY189" s="467">
        <v>0</v>
      </c>
      <c r="EZ189" s="467">
        <v>0</v>
      </c>
      <c r="FA189" s="467">
        <v>0</v>
      </c>
      <c r="FB189" s="469" t="s">
        <v>1402</v>
      </c>
      <c r="FC189" s="467">
        <v>62.117280000000001</v>
      </c>
      <c r="FD189" s="469" t="s">
        <v>1403</v>
      </c>
      <c r="FE189" s="467">
        <v>1589.991</v>
      </c>
      <c r="FF189" s="469" t="s">
        <v>1404</v>
      </c>
      <c r="FG189" s="467">
        <v>0</v>
      </c>
      <c r="FH189" s="469" t="s">
        <v>1405</v>
      </c>
      <c r="FI189" s="467">
        <v>0</v>
      </c>
      <c r="FJ189" s="469" t="s">
        <v>1405</v>
      </c>
      <c r="FK189" s="467">
        <v>0</v>
      </c>
      <c r="FL189" s="472">
        <v>0</v>
      </c>
      <c r="FM189" s="473">
        <v>0</v>
      </c>
      <c r="FN189" s="473">
        <v>0</v>
      </c>
      <c r="FO189" s="473">
        <v>0</v>
      </c>
      <c r="FP189" s="473">
        <v>0</v>
      </c>
      <c r="FQ189" s="473">
        <v>0</v>
      </c>
      <c r="FR189" s="473">
        <v>0</v>
      </c>
      <c r="FS189" s="473">
        <v>0</v>
      </c>
      <c r="FT189" s="473">
        <v>0</v>
      </c>
      <c r="FU189" s="473">
        <v>0</v>
      </c>
      <c r="FV189" s="473">
        <v>0</v>
      </c>
      <c r="FW189" s="473">
        <v>0</v>
      </c>
      <c r="FX189" s="473">
        <v>0</v>
      </c>
      <c r="FY189" s="473">
        <v>0</v>
      </c>
      <c r="FZ189" s="473">
        <v>0</v>
      </c>
      <c r="GA189" s="473">
        <v>0</v>
      </c>
      <c r="GB189" s="473">
        <v>0</v>
      </c>
      <c r="GC189" s="473">
        <v>0</v>
      </c>
      <c r="GD189" s="473">
        <v>0</v>
      </c>
      <c r="GE189" s="473">
        <v>0</v>
      </c>
      <c r="GF189" s="473">
        <v>0</v>
      </c>
      <c r="GG189" s="473">
        <v>0</v>
      </c>
      <c r="GH189" s="473">
        <v>0</v>
      </c>
      <c r="GI189" s="473">
        <v>0</v>
      </c>
      <c r="GJ189" s="473">
        <v>0</v>
      </c>
      <c r="GK189" s="473">
        <v>0</v>
      </c>
      <c r="GL189" s="473">
        <v>0</v>
      </c>
      <c r="GM189" s="473">
        <v>0</v>
      </c>
      <c r="GN189" s="473">
        <v>0</v>
      </c>
      <c r="GO189" s="473">
        <v>0</v>
      </c>
      <c r="GP189" s="473">
        <v>0</v>
      </c>
      <c r="GQ189" s="473">
        <v>0</v>
      </c>
      <c r="GR189" s="473">
        <v>0</v>
      </c>
      <c r="GS189" s="473">
        <v>0</v>
      </c>
      <c r="GT189" s="473">
        <v>0</v>
      </c>
      <c r="GU189" s="473">
        <v>0</v>
      </c>
      <c r="GV189" s="473">
        <v>0</v>
      </c>
      <c r="GW189" s="473">
        <v>0</v>
      </c>
      <c r="GX189" s="473">
        <v>0</v>
      </c>
      <c r="GY189" s="473">
        <v>0</v>
      </c>
      <c r="GZ189" s="473">
        <v>0</v>
      </c>
      <c r="HA189" s="473">
        <v>0</v>
      </c>
      <c r="HB189" s="473">
        <v>0</v>
      </c>
      <c r="HC189" s="473">
        <v>0</v>
      </c>
      <c r="HD189" s="473">
        <v>0</v>
      </c>
      <c r="HE189" s="473">
        <v>0</v>
      </c>
      <c r="HF189" s="473">
        <v>0</v>
      </c>
      <c r="HG189" s="473">
        <v>0</v>
      </c>
      <c r="HH189" s="473">
        <v>0</v>
      </c>
      <c r="HI189" s="473">
        <v>0</v>
      </c>
      <c r="HJ189" s="473">
        <v>0</v>
      </c>
      <c r="HK189" s="473">
        <v>0</v>
      </c>
      <c r="HL189" s="473">
        <v>0</v>
      </c>
      <c r="HM189" s="473">
        <v>0</v>
      </c>
      <c r="HN189" s="473">
        <v>0</v>
      </c>
      <c r="HO189" s="473">
        <v>0</v>
      </c>
      <c r="HP189" s="473">
        <v>0</v>
      </c>
      <c r="HQ189" s="473">
        <v>0</v>
      </c>
      <c r="HR189" s="473">
        <v>0</v>
      </c>
      <c r="HS189" s="473">
        <v>0</v>
      </c>
      <c r="HT189" s="473">
        <v>0</v>
      </c>
      <c r="HU189" s="473">
        <v>0</v>
      </c>
      <c r="HV189" s="473">
        <v>0</v>
      </c>
      <c r="HW189" s="473">
        <v>0</v>
      </c>
      <c r="HX189" s="473">
        <v>0</v>
      </c>
      <c r="HY189" s="473">
        <v>0</v>
      </c>
      <c r="HZ189" s="473">
        <v>0</v>
      </c>
      <c r="IA189" s="473">
        <v>0</v>
      </c>
      <c r="IB189" s="473">
        <v>0</v>
      </c>
      <c r="IC189" s="473">
        <v>0</v>
      </c>
      <c r="ID189" s="473">
        <v>0</v>
      </c>
      <c r="IE189" s="473">
        <v>0</v>
      </c>
      <c r="IF189" s="473">
        <v>0</v>
      </c>
      <c r="IG189" s="473">
        <v>0</v>
      </c>
      <c r="IH189" s="473">
        <v>0</v>
      </c>
      <c r="II189" s="473">
        <v>0</v>
      </c>
      <c r="IJ189" s="473">
        <v>0</v>
      </c>
      <c r="IK189" s="473">
        <v>0</v>
      </c>
      <c r="IL189" s="473">
        <v>0</v>
      </c>
      <c r="IM189" s="473">
        <v>0</v>
      </c>
      <c r="IN189" s="473">
        <v>0</v>
      </c>
      <c r="IO189" s="473">
        <v>0</v>
      </c>
      <c r="IP189" s="473">
        <v>0</v>
      </c>
      <c r="IQ189" s="473">
        <v>0</v>
      </c>
      <c r="IR189" s="473">
        <v>0</v>
      </c>
      <c r="IS189" s="473">
        <v>0</v>
      </c>
      <c r="IT189" s="473">
        <v>0</v>
      </c>
      <c r="IU189" s="473">
        <v>0</v>
      </c>
      <c r="IV189" s="473">
        <v>0</v>
      </c>
      <c r="IW189" s="473">
        <v>0</v>
      </c>
      <c r="IX189" s="473">
        <v>0</v>
      </c>
      <c r="IY189" s="473">
        <v>0</v>
      </c>
      <c r="IZ189" s="473">
        <v>0</v>
      </c>
      <c r="JA189" s="473">
        <v>0</v>
      </c>
      <c r="JB189" s="473">
        <v>0</v>
      </c>
      <c r="JC189" s="473">
        <v>0</v>
      </c>
      <c r="JD189" s="473">
        <v>0</v>
      </c>
      <c r="JE189" s="473">
        <v>0</v>
      </c>
      <c r="JF189" s="473">
        <v>0</v>
      </c>
      <c r="JG189" s="473">
        <v>0</v>
      </c>
      <c r="JH189" s="473">
        <v>0</v>
      </c>
      <c r="JI189" s="467" t="s">
        <v>1416</v>
      </c>
      <c r="JJ189" s="467" t="s">
        <v>1416</v>
      </c>
      <c r="JK189" s="395"/>
      <c r="JL189" s="395"/>
      <c r="JM189" s="395"/>
      <c r="JN189" s="395"/>
      <c r="JO189" s="395"/>
      <c r="JP189" s="395"/>
      <c r="JQ189" s="395"/>
      <c r="JR189" s="395"/>
      <c r="JS189" s="395"/>
      <c r="JT189" s="395"/>
      <c r="JU189" s="395"/>
      <c r="JV189" s="395"/>
      <c r="JW189" s="395"/>
      <c r="JX189" s="395"/>
      <c r="JY189" s="395"/>
      <c r="JZ189" s="395"/>
      <c r="KA189" s="395"/>
      <c r="KB189" s="395"/>
      <c r="KC189" s="395"/>
      <c r="KD189" s="395"/>
      <c r="KE189" s="395"/>
      <c r="KF189" s="395"/>
      <c r="KG189" s="395"/>
      <c r="KH189" s="395"/>
      <c r="KI189" s="395"/>
      <c r="KJ189" s="395"/>
      <c r="KK189" s="395"/>
      <c r="KL189" s="395"/>
      <c r="KM189" s="395"/>
      <c r="KN189" s="395"/>
      <c r="KO189" s="395"/>
      <c r="KP189" s="395"/>
      <c r="KQ189" s="395"/>
      <c r="KR189" s="395"/>
      <c r="KS189" s="395"/>
      <c r="KT189" s="395"/>
      <c r="KU189" s="395"/>
      <c r="KV189" s="395"/>
      <c r="KW189" s="395"/>
      <c r="KX189" s="395"/>
      <c r="KY189" s="395"/>
      <c r="KZ189" s="395"/>
      <c r="LA189" s="395"/>
      <c r="LB189" s="395"/>
      <c r="LC189" s="395"/>
      <c r="LD189" s="395"/>
      <c r="LE189" s="395"/>
      <c r="LF189" s="395"/>
      <c r="LG189" s="395"/>
      <c r="LH189" s="395"/>
      <c r="LI189" s="395"/>
      <c r="LJ189" s="395"/>
      <c r="LK189" s="395"/>
      <c r="LL189" s="395"/>
      <c r="LM189" s="395"/>
      <c r="LN189" s="395"/>
      <c r="LO189" s="395"/>
      <c r="LP189" s="395"/>
      <c r="LQ189" s="395"/>
      <c r="LR189" s="395"/>
      <c r="LS189" s="395"/>
      <c r="LT189" s="395"/>
      <c r="LU189" s="395"/>
      <c r="LV189" s="395"/>
      <c r="LW189" s="395"/>
      <c r="LX189" s="395"/>
      <c r="LY189" s="395"/>
      <c r="LZ189" s="395"/>
      <c r="MA189" s="395"/>
      <c r="MB189" s="395"/>
      <c r="MC189" s="395"/>
      <c r="MD189" s="395"/>
      <c r="ME189" s="395"/>
      <c r="MF189" s="395"/>
      <c r="MG189" s="395"/>
      <c r="MH189" s="395"/>
      <c r="MI189" s="395"/>
      <c r="MJ189" s="395"/>
      <c r="MK189" s="395"/>
      <c r="ML189" s="395"/>
      <c r="MM189" s="395"/>
      <c r="MN189" s="395"/>
      <c r="MO189" s="395"/>
      <c r="MP189" s="395"/>
      <c r="MQ189" s="395"/>
      <c r="MR189" s="395"/>
      <c r="MS189" s="395"/>
      <c r="MT189" s="395"/>
      <c r="MU189" s="395"/>
      <c r="MV189" s="395"/>
      <c r="MW189" s="395"/>
      <c r="MX189" s="395"/>
      <c r="MY189" s="395"/>
      <c r="MZ189" s="395"/>
      <c r="NA189" s="395"/>
      <c r="NB189" s="395"/>
      <c r="NC189" s="395"/>
      <c r="ND189" s="395"/>
      <c r="NE189" s="395"/>
      <c r="NF189" s="395"/>
      <c r="NG189" s="489"/>
      <c r="NH189" s="475">
        <v>2.4064347315606485</v>
      </c>
      <c r="NI189" s="475">
        <v>20.026349836047718</v>
      </c>
      <c r="NJ189" s="475">
        <v>2.5605349026151423</v>
      </c>
      <c r="NK189" s="475">
        <v>4636.6517759999997</v>
      </c>
      <c r="NL189" s="475">
        <v>15.168838741014531</v>
      </c>
      <c r="NM189" s="475">
        <v>0.157772</v>
      </c>
      <c r="NN189" s="475">
        <v>0.45359500000000003</v>
      </c>
      <c r="NO189" s="475">
        <v>4.6017000000000002E-2</v>
      </c>
      <c r="NP189" s="475">
        <v>2.8488946035274226E-2</v>
      </c>
      <c r="NQ189" s="475">
        <v>0.37146155893486155</v>
      </c>
      <c r="NR189" s="475">
        <v>1.2869237811369671</v>
      </c>
      <c r="NS189" s="475">
        <v>0</v>
      </c>
      <c r="NT189" s="475">
        <v>11.431084273570372</v>
      </c>
      <c r="NU189" s="475">
        <v>0.44122443015011376</v>
      </c>
      <c r="NV189" s="475">
        <v>0</v>
      </c>
      <c r="NW189" s="475">
        <v>0.32913664237190893</v>
      </c>
      <c r="NX189" s="475">
        <v>0</v>
      </c>
      <c r="NY189" s="475">
        <v>0</v>
      </c>
      <c r="NZ189" s="475">
        <v>0.59464616277975635</v>
      </c>
      <c r="OA189" s="475">
        <v>2.0339831649829762E-2</v>
      </c>
      <c r="OB189" s="475">
        <v>0.30000000000000004</v>
      </c>
      <c r="OC189" s="475">
        <v>0.90440562900168453</v>
      </c>
      <c r="OD189" s="475">
        <v>-3.6885014046603018E-8</v>
      </c>
      <c r="OE189" s="475">
        <v>-3.7894387368679692E-7</v>
      </c>
      <c r="OF189" s="475">
        <v>8.9999851584434548E-2</v>
      </c>
      <c r="OG189" s="475">
        <v>5.8508720993995664E-2</v>
      </c>
      <c r="OH189" s="475">
        <v>0.34561649836545372</v>
      </c>
      <c r="OI189" s="475">
        <v>0.09</v>
      </c>
      <c r="OJ189" s="475">
        <v>4.3399999999999994E-2</v>
      </c>
      <c r="OK189" s="475">
        <v>4.8265999999999996E-2</v>
      </c>
      <c r="OL189" s="475">
        <v>0.78526464055446321</v>
      </c>
      <c r="OM189" s="475" t="s">
        <v>1395</v>
      </c>
      <c r="ON189" s="475">
        <v>1</v>
      </c>
      <c r="OO189" s="475">
        <v>178</v>
      </c>
      <c r="OP189" s="490"/>
      <c r="OQ189" s="491" t="s">
        <v>1395</v>
      </c>
      <c r="OR189" s="478" t="s">
        <v>1395</v>
      </c>
      <c r="OS189" s="479">
        <v>688938</v>
      </c>
      <c r="OT189" s="479">
        <v>2034</v>
      </c>
      <c r="OU189" s="479" t="s">
        <v>1395</v>
      </c>
      <c r="OV189" s="479" t="s">
        <v>1395</v>
      </c>
      <c r="OW189" s="479">
        <v>0</v>
      </c>
      <c r="OX189" s="479">
        <v>1</v>
      </c>
      <c r="OY189" s="480">
        <v>1</v>
      </c>
      <c r="OZ189" s="480">
        <v>0.77269049556403557</v>
      </c>
      <c r="PA189" s="481"/>
      <c r="PB189" s="482">
        <v>2.4064347315606485</v>
      </c>
      <c r="PC189" s="483"/>
      <c r="PD189" s="478">
        <v>296.82673601809677</v>
      </c>
      <c r="PE189" s="479">
        <v>-1.7110345423756263E-4</v>
      </c>
      <c r="PF189" s="479">
        <v>408.36371267472856</v>
      </c>
      <c r="PG189" s="480">
        <v>2.4064347315606485</v>
      </c>
      <c r="PH189" s="483"/>
      <c r="PI189" s="478">
        <v>2.4064347315606485</v>
      </c>
      <c r="PJ189" s="479">
        <v>116600</v>
      </c>
      <c r="PK189" s="479">
        <v>575</v>
      </c>
      <c r="PL189" s="479">
        <v>1.1727741499583111E-2</v>
      </c>
      <c r="PM189" s="484">
        <v>36</v>
      </c>
      <c r="PN189" s="479">
        <v>10764</v>
      </c>
      <c r="PO189" s="485">
        <v>2031</v>
      </c>
      <c r="PP189" s="479">
        <v>33</v>
      </c>
      <c r="PQ189" s="479">
        <v>0</v>
      </c>
      <c r="PR189" s="486" t="s">
        <v>1964</v>
      </c>
      <c r="PS189" s="486" t="s">
        <v>1595</v>
      </c>
      <c r="PT189" s="479">
        <v>1</v>
      </c>
      <c r="PU189" s="487" t="s">
        <v>1963</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row>
    <row r="190" spans="1:457" x14ac:dyDescent="0.35">
      <c r="A190" s="459" t="s">
        <v>1965</v>
      </c>
      <c r="B190" s="460">
        <v>2.4181624730602316</v>
      </c>
      <c r="C190" s="488">
        <f>NPV(About!A$94,'H2 Data'!AE$2:BH$2)/30*AB190+B190</f>
        <v>3.7382665306888314</v>
      </c>
      <c r="D190" s="462" t="s">
        <v>1592</v>
      </c>
      <c r="E190" s="463" t="s">
        <v>1965</v>
      </c>
      <c r="F190" s="463" t="s">
        <v>1391</v>
      </c>
      <c r="G190" s="463" t="s">
        <v>1593</v>
      </c>
      <c r="H190" s="463" t="s">
        <v>1393</v>
      </c>
      <c r="I190" s="463" t="s">
        <v>1595</v>
      </c>
      <c r="J190" s="464">
        <v>2035</v>
      </c>
      <c r="K190" s="465">
        <v>575</v>
      </c>
      <c r="L190" s="466">
        <v>0.95</v>
      </c>
      <c r="M190" s="466">
        <v>2.3300000000000001E-2</v>
      </c>
      <c r="N190" s="466">
        <v>0.25</v>
      </c>
      <c r="O190" s="471">
        <v>0.09</v>
      </c>
      <c r="P190" s="465">
        <v>1</v>
      </c>
      <c r="Q190" s="465">
        <v>2</v>
      </c>
      <c r="R190" s="465">
        <v>30</v>
      </c>
      <c r="S190" s="467" t="s">
        <v>1395</v>
      </c>
      <c r="T190" s="468">
        <v>46951</v>
      </c>
      <c r="U190" s="468">
        <v>462803</v>
      </c>
      <c r="V190" s="468">
        <v>160975</v>
      </c>
      <c r="W190" s="468">
        <v>32193.999999999996</v>
      </c>
      <c r="X190" s="465">
        <v>0</v>
      </c>
      <c r="Y190" s="469" t="s">
        <v>1945</v>
      </c>
      <c r="Z190" s="470">
        <v>18.559999999999999</v>
      </c>
      <c r="AA190" s="469" t="s">
        <v>1397</v>
      </c>
      <c r="AB190" s="465">
        <v>8.9999999999999993E-3</v>
      </c>
      <c r="AC190" s="466">
        <v>0.7</v>
      </c>
      <c r="AD190" s="466">
        <v>0.7</v>
      </c>
      <c r="AE190" s="466">
        <v>0.7</v>
      </c>
      <c r="AF190" s="467" t="s">
        <v>1398</v>
      </c>
      <c r="AG190" s="465">
        <v>433</v>
      </c>
      <c r="AH190" s="465">
        <v>433</v>
      </c>
      <c r="AI190" s="465">
        <v>433</v>
      </c>
      <c r="AJ190" s="465">
        <v>30</v>
      </c>
      <c r="AK190" s="469" t="s">
        <v>1399</v>
      </c>
      <c r="AL190" s="466">
        <v>1</v>
      </c>
      <c r="AM190" s="466">
        <v>0</v>
      </c>
      <c r="AN190" s="469" t="s">
        <v>1400</v>
      </c>
      <c r="AO190" s="466"/>
      <c r="AP190" s="466"/>
      <c r="AQ190" s="466"/>
      <c r="AR190" s="466"/>
      <c r="AS190" s="466"/>
      <c r="AT190" s="466"/>
      <c r="AU190" s="466"/>
      <c r="AV190" s="466"/>
      <c r="AW190" s="466"/>
      <c r="AX190" s="466"/>
      <c r="AY190" s="466"/>
      <c r="AZ190" s="466"/>
      <c r="BA190" s="466"/>
      <c r="BB190" s="466"/>
      <c r="BC190" s="466"/>
      <c r="BD190" s="466"/>
      <c r="BE190" s="466"/>
      <c r="BF190" s="466"/>
      <c r="BG190" s="466"/>
      <c r="BH190" s="466"/>
      <c r="BI190" s="466"/>
      <c r="BJ190" s="466"/>
      <c r="BK190" s="466"/>
      <c r="BL190" s="466"/>
      <c r="BM190" s="466"/>
      <c r="BN190" s="466"/>
      <c r="BO190" s="466"/>
      <c r="BP190" s="466"/>
      <c r="BQ190" s="466"/>
      <c r="BR190" s="466"/>
      <c r="BS190" s="466"/>
      <c r="BT190" s="466"/>
      <c r="BU190" s="466"/>
      <c r="BV190" s="466"/>
      <c r="BW190" s="466"/>
      <c r="BX190" s="466"/>
      <c r="BY190" s="466"/>
      <c r="BZ190" s="466"/>
      <c r="CA190" s="466"/>
      <c r="CB190" s="466"/>
      <c r="CC190" s="466"/>
      <c r="CD190" s="466"/>
      <c r="CE190" s="466"/>
      <c r="CF190" s="466"/>
      <c r="CG190" s="466"/>
      <c r="CH190" s="466"/>
      <c r="CI190" s="466"/>
      <c r="CJ190" s="466"/>
      <c r="CK190" s="466"/>
      <c r="CL190" s="466"/>
      <c r="CM190" s="466"/>
      <c r="CN190" s="466"/>
      <c r="CO190" s="466"/>
      <c r="CP190" s="466"/>
      <c r="CQ190" s="466"/>
      <c r="CR190" s="466"/>
      <c r="CS190" s="466"/>
      <c r="CT190" s="466"/>
      <c r="CU190" s="466"/>
      <c r="CV190" s="466"/>
      <c r="CW190" s="466"/>
      <c r="CX190" s="466"/>
      <c r="CY190" s="466"/>
      <c r="CZ190" s="466"/>
      <c r="DA190" s="466"/>
      <c r="DB190" s="466"/>
      <c r="DC190" s="466"/>
      <c r="DD190" s="466"/>
      <c r="DE190" s="466"/>
      <c r="DF190" s="466"/>
      <c r="DG190" s="466"/>
      <c r="DH190" s="466"/>
      <c r="DI190" s="466"/>
      <c r="DJ190" s="466"/>
      <c r="DK190" s="466"/>
      <c r="DL190" s="466"/>
      <c r="DM190" s="466"/>
      <c r="DN190" s="466"/>
      <c r="DO190" s="466"/>
      <c r="DP190" s="466"/>
      <c r="DQ190" s="466"/>
      <c r="DR190" s="466"/>
      <c r="DS190" s="466"/>
      <c r="DT190" s="466"/>
      <c r="DU190" s="466"/>
      <c r="DV190" s="466"/>
      <c r="DW190" s="471"/>
      <c r="DX190" s="466"/>
      <c r="DY190" s="466"/>
      <c r="DZ190" s="466"/>
      <c r="EA190" s="466"/>
      <c r="EB190" s="466"/>
      <c r="EC190" s="466"/>
      <c r="ED190" s="466"/>
      <c r="EE190" s="466"/>
      <c r="EF190" s="466"/>
      <c r="EG190" s="466"/>
      <c r="EH190" s="466"/>
      <c r="EI190" s="466"/>
      <c r="EJ190" s="466"/>
      <c r="EK190" s="465"/>
      <c r="EL190" s="465"/>
      <c r="EM190" s="465"/>
      <c r="EN190" s="465"/>
      <c r="EO190" s="466"/>
      <c r="EP190" s="466"/>
      <c r="EQ190" s="466"/>
      <c r="ER190" s="465"/>
      <c r="ES190" s="465"/>
      <c r="ET190" s="465"/>
      <c r="EU190" s="465"/>
      <c r="EV190" s="465"/>
      <c r="EW190" s="467"/>
      <c r="EX190" s="467" t="s">
        <v>1401</v>
      </c>
      <c r="EY190" s="467">
        <v>0</v>
      </c>
      <c r="EZ190" s="467">
        <v>0</v>
      </c>
      <c r="FA190" s="467">
        <v>0</v>
      </c>
      <c r="FB190" s="469" t="s">
        <v>1402</v>
      </c>
      <c r="FC190" s="467">
        <v>62.117280000000001</v>
      </c>
      <c r="FD190" s="469" t="s">
        <v>1403</v>
      </c>
      <c r="FE190" s="467">
        <v>1589.991</v>
      </c>
      <c r="FF190" s="469" t="s">
        <v>1404</v>
      </c>
      <c r="FG190" s="467">
        <v>0</v>
      </c>
      <c r="FH190" s="469" t="s">
        <v>1405</v>
      </c>
      <c r="FI190" s="467">
        <v>0</v>
      </c>
      <c r="FJ190" s="469" t="s">
        <v>1405</v>
      </c>
      <c r="FK190" s="467">
        <v>0</v>
      </c>
      <c r="FL190" s="472">
        <v>0</v>
      </c>
      <c r="FM190" s="473">
        <v>0</v>
      </c>
      <c r="FN190" s="473">
        <v>0</v>
      </c>
      <c r="FO190" s="473">
        <v>0</v>
      </c>
      <c r="FP190" s="473">
        <v>0</v>
      </c>
      <c r="FQ190" s="473">
        <v>0</v>
      </c>
      <c r="FR190" s="473">
        <v>0</v>
      </c>
      <c r="FS190" s="473">
        <v>0</v>
      </c>
      <c r="FT190" s="473">
        <v>0</v>
      </c>
      <c r="FU190" s="473">
        <v>0</v>
      </c>
      <c r="FV190" s="473">
        <v>0</v>
      </c>
      <c r="FW190" s="473">
        <v>0</v>
      </c>
      <c r="FX190" s="473">
        <v>0</v>
      </c>
      <c r="FY190" s="473">
        <v>0</v>
      </c>
      <c r="FZ190" s="473">
        <v>0</v>
      </c>
      <c r="GA190" s="473">
        <v>0</v>
      </c>
      <c r="GB190" s="473">
        <v>0</v>
      </c>
      <c r="GC190" s="473">
        <v>0</v>
      </c>
      <c r="GD190" s="473">
        <v>0</v>
      </c>
      <c r="GE190" s="473">
        <v>0</v>
      </c>
      <c r="GF190" s="473">
        <v>0</v>
      </c>
      <c r="GG190" s="473">
        <v>0</v>
      </c>
      <c r="GH190" s="473">
        <v>0</v>
      </c>
      <c r="GI190" s="473">
        <v>0</v>
      </c>
      <c r="GJ190" s="473">
        <v>0</v>
      </c>
      <c r="GK190" s="473">
        <v>0</v>
      </c>
      <c r="GL190" s="473">
        <v>0</v>
      </c>
      <c r="GM190" s="473">
        <v>0</v>
      </c>
      <c r="GN190" s="473">
        <v>0</v>
      </c>
      <c r="GO190" s="473">
        <v>0</v>
      </c>
      <c r="GP190" s="473">
        <v>0</v>
      </c>
      <c r="GQ190" s="473">
        <v>0</v>
      </c>
      <c r="GR190" s="473">
        <v>0</v>
      </c>
      <c r="GS190" s="473">
        <v>0</v>
      </c>
      <c r="GT190" s="473">
        <v>0</v>
      </c>
      <c r="GU190" s="473">
        <v>0</v>
      </c>
      <c r="GV190" s="473">
        <v>0</v>
      </c>
      <c r="GW190" s="473">
        <v>0</v>
      </c>
      <c r="GX190" s="473">
        <v>0</v>
      </c>
      <c r="GY190" s="473">
        <v>0</v>
      </c>
      <c r="GZ190" s="473">
        <v>0</v>
      </c>
      <c r="HA190" s="473">
        <v>0</v>
      </c>
      <c r="HB190" s="473">
        <v>0</v>
      </c>
      <c r="HC190" s="473">
        <v>0</v>
      </c>
      <c r="HD190" s="473">
        <v>0</v>
      </c>
      <c r="HE190" s="473">
        <v>0</v>
      </c>
      <c r="HF190" s="473">
        <v>0</v>
      </c>
      <c r="HG190" s="473">
        <v>0</v>
      </c>
      <c r="HH190" s="473">
        <v>0</v>
      </c>
      <c r="HI190" s="473">
        <v>0</v>
      </c>
      <c r="HJ190" s="473">
        <v>0</v>
      </c>
      <c r="HK190" s="473">
        <v>0</v>
      </c>
      <c r="HL190" s="473">
        <v>0</v>
      </c>
      <c r="HM190" s="473">
        <v>0</v>
      </c>
      <c r="HN190" s="473">
        <v>0</v>
      </c>
      <c r="HO190" s="473">
        <v>0</v>
      </c>
      <c r="HP190" s="473">
        <v>0</v>
      </c>
      <c r="HQ190" s="473">
        <v>0</v>
      </c>
      <c r="HR190" s="473">
        <v>0</v>
      </c>
      <c r="HS190" s="473">
        <v>0</v>
      </c>
      <c r="HT190" s="473">
        <v>0</v>
      </c>
      <c r="HU190" s="473">
        <v>0</v>
      </c>
      <c r="HV190" s="473">
        <v>0</v>
      </c>
      <c r="HW190" s="473">
        <v>0</v>
      </c>
      <c r="HX190" s="473">
        <v>0</v>
      </c>
      <c r="HY190" s="473">
        <v>0</v>
      </c>
      <c r="HZ190" s="473">
        <v>0</v>
      </c>
      <c r="IA190" s="473">
        <v>0</v>
      </c>
      <c r="IB190" s="473">
        <v>0</v>
      </c>
      <c r="IC190" s="473">
        <v>0</v>
      </c>
      <c r="ID190" s="473">
        <v>0</v>
      </c>
      <c r="IE190" s="473">
        <v>0</v>
      </c>
      <c r="IF190" s="473">
        <v>0</v>
      </c>
      <c r="IG190" s="473">
        <v>0</v>
      </c>
      <c r="IH190" s="473">
        <v>0</v>
      </c>
      <c r="II190" s="473">
        <v>0</v>
      </c>
      <c r="IJ190" s="473">
        <v>0</v>
      </c>
      <c r="IK190" s="473">
        <v>0</v>
      </c>
      <c r="IL190" s="473">
        <v>0</v>
      </c>
      <c r="IM190" s="473">
        <v>0</v>
      </c>
      <c r="IN190" s="473">
        <v>0</v>
      </c>
      <c r="IO190" s="473">
        <v>0</v>
      </c>
      <c r="IP190" s="473">
        <v>0</v>
      </c>
      <c r="IQ190" s="473">
        <v>0</v>
      </c>
      <c r="IR190" s="473">
        <v>0</v>
      </c>
      <c r="IS190" s="473">
        <v>0</v>
      </c>
      <c r="IT190" s="473">
        <v>0</v>
      </c>
      <c r="IU190" s="473">
        <v>0</v>
      </c>
      <c r="IV190" s="473">
        <v>0</v>
      </c>
      <c r="IW190" s="473">
        <v>0</v>
      </c>
      <c r="IX190" s="473">
        <v>0</v>
      </c>
      <c r="IY190" s="473">
        <v>0</v>
      </c>
      <c r="IZ190" s="473">
        <v>0</v>
      </c>
      <c r="JA190" s="473">
        <v>0</v>
      </c>
      <c r="JB190" s="473">
        <v>0</v>
      </c>
      <c r="JC190" s="473">
        <v>0</v>
      </c>
      <c r="JD190" s="473">
        <v>0</v>
      </c>
      <c r="JE190" s="473">
        <v>0</v>
      </c>
      <c r="JF190" s="473">
        <v>0</v>
      </c>
      <c r="JG190" s="473">
        <v>0</v>
      </c>
      <c r="JH190" s="473">
        <v>0</v>
      </c>
      <c r="JI190" s="467" t="s">
        <v>1416</v>
      </c>
      <c r="JJ190" s="467" t="s">
        <v>1416</v>
      </c>
      <c r="JK190" s="395"/>
      <c r="JL190" s="395"/>
      <c r="JM190" s="395"/>
      <c r="JN190" s="395"/>
      <c r="JO190" s="395"/>
      <c r="JP190" s="395"/>
      <c r="JQ190" s="395"/>
      <c r="JR190" s="395"/>
      <c r="JS190" s="395"/>
      <c r="JT190" s="395"/>
      <c r="JU190" s="395"/>
      <c r="JV190" s="395"/>
      <c r="JW190" s="395"/>
      <c r="JX190" s="395"/>
      <c r="JY190" s="395"/>
      <c r="JZ190" s="395"/>
      <c r="KA190" s="395"/>
      <c r="KB190" s="395"/>
      <c r="KC190" s="395"/>
      <c r="KD190" s="395"/>
      <c r="KE190" s="395"/>
      <c r="KF190" s="395"/>
      <c r="KG190" s="395"/>
      <c r="KH190" s="395"/>
      <c r="KI190" s="395"/>
      <c r="KJ190" s="395"/>
      <c r="KK190" s="395"/>
      <c r="KL190" s="395"/>
      <c r="KM190" s="395"/>
      <c r="KN190" s="395"/>
      <c r="KO190" s="395"/>
      <c r="KP190" s="395"/>
      <c r="KQ190" s="395"/>
      <c r="KR190" s="395"/>
      <c r="KS190" s="395"/>
      <c r="KT190" s="395"/>
      <c r="KU190" s="395"/>
      <c r="KV190" s="395"/>
      <c r="KW190" s="395"/>
      <c r="KX190" s="395"/>
      <c r="KY190" s="395"/>
      <c r="KZ190" s="395"/>
      <c r="LA190" s="395"/>
      <c r="LB190" s="395"/>
      <c r="LC190" s="395"/>
      <c r="LD190" s="395"/>
      <c r="LE190" s="395"/>
      <c r="LF190" s="395"/>
      <c r="LG190" s="395"/>
      <c r="LH190" s="395"/>
      <c r="LI190" s="395"/>
      <c r="LJ190" s="395"/>
      <c r="LK190" s="395"/>
      <c r="LL190" s="395"/>
      <c r="LM190" s="395"/>
      <c r="LN190" s="395"/>
      <c r="LO190" s="395"/>
      <c r="LP190" s="395"/>
      <c r="LQ190" s="395"/>
      <c r="LR190" s="395"/>
      <c r="LS190" s="395"/>
      <c r="LT190" s="395"/>
      <c r="LU190" s="395"/>
      <c r="LV190" s="395"/>
      <c r="LW190" s="395"/>
      <c r="LX190" s="395"/>
      <c r="LY190" s="395"/>
      <c r="LZ190" s="395"/>
      <c r="MA190" s="395"/>
      <c r="MB190" s="395"/>
      <c r="MC190" s="395"/>
      <c r="MD190" s="395"/>
      <c r="ME190" s="395"/>
      <c r="MF190" s="395"/>
      <c r="MG190" s="395"/>
      <c r="MH190" s="395"/>
      <c r="MI190" s="395"/>
      <c r="MJ190" s="395"/>
      <c r="MK190" s="395"/>
      <c r="ML190" s="395"/>
      <c r="MM190" s="395"/>
      <c r="MN190" s="395"/>
      <c r="MO190" s="395"/>
      <c r="MP190" s="395"/>
      <c r="MQ190" s="395"/>
      <c r="MR190" s="395"/>
      <c r="MS190" s="395"/>
      <c r="MT190" s="395"/>
      <c r="MU190" s="395"/>
      <c r="MV190" s="395"/>
      <c r="MW190" s="395"/>
      <c r="MX190" s="395"/>
      <c r="MY190" s="395"/>
      <c r="MZ190" s="395"/>
      <c r="NA190" s="395"/>
      <c r="NB190" s="395"/>
      <c r="NC190" s="395"/>
      <c r="ND190" s="395"/>
      <c r="NE190" s="395"/>
      <c r="NF190" s="395"/>
      <c r="NG190" s="489"/>
      <c r="NH190" s="475">
        <v>2.4181624730602316</v>
      </c>
      <c r="NI190" s="475">
        <v>20.123948100807244</v>
      </c>
      <c r="NJ190" s="475">
        <v>2.6001129081221626</v>
      </c>
      <c r="NK190" s="475">
        <v>4637.074943999999</v>
      </c>
      <c r="NL190" s="475">
        <v>15.24441591389405</v>
      </c>
      <c r="NM190" s="475">
        <v>0.16097500000000001</v>
      </c>
      <c r="NN190" s="475">
        <v>0.46280300000000002</v>
      </c>
      <c r="NO190" s="475">
        <v>4.6951E-2</v>
      </c>
      <c r="NP190" s="475">
        <v>2.899931296186193E-2</v>
      </c>
      <c r="NQ190" s="475">
        <v>0.37799415692116367</v>
      </c>
      <c r="NR190" s="475">
        <v>1.3130268201752908</v>
      </c>
      <c r="NS190" s="475">
        <v>0</v>
      </c>
      <c r="NT190" s="475">
        <v>11.606686348523539</v>
      </c>
      <c r="NU190" s="475">
        <v>0.45023206930071469</v>
      </c>
      <c r="NV190" s="475">
        <v>0</v>
      </c>
      <c r="NW190" s="475">
        <v>0.28112593327834057</v>
      </c>
      <c r="NX190" s="475">
        <v>0</v>
      </c>
      <c r="NY190" s="475">
        <v>0</v>
      </c>
      <c r="NZ190" s="475">
        <v>0.48662295977127684</v>
      </c>
      <c r="OA190" s="475">
        <v>2.0339943883276247E-2</v>
      </c>
      <c r="OB190" s="475">
        <v>0.30000000000000004</v>
      </c>
      <c r="OC190" s="475">
        <v>0.87824958943396148</v>
      </c>
      <c r="OD190" s="475">
        <v>-7.1469216454565385E-8</v>
      </c>
      <c r="OE190" s="475">
        <v>-7.3425000458004182E-7</v>
      </c>
      <c r="OF190" s="475">
        <v>8.9999654889106787E-2</v>
      </c>
      <c r="OG190" s="475">
        <v>5.6511929631233221E-2</v>
      </c>
      <c r="OH190" s="475">
        <v>0.32879042542149645</v>
      </c>
      <c r="OI190" s="475">
        <v>0.09</v>
      </c>
      <c r="OJ190" s="475">
        <v>4.3299999999999998E-2</v>
      </c>
      <c r="OK190" s="475">
        <v>4.8216999999999996E-2</v>
      </c>
      <c r="OL190" s="475">
        <v>0.76960777713748962</v>
      </c>
      <c r="OM190" s="475" t="s">
        <v>1395</v>
      </c>
      <c r="ON190" s="475">
        <v>1</v>
      </c>
      <c r="OO190" s="475">
        <v>179</v>
      </c>
      <c r="OP190" s="490"/>
      <c r="OQ190" s="491" t="s">
        <v>1395</v>
      </c>
      <c r="OR190" s="478" t="s">
        <v>1395</v>
      </c>
      <c r="OS190" s="479">
        <v>702923</v>
      </c>
      <c r="OT190" s="479">
        <v>2035</v>
      </c>
      <c r="OU190" s="479" t="s">
        <v>1395</v>
      </c>
      <c r="OV190" s="479" t="s">
        <v>1395</v>
      </c>
      <c r="OW190" s="479">
        <v>0</v>
      </c>
      <c r="OX190" s="479">
        <v>1</v>
      </c>
      <c r="OY190" s="480">
        <v>1</v>
      </c>
      <c r="OZ190" s="480">
        <v>0.75728771361722225</v>
      </c>
      <c r="PA190" s="481"/>
      <c r="PB190" s="482">
        <v>2.4181624730602316</v>
      </c>
      <c r="PC190" s="483"/>
      <c r="PD190" s="478">
        <v>296.81399648219951</v>
      </c>
      <c r="PE190" s="479">
        <v>-3.2492359548562161E-4</v>
      </c>
      <c r="PF190" s="479">
        <v>388.64693572030575</v>
      </c>
      <c r="PG190" s="480">
        <v>2.4181624730602316</v>
      </c>
      <c r="PH190" s="483"/>
      <c r="PI190" s="478">
        <v>2.4181624730602316</v>
      </c>
      <c r="PJ190" s="479">
        <v>117175</v>
      </c>
      <c r="PK190" s="479">
        <v>575</v>
      </c>
      <c r="PL190" s="479">
        <v>1.8273597590426238E-2</v>
      </c>
      <c r="PM190" s="484">
        <v>36</v>
      </c>
      <c r="PN190" s="479">
        <v>10728</v>
      </c>
      <c r="PO190" s="485">
        <v>2032</v>
      </c>
      <c r="PP190" s="479">
        <v>33</v>
      </c>
      <c r="PQ190" s="479">
        <v>0</v>
      </c>
      <c r="PR190" s="486" t="s">
        <v>1966</v>
      </c>
      <c r="PS190" s="486" t="s">
        <v>1595</v>
      </c>
      <c r="PT190" s="479">
        <v>1</v>
      </c>
      <c r="PU190" s="487" t="s">
        <v>1965</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row>
    <row r="191" spans="1:457" x14ac:dyDescent="0.35">
      <c r="A191" s="459" t="s">
        <v>1967</v>
      </c>
      <c r="B191" s="460">
        <v>2.4364360706506578</v>
      </c>
      <c r="C191" s="488">
        <f>NPV(About!A$94,'H2 Data'!AE$2:BH$2)/30*AB191+B191</f>
        <v>3.7565401282792577</v>
      </c>
      <c r="D191" s="462" t="s">
        <v>1592</v>
      </c>
      <c r="E191" s="463" t="s">
        <v>1967</v>
      </c>
      <c r="F191" s="463" t="s">
        <v>1391</v>
      </c>
      <c r="G191" s="463" t="s">
        <v>1593</v>
      </c>
      <c r="H191" s="463" t="s">
        <v>1393</v>
      </c>
      <c r="I191" s="463" t="s">
        <v>1595</v>
      </c>
      <c r="J191" s="464">
        <v>2036</v>
      </c>
      <c r="K191" s="465">
        <v>575</v>
      </c>
      <c r="L191" s="466">
        <v>0.95</v>
      </c>
      <c r="M191" s="466">
        <v>2.3300000000000001E-2</v>
      </c>
      <c r="N191" s="466">
        <v>0.25</v>
      </c>
      <c r="O191" s="471">
        <v>0.09</v>
      </c>
      <c r="P191" s="465">
        <v>1</v>
      </c>
      <c r="Q191" s="465">
        <v>2</v>
      </c>
      <c r="R191" s="465">
        <v>30</v>
      </c>
      <c r="S191" s="467" t="s">
        <v>1395</v>
      </c>
      <c r="T191" s="468">
        <v>47904</v>
      </c>
      <c r="U191" s="468">
        <v>472198</v>
      </c>
      <c r="V191" s="468">
        <v>164243</v>
      </c>
      <c r="W191" s="468">
        <v>32848</v>
      </c>
      <c r="X191" s="465">
        <v>0</v>
      </c>
      <c r="Y191" s="469" t="s">
        <v>1945</v>
      </c>
      <c r="Z191" s="470">
        <v>18.559999999999999</v>
      </c>
      <c r="AA191" s="469" t="s">
        <v>1397</v>
      </c>
      <c r="AB191" s="465">
        <v>8.9999999999999993E-3</v>
      </c>
      <c r="AC191" s="466">
        <v>0.7</v>
      </c>
      <c r="AD191" s="466">
        <v>0.7</v>
      </c>
      <c r="AE191" s="466">
        <v>0.7</v>
      </c>
      <c r="AF191" s="467" t="s">
        <v>1398</v>
      </c>
      <c r="AG191" s="465">
        <v>432</v>
      </c>
      <c r="AH191" s="465">
        <v>432</v>
      </c>
      <c r="AI191" s="465">
        <v>432</v>
      </c>
      <c r="AJ191" s="465">
        <v>30</v>
      </c>
      <c r="AK191" s="469" t="s">
        <v>1399</v>
      </c>
      <c r="AL191" s="466">
        <v>1</v>
      </c>
      <c r="AM191" s="466">
        <v>0</v>
      </c>
      <c r="AN191" s="469" t="s">
        <v>1400</v>
      </c>
      <c r="AO191" s="466"/>
      <c r="AP191" s="466"/>
      <c r="AQ191" s="466"/>
      <c r="AR191" s="466"/>
      <c r="AS191" s="466"/>
      <c r="AT191" s="466"/>
      <c r="AU191" s="466"/>
      <c r="AV191" s="466"/>
      <c r="AW191" s="466"/>
      <c r="AX191" s="466"/>
      <c r="AY191" s="466"/>
      <c r="AZ191" s="466"/>
      <c r="BA191" s="466"/>
      <c r="BB191" s="466"/>
      <c r="BC191" s="466"/>
      <c r="BD191" s="466"/>
      <c r="BE191" s="466"/>
      <c r="BF191" s="466"/>
      <c r="BG191" s="466"/>
      <c r="BH191" s="466"/>
      <c r="BI191" s="466"/>
      <c r="BJ191" s="466"/>
      <c r="BK191" s="466"/>
      <c r="BL191" s="466"/>
      <c r="BM191" s="466"/>
      <c r="BN191" s="466"/>
      <c r="BO191" s="466"/>
      <c r="BP191" s="466"/>
      <c r="BQ191" s="466"/>
      <c r="BR191" s="466"/>
      <c r="BS191" s="466"/>
      <c r="BT191" s="466"/>
      <c r="BU191" s="466"/>
      <c r="BV191" s="466"/>
      <c r="BW191" s="466"/>
      <c r="BX191" s="466"/>
      <c r="BY191" s="466"/>
      <c r="BZ191" s="466"/>
      <c r="CA191" s="466"/>
      <c r="CB191" s="466"/>
      <c r="CC191" s="466"/>
      <c r="CD191" s="466"/>
      <c r="CE191" s="466"/>
      <c r="CF191" s="466"/>
      <c r="CG191" s="466"/>
      <c r="CH191" s="466"/>
      <c r="CI191" s="466"/>
      <c r="CJ191" s="466"/>
      <c r="CK191" s="466"/>
      <c r="CL191" s="466"/>
      <c r="CM191" s="466"/>
      <c r="CN191" s="466"/>
      <c r="CO191" s="466"/>
      <c r="CP191" s="466"/>
      <c r="CQ191" s="466"/>
      <c r="CR191" s="466"/>
      <c r="CS191" s="466"/>
      <c r="CT191" s="466"/>
      <c r="CU191" s="466"/>
      <c r="CV191" s="466"/>
      <c r="CW191" s="466"/>
      <c r="CX191" s="466"/>
      <c r="CY191" s="466"/>
      <c r="CZ191" s="466"/>
      <c r="DA191" s="466"/>
      <c r="DB191" s="466"/>
      <c r="DC191" s="466"/>
      <c r="DD191" s="466"/>
      <c r="DE191" s="466"/>
      <c r="DF191" s="466"/>
      <c r="DG191" s="466"/>
      <c r="DH191" s="466"/>
      <c r="DI191" s="466"/>
      <c r="DJ191" s="466"/>
      <c r="DK191" s="466"/>
      <c r="DL191" s="466"/>
      <c r="DM191" s="466"/>
      <c r="DN191" s="466"/>
      <c r="DO191" s="466"/>
      <c r="DP191" s="466"/>
      <c r="DQ191" s="466"/>
      <c r="DR191" s="466"/>
      <c r="DS191" s="466"/>
      <c r="DT191" s="466"/>
      <c r="DU191" s="466"/>
      <c r="DV191" s="466"/>
      <c r="DW191" s="471"/>
      <c r="DX191" s="466"/>
      <c r="DY191" s="466"/>
      <c r="DZ191" s="466"/>
      <c r="EA191" s="466"/>
      <c r="EB191" s="466"/>
      <c r="EC191" s="466"/>
      <c r="ED191" s="466"/>
      <c r="EE191" s="466"/>
      <c r="EF191" s="466"/>
      <c r="EG191" s="466"/>
      <c r="EH191" s="466"/>
      <c r="EI191" s="466"/>
      <c r="EJ191" s="466"/>
      <c r="EK191" s="465"/>
      <c r="EL191" s="465"/>
      <c r="EM191" s="465"/>
      <c r="EN191" s="465"/>
      <c r="EO191" s="466"/>
      <c r="EP191" s="466"/>
      <c r="EQ191" s="466"/>
      <c r="ER191" s="465"/>
      <c r="ES191" s="465"/>
      <c r="ET191" s="465"/>
      <c r="EU191" s="465"/>
      <c r="EV191" s="465"/>
      <c r="EW191" s="467"/>
      <c r="EX191" s="467" t="s">
        <v>1401</v>
      </c>
      <c r="EY191" s="467">
        <v>0</v>
      </c>
      <c r="EZ191" s="467">
        <v>0</v>
      </c>
      <c r="FA191" s="467">
        <v>0</v>
      </c>
      <c r="FB191" s="469" t="s">
        <v>1402</v>
      </c>
      <c r="FC191" s="467">
        <v>62.117280000000001</v>
      </c>
      <c r="FD191" s="469" t="s">
        <v>1403</v>
      </c>
      <c r="FE191" s="467">
        <v>1589.991</v>
      </c>
      <c r="FF191" s="469" t="s">
        <v>1404</v>
      </c>
      <c r="FG191" s="467">
        <v>0</v>
      </c>
      <c r="FH191" s="469" t="s">
        <v>1405</v>
      </c>
      <c r="FI191" s="467">
        <v>0</v>
      </c>
      <c r="FJ191" s="469" t="s">
        <v>1405</v>
      </c>
      <c r="FK191" s="467">
        <v>0</v>
      </c>
      <c r="FL191" s="472">
        <v>0</v>
      </c>
      <c r="FM191" s="473">
        <v>0</v>
      </c>
      <c r="FN191" s="473">
        <v>0</v>
      </c>
      <c r="FO191" s="473">
        <v>0</v>
      </c>
      <c r="FP191" s="473">
        <v>0</v>
      </c>
      <c r="FQ191" s="473">
        <v>0</v>
      </c>
      <c r="FR191" s="473">
        <v>0</v>
      </c>
      <c r="FS191" s="473">
        <v>0</v>
      </c>
      <c r="FT191" s="473">
        <v>0</v>
      </c>
      <c r="FU191" s="473">
        <v>0</v>
      </c>
      <c r="FV191" s="473">
        <v>0</v>
      </c>
      <c r="FW191" s="473">
        <v>0</v>
      </c>
      <c r="FX191" s="473">
        <v>0</v>
      </c>
      <c r="FY191" s="473">
        <v>0</v>
      </c>
      <c r="FZ191" s="473">
        <v>0</v>
      </c>
      <c r="GA191" s="473">
        <v>0</v>
      </c>
      <c r="GB191" s="473">
        <v>0</v>
      </c>
      <c r="GC191" s="473">
        <v>0</v>
      </c>
      <c r="GD191" s="473">
        <v>0</v>
      </c>
      <c r="GE191" s="473">
        <v>0</v>
      </c>
      <c r="GF191" s="473">
        <v>0</v>
      </c>
      <c r="GG191" s="473">
        <v>0</v>
      </c>
      <c r="GH191" s="473">
        <v>0</v>
      </c>
      <c r="GI191" s="473">
        <v>0</v>
      </c>
      <c r="GJ191" s="473">
        <v>0</v>
      </c>
      <c r="GK191" s="473">
        <v>0</v>
      </c>
      <c r="GL191" s="473">
        <v>0</v>
      </c>
      <c r="GM191" s="473">
        <v>0</v>
      </c>
      <c r="GN191" s="473">
        <v>0</v>
      </c>
      <c r="GO191" s="473">
        <v>0</v>
      </c>
      <c r="GP191" s="473">
        <v>0</v>
      </c>
      <c r="GQ191" s="473">
        <v>0</v>
      </c>
      <c r="GR191" s="473">
        <v>0</v>
      </c>
      <c r="GS191" s="473">
        <v>0</v>
      </c>
      <c r="GT191" s="473">
        <v>0</v>
      </c>
      <c r="GU191" s="473">
        <v>0</v>
      </c>
      <c r="GV191" s="473">
        <v>0</v>
      </c>
      <c r="GW191" s="473">
        <v>0</v>
      </c>
      <c r="GX191" s="473">
        <v>0</v>
      </c>
      <c r="GY191" s="473">
        <v>0</v>
      </c>
      <c r="GZ191" s="473">
        <v>0</v>
      </c>
      <c r="HA191" s="473">
        <v>0</v>
      </c>
      <c r="HB191" s="473">
        <v>0</v>
      </c>
      <c r="HC191" s="473">
        <v>0</v>
      </c>
      <c r="HD191" s="473">
        <v>0</v>
      </c>
      <c r="HE191" s="473">
        <v>0</v>
      </c>
      <c r="HF191" s="473">
        <v>0</v>
      </c>
      <c r="HG191" s="473">
        <v>0</v>
      </c>
      <c r="HH191" s="473">
        <v>0</v>
      </c>
      <c r="HI191" s="473">
        <v>0</v>
      </c>
      <c r="HJ191" s="473">
        <v>0</v>
      </c>
      <c r="HK191" s="473">
        <v>0</v>
      </c>
      <c r="HL191" s="473">
        <v>0</v>
      </c>
      <c r="HM191" s="473">
        <v>0</v>
      </c>
      <c r="HN191" s="473">
        <v>0</v>
      </c>
      <c r="HO191" s="473">
        <v>0</v>
      </c>
      <c r="HP191" s="473">
        <v>0</v>
      </c>
      <c r="HQ191" s="473">
        <v>0</v>
      </c>
      <c r="HR191" s="473">
        <v>0</v>
      </c>
      <c r="HS191" s="473">
        <v>0</v>
      </c>
      <c r="HT191" s="473">
        <v>0</v>
      </c>
      <c r="HU191" s="473">
        <v>0</v>
      </c>
      <c r="HV191" s="473">
        <v>0</v>
      </c>
      <c r="HW191" s="473">
        <v>0</v>
      </c>
      <c r="HX191" s="473">
        <v>0</v>
      </c>
      <c r="HY191" s="473">
        <v>0</v>
      </c>
      <c r="HZ191" s="473">
        <v>0</v>
      </c>
      <c r="IA191" s="473">
        <v>0</v>
      </c>
      <c r="IB191" s="473">
        <v>0</v>
      </c>
      <c r="IC191" s="473">
        <v>0</v>
      </c>
      <c r="ID191" s="473">
        <v>0</v>
      </c>
      <c r="IE191" s="473">
        <v>0</v>
      </c>
      <c r="IF191" s="473">
        <v>0</v>
      </c>
      <c r="IG191" s="473">
        <v>0</v>
      </c>
      <c r="IH191" s="473">
        <v>0</v>
      </c>
      <c r="II191" s="473">
        <v>0</v>
      </c>
      <c r="IJ191" s="473">
        <v>0</v>
      </c>
      <c r="IK191" s="473">
        <v>0</v>
      </c>
      <c r="IL191" s="473">
        <v>0</v>
      </c>
      <c r="IM191" s="473">
        <v>0</v>
      </c>
      <c r="IN191" s="473">
        <v>0</v>
      </c>
      <c r="IO191" s="473">
        <v>0</v>
      </c>
      <c r="IP191" s="473">
        <v>0</v>
      </c>
      <c r="IQ191" s="473">
        <v>0</v>
      </c>
      <c r="IR191" s="473">
        <v>0</v>
      </c>
      <c r="IS191" s="473">
        <v>0</v>
      </c>
      <c r="IT191" s="473">
        <v>0</v>
      </c>
      <c r="IU191" s="473">
        <v>0</v>
      </c>
      <c r="IV191" s="473">
        <v>0</v>
      </c>
      <c r="IW191" s="473">
        <v>0</v>
      </c>
      <c r="IX191" s="473">
        <v>0</v>
      </c>
      <c r="IY191" s="473">
        <v>0</v>
      </c>
      <c r="IZ191" s="473">
        <v>0</v>
      </c>
      <c r="JA191" s="473">
        <v>0</v>
      </c>
      <c r="JB191" s="473">
        <v>0</v>
      </c>
      <c r="JC191" s="473">
        <v>0</v>
      </c>
      <c r="JD191" s="473">
        <v>0</v>
      </c>
      <c r="JE191" s="473">
        <v>0</v>
      </c>
      <c r="JF191" s="473">
        <v>0</v>
      </c>
      <c r="JG191" s="473">
        <v>0</v>
      </c>
      <c r="JH191" s="473">
        <v>0</v>
      </c>
      <c r="JI191" s="467" t="s">
        <v>1416</v>
      </c>
      <c r="JJ191" s="467" t="s">
        <v>1416</v>
      </c>
      <c r="JK191" s="395"/>
      <c r="JL191" s="395"/>
      <c r="JM191" s="395"/>
      <c r="JN191" s="395"/>
      <c r="JO191" s="395"/>
      <c r="JP191" s="395"/>
      <c r="JQ191" s="395"/>
      <c r="JR191" s="395"/>
      <c r="JS191" s="395"/>
      <c r="JT191" s="395"/>
      <c r="JU191" s="395"/>
      <c r="JV191" s="395"/>
      <c r="JW191" s="395"/>
      <c r="JX191" s="395"/>
      <c r="JY191" s="395"/>
      <c r="JZ191" s="395"/>
      <c r="KA191" s="395"/>
      <c r="KB191" s="395"/>
      <c r="KC191" s="395"/>
      <c r="KD191" s="395"/>
      <c r="KE191" s="395"/>
      <c r="KF191" s="395"/>
      <c r="KG191" s="395"/>
      <c r="KH191" s="395"/>
      <c r="KI191" s="395"/>
      <c r="KJ191" s="395"/>
      <c r="KK191" s="395"/>
      <c r="KL191" s="395"/>
      <c r="KM191" s="395"/>
      <c r="KN191" s="395"/>
      <c r="KO191" s="395"/>
      <c r="KP191" s="395"/>
      <c r="KQ191" s="395"/>
      <c r="KR191" s="395"/>
      <c r="KS191" s="395"/>
      <c r="KT191" s="395"/>
      <c r="KU191" s="395"/>
      <c r="KV191" s="395"/>
      <c r="KW191" s="395"/>
      <c r="KX191" s="395"/>
      <c r="KY191" s="395"/>
      <c r="KZ191" s="395"/>
      <c r="LA191" s="395"/>
      <c r="LB191" s="395"/>
      <c r="LC191" s="395"/>
      <c r="LD191" s="395"/>
      <c r="LE191" s="395"/>
      <c r="LF191" s="395"/>
      <c r="LG191" s="395"/>
      <c r="LH191" s="395"/>
      <c r="LI191" s="395"/>
      <c r="LJ191" s="395"/>
      <c r="LK191" s="395"/>
      <c r="LL191" s="395"/>
      <c r="LM191" s="395"/>
      <c r="LN191" s="395"/>
      <c r="LO191" s="395"/>
      <c r="LP191" s="395"/>
      <c r="LQ191" s="395"/>
      <c r="LR191" s="395"/>
      <c r="LS191" s="395"/>
      <c r="LT191" s="395"/>
      <c r="LU191" s="395"/>
      <c r="LV191" s="395"/>
      <c r="LW191" s="395"/>
      <c r="LX191" s="395"/>
      <c r="LY191" s="395"/>
      <c r="LZ191" s="395"/>
      <c r="MA191" s="395"/>
      <c r="MB191" s="395"/>
      <c r="MC191" s="395"/>
      <c r="MD191" s="395"/>
      <c r="ME191" s="395"/>
      <c r="MF191" s="395"/>
      <c r="MG191" s="395"/>
      <c r="MH191" s="395"/>
      <c r="MI191" s="395"/>
      <c r="MJ191" s="395"/>
      <c r="MK191" s="395"/>
      <c r="ML191" s="395"/>
      <c r="MM191" s="395"/>
      <c r="MN191" s="395"/>
      <c r="MO191" s="395"/>
      <c r="MP191" s="395"/>
      <c r="MQ191" s="395"/>
      <c r="MR191" s="395"/>
      <c r="MS191" s="395"/>
      <c r="MT191" s="395"/>
      <c r="MU191" s="395"/>
      <c r="MV191" s="395"/>
      <c r="MW191" s="395"/>
      <c r="MX191" s="395"/>
      <c r="MY191" s="395"/>
      <c r="MZ191" s="395"/>
      <c r="NA191" s="395"/>
      <c r="NB191" s="395"/>
      <c r="NC191" s="395"/>
      <c r="ND191" s="395"/>
      <c r="NE191" s="395"/>
      <c r="NF191" s="395"/>
      <c r="NG191" s="489"/>
      <c r="NH191" s="475">
        <v>2.4364360706506578</v>
      </c>
      <c r="NI191" s="475">
        <v>20.276020979954772</v>
      </c>
      <c r="NJ191" s="475">
        <v>2.6461189422415603</v>
      </c>
      <c r="NK191" s="475">
        <v>4637.074943999999</v>
      </c>
      <c r="NL191" s="475">
        <v>15.359376224811079</v>
      </c>
      <c r="NM191" s="475">
        <v>0.164243</v>
      </c>
      <c r="NN191" s="475">
        <v>0.47219800000000001</v>
      </c>
      <c r="NO191" s="475">
        <v>4.7904000000000002E-2</v>
      </c>
      <c r="NP191" s="475">
        <v>2.9518671515992693E-2</v>
      </c>
      <c r="NQ191" s="475">
        <v>0.38463952990687217</v>
      </c>
      <c r="NR191" s="475">
        <v>1.3396989951474465</v>
      </c>
      <c r="NS191" s="475">
        <v>0</v>
      </c>
      <c r="NT191" s="475">
        <v>11.810884501864527</v>
      </c>
      <c r="NU191" s="475">
        <v>0.45936734404759516</v>
      </c>
      <c r="NV191" s="475">
        <v>0</v>
      </c>
      <c r="NW191" s="475">
        <v>0.2280500711533916</v>
      </c>
      <c r="NX191" s="475">
        <v>0</v>
      </c>
      <c r="NY191" s="475">
        <v>0</v>
      </c>
      <c r="NZ191" s="475">
        <v>0.39335343965926178</v>
      </c>
      <c r="OA191" s="475">
        <v>2.0340093527872603E-2</v>
      </c>
      <c r="OB191" s="475">
        <v>0.30000000000000004</v>
      </c>
      <c r="OC191" s="475">
        <v>0.8475821307546062</v>
      </c>
      <c r="OD191" s="475">
        <v>-7.6613361923912818E-15</v>
      </c>
      <c r="OE191" s="475">
        <v>-7.8709917547909497E-14</v>
      </c>
      <c r="OF191" s="475">
        <v>9.0000000596046487E-2</v>
      </c>
      <c r="OG191" s="475">
        <v>5.3217157721519484E-2</v>
      </c>
      <c r="OH191" s="475">
        <v>0.31163012251561711</v>
      </c>
      <c r="OI191" s="475">
        <v>0.09</v>
      </c>
      <c r="OJ191" s="475">
        <v>4.3199999999999995E-2</v>
      </c>
      <c r="OK191" s="475">
        <v>4.8168000000000002E-2</v>
      </c>
      <c r="OL191" s="475">
        <v>0.75421905052447935</v>
      </c>
      <c r="OM191" s="475" t="s">
        <v>1395</v>
      </c>
      <c r="ON191" s="475">
        <v>1</v>
      </c>
      <c r="OO191" s="475">
        <v>180</v>
      </c>
      <c r="OP191" s="490"/>
      <c r="OQ191" s="491" t="s">
        <v>1395</v>
      </c>
      <c r="OR191" s="478" t="s">
        <v>1395</v>
      </c>
      <c r="OS191" s="479">
        <v>717193</v>
      </c>
      <c r="OT191" s="479">
        <v>2036</v>
      </c>
      <c r="OU191" s="479" t="s">
        <v>1395</v>
      </c>
      <c r="OV191" s="479" t="s">
        <v>1395</v>
      </c>
      <c r="OW191" s="479">
        <v>0</v>
      </c>
      <c r="OX191" s="479">
        <v>1</v>
      </c>
      <c r="OY191" s="480">
        <v>1</v>
      </c>
      <c r="OZ191" s="480">
        <v>0.74219091688670202</v>
      </c>
      <c r="PA191" s="481"/>
      <c r="PB191" s="482">
        <v>2.4364360706506578</v>
      </c>
      <c r="PC191" s="483"/>
      <c r="PD191" s="478">
        <v>296.78397077542547</v>
      </c>
      <c r="PE191" s="479">
        <v>-3.4134598585910505E-11</v>
      </c>
      <c r="PF191" s="479">
        <v>367.57598919207118</v>
      </c>
      <c r="PG191" s="480">
        <v>2.4364360706506578</v>
      </c>
      <c r="PH191" s="483"/>
      <c r="PI191" s="478">
        <v>2.4364360706506578</v>
      </c>
      <c r="PJ191" s="479">
        <v>117750</v>
      </c>
      <c r="PK191" s="479">
        <v>575</v>
      </c>
      <c r="PL191" s="479">
        <v>5.9693616716347986E-2</v>
      </c>
      <c r="PM191" s="484">
        <v>36</v>
      </c>
      <c r="PN191" s="479">
        <v>10692</v>
      </c>
      <c r="PO191" s="485">
        <v>2033</v>
      </c>
      <c r="PP191" s="479">
        <v>33</v>
      </c>
      <c r="PQ191" s="479">
        <v>0</v>
      </c>
      <c r="PR191" s="486" t="s">
        <v>1968</v>
      </c>
      <c r="PS191" s="486" t="s">
        <v>1595</v>
      </c>
      <c r="PT191" s="479">
        <v>1</v>
      </c>
      <c r="PU191" s="487" t="s">
        <v>1967</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row>
    <row r="192" spans="1:457" x14ac:dyDescent="0.35">
      <c r="A192" s="459" t="s">
        <v>1969</v>
      </c>
      <c r="B192" s="460">
        <v>2.4961296873670058</v>
      </c>
      <c r="C192" s="488">
        <f>NPV(About!A$94,'H2 Data'!AE$2:BH$2)/30*AB192+B192</f>
        <v>3.8162337449956056</v>
      </c>
      <c r="D192" s="462" t="s">
        <v>1592</v>
      </c>
      <c r="E192" s="463" t="s">
        <v>1969</v>
      </c>
      <c r="F192" s="463" t="s">
        <v>1391</v>
      </c>
      <c r="G192" s="463" t="s">
        <v>1593</v>
      </c>
      <c r="H192" s="463" t="s">
        <v>1393</v>
      </c>
      <c r="I192" s="463" t="s">
        <v>1595</v>
      </c>
      <c r="J192" s="464">
        <v>2037</v>
      </c>
      <c r="K192" s="465">
        <v>575</v>
      </c>
      <c r="L192" s="466">
        <v>0.95</v>
      </c>
      <c r="M192" s="466">
        <v>2.3300000000000001E-2</v>
      </c>
      <c r="N192" s="466">
        <v>0.25</v>
      </c>
      <c r="O192" s="471">
        <v>0.09</v>
      </c>
      <c r="P192" s="465">
        <v>1</v>
      </c>
      <c r="Q192" s="465">
        <v>2</v>
      </c>
      <c r="R192" s="465">
        <v>30</v>
      </c>
      <c r="S192" s="467" t="s">
        <v>1395</v>
      </c>
      <c r="T192" s="468">
        <v>48877</v>
      </c>
      <c r="U192" s="468">
        <v>481782.99999999994</v>
      </c>
      <c r="V192" s="468">
        <v>167577</v>
      </c>
      <c r="W192" s="468">
        <v>33514</v>
      </c>
      <c r="X192" s="465">
        <v>0</v>
      </c>
      <c r="Y192" s="469" t="s">
        <v>1945</v>
      </c>
      <c r="Z192" s="470">
        <v>18.559999999999999</v>
      </c>
      <c r="AA192" s="469" t="s">
        <v>1397</v>
      </c>
      <c r="AB192" s="465">
        <v>8.9999999999999993E-3</v>
      </c>
      <c r="AC192" s="466">
        <v>0.7</v>
      </c>
      <c r="AD192" s="466">
        <v>0.7</v>
      </c>
      <c r="AE192" s="466">
        <v>0.7</v>
      </c>
      <c r="AF192" s="467" t="s">
        <v>1398</v>
      </c>
      <c r="AG192" s="465">
        <v>431</v>
      </c>
      <c r="AH192" s="465">
        <v>431</v>
      </c>
      <c r="AI192" s="465">
        <v>431</v>
      </c>
      <c r="AJ192" s="465">
        <v>30</v>
      </c>
      <c r="AK192" s="469" t="s">
        <v>1399</v>
      </c>
      <c r="AL192" s="466">
        <v>1</v>
      </c>
      <c r="AM192" s="466">
        <v>0</v>
      </c>
      <c r="AN192" s="469" t="s">
        <v>1400</v>
      </c>
      <c r="AO192" s="466"/>
      <c r="AP192" s="466"/>
      <c r="AQ192" s="466"/>
      <c r="AR192" s="466"/>
      <c r="AS192" s="466"/>
      <c r="AT192" s="466"/>
      <c r="AU192" s="466"/>
      <c r="AV192" s="466"/>
      <c r="AW192" s="466"/>
      <c r="AX192" s="466"/>
      <c r="AY192" s="466"/>
      <c r="AZ192" s="466"/>
      <c r="BA192" s="466"/>
      <c r="BB192" s="466"/>
      <c r="BC192" s="466"/>
      <c r="BD192" s="466"/>
      <c r="BE192" s="466"/>
      <c r="BF192" s="466"/>
      <c r="BG192" s="466"/>
      <c r="BH192" s="466"/>
      <c r="BI192" s="466"/>
      <c r="BJ192" s="466"/>
      <c r="BK192" s="466"/>
      <c r="BL192" s="466"/>
      <c r="BM192" s="466"/>
      <c r="BN192" s="466"/>
      <c r="BO192" s="466"/>
      <c r="BP192" s="466"/>
      <c r="BQ192" s="466"/>
      <c r="BR192" s="466"/>
      <c r="BS192" s="466"/>
      <c r="BT192" s="466"/>
      <c r="BU192" s="466"/>
      <c r="BV192" s="466"/>
      <c r="BW192" s="466"/>
      <c r="BX192" s="466"/>
      <c r="BY192" s="466"/>
      <c r="BZ192" s="466"/>
      <c r="CA192" s="466"/>
      <c r="CB192" s="466"/>
      <c r="CC192" s="466"/>
      <c r="CD192" s="466"/>
      <c r="CE192" s="466"/>
      <c r="CF192" s="466"/>
      <c r="CG192" s="466"/>
      <c r="CH192" s="466"/>
      <c r="CI192" s="466"/>
      <c r="CJ192" s="466"/>
      <c r="CK192" s="466"/>
      <c r="CL192" s="466"/>
      <c r="CM192" s="466"/>
      <c r="CN192" s="466"/>
      <c r="CO192" s="466"/>
      <c r="CP192" s="466"/>
      <c r="CQ192" s="466"/>
      <c r="CR192" s="466"/>
      <c r="CS192" s="466"/>
      <c r="CT192" s="466"/>
      <c r="CU192" s="466"/>
      <c r="CV192" s="466"/>
      <c r="CW192" s="466"/>
      <c r="CX192" s="466"/>
      <c r="CY192" s="466"/>
      <c r="CZ192" s="466"/>
      <c r="DA192" s="466"/>
      <c r="DB192" s="466"/>
      <c r="DC192" s="466"/>
      <c r="DD192" s="466"/>
      <c r="DE192" s="466"/>
      <c r="DF192" s="466"/>
      <c r="DG192" s="466"/>
      <c r="DH192" s="466"/>
      <c r="DI192" s="466"/>
      <c r="DJ192" s="466"/>
      <c r="DK192" s="466"/>
      <c r="DL192" s="466"/>
      <c r="DM192" s="466"/>
      <c r="DN192" s="466"/>
      <c r="DO192" s="466"/>
      <c r="DP192" s="466"/>
      <c r="DQ192" s="466"/>
      <c r="DR192" s="466"/>
      <c r="DS192" s="466"/>
      <c r="DT192" s="466"/>
      <c r="DU192" s="466"/>
      <c r="DV192" s="466"/>
      <c r="DW192" s="471"/>
      <c r="DX192" s="466"/>
      <c r="DY192" s="466"/>
      <c r="DZ192" s="466"/>
      <c r="EA192" s="466"/>
      <c r="EB192" s="466"/>
      <c r="EC192" s="466"/>
      <c r="ED192" s="466"/>
      <c r="EE192" s="466"/>
      <c r="EF192" s="466"/>
      <c r="EG192" s="466"/>
      <c r="EH192" s="466"/>
      <c r="EI192" s="466"/>
      <c r="EJ192" s="466"/>
      <c r="EK192" s="465"/>
      <c r="EL192" s="465"/>
      <c r="EM192" s="465"/>
      <c r="EN192" s="465"/>
      <c r="EO192" s="466"/>
      <c r="EP192" s="466"/>
      <c r="EQ192" s="466"/>
      <c r="ER192" s="465"/>
      <c r="ES192" s="465"/>
      <c r="ET192" s="465"/>
      <c r="EU192" s="465"/>
      <c r="EV192" s="465"/>
      <c r="EW192" s="467"/>
      <c r="EX192" s="467" t="s">
        <v>1401</v>
      </c>
      <c r="EY192" s="467">
        <v>0</v>
      </c>
      <c r="EZ192" s="467">
        <v>0</v>
      </c>
      <c r="FA192" s="467">
        <v>0</v>
      </c>
      <c r="FB192" s="469" t="s">
        <v>1402</v>
      </c>
      <c r="FC192" s="467">
        <v>62.117280000000001</v>
      </c>
      <c r="FD192" s="469" t="s">
        <v>1403</v>
      </c>
      <c r="FE192" s="467">
        <v>1589.991</v>
      </c>
      <c r="FF192" s="469" t="s">
        <v>1404</v>
      </c>
      <c r="FG192" s="467">
        <v>0</v>
      </c>
      <c r="FH192" s="469" t="s">
        <v>1405</v>
      </c>
      <c r="FI192" s="467">
        <v>0</v>
      </c>
      <c r="FJ192" s="469" t="s">
        <v>1405</v>
      </c>
      <c r="FK192" s="467">
        <v>0</v>
      </c>
      <c r="FL192" s="472">
        <v>0</v>
      </c>
      <c r="FM192" s="473">
        <v>0</v>
      </c>
      <c r="FN192" s="473">
        <v>0</v>
      </c>
      <c r="FO192" s="473">
        <v>0</v>
      </c>
      <c r="FP192" s="473">
        <v>0</v>
      </c>
      <c r="FQ192" s="473">
        <v>0</v>
      </c>
      <c r="FR192" s="473">
        <v>0</v>
      </c>
      <c r="FS192" s="473">
        <v>0</v>
      </c>
      <c r="FT192" s="473">
        <v>0</v>
      </c>
      <c r="FU192" s="473">
        <v>0</v>
      </c>
      <c r="FV192" s="473">
        <v>0</v>
      </c>
      <c r="FW192" s="473">
        <v>0</v>
      </c>
      <c r="FX192" s="473">
        <v>0</v>
      </c>
      <c r="FY192" s="473">
        <v>0</v>
      </c>
      <c r="FZ192" s="473">
        <v>0</v>
      </c>
      <c r="GA192" s="473">
        <v>0</v>
      </c>
      <c r="GB192" s="473">
        <v>0</v>
      </c>
      <c r="GC192" s="473">
        <v>0</v>
      </c>
      <c r="GD192" s="473">
        <v>0</v>
      </c>
      <c r="GE192" s="473">
        <v>0</v>
      </c>
      <c r="GF192" s="473">
        <v>0</v>
      </c>
      <c r="GG192" s="473">
        <v>0</v>
      </c>
      <c r="GH192" s="473">
        <v>0</v>
      </c>
      <c r="GI192" s="473">
        <v>0</v>
      </c>
      <c r="GJ192" s="473">
        <v>0</v>
      </c>
      <c r="GK192" s="473">
        <v>0</v>
      </c>
      <c r="GL192" s="473">
        <v>0</v>
      </c>
      <c r="GM192" s="473">
        <v>0</v>
      </c>
      <c r="GN192" s="473">
        <v>0</v>
      </c>
      <c r="GO192" s="473">
        <v>0</v>
      </c>
      <c r="GP192" s="473">
        <v>0</v>
      </c>
      <c r="GQ192" s="473">
        <v>0</v>
      </c>
      <c r="GR192" s="473">
        <v>0</v>
      </c>
      <c r="GS192" s="473">
        <v>0</v>
      </c>
      <c r="GT192" s="473">
        <v>0</v>
      </c>
      <c r="GU192" s="473">
        <v>0</v>
      </c>
      <c r="GV192" s="473">
        <v>0</v>
      </c>
      <c r="GW192" s="473">
        <v>0</v>
      </c>
      <c r="GX192" s="473">
        <v>0</v>
      </c>
      <c r="GY192" s="473">
        <v>0</v>
      </c>
      <c r="GZ192" s="473">
        <v>0</v>
      </c>
      <c r="HA192" s="473">
        <v>0</v>
      </c>
      <c r="HB192" s="473">
        <v>0</v>
      </c>
      <c r="HC192" s="473">
        <v>0</v>
      </c>
      <c r="HD192" s="473">
        <v>0</v>
      </c>
      <c r="HE192" s="473">
        <v>0</v>
      </c>
      <c r="HF192" s="473">
        <v>0</v>
      </c>
      <c r="HG192" s="473">
        <v>0</v>
      </c>
      <c r="HH192" s="473">
        <v>0</v>
      </c>
      <c r="HI192" s="473">
        <v>0</v>
      </c>
      <c r="HJ192" s="473">
        <v>0</v>
      </c>
      <c r="HK192" s="473">
        <v>0</v>
      </c>
      <c r="HL192" s="473">
        <v>0</v>
      </c>
      <c r="HM192" s="473">
        <v>0</v>
      </c>
      <c r="HN192" s="473">
        <v>0</v>
      </c>
      <c r="HO192" s="473">
        <v>0</v>
      </c>
      <c r="HP192" s="473">
        <v>0</v>
      </c>
      <c r="HQ192" s="473">
        <v>0</v>
      </c>
      <c r="HR192" s="473">
        <v>0</v>
      </c>
      <c r="HS192" s="473">
        <v>0</v>
      </c>
      <c r="HT192" s="473">
        <v>0</v>
      </c>
      <c r="HU192" s="473">
        <v>0</v>
      </c>
      <c r="HV192" s="473">
        <v>0</v>
      </c>
      <c r="HW192" s="473">
        <v>0</v>
      </c>
      <c r="HX192" s="473">
        <v>0</v>
      </c>
      <c r="HY192" s="473">
        <v>0</v>
      </c>
      <c r="HZ192" s="473">
        <v>0</v>
      </c>
      <c r="IA192" s="473">
        <v>0</v>
      </c>
      <c r="IB192" s="473">
        <v>0</v>
      </c>
      <c r="IC192" s="473">
        <v>0</v>
      </c>
      <c r="ID192" s="473">
        <v>0</v>
      </c>
      <c r="IE192" s="473">
        <v>0</v>
      </c>
      <c r="IF192" s="473">
        <v>0</v>
      </c>
      <c r="IG192" s="473">
        <v>0</v>
      </c>
      <c r="IH192" s="473">
        <v>0</v>
      </c>
      <c r="II192" s="473">
        <v>0</v>
      </c>
      <c r="IJ192" s="473">
        <v>0</v>
      </c>
      <c r="IK192" s="473">
        <v>0</v>
      </c>
      <c r="IL192" s="473">
        <v>0</v>
      </c>
      <c r="IM192" s="473">
        <v>0</v>
      </c>
      <c r="IN192" s="473">
        <v>0</v>
      </c>
      <c r="IO192" s="473">
        <v>0</v>
      </c>
      <c r="IP192" s="473">
        <v>0</v>
      </c>
      <c r="IQ192" s="473">
        <v>0</v>
      </c>
      <c r="IR192" s="473">
        <v>0</v>
      </c>
      <c r="IS192" s="473">
        <v>0</v>
      </c>
      <c r="IT192" s="473">
        <v>0</v>
      </c>
      <c r="IU192" s="473">
        <v>0</v>
      </c>
      <c r="IV192" s="473">
        <v>0</v>
      </c>
      <c r="IW192" s="473">
        <v>0</v>
      </c>
      <c r="IX192" s="473">
        <v>0</v>
      </c>
      <c r="IY192" s="473">
        <v>0</v>
      </c>
      <c r="IZ192" s="473">
        <v>0</v>
      </c>
      <c r="JA192" s="473">
        <v>0</v>
      </c>
      <c r="JB192" s="473">
        <v>0</v>
      </c>
      <c r="JC192" s="473">
        <v>0</v>
      </c>
      <c r="JD192" s="473">
        <v>0</v>
      </c>
      <c r="JE192" s="473">
        <v>0</v>
      </c>
      <c r="JF192" s="473">
        <v>0</v>
      </c>
      <c r="JG192" s="473">
        <v>0</v>
      </c>
      <c r="JH192" s="473">
        <v>0</v>
      </c>
      <c r="JI192" s="467" t="s">
        <v>1416</v>
      </c>
      <c r="JJ192" s="467" t="s">
        <v>1416</v>
      </c>
      <c r="JK192" s="395"/>
      <c r="JL192" s="395"/>
      <c r="JM192" s="395"/>
      <c r="JN192" s="395"/>
      <c r="JO192" s="395"/>
      <c r="JP192" s="395"/>
      <c r="JQ192" s="395"/>
      <c r="JR192" s="395"/>
      <c r="JS192" s="395"/>
      <c r="JT192" s="395"/>
      <c r="JU192" s="395"/>
      <c r="JV192" s="395"/>
      <c r="JW192" s="395"/>
      <c r="JX192" s="395"/>
      <c r="JY192" s="395"/>
      <c r="JZ192" s="395"/>
      <c r="KA192" s="395"/>
      <c r="KB192" s="395"/>
      <c r="KC192" s="395"/>
      <c r="KD192" s="395"/>
      <c r="KE192" s="395"/>
      <c r="KF192" s="395"/>
      <c r="KG192" s="395"/>
      <c r="KH192" s="395"/>
      <c r="KI192" s="395"/>
      <c r="KJ192" s="395"/>
      <c r="KK192" s="395"/>
      <c r="KL192" s="395"/>
      <c r="KM192" s="395"/>
      <c r="KN192" s="395"/>
      <c r="KO192" s="395"/>
      <c r="KP192" s="395"/>
      <c r="KQ192" s="395"/>
      <c r="KR192" s="395"/>
      <c r="KS192" s="395"/>
      <c r="KT192" s="395"/>
      <c r="KU192" s="395"/>
      <c r="KV192" s="395"/>
      <c r="KW192" s="395"/>
      <c r="KX192" s="395"/>
      <c r="KY192" s="395"/>
      <c r="KZ192" s="395"/>
      <c r="LA192" s="395"/>
      <c r="LB192" s="395"/>
      <c r="LC192" s="395"/>
      <c r="LD192" s="395"/>
      <c r="LE192" s="395"/>
      <c r="LF192" s="395"/>
      <c r="LG192" s="395"/>
      <c r="LH192" s="395"/>
      <c r="LI192" s="395"/>
      <c r="LJ192" s="395"/>
      <c r="LK192" s="395"/>
      <c r="LL192" s="395"/>
      <c r="LM192" s="395"/>
      <c r="LN192" s="395"/>
      <c r="LO192" s="395"/>
      <c r="LP192" s="395"/>
      <c r="LQ192" s="395"/>
      <c r="LR192" s="395"/>
      <c r="LS192" s="395"/>
      <c r="LT192" s="395"/>
      <c r="LU192" s="395"/>
      <c r="LV192" s="395"/>
      <c r="LW192" s="395"/>
      <c r="LX192" s="395"/>
      <c r="LY192" s="395"/>
      <c r="LZ192" s="395"/>
      <c r="MA192" s="395"/>
      <c r="MB192" s="395"/>
      <c r="MC192" s="395"/>
      <c r="MD192" s="395"/>
      <c r="ME192" s="395"/>
      <c r="MF192" s="395"/>
      <c r="MG192" s="395"/>
      <c r="MH192" s="395"/>
      <c r="MI192" s="395"/>
      <c r="MJ192" s="395"/>
      <c r="MK192" s="395"/>
      <c r="ML192" s="395"/>
      <c r="MM192" s="395"/>
      <c r="MN192" s="395"/>
      <c r="MO192" s="395"/>
      <c r="MP192" s="395"/>
      <c r="MQ192" s="395"/>
      <c r="MR192" s="395"/>
      <c r="MS192" s="395"/>
      <c r="MT192" s="395"/>
      <c r="MU192" s="395"/>
      <c r="MV192" s="395"/>
      <c r="MW192" s="395"/>
      <c r="MX192" s="395"/>
      <c r="MY192" s="395"/>
      <c r="MZ192" s="395"/>
      <c r="NA192" s="395"/>
      <c r="NB192" s="395"/>
      <c r="NC192" s="395"/>
      <c r="ND192" s="395"/>
      <c r="NE192" s="395"/>
      <c r="NF192" s="395"/>
      <c r="NG192" s="489"/>
      <c r="NH192" s="475">
        <v>2.4961296873670058</v>
      </c>
      <c r="NI192" s="475">
        <v>20.772791258268221</v>
      </c>
      <c r="NJ192" s="475">
        <v>2.7079961916067612</v>
      </c>
      <c r="NK192" s="475">
        <v>4636.6517759999997</v>
      </c>
      <c r="NL192" s="475">
        <v>15.734430064192162</v>
      </c>
      <c r="NM192" s="475">
        <v>0.167577</v>
      </c>
      <c r="NN192" s="475">
        <v>0.48178299999999991</v>
      </c>
      <c r="NO192" s="475">
        <v>4.8876999999999997E-2</v>
      </c>
      <c r="NP192" s="475">
        <v>3.0047190712132073E-2</v>
      </c>
      <c r="NQ192" s="475">
        <v>0.39139929415799618</v>
      </c>
      <c r="NR192" s="475">
        <v>1.366862155732304</v>
      </c>
      <c r="NS192" s="475">
        <v>0</v>
      </c>
      <c r="NT192" s="475">
        <v>12.087378093051642</v>
      </c>
      <c r="NU192" s="475">
        <v>0.46865725816308373</v>
      </c>
      <c r="NV192" s="475">
        <v>0</v>
      </c>
      <c r="NW192" s="475">
        <v>0.2409723789261399</v>
      </c>
      <c r="NX192" s="475">
        <v>0</v>
      </c>
      <c r="NY192" s="475">
        <v>0</v>
      </c>
      <c r="NZ192" s="475">
        <v>0.42082950273672903</v>
      </c>
      <c r="OA192" s="475">
        <v>2.0339956353659538E-2</v>
      </c>
      <c r="OB192" s="475">
        <v>0.30000000000000004</v>
      </c>
      <c r="OC192" s="475">
        <v>0.87004775433684878</v>
      </c>
      <c r="OD192" s="475">
        <v>2.1322515595771408E-13</v>
      </c>
      <c r="OE192" s="475">
        <v>2.190601485578911E-12</v>
      </c>
      <c r="OF192" s="475">
        <v>9.0000000596046487E-2</v>
      </c>
      <c r="OG192" s="475">
        <v>5.3569236397743233E-2</v>
      </c>
      <c r="OH192" s="475">
        <v>0.31633336454755157</v>
      </c>
      <c r="OI192" s="475">
        <v>0.09</v>
      </c>
      <c r="OJ192" s="475">
        <v>4.3099999999999999E-2</v>
      </c>
      <c r="OK192" s="475">
        <v>4.8119000000000002E-2</v>
      </c>
      <c r="OL192" s="475">
        <v>0.73918862128853147</v>
      </c>
      <c r="OM192" s="475" t="s">
        <v>1395</v>
      </c>
      <c r="ON192" s="475">
        <v>1</v>
      </c>
      <c r="OO192" s="475">
        <v>181</v>
      </c>
      <c r="OP192" s="490"/>
      <c r="OQ192" s="491" t="s">
        <v>1395</v>
      </c>
      <c r="OR192" s="478" t="s">
        <v>1395</v>
      </c>
      <c r="OS192" s="479">
        <v>731751</v>
      </c>
      <c r="OT192" s="479">
        <v>2037</v>
      </c>
      <c r="OU192" s="479" t="s">
        <v>1395</v>
      </c>
      <c r="OV192" s="479" t="s">
        <v>1395</v>
      </c>
      <c r="OW192" s="479">
        <v>0</v>
      </c>
      <c r="OX192" s="479">
        <v>1</v>
      </c>
      <c r="OY192" s="480">
        <v>1</v>
      </c>
      <c r="OZ192" s="480">
        <v>0.72739595297858162</v>
      </c>
      <c r="PA192" s="481"/>
      <c r="PB192" s="482">
        <v>2.4961296873670058</v>
      </c>
      <c r="PC192" s="483"/>
      <c r="PD192" s="478">
        <v>296.77408608351823</v>
      </c>
      <c r="PE192" s="479">
        <v>9.3107892285266831E-10</v>
      </c>
      <c r="PF192" s="479">
        <v>369.79940499047694</v>
      </c>
      <c r="PG192" s="480">
        <v>2.4961296873670058</v>
      </c>
      <c r="PH192" s="483"/>
      <c r="PI192" s="478">
        <v>2.4961296873670058</v>
      </c>
      <c r="PJ192" s="479">
        <v>118325</v>
      </c>
      <c r="PK192" s="479">
        <v>575</v>
      </c>
      <c r="PL192" s="479">
        <v>6.0809702250180564E-2</v>
      </c>
      <c r="PM192" s="484">
        <v>36</v>
      </c>
      <c r="PN192" s="479">
        <v>10656</v>
      </c>
      <c r="PO192" s="485">
        <v>2034</v>
      </c>
      <c r="PP192" s="479">
        <v>33</v>
      </c>
      <c r="PQ192" s="479">
        <v>0</v>
      </c>
      <c r="PR192" s="486" t="s">
        <v>1970</v>
      </c>
      <c r="PS192" s="486" t="s">
        <v>1595</v>
      </c>
      <c r="PT192" s="479">
        <v>1</v>
      </c>
      <c r="PU192" s="487" t="s">
        <v>1969</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row>
    <row r="193" spans="1:457" x14ac:dyDescent="0.35">
      <c r="A193" s="459" t="s">
        <v>1971</v>
      </c>
      <c r="B193" s="460">
        <v>2.5569393896171864</v>
      </c>
      <c r="C193" s="488">
        <f>NPV(About!A$94,'H2 Data'!AE$2:BH$2)/30*AB193+B193</f>
        <v>3.8770434472457862</v>
      </c>
      <c r="D193" s="462" t="s">
        <v>1592</v>
      </c>
      <c r="E193" s="463" t="s">
        <v>1971</v>
      </c>
      <c r="F193" s="463" t="s">
        <v>1391</v>
      </c>
      <c r="G193" s="463" t="s">
        <v>1593</v>
      </c>
      <c r="H193" s="463" t="s">
        <v>1393</v>
      </c>
      <c r="I193" s="463" t="s">
        <v>1595</v>
      </c>
      <c r="J193" s="464">
        <v>2038</v>
      </c>
      <c r="K193" s="465">
        <v>575</v>
      </c>
      <c r="L193" s="466">
        <v>0.95</v>
      </c>
      <c r="M193" s="466">
        <v>2.3300000000000001E-2</v>
      </c>
      <c r="N193" s="466">
        <v>0.25</v>
      </c>
      <c r="O193" s="471">
        <v>0.09</v>
      </c>
      <c r="P193" s="465">
        <v>1</v>
      </c>
      <c r="Q193" s="465">
        <v>2</v>
      </c>
      <c r="R193" s="465">
        <v>30</v>
      </c>
      <c r="S193" s="467" t="s">
        <v>1395</v>
      </c>
      <c r="T193" s="468">
        <v>49869.000000000007</v>
      </c>
      <c r="U193" s="468">
        <v>491563.00000000006</v>
      </c>
      <c r="V193" s="468">
        <v>170979.00000000003</v>
      </c>
      <c r="W193" s="468">
        <v>34195.000000000007</v>
      </c>
      <c r="X193" s="465">
        <v>0</v>
      </c>
      <c r="Y193" s="469" t="s">
        <v>1945</v>
      </c>
      <c r="Z193" s="470">
        <v>18.559999999999999</v>
      </c>
      <c r="AA193" s="469" t="s">
        <v>1397</v>
      </c>
      <c r="AB193" s="465">
        <v>8.9999999999999993E-3</v>
      </c>
      <c r="AC193" s="466">
        <v>0.7</v>
      </c>
      <c r="AD193" s="466">
        <v>0.7</v>
      </c>
      <c r="AE193" s="466">
        <v>0.7</v>
      </c>
      <c r="AF193" s="467" t="s">
        <v>1398</v>
      </c>
      <c r="AG193" s="465">
        <v>431</v>
      </c>
      <c r="AH193" s="465">
        <v>431</v>
      </c>
      <c r="AI193" s="465">
        <v>431</v>
      </c>
      <c r="AJ193" s="465">
        <v>30</v>
      </c>
      <c r="AK193" s="469" t="s">
        <v>1399</v>
      </c>
      <c r="AL193" s="466">
        <v>1</v>
      </c>
      <c r="AM193" s="466">
        <v>0</v>
      </c>
      <c r="AN193" s="469" t="s">
        <v>1400</v>
      </c>
      <c r="AO193" s="466"/>
      <c r="AP193" s="466"/>
      <c r="AQ193" s="466"/>
      <c r="AR193" s="466"/>
      <c r="AS193" s="466"/>
      <c r="AT193" s="466"/>
      <c r="AU193" s="466"/>
      <c r="AV193" s="466"/>
      <c r="AW193" s="466"/>
      <c r="AX193" s="466"/>
      <c r="AY193" s="466"/>
      <c r="AZ193" s="466"/>
      <c r="BA193" s="466"/>
      <c r="BB193" s="466"/>
      <c r="BC193" s="466"/>
      <c r="BD193" s="466"/>
      <c r="BE193" s="466"/>
      <c r="BF193" s="466"/>
      <c r="BG193" s="466"/>
      <c r="BH193" s="466"/>
      <c r="BI193" s="466"/>
      <c r="BJ193" s="466"/>
      <c r="BK193" s="466"/>
      <c r="BL193" s="466"/>
      <c r="BM193" s="466"/>
      <c r="BN193" s="466"/>
      <c r="BO193" s="466"/>
      <c r="BP193" s="466"/>
      <c r="BQ193" s="466"/>
      <c r="BR193" s="466"/>
      <c r="BS193" s="466"/>
      <c r="BT193" s="466"/>
      <c r="BU193" s="466"/>
      <c r="BV193" s="466"/>
      <c r="BW193" s="466"/>
      <c r="BX193" s="466"/>
      <c r="BY193" s="466"/>
      <c r="BZ193" s="466"/>
      <c r="CA193" s="466"/>
      <c r="CB193" s="466"/>
      <c r="CC193" s="466"/>
      <c r="CD193" s="466"/>
      <c r="CE193" s="466"/>
      <c r="CF193" s="466"/>
      <c r="CG193" s="466"/>
      <c r="CH193" s="466"/>
      <c r="CI193" s="466"/>
      <c r="CJ193" s="466"/>
      <c r="CK193" s="466"/>
      <c r="CL193" s="466"/>
      <c r="CM193" s="466"/>
      <c r="CN193" s="466"/>
      <c r="CO193" s="466"/>
      <c r="CP193" s="466"/>
      <c r="CQ193" s="466"/>
      <c r="CR193" s="466"/>
      <c r="CS193" s="466"/>
      <c r="CT193" s="466"/>
      <c r="CU193" s="466"/>
      <c r="CV193" s="466"/>
      <c r="CW193" s="466"/>
      <c r="CX193" s="466"/>
      <c r="CY193" s="466"/>
      <c r="CZ193" s="466"/>
      <c r="DA193" s="466"/>
      <c r="DB193" s="466"/>
      <c r="DC193" s="466"/>
      <c r="DD193" s="466"/>
      <c r="DE193" s="466"/>
      <c r="DF193" s="466"/>
      <c r="DG193" s="466"/>
      <c r="DH193" s="466"/>
      <c r="DI193" s="466"/>
      <c r="DJ193" s="466"/>
      <c r="DK193" s="466"/>
      <c r="DL193" s="466"/>
      <c r="DM193" s="466"/>
      <c r="DN193" s="466"/>
      <c r="DO193" s="466"/>
      <c r="DP193" s="466"/>
      <c r="DQ193" s="466"/>
      <c r="DR193" s="466"/>
      <c r="DS193" s="466"/>
      <c r="DT193" s="466"/>
      <c r="DU193" s="466"/>
      <c r="DV193" s="466"/>
      <c r="DW193" s="471"/>
      <c r="DX193" s="466"/>
      <c r="DY193" s="466"/>
      <c r="DZ193" s="466"/>
      <c r="EA193" s="466"/>
      <c r="EB193" s="466"/>
      <c r="EC193" s="466"/>
      <c r="ED193" s="466"/>
      <c r="EE193" s="466"/>
      <c r="EF193" s="466"/>
      <c r="EG193" s="466"/>
      <c r="EH193" s="466"/>
      <c r="EI193" s="466"/>
      <c r="EJ193" s="466"/>
      <c r="EK193" s="465"/>
      <c r="EL193" s="465"/>
      <c r="EM193" s="465"/>
      <c r="EN193" s="465"/>
      <c r="EO193" s="466"/>
      <c r="EP193" s="466"/>
      <c r="EQ193" s="466"/>
      <c r="ER193" s="465"/>
      <c r="ES193" s="465"/>
      <c r="ET193" s="465"/>
      <c r="EU193" s="465"/>
      <c r="EV193" s="465"/>
      <c r="EW193" s="467"/>
      <c r="EX193" s="467" t="s">
        <v>1401</v>
      </c>
      <c r="EY193" s="467">
        <v>0</v>
      </c>
      <c r="EZ193" s="467">
        <v>0</v>
      </c>
      <c r="FA193" s="467">
        <v>0</v>
      </c>
      <c r="FB193" s="469" t="s">
        <v>1402</v>
      </c>
      <c r="FC193" s="467">
        <v>62.117280000000001</v>
      </c>
      <c r="FD193" s="469" t="s">
        <v>1403</v>
      </c>
      <c r="FE193" s="467">
        <v>1589.991</v>
      </c>
      <c r="FF193" s="469" t="s">
        <v>1404</v>
      </c>
      <c r="FG193" s="467">
        <v>0</v>
      </c>
      <c r="FH193" s="469" t="s">
        <v>1405</v>
      </c>
      <c r="FI193" s="467">
        <v>0</v>
      </c>
      <c r="FJ193" s="469" t="s">
        <v>1405</v>
      </c>
      <c r="FK193" s="467">
        <v>0</v>
      </c>
      <c r="FL193" s="472">
        <v>0</v>
      </c>
      <c r="FM193" s="473">
        <v>0</v>
      </c>
      <c r="FN193" s="473">
        <v>0</v>
      </c>
      <c r="FO193" s="473">
        <v>0</v>
      </c>
      <c r="FP193" s="473">
        <v>0</v>
      </c>
      <c r="FQ193" s="473">
        <v>0</v>
      </c>
      <c r="FR193" s="473">
        <v>0</v>
      </c>
      <c r="FS193" s="473">
        <v>0</v>
      </c>
      <c r="FT193" s="473">
        <v>0</v>
      </c>
      <c r="FU193" s="473">
        <v>0</v>
      </c>
      <c r="FV193" s="473">
        <v>0</v>
      </c>
      <c r="FW193" s="473">
        <v>0</v>
      </c>
      <c r="FX193" s="473">
        <v>0</v>
      </c>
      <c r="FY193" s="473">
        <v>0</v>
      </c>
      <c r="FZ193" s="473">
        <v>0</v>
      </c>
      <c r="GA193" s="473">
        <v>0</v>
      </c>
      <c r="GB193" s="473">
        <v>0</v>
      </c>
      <c r="GC193" s="473">
        <v>0</v>
      </c>
      <c r="GD193" s="473">
        <v>0</v>
      </c>
      <c r="GE193" s="473">
        <v>0</v>
      </c>
      <c r="GF193" s="473">
        <v>0</v>
      </c>
      <c r="GG193" s="473">
        <v>0</v>
      </c>
      <c r="GH193" s="473">
        <v>0</v>
      </c>
      <c r="GI193" s="473">
        <v>0</v>
      </c>
      <c r="GJ193" s="473">
        <v>0</v>
      </c>
      <c r="GK193" s="473">
        <v>0</v>
      </c>
      <c r="GL193" s="473">
        <v>0</v>
      </c>
      <c r="GM193" s="473">
        <v>0</v>
      </c>
      <c r="GN193" s="473">
        <v>0</v>
      </c>
      <c r="GO193" s="473">
        <v>0</v>
      </c>
      <c r="GP193" s="473">
        <v>0</v>
      </c>
      <c r="GQ193" s="473">
        <v>0</v>
      </c>
      <c r="GR193" s="473">
        <v>0</v>
      </c>
      <c r="GS193" s="473">
        <v>0</v>
      </c>
      <c r="GT193" s="473">
        <v>0</v>
      </c>
      <c r="GU193" s="473">
        <v>0</v>
      </c>
      <c r="GV193" s="473">
        <v>0</v>
      </c>
      <c r="GW193" s="473">
        <v>0</v>
      </c>
      <c r="GX193" s="473">
        <v>0</v>
      </c>
      <c r="GY193" s="473">
        <v>0</v>
      </c>
      <c r="GZ193" s="473">
        <v>0</v>
      </c>
      <c r="HA193" s="473">
        <v>0</v>
      </c>
      <c r="HB193" s="473">
        <v>0</v>
      </c>
      <c r="HC193" s="473">
        <v>0</v>
      </c>
      <c r="HD193" s="473">
        <v>0</v>
      </c>
      <c r="HE193" s="473">
        <v>0</v>
      </c>
      <c r="HF193" s="473">
        <v>0</v>
      </c>
      <c r="HG193" s="473">
        <v>0</v>
      </c>
      <c r="HH193" s="473">
        <v>0</v>
      </c>
      <c r="HI193" s="473">
        <v>0</v>
      </c>
      <c r="HJ193" s="473">
        <v>0</v>
      </c>
      <c r="HK193" s="473">
        <v>0</v>
      </c>
      <c r="HL193" s="473">
        <v>0</v>
      </c>
      <c r="HM193" s="473">
        <v>0</v>
      </c>
      <c r="HN193" s="473">
        <v>0</v>
      </c>
      <c r="HO193" s="473">
        <v>0</v>
      </c>
      <c r="HP193" s="473">
        <v>0</v>
      </c>
      <c r="HQ193" s="473">
        <v>0</v>
      </c>
      <c r="HR193" s="473">
        <v>0</v>
      </c>
      <c r="HS193" s="473">
        <v>0</v>
      </c>
      <c r="HT193" s="473">
        <v>0</v>
      </c>
      <c r="HU193" s="473">
        <v>0</v>
      </c>
      <c r="HV193" s="473">
        <v>0</v>
      </c>
      <c r="HW193" s="473">
        <v>0</v>
      </c>
      <c r="HX193" s="473">
        <v>0</v>
      </c>
      <c r="HY193" s="473">
        <v>0</v>
      </c>
      <c r="HZ193" s="473">
        <v>0</v>
      </c>
      <c r="IA193" s="473">
        <v>0</v>
      </c>
      <c r="IB193" s="473">
        <v>0</v>
      </c>
      <c r="IC193" s="473">
        <v>0</v>
      </c>
      <c r="ID193" s="473">
        <v>0</v>
      </c>
      <c r="IE193" s="473">
        <v>0</v>
      </c>
      <c r="IF193" s="473">
        <v>0</v>
      </c>
      <c r="IG193" s="473">
        <v>0</v>
      </c>
      <c r="IH193" s="473">
        <v>0</v>
      </c>
      <c r="II193" s="473">
        <v>0</v>
      </c>
      <c r="IJ193" s="473">
        <v>0</v>
      </c>
      <c r="IK193" s="473">
        <v>0</v>
      </c>
      <c r="IL193" s="473">
        <v>0</v>
      </c>
      <c r="IM193" s="473">
        <v>0</v>
      </c>
      <c r="IN193" s="473">
        <v>0</v>
      </c>
      <c r="IO193" s="473">
        <v>0</v>
      </c>
      <c r="IP193" s="473">
        <v>0</v>
      </c>
      <c r="IQ193" s="473">
        <v>0</v>
      </c>
      <c r="IR193" s="473">
        <v>0</v>
      </c>
      <c r="IS193" s="473">
        <v>0</v>
      </c>
      <c r="IT193" s="473">
        <v>0</v>
      </c>
      <c r="IU193" s="473">
        <v>0</v>
      </c>
      <c r="IV193" s="473">
        <v>0</v>
      </c>
      <c r="IW193" s="473">
        <v>0</v>
      </c>
      <c r="IX193" s="473">
        <v>0</v>
      </c>
      <c r="IY193" s="473">
        <v>0</v>
      </c>
      <c r="IZ193" s="473">
        <v>0</v>
      </c>
      <c r="JA193" s="473">
        <v>0</v>
      </c>
      <c r="JB193" s="473">
        <v>0</v>
      </c>
      <c r="JC193" s="473">
        <v>0</v>
      </c>
      <c r="JD193" s="473">
        <v>0</v>
      </c>
      <c r="JE193" s="473">
        <v>0</v>
      </c>
      <c r="JF193" s="473">
        <v>0</v>
      </c>
      <c r="JG193" s="473">
        <v>0</v>
      </c>
      <c r="JH193" s="473">
        <v>0</v>
      </c>
      <c r="JI193" s="467" t="s">
        <v>1416</v>
      </c>
      <c r="JJ193" s="467" t="s">
        <v>1416</v>
      </c>
      <c r="JK193" s="395"/>
      <c r="JL193" s="395"/>
      <c r="JM193" s="395"/>
      <c r="JN193" s="395"/>
      <c r="JO193" s="395"/>
      <c r="JP193" s="395"/>
      <c r="JQ193" s="395"/>
      <c r="JR193" s="395"/>
      <c r="JS193" s="395"/>
      <c r="JT193" s="395"/>
      <c r="JU193" s="395"/>
      <c r="JV193" s="395"/>
      <c r="JW193" s="395"/>
      <c r="JX193" s="395"/>
      <c r="JY193" s="395"/>
      <c r="JZ193" s="395"/>
      <c r="KA193" s="395"/>
      <c r="KB193" s="395"/>
      <c r="KC193" s="395"/>
      <c r="KD193" s="395"/>
      <c r="KE193" s="395"/>
      <c r="KF193" s="395"/>
      <c r="KG193" s="395"/>
      <c r="KH193" s="395"/>
      <c r="KI193" s="395"/>
      <c r="KJ193" s="395"/>
      <c r="KK193" s="395"/>
      <c r="KL193" s="395"/>
      <c r="KM193" s="395"/>
      <c r="KN193" s="395"/>
      <c r="KO193" s="395"/>
      <c r="KP193" s="395"/>
      <c r="KQ193" s="395"/>
      <c r="KR193" s="395"/>
      <c r="KS193" s="395"/>
      <c r="KT193" s="395"/>
      <c r="KU193" s="395"/>
      <c r="KV193" s="395"/>
      <c r="KW193" s="395"/>
      <c r="KX193" s="395"/>
      <c r="KY193" s="395"/>
      <c r="KZ193" s="395"/>
      <c r="LA193" s="395"/>
      <c r="LB193" s="395"/>
      <c r="LC193" s="395"/>
      <c r="LD193" s="395"/>
      <c r="LE193" s="395"/>
      <c r="LF193" s="395"/>
      <c r="LG193" s="395"/>
      <c r="LH193" s="395"/>
      <c r="LI193" s="395"/>
      <c r="LJ193" s="395"/>
      <c r="LK193" s="395"/>
      <c r="LL193" s="395"/>
      <c r="LM193" s="395"/>
      <c r="LN193" s="395"/>
      <c r="LO193" s="395"/>
      <c r="LP193" s="395"/>
      <c r="LQ193" s="395"/>
      <c r="LR193" s="395"/>
      <c r="LS193" s="395"/>
      <c r="LT193" s="395"/>
      <c r="LU193" s="395"/>
      <c r="LV193" s="395"/>
      <c r="LW193" s="395"/>
      <c r="LX193" s="395"/>
      <c r="LY193" s="395"/>
      <c r="LZ193" s="395"/>
      <c r="MA193" s="395"/>
      <c r="MB193" s="395"/>
      <c r="MC193" s="395"/>
      <c r="MD193" s="395"/>
      <c r="ME193" s="395"/>
      <c r="MF193" s="395"/>
      <c r="MG193" s="395"/>
      <c r="MH193" s="395"/>
      <c r="MI193" s="395"/>
      <c r="MJ193" s="395"/>
      <c r="MK193" s="395"/>
      <c r="ML193" s="395"/>
      <c r="MM193" s="395"/>
      <c r="MN193" s="395"/>
      <c r="MO193" s="395"/>
      <c r="MP193" s="395"/>
      <c r="MQ193" s="395"/>
      <c r="MR193" s="395"/>
      <c r="MS193" s="395"/>
      <c r="MT193" s="395"/>
      <c r="MU193" s="395"/>
      <c r="MV193" s="395"/>
      <c r="MW193" s="395"/>
      <c r="MX193" s="395"/>
      <c r="MY193" s="395"/>
      <c r="MZ193" s="395"/>
      <c r="NA193" s="395"/>
      <c r="NB193" s="395"/>
      <c r="NC193" s="395"/>
      <c r="ND193" s="395"/>
      <c r="NE193" s="395"/>
      <c r="NF193" s="395"/>
      <c r="NG193" s="489"/>
      <c r="NH193" s="475">
        <v>2.5569393896171864</v>
      </c>
      <c r="NI193" s="475">
        <v>21.278849600394224</v>
      </c>
      <c r="NJ193" s="475">
        <v>2.7706081270360654</v>
      </c>
      <c r="NK193" s="475">
        <v>4636.6517759999997</v>
      </c>
      <c r="NL193" s="475">
        <v>16.117539607642236</v>
      </c>
      <c r="NM193" s="475">
        <v>0.17097900000000002</v>
      </c>
      <c r="NN193" s="475">
        <v>0.49156300000000014</v>
      </c>
      <c r="NO193" s="475">
        <v>4.9869000000000011E-2</v>
      </c>
      <c r="NP193" s="475">
        <v>3.0657129184043386E-2</v>
      </c>
      <c r="NQ193" s="475">
        <v>0.39934458149652946</v>
      </c>
      <c r="NR193" s="475">
        <v>1.3946366644146411</v>
      </c>
      <c r="NS193" s="475">
        <v>0</v>
      </c>
      <c r="NT193" s="475">
        <v>12.368177807805489</v>
      </c>
      <c r="NU193" s="475">
        <v>0.47816728501631528</v>
      </c>
      <c r="NV193" s="475">
        <v>0</v>
      </c>
      <c r="NW193" s="475">
        <v>0.25433951067277644</v>
      </c>
      <c r="NX193" s="475">
        <v>0</v>
      </c>
      <c r="NY193" s="475">
        <v>0</v>
      </c>
      <c r="NZ193" s="475">
        <v>0.44914849986839184</v>
      </c>
      <c r="OA193" s="475">
        <v>2.03399979216028E-2</v>
      </c>
      <c r="OB193" s="475">
        <v>0.30000000000000004</v>
      </c>
      <c r="OC193" s="475">
        <v>0.89310039748009884</v>
      </c>
      <c r="OD193" s="475">
        <v>1.9296096951796677E-13</v>
      </c>
      <c r="OE193" s="475">
        <v>1.9824142446336547E-12</v>
      </c>
      <c r="OF193" s="475">
        <v>9.0000000596046487E-2</v>
      </c>
      <c r="OG193" s="475">
        <v>5.3961279988288882E-2</v>
      </c>
      <c r="OH193" s="475">
        <v>0.3222643615665518</v>
      </c>
      <c r="OI193" s="475">
        <v>0.09</v>
      </c>
      <c r="OJ193" s="475">
        <v>4.3099999999999999E-2</v>
      </c>
      <c r="OK193" s="475">
        <v>4.8119000000000002E-2</v>
      </c>
      <c r="OL193" s="475">
        <v>0.72445197142218476</v>
      </c>
      <c r="OM193" s="475" t="s">
        <v>1395</v>
      </c>
      <c r="ON193" s="475">
        <v>1</v>
      </c>
      <c r="OO193" s="475">
        <v>182</v>
      </c>
      <c r="OP193" s="490"/>
      <c r="OQ193" s="491" t="s">
        <v>1395</v>
      </c>
      <c r="OR193" s="478" t="s">
        <v>1395</v>
      </c>
      <c r="OS193" s="479">
        <v>746606.00000000012</v>
      </c>
      <c r="OT193" s="479">
        <v>2038</v>
      </c>
      <c r="OU193" s="479" t="s">
        <v>1395</v>
      </c>
      <c r="OV193" s="479" t="s">
        <v>1395</v>
      </c>
      <c r="OW193" s="479">
        <v>0</v>
      </c>
      <c r="OX193" s="479">
        <v>1</v>
      </c>
      <c r="OY193" s="480">
        <v>1</v>
      </c>
      <c r="OZ193" s="480">
        <v>0.7128956813798083</v>
      </c>
      <c r="PA193" s="481"/>
      <c r="PB193" s="482">
        <v>2.5569393896171864</v>
      </c>
      <c r="PC193" s="483"/>
      <c r="PD193" s="478">
        <v>296.76184321238884</v>
      </c>
      <c r="PE193" s="479">
        <v>8.2579424692765662E-10</v>
      </c>
      <c r="PF193" s="479">
        <v>372.02979758862676</v>
      </c>
      <c r="PG193" s="480">
        <v>2.5569393896171864</v>
      </c>
      <c r="PH193" s="483"/>
      <c r="PI193" s="478">
        <v>2.5569393896171864</v>
      </c>
      <c r="PJ193" s="479">
        <v>118900</v>
      </c>
      <c r="PK193" s="479">
        <v>575</v>
      </c>
      <c r="PL193" s="479">
        <v>6.1625682744550048E-2</v>
      </c>
      <c r="PM193" s="484">
        <v>36</v>
      </c>
      <c r="PN193" s="479">
        <v>10620</v>
      </c>
      <c r="PO193" s="485">
        <v>2035</v>
      </c>
      <c r="PP193" s="479">
        <v>33</v>
      </c>
      <c r="PQ193" s="479">
        <v>0</v>
      </c>
      <c r="PR193" s="486" t="s">
        <v>1972</v>
      </c>
      <c r="PS193" s="486" t="s">
        <v>1595</v>
      </c>
      <c r="PT193" s="479">
        <v>1</v>
      </c>
      <c r="PU193" s="487" t="s">
        <v>1971</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row>
    <row r="194" spans="1:457" x14ac:dyDescent="0.35">
      <c r="A194" s="459" t="s">
        <v>1973</v>
      </c>
      <c r="B194" s="460">
        <v>2.6185650723617364</v>
      </c>
      <c r="C194" s="488">
        <f>NPV(About!A$94,'H2 Data'!AE$2:BH$2)/30*AB194+B194</f>
        <v>3.9386691299903362</v>
      </c>
      <c r="D194" s="462" t="s">
        <v>1592</v>
      </c>
      <c r="E194" s="463" t="s">
        <v>1973</v>
      </c>
      <c r="F194" s="463" t="s">
        <v>1391</v>
      </c>
      <c r="G194" s="463" t="s">
        <v>1593</v>
      </c>
      <c r="H194" s="463" t="s">
        <v>1393</v>
      </c>
      <c r="I194" s="463" t="s">
        <v>1595</v>
      </c>
      <c r="J194" s="464">
        <v>2039</v>
      </c>
      <c r="K194" s="465">
        <v>575</v>
      </c>
      <c r="L194" s="466">
        <v>0.95</v>
      </c>
      <c r="M194" s="466">
        <v>2.3300000000000001E-2</v>
      </c>
      <c r="N194" s="466">
        <v>0.25</v>
      </c>
      <c r="O194" s="471">
        <v>0.09</v>
      </c>
      <c r="P194" s="465">
        <v>1</v>
      </c>
      <c r="Q194" s="465">
        <v>2</v>
      </c>
      <c r="R194" s="465">
        <v>30</v>
      </c>
      <c r="S194" s="467" t="s">
        <v>1395</v>
      </c>
      <c r="T194" s="468">
        <v>50881</v>
      </c>
      <c r="U194" s="468">
        <v>501542</v>
      </c>
      <c r="V194" s="468">
        <v>174449</v>
      </c>
      <c r="W194" s="468">
        <v>34889</v>
      </c>
      <c r="X194" s="465">
        <v>0</v>
      </c>
      <c r="Y194" s="469" t="s">
        <v>1945</v>
      </c>
      <c r="Z194" s="470">
        <v>18.559999999999999</v>
      </c>
      <c r="AA194" s="469" t="s">
        <v>1397</v>
      </c>
      <c r="AB194" s="465">
        <v>8.9999999999999993E-3</v>
      </c>
      <c r="AC194" s="466">
        <v>0.7</v>
      </c>
      <c r="AD194" s="466">
        <v>0.7</v>
      </c>
      <c r="AE194" s="466">
        <v>0.7</v>
      </c>
      <c r="AF194" s="467" t="s">
        <v>1398</v>
      </c>
      <c r="AG194" s="465">
        <v>430</v>
      </c>
      <c r="AH194" s="465">
        <v>430</v>
      </c>
      <c r="AI194" s="465">
        <v>430</v>
      </c>
      <c r="AJ194" s="465">
        <v>30</v>
      </c>
      <c r="AK194" s="469" t="s">
        <v>1399</v>
      </c>
      <c r="AL194" s="466">
        <v>1</v>
      </c>
      <c r="AM194" s="466">
        <v>0</v>
      </c>
      <c r="AN194" s="469" t="s">
        <v>1400</v>
      </c>
      <c r="AO194" s="466"/>
      <c r="AP194" s="466"/>
      <c r="AQ194" s="466"/>
      <c r="AR194" s="466"/>
      <c r="AS194" s="466"/>
      <c r="AT194" s="466"/>
      <c r="AU194" s="466"/>
      <c r="AV194" s="466"/>
      <c r="AW194" s="466"/>
      <c r="AX194" s="466"/>
      <c r="AY194" s="466"/>
      <c r="AZ194" s="466"/>
      <c r="BA194" s="466"/>
      <c r="BB194" s="466"/>
      <c r="BC194" s="466"/>
      <c r="BD194" s="466"/>
      <c r="BE194" s="466"/>
      <c r="BF194" s="466"/>
      <c r="BG194" s="466"/>
      <c r="BH194" s="466"/>
      <c r="BI194" s="466"/>
      <c r="BJ194" s="466"/>
      <c r="BK194" s="466"/>
      <c r="BL194" s="466"/>
      <c r="BM194" s="466"/>
      <c r="BN194" s="466"/>
      <c r="BO194" s="466"/>
      <c r="BP194" s="466"/>
      <c r="BQ194" s="466"/>
      <c r="BR194" s="466"/>
      <c r="BS194" s="466"/>
      <c r="BT194" s="466"/>
      <c r="BU194" s="466"/>
      <c r="BV194" s="466"/>
      <c r="BW194" s="466"/>
      <c r="BX194" s="466"/>
      <c r="BY194" s="466"/>
      <c r="BZ194" s="466"/>
      <c r="CA194" s="466"/>
      <c r="CB194" s="466"/>
      <c r="CC194" s="466"/>
      <c r="CD194" s="466"/>
      <c r="CE194" s="466"/>
      <c r="CF194" s="466"/>
      <c r="CG194" s="466"/>
      <c r="CH194" s="466"/>
      <c r="CI194" s="466"/>
      <c r="CJ194" s="466"/>
      <c r="CK194" s="466"/>
      <c r="CL194" s="466"/>
      <c r="CM194" s="466"/>
      <c r="CN194" s="466"/>
      <c r="CO194" s="466"/>
      <c r="CP194" s="466"/>
      <c r="CQ194" s="466"/>
      <c r="CR194" s="466"/>
      <c r="CS194" s="466"/>
      <c r="CT194" s="466"/>
      <c r="CU194" s="466"/>
      <c r="CV194" s="466"/>
      <c r="CW194" s="466"/>
      <c r="CX194" s="466"/>
      <c r="CY194" s="466"/>
      <c r="CZ194" s="466"/>
      <c r="DA194" s="466"/>
      <c r="DB194" s="466"/>
      <c r="DC194" s="466"/>
      <c r="DD194" s="466"/>
      <c r="DE194" s="466"/>
      <c r="DF194" s="466"/>
      <c r="DG194" s="466"/>
      <c r="DH194" s="466"/>
      <c r="DI194" s="466"/>
      <c r="DJ194" s="466"/>
      <c r="DK194" s="466"/>
      <c r="DL194" s="466"/>
      <c r="DM194" s="466"/>
      <c r="DN194" s="466"/>
      <c r="DO194" s="466"/>
      <c r="DP194" s="466"/>
      <c r="DQ194" s="466"/>
      <c r="DR194" s="466"/>
      <c r="DS194" s="466"/>
      <c r="DT194" s="466"/>
      <c r="DU194" s="466"/>
      <c r="DV194" s="466"/>
      <c r="DW194" s="471"/>
      <c r="DX194" s="466"/>
      <c r="DY194" s="466"/>
      <c r="DZ194" s="466"/>
      <c r="EA194" s="466"/>
      <c r="EB194" s="466"/>
      <c r="EC194" s="466"/>
      <c r="ED194" s="466"/>
      <c r="EE194" s="466"/>
      <c r="EF194" s="466"/>
      <c r="EG194" s="466"/>
      <c r="EH194" s="466"/>
      <c r="EI194" s="466"/>
      <c r="EJ194" s="466"/>
      <c r="EK194" s="465"/>
      <c r="EL194" s="465"/>
      <c r="EM194" s="465"/>
      <c r="EN194" s="465"/>
      <c r="EO194" s="466"/>
      <c r="EP194" s="466"/>
      <c r="EQ194" s="466"/>
      <c r="ER194" s="465"/>
      <c r="ES194" s="465"/>
      <c r="ET194" s="465"/>
      <c r="EU194" s="465"/>
      <c r="EV194" s="465"/>
      <c r="EW194" s="467"/>
      <c r="EX194" s="467" t="s">
        <v>1401</v>
      </c>
      <c r="EY194" s="467">
        <v>0</v>
      </c>
      <c r="EZ194" s="467">
        <v>0</v>
      </c>
      <c r="FA194" s="467">
        <v>0</v>
      </c>
      <c r="FB194" s="469" t="s">
        <v>1402</v>
      </c>
      <c r="FC194" s="467">
        <v>62.117280000000001</v>
      </c>
      <c r="FD194" s="469" t="s">
        <v>1403</v>
      </c>
      <c r="FE194" s="467">
        <v>1589.991</v>
      </c>
      <c r="FF194" s="469" t="s">
        <v>1404</v>
      </c>
      <c r="FG194" s="467">
        <v>0</v>
      </c>
      <c r="FH194" s="469" t="s">
        <v>1405</v>
      </c>
      <c r="FI194" s="467">
        <v>0</v>
      </c>
      <c r="FJ194" s="469" t="s">
        <v>1405</v>
      </c>
      <c r="FK194" s="467">
        <v>0</v>
      </c>
      <c r="FL194" s="472">
        <v>0</v>
      </c>
      <c r="FM194" s="473">
        <v>0</v>
      </c>
      <c r="FN194" s="473">
        <v>0</v>
      </c>
      <c r="FO194" s="473">
        <v>0</v>
      </c>
      <c r="FP194" s="473">
        <v>0</v>
      </c>
      <c r="FQ194" s="473">
        <v>0</v>
      </c>
      <c r="FR194" s="473">
        <v>0</v>
      </c>
      <c r="FS194" s="473">
        <v>0</v>
      </c>
      <c r="FT194" s="473">
        <v>0</v>
      </c>
      <c r="FU194" s="473">
        <v>0</v>
      </c>
      <c r="FV194" s="473">
        <v>0</v>
      </c>
      <c r="FW194" s="473">
        <v>0</v>
      </c>
      <c r="FX194" s="473">
        <v>0</v>
      </c>
      <c r="FY194" s="473">
        <v>0</v>
      </c>
      <c r="FZ194" s="473">
        <v>0</v>
      </c>
      <c r="GA194" s="473">
        <v>0</v>
      </c>
      <c r="GB194" s="473">
        <v>0</v>
      </c>
      <c r="GC194" s="473">
        <v>0</v>
      </c>
      <c r="GD194" s="473">
        <v>0</v>
      </c>
      <c r="GE194" s="473">
        <v>0</v>
      </c>
      <c r="GF194" s="473">
        <v>0</v>
      </c>
      <c r="GG194" s="473">
        <v>0</v>
      </c>
      <c r="GH194" s="473">
        <v>0</v>
      </c>
      <c r="GI194" s="473">
        <v>0</v>
      </c>
      <c r="GJ194" s="473">
        <v>0</v>
      </c>
      <c r="GK194" s="473">
        <v>0</v>
      </c>
      <c r="GL194" s="473">
        <v>0</v>
      </c>
      <c r="GM194" s="473">
        <v>0</v>
      </c>
      <c r="GN194" s="473">
        <v>0</v>
      </c>
      <c r="GO194" s="473">
        <v>0</v>
      </c>
      <c r="GP194" s="473">
        <v>0</v>
      </c>
      <c r="GQ194" s="473">
        <v>0</v>
      </c>
      <c r="GR194" s="473">
        <v>0</v>
      </c>
      <c r="GS194" s="473">
        <v>0</v>
      </c>
      <c r="GT194" s="473">
        <v>0</v>
      </c>
      <c r="GU194" s="473">
        <v>0</v>
      </c>
      <c r="GV194" s="473">
        <v>0</v>
      </c>
      <c r="GW194" s="473">
        <v>0</v>
      </c>
      <c r="GX194" s="473">
        <v>0</v>
      </c>
      <c r="GY194" s="473">
        <v>0</v>
      </c>
      <c r="GZ194" s="473">
        <v>0</v>
      </c>
      <c r="HA194" s="473">
        <v>0</v>
      </c>
      <c r="HB194" s="473">
        <v>0</v>
      </c>
      <c r="HC194" s="473">
        <v>0</v>
      </c>
      <c r="HD194" s="473">
        <v>0</v>
      </c>
      <c r="HE194" s="473">
        <v>0</v>
      </c>
      <c r="HF194" s="473">
        <v>0</v>
      </c>
      <c r="HG194" s="473">
        <v>0</v>
      </c>
      <c r="HH194" s="473">
        <v>0</v>
      </c>
      <c r="HI194" s="473">
        <v>0</v>
      </c>
      <c r="HJ194" s="473">
        <v>0</v>
      </c>
      <c r="HK194" s="473">
        <v>0</v>
      </c>
      <c r="HL194" s="473">
        <v>0</v>
      </c>
      <c r="HM194" s="473">
        <v>0</v>
      </c>
      <c r="HN194" s="473">
        <v>0</v>
      </c>
      <c r="HO194" s="473">
        <v>0</v>
      </c>
      <c r="HP194" s="473">
        <v>0</v>
      </c>
      <c r="HQ194" s="473">
        <v>0</v>
      </c>
      <c r="HR194" s="473">
        <v>0</v>
      </c>
      <c r="HS194" s="473">
        <v>0</v>
      </c>
      <c r="HT194" s="473">
        <v>0</v>
      </c>
      <c r="HU194" s="473">
        <v>0</v>
      </c>
      <c r="HV194" s="473">
        <v>0</v>
      </c>
      <c r="HW194" s="473">
        <v>0</v>
      </c>
      <c r="HX194" s="473">
        <v>0</v>
      </c>
      <c r="HY194" s="473">
        <v>0</v>
      </c>
      <c r="HZ194" s="473">
        <v>0</v>
      </c>
      <c r="IA194" s="473">
        <v>0</v>
      </c>
      <c r="IB194" s="473">
        <v>0</v>
      </c>
      <c r="IC194" s="473">
        <v>0</v>
      </c>
      <c r="ID194" s="473">
        <v>0</v>
      </c>
      <c r="IE194" s="473">
        <v>0</v>
      </c>
      <c r="IF194" s="473">
        <v>0</v>
      </c>
      <c r="IG194" s="473">
        <v>0</v>
      </c>
      <c r="IH194" s="473">
        <v>0</v>
      </c>
      <c r="II194" s="473">
        <v>0</v>
      </c>
      <c r="IJ194" s="473">
        <v>0</v>
      </c>
      <c r="IK194" s="473">
        <v>0</v>
      </c>
      <c r="IL194" s="473">
        <v>0</v>
      </c>
      <c r="IM194" s="473">
        <v>0</v>
      </c>
      <c r="IN194" s="473">
        <v>0</v>
      </c>
      <c r="IO194" s="473">
        <v>0</v>
      </c>
      <c r="IP194" s="473">
        <v>0</v>
      </c>
      <c r="IQ194" s="473">
        <v>0</v>
      </c>
      <c r="IR194" s="473">
        <v>0</v>
      </c>
      <c r="IS194" s="473">
        <v>0</v>
      </c>
      <c r="IT194" s="473">
        <v>0</v>
      </c>
      <c r="IU194" s="473">
        <v>0</v>
      </c>
      <c r="IV194" s="473">
        <v>0</v>
      </c>
      <c r="IW194" s="473">
        <v>0</v>
      </c>
      <c r="IX194" s="473">
        <v>0</v>
      </c>
      <c r="IY194" s="473">
        <v>0</v>
      </c>
      <c r="IZ194" s="473">
        <v>0</v>
      </c>
      <c r="JA194" s="473">
        <v>0</v>
      </c>
      <c r="JB194" s="473">
        <v>0</v>
      </c>
      <c r="JC194" s="473">
        <v>0</v>
      </c>
      <c r="JD194" s="473">
        <v>0</v>
      </c>
      <c r="JE194" s="473">
        <v>0</v>
      </c>
      <c r="JF194" s="473">
        <v>0</v>
      </c>
      <c r="JG194" s="473">
        <v>0</v>
      </c>
      <c r="JH194" s="473">
        <v>0</v>
      </c>
      <c r="JI194" s="467" t="s">
        <v>1416</v>
      </c>
      <c r="JJ194" s="467" t="s">
        <v>1416</v>
      </c>
      <c r="JK194" s="395"/>
      <c r="JL194" s="395"/>
      <c r="JM194" s="395"/>
      <c r="JN194" s="395"/>
      <c r="JO194" s="395"/>
      <c r="JP194" s="395"/>
      <c r="JQ194" s="395"/>
      <c r="JR194" s="395"/>
      <c r="JS194" s="395"/>
      <c r="JT194" s="395"/>
      <c r="JU194" s="395"/>
      <c r="JV194" s="395"/>
      <c r="JW194" s="395"/>
      <c r="JX194" s="395"/>
      <c r="JY194" s="395"/>
      <c r="JZ194" s="395"/>
      <c r="KA194" s="395"/>
      <c r="KB194" s="395"/>
      <c r="KC194" s="395"/>
      <c r="KD194" s="395"/>
      <c r="KE194" s="395"/>
      <c r="KF194" s="395"/>
      <c r="KG194" s="395"/>
      <c r="KH194" s="395"/>
      <c r="KI194" s="395"/>
      <c r="KJ194" s="395"/>
      <c r="KK194" s="395"/>
      <c r="KL194" s="395"/>
      <c r="KM194" s="395"/>
      <c r="KN194" s="395"/>
      <c r="KO194" s="395"/>
      <c r="KP194" s="395"/>
      <c r="KQ194" s="395"/>
      <c r="KR194" s="395"/>
      <c r="KS194" s="395"/>
      <c r="KT194" s="395"/>
      <c r="KU194" s="395"/>
      <c r="KV194" s="395"/>
      <c r="KW194" s="395"/>
      <c r="KX194" s="395"/>
      <c r="KY194" s="395"/>
      <c r="KZ194" s="395"/>
      <c r="LA194" s="395"/>
      <c r="LB194" s="395"/>
      <c r="LC194" s="395"/>
      <c r="LD194" s="395"/>
      <c r="LE194" s="395"/>
      <c r="LF194" s="395"/>
      <c r="LG194" s="395"/>
      <c r="LH194" s="395"/>
      <c r="LI194" s="395"/>
      <c r="LJ194" s="395"/>
      <c r="LK194" s="395"/>
      <c r="LL194" s="395"/>
      <c r="LM194" s="395"/>
      <c r="LN194" s="395"/>
      <c r="LO194" s="395"/>
      <c r="LP194" s="395"/>
      <c r="LQ194" s="395"/>
      <c r="LR194" s="395"/>
      <c r="LS194" s="395"/>
      <c r="LT194" s="395"/>
      <c r="LU194" s="395"/>
      <c r="LV194" s="395"/>
      <c r="LW194" s="395"/>
      <c r="LX194" s="395"/>
      <c r="LY194" s="395"/>
      <c r="LZ194" s="395"/>
      <c r="MA194" s="395"/>
      <c r="MB194" s="395"/>
      <c r="MC194" s="395"/>
      <c r="MD194" s="395"/>
      <c r="ME194" s="395"/>
      <c r="MF194" s="395"/>
      <c r="MG194" s="395"/>
      <c r="MH194" s="395"/>
      <c r="MI194" s="395"/>
      <c r="MJ194" s="395"/>
      <c r="MK194" s="395"/>
      <c r="ML194" s="395"/>
      <c r="MM194" s="395"/>
      <c r="MN194" s="395"/>
      <c r="MO194" s="395"/>
      <c r="MP194" s="395"/>
      <c r="MQ194" s="395"/>
      <c r="MR194" s="395"/>
      <c r="MS194" s="395"/>
      <c r="MT194" s="395"/>
      <c r="MU194" s="395"/>
      <c r="MV194" s="395"/>
      <c r="MW194" s="395"/>
      <c r="MX194" s="395"/>
      <c r="MY194" s="395"/>
      <c r="MZ194" s="395"/>
      <c r="NA194" s="395"/>
      <c r="NB194" s="395"/>
      <c r="NC194" s="395"/>
      <c r="ND194" s="395"/>
      <c r="NE194" s="395"/>
      <c r="NF194" s="395"/>
      <c r="NG194" s="489"/>
      <c r="NH194" s="475">
        <v>2.6185650723617364</v>
      </c>
      <c r="NI194" s="475">
        <v>21.791698532194367</v>
      </c>
      <c r="NJ194" s="475">
        <v>2.8341202165879404</v>
      </c>
      <c r="NK194" s="475">
        <v>4637.074943999999</v>
      </c>
      <c r="NL194" s="475">
        <v>16.507770911170997</v>
      </c>
      <c r="NM194" s="475">
        <v>0.17444899999999999</v>
      </c>
      <c r="NN194" s="475">
        <v>0.50154200000000004</v>
      </c>
      <c r="NO194" s="475">
        <v>5.0881000000000003E-2</v>
      </c>
      <c r="NP194" s="475">
        <v>3.1205785084403165E-2</v>
      </c>
      <c r="NQ194" s="475">
        <v>0.40636006364006455</v>
      </c>
      <c r="NR194" s="475">
        <v>1.4229411199827049</v>
      </c>
      <c r="NS194" s="475">
        <v>0</v>
      </c>
      <c r="NT194" s="475">
        <v>12.654098727972453</v>
      </c>
      <c r="NU194" s="475">
        <v>0.48792911665133737</v>
      </c>
      <c r="NV194" s="475">
        <v>0</v>
      </c>
      <c r="NW194" s="475">
        <v>0.26827512987733027</v>
      </c>
      <c r="NX194" s="475">
        <v>0</v>
      </c>
      <c r="NY194" s="475">
        <v>0</v>
      </c>
      <c r="NZ194" s="475">
        <v>0.47888318287829823</v>
      </c>
      <c r="OA194" s="475">
        <v>2.0340015934378321E-2</v>
      </c>
      <c r="OB194" s="475">
        <v>0.30000000000000004</v>
      </c>
      <c r="OC194" s="475">
        <v>0.91711205689308828</v>
      </c>
      <c r="OD194" s="475">
        <v>1.7225720192994867E-13</v>
      </c>
      <c r="OE194" s="475">
        <v>1.7697108990472304E-12</v>
      </c>
      <c r="OF194" s="475">
        <v>9.0000000596046487E-2</v>
      </c>
      <c r="OG194" s="475">
        <v>5.4308751225471491E-2</v>
      </c>
      <c r="OH194" s="475">
        <v>0.32942071265010725</v>
      </c>
      <c r="OI194" s="475">
        <v>0.09</v>
      </c>
      <c r="OJ194" s="475">
        <v>4.3000000000000003E-2</v>
      </c>
      <c r="OK194" s="475">
        <v>4.8070000000000002E-2</v>
      </c>
      <c r="OL194" s="475">
        <v>0.71000968214121984</v>
      </c>
      <c r="OM194" s="475" t="s">
        <v>1395</v>
      </c>
      <c r="ON194" s="475">
        <v>1</v>
      </c>
      <c r="OO194" s="475">
        <v>183</v>
      </c>
      <c r="OP194" s="490"/>
      <c r="OQ194" s="491" t="s">
        <v>1395</v>
      </c>
      <c r="OR194" s="478" t="s">
        <v>1395</v>
      </c>
      <c r="OS194" s="479">
        <v>761761</v>
      </c>
      <c r="OT194" s="479">
        <v>2039</v>
      </c>
      <c r="OU194" s="479" t="s">
        <v>1395</v>
      </c>
      <c r="OV194" s="479" t="s">
        <v>1395</v>
      </c>
      <c r="OW194" s="479">
        <v>0</v>
      </c>
      <c r="OX194" s="479">
        <v>1</v>
      </c>
      <c r="OY194" s="480">
        <v>1</v>
      </c>
      <c r="OZ194" s="480">
        <v>0.69868433821093778</v>
      </c>
      <c r="PA194" s="481"/>
      <c r="PB194" s="482">
        <v>2.6185650723617364</v>
      </c>
      <c r="PC194" s="483"/>
      <c r="PD194" s="478">
        <v>296.74954066447782</v>
      </c>
      <c r="PE194" s="479">
        <v>7.2249432692576641E-10</v>
      </c>
      <c r="PF194" s="479">
        <v>374.41610300146158</v>
      </c>
      <c r="PG194" s="480">
        <v>2.6185650723617364</v>
      </c>
      <c r="PH194" s="483"/>
      <c r="PI194" s="478">
        <v>2.6185650723617364</v>
      </c>
      <c r="PJ194" s="479">
        <v>119475</v>
      </c>
      <c r="PK194" s="479">
        <v>575</v>
      </c>
      <c r="PL194" s="479">
        <v>6.2616364320609907E-2</v>
      </c>
      <c r="PM194" s="484">
        <v>36</v>
      </c>
      <c r="PN194" s="479">
        <v>10584</v>
      </c>
      <c r="PO194" s="485">
        <v>2036</v>
      </c>
      <c r="PP194" s="479">
        <v>33</v>
      </c>
      <c r="PQ194" s="479">
        <v>0</v>
      </c>
      <c r="PR194" s="486" t="s">
        <v>1974</v>
      </c>
      <c r="PS194" s="486" t="s">
        <v>1595</v>
      </c>
      <c r="PT194" s="479">
        <v>1</v>
      </c>
      <c r="PU194" s="487" t="s">
        <v>1973</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row>
    <row r="195" spans="1:457" x14ac:dyDescent="0.35">
      <c r="A195" s="459" t="s">
        <v>1975</v>
      </c>
      <c r="B195" s="460">
        <v>2.6811814366823463</v>
      </c>
      <c r="C195" s="488">
        <f>NPV(About!A$94,'H2 Data'!AE$2:BH$2)/30*AB195+B195</f>
        <v>4.0012854943109462</v>
      </c>
      <c r="D195" s="462" t="s">
        <v>1592</v>
      </c>
      <c r="E195" s="463" t="s">
        <v>1975</v>
      </c>
      <c r="F195" s="463" t="s">
        <v>1391</v>
      </c>
      <c r="G195" s="463" t="s">
        <v>1593</v>
      </c>
      <c r="H195" s="463" t="s">
        <v>1393</v>
      </c>
      <c r="I195" s="463" t="s">
        <v>1595</v>
      </c>
      <c r="J195" s="464">
        <v>2040</v>
      </c>
      <c r="K195" s="465">
        <v>575</v>
      </c>
      <c r="L195" s="466">
        <v>0.95</v>
      </c>
      <c r="M195" s="466">
        <v>2.3300000000000001E-2</v>
      </c>
      <c r="N195" s="466">
        <v>0.25</v>
      </c>
      <c r="O195" s="471">
        <v>0.09</v>
      </c>
      <c r="P195" s="465">
        <v>1</v>
      </c>
      <c r="Q195" s="465">
        <v>2</v>
      </c>
      <c r="R195" s="465">
        <v>30</v>
      </c>
      <c r="S195" s="467" t="s">
        <v>1395</v>
      </c>
      <c r="T195" s="468">
        <v>51914</v>
      </c>
      <c r="U195" s="468">
        <v>511722.99999999994</v>
      </c>
      <c r="V195" s="468">
        <v>177991</v>
      </c>
      <c r="W195" s="468">
        <v>35596.999999999993</v>
      </c>
      <c r="X195" s="465">
        <v>0</v>
      </c>
      <c r="Y195" s="469" t="s">
        <v>1945</v>
      </c>
      <c r="Z195" s="470">
        <v>18.559999999999999</v>
      </c>
      <c r="AA195" s="469" t="s">
        <v>1397</v>
      </c>
      <c r="AB195" s="465">
        <v>8.9999999999999993E-3</v>
      </c>
      <c r="AC195" s="466">
        <v>0.7</v>
      </c>
      <c r="AD195" s="466">
        <v>0.7</v>
      </c>
      <c r="AE195" s="466">
        <v>0.7</v>
      </c>
      <c r="AF195" s="467" t="s">
        <v>1398</v>
      </c>
      <c r="AG195" s="465">
        <v>429</v>
      </c>
      <c r="AH195" s="465">
        <v>429</v>
      </c>
      <c r="AI195" s="465">
        <v>429</v>
      </c>
      <c r="AJ195" s="465">
        <v>30</v>
      </c>
      <c r="AK195" s="469" t="s">
        <v>1399</v>
      </c>
      <c r="AL195" s="466">
        <v>1</v>
      </c>
      <c r="AM195" s="466">
        <v>0</v>
      </c>
      <c r="AN195" s="469" t="s">
        <v>1400</v>
      </c>
      <c r="AO195" s="466"/>
      <c r="AP195" s="466"/>
      <c r="AQ195" s="466"/>
      <c r="AR195" s="466"/>
      <c r="AS195" s="466"/>
      <c r="AT195" s="466"/>
      <c r="AU195" s="466"/>
      <c r="AV195" s="466"/>
      <c r="AW195" s="466"/>
      <c r="AX195" s="466"/>
      <c r="AY195" s="466"/>
      <c r="AZ195" s="466"/>
      <c r="BA195" s="466"/>
      <c r="BB195" s="466"/>
      <c r="BC195" s="466"/>
      <c r="BD195" s="466"/>
      <c r="BE195" s="466"/>
      <c r="BF195" s="466"/>
      <c r="BG195" s="466"/>
      <c r="BH195" s="466"/>
      <c r="BI195" s="466"/>
      <c r="BJ195" s="466"/>
      <c r="BK195" s="466"/>
      <c r="BL195" s="466"/>
      <c r="BM195" s="466"/>
      <c r="BN195" s="466"/>
      <c r="BO195" s="466"/>
      <c r="BP195" s="466"/>
      <c r="BQ195" s="466"/>
      <c r="BR195" s="466"/>
      <c r="BS195" s="466"/>
      <c r="BT195" s="466"/>
      <c r="BU195" s="466"/>
      <c r="BV195" s="466"/>
      <c r="BW195" s="466"/>
      <c r="BX195" s="466"/>
      <c r="BY195" s="466"/>
      <c r="BZ195" s="466"/>
      <c r="CA195" s="466"/>
      <c r="CB195" s="466"/>
      <c r="CC195" s="466"/>
      <c r="CD195" s="466"/>
      <c r="CE195" s="466"/>
      <c r="CF195" s="466"/>
      <c r="CG195" s="466"/>
      <c r="CH195" s="466"/>
      <c r="CI195" s="466"/>
      <c r="CJ195" s="466"/>
      <c r="CK195" s="466"/>
      <c r="CL195" s="466"/>
      <c r="CM195" s="466"/>
      <c r="CN195" s="466"/>
      <c r="CO195" s="466"/>
      <c r="CP195" s="466"/>
      <c r="CQ195" s="466"/>
      <c r="CR195" s="466"/>
      <c r="CS195" s="466"/>
      <c r="CT195" s="466"/>
      <c r="CU195" s="466"/>
      <c r="CV195" s="466"/>
      <c r="CW195" s="466"/>
      <c r="CX195" s="466"/>
      <c r="CY195" s="466"/>
      <c r="CZ195" s="466"/>
      <c r="DA195" s="466"/>
      <c r="DB195" s="466"/>
      <c r="DC195" s="466"/>
      <c r="DD195" s="466"/>
      <c r="DE195" s="466"/>
      <c r="DF195" s="466"/>
      <c r="DG195" s="466"/>
      <c r="DH195" s="466"/>
      <c r="DI195" s="466"/>
      <c r="DJ195" s="466"/>
      <c r="DK195" s="466"/>
      <c r="DL195" s="466"/>
      <c r="DM195" s="466"/>
      <c r="DN195" s="466"/>
      <c r="DO195" s="466"/>
      <c r="DP195" s="466"/>
      <c r="DQ195" s="466"/>
      <c r="DR195" s="466"/>
      <c r="DS195" s="466"/>
      <c r="DT195" s="466"/>
      <c r="DU195" s="466"/>
      <c r="DV195" s="466"/>
      <c r="DW195" s="471"/>
      <c r="DX195" s="466"/>
      <c r="DY195" s="466"/>
      <c r="DZ195" s="466"/>
      <c r="EA195" s="466"/>
      <c r="EB195" s="466"/>
      <c r="EC195" s="466"/>
      <c r="ED195" s="466"/>
      <c r="EE195" s="466"/>
      <c r="EF195" s="466"/>
      <c r="EG195" s="466"/>
      <c r="EH195" s="466"/>
      <c r="EI195" s="466"/>
      <c r="EJ195" s="466"/>
      <c r="EK195" s="465"/>
      <c r="EL195" s="465"/>
      <c r="EM195" s="465"/>
      <c r="EN195" s="465"/>
      <c r="EO195" s="466"/>
      <c r="EP195" s="466"/>
      <c r="EQ195" s="466"/>
      <c r="ER195" s="465"/>
      <c r="ES195" s="465"/>
      <c r="ET195" s="465"/>
      <c r="EU195" s="465"/>
      <c r="EV195" s="465"/>
      <c r="EW195" s="467"/>
      <c r="EX195" s="467" t="s">
        <v>1401</v>
      </c>
      <c r="EY195" s="467">
        <v>0</v>
      </c>
      <c r="EZ195" s="467">
        <v>0</v>
      </c>
      <c r="FA195" s="467">
        <v>0</v>
      </c>
      <c r="FB195" s="469" t="s">
        <v>1402</v>
      </c>
      <c r="FC195" s="467">
        <v>62.117280000000001</v>
      </c>
      <c r="FD195" s="469" t="s">
        <v>1403</v>
      </c>
      <c r="FE195" s="467">
        <v>1589.991</v>
      </c>
      <c r="FF195" s="469" t="s">
        <v>1404</v>
      </c>
      <c r="FG195" s="467">
        <v>0</v>
      </c>
      <c r="FH195" s="469" t="s">
        <v>1405</v>
      </c>
      <c r="FI195" s="467">
        <v>0</v>
      </c>
      <c r="FJ195" s="469" t="s">
        <v>1405</v>
      </c>
      <c r="FK195" s="467">
        <v>0</v>
      </c>
      <c r="FL195" s="472">
        <v>0</v>
      </c>
      <c r="FM195" s="473">
        <v>0</v>
      </c>
      <c r="FN195" s="473">
        <v>0</v>
      </c>
      <c r="FO195" s="473">
        <v>0</v>
      </c>
      <c r="FP195" s="473">
        <v>0</v>
      </c>
      <c r="FQ195" s="473">
        <v>0</v>
      </c>
      <c r="FR195" s="473">
        <v>0</v>
      </c>
      <c r="FS195" s="473">
        <v>0</v>
      </c>
      <c r="FT195" s="473">
        <v>0</v>
      </c>
      <c r="FU195" s="473">
        <v>0</v>
      </c>
      <c r="FV195" s="473">
        <v>0</v>
      </c>
      <c r="FW195" s="473">
        <v>0</v>
      </c>
      <c r="FX195" s="473">
        <v>0</v>
      </c>
      <c r="FY195" s="473">
        <v>0</v>
      </c>
      <c r="FZ195" s="473">
        <v>0</v>
      </c>
      <c r="GA195" s="473">
        <v>0</v>
      </c>
      <c r="GB195" s="473">
        <v>0</v>
      </c>
      <c r="GC195" s="473">
        <v>0</v>
      </c>
      <c r="GD195" s="473">
        <v>0</v>
      </c>
      <c r="GE195" s="473">
        <v>0</v>
      </c>
      <c r="GF195" s="473">
        <v>0</v>
      </c>
      <c r="GG195" s="473">
        <v>0</v>
      </c>
      <c r="GH195" s="473">
        <v>0</v>
      </c>
      <c r="GI195" s="473">
        <v>0</v>
      </c>
      <c r="GJ195" s="473">
        <v>0</v>
      </c>
      <c r="GK195" s="473">
        <v>0</v>
      </c>
      <c r="GL195" s="473">
        <v>0</v>
      </c>
      <c r="GM195" s="473">
        <v>0</v>
      </c>
      <c r="GN195" s="473">
        <v>0</v>
      </c>
      <c r="GO195" s="473">
        <v>0</v>
      </c>
      <c r="GP195" s="473">
        <v>0</v>
      </c>
      <c r="GQ195" s="473">
        <v>0</v>
      </c>
      <c r="GR195" s="473">
        <v>0</v>
      </c>
      <c r="GS195" s="473">
        <v>0</v>
      </c>
      <c r="GT195" s="473">
        <v>0</v>
      </c>
      <c r="GU195" s="473">
        <v>0</v>
      </c>
      <c r="GV195" s="473">
        <v>0</v>
      </c>
      <c r="GW195" s="473">
        <v>0</v>
      </c>
      <c r="GX195" s="473">
        <v>0</v>
      </c>
      <c r="GY195" s="473">
        <v>0</v>
      </c>
      <c r="GZ195" s="473">
        <v>0</v>
      </c>
      <c r="HA195" s="473">
        <v>0</v>
      </c>
      <c r="HB195" s="473">
        <v>0</v>
      </c>
      <c r="HC195" s="473">
        <v>0</v>
      </c>
      <c r="HD195" s="473">
        <v>0</v>
      </c>
      <c r="HE195" s="473">
        <v>0</v>
      </c>
      <c r="HF195" s="473">
        <v>0</v>
      </c>
      <c r="HG195" s="473">
        <v>0</v>
      </c>
      <c r="HH195" s="473">
        <v>0</v>
      </c>
      <c r="HI195" s="473">
        <v>0</v>
      </c>
      <c r="HJ195" s="473">
        <v>0</v>
      </c>
      <c r="HK195" s="473">
        <v>0</v>
      </c>
      <c r="HL195" s="473">
        <v>0</v>
      </c>
      <c r="HM195" s="473">
        <v>0</v>
      </c>
      <c r="HN195" s="473">
        <v>0</v>
      </c>
      <c r="HO195" s="473">
        <v>0</v>
      </c>
      <c r="HP195" s="473">
        <v>0</v>
      </c>
      <c r="HQ195" s="473">
        <v>0</v>
      </c>
      <c r="HR195" s="473">
        <v>0</v>
      </c>
      <c r="HS195" s="473">
        <v>0</v>
      </c>
      <c r="HT195" s="473">
        <v>0</v>
      </c>
      <c r="HU195" s="473">
        <v>0</v>
      </c>
      <c r="HV195" s="473">
        <v>0</v>
      </c>
      <c r="HW195" s="473">
        <v>0</v>
      </c>
      <c r="HX195" s="473">
        <v>0</v>
      </c>
      <c r="HY195" s="473">
        <v>0</v>
      </c>
      <c r="HZ195" s="473">
        <v>0</v>
      </c>
      <c r="IA195" s="473">
        <v>0</v>
      </c>
      <c r="IB195" s="473">
        <v>0</v>
      </c>
      <c r="IC195" s="473">
        <v>0</v>
      </c>
      <c r="ID195" s="473">
        <v>0</v>
      </c>
      <c r="IE195" s="473">
        <v>0</v>
      </c>
      <c r="IF195" s="473">
        <v>0</v>
      </c>
      <c r="IG195" s="473">
        <v>0</v>
      </c>
      <c r="IH195" s="473">
        <v>0</v>
      </c>
      <c r="II195" s="473">
        <v>0</v>
      </c>
      <c r="IJ195" s="473">
        <v>0</v>
      </c>
      <c r="IK195" s="473">
        <v>0</v>
      </c>
      <c r="IL195" s="473">
        <v>0</v>
      </c>
      <c r="IM195" s="473">
        <v>0</v>
      </c>
      <c r="IN195" s="473">
        <v>0</v>
      </c>
      <c r="IO195" s="473">
        <v>0</v>
      </c>
      <c r="IP195" s="473">
        <v>0</v>
      </c>
      <c r="IQ195" s="473">
        <v>0</v>
      </c>
      <c r="IR195" s="473">
        <v>0</v>
      </c>
      <c r="IS195" s="473">
        <v>0</v>
      </c>
      <c r="IT195" s="473">
        <v>0</v>
      </c>
      <c r="IU195" s="473">
        <v>0</v>
      </c>
      <c r="IV195" s="473">
        <v>0</v>
      </c>
      <c r="IW195" s="473">
        <v>0</v>
      </c>
      <c r="IX195" s="473">
        <v>0</v>
      </c>
      <c r="IY195" s="473">
        <v>0</v>
      </c>
      <c r="IZ195" s="473">
        <v>0</v>
      </c>
      <c r="JA195" s="473">
        <v>0</v>
      </c>
      <c r="JB195" s="473">
        <v>0</v>
      </c>
      <c r="JC195" s="473">
        <v>0</v>
      </c>
      <c r="JD195" s="473">
        <v>0</v>
      </c>
      <c r="JE195" s="473">
        <v>0</v>
      </c>
      <c r="JF195" s="473">
        <v>0</v>
      </c>
      <c r="JG195" s="473">
        <v>0</v>
      </c>
      <c r="JH195" s="473">
        <v>0</v>
      </c>
      <c r="JI195" s="467" t="s">
        <v>1416</v>
      </c>
      <c r="JJ195" s="467" t="s">
        <v>1416</v>
      </c>
      <c r="JK195" s="395"/>
      <c r="JL195" s="395"/>
      <c r="JM195" s="395"/>
      <c r="JN195" s="395"/>
      <c r="JO195" s="395"/>
      <c r="JP195" s="395"/>
      <c r="JQ195" s="395"/>
      <c r="JR195" s="395"/>
      <c r="JS195" s="395"/>
      <c r="JT195" s="395"/>
      <c r="JU195" s="395"/>
      <c r="JV195" s="395"/>
      <c r="JW195" s="395"/>
      <c r="JX195" s="395"/>
      <c r="JY195" s="395"/>
      <c r="JZ195" s="395"/>
      <c r="KA195" s="395"/>
      <c r="KB195" s="395"/>
      <c r="KC195" s="395"/>
      <c r="KD195" s="395"/>
      <c r="KE195" s="395"/>
      <c r="KF195" s="395"/>
      <c r="KG195" s="395"/>
      <c r="KH195" s="395"/>
      <c r="KI195" s="395"/>
      <c r="KJ195" s="395"/>
      <c r="KK195" s="395"/>
      <c r="KL195" s="395"/>
      <c r="KM195" s="395"/>
      <c r="KN195" s="395"/>
      <c r="KO195" s="395"/>
      <c r="KP195" s="395"/>
      <c r="KQ195" s="395"/>
      <c r="KR195" s="395"/>
      <c r="KS195" s="395"/>
      <c r="KT195" s="395"/>
      <c r="KU195" s="395"/>
      <c r="KV195" s="395"/>
      <c r="KW195" s="395"/>
      <c r="KX195" s="395"/>
      <c r="KY195" s="395"/>
      <c r="KZ195" s="395"/>
      <c r="LA195" s="395"/>
      <c r="LB195" s="395"/>
      <c r="LC195" s="395"/>
      <c r="LD195" s="395"/>
      <c r="LE195" s="395"/>
      <c r="LF195" s="395"/>
      <c r="LG195" s="395"/>
      <c r="LH195" s="395"/>
      <c r="LI195" s="395"/>
      <c r="LJ195" s="395"/>
      <c r="LK195" s="395"/>
      <c r="LL195" s="395"/>
      <c r="LM195" s="395"/>
      <c r="LN195" s="395"/>
      <c r="LO195" s="395"/>
      <c r="LP195" s="395"/>
      <c r="LQ195" s="395"/>
      <c r="LR195" s="395"/>
      <c r="LS195" s="395"/>
      <c r="LT195" s="395"/>
      <c r="LU195" s="395"/>
      <c r="LV195" s="395"/>
      <c r="LW195" s="395"/>
      <c r="LX195" s="395"/>
      <c r="LY195" s="395"/>
      <c r="LZ195" s="395"/>
      <c r="MA195" s="395"/>
      <c r="MB195" s="395"/>
      <c r="MC195" s="395"/>
      <c r="MD195" s="395"/>
      <c r="ME195" s="395"/>
      <c r="MF195" s="395"/>
      <c r="MG195" s="395"/>
      <c r="MH195" s="395"/>
      <c r="MI195" s="395"/>
      <c r="MJ195" s="395"/>
      <c r="MK195" s="395"/>
      <c r="ML195" s="395"/>
      <c r="MM195" s="395"/>
      <c r="MN195" s="395"/>
      <c r="MO195" s="395"/>
      <c r="MP195" s="395"/>
      <c r="MQ195" s="395"/>
      <c r="MR195" s="395"/>
      <c r="MS195" s="395"/>
      <c r="MT195" s="395"/>
      <c r="MU195" s="395"/>
      <c r="MV195" s="395"/>
      <c r="MW195" s="395"/>
      <c r="MX195" s="395"/>
      <c r="MY195" s="395"/>
      <c r="MZ195" s="395"/>
      <c r="NA195" s="395"/>
      <c r="NB195" s="395"/>
      <c r="NC195" s="395"/>
      <c r="ND195" s="395"/>
      <c r="NE195" s="395"/>
      <c r="NF195" s="395"/>
      <c r="NG195" s="489"/>
      <c r="NH195" s="475">
        <v>2.6811814366823463</v>
      </c>
      <c r="NI195" s="475">
        <v>22.312791916070484</v>
      </c>
      <c r="NJ195" s="475">
        <v>2.8983512223381496</v>
      </c>
      <c r="NK195" s="475">
        <v>4637.074943999999</v>
      </c>
      <c r="NL195" s="475">
        <v>16.902264998727503</v>
      </c>
      <c r="NM195" s="475">
        <v>0.17799100000000001</v>
      </c>
      <c r="NN195" s="475">
        <v>0.51172299999999993</v>
      </c>
      <c r="NO195" s="475">
        <v>5.1914000000000002E-2</v>
      </c>
      <c r="NP195" s="475">
        <v>3.1764170660886715E-2</v>
      </c>
      <c r="NQ195" s="475">
        <v>0.4134972499034314</v>
      </c>
      <c r="NR195" s="475">
        <v>1.4518168839080092</v>
      </c>
      <c r="NS195" s="475">
        <v>0</v>
      </c>
      <c r="NT195" s="475">
        <v>12.942042562557889</v>
      </c>
      <c r="NU195" s="475">
        <v>0.49782926945811629</v>
      </c>
      <c r="NV195" s="475">
        <v>0</v>
      </c>
      <c r="NW195" s="475">
        <v>0.28255521987001825</v>
      </c>
      <c r="NX195" s="475">
        <v>0</v>
      </c>
      <c r="NY195" s="475">
        <v>0</v>
      </c>
      <c r="NZ195" s="475">
        <v>0.50936747170826924</v>
      </c>
      <c r="OA195" s="475">
        <v>2.0339990069880222E-2</v>
      </c>
      <c r="OB195" s="475">
        <v>0.30000000000000004</v>
      </c>
      <c r="OC195" s="475">
        <v>0.94167809269201486</v>
      </c>
      <c r="OD195" s="475">
        <v>1.5601855484008105E-13</v>
      </c>
      <c r="OE195" s="475">
        <v>1.6028806567192082E-12</v>
      </c>
      <c r="OF195" s="475">
        <v>9.0000000596046487E-2</v>
      </c>
      <c r="OG195" s="475">
        <v>5.4649928212165841E-2</v>
      </c>
      <c r="OH195" s="475">
        <v>0.33822969129119679</v>
      </c>
      <c r="OI195" s="475">
        <v>0.09</v>
      </c>
      <c r="OJ195" s="475">
        <v>4.2900000000000001E-2</v>
      </c>
      <c r="OK195" s="475">
        <v>4.8021000000000001E-2</v>
      </c>
      <c r="OL195" s="475">
        <v>0.69581846186564189</v>
      </c>
      <c r="OM195" s="475" t="s">
        <v>1395</v>
      </c>
      <c r="ON195" s="475">
        <v>1</v>
      </c>
      <c r="OO195" s="475">
        <v>184</v>
      </c>
      <c r="OP195" s="490"/>
      <c r="OQ195" s="491" t="s">
        <v>1395</v>
      </c>
      <c r="OR195" s="478" t="s">
        <v>1395</v>
      </c>
      <c r="OS195" s="479">
        <v>777225</v>
      </c>
      <c r="OT195" s="479">
        <v>2040</v>
      </c>
      <c r="OU195" s="479" t="s">
        <v>1395</v>
      </c>
      <c r="OV195" s="479" t="s">
        <v>1395</v>
      </c>
      <c r="OW195" s="479">
        <v>0</v>
      </c>
      <c r="OX195" s="479">
        <v>1</v>
      </c>
      <c r="OY195" s="480">
        <v>1</v>
      </c>
      <c r="OZ195" s="480">
        <v>0.68475645126279561</v>
      </c>
      <c r="PA195" s="481"/>
      <c r="PB195" s="482">
        <v>2.6811814366823463</v>
      </c>
      <c r="PC195" s="483"/>
      <c r="PD195" s="478">
        <v>296.72211118598307</v>
      </c>
      <c r="PE195" s="479">
        <v>6.413055230397159E-10</v>
      </c>
      <c r="PF195" s="479">
        <v>376.76127616697926</v>
      </c>
      <c r="PG195" s="480">
        <v>2.6811814366823463</v>
      </c>
      <c r="PH195" s="483"/>
      <c r="PI195" s="478">
        <v>2.6811814366823463</v>
      </c>
      <c r="PJ195" s="479">
        <v>120050</v>
      </c>
      <c r="PK195" s="479">
        <v>575</v>
      </c>
      <c r="PL195" s="479">
        <v>6.3941576483982132E-2</v>
      </c>
      <c r="PM195" s="484">
        <v>36</v>
      </c>
      <c r="PN195" s="479">
        <v>10548</v>
      </c>
      <c r="PO195" s="485">
        <v>2037</v>
      </c>
      <c r="PP195" s="479">
        <v>33</v>
      </c>
      <c r="PQ195" s="479">
        <v>0</v>
      </c>
      <c r="PR195" s="486" t="s">
        <v>1976</v>
      </c>
      <c r="PS195" s="486" t="s">
        <v>1595</v>
      </c>
      <c r="PT195" s="479">
        <v>1</v>
      </c>
      <c r="PU195" s="487" t="s">
        <v>1975</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row>
    <row r="196" spans="1:457" x14ac:dyDescent="0.35">
      <c r="A196" s="459" t="s">
        <v>1977</v>
      </c>
      <c r="B196" s="460">
        <v>2.7451230131663285</v>
      </c>
      <c r="C196" s="488">
        <f>NPV(About!A$94,'H2 Data'!AE$2:BH$2)/30*AB196+B196</f>
        <v>4.0652270707949283</v>
      </c>
      <c r="D196" s="462" t="s">
        <v>1592</v>
      </c>
      <c r="E196" s="463" t="s">
        <v>1977</v>
      </c>
      <c r="F196" s="463" t="s">
        <v>1391</v>
      </c>
      <c r="G196" s="463" t="s">
        <v>1593</v>
      </c>
      <c r="H196" s="463" t="s">
        <v>1393</v>
      </c>
      <c r="I196" s="463" t="s">
        <v>1595</v>
      </c>
      <c r="J196" s="464">
        <v>2041</v>
      </c>
      <c r="K196" s="465">
        <v>575</v>
      </c>
      <c r="L196" s="466">
        <v>0.95</v>
      </c>
      <c r="M196" s="466">
        <v>2.3300000000000001E-2</v>
      </c>
      <c r="N196" s="466">
        <v>0.25</v>
      </c>
      <c r="O196" s="471">
        <v>0.09</v>
      </c>
      <c r="P196" s="465">
        <v>1</v>
      </c>
      <c r="Q196" s="465">
        <v>2</v>
      </c>
      <c r="R196" s="465">
        <v>30</v>
      </c>
      <c r="S196" s="467" t="s">
        <v>1395</v>
      </c>
      <c r="T196" s="468">
        <v>52968</v>
      </c>
      <c r="U196" s="468">
        <v>522111</v>
      </c>
      <c r="V196" s="468">
        <v>181604</v>
      </c>
      <c r="W196" s="468">
        <v>36320</v>
      </c>
      <c r="X196" s="465">
        <v>0</v>
      </c>
      <c r="Y196" s="469" t="s">
        <v>1945</v>
      </c>
      <c r="Z196" s="470">
        <v>18.559999999999999</v>
      </c>
      <c r="AA196" s="469" t="s">
        <v>1397</v>
      </c>
      <c r="AB196" s="465">
        <v>8.9999999999999993E-3</v>
      </c>
      <c r="AC196" s="466">
        <v>0.7</v>
      </c>
      <c r="AD196" s="466">
        <v>0.7</v>
      </c>
      <c r="AE196" s="466">
        <v>0.7</v>
      </c>
      <c r="AF196" s="467" t="s">
        <v>1398</v>
      </c>
      <c r="AG196" s="465">
        <v>429</v>
      </c>
      <c r="AH196" s="465">
        <v>429</v>
      </c>
      <c r="AI196" s="465">
        <v>429</v>
      </c>
      <c r="AJ196" s="465">
        <v>30</v>
      </c>
      <c r="AK196" s="469" t="s">
        <v>1399</v>
      </c>
      <c r="AL196" s="466">
        <v>1</v>
      </c>
      <c r="AM196" s="466">
        <v>0</v>
      </c>
      <c r="AN196" s="469" t="s">
        <v>1400</v>
      </c>
      <c r="AO196" s="466"/>
      <c r="AP196" s="466"/>
      <c r="AQ196" s="466"/>
      <c r="AR196" s="466"/>
      <c r="AS196" s="466"/>
      <c r="AT196" s="466"/>
      <c r="AU196" s="466"/>
      <c r="AV196" s="466"/>
      <c r="AW196" s="466"/>
      <c r="AX196" s="466"/>
      <c r="AY196" s="466"/>
      <c r="AZ196" s="466"/>
      <c r="BA196" s="466"/>
      <c r="BB196" s="466"/>
      <c r="BC196" s="466"/>
      <c r="BD196" s="466"/>
      <c r="BE196" s="466"/>
      <c r="BF196" s="466"/>
      <c r="BG196" s="466"/>
      <c r="BH196" s="466"/>
      <c r="BI196" s="466"/>
      <c r="BJ196" s="466"/>
      <c r="BK196" s="466"/>
      <c r="BL196" s="466"/>
      <c r="BM196" s="466"/>
      <c r="BN196" s="466"/>
      <c r="BO196" s="466"/>
      <c r="BP196" s="466"/>
      <c r="BQ196" s="466"/>
      <c r="BR196" s="466"/>
      <c r="BS196" s="466"/>
      <c r="BT196" s="466"/>
      <c r="BU196" s="466"/>
      <c r="BV196" s="466"/>
      <c r="BW196" s="466"/>
      <c r="BX196" s="466"/>
      <c r="BY196" s="466"/>
      <c r="BZ196" s="466"/>
      <c r="CA196" s="466"/>
      <c r="CB196" s="466"/>
      <c r="CC196" s="466"/>
      <c r="CD196" s="466"/>
      <c r="CE196" s="466"/>
      <c r="CF196" s="466"/>
      <c r="CG196" s="466"/>
      <c r="CH196" s="466"/>
      <c r="CI196" s="466"/>
      <c r="CJ196" s="466"/>
      <c r="CK196" s="466"/>
      <c r="CL196" s="466"/>
      <c r="CM196" s="466"/>
      <c r="CN196" s="466"/>
      <c r="CO196" s="466"/>
      <c r="CP196" s="466"/>
      <c r="CQ196" s="466"/>
      <c r="CR196" s="466"/>
      <c r="CS196" s="466"/>
      <c r="CT196" s="466"/>
      <c r="CU196" s="466"/>
      <c r="CV196" s="466"/>
      <c r="CW196" s="466"/>
      <c r="CX196" s="466"/>
      <c r="CY196" s="466"/>
      <c r="CZ196" s="466"/>
      <c r="DA196" s="466"/>
      <c r="DB196" s="466"/>
      <c r="DC196" s="466"/>
      <c r="DD196" s="466"/>
      <c r="DE196" s="466"/>
      <c r="DF196" s="466"/>
      <c r="DG196" s="466"/>
      <c r="DH196" s="466"/>
      <c r="DI196" s="466"/>
      <c r="DJ196" s="466"/>
      <c r="DK196" s="466"/>
      <c r="DL196" s="466"/>
      <c r="DM196" s="466"/>
      <c r="DN196" s="466"/>
      <c r="DO196" s="466"/>
      <c r="DP196" s="466"/>
      <c r="DQ196" s="466"/>
      <c r="DR196" s="466"/>
      <c r="DS196" s="466"/>
      <c r="DT196" s="466"/>
      <c r="DU196" s="466"/>
      <c r="DV196" s="466"/>
      <c r="DW196" s="471"/>
      <c r="DX196" s="466"/>
      <c r="DY196" s="466"/>
      <c r="DZ196" s="466"/>
      <c r="EA196" s="466"/>
      <c r="EB196" s="466"/>
      <c r="EC196" s="466"/>
      <c r="ED196" s="466"/>
      <c r="EE196" s="466"/>
      <c r="EF196" s="466"/>
      <c r="EG196" s="466"/>
      <c r="EH196" s="466"/>
      <c r="EI196" s="466"/>
      <c r="EJ196" s="466"/>
      <c r="EK196" s="465"/>
      <c r="EL196" s="465"/>
      <c r="EM196" s="465"/>
      <c r="EN196" s="465"/>
      <c r="EO196" s="466"/>
      <c r="EP196" s="466"/>
      <c r="EQ196" s="466"/>
      <c r="ER196" s="465"/>
      <c r="ES196" s="465"/>
      <c r="ET196" s="465"/>
      <c r="EU196" s="465"/>
      <c r="EV196" s="465"/>
      <c r="EW196" s="467"/>
      <c r="EX196" s="467" t="s">
        <v>1401</v>
      </c>
      <c r="EY196" s="467">
        <v>0</v>
      </c>
      <c r="EZ196" s="467">
        <v>0</v>
      </c>
      <c r="FA196" s="467">
        <v>0</v>
      </c>
      <c r="FB196" s="469" t="s">
        <v>1402</v>
      </c>
      <c r="FC196" s="467">
        <v>62.117280000000001</v>
      </c>
      <c r="FD196" s="469" t="s">
        <v>1403</v>
      </c>
      <c r="FE196" s="467">
        <v>1589.991</v>
      </c>
      <c r="FF196" s="469" t="s">
        <v>1404</v>
      </c>
      <c r="FG196" s="467">
        <v>0</v>
      </c>
      <c r="FH196" s="469" t="s">
        <v>1405</v>
      </c>
      <c r="FI196" s="467">
        <v>0</v>
      </c>
      <c r="FJ196" s="469" t="s">
        <v>1405</v>
      </c>
      <c r="FK196" s="467">
        <v>0</v>
      </c>
      <c r="FL196" s="472">
        <v>0</v>
      </c>
      <c r="FM196" s="473">
        <v>0</v>
      </c>
      <c r="FN196" s="473">
        <v>0</v>
      </c>
      <c r="FO196" s="473">
        <v>0</v>
      </c>
      <c r="FP196" s="473">
        <v>0</v>
      </c>
      <c r="FQ196" s="473">
        <v>0</v>
      </c>
      <c r="FR196" s="473">
        <v>0</v>
      </c>
      <c r="FS196" s="473">
        <v>0</v>
      </c>
      <c r="FT196" s="473">
        <v>0</v>
      </c>
      <c r="FU196" s="473">
        <v>0</v>
      </c>
      <c r="FV196" s="473">
        <v>0</v>
      </c>
      <c r="FW196" s="473">
        <v>0</v>
      </c>
      <c r="FX196" s="473">
        <v>0</v>
      </c>
      <c r="FY196" s="473">
        <v>0</v>
      </c>
      <c r="FZ196" s="473">
        <v>0</v>
      </c>
      <c r="GA196" s="473">
        <v>0</v>
      </c>
      <c r="GB196" s="473">
        <v>0</v>
      </c>
      <c r="GC196" s="473">
        <v>0</v>
      </c>
      <c r="GD196" s="473">
        <v>0</v>
      </c>
      <c r="GE196" s="473">
        <v>0</v>
      </c>
      <c r="GF196" s="473">
        <v>0</v>
      </c>
      <c r="GG196" s="473">
        <v>0</v>
      </c>
      <c r="GH196" s="473">
        <v>0</v>
      </c>
      <c r="GI196" s="473">
        <v>0</v>
      </c>
      <c r="GJ196" s="473">
        <v>0</v>
      </c>
      <c r="GK196" s="473">
        <v>0</v>
      </c>
      <c r="GL196" s="473">
        <v>0</v>
      </c>
      <c r="GM196" s="473">
        <v>0</v>
      </c>
      <c r="GN196" s="473">
        <v>0</v>
      </c>
      <c r="GO196" s="473">
        <v>0</v>
      </c>
      <c r="GP196" s="473">
        <v>0</v>
      </c>
      <c r="GQ196" s="473">
        <v>0</v>
      </c>
      <c r="GR196" s="473">
        <v>0</v>
      </c>
      <c r="GS196" s="473">
        <v>0</v>
      </c>
      <c r="GT196" s="473">
        <v>0</v>
      </c>
      <c r="GU196" s="473">
        <v>0</v>
      </c>
      <c r="GV196" s="473">
        <v>0</v>
      </c>
      <c r="GW196" s="473">
        <v>0</v>
      </c>
      <c r="GX196" s="473">
        <v>0</v>
      </c>
      <c r="GY196" s="473">
        <v>0</v>
      </c>
      <c r="GZ196" s="473">
        <v>0</v>
      </c>
      <c r="HA196" s="473">
        <v>0</v>
      </c>
      <c r="HB196" s="473">
        <v>0</v>
      </c>
      <c r="HC196" s="473">
        <v>0</v>
      </c>
      <c r="HD196" s="473">
        <v>0</v>
      </c>
      <c r="HE196" s="473">
        <v>0</v>
      </c>
      <c r="HF196" s="473">
        <v>0</v>
      </c>
      <c r="HG196" s="473">
        <v>0</v>
      </c>
      <c r="HH196" s="473">
        <v>0</v>
      </c>
      <c r="HI196" s="473">
        <v>0</v>
      </c>
      <c r="HJ196" s="473">
        <v>0</v>
      </c>
      <c r="HK196" s="473">
        <v>0</v>
      </c>
      <c r="HL196" s="473">
        <v>0</v>
      </c>
      <c r="HM196" s="473">
        <v>0</v>
      </c>
      <c r="HN196" s="473">
        <v>0</v>
      </c>
      <c r="HO196" s="473">
        <v>0</v>
      </c>
      <c r="HP196" s="473">
        <v>0</v>
      </c>
      <c r="HQ196" s="473">
        <v>0</v>
      </c>
      <c r="HR196" s="473">
        <v>0</v>
      </c>
      <c r="HS196" s="473">
        <v>0</v>
      </c>
      <c r="HT196" s="473">
        <v>0</v>
      </c>
      <c r="HU196" s="473">
        <v>0</v>
      </c>
      <c r="HV196" s="473">
        <v>0</v>
      </c>
      <c r="HW196" s="473">
        <v>0</v>
      </c>
      <c r="HX196" s="473">
        <v>0</v>
      </c>
      <c r="HY196" s="473">
        <v>0</v>
      </c>
      <c r="HZ196" s="473">
        <v>0</v>
      </c>
      <c r="IA196" s="473">
        <v>0</v>
      </c>
      <c r="IB196" s="473">
        <v>0</v>
      </c>
      <c r="IC196" s="473">
        <v>0</v>
      </c>
      <c r="ID196" s="473">
        <v>0</v>
      </c>
      <c r="IE196" s="473">
        <v>0</v>
      </c>
      <c r="IF196" s="473">
        <v>0</v>
      </c>
      <c r="IG196" s="473">
        <v>0</v>
      </c>
      <c r="IH196" s="473">
        <v>0</v>
      </c>
      <c r="II196" s="473">
        <v>0</v>
      </c>
      <c r="IJ196" s="473">
        <v>0</v>
      </c>
      <c r="IK196" s="473">
        <v>0</v>
      </c>
      <c r="IL196" s="473">
        <v>0</v>
      </c>
      <c r="IM196" s="473">
        <v>0</v>
      </c>
      <c r="IN196" s="473">
        <v>0</v>
      </c>
      <c r="IO196" s="473">
        <v>0</v>
      </c>
      <c r="IP196" s="473">
        <v>0</v>
      </c>
      <c r="IQ196" s="473">
        <v>0</v>
      </c>
      <c r="IR196" s="473">
        <v>0</v>
      </c>
      <c r="IS196" s="473">
        <v>0</v>
      </c>
      <c r="IT196" s="473">
        <v>0</v>
      </c>
      <c r="IU196" s="473">
        <v>0</v>
      </c>
      <c r="IV196" s="473">
        <v>0</v>
      </c>
      <c r="IW196" s="473">
        <v>0</v>
      </c>
      <c r="IX196" s="473">
        <v>0</v>
      </c>
      <c r="IY196" s="473">
        <v>0</v>
      </c>
      <c r="IZ196" s="473">
        <v>0</v>
      </c>
      <c r="JA196" s="473">
        <v>0</v>
      </c>
      <c r="JB196" s="473">
        <v>0</v>
      </c>
      <c r="JC196" s="473">
        <v>0</v>
      </c>
      <c r="JD196" s="473">
        <v>0</v>
      </c>
      <c r="JE196" s="473">
        <v>0</v>
      </c>
      <c r="JF196" s="473">
        <v>0</v>
      </c>
      <c r="JG196" s="473">
        <v>0</v>
      </c>
      <c r="JH196" s="473">
        <v>0</v>
      </c>
      <c r="JI196" s="467" t="s">
        <v>1416</v>
      </c>
      <c r="JJ196" s="467" t="s">
        <v>1416</v>
      </c>
      <c r="JK196" s="395"/>
      <c r="JL196" s="395"/>
      <c r="JM196" s="395"/>
      <c r="JN196" s="395"/>
      <c r="JO196" s="395"/>
      <c r="JP196" s="395"/>
      <c r="JQ196" s="395"/>
      <c r="JR196" s="395"/>
      <c r="JS196" s="395"/>
      <c r="JT196" s="395"/>
      <c r="JU196" s="395"/>
      <c r="JV196" s="395"/>
      <c r="JW196" s="395"/>
      <c r="JX196" s="395"/>
      <c r="JY196" s="395"/>
      <c r="JZ196" s="395"/>
      <c r="KA196" s="395"/>
      <c r="KB196" s="395"/>
      <c r="KC196" s="395"/>
      <c r="KD196" s="395"/>
      <c r="KE196" s="395"/>
      <c r="KF196" s="395"/>
      <c r="KG196" s="395"/>
      <c r="KH196" s="395"/>
      <c r="KI196" s="395"/>
      <c r="KJ196" s="395"/>
      <c r="KK196" s="395"/>
      <c r="KL196" s="395"/>
      <c r="KM196" s="395"/>
      <c r="KN196" s="395"/>
      <c r="KO196" s="395"/>
      <c r="KP196" s="395"/>
      <c r="KQ196" s="395"/>
      <c r="KR196" s="395"/>
      <c r="KS196" s="395"/>
      <c r="KT196" s="395"/>
      <c r="KU196" s="395"/>
      <c r="KV196" s="395"/>
      <c r="KW196" s="395"/>
      <c r="KX196" s="395"/>
      <c r="KY196" s="395"/>
      <c r="KZ196" s="395"/>
      <c r="LA196" s="395"/>
      <c r="LB196" s="395"/>
      <c r="LC196" s="395"/>
      <c r="LD196" s="395"/>
      <c r="LE196" s="395"/>
      <c r="LF196" s="395"/>
      <c r="LG196" s="395"/>
      <c r="LH196" s="395"/>
      <c r="LI196" s="395"/>
      <c r="LJ196" s="395"/>
      <c r="LK196" s="395"/>
      <c r="LL196" s="395"/>
      <c r="LM196" s="395"/>
      <c r="LN196" s="395"/>
      <c r="LO196" s="395"/>
      <c r="LP196" s="395"/>
      <c r="LQ196" s="395"/>
      <c r="LR196" s="395"/>
      <c r="LS196" s="395"/>
      <c r="LT196" s="395"/>
      <c r="LU196" s="395"/>
      <c r="LV196" s="395"/>
      <c r="LW196" s="395"/>
      <c r="LX196" s="395"/>
      <c r="LY196" s="395"/>
      <c r="LZ196" s="395"/>
      <c r="MA196" s="395"/>
      <c r="MB196" s="395"/>
      <c r="MC196" s="395"/>
      <c r="MD196" s="395"/>
      <c r="ME196" s="395"/>
      <c r="MF196" s="395"/>
      <c r="MG196" s="395"/>
      <c r="MH196" s="395"/>
      <c r="MI196" s="395"/>
      <c r="MJ196" s="395"/>
      <c r="MK196" s="395"/>
      <c r="ML196" s="395"/>
      <c r="MM196" s="395"/>
      <c r="MN196" s="395"/>
      <c r="MO196" s="395"/>
      <c r="MP196" s="395"/>
      <c r="MQ196" s="395"/>
      <c r="MR196" s="395"/>
      <c r="MS196" s="395"/>
      <c r="MT196" s="395"/>
      <c r="MU196" s="395"/>
      <c r="MV196" s="395"/>
      <c r="MW196" s="395"/>
      <c r="MX196" s="395"/>
      <c r="MY196" s="395"/>
      <c r="MZ196" s="395"/>
      <c r="NA196" s="395"/>
      <c r="NB196" s="395"/>
      <c r="NC196" s="395"/>
      <c r="ND196" s="395"/>
      <c r="NE196" s="395"/>
      <c r="NF196" s="395"/>
      <c r="NG196" s="489"/>
      <c r="NH196" s="475">
        <v>2.7451230131663285</v>
      </c>
      <c r="NI196" s="475">
        <v>22.844913715570183</v>
      </c>
      <c r="NJ196" s="475">
        <v>2.9634809678212459</v>
      </c>
      <c r="NK196" s="475">
        <v>4636.6517759999997</v>
      </c>
      <c r="NL196" s="475">
        <v>17.303966605857394</v>
      </c>
      <c r="NM196" s="475">
        <v>0.18160399999999999</v>
      </c>
      <c r="NN196" s="475">
        <v>0.52211099999999999</v>
      </c>
      <c r="NO196" s="475">
        <v>5.2968000000000001E-2</v>
      </c>
      <c r="NP196" s="475">
        <v>3.2408989462435929E-2</v>
      </c>
      <c r="NQ196" s="475">
        <v>0.4218912170908844</v>
      </c>
      <c r="NR196" s="475">
        <v>1.4813042903179499</v>
      </c>
      <c r="NS196" s="475">
        <v>0</v>
      </c>
      <c r="NT196" s="475">
        <v>13.232732281863099</v>
      </c>
      <c r="NU196" s="475">
        <v>0.50789701072747762</v>
      </c>
      <c r="NV196" s="475">
        <v>0</v>
      </c>
      <c r="NW196" s="475">
        <v>0.29748376675739463</v>
      </c>
      <c r="NX196" s="475">
        <v>0</v>
      </c>
      <c r="NY196" s="475">
        <v>0</v>
      </c>
      <c r="NZ196" s="475">
        <v>0.54115706017571552</v>
      </c>
      <c r="OA196" s="475">
        <v>2.0340001308620449E-2</v>
      </c>
      <c r="OB196" s="475">
        <v>0.30000000000000004</v>
      </c>
      <c r="OC196" s="475">
        <v>0.96708305796281979</v>
      </c>
      <c r="OD196" s="475">
        <v>1.439670236191764E-13</v>
      </c>
      <c r="OE196" s="475">
        <v>1.4790673942669584E-12</v>
      </c>
      <c r="OF196" s="475">
        <v>9.0000000596046487E-2</v>
      </c>
      <c r="OG196" s="475">
        <v>5.5051198601722723E-2</v>
      </c>
      <c r="OH196" s="475">
        <v>0.34993256593167132</v>
      </c>
      <c r="OI196" s="475">
        <v>0.09</v>
      </c>
      <c r="OJ196" s="475">
        <v>4.2900000000000001E-2</v>
      </c>
      <c r="OK196" s="475">
        <v>4.8021000000000001E-2</v>
      </c>
      <c r="OL196" s="475">
        <v>0.68194728724448805</v>
      </c>
      <c r="OM196" s="475" t="s">
        <v>1395</v>
      </c>
      <c r="ON196" s="475">
        <v>1</v>
      </c>
      <c r="OO196" s="475">
        <v>185</v>
      </c>
      <c r="OP196" s="490"/>
      <c r="OQ196" s="491" t="s">
        <v>1395</v>
      </c>
      <c r="OR196" s="478" t="s">
        <v>1395</v>
      </c>
      <c r="OS196" s="479">
        <v>793003</v>
      </c>
      <c r="OT196" s="479">
        <v>2041</v>
      </c>
      <c r="OU196" s="479" t="s">
        <v>1395</v>
      </c>
      <c r="OV196" s="479" t="s">
        <v>1395</v>
      </c>
      <c r="OW196" s="479">
        <v>0</v>
      </c>
      <c r="OX196" s="479">
        <v>1</v>
      </c>
      <c r="OY196" s="480">
        <v>1</v>
      </c>
      <c r="OZ196" s="480">
        <v>0.67110614672417912</v>
      </c>
      <c r="PA196" s="481"/>
      <c r="PB196" s="482">
        <v>2.7451230131663285</v>
      </c>
      <c r="PC196" s="483"/>
      <c r="PD196" s="478">
        <v>296.710303513562</v>
      </c>
      <c r="PE196" s="479">
        <v>5.7997144837397236E-10</v>
      </c>
      <c r="PF196" s="479">
        <v>379.21230905276315</v>
      </c>
      <c r="PG196" s="480">
        <v>2.7451230131663285</v>
      </c>
      <c r="PH196" s="483"/>
      <c r="PI196" s="478">
        <v>2.7451230131663285</v>
      </c>
      <c r="PJ196" s="479">
        <v>120625</v>
      </c>
      <c r="PK196" s="479">
        <v>575</v>
      </c>
      <c r="PL196" s="479">
        <v>6.4397886187696596E-2</v>
      </c>
      <c r="PM196" s="484">
        <v>36</v>
      </c>
      <c r="PN196" s="479">
        <v>10512</v>
      </c>
      <c r="PO196" s="485">
        <v>2038</v>
      </c>
      <c r="PP196" s="479">
        <v>33</v>
      </c>
      <c r="PQ196" s="479">
        <v>0</v>
      </c>
      <c r="PR196" s="486" t="s">
        <v>1978</v>
      </c>
      <c r="PS196" s="486" t="s">
        <v>1595</v>
      </c>
      <c r="PT196" s="479">
        <v>1</v>
      </c>
      <c r="PU196" s="487" t="s">
        <v>1977</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row>
    <row r="197" spans="1:457" x14ac:dyDescent="0.35">
      <c r="A197" s="459" t="s">
        <v>1979</v>
      </c>
      <c r="B197" s="460">
        <v>2.809520899354025</v>
      </c>
      <c r="C197" s="488">
        <f>NPV(About!A$94,'H2 Data'!AE$2:BH$2)/30*AB197+B197</f>
        <v>4.1296249569826244</v>
      </c>
      <c r="D197" s="462" t="s">
        <v>1592</v>
      </c>
      <c r="E197" s="463" t="s">
        <v>1979</v>
      </c>
      <c r="F197" s="463" t="s">
        <v>1391</v>
      </c>
      <c r="G197" s="463" t="s">
        <v>1593</v>
      </c>
      <c r="H197" s="463" t="s">
        <v>1393</v>
      </c>
      <c r="I197" s="463" t="s">
        <v>1595</v>
      </c>
      <c r="J197" s="464">
        <v>2042</v>
      </c>
      <c r="K197" s="465">
        <v>575</v>
      </c>
      <c r="L197" s="466">
        <v>0.95</v>
      </c>
      <c r="M197" s="466">
        <v>2.3300000000000001E-2</v>
      </c>
      <c r="N197" s="466">
        <v>0.25</v>
      </c>
      <c r="O197" s="471">
        <v>0.09</v>
      </c>
      <c r="P197" s="465">
        <v>1</v>
      </c>
      <c r="Q197" s="465">
        <v>2</v>
      </c>
      <c r="R197" s="465">
        <v>30</v>
      </c>
      <c r="S197" s="467" t="s">
        <v>1395</v>
      </c>
      <c r="T197" s="468">
        <v>54043</v>
      </c>
      <c r="U197" s="468">
        <v>532709.99999999988</v>
      </c>
      <c r="V197" s="468">
        <v>185291</v>
      </c>
      <c r="W197" s="468">
        <v>37056.999999999993</v>
      </c>
      <c r="X197" s="465">
        <v>0</v>
      </c>
      <c r="Y197" s="469" t="s">
        <v>1945</v>
      </c>
      <c r="Z197" s="470">
        <v>18.559999999999999</v>
      </c>
      <c r="AA197" s="469" t="s">
        <v>1397</v>
      </c>
      <c r="AB197" s="465">
        <v>8.9999999999999993E-3</v>
      </c>
      <c r="AC197" s="466">
        <v>0.7</v>
      </c>
      <c r="AD197" s="466">
        <v>0.7</v>
      </c>
      <c r="AE197" s="466">
        <v>0.7</v>
      </c>
      <c r="AF197" s="467" t="s">
        <v>1398</v>
      </c>
      <c r="AG197" s="465">
        <v>428</v>
      </c>
      <c r="AH197" s="465">
        <v>428</v>
      </c>
      <c r="AI197" s="465">
        <v>428</v>
      </c>
      <c r="AJ197" s="465">
        <v>30</v>
      </c>
      <c r="AK197" s="469" t="s">
        <v>1399</v>
      </c>
      <c r="AL197" s="466">
        <v>1</v>
      </c>
      <c r="AM197" s="466">
        <v>0</v>
      </c>
      <c r="AN197" s="469" t="s">
        <v>1400</v>
      </c>
      <c r="AO197" s="466"/>
      <c r="AP197" s="466"/>
      <c r="AQ197" s="466"/>
      <c r="AR197" s="466"/>
      <c r="AS197" s="466"/>
      <c r="AT197" s="466"/>
      <c r="AU197" s="466"/>
      <c r="AV197" s="466"/>
      <c r="AW197" s="466"/>
      <c r="AX197" s="466"/>
      <c r="AY197" s="466"/>
      <c r="AZ197" s="466"/>
      <c r="BA197" s="466"/>
      <c r="BB197" s="466"/>
      <c r="BC197" s="466"/>
      <c r="BD197" s="466"/>
      <c r="BE197" s="466"/>
      <c r="BF197" s="466"/>
      <c r="BG197" s="466"/>
      <c r="BH197" s="466"/>
      <c r="BI197" s="466"/>
      <c r="BJ197" s="466"/>
      <c r="BK197" s="466"/>
      <c r="BL197" s="466"/>
      <c r="BM197" s="466"/>
      <c r="BN197" s="466"/>
      <c r="BO197" s="466"/>
      <c r="BP197" s="466"/>
      <c r="BQ197" s="466"/>
      <c r="BR197" s="466"/>
      <c r="BS197" s="466"/>
      <c r="BT197" s="466"/>
      <c r="BU197" s="466"/>
      <c r="BV197" s="466"/>
      <c r="BW197" s="466"/>
      <c r="BX197" s="466"/>
      <c r="BY197" s="466"/>
      <c r="BZ197" s="466"/>
      <c r="CA197" s="466"/>
      <c r="CB197" s="466"/>
      <c r="CC197" s="466"/>
      <c r="CD197" s="466"/>
      <c r="CE197" s="466"/>
      <c r="CF197" s="466"/>
      <c r="CG197" s="466"/>
      <c r="CH197" s="466"/>
      <c r="CI197" s="466"/>
      <c r="CJ197" s="466"/>
      <c r="CK197" s="466"/>
      <c r="CL197" s="466"/>
      <c r="CM197" s="466"/>
      <c r="CN197" s="466"/>
      <c r="CO197" s="466"/>
      <c r="CP197" s="466"/>
      <c r="CQ197" s="466"/>
      <c r="CR197" s="466"/>
      <c r="CS197" s="466"/>
      <c r="CT197" s="466"/>
      <c r="CU197" s="466"/>
      <c r="CV197" s="466"/>
      <c r="CW197" s="466"/>
      <c r="CX197" s="466"/>
      <c r="CY197" s="466"/>
      <c r="CZ197" s="466"/>
      <c r="DA197" s="466"/>
      <c r="DB197" s="466"/>
      <c r="DC197" s="466"/>
      <c r="DD197" s="466"/>
      <c r="DE197" s="466"/>
      <c r="DF197" s="466"/>
      <c r="DG197" s="466"/>
      <c r="DH197" s="466"/>
      <c r="DI197" s="466"/>
      <c r="DJ197" s="466"/>
      <c r="DK197" s="466"/>
      <c r="DL197" s="466"/>
      <c r="DM197" s="466"/>
      <c r="DN197" s="466"/>
      <c r="DO197" s="466"/>
      <c r="DP197" s="466"/>
      <c r="DQ197" s="466"/>
      <c r="DR197" s="466"/>
      <c r="DS197" s="466"/>
      <c r="DT197" s="466"/>
      <c r="DU197" s="466"/>
      <c r="DV197" s="466"/>
      <c r="DW197" s="471"/>
      <c r="DX197" s="466"/>
      <c r="DY197" s="466"/>
      <c r="DZ197" s="466"/>
      <c r="EA197" s="466"/>
      <c r="EB197" s="466"/>
      <c r="EC197" s="466"/>
      <c r="ED197" s="466"/>
      <c r="EE197" s="466"/>
      <c r="EF197" s="466"/>
      <c r="EG197" s="466"/>
      <c r="EH197" s="466"/>
      <c r="EI197" s="466"/>
      <c r="EJ197" s="466"/>
      <c r="EK197" s="465"/>
      <c r="EL197" s="465"/>
      <c r="EM197" s="465"/>
      <c r="EN197" s="465"/>
      <c r="EO197" s="466"/>
      <c r="EP197" s="466"/>
      <c r="EQ197" s="466"/>
      <c r="ER197" s="465"/>
      <c r="ES197" s="465"/>
      <c r="ET197" s="465"/>
      <c r="EU197" s="465"/>
      <c r="EV197" s="465"/>
      <c r="EW197" s="467"/>
      <c r="EX197" s="467" t="s">
        <v>1401</v>
      </c>
      <c r="EY197" s="467">
        <v>0</v>
      </c>
      <c r="EZ197" s="467">
        <v>0</v>
      </c>
      <c r="FA197" s="467">
        <v>0</v>
      </c>
      <c r="FB197" s="469" t="s">
        <v>1402</v>
      </c>
      <c r="FC197" s="467">
        <v>62.117280000000001</v>
      </c>
      <c r="FD197" s="469" t="s">
        <v>1403</v>
      </c>
      <c r="FE197" s="467">
        <v>1589.991</v>
      </c>
      <c r="FF197" s="469" t="s">
        <v>1404</v>
      </c>
      <c r="FG197" s="467">
        <v>0</v>
      </c>
      <c r="FH197" s="469" t="s">
        <v>1405</v>
      </c>
      <c r="FI197" s="467">
        <v>0</v>
      </c>
      <c r="FJ197" s="469" t="s">
        <v>1405</v>
      </c>
      <c r="FK197" s="467">
        <v>0</v>
      </c>
      <c r="FL197" s="472">
        <v>0</v>
      </c>
      <c r="FM197" s="473">
        <v>0</v>
      </c>
      <c r="FN197" s="473">
        <v>0</v>
      </c>
      <c r="FO197" s="473">
        <v>0</v>
      </c>
      <c r="FP197" s="473">
        <v>0</v>
      </c>
      <c r="FQ197" s="473">
        <v>0</v>
      </c>
      <c r="FR197" s="473">
        <v>0</v>
      </c>
      <c r="FS197" s="473">
        <v>0</v>
      </c>
      <c r="FT197" s="473">
        <v>0</v>
      </c>
      <c r="FU197" s="473">
        <v>0</v>
      </c>
      <c r="FV197" s="473">
        <v>0</v>
      </c>
      <c r="FW197" s="473">
        <v>0</v>
      </c>
      <c r="FX197" s="473">
        <v>0</v>
      </c>
      <c r="FY197" s="473">
        <v>0</v>
      </c>
      <c r="FZ197" s="473">
        <v>0</v>
      </c>
      <c r="GA197" s="473">
        <v>0</v>
      </c>
      <c r="GB197" s="473">
        <v>0</v>
      </c>
      <c r="GC197" s="473">
        <v>0</v>
      </c>
      <c r="GD197" s="473">
        <v>0</v>
      </c>
      <c r="GE197" s="473">
        <v>0</v>
      </c>
      <c r="GF197" s="473">
        <v>0</v>
      </c>
      <c r="GG197" s="473">
        <v>0</v>
      </c>
      <c r="GH197" s="473">
        <v>0</v>
      </c>
      <c r="GI197" s="473">
        <v>0</v>
      </c>
      <c r="GJ197" s="473">
        <v>0</v>
      </c>
      <c r="GK197" s="473">
        <v>0</v>
      </c>
      <c r="GL197" s="473">
        <v>0</v>
      </c>
      <c r="GM197" s="473">
        <v>0</v>
      </c>
      <c r="GN197" s="473">
        <v>0</v>
      </c>
      <c r="GO197" s="473">
        <v>0</v>
      </c>
      <c r="GP197" s="473">
        <v>0</v>
      </c>
      <c r="GQ197" s="473">
        <v>0</v>
      </c>
      <c r="GR197" s="473">
        <v>0</v>
      </c>
      <c r="GS197" s="473">
        <v>0</v>
      </c>
      <c r="GT197" s="473">
        <v>0</v>
      </c>
      <c r="GU197" s="473">
        <v>0</v>
      </c>
      <c r="GV197" s="473">
        <v>0</v>
      </c>
      <c r="GW197" s="473">
        <v>0</v>
      </c>
      <c r="GX197" s="473">
        <v>0</v>
      </c>
      <c r="GY197" s="473">
        <v>0</v>
      </c>
      <c r="GZ197" s="473">
        <v>0</v>
      </c>
      <c r="HA197" s="473">
        <v>0</v>
      </c>
      <c r="HB197" s="473">
        <v>0</v>
      </c>
      <c r="HC197" s="473">
        <v>0</v>
      </c>
      <c r="HD197" s="473">
        <v>0</v>
      </c>
      <c r="HE197" s="473">
        <v>0</v>
      </c>
      <c r="HF197" s="473">
        <v>0</v>
      </c>
      <c r="HG197" s="473">
        <v>0</v>
      </c>
      <c r="HH197" s="473">
        <v>0</v>
      </c>
      <c r="HI197" s="473">
        <v>0</v>
      </c>
      <c r="HJ197" s="473">
        <v>0</v>
      </c>
      <c r="HK197" s="473">
        <v>0</v>
      </c>
      <c r="HL197" s="473">
        <v>0</v>
      </c>
      <c r="HM197" s="473">
        <v>0</v>
      </c>
      <c r="HN197" s="473">
        <v>0</v>
      </c>
      <c r="HO197" s="473">
        <v>0</v>
      </c>
      <c r="HP197" s="473">
        <v>0</v>
      </c>
      <c r="HQ197" s="473">
        <v>0</v>
      </c>
      <c r="HR197" s="473">
        <v>0</v>
      </c>
      <c r="HS197" s="473">
        <v>0</v>
      </c>
      <c r="HT197" s="473">
        <v>0</v>
      </c>
      <c r="HU197" s="473">
        <v>0</v>
      </c>
      <c r="HV197" s="473">
        <v>0</v>
      </c>
      <c r="HW197" s="473">
        <v>0</v>
      </c>
      <c r="HX197" s="473">
        <v>0</v>
      </c>
      <c r="HY197" s="473">
        <v>0</v>
      </c>
      <c r="HZ197" s="473">
        <v>0</v>
      </c>
      <c r="IA197" s="473">
        <v>0</v>
      </c>
      <c r="IB197" s="473">
        <v>0</v>
      </c>
      <c r="IC197" s="473">
        <v>0</v>
      </c>
      <c r="ID197" s="473">
        <v>0</v>
      </c>
      <c r="IE197" s="473">
        <v>0</v>
      </c>
      <c r="IF197" s="473">
        <v>0</v>
      </c>
      <c r="IG197" s="473">
        <v>0</v>
      </c>
      <c r="IH197" s="473">
        <v>0</v>
      </c>
      <c r="II197" s="473">
        <v>0</v>
      </c>
      <c r="IJ197" s="473">
        <v>0</v>
      </c>
      <c r="IK197" s="473">
        <v>0</v>
      </c>
      <c r="IL197" s="473">
        <v>0</v>
      </c>
      <c r="IM197" s="473">
        <v>0</v>
      </c>
      <c r="IN197" s="473">
        <v>0</v>
      </c>
      <c r="IO197" s="473">
        <v>0</v>
      </c>
      <c r="IP197" s="473">
        <v>0</v>
      </c>
      <c r="IQ197" s="473">
        <v>0</v>
      </c>
      <c r="IR197" s="473">
        <v>0</v>
      </c>
      <c r="IS197" s="473">
        <v>0</v>
      </c>
      <c r="IT197" s="473">
        <v>0</v>
      </c>
      <c r="IU197" s="473">
        <v>0</v>
      </c>
      <c r="IV197" s="473">
        <v>0</v>
      </c>
      <c r="IW197" s="473">
        <v>0</v>
      </c>
      <c r="IX197" s="473">
        <v>0</v>
      </c>
      <c r="IY197" s="473">
        <v>0</v>
      </c>
      <c r="IZ197" s="473">
        <v>0</v>
      </c>
      <c r="JA197" s="473">
        <v>0</v>
      </c>
      <c r="JB197" s="473">
        <v>0</v>
      </c>
      <c r="JC197" s="473">
        <v>0</v>
      </c>
      <c r="JD197" s="473">
        <v>0</v>
      </c>
      <c r="JE197" s="473">
        <v>0</v>
      </c>
      <c r="JF197" s="473">
        <v>0</v>
      </c>
      <c r="JG197" s="473">
        <v>0</v>
      </c>
      <c r="JH197" s="473">
        <v>0</v>
      </c>
      <c r="JI197" s="467" t="s">
        <v>1416</v>
      </c>
      <c r="JJ197" s="467" t="s">
        <v>1416</v>
      </c>
      <c r="JK197" s="395"/>
      <c r="JL197" s="395"/>
      <c r="JM197" s="395"/>
      <c r="JN197" s="395"/>
      <c r="JO197" s="395"/>
      <c r="JP197" s="395"/>
      <c r="JQ197" s="395"/>
      <c r="JR197" s="395"/>
      <c r="JS197" s="395"/>
      <c r="JT197" s="395"/>
      <c r="JU197" s="395"/>
      <c r="JV197" s="395"/>
      <c r="JW197" s="395"/>
      <c r="JX197" s="395"/>
      <c r="JY197" s="395"/>
      <c r="JZ197" s="395"/>
      <c r="KA197" s="395"/>
      <c r="KB197" s="395"/>
      <c r="KC197" s="395"/>
      <c r="KD197" s="395"/>
      <c r="KE197" s="395"/>
      <c r="KF197" s="395"/>
      <c r="KG197" s="395"/>
      <c r="KH197" s="395"/>
      <c r="KI197" s="395"/>
      <c r="KJ197" s="395"/>
      <c r="KK197" s="395"/>
      <c r="KL197" s="395"/>
      <c r="KM197" s="395"/>
      <c r="KN197" s="395"/>
      <c r="KO197" s="395"/>
      <c r="KP197" s="395"/>
      <c r="KQ197" s="395"/>
      <c r="KR197" s="395"/>
      <c r="KS197" s="395"/>
      <c r="KT197" s="395"/>
      <c r="KU197" s="395"/>
      <c r="KV197" s="395"/>
      <c r="KW197" s="395"/>
      <c r="KX197" s="395"/>
      <c r="KY197" s="395"/>
      <c r="KZ197" s="395"/>
      <c r="LA197" s="395"/>
      <c r="LB197" s="395"/>
      <c r="LC197" s="395"/>
      <c r="LD197" s="395"/>
      <c r="LE197" s="395"/>
      <c r="LF197" s="395"/>
      <c r="LG197" s="395"/>
      <c r="LH197" s="395"/>
      <c r="LI197" s="395"/>
      <c r="LJ197" s="395"/>
      <c r="LK197" s="395"/>
      <c r="LL197" s="395"/>
      <c r="LM197" s="395"/>
      <c r="LN197" s="395"/>
      <c r="LO197" s="395"/>
      <c r="LP197" s="395"/>
      <c r="LQ197" s="395"/>
      <c r="LR197" s="395"/>
      <c r="LS197" s="395"/>
      <c r="LT197" s="395"/>
      <c r="LU197" s="395"/>
      <c r="LV197" s="395"/>
      <c r="LW197" s="395"/>
      <c r="LX197" s="395"/>
      <c r="LY197" s="395"/>
      <c r="LZ197" s="395"/>
      <c r="MA197" s="395"/>
      <c r="MB197" s="395"/>
      <c r="MC197" s="395"/>
      <c r="MD197" s="395"/>
      <c r="ME197" s="395"/>
      <c r="MF197" s="395"/>
      <c r="MG197" s="395"/>
      <c r="MH197" s="395"/>
      <c r="MI197" s="395"/>
      <c r="MJ197" s="395"/>
      <c r="MK197" s="395"/>
      <c r="ML197" s="395"/>
      <c r="MM197" s="395"/>
      <c r="MN197" s="395"/>
      <c r="MO197" s="395"/>
      <c r="MP197" s="395"/>
      <c r="MQ197" s="395"/>
      <c r="MR197" s="395"/>
      <c r="MS197" s="395"/>
      <c r="MT197" s="395"/>
      <c r="MU197" s="395"/>
      <c r="MV197" s="395"/>
      <c r="MW197" s="395"/>
      <c r="MX197" s="395"/>
      <c r="MY197" s="395"/>
      <c r="MZ197" s="395"/>
      <c r="NA197" s="395"/>
      <c r="NB197" s="395"/>
      <c r="NC197" s="395"/>
      <c r="ND197" s="395"/>
      <c r="NE197" s="395"/>
      <c r="NF197" s="395"/>
      <c r="NG197" s="489"/>
      <c r="NH197" s="475">
        <v>2.809520899354025</v>
      </c>
      <c r="NI197" s="475">
        <v>23.380832924424197</v>
      </c>
      <c r="NJ197" s="475">
        <v>3.0293356897312718</v>
      </c>
      <c r="NK197" s="475">
        <v>4636.6517759999997</v>
      </c>
      <c r="NL197" s="475">
        <v>17.709672920868542</v>
      </c>
      <c r="NM197" s="475">
        <v>0.18529100000000001</v>
      </c>
      <c r="NN197" s="475">
        <v>0.53270999999999991</v>
      </c>
      <c r="NO197" s="475">
        <v>5.4043000000000001E-2</v>
      </c>
      <c r="NP197" s="475">
        <v>3.2988698006250365E-2</v>
      </c>
      <c r="NQ197" s="475">
        <v>0.42929863004093261</v>
      </c>
      <c r="NR197" s="475">
        <v>1.5113626608531432</v>
      </c>
      <c r="NS197" s="475">
        <v>0</v>
      </c>
      <c r="NT197" s="475">
        <v>13.5277714121224</v>
      </c>
      <c r="NU197" s="475">
        <v>0.51820329377028518</v>
      </c>
      <c r="NV197" s="475">
        <v>0</v>
      </c>
      <c r="NW197" s="475">
        <v>0.31228079222453364</v>
      </c>
      <c r="NX197" s="475">
        <v>0</v>
      </c>
      <c r="NY197" s="475">
        <v>0</v>
      </c>
      <c r="NZ197" s="475">
        <v>0.57273473584474432</v>
      </c>
      <c r="OA197" s="475">
        <v>2.0340002437626327E-2</v>
      </c>
      <c r="OB197" s="475">
        <v>0.30000000000000004</v>
      </c>
      <c r="OC197" s="475">
        <v>0.99280874013579135</v>
      </c>
      <c r="OD197" s="475">
        <v>1.2809378106850163E-13</v>
      </c>
      <c r="OE197" s="475">
        <v>1.315991191760354E-12</v>
      </c>
      <c r="OF197" s="475">
        <v>9.0000000596046487E-2</v>
      </c>
      <c r="OG197" s="475">
        <v>5.537291467189788E-2</v>
      </c>
      <c r="OH197" s="475">
        <v>0.36117526734284161</v>
      </c>
      <c r="OI197" s="475">
        <v>0.09</v>
      </c>
      <c r="OJ197" s="475">
        <v>4.2799999999999998E-2</v>
      </c>
      <c r="OK197" s="475">
        <v>4.7972000000000001E-2</v>
      </c>
      <c r="OL197" s="475">
        <v>0.6683529350657289</v>
      </c>
      <c r="OM197" s="475" t="s">
        <v>1395</v>
      </c>
      <c r="ON197" s="475">
        <v>1</v>
      </c>
      <c r="OO197" s="475">
        <v>186</v>
      </c>
      <c r="OP197" s="490"/>
      <c r="OQ197" s="491" t="s">
        <v>1395</v>
      </c>
      <c r="OR197" s="478" t="s">
        <v>1395</v>
      </c>
      <c r="OS197" s="479">
        <v>809100.99999999988</v>
      </c>
      <c r="OT197" s="479">
        <v>2042</v>
      </c>
      <c r="OU197" s="479" t="s">
        <v>1395</v>
      </c>
      <c r="OV197" s="479" t="s">
        <v>1395</v>
      </c>
      <c r="OW197" s="479">
        <v>0</v>
      </c>
      <c r="OX197" s="479">
        <v>1</v>
      </c>
      <c r="OY197" s="480">
        <v>1</v>
      </c>
      <c r="OZ197" s="480">
        <v>0.65772794494977127</v>
      </c>
      <c r="PA197" s="481"/>
      <c r="PB197" s="482">
        <v>2.809520899354025</v>
      </c>
      <c r="PC197" s="483"/>
      <c r="PD197" s="478">
        <v>296.69877720493417</v>
      </c>
      <c r="PE197" s="479">
        <v>5.0573928093186544E-10</v>
      </c>
      <c r="PF197" s="479">
        <v>381.53931537148219</v>
      </c>
      <c r="PG197" s="480">
        <v>2.809520899354025</v>
      </c>
      <c r="PH197" s="483"/>
      <c r="PI197" s="478">
        <v>2.809520899354025</v>
      </c>
      <c r="PJ197" s="479">
        <v>121200</v>
      </c>
      <c r="PK197" s="479">
        <v>575</v>
      </c>
      <c r="PL197" s="479">
        <v>6.5470655875500494E-2</v>
      </c>
      <c r="PM197" s="484">
        <v>36</v>
      </c>
      <c r="PN197" s="479">
        <v>10476</v>
      </c>
      <c r="PO197" s="485">
        <v>2039</v>
      </c>
      <c r="PP197" s="479">
        <v>33</v>
      </c>
      <c r="PQ197" s="479">
        <v>0</v>
      </c>
      <c r="PR197" s="486" t="s">
        <v>1980</v>
      </c>
      <c r="PS197" s="486" t="s">
        <v>1595</v>
      </c>
      <c r="PT197" s="479">
        <v>1</v>
      </c>
      <c r="PU197" s="487" t="s">
        <v>1979</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row>
    <row r="198" spans="1:457" x14ac:dyDescent="0.35">
      <c r="A198" s="459" t="s">
        <v>1981</v>
      </c>
      <c r="B198" s="460">
        <v>2.8749915552295255</v>
      </c>
      <c r="C198" s="488">
        <f>NPV(About!A$94,'H2 Data'!AE$2:BH$2)/30*AB198+B198</f>
        <v>4.1950956128581254</v>
      </c>
      <c r="D198" s="462" t="s">
        <v>1592</v>
      </c>
      <c r="E198" s="463" t="s">
        <v>1981</v>
      </c>
      <c r="F198" s="463" t="s">
        <v>1391</v>
      </c>
      <c r="G198" s="463" t="s">
        <v>1593</v>
      </c>
      <c r="H198" s="463" t="s">
        <v>1393</v>
      </c>
      <c r="I198" s="463" t="s">
        <v>1595</v>
      </c>
      <c r="J198" s="464">
        <v>2043</v>
      </c>
      <c r="K198" s="465">
        <v>575</v>
      </c>
      <c r="L198" s="466">
        <v>0.95</v>
      </c>
      <c r="M198" s="466">
        <v>2.3300000000000001E-2</v>
      </c>
      <c r="N198" s="466">
        <v>0.25</v>
      </c>
      <c r="O198" s="471">
        <v>0.09</v>
      </c>
      <c r="P198" s="465">
        <v>1</v>
      </c>
      <c r="Q198" s="465">
        <v>2</v>
      </c>
      <c r="R198" s="465">
        <v>30</v>
      </c>
      <c r="S198" s="467" t="s">
        <v>1395</v>
      </c>
      <c r="T198" s="468">
        <v>55140</v>
      </c>
      <c r="U198" s="468">
        <v>543524</v>
      </c>
      <c r="V198" s="468">
        <v>189052</v>
      </c>
      <c r="W198" s="468">
        <v>37808.999999999993</v>
      </c>
      <c r="X198" s="465">
        <v>0</v>
      </c>
      <c r="Y198" s="469" t="s">
        <v>1945</v>
      </c>
      <c r="Z198" s="470">
        <v>18.559999999999999</v>
      </c>
      <c r="AA198" s="469" t="s">
        <v>1397</v>
      </c>
      <c r="AB198" s="465">
        <v>8.9999999999999993E-3</v>
      </c>
      <c r="AC198" s="466">
        <v>0.7</v>
      </c>
      <c r="AD198" s="466">
        <v>0.7</v>
      </c>
      <c r="AE198" s="466">
        <v>0.7</v>
      </c>
      <c r="AF198" s="467" t="s">
        <v>1398</v>
      </c>
      <c r="AG198" s="465">
        <v>428</v>
      </c>
      <c r="AH198" s="465">
        <v>428</v>
      </c>
      <c r="AI198" s="465">
        <v>428</v>
      </c>
      <c r="AJ198" s="465">
        <v>30</v>
      </c>
      <c r="AK198" s="469" t="s">
        <v>1399</v>
      </c>
      <c r="AL198" s="466">
        <v>1</v>
      </c>
      <c r="AM198" s="466">
        <v>0</v>
      </c>
      <c r="AN198" s="469" t="s">
        <v>1400</v>
      </c>
      <c r="AO198" s="466"/>
      <c r="AP198" s="466"/>
      <c r="AQ198" s="466"/>
      <c r="AR198" s="466"/>
      <c r="AS198" s="466"/>
      <c r="AT198" s="466"/>
      <c r="AU198" s="466"/>
      <c r="AV198" s="466"/>
      <c r="AW198" s="466"/>
      <c r="AX198" s="466"/>
      <c r="AY198" s="466"/>
      <c r="AZ198" s="466"/>
      <c r="BA198" s="466"/>
      <c r="BB198" s="466"/>
      <c r="BC198" s="466"/>
      <c r="BD198" s="466"/>
      <c r="BE198" s="466"/>
      <c r="BF198" s="466"/>
      <c r="BG198" s="466"/>
      <c r="BH198" s="466"/>
      <c r="BI198" s="466"/>
      <c r="BJ198" s="466"/>
      <c r="BK198" s="466"/>
      <c r="BL198" s="466"/>
      <c r="BM198" s="466"/>
      <c r="BN198" s="466"/>
      <c r="BO198" s="466"/>
      <c r="BP198" s="466"/>
      <c r="BQ198" s="466"/>
      <c r="BR198" s="466"/>
      <c r="BS198" s="466"/>
      <c r="BT198" s="466"/>
      <c r="BU198" s="466"/>
      <c r="BV198" s="466"/>
      <c r="BW198" s="466"/>
      <c r="BX198" s="466"/>
      <c r="BY198" s="466"/>
      <c r="BZ198" s="466"/>
      <c r="CA198" s="466"/>
      <c r="CB198" s="466"/>
      <c r="CC198" s="466"/>
      <c r="CD198" s="466"/>
      <c r="CE198" s="466"/>
      <c r="CF198" s="466"/>
      <c r="CG198" s="466"/>
      <c r="CH198" s="466"/>
      <c r="CI198" s="466"/>
      <c r="CJ198" s="466"/>
      <c r="CK198" s="466"/>
      <c r="CL198" s="466"/>
      <c r="CM198" s="466"/>
      <c r="CN198" s="466"/>
      <c r="CO198" s="466"/>
      <c r="CP198" s="466"/>
      <c r="CQ198" s="466"/>
      <c r="CR198" s="466"/>
      <c r="CS198" s="466"/>
      <c r="CT198" s="466"/>
      <c r="CU198" s="466"/>
      <c r="CV198" s="466"/>
      <c r="CW198" s="466"/>
      <c r="CX198" s="466"/>
      <c r="CY198" s="466"/>
      <c r="CZ198" s="466"/>
      <c r="DA198" s="466"/>
      <c r="DB198" s="466"/>
      <c r="DC198" s="466"/>
      <c r="DD198" s="466"/>
      <c r="DE198" s="466"/>
      <c r="DF198" s="466"/>
      <c r="DG198" s="466"/>
      <c r="DH198" s="466"/>
      <c r="DI198" s="466"/>
      <c r="DJ198" s="466"/>
      <c r="DK198" s="466"/>
      <c r="DL198" s="466"/>
      <c r="DM198" s="466"/>
      <c r="DN198" s="466"/>
      <c r="DO198" s="466"/>
      <c r="DP198" s="466"/>
      <c r="DQ198" s="466"/>
      <c r="DR198" s="466"/>
      <c r="DS198" s="466"/>
      <c r="DT198" s="466"/>
      <c r="DU198" s="466"/>
      <c r="DV198" s="466"/>
      <c r="DW198" s="471"/>
      <c r="DX198" s="466"/>
      <c r="DY198" s="466"/>
      <c r="DZ198" s="466"/>
      <c r="EA198" s="466"/>
      <c r="EB198" s="466"/>
      <c r="EC198" s="466"/>
      <c r="ED198" s="466"/>
      <c r="EE198" s="466"/>
      <c r="EF198" s="466"/>
      <c r="EG198" s="466"/>
      <c r="EH198" s="466"/>
      <c r="EI198" s="466"/>
      <c r="EJ198" s="466"/>
      <c r="EK198" s="465"/>
      <c r="EL198" s="465"/>
      <c r="EM198" s="465"/>
      <c r="EN198" s="465"/>
      <c r="EO198" s="466"/>
      <c r="EP198" s="466"/>
      <c r="EQ198" s="466"/>
      <c r="ER198" s="465"/>
      <c r="ES198" s="465"/>
      <c r="ET198" s="465"/>
      <c r="EU198" s="465"/>
      <c r="EV198" s="465"/>
      <c r="EW198" s="467"/>
      <c r="EX198" s="467" t="s">
        <v>1401</v>
      </c>
      <c r="EY198" s="467">
        <v>0</v>
      </c>
      <c r="EZ198" s="467">
        <v>0</v>
      </c>
      <c r="FA198" s="467">
        <v>0</v>
      </c>
      <c r="FB198" s="469" t="s">
        <v>1402</v>
      </c>
      <c r="FC198" s="467">
        <v>62.117280000000001</v>
      </c>
      <c r="FD198" s="469" t="s">
        <v>1403</v>
      </c>
      <c r="FE198" s="467">
        <v>1589.991</v>
      </c>
      <c r="FF198" s="469" t="s">
        <v>1404</v>
      </c>
      <c r="FG198" s="467">
        <v>0</v>
      </c>
      <c r="FH198" s="469" t="s">
        <v>1405</v>
      </c>
      <c r="FI198" s="467">
        <v>0</v>
      </c>
      <c r="FJ198" s="469" t="s">
        <v>1405</v>
      </c>
      <c r="FK198" s="467">
        <v>0</v>
      </c>
      <c r="FL198" s="472">
        <v>0</v>
      </c>
      <c r="FM198" s="473">
        <v>0</v>
      </c>
      <c r="FN198" s="473">
        <v>0</v>
      </c>
      <c r="FO198" s="473">
        <v>0</v>
      </c>
      <c r="FP198" s="473">
        <v>0</v>
      </c>
      <c r="FQ198" s="473">
        <v>0</v>
      </c>
      <c r="FR198" s="473">
        <v>0</v>
      </c>
      <c r="FS198" s="473">
        <v>0</v>
      </c>
      <c r="FT198" s="473">
        <v>0</v>
      </c>
      <c r="FU198" s="473">
        <v>0</v>
      </c>
      <c r="FV198" s="473">
        <v>0</v>
      </c>
      <c r="FW198" s="473">
        <v>0</v>
      </c>
      <c r="FX198" s="473">
        <v>0</v>
      </c>
      <c r="FY198" s="473">
        <v>0</v>
      </c>
      <c r="FZ198" s="473">
        <v>0</v>
      </c>
      <c r="GA198" s="473">
        <v>0</v>
      </c>
      <c r="GB198" s="473">
        <v>0</v>
      </c>
      <c r="GC198" s="473">
        <v>0</v>
      </c>
      <c r="GD198" s="473">
        <v>0</v>
      </c>
      <c r="GE198" s="473">
        <v>0</v>
      </c>
      <c r="GF198" s="473">
        <v>0</v>
      </c>
      <c r="GG198" s="473">
        <v>0</v>
      </c>
      <c r="GH198" s="473">
        <v>0</v>
      </c>
      <c r="GI198" s="473">
        <v>0</v>
      </c>
      <c r="GJ198" s="473">
        <v>0</v>
      </c>
      <c r="GK198" s="473">
        <v>0</v>
      </c>
      <c r="GL198" s="473">
        <v>0</v>
      </c>
      <c r="GM198" s="473">
        <v>0</v>
      </c>
      <c r="GN198" s="473">
        <v>0</v>
      </c>
      <c r="GO198" s="473">
        <v>0</v>
      </c>
      <c r="GP198" s="473">
        <v>0</v>
      </c>
      <c r="GQ198" s="473">
        <v>0</v>
      </c>
      <c r="GR198" s="473">
        <v>0</v>
      </c>
      <c r="GS198" s="473">
        <v>0</v>
      </c>
      <c r="GT198" s="473">
        <v>0</v>
      </c>
      <c r="GU198" s="473">
        <v>0</v>
      </c>
      <c r="GV198" s="473">
        <v>0</v>
      </c>
      <c r="GW198" s="473">
        <v>0</v>
      </c>
      <c r="GX198" s="473">
        <v>0</v>
      </c>
      <c r="GY198" s="473">
        <v>0</v>
      </c>
      <c r="GZ198" s="473">
        <v>0</v>
      </c>
      <c r="HA198" s="473">
        <v>0</v>
      </c>
      <c r="HB198" s="473">
        <v>0</v>
      </c>
      <c r="HC198" s="473">
        <v>0</v>
      </c>
      <c r="HD198" s="473">
        <v>0</v>
      </c>
      <c r="HE198" s="473">
        <v>0</v>
      </c>
      <c r="HF198" s="473">
        <v>0</v>
      </c>
      <c r="HG198" s="473">
        <v>0</v>
      </c>
      <c r="HH198" s="473">
        <v>0</v>
      </c>
      <c r="HI198" s="473">
        <v>0</v>
      </c>
      <c r="HJ198" s="473">
        <v>0</v>
      </c>
      <c r="HK198" s="473">
        <v>0</v>
      </c>
      <c r="HL198" s="473">
        <v>0</v>
      </c>
      <c r="HM198" s="473">
        <v>0</v>
      </c>
      <c r="HN198" s="473">
        <v>0</v>
      </c>
      <c r="HO198" s="473">
        <v>0</v>
      </c>
      <c r="HP198" s="473">
        <v>0</v>
      </c>
      <c r="HQ198" s="473">
        <v>0</v>
      </c>
      <c r="HR198" s="473">
        <v>0</v>
      </c>
      <c r="HS198" s="473">
        <v>0</v>
      </c>
      <c r="HT198" s="473">
        <v>0</v>
      </c>
      <c r="HU198" s="473">
        <v>0</v>
      </c>
      <c r="HV198" s="473">
        <v>0</v>
      </c>
      <c r="HW198" s="473">
        <v>0</v>
      </c>
      <c r="HX198" s="473">
        <v>0</v>
      </c>
      <c r="HY198" s="473">
        <v>0</v>
      </c>
      <c r="HZ198" s="473">
        <v>0</v>
      </c>
      <c r="IA198" s="473">
        <v>0</v>
      </c>
      <c r="IB198" s="473">
        <v>0</v>
      </c>
      <c r="IC198" s="473">
        <v>0</v>
      </c>
      <c r="ID198" s="473">
        <v>0</v>
      </c>
      <c r="IE198" s="473">
        <v>0</v>
      </c>
      <c r="IF198" s="473">
        <v>0</v>
      </c>
      <c r="IG198" s="473">
        <v>0</v>
      </c>
      <c r="IH198" s="473">
        <v>0</v>
      </c>
      <c r="II198" s="473">
        <v>0</v>
      </c>
      <c r="IJ198" s="473">
        <v>0</v>
      </c>
      <c r="IK198" s="473">
        <v>0</v>
      </c>
      <c r="IL198" s="473">
        <v>0</v>
      </c>
      <c r="IM198" s="473">
        <v>0</v>
      </c>
      <c r="IN198" s="473">
        <v>0</v>
      </c>
      <c r="IO198" s="473">
        <v>0</v>
      </c>
      <c r="IP198" s="473">
        <v>0</v>
      </c>
      <c r="IQ198" s="473">
        <v>0</v>
      </c>
      <c r="IR198" s="473">
        <v>0</v>
      </c>
      <c r="IS198" s="473">
        <v>0</v>
      </c>
      <c r="IT198" s="473">
        <v>0</v>
      </c>
      <c r="IU198" s="473">
        <v>0</v>
      </c>
      <c r="IV198" s="473">
        <v>0</v>
      </c>
      <c r="IW198" s="473">
        <v>0</v>
      </c>
      <c r="IX198" s="473">
        <v>0</v>
      </c>
      <c r="IY198" s="473">
        <v>0</v>
      </c>
      <c r="IZ198" s="473">
        <v>0</v>
      </c>
      <c r="JA198" s="473">
        <v>0</v>
      </c>
      <c r="JB198" s="473">
        <v>0</v>
      </c>
      <c r="JC198" s="473">
        <v>0</v>
      </c>
      <c r="JD198" s="473">
        <v>0</v>
      </c>
      <c r="JE198" s="473">
        <v>0</v>
      </c>
      <c r="JF198" s="473">
        <v>0</v>
      </c>
      <c r="JG198" s="473">
        <v>0</v>
      </c>
      <c r="JH198" s="473">
        <v>0</v>
      </c>
      <c r="JI198" s="467" t="s">
        <v>1416</v>
      </c>
      <c r="JJ198" s="467" t="s">
        <v>1416</v>
      </c>
      <c r="JK198" s="395"/>
      <c r="JL198" s="395"/>
      <c r="JM198" s="395"/>
      <c r="JN198" s="395"/>
      <c r="JO198" s="395"/>
      <c r="JP198" s="395"/>
      <c r="JQ198" s="395"/>
      <c r="JR198" s="395"/>
      <c r="JS198" s="395"/>
      <c r="JT198" s="395"/>
      <c r="JU198" s="395"/>
      <c r="JV198" s="395"/>
      <c r="JW198" s="395"/>
      <c r="JX198" s="395"/>
      <c r="JY198" s="395"/>
      <c r="JZ198" s="395"/>
      <c r="KA198" s="395"/>
      <c r="KB198" s="395"/>
      <c r="KC198" s="395"/>
      <c r="KD198" s="395"/>
      <c r="KE198" s="395"/>
      <c r="KF198" s="395"/>
      <c r="KG198" s="395"/>
      <c r="KH198" s="395"/>
      <c r="KI198" s="395"/>
      <c r="KJ198" s="395"/>
      <c r="KK198" s="395"/>
      <c r="KL198" s="395"/>
      <c r="KM198" s="395"/>
      <c r="KN198" s="395"/>
      <c r="KO198" s="395"/>
      <c r="KP198" s="395"/>
      <c r="KQ198" s="395"/>
      <c r="KR198" s="395"/>
      <c r="KS198" s="395"/>
      <c r="KT198" s="395"/>
      <c r="KU198" s="395"/>
      <c r="KV198" s="395"/>
      <c r="KW198" s="395"/>
      <c r="KX198" s="395"/>
      <c r="KY198" s="395"/>
      <c r="KZ198" s="395"/>
      <c r="LA198" s="395"/>
      <c r="LB198" s="395"/>
      <c r="LC198" s="395"/>
      <c r="LD198" s="395"/>
      <c r="LE198" s="395"/>
      <c r="LF198" s="395"/>
      <c r="LG198" s="395"/>
      <c r="LH198" s="395"/>
      <c r="LI198" s="395"/>
      <c r="LJ198" s="395"/>
      <c r="LK198" s="395"/>
      <c r="LL198" s="395"/>
      <c r="LM198" s="395"/>
      <c r="LN198" s="395"/>
      <c r="LO198" s="395"/>
      <c r="LP198" s="395"/>
      <c r="LQ198" s="395"/>
      <c r="LR198" s="395"/>
      <c r="LS198" s="395"/>
      <c r="LT198" s="395"/>
      <c r="LU198" s="395"/>
      <c r="LV198" s="395"/>
      <c r="LW198" s="395"/>
      <c r="LX198" s="395"/>
      <c r="LY198" s="395"/>
      <c r="LZ198" s="395"/>
      <c r="MA198" s="395"/>
      <c r="MB198" s="395"/>
      <c r="MC198" s="395"/>
      <c r="MD198" s="395"/>
      <c r="ME198" s="395"/>
      <c r="MF198" s="395"/>
      <c r="MG198" s="395"/>
      <c r="MH198" s="395"/>
      <c r="MI198" s="395"/>
      <c r="MJ198" s="395"/>
      <c r="MK198" s="395"/>
      <c r="ML198" s="395"/>
      <c r="MM198" s="395"/>
      <c r="MN198" s="395"/>
      <c r="MO198" s="395"/>
      <c r="MP198" s="395"/>
      <c r="MQ198" s="395"/>
      <c r="MR198" s="395"/>
      <c r="MS198" s="395"/>
      <c r="MT198" s="395"/>
      <c r="MU198" s="395"/>
      <c r="MV198" s="395"/>
      <c r="MW198" s="395"/>
      <c r="MX198" s="395"/>
      <c r="MY198" s="395"/>
      <c r="MZ198" s="395"/>
      <c r="NA198" s="395"/>
      <c r="NB198" s="395"/>
      <c r="NC198" s="395"/>
      <c r="ND198" s="395"/>
      <c r="NE198" s="395"/>
      <c r="NF198" s="395"/>
      <c r="NG198" s="489"/>
      <c r="NH198" s="475">
        <v>2.8749915552295255</v>
      </c>
      <c r="NI198" s="475">
        <v>23.92567972262011</v>
      </c>
      <c r="NJ198" s="475">
        <v>3.096087078562765</v>
      </c>
      <c r="NK198" s="475">
        <v>4637.074943999999</v>
      </c>
      <c r="NL198" s="475">
        <v>18.12431770975271</v>
      </c>
      <c r="NM198" s="475">
        <v>0.189052</v>
      </c>
      <c r="NN198" s="475">
        <v>0.54352400000000001</v>
      </c>
      <c r="NO198" s="475">
        <v>5.5140000000000002E-2</v>
      </c>
      <c r="NP198" s="475">
        <v>3.3658345395147504E-2</v>
      </c>
      <c r="NQ198" s="475">
        <v>0.43801311798462683</v>
      </c>
      <c r="NR198" s="475">
        <v>1.54203286430374</v>
      </c>
      <c r="NS198" s="475">
        <v>0</v>
      </c>
      <c r="NT198" s="475">
        <v>13.82800535181345</v>
      </c>
      <c r="NU198" s="475">
        <v>0.52878246463210332</v>
      </c>
      <c r="NV198" s="475">
        <v>0</v>
      </c>
      <c r="NW198" s="475">
        <v>0.32746101330563648</v>
      </c>
      <c r="NX198" s="475">
        <v>0</v>
      </c>
      <c r="NY198" s="475">
        <v>0</v>
      </c>
      <c r="NZ198" s="475">
        <v>0.60499020692285665</v>
      </c>
      <c r="OA198" s="475">
        <v>2.0339997938708995E-2</v>
      </c>
      <c r="OB198" s="475">
        <v>0.30000000000000004</v>
      </c>
      <c r="OC198" s="475">
        <v>1.0193103589626282</v>
      </c>
      <c r="OD198" s="475">
        <v>1.1802475964388672E-13</v>
      </c>
      <c r="OE198" s="475">
        <v>1.212545549092086E-12</v>
      </c>
      <c r="OF198" s="475">
        <v>9.0000000596046487E-2</v>
      </c>
      <c r="OG198" s="475">
        <v>5.5732515454292295E-2</v>
      </c>
      <c r="OH198" s="475">
        <v>0.36925522133914845</v>
      </c>
      <c r="OI198" s="475">
        <v>0.09</v>
      </c>
      <c r="OJ198" s="475">
        <v>4.2799999999999991E-2</v>
      </c>
      <c r="OK198" s="475">
        <v>4.7971999999999994E-2</v>
      </c>
      <c r="OL198" s="475">
        <v>0.65502978698174008</v>
      </c>
      <c r="OM198" s="475" t="s">
        <v>1395</v>
      </c>
      <c r="ON198" s="475">
        <v>1</v>
      </c>
      <c r="OO198" s="475">
        <v>187</v>
      </c>
      <c r="OP198" s="490"/>
      <c r="OQ198" s="491" t="s">
        <v>1395</v>
      </c>
      <c r="OR198" s="478" t="s">
        <v>1395</v>
      </c>
      <c r="OS198" s="479">
        <v>825525</v>
      </c>
      <c r="OT198" s="479">
        <v>2043</v>
      </c>
      <c r="OU198" s="479" t="s">
        <v>1395</v>
      </c>
      <c r="OV198" s="479" t="s">
        <v>1395</v>
      </c>
      <c r="OW198" s="479">
        <v>0</v>
      </c>
      <c r="OX198" s="479">
        <v>1</v>
      </c>
      <c r="OY198" s="480">
        <v>1</v>
      </c>
      <c r="OZ198" s="480">
        <v>0.64461645800459044</v>
      </c>
      <c r="PA198" s="481"/>
      <c r="PB198" s="482">
        <v>2.8749915552295255</v>
      </c>
      <c r="PC198" s="483"/>
      <c r="PD198" s="478">
        <v>296.68703011721232</v>
      </c>
      <c r="PE198" s="479">
        <v>4.5669573531828153E-10</v>
      </c>
      <c r="PF198" s="479">
        <v>383.91522219725357</v>
      </c>
      <c r="PG198" s="480">
        <v>2.8749915552295255</v>
      </c>
      <c r="PH198" s="483"/>
      <c r="PI198" s="478">
        <v>2.8749915552295255</v>
      </c>
      <c r="PJ198" s="479">
        <v>121775</v>
      </c>
      <c r="PK198" s="479">
        <v>575</v>
      </c>
      <c r="PL198" s="479">
        <v>6.6227568254266789E-2</v>
      </c>
      <c r="PM198" s="484">
        <v>36</v>
      </c>
      <c r="PN198" s="479">
        <v>10440</v>
      </c>
      <c r="PO198" s="485">
        <v>2040</v>
      </c>
      <c r="PP198" s="479">
        <v>33</v>
      </c>
      <c r="PQ198" s="479">
        <v>0</v>
      </c>
      <c r="PR198" s="486" t="s">
        <v>1982</v>
      </c>
      <c r="PS198" s="486" t="s">
        <v>1595</v>
      </c>
      <c r="PT198" s="479">
        <v>1</v>
      </c>
      <c r="PU198" s="487" t="s">
        <v>1981</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row>
    <row r="199" spans="1:457" x14ac:dyDescent="0.35">
      <c r="A199" s="459" t="s">
        <v>1983</v>
      </c>
      <c r="B199" s="460">
        <v>2.9412191234837923</v>
      </c>
      <c r="C199" s="488">
        <f>NPV(About!A$94,'H2 Data'!AE$2:BH$2)/30*AB199+B199</f>
        <v>4.2613231811123917</v>
      </c>
      <c r="D199" s="462" t="s">
        <v>1592</v>
      </c>
      <c r="E199" s="463" t="s">
        <v>1983</v>
      </c>
      <c r="F199" s="463" t="s">
        <v>1391</v>
      </c>
      <c r="G199" s="463" t="s">
        <v>1593</v>
      </c>
      <c r="H199" s="463" t="s">
        <v>1393</v>
      </c>
      <c r="I199" s="463" t="s">
        <v>1595</v>
      </c>
      <c r="J199" s="464">
        <v>2044</v>
      </c>
      <c r="K199" s="465">
        <v>575</v>
      </c>
      <c r="L199" s="466">
        <v>0.95</v>
      </c>
      <c r="M199" s="466">
        <v>2.3300000000000001E-2</v>
      </c>
      <c r="N199" s="466">
        <v>0.25</v>
      </c>
      <c r="O199" s="471">
        <v>0.09</v>
      </c>
      <c r="P199" s="465">
        <v>1</v>
      </c>
      <c r="Q199" s="465">
        <v>2</v>
      </c>
      <c r="R199" s="465">
        <v>30</v>
      </c>
      <c r="S199" s="467" t="s">
        <v>1395</v>
      </c>
      <c r="T199" s="468">
        <v>56259</v>
      </c>
      <c r="U199" s="468">
        <v>554558</v>
      </c>
      <c r="V199" s="468">
        <v>192890</v>
      </c>
      <c r="W199" s="468">
        <v>38577.000000000007</v>
      </c>
      <c r="X199" s="465">
        <v>0</v>
      </c>
      <c r="Y199" s="469" t="s">
        <v>1945</v>
      </c>
      <c r="Z199" s="470">
        <v>18.559999999999999</v>
      </c>
      <c r="AA199" s="469" t="s">
        <v>1397</v>
      </c>
      <c r="AB199" s="465">
        <v>8.9999999999999993E-3</v>
      </c>
      <c r="AC199" s="466">
        <v>0.7</v>
      </c>
      <c r="AD199" s="466">
        <v>0.7</v>
      </c>
      <c r="AE199" s="466">
        <v>0.7</v>
      </c>
      <c r="AF199" s="467" t="s">
        <v>1398</v>
      </c>
      <c r="AG199" s="465">
        <v>428</v>
      </c>
      <c r="AH199" s="465">
        <v>428</v>
      </c>
      <c r="AI199" s="465">
        <v>428</v>
      </c>
      <c r="AJ199" s="465">
        <v>30</v>
      </c>
      <c r="AK199" s="469" t="s">
        <v>1399</v>
      </c>
      <c r="AL199" s="466">
        <v>1</v>
      </c>
      <c r="AM199" s="466">
        <v>0</v>
      </c>
      <c r="AN199" s="469" t="s">
        <v>1400</v>
      </c>
      <c r="AO199" s="466"/>
      <c r="AP199" s="466"/>
      <c r="AQ199" s="466"/>
      <c r="AR199" s="466"/>
      <c r="AS199" s="466"/>
      <c r="AT199" s="466"/>
      <c r="AU199" s="466"/>
      <c r="AV199" s="466"/>
      <c r="AW199" s="466"/>
      <c r="AX199" s="466"/>
      <c r="AY199" s="466"/>
      <c r="AZ199" s="466"/>
      <c r="BA199" s="466"/>
      <c r="BB199" s="466"/>
      <c r="BC199" s="466"/>
      <c r="BD199" s="466"/>
      <c r="BE199" s="466"/>
      <c r="BF199" s="466"/>
      <c r="BG199" s="466"/>
      <c r="BH199" s="466"/>
      <c r="BI199" s="466"/>
      <c r="BJ199" s="466"/>
      <c r="BK199" s="466"/>
      <c r="BL199" s="466"/>
      <c r="BM199" s="466"/>
      <c r="BN199" s="466"/>
      <c r="BO199" s="466"/>
      <c r="BP199" s="466"/>
      <c r="BQ199" s="466"/>
      <c r="BR199" s="466"/>
      <c r="BS199" s="466"/>
      <c r="BT199" s="466"/>
      <c r="BU199" s="466"/>
      <c r="BV199" s="466"/>
      <c r="BW199" s="466"/>
      <c r="BX199" s="466"/>
      <c r="BY199" s="466"/>
      <c r="BZ199" s="466"/>
      <c r="CA199" s="466"/>
      <c r="CB199" s="466"/>
      <c r="CC199" s="466"/>
      <c r="CD199" s="466"/>
      <c r="CE199" s="466"/>
      <c r="CF199" s="466"/>
      <c r="CG199" s="466"/>
      <c r="CH199" s="466"/>
      <c r="CI199" s="466"/>
      <c r="CJ199" s="466"/>
      <c r="CK199" s="466"/>
      <c r="CL199" s="466"/>
      <c r="CM199" s="466"/>
      <c r="CN199" s="466"/>
      <c r="CO199" s="466"/>
      <c r="CP199" s="466"/>
      <c r="CQ199" s="466"/>
      <c r="CR199" s="466"/>
      <c r="CS199" s="466"/>
      <c r="CT199" s="466"/>
      <c r="CU199" s="466"/>
      <c r="CV199" s="466"/>
      <c r="CW199" s="466"/>
      <c r="CX199" s="466"/>
      <c r="CY199" s="466"/>
      <c r="CZ199" s="466"/>
      <c r="DA199" s="466"/>
      <c r="DB199" s="466"/>
      <c r="DC199" s="466"/>
      <c r="DD199" s="466"/>
      <c r="DE199" s="466"/>
      <c r="DF199" s="466"/>
      <c r="DG199" s="466"/>
      <c r="DH199" s="466"/>
      <c r="DI199" s="466"/>
      <c r="DJ199" s="466"/>
      <c r="DK199" s="466"/>
      <c r="DL199" s="466"/>
      <c r="DM199" s="466"/>
      <c r="DN199" s="466"/>
      <c r="DO199" s="466"/>
      <c r="DP199" s="466"/>
      <c r="DQ199" s="466"/>
      <c r="DR199" s="466"/>
      <c r="DS199" s="466"/>
      <c r="DT199" s="466"/>
      <c r="DU199" s="466"/>
      <c r="DV199" s="466"/>
      <c r="DW199" s="471"/>
      <c r="DX199" s="466"/>
      <c r="DY199" s="466"/>
      <c r="DZ199" s="466"/>
      <c r="EA199" s="466"/>
      <c r="EB199" s="466"/>
      <c r="EC199" s="466"/>
      <c r="ED199" s="466"/>
      <c r="EE199" s="466"/>
      <c r="EF199" s="466"/>
      <c r="EG199" s="466"/>
      <c r="EH199" s="466"/>
      <c r="EI199" s="466"/>
      <c r="EJ199" s="466"/>
      <c r="EK199" s="465"/>
      <c r="EL199" s="465"/>
      <c r="EM199" s="465"/>
      <c r="EN199" s="465"/>
      <c r="EO199" s="466"/>
      <c r="EP199" s="466"/>
      <c r="EQ199" s="466"/>
      <c r="ER199" s="465"/>
      <c r="ES199" s="465"/>
      <c r="ET199" s="465"/>
      <c r="EU199" s="465"/>
      <c r="EV199" s="465"/>
      <c r="EW199" s="467"/>
      <c r="EX199" s="467" t="s">
        <v>1401</v>
      </c>
      <c r="EY199" s="467">
        <v>0</v>
      </c>
      <c r="EZ199" s="467">
        <v>0</v>
      </c>
      <c r="FA199" s="467">
        <v>0</v>
      </c>
      <c r="FB199" s="469" t="s">
        <v>1402</v>
      </c>
      <c r="FC199" s="467">
        <v>62.117280000000001</v>
      </c>
      <c r="FD199" s="469" t="s">
        <v>1403</v>
      </c>
      <c r="FE199" s="467">
        <v>1589.991</v>
      </c>
      <c r="FF199" s="469" t="s">
        <v>1404</v>
      </c>
      <c r="FG199" s="467">
        <v>0</v>
      </c>
      <c r="FH199" s="469" t="s">
        <v>1405</v>
      </c>
      <c r="FI199" s="467">
        <v>0</v>
      </c>
      <c r="FJ199" s="469" t="s">
        <v>1405</v>
      </c>
      <c r="FK199" s="467">
        <v>0</v>
      </c>
      <c r="FL199" s="472">
        <v>0</v>
      </c>
      <c r="FM199" s="473">
        <v>0</v>
      </c>
      <c r="FN199" s="473">
        <v>0</v>
      </c>
      <c r="FO199" s="473">
        <v>0</v>
      </c>
      <c r="FP199" s="473">
        <v>0</v>
      </c>
      <c r="FQ199" s="473">
        <v>0</v>
      </c>
      <c r="FR199" s="473">
        <v>0</v>
      </c>
      <c r="FS199" s="473">
        <v>0</v>
      </c>
      <c r="FT199" s="473">
        <v>0</v>
      </c>
      <c r="FU199" s="473">
        <v>0</v>
      </c>
      <c r="FV199" s="473">
        <v>0</v>
      </c>
      <c r="FW199" s="473">
        <v>0</v>
      </c>
      <c r="FX199" s="473">
        <v>0</v>
      </c>
      <c r="FY199" s="473">
        <v>0</v>
      </c>
      <c r="FZ199" s="473">
        <v>0</v>
      </c>
      <c r="GA199" s="473">
        <v>0</v>
      </c>
      <c r="GB199" s="473">
        <v>0</v>
      </c>
      <c r="GC199" s="473">
        <v>0</v>
      </c>
      <c r="GD199" s="473">
        <v>0</v>
      </c>
      <c r="GE199" s="473">
        <v>0</v>
      </c>
      <c r="GF199" s="473">
        <v>0</v>
      </c>
      <c r="GG199" s="473">
        <v>0</v>
      </c>
      <c r="GH199" s="473">
        <v>0</v>
      </c>
      <c r="GI199" s="473">
        <v>0</v>
      </c>
      <c r="GJ199" s="473">
        <v>0</v>
      </c>
      <c r="GK199" s="473">
        <v>0</v>
      </c>
      <c r="GL199" s="473">
        <v>0</v>
      </c>
      <c r="GM199" s="473">
        <v>0</v>
      </c>
      <c r="GN199" s="473">
        <v>0</v>
      </c>
      <c r="GO199" s="473">
        <v>0</v>
      </c>
      <c r="GP199" s="473">
        <v>0</v>
      </c>
      <c r="GQ199" s="473">
        <v>0</v>
      </c>
      <c r="GR199" s="473">
        <v>0</v>
      </c>
      <c r="GS199" s="473">
        <v>0</v>
      </c>
      <c r="GT199" s="473">
        <v>0</v>
      </c>
      <c r="GU199" s="473">
        <v>0</v>
      </c>
      <c r="GV199" s="473">
        <v>0</v>
      </c>
      <c r="GW199" s="473">
        <v>0</v>
      </c>
      <c r="GX199" s="473">
        <v>0</v>
      </c>
      <c r="GY199" s="473">
        <v>0</v>
      </c>
      <c r="GZ199" s="473">
        <v>0</v>
      </c>
      <c r="HA199" s="473">
        <v>0</v>
      </c>
      <c r="HB199" s="473">
        <v>0</v>
      </c>
      <c r="HC199" s="473">
        <v>0</v>
      </c>
      <c r="HD199" s="473">
        <v>0</v>
      </c>
      <c r="HE199" s="473">
        <v>0</v>
      </c>
      <c r="HF199" s="473">
        <v>0</v>
      </c>
      <c r="HG199" s="473">
        <v>0</v>
      </c>
      <c r="HH199" s="473">
        <v>0</v>
      </c>
      <c r="HI199" s="473">
        <v>0</v>
      </c>
      <c r="HJ199" s="473">
        <v>0</v>
      </c>
      <c r="HK199" s="473">
        <v>0</v>
      </c>
      <c r="HL199" s="473">
        <v>0</v>
      </c>
      <c r="HM199" s="473">
        <v>0</v>
      </c>
      <c r="HN199" s="473">
        <v>0</v>
      </c>
      <c r="HO199" s="473">
        <v>0</v>
      </c>
      <c r="HP199" s="473">
        <v>0</v>
      </c>
      <c r="HQ199" s="473">
        <v>0</v>
      </c>
      <c r="HR199" s="473">
        <v>0</v>
      </c>
      <c r="HS199" s="473">
        <v>0</v>
      </c>
      <c r="HT199" s="473">
        <v>0</v>
      </c>
      <c r="HU199" s="473">
        <v>0</v>
      </c>
      <c r="HV199" s="473">
        <v>0</v>
      </c>
      <c r="HW199" s="473">
        <v>0</v>
      </c>
      <c r="HX199" s="473">
        <v>0</v>
      </c>
      <c r="HY199" s="473">
        <v>0</v>
      </c>
      <c r="HZ199" s="473">
        <v>0</v>
      </c>
      <c r="IA199" s="473">
        <v>0</v>
      </c>
      <c r="IB199" s="473">
        <v>0</v>
      </c>
      <c r="IC199" s="473">
        <v>0</v>
      </c>
      <c r="ID199" s="473">
        <v>0</v>
      </c>
      <c r="IE199" s="473">
        <v>0</v>
      </c>
      <c r="IF199" s="473">
        <v>0</v>
      </c>
      <c r="IG199" s="473">
        <v>0</v>
      </c>
      <c r="IH199" s="473">
        <v>0</v>
      </c>
      <c r="II199" s="473">
        <v>0</v>
      </c>
      <c r="IJ199" s="473">
        <v>0</v>
      </c>
      <c r="IK199" s="473">
        <v>0</v>
      </c>
      <c r="IL199" s="473">
        <v>0</v>
      </c>
      <c r="IM199" s="473">
        <v>0</v>
      </c>
      <c r="IN199" s="473">
        <v>0</v>
      </c>
      <c r="IO199" s="473">
        <v>0</v>
      </c>
      <c r="IP199" s="473">
        <v>0</v>
      </c>
      <c r="IQ199" s="473">
        <v>0</v>
      </c>
      <c r="IR199" s="473">
        <v>0</v>
      </c>
      <c r="IS199" s="473">
        <v>0</v>
      </c>
      <c r="IT199" s="473">
        <v>0</v>
      </c>
      <c r="IU199" s="473">
        <v>0</v>
      </c>
      <c r="IV199" s="473">
        <v>0</v>
      </c>
      <c r="IW199" s="473">
        <v>0</v>
      </c>
      <c r="IX199" s="473">
        <v>0</v>
      </c>
      <c r="IY199" s="473">
        <v>0</v>
      </c>
      <c r="IZ199" s="473">
        <v>0</v>
      </c>
      <c r="JA199" s="473">
        <v>0</v>
      </c>
      <c r="JB199" s="473">
        <v>0</v>
      </c>
      <c r="JC199" s="473">
        <v>0</v>
      </c>
      <c r="JD199" s="473">
        <v>0</v>
      </c>
      <c r="JE199" s="473">
        <v>0</v>
      </c>
      <c r="JF199" s="473">
        <v>0</v>
      </c>
      <c r="JG199" s="473">
        <v>0</v>
      </c>
      <c r="JH199" s="473">
        <v>0</v>
      </c>
      <c r="JI199" s="467" t="s">
        <v>1416</v>
      </c>
      <c r="JJ199" s="467" t="s">
        <v>1416</v>
      </c>
      <c r="JK199" s="395"/>
      <c r="JL199" s="395"/>
      <c r="JM199" s="395"/>
      <c r="JN199" s="395"/>
      <c r="JO199" s="395"/>
      <c r="JP199" s="395"/>
      <c r="JQ199" s="395"/>
      <c r="JR199" s="395"/>
      <c r="JS199" s="395"/>
      <c r="JT199" s="395"/>
      <c r="JU199" s="395"/>
      <c r="JV199" s="395"/>
      <c r="JW199" s="395"/>
      <c r="JX199" s="395"/>
      <c r="JY199" s="395"/>
      <c r="JZ199" s="395"/>
      <c r="KA199" s="395"/>
      <c r="KB199" s="395"/>
      <c r="KC199" s="395"/>
      <c r="KD199" s="395"/>
      <c r="KE199" s="395"/>
      <c r="KF199" s="395"/>
      <c r="KG199" s="395"/>
      <c r="KH199" s="395"/>
      <c r="KI199" s="395"/>
      <c r="KJ199" s="395"/>
      <c r="KK199" s="395"/>
      <c r="KL199" s="395"/>
      <c r="KM199" s="395"/>
      <c r="KN199" s="395"/>
      <c r="KO199" s="395"/>
      <c r="KP199" s="395"/>
      <c r="KQ199" s="395"/>
      <c r="KR199" s="395"/>
      <c r="KS199" s="395"/>
      <c r="KT199" s="395"/>
      <c r="KU199" s="395"/>
      <c r="KV199" s="395"/>
      <c r="KW199" s="395"/>
      <c r="KX199" s="395"/>
      <c r="KY199" s="395"/>
      <c r="KZ199" s="395"/>
      <c r="LA199" s="395"/>
      <c r="LB199" s="395"/>
      <c r="LC199" s="395"/>
      <c r="LD199" s="395"/>
      <c r="LE199" s="395"/>
      <c r="LF199" s="395"/>
      <c r="LG199" s="395"/>
      <c r="LH199" s="395"/>
      <c r="LI199" s="395"/>
      <c r="LJ199" s="395"/>
      <c r="LK199" s="395"/>
      <c r="LL199" s="395"/>
      <c r="LM199" s="395"/>
      <c r="LN199" s="395"/>
      <c r="LO199" s="395"/>
      <c r="LP199" s="395"/>
      <c r="LQ199" s="395"/>
      <c r="LR199" s="395"/>
      <c r="LS199" s="395"/>
      <c r="LT199" s="395"/>
      <c r="LU199" s="395"/>
      <c r="LV199" s="395"/>
      <c r="LW199" s="395"/>
      <c r="LX199" s="395"/>
      <c r="LY199" s="395"/>
      <c r="LZ199" s="395"/>
      <c r="MA199" s="395"/>
      <c r="MB199" s="395"/>
      <c r="MC199" s="395"/>
      <c r="MD199" s="395"/>
      <c r="ME199" s="395"/>
      <c r="MF199" s="395"/>
      <c r="MG199" s="395"/>
      <c r="MH199" s="395"/>
      <c r="MI199" s="395"/>
      <c r="MJ199" s="395"/>
      <c r="MK199" s="395"/>
      <c r="ML199" s="395"/>
      <c r="MM199" s="395"/>
      <c r="MN199" s="395"/>
      <c r="MO199" s="395"/>
      <c r="MP199" s="395"/>
      <c r="MQ199" s="395"/>
      <c r="MR199" s="395"/>
      <c r="MS199" s="395"/>
      <c r="MT199" s="395"/>
      <c r="MU199" s="395"/>
      <c r="MV199" s="395"/>
      <c r="MW199" s="395"/>
      <c r="MX199" s="395"/>
      <c r="MY199" s="395"/>
      <c r="MZ199" s="395"/>
      <c r="NA199" s="395"/>
      <c r="NB199" s="395"/>
      <c r="NC199" s="395"/>
      <c r="ND199" s="395"/>
      <c r="NE199" s="395"/>
      <c r="NF199" s="395"/>
      <c r="NG199" s="489"/>
      <c r="NH199" s="475">
        <v>2.9412191234837923</v>
      </c>
      <c r="NI199" s="475">
        <v>24.476825545632117</v>
      </c>
      <c r="NJ199" s="475">
        <v>3.1635404102603455</v>
      </c>
      <c r="NK199" s="475">
        <v>4637.074943999999</v>
      </c>
      <c r="NL199" s="475">
        <v>18.541551693385397</v>
      </c>
      <c r="NM199" s="475">
        <v>0.19289000000000001</v>
      </c>
      <c r="NN199" s="475">
        <v>0.554558</v>
      </c>
      <c r="NO199" s="475">
        <v>5.6259000000000003E-2</v>
      </c>
      <c r="NP199" s="475">
        <v>3.4341605233751342E-2</v>
      </c>
      <c r="NQ199" s="475">
        <v>0.44690498735086065</v>
      </c>
      <c r="NR199" s="475">
        <v>1.5733555914170281</v>
      </c>
      <c r="NS199" s="475">
        <v>0</v>
      </c>
      <c r="NT199" s="475">
        <v>14.13006243244007</v>
      </c>
      <c r="NU199" s="475">
        <v>0.53951153830965559</v>
      </c>
      <c r="NV199" s="475">
        <v>0</v>
      </c>
      <c r="NW199" s="475">
        <v>0.34249246316033416</v>
      </c>
      <c r="NX199" s="475">
        <v>0</v>
      </c>
      <c r="NY199" s="475">
        <v>0</v>
      </c>
      <c r="NZ199" s="475">
        <v>0.63683447023994355</v>
      </c>
      <c r="OA199" s="475">
        <v>2.034000056165192E-2</v>
      </c>
      <c r="OB199" s="475">
        <v>0.30000000000000004</v>
      </c>
      <c r="OC199" s="475">
        <v>1.0460127410346693</v>
      </c>
      <c r="OD199" s="475">
        <v>1.0765690344242344E-13</v>
      </c>
      <c r="OE199" s="475">
        <v>1.1060297813104552E-12</v>
      </c>
      <c r="OF199" s="475">
        <v>9.0000000596046487E-2</v>
      </c>
      <c r="OG199" s="475">
        <v>5.6065413355827334E-2</v>
      </c>
      <c r="OH199" s="475">
        <v>0.3754164867473837</v>
      </c>
      <c r="OI199" s="475">
        <v>0.09</v>
      </c>
      <c r="OJ199" s="475">
        <v>4.2799999999999998E-2</v>
      </c>
      <c r="OK199" s="475">
        <v>4.7972000000000001E-2</v>
      </c>
      <c r="OL199" s="475">
        <v>0.64193657470284282</v>
      </c>
      <c r="OM199" s="475" t="s">
        <v>1395</v>
      </c>
      <c r="ON199" s="475">
        <v>1</v>
      </c>
      <c r="OO199" s="475">
        <v>188</v>
      </c>
      <c r="OP199" s="490"/>
      <c r="OQ199" s="491" t="s">
        <v>1395</v>
      </c>
      <c r="OR199" s="478" t="s">
        <v>1395</v>
      </c>
      <c r="OS199" s="479">
        <v>842284</v>
      </c>
      <c r="OT199" s="479">
        <v>2044</v>
      </c>
      <c r="OU199" s="479" t="s">
        <v>1395</v>
      </c>
      <c r="OV199" s="479" t="s">
        <v>1395</v>
      </c>
      <c r="OW199" s="479">
        <v>0</v>
      </c>
      <c r="OX199" s="479">
        <v>1</v>
      </c>
      <c r="OY199" s="480">
        <v>1</v>
      </c>
      <c r="OZ199" s="480">
        <v>0.63176632809673661</v>
      </c>
      <c r="PA199" s="481"/>
      <c r="PB199" s="482">
        <v>2.9412191234837923</v>
      </c>
      <c r="PC199" s="483"/>
      <c r="PD199" s="478">
        <v>296.65912822070118</v>
      </c>
      <c r="PE199" s="479">
        <v>4.0825055736691653E-10</v>
      </c>
      <c r="PF199" s="479">
        <v>386.09745574331322</v>
      </c>
      <c r="PG199" s="480">
        <v>2.9412191234837923</v>
      </c>
      <c r="PH199" s="483"/>
      <c r="PI199" s="478">
        <v>2.9412191234837923</v>
      </c>
      <c r="PJ199" s="479">
        <v>122350</v>
      </c>
      <c r="PK199" s="479">
        <v>575</v>
      </c>
      <c r="PL199" s="479">
        <v>6.7031559629083581E-2</v>
      </c>
      <c r="PM199" s="484">
        <v>36</v>
      </c>
      <c r="PN199" s="479">
        <v>10404</v>
      </c>
      <c r="PO199" s="485">
        <v>2041</v>
      </c>
      <c r="PP199" s="479">
        <v>33</v>
      </c>
      <c r="PQ199" s="479">
        <v>0</v>
      </c>
      <c r="PR199" s="486" t="s">
        <v>1984</v>
      </c>
      <c r="PS199" s="486" t="s">
        <v>1595</v>
      </c>
      <c r="PT199" s="479">
        <v>1</v>
      </c>
      <c r="PU199" s="487" t="s">
        <v>1983</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row>
    <row r="200" spans="1:457" x14ac:dyDescent="0.35">
      <c r="A200" s="459" t="s">
        <v>1985</v>
      </c>
      <c r="B200" s="460">
        <v>3.0082506831128759</v>
      </c>
      <c r="C200" s="488">
        <f>NPV(About!A$94,'H2 Data'!AE$2:BH$2)/30*AB200+B200</f>
        <v>4.3283547407414762</v>
      </c>
      <c r="D200" s="462" t="s">
        <v>1592</v>
      </c>
      <c r="E200" s="463" t="s">
        <v>1985</v>
      </c>
      <c r="F200" s="463" t="s">
        <v>1391</v>
      </c>
      <c r="G200" s="463" t="s">
        <v>1593</v>
      </c>
      <c r="H200" s="463" t="s">
        <v>1393</v>
      </c>
      <c r="I200" s="463" t="s">
        <v>1595</v>
      </c>
      <c r="J200" s="464">
        <v>2045</v>
      </c>
      <c r="K200" s="465">
        <v>575</v>
      </c>
      <c r="L200" s="466">
        <v>0.95</v>
      </c>
      <c r="M200" s="466">
        <v>2.3300000000000001E-2</v>
      </c>
      <c r="N200" s="466">
        <v>0.25</v>
      </c>
      <c r="O200" s="471">
        <v>0.09</v>
      </c>
      <c r="P200" s="465">
        <v>1</v>
      </c>
      <c r="Q200" s="465">
        <v>2</v>
      </c>
      <c r="R200" s="465">
        <v>30</v>
      </c>
      <c r="S200" s="467" t="s">
        <v>1395</v>
      </c>
      <c r="T200" s="468">
        <v>57402</v>
      </c>
      <c r="U200" s="468">
        <v>565814.99999999988</v>
      </c>
      <c r="V200" s="468">
        <v>196804.99999999997</v>
      </c>
      <c r="W200" s="468">
        <v>39359.999999999993</v>
      </c>
      <c r="X200" s="465">
        <v>0</v>
      </c>
      <c r="Y200" s="469" t="s">
        <v>1945</v>
      </c>
      <c r="Z200" s="470">
        <v>18.559999999999999</v>
      </c>
      <c r="AA200" s="469" t="s">
        <v>1397</v>
      </c>
      <c r="AB200" s="465">
        <v>8.9999999999999993E-3</v>
      </c>
      <c r="AC200" s="466">
        <v>0.7</v>
      </c>
      <c r="AD200" s="466">
        <v>0.7</v>
      </c>
      <c r="AE200" s="466">
        <v>0.7</v>
      </c>
      <c r="AF200" s="467" t="s">
        <v>1398</v>
      </c>
      <c r="AG200" s="465">
        <v>428</v>
      </c>
      <c r="AH200" s="465">
        <v>428</v>
      </c>
      <c r="AI200" s="465">
        <v>428</v>
      </c>
      <c r="AJ200" s="465">
        <v>30</v>
      </c>
      <c r="AK200" s="469" t="s">
        <v>1399</v>
      </c>
      <c r="AL200" s="466">
        <v>1</v>
      </c>
      <c r="AM200" s="466">
        <v>0</v>
      </c>
      <c r="AN200" s="469" t="s">
        <v>1400</v>
      </c>
      <c r="AO200" s="466"/>
      <c r="AP200" s="466"/>
      <c r="AQ200" s="466"/>
      <c r="AR200" s="466"/>
      <c r="AS200" s="466"/>
      <c r="AT200" s="466"/>
      <c r="AU200" s="466"/>
      <c r="AV200" s="466"/>
      <c r="AW200" s="466"/>
      <c r="AX200" s="466"/>
      <c r="AY200" s="466"/>
      <c r="AZ200" s="466"/>
      <c r="BA200" s="466"/>
      <c r="BB200" s="466"/>
      <c r="BC200" s="466"/>
      <c r="BD200" s="466"/>
      <c r="BE200" s="466"/>
      <c r="BF200" s="466"/>
      <c r="BG200" s="466"/>
      <c r="BH200" s="466"/>
      <c r="BI200" s="466"/>
      <c r="BJ200" s="466"/>
      <c r="BK200" s="466"/>
      <c r="BL200" s="466"/>
      <c r="BM200" s="466"/>
      <c r="BN200" s="466"/>
      <c r="BO200" s="466"/>
      <c r="BP200" s="466"/>
      <c r="BQ200" s="466"/>
      <c r="BR200" s="466"/>
      <c r="BS200" s="466"/>
      <c r="BT200" s="466"/>
      <c r="BU200" s="466"/>
      <c r="BV200" s="466"/>
      <c r="BW200" s="466"/>
      <c r="BX200" s="466"/>
      <c r="BY200" s="466"/>
      <c r="BZ200" s="466"/>
      <c r="CA200" s="466"/>
      <c r="CB200" s="466"/>
      <c r="CC200" s="466"/>
      <c r="CD200" s="466"/>
      <c r="CE200" s="466"/>
      <c r="CF200" s="466"/>
      <c r="CG200" s="466"/>
      <c r="CH200" s="466"/>
      <c r="CI200" s="466"/>
      <c r="CJ200" s="466"/>
      <c r="CK200" s="466"/>
      <c r="CL200" s="466"/>
      <c r="CM200" s="466"/>
      <c r="CN200" s="466"/>
      <c r="CO200" s="466"/>
      <c r="CP200" s="466"/>
      <c r="CQ200" s="466"/>
      <c r="CR200" s="466"/>
      <c r="CS200" s="466"/>
      <c r="CT200" s="466"/>
      <c r="CU200" s="466"/>
      <c r="CV200" s="466"/>
      <c r="CW200" s="466"/>
      <c r="CX200" s="466"/>
      <c r="CY200" s="466"/>
      <c r="CZ200" s="466"/>
      <c r="DA200" s="466"/>
      <c r="DB200" s="466"/>
      <c r="DC200" s="466"/>
      <c r="DD200" s="466"/>
      <c r="DE200" s="466"/>
      <c r="DF200" s="466"/>
      <c r="DG200" s="466"/>
      <c r="DH200" s="466"/>
      <c r="DI200" s="466"/>
      <c r="DJ200" s="466"/>
      <c r="DK200" s="466"/>
      <c r="DL200" s="466"/>
      <c r="DM200" s="466"/>
      <c r="DN200" s="466"/>
      <c r="DO200" s="466"/>
      <c r="DP200" s="466"/>
      <c r="DQ200" s="466"/>
      <c r="DR200" s="466"/>
      <c r="DS200" s="466"/>
      <c r="DT200" s="466"/>
      <c r="DU200" s="466"/>
      <c r="DV200" s="466"/>
      <c r="DW200" s="471"/>
      <c r="DX200" s="466"/>
      <c r="DY200" s="466"/>
      <c r="DZ200" s="466"/>
      <c r="EA200" s="466"/>
      <c r="EB200" s="466"/>
      <c r="EC200" s="466"/>
      <c r="ED200" s="466"/>
      <c r="EE200" s="466"/>
      <c r="EF200" s="466"/>
      <c r="EG200" s="466"/>
      <c r="EH200" s="466"/>
      <c r="EI200" s="466"/>
      <c r="EJ200" s="466"/>
      <c r="EK200" s="465"/>
      <c r="EL200" s="465"/>
      <c r="EM200" s="465"/>
      <c r="EN200" s="465"/>
      <c r="EO200" s="466"/>
      <c r="EP200" s="466"/>
      <c r="EQ200" s="466"/>
      <c r="ER200" s="465"/>
      <c r="ES200" s="465"/>
      <c r="ET200" s="465"/>
      <c r="EU200" s="465"/>
      <c r="EV200" s="465"/>
      <c r="EW200" s="467"/>
      <c r="EX200" s="467" t="s">
        <v>1401</v>
      </c>
      <c r="EY200" s="467">
        <v>0</v>
      </c>
      <c r="EZ200" s="467">
        <v>0</v>
      </c>
      <c r="FA200" s="467">
        <v>0</v>
      </c>
      <c r="FB200" s="469" t="s">
        <v>1402</v>
      </c>
      <c r="FC200" s="467">
        <v>62.117280000000001</v>
      </c>
      <c r="FD200" s="469" t="s">
        <v>1403</v>
      </c>
      <c r="FE200" s="467">
        <v>1589.991</v>
      </c>
      <c r="FF200" s="469" t="s">
        <v>1404</v>
      </c>
      <c r="FG200" s="467">
        <v>0</v>
      </c>
      <c r="FH200" s="469" t="s">
        <v>1405</v>
      </c>
      <c r="FI200" s="467">
        <v>0</v>
      </c>
      <c r="FJ200" s="469" t="s">
        <v>1405</v>
      </c>
      <c r="FK200" s="467">
        <v>0</v>
      </c>
      <c r="FL200" s="472">
        <v>0</v>
      </c>
      <c r="FM200" s="473">
        <v>0</v>
      </c>
      <c r="FN200" s="473">
        <v>0</v>
      </c>
      <c r="FO200" s="473">
        <v>0</v>
      </c>
      <c r="FP200" s="473">
        <v>0</v>
      </c>
      <c r="FQ200" s="473">
        <v>0</v>
      </c>
      <c r="FR200" s="473">
        <v>0</v>
      </c>
      <c r="FS200" s="473">
        <v>0</v>
      </c>
      <c r="FT200" s="473">
        <v>0</v>
      </c>
      <c r="FU200" s="473">
        <v>0</v>
      </c>
      <c r="FV200" s="473">
        <v>0</v>
      </c>
      <c r="FW200" s="473">
        <v>0</v>
      </c>
      <c r="FX200" s="473">
        <v>0</v>
      </c>
      <c r="FY200" s="473">
        <v>0</v>
      </c>
      <c r="FZ200" s="473">
        <v>0</v>
      </c>
      <c r="GA200" s="473">
        <v>0</v>
      </c>
      <c r="GB200" s="473">
        <v>0</v>
      </c>
      <c r="GC200" s="473">
        <v>0</v>
      </c>
      <c r="GD200" s="473">
        <v>0</v>
      </c>
      <c r="GE200" s="473">
        <v>0</v>
      </c>
      <c r="GF200" s="473">
        <v>0</v>
      </c>
      <c r="GG200" s="473">
        <v>0</v>
      </c>
      <c r="GH200" s="473">
        <v>0</v>
      </c>
      <c r="GI200" s="473">
        <v>0</v>
      </c>
      <c r="GJ200" s="473">
        <v>0</v>
      </c>
      <c r="GK200" s="473">
        <v>0</v>
      </c>
      <c r="GL200" s="473">
        <v>0</v>
      </c>
      <c r="GM200" s="473">
        <v>0</v>
      </c>
      <c r="GN200" s="473">
        <v>0</v>
      </c>
      <c r="GO200" s="473">
        <v>0</v>
      </c>
      <c r="GP200" s="473">
        <v>0</v>
      </c>
      <c r="GQ200" s="473">
        <v>0</v>
      </c>
      <c r="GR200" s="473">
        <v>0</v>
      </c>
      <c r="GS200" s="473">
        <v>0</v>
      </c>
      <c r="GT200" s="473">
        <v>0</v>
      </c>
      <c r="GU200" s="473">
        <v>0</v>
      </c>
      <c r="GV200" s="473">
        <v>0</v>
      </c>
      <c r="GW200" s="473">
        <v>0</v>
      </c>
      <c r="GX200" s="473">
        <v>0</v>
      </c>
      <c r="GY200" s="473">
        <v>0</v>
      </c>
      <c r="GZ200" s="473">
        <v>0</v>
      </c>
      <c r="HA200" s="473">
        <v>0</v>
      </c>
      <c r="HB200" s="473">
        <v>0</v>
      </c>
      <c r="HC200" s="473">
        <v>0</v>
      </c>
      <c r="HD200" s="473">
        <v>0</v>
      </c>
      <c r="HE200" s="473">
        <v>0</v>
      </c>
      <c r="HF200" s="473">
        <v>0</v>
      </c>
      <c r="HG200" s="473">
        <v>0</v>
      </c>
      <c r="HH200" s="473">
        <v>0</v>
      </c>
      <c r="HI200" s="473">
        <v>0</v>
      </c>
      <c r="HJ200" s="473">
        <v>0</v>
      </c>
      <c r="HK200" s="473">
        <v>0</v>
      </c>
      <c r="HL200" s="473">
        <v>0</v>
      </c>
      <c r="HM200" s="473">
        <v>0</v>
      </c>
      <c r="HN200" s="473">
        <v>0</v>
      </c>
      <c r="HO200" s="473">
        <v>0</v>
      </c>
      <c r="HP200" s="473">
        <v>0</v>
      </c>
      <c r="HQ200" s="473">
        <v>0</v>
      </c>
      <c r="HR200" s="473">
        <v>0</v>
      </c>
      <c r="HS200" s="473">
        <v>0</v>
      </c>
      <c r="HT200" s="473">
        <v>0</v>
      </c>
      <c r="HU200" s="473">
        <v>0</v>
      </c>
      <c r="HV200" s="473">
        <v>0</v>
      </c>
      <c r="HW200" s="473">
        <v>0</v>
      </c>
      <c r="HX200" s="473">
        <v>0</v>
      </c>
      <c r="HY200" s="473">
        <v>0</v>
      </c>
      <c r="HZ200" s="473">
        <v>0</v>
      </c>
      <c r="IA200" s="473">
        <v>0</v>
      </c>
      <c r="IB200" s="473">
        <v>0</v>
      </c>
      <c r="IC200" s="473">
        <v>0</v>
      </c>
      <c r="ID200" s="473">
        <v>0</v>
      </c>
      <c r="IE200" s="473">
        <v>0</v>
      </c>
      <c r="IF200" s="473">
        <v>0</v>
      </c>
      <c r="IG200" s="473">
        <v>0</v>
      </c>
      <c r="IH200" s="473">
        <v>0</v>
      </c>
      <c r="II200" s="473">
        <v>0</v>
      </c>
      <c r="IJ200" s="473">
        <v>0</v>
      </c>
      <c r="IK200" s="473">
        <v>0</v>
      </c>
      <c r="IL200" s="473">
        <v>0</v>
      </c>
      <c r="IM200" s="473">
        <v>0</v>
      </c>
      <c r="IN200" s="473">
        <v>0</v>
      </c>
      <c r="IO200" s="473">
        <v>0</v>
      </c>
      <c r="IP200" s="473">
        <v>0</v>
      </c>
      <c r="IQ200" s="473">
        <v>0</v>
      </c>
      <c r="IR200" s="473">
        <v>0</v>
      </c>
      <c r="IS200" s="473">
        <v>0</v>
      </c>
      <c r="IT200" s="473">
        <v>0</v>
      </c>
      <c r="IU200" s="473">
        <v>0</v>
      </c>
      <c r="IV200" s="473">
        <v>0</v>
      </c>
      <c r="IW200" s="473">
        <v>0</v>
      </c>
      <c r="IX200" s="473">
        <v>0</v>
      </c>
      <c r="IY200" s="473">
        <v>0</v>
      </c>
      <c r="IZ200" s="473">
        <v>0</v>
      </c>
      <c r="JA200" s="473">
        <v>0</v>
      </c>
      <c r="JB200" s="473">
        <v>0</v>
      </c>
      <c r="JC200" s="473">
        <v>0</v>
      </c>
      <c r="JD200" s="473">
        <v>0</v>
      </c>
      <c r="JE200" s="473">
        <v>0</v>
      </c>
      <c r="JF200" s="473">
        <v>0</v>
      </c>
      <c r="JG200" s="473">
        <v>0</v>
      </c>
      <c r="JH200" s="473">
        <v>0</v>
      </c>
      <c r="JI200" s="467" t="s">
        <v>1416</v>
      </c>
      <c r="JJ200" s="467" t="s">
        <v>1416</v>
      </c>
      <c r="JK200" s="395"/>
      <c r="JL200" s="395"/>
      <c r="JM200" s="395"/>
      <c r="JN200" s="395"/>
      <c r="JO200" s="395"/>
      <c r="JP200" s="395"/>
      <c r="JQ200" s="395"/>
      <c r="JR200" s="395"/>
      <c r="JS200" s="395"/>
      <c r="JT200" s="395"/>
      <c r="JU200" s="395"/>
      <c r="JV200" s="395"/>
      <c r="JW200" s="395"/>
      <c r="JX200" s="395"/>
      <c r="JY200" s="395"/>
      <c r="JZ200" s="395"/>
      <c r="KA200" s="395"/>
      <c r="KB200" s="395"/>
      <c r="KC200" s="395"/>
      <c r="KD200" s="395"/>
      <c r="KE200" s="395"/>
      <c r="KF200" s="395"/>
      <c r="KG200" s="395"/>
      <c r="KH200" s="395"/>
      <c r="KI200" s="395"/>
      <c r="KJ200" s="395"/>
      <c r="KK200" s="395"/>
      <c r="KL200" s="395"/>
      <c r="KM200" s="395"/>
      <c r="KN200" s="395"/>
      <c r="KO200" s="395"/>
      <c r="KP200" s="395"/>
      <c r="KQ200" s="395"/>
      <c r="KR200" s="395"/>
      <c r="KS200" s="395"/>
      <c r="KT200" s="395"/>
      <c r="KU200" s="395"/>
      <c r="KV200" s="395"/>
      <c r="KW200" s="395"/>
      <c r="KX200" s="395"/>
      <c r="KY200" s="395"/>
      <c r="KZ200" s="395"/>
      <c r="LA200" s="395"/>
      <c r="LB200" s="395"/>
      <c r="LC200" s="395"/>
      <c r="LD200" s="395"/>
      <c r="LE200" s="395"/>
      <c r="LF200" s="395"/>
      <c r="LG200" s="395"/>
      <c r="LH200" s="395"/>
      <c r="LI200" s="395"/>
      <c r="LJ200" s="395"/>
      <c r="LK200" s="395"/>
      <c r="LL200" s="395"/>
      <c r="LM200" s="395"/>
      <c r="LN200" s="395"/>
      <c r="LO200" s="395"/>
      <c r="LP200" s="395"/>
      <c r="LQ200" s="395"/>
      <c r="LR200" s="395"/>
      <c r="LS200" s="395"/>
      <c r="LT200" s="395"/>
      <c r="LU200" s="395"/>
      <c r="LV200" s="395"/>
      <c r="LW200" s="395"/>
      <c r="LX200" s="395"/>
      <c r="LY200" s="395"/>
      <c r="LZ200" s="395"/>
      <c r="MA200" s="395"/>
      <c r="MB200" s="395"/>
      <c r="MC200" s="395"/>
      <c r="MD200" s="395"/>
      <c r="ME200" s="395"/>
      <c r="MF200" s="395"/>
      <c r="MG200" s="395"/>
      <c r="MH200" s="395"/>
      <c r="MI200" s="395"/>
      <c r="MJ200" s="395"/>
      <c r="MK200" s="395"/>
      <c r="ML200" s="395"/>
      <c r="MM200" s="395"/>
      <c r="MN200" s="395"/>
      <c r="MO200" s="395"/>
      <c r="MP200" s="395"/>
      <c r="MQ200" s="395"/>
      <c r="MR200" s="395"/>
      <c r="MS200" s="395"/>
      <c r="MT200" s="395"/>
      <c r="MU200" s="395"/>
      <c r="MV200" s="395"/>
      <c r="MW200" s="395"/>
      <c r="MX200" s="395"/>
      <c r="MY200" s="395"/>
      <c r="MZ200" s="395"/>
      <c r="NA200" s="395"/>
      <c r="NB200" s="395"/>
      <c r="NC200" s="395"/>
      <c r="ND200" s="395"/>
      <c r="NE200" s="395"/>
      <c r="NF200" s="395"/>
      <c r="NG200" s="489"/>
      <c r="NH200" s="475">
        <v>3.0082506831128759</v>
      </c>
      <c r="NI200" s="475">
        <v>25.034662184865351</v>
      </c>
      <c r="NJ200" s="475">
        <v>3.2318808103265027</v>
      </c>
      <c r="NK200" s="475">
        <v>4636.6517759999997</v>
      </c>
      <c r="NL200" s="475">
        <v>18.962599662194613</v>
      </c>
      <c r="NM200" s="475">
        <v>0.19680499999999998</v>
      </c>
      <c r="NN200" s="475">
        <v>0.56581499999999985</v>
      </c>
      <c r="NO200" s="475">
        <v>5.7402000000000002E-2</v>
      </c>
      <c r="NP200" s="475">
        <v>3.5038781744657729E-2</v>
      </c>
      <c r="NQ200" s="475">
        <v>0.45597701841271421</v>
      </c>
      <c r="NR200" s="475">
        <v>1.6052900922229638</v>
      </c>
      <c r="NS200" s="475">
        <v>0</v>
      </c>
      <c r="NT200" s="475">
        <v>14.434683666851422</v>
      </c>
      <c r="NU200" s="475">
        <v>0.55042223216927633</v>
      </c>
      <c r="NV200" s="475">
        <v>0</v>
      </c>
      <c r="NW200" s="475">
        <v>0.35752129576147107</v>
      </c>
      <c r="NX200" s="475">
        <v>0</v>
      </c>
      <c r="NY200" s="475">
        <v>0</v>
      </c>
      <c r="NZ200" s="475">
        <v>0.66860579328745051</v>
      </c>
      <c r="OA200" s="475">
        <v>2.0340000312662421E-2</v>
      </c>
      <c r="OB200" s="475">
        <v>0.30000000000000004</v>
      </c>
      <c r="OC200" s="475">
        <v>1.073150881876491</v>
      </c>
      <c r="OD200" s="475">
        <v>9.8952700093870539E-14</v>
      </c>
      <c r="OE200" s="475">
        <v>1.0166058073873112E-12</v>
      </c>
      <c r="OF200" s="475">
        <v>9.0000000596046487E-2</v>
      </c>
      <c r="OG200" s="475">
        <v>5.6385907530784596E-2</v>
      </c>
      <c r="OH200" s="475">
        <v>0.37992550562003113</v>
      </c>
      <c r="OI200" s="475">
        <v>0.09</v>
      </c>
      <c r="OJ200" s="475">
        <v>4.2799999999999998E-2</v>
      </c>
      <c r="OK200" s="475">
        <v>4.7972000000000001E-2</v>
      </c>
      <c r="OL200" s="475">
        <v>0.62913987544367544</v>
      </c>
      <c r="OM200" s="475" t="s">
        <v>1395</v>
      </c>
      <c r="ON200" s="475">
        <v>1</v>
      </c>
      <c r="OO200" s="475">
        <v>189</v>
      </c>
      <c r="OP200" s="490"/>
      <c r="OQ200" s="491" t="s">
        <v>1395</v>
      </c>
      <c r="OR200" s="478" t="s">
        <v>1395</v>
      </c>
      <c r="OS200" s="479">
        <v>859381.99999999988</v>
      </c>
      <c r="OT200" s="479">
        <v>2045</v>
      </c>
      <c r="OU200" s="479" t="s">
        <v>1395</v>
      </c>
      <c r="OV200" s="479" t="s">
        <v>1395</v>
      </c>
      <c r="OW200" s="479">
        <v>0</v>
      </c>
      <c r="OX200" s="479">
        <v>1</v>
      </c>
      <c r="OY200" s="480">
        <v>1</v>
      </c>
      <c r="OZ200" s="480">
        <v>0.6191723603318785</v>
      </c>
      <c r="PA200" s="481"/>
      <c r="PB200" s="482">
        <v>3.0082506831128759</v>
      </c>
      <c r="PC200" s="483"/>
      <c r="PD200" s="478">
        <v>296.64740989111726</v>
      </c>
      <c r="PE200" s="479">
        <v>3.6776266934510775E-10</v>
      </c>
      <c r="PF200" s="479">
        <v>388.21815698972642</v>
      </c>
      <c r="PG200" s="480">
        <v>3.0082506831128759</v>
      </c>
      <c r="PH200" s="483"/>
      <c r="PI200" s="478">
        <v>3.0082506831128759</v>
      </c>
      <c r="PJ200" s="479">
        <v>122925</v>
      </c>
      <c r="PK200" s="479">
        <v>575</v>
      </c>
      <c r="PL200" s="479">
        <v>6.738823054313281E-2</v>
      </c>
      <c r="PM200" s="484">
        <v>36</v>
      </c>
      <c r="PN200" s="479">
        <v>10368</v>
      </c>
      <c r="PO200" s="485">
        <v>2042</v>
      </c>
      <c r="PP200" s="479">
        <v>33</v>
      </c>
      <c r="PQ200" s="479">
        <v>0</v>
      </c>
      <c r="PR200" s="486" t="s">
        <v>1986</v>
      </c>
      <c r="PS200" s="486" t="s">
        <v>1595</v>
      </c>
      <c r="PT200" s="479">
        <v>1</v>
      </c>
      <c r="PU200" s="487" t="s">
        <v>1985</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row>
    <row r="201" spans="1:457" x14ac:dyDescent="0.35">
      <c r="A201" s="459" t="s">
        <v>1987</v>
      </c>
      <c r="B201" s="460">
        <v>3.0756389136560087</v>
      </c>
      <c r="C201" s="488">
        <f>NPV(About!A$94,'H2 Data'!AE$2:BH$2)/30*AB201+B201</f>
        <v>4.3957429712846086</v>
      </c>
      <c r="D201" s="462" t="s">
        <v>1592</v>
      </c>
      <c r="E201" s="463" t="s">
        <v>1987</v>
      </c>
      <c r="F201" s="463" t="s">
        <v>1391</v>
      </c>
      <c r="G201" s="463" t="s">
        <v>1593</v>
      </c>
      <c r="H201" s="463" t="s">
        <v>1393</v>
      </c>
      <c r="I201" s="463" t="s">
        <v>1595</v>
      </c>
      <c r="J201" s="464">
        <v>2046</v>
      </c>
      <c r="K201" s="465">
        <v>575</v>
      </c>
      <c r="L201" s="466">
        <v>0.95</v>
      </c>
      <c r="M201" s="466">
        <v>2.3300000000000001E-2</v>
      </c>
      <c r="N201" s="466">
        <v>0.25</v>
      </c>
      <c r="O201" s="471">
        <v>0.09</v>
      </c>
      <c r="P201" s="465">
        <v>1</v>
      </c>
      <c r="Q201" s="465">
        <v>2</v>
      </c>
      <c r="R201" s="465">
        <v>30</v>
      </c>
      <c r="S201" s="467" t="s">
        <v>1395</v>
      </c>
      <c r="T201" s="468">
        <v>58567</v>
      </c>
      <c r="U201" s="468">
        <v>577301</v>
      </c>
      <c r="V201" s="468">
        <v>200801</v>
      </c>
      <c r="W201" s="468">
        <v>40159</v>
      </c>
      <c r="X201" s="465">
        <v>0</v>
      </c>
      <c r="Y201" s="469" t="s">
        <v>1945</v>
      </c>
      <c r="Z201" s="470">
        <v>18.559999999999999</v>
      </c>
      <c r="AA201" s="469" t="s">
        <v>1397</v>
      </c>
      <c r="AB201" s="465">
        <v>8.9999999999999993E-3</v>
      </c>
      <c r="AC201" s="466">
        <v>0.7</v>
      </c>
      <c r="AD201" s="466">
        <v>0.7</v>
      </c>
      <c r="AE201" s="466">
        <v>0.7</v>
      </c>
      <c r="AF201" s="467" t="s">
        <v>1398</v>
      </c>
      <c r="AG201" s="465">
        <v>428</v>
      </c>
      <c r="AH201" s="465">
        <v>428</v>
      </c>
      <c r="AI201" s="465">
        <v>428</v>
      </c>
      <c r="AJ201" s="465">
        <v>30</v>
      </c>
      <c r="AK201" s="469" t="s">
        <v>1399</v>
      </c>
      <c r="AL201" s="466">
        <v>1</v>
      </c>
      <c r="AM201" s="466">
        <v>0</v>
      </c>
      <c r="AN201" s="469" t="s">
        <v>1400</v>
      </c>
      <c r="AO201" s="466"/>
      <c r="AP201" s="466"/>
      <c r="AQ201" s="466"/>
      <c r="AR201" s="466"/>
      <c r="AS201" s="466"/>
      <c r="AT201" s="466"/>
      <c r="AU201" s="466"/>
      <c r="AV201" s="466"/>
      <c r="AW201" s="466"/>
      <c r="AX201" s="466"/>
      <c r="AY201" s="466"/>
      <c r="AZ201" s="466"/>
      <c r="BA201" s="466"/>
      <c r="BB201" s="466"/>
      <c r="BC201" s="466"/>
      <c r="BD201" s="466"/>
      <c r="BE201" s="466"/>
      <c r="BF201" s="466"/>
      <c r="BG201" s="466"/>
      <c r="BH201" s="466"/>
      <c r="BI201" s="466"/>
      <c r="BJ201" s="466"/>
      <c r="BK201" s="466"/>
      <c r="BL201" s="466"/>
      <c r="BM201" s="466"/>
      <c r="BN201" s="466"/>
      <c r="BO201" s="466"/>
      <c r="BP201" s="466"/>
      <c r="BQ201" s="466"/>
      <c r="BR201" s="466"/>
      <c r="BS201" s="466"/>
      <c r="BT201" s="466"/>
      <c r="BU201" s="466"/>
      <c r="BV201" s="466"/>
      <c r="BW201" s="466"/>
      <c r="BX201" s="466"/>
      <c r="BY201" s="466"/>
      <c r="BZ201" s="466"/>
      <c r="CA201" s="466"/>
      <c r="CB201" s="466"/>
      <c r="CC201" s="466"/>
      <c r="CD201" s="466"/>
      <c r="CE201" s="466"/>
      <c r="CF201" s="466"/>
      <c r="CG201" s="466"/>
      <c r="CH201" s="466"/>
      <c r="CI201" s="466"/>
      <c r="CJ201" s="466"/>
      <c r="CK201" s="466"/>
      <c r="CL201" s="466"/>
      <c r="CM201" s="466"/>
      <c r="CN201" s="466"/>
      <c r="CO201" s="466"/>
      <c r="CP201" s="466"/>
      <c r="CQ201" s="466"/>
      <c r="CR201" s="466"/>
      <c r="CS201" s="466"/>
      <c r="CT201" s="466"/>
      <c r="CU201" s="466"/>
      <c r="CV201" s="466"/>
      <c r="CW201" s="466"/>
      <c r="CX201" s="466"/>
      <c r="CY201" s="466"/>
      <c r="CZ201" s="466"/>
      <c r="DA201" s="466"/>
      <c r="DB201" s="466"/>
      <c r="DC201" s="466"/>
      <c r="DD201" s="466"/>
      <c r="DE201" s="466"/>
      <c r="DF201" s="466"/>
      <c r="DG201" s="466"/>
      <c r="DH201" s="466"/>
      <c r="DI201" s="466"/>
      <c r="DJ201" s="466"/>
      <c r="DK201" s="466"/>
      <c r="DL201" s="466"/>
      <c r="DM201" s="466"/>
      <c r="DN201" s="466"/>
      <c r="DO201" s="466"/>
      <c r="DP201" s="466"/>
      <c r="DQ201" s="466"/>
      <c r="DR201" s="466"/>
      <c r="DS201" s="466"/>
      <c r="DT201" s="466"/>
      <c r="DU201" s="466"/>
      <c r="DV201" s="466"/>
      <c r="DW201" s="471"/>
      <c r="DX201" s="466"/>
      <c r="DY201" s="466"/>
      <c r="DZ201" s="466"/>
      <c r="EA201" s="466"/>
      <c r="EB201" s="466"/>
      <c r="EC201" s="466"/>
      <c r="ED201" s="466"/>
      <c r="EE201" s="466"/>
      <c r="EF201" s="466"/>
      <c r="EG201" s="466"/>
      <c r="EH201" s="466"/>
      <c r="EI201" s="466"/>
      <c r="EJ201" s="466"/>
      <c r="EK201" s="465"/>
      <c r="EL201" s="465"/>
      <c r="EM201" s="465"/>
      <c r="EN201" s="465"/>
      <c r="EO201" s="466"/>
      <c r="EP201" s="466"/>
      <c r="EQ201" s="466"/>
      <c r="ER201" s="465"/>
      <c r="ES201" s="465"/>
      <c r="ET201" s="465"/>
      <c r="EU201" s="465"/>
      <c r="EV201" s="465"/>
      <c r="EW201" s="467"/>
      <c r="EX201" s="467" t="s">
        <v>1401</v>
      </c>
      <c r="EY201" s="467">
        <v>0</v>
      </c>
      <c r="EZ201" s="467">
        <v>0</v>
      </c>
      <c r="FA201" s="467">
        <v>0</v>
      </c>
      <c r="FB201" s="469" t="s">
        <v>1402</v>
      </c>
      <c r="FC201" s="467">
        <v>62.117280000000001</v>
      </c>
      <c r="FD201" s="469" t="s">
        <v>1403</v>
      </c>
      <c r="FE201" s="467">
        <v>1589.991</v>
      </c>
      <c r="FF201" s="469" t="s">
        <v>1404</v>
      </c>
      <c r="FG201" s="467">
        <v>0</v>
      </c>
      <c r="FH201" s="469" t="s">
        <v>1405</v>
      </c>
      <c r="FI201" s="467">
        <v>0</v>
      </c>
      <c r="FJ201" s="469" t="s">
        <v>1405</v>
      </c>
      <c r="FK201" s="467">
        <v>0</v>
      </c>
      <c r="FL201" s="472">
        <v>0</v>
      </c>
      <c r="FM201" s="473">
        <v>0</v>
      </c>
      <c r="FN201" s="473">
        <v>0</v>
      </c>
      <c r="FO201" s="473">
        <v>0</v>
      </c>
      <c r="FP201" s="473">
        <v>0</v>
      </c>
      <c r="FQ201" s="473">
        <v>0</v>
      </c>
      <c r="FR201" s="473">
        <v>0</v>
      </c>
      <c r="FS201" s="473">
        <v>0</v>
      </c>
      <c r="FT201" s="473">
        <v>0</v>
      </c>
      <c r="FU201" s="473">
        <v>0</v>
      </c>
      <c r="FV201" s="473">
        <v>0</v>
      </c>
      <c r="FW201" s="473">
        <v>0</v>
      </c>
      <c r="FX201" s="473">
        <v>0</v>
      </c>
      <c r="FY201" s="473">
        <v>0</v>
      </c>
      <c r="FZ201" s="473">
        <v>0</v>
      </c>
      <c r="GA201" s="473">
        <v>0</v>
      </c>
      <c r="GB201" s="473">
        <v>0</v>
      </c>
      <c r="GC201" s="473">
        <v>0</v>
      </c>
      <c r="GD201" s="473">
        <v>0</v>
      </c>
      <c r="GE201" s="473">
        <v>0</v>
      </c>
      <c r="GF201" s="473">
        <v>0</v>
      </c>
      <c r="GG201" s="473">
        <v>0</v>
      </c>
      <c r="GH201" s="473">
        <v>0</v>
      </c>
      <c r="GI201" s="473">
        <v>0</v>
      </c>
      <c r="GJ201" s="473">
        <v>0</v>
      </c>
      <c r="GK201" s="473">
        <v>0</v>
      </c>
      <c r="GL201" s="473">
        <v>0</v>
      </c>
      <c r="GM201" s="473">
        <v>0</v>
      </c>
      <c r="GN201" s="473">
        <v>0</v>
      </c>
      <c r="GO201" s="473">
        <v>0</v>
      </c>
      <c r="GP201" s="473">
        <v>0</v>
      </c>
      <c r="GQ201" s="473">
        <v>0</v>
      </c>
      <c r="GR201" s="473">
        <v>0</v>
      </c>
      <c r="GS201" s="473">
        <v>0</v>
      </c>
      <c r="GT201" s="473">
        <v>0</v>
      </c>
      <c r="GU201" s="473">
        <v>0</v>
      </c>
      <c r="GV201" s="473">
        <v>0</v>
      </c>
      <c r="GW201" s="473">
        <v>0</v>
      </c>
      <c r="GX201" s="473">
        <v>0</v>
      </c>
      <c r="GY201" s="473">
        <v>0</v>
      </c>
      <c r="GZ201" s="473">
        <v>0</v>
      </c>
      <c r="HA201" s="473">
        <v>0</v>
      </c>
      <c r="HB201" s="473">
        <v>0</v>
      </c>
      <c r="HC201" s="473">
        <v>0</v>
      </c>
      <c r="HD201" s="473">
        <v>0</v>
      </c>
      <c r="HE201" s="473">
        <v>0</v>
      </c>
      <c r="HF201" s="473">
        <v>0</v>
      </c>
      <c r="HG201" s="473">
        <v>0</v>
      </c>
      <c r="HH201" s="473">
        <v>0</v>
      </c>
      <c r="HI201" s="473">
        <v>0</v>
      </c>
      <c r="HJ201" s="473">
        <v>0</v>
      </c>
      <c r="HK201" s="473">
        <v>0</v>
      </c>
      <c r="HL201" s="473">
        <v>0</v>
      </c>
      <c r="HM201" s="473">
        <v>0</v>
      </c>
      <c r="HN201" s="473">
        <v>0</v>
      </c>
      <c r="HO201" s="473">
        <v>0</v>
      </c>
      <c r="HP201" s="473">
        <v>0</v>
      </c>
      <c r="HQ201" s="473">
        <v>0</v>
      </c>
      <c r="HR201" s="473">
        <v>0</v>
      </c>
      <c r="HS201" s="473">
        <v>0</v>
      </c>
      <c r="HT201" s="473">
        <v>0</v>
      </c>
      <c r="HU201" s="473">
        <v>0</v>
      </c>
      <c r="HV201" s="473">
        <v>0</v>
      </c>
      <c r="HW201" s="473">
        <v>0</v>
      </c>
      <c r="HX201" s="473">
        <v>0</v>
      </c>
      <c r="HY201" s="473">
        <v>0</v>
      </c>
      <c r="HZ201" s="473">
        <v>0</v>
      </c>
      <c r="IA201" s="473">
        <v>0</v>
      </c>
      <c r="IB201" s="473">
        <v>0</v>
      </c>
      <c r="IC201" s="473">
        <v>0</v>
      </c>
      <c r="ID201" s="473">
        <v>0</v>
      </c>
      <c r="IE201" s="473">
        <v>0</v>
      </c>
      <c r="IF201" s="473">
        <v>0</v>
      </c>
      <c r="IG201" s="473">
        <v>0</v>
      </c>
      <c r="IH201" s="473">
        <v>0</v>
      </c>
      <c r="II201" s="473">
        <v>0</v>
      </c>
      <c r="IJ201" s="473">
        <v>0</v>
      </c>
      <c r="IK201" s="473">
        <v>0</v>
      </c>
      <c r="IL201" s="473">
        <v>0</v>
      </c>
      <c r="IM201" s="473">
        <v>0</v>
      </c>
      <c r="IN201" s="473">
        <v>0</v>
      </c>
      <c r="IO201" s="473">
        <v>0</v>
      </c>
      <c r="IP201" s="473">
        <v>0</v>
      </c>
      <c r="IQ201" s="473">
        <v>0</v>
      </c>
      <c r="IR201" s="473">
        <v>0</v>
      </c>
      <c r="IS201" s="473">
        <v>0</v>
      </c>
      <c r="IT201" s="473">
        <v>0</v>
      </c>
      <c r="IU201" s="473">
        <v>0</v>
      </c>
      <c r="IV201" s="473">
        <v>0</v>
      </c>
      <c r="IW201" s="473">
        <v>0</v>
      </c>
      <c r="IX201" s="473">
        <v>0</v>
      </c>
      <c r="IY201" s="473">
        <v>0</v>
      </c>
      <c r="IZ201" s="473">
        <v>0</v>
      </c>
      <c r="JA201" s="473">
        <v>0</v>
      </c>
      <c r="JB201" s="473">
        <v>0</v>
      </c>
      <c r="JC201" s="473">
        <v>0</v>
      </c>
      <c r="JD201" s="473">
        <v>0</v>
      </c>
      <c r="JE201" s="473">
        <v>0</v>
      </c>
      <c r="JF201" s="473">
        <v>0</v>
      </c>
      <c r="JG201" s="473">
        <v>0</v>
      </c>
      <c r="JH201" s="473">
        <v>0</v>
      </c>
      <c r="JI201" s="467" t="s">
        <v>1416</v>
      </c>
      <c r="JJ201" s="467" t="s">
        <v>1416</v>
      </c>
      <c r="JK201" s="395"/>
      <c r="JL201" s="395"/>
      <c r="JM201" s="395"/>
      <c r="JN201" s="395"/>
      <c r="JO201" s="395"/>
      <c r="JP201" s="395"/>
      <c r="JQ201" s="395"/>
      <c r="JR201" s="395"/>
      <c r="JS201" s="395"/>
      <c r="JT201" s="395"/>
      <c r="JU201" s="395"/>
      <c r="JV201" s="395"/>
      <c r="JW201" s="395"/>
      <c r="JX201" s="395"/>
      <c r="JY201" s="395"/>
      <c r="JZ201" s="395"/>
      <c r="KA201" s="395"/>
      <c r="KB201" s="395"/>
      <c r="KC201" s="395"/>
      <c r="KD201" s="395"/>
      <c r="KE201" s="395"/>
      <c r="KF201" s="395"/>
      <c r="KG201" s="395"/>
      <c r="KH201" s="395"/>
      <c r="KI201" s="395"/>
      <c r="KJ201" s="395"/>
      <c r="KK201" s="395"/>
      <c r="KL201" s="395"/>
      <c r="KM201" s="395"/>
      <c r="KN201" s="395"/>
      <c r="KO201" s="395"/>
      <c r="KP201" s="395"/>
      <c r="KQ201" s="395"/>
      <c r="KR201" s="395"/>
      <c r="KS201" s="395"/>
      <c r="KT201" s="395"/>
      <c r="KU201" s="395"/>
      <c r="KV201" s="395"/>
      <c r="KW201" s="395"/>
      <c r="KX201" s="395"/>
      <c r="KY201" s="395"/>
      <c r="KZ201" s="395"/>
      <c r="LA201" s="395"/>
      <c r="LB201" s="395"/>
      <c r="LC201" s="395"/>
      <c r="LD201" s="395"/>
      <c r="LE201" s="395"/>
      <c r="LF201" s="395"/>
      <c r="LG201" s="395"/>
      <c r="LH201" s="395"/>
      <c r="LI201" s="395"/>
      <c r="LJ201" s="395"/>
      <c r="LK201" s="395"/>
      <c r="LL201" s="395"/>
      <c r="LM201" s="395"/>
      <c r="LN201" s="395"/>
      <c r="LO201" s="395"/>
      <c r="LP201" s="395"/>
      <c r="LQ201" s="395"/>
      <c r="LR201" s="395"/>
      <c r="LS201" s="395"/>
      <c r="LT201" s="395"/>
      <c r="LU201" s="395"/>
      <c r="LV201" s="395"/>
      <c r="LW201" s="395"/>
      <c r="LX201" s="395"/>
      <c r="LY201" s="395"/>
      <c r="LZ201" s="395"/>
      <c r="MA201" s="395"/>
      <c r="MB201" s="395"/>
      <c r="MC201" s="395"/>
      <c r="MD201" s="395"/>
      <c r="ME201" s="395"/>
      <c r="MF201" s="395"/>
      <c r="MG201" s="395"/>
      <c r="MH201" s="395"/>
      <c r="MI201" s="395"/>
      <c r="MJ201" s="395"/>
      <c r="MK201" s="395"/>
      <c r="ML201" s="395"/>
      <c r="MM201" s="395"/>
      <c r="MN201" s="395"/>
      <c r="MO201" s="395"/>
      <c r="MP201" s="395"/>
      <c r="MQ201" s="395"/>
      <c r="MR201" s="395"/>
      <c r="MS201" s="395"/>
      <c r="MT201" s="395"/>
      <c r="MU201" s="395"/>
      <c r="MV201" s="395"/>
      <c r="MW201" s="395"/>
      <c r="MX201" s="395"/>
      <c r="MY201" s="395"/>
      <c r="MZ201" s="395"/>
      <c r="NA201" s="395"/>
      <c r="NB201" s="395"/>
      <c r="NC201" s="395"/>
      <c r="ND201" s="395"/>
      <c r="NE201" s="395"/>
      <c r="NF201" s="395"/>
      <c r="NG201" s="489"/>
      <c r="NH201" s="475">
        <v>3.0756389136560087</v>
      </c>
      <c r="NI201" s="475">
        <v>25.595467039445307</v>
      </c>
      <c r="NJ201" s="475">
        <v>3.3009252430218172</v>
      </c>
      <c r="NK201" s="475">
        <v>4636.6517759999997</v>
      </c>
      <c r="NL201" s="475">
        <v>19.387134635132089</v>
      </c>
      <c r="NM201" s="475">
        <v>0.20080100000000001</v>
      </c>
      <c r="NN201" s="475">
        <v>0.57730099999999995</v>
      </c>
      <c r="NO201" s="475">
        <v>5.8567000000000001E-2</v>
      </c>
      <c r="NP201" s="475">
        <v>3.5750076228054851E-2</v>
      </c>
      <c r="NQ201" s="475">
        <v>0.46523365960711682</v>
      </c>
      <c r="NR201" s="475">
        <v>1.6378771604731095</v>
      </c>
      <c r="NS201" s="475">
        <v>0</v>
      </c>
      <c r="NT201" s="475">
        <v>14.743649450039836</v>
      </c>
      <c r="NU201" s="475">
        <v>0.56159144046050335</v>
      </c>
      <c r="NV201" s="475">
        <v>0</v>
      </c>
      <c r="NW201" s="475">
        <v>0.37187580736545589</v>
      </c>
      <c r="NX201" s="475">
        <v>0</v>
      </c>
      <c r="NY201" s="475">
        <v>0</v>
      </c>
      <c r="NZ201" s="475">
        <v>0.69873796472995431</v>
      </c>
      <c r="OA201" s="475">
        <v>2.0339999604341113E-2</v>
      </c>
      <c r="OB201" s="475">
        <v>0.30000000000000004</v>
      </c>
      <c r="OC201" s="475">
        <v>1.10013072241869</v>
      </c>
      <c r="OD201" s="475">
        <v>8.9821133848276476E-14</v>
      </c>
      <c r="OE201" s="475">
        <v>9.2279125490914272E-13</v>
      </c>
      <c r="OF201" s="475">
        <v>9.0000000596046487E-2</v>
      </c>
      <c r="OG201" s="475">
        <v>5.6657031178474426E-2</v>
      </c>
      <c r="OH201" s="475">
        <v>0.38297911479216529</v>
      </c>
      <c r="OI201" s="475">
        <v>0.09</v>
      </c>
      <c r="OJ201" s="475">
        <v>4.2799999999999991E-2</v>
      </c>
      <c r="OK201" s="475">
        <v>4.7971999999999994E-2</v>
      </c>
      <c r="OL201" s="475">
        <v>0.61659829136570199</v>
      </c>
      <c r="OM201" s="475" t="s">
        <v>1395</v>
      </c>
      <c r="ON201" s="475">
        <v>1</v>
      </c>
      <c r="OO201" s="475">
        <v>190</v>
      </c>
      <c r="OP201" s="490"/>
      <c r="OQ201" s="491" t="s">
        <v>1395</v>
      </c>
      <c r="OR201" s="478" t="s">
        <v>1395</v>
      </c>
      <c r="OS201" s="479">
        <v>876828</v>
      </c>
      <c r="OT201" s="479">
        <v>2046</v>
      </c>
      <c r="OU201" s="479" t="s">
        <v>1395</v>
      </c>
      <c r="OV201" s="479" t="s">
        <v>1395</v>
      </c>
      <c r="OW201" s="479">
        <v>0</v>
      </c>
      <c r="OX201" s="479">
        <v>1</v>
      </c>
      <c r="OY201" s="480">
        <v>1</v>
      </c>
      <c r="OZ201" s="480">
        <v>0.60682945146165224</v>
      </c>
      <c r="PA201" s="481"/>
      <c r="PB201" s="482">
        <v>3.0756389136560087</v>
      </c>
      <c r="PC201" s="483"/>
      <c r="PD201" s="478">
        <v>296.63598860722402</v>
      </c>
      <c r="PE201" s="479">
        <v>3.2717011886190891E-10</v>
      </c>
      <c r="PF201" s="479">
        <v>390.04476614031086</v>
      </c>
      <c r="PG201" s="480">
        <v>3.0756389136560087</v>
      </c>
      <c r="PH201" s="483"/>
      <c r="PI201" s="478">
        <v>3.0756389136560087</v>
      </c>
      <c r="PJ201" s="479">
        <v>123500</v>
      </c>
      <c r="PK201" s="479">
        <v>575</v>
      </c>
      <c r="PL201" s="479">
        <v>6.7836171653775867E-2</v>
      </c>
      <c r="PM201" s="484">
        <v>36</v>
      </c>
      <c r="PN201" s="479">
        <v>10332</v>
      </c>
      <c r="PO201" s="485">
        <v>2043</v>
      </c>
      <c r="PP201" s="479">
        <v>33</v>
      </c>
      <c r="PQ201" s="479">
        <v>0</v>
      </c>
      <c r="PR201" s="486" t="s">
        <v>1988</v>
      </c>
      <c r="PS201" s="486" t="s">
        <v>1595</v>
      </c>
      <c r="PT201" s="479">
        <v>1</v>
      </c>
      <c r="PU201" s="487" t="s">
        <v>1987</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row>
    <row r="202" spans="1:457" x14ac:dyDescent="0.35">
      <c r="A202" s="459" t="s">
        <v>1989</v>
      </c>
      <c r="B202" s="460">
        <v>3.1434750853097846</v>
      </c>
      <c r="C202" s="488">
        <f>NPV(About!A$94,'H2 Data'!AE$2:BH$2)/30*AB202+B202</f>
        <v>4.463579142938384</v>
      </c>
      <c r="D202" s="462" t="s">
        <v>1592</v>
      </c>
      <c r="E202" s="463" t="s">
        <v>1989</v>
      </c>
      <c r="F202" s="463" t="s">
        <v>1391</v>
      </c>
      <c r="G202" s="463" t="s">
        <v>1593</v>
      </c>
      <c r="H202" s="463" t="s">
        <v>1393</v>
      </c>
      <c r="I202" s="463" t="s">
        <v>1595</v>
      </c>
      <c r="J202" s="464">
        <v>2047</v>
      </c>
      <c r="K202" s="465">
        <v>575</v>
      </c>
      <c r="L202" s="466">
        <v>0.95</v>
      </c>
      <c r="M202" s="466">
        <v>2.3300000000000001E-2</v>
      </c>
      <c r="N202" s="466">
        <v>0.25</v>
      </c>
      <c r="O202" s="471">
        <v>0.09</v>
      </c>
      <c r="P202" s="465">
        <v>1</v>
      </c>
      <c r="Q202" s="465">
        <v>2</v>
      </c>
      <c r="R202" s="465">
        <v>30</v>
      </c>
      <c r="S202" s="467" t="s">
        <v>1395</v>
      </c>
      <c r="T202" s="468">
        <v>59756</v>
      </c>
      <c r="U202" s="468">
        <v>589021</v>
      </c>
      <c r="V202" s="468">
        <v>204877</v>
      </c>
      <c r="W202" s="468">
        <v>40974</v>
      </c>
      <c r="X202" s="465">
        <v>0</v>
      </c>
      <c r="Y202" s="469" t="s">
        <v>1945</v>
      </c>
      <c r="Z202" s="470">
        <v>18.559999999999999</v>
      </c>
      <c r="AA202" s="469" t="s">
        <v>1397</v>
      </c>
      <c r="AB202" s="465">
        <v>8.9999999999999993E-3</v>
      </c>
      <c r="AC202" s="466">
        <v>0.7</v>
      </c>
      <c r="AD202" s="466">
        <v>0.7</v>
      </c>
      <c r="AE202" s="466">
        <v>0.7</v>
      </c>
      <c r="AF202" s="467" t="s">
        <v>1398</v>
      </c>
      <c r="AG202" s="465">
        <v>428</v>
      </c>
      <c r="AH202" s="465">
        <v>428</v>
      </c>
      <c r="AI202" s="465">
        <v>428</v>
      </c>
      <c r="AJ202" s="465">
        <v>30</v>
      </c>
      <c r="AK202" s="469" t="s">
        <v>1399</v>
      </c>
      <c r="AL202" s="466">
        <v>1</v>
      </c>
      <c r="AM202" s="466">
        <v>0</v>
      </c>
      <c r="AN202" s="469" t="s">
        <v>1400</v>
      </c>
      <c r="AO202" s="466"/>
      <c r="AP202" s="466"/>
      <c r="AQ202" s="466"/>
      <c r="AR202" s="466"/>
      <c r="AS202" s="466"/>
      <c r="AT202" s="466"/>
      <c r="AU202" s="466"/>
      <c r="AV202" s="466"/>
      <c r="AW202" s="466"/>
      <c r="AX202" s="466"/>
      <c r="AY202" s="466"/>
      <c r="AZ202" s="466"/>
      <c r="BA202" s="466"/>
      <c r="BB202" s="466"/>
      <c r="BC202" s="466"/>
      <c r="BD202" s="466"/>
      <c r="BE202" s="466"/>
      <c r="BF202" s="466"/>
      <c r="BG202" s="466"/>
      <c r="BH202" s="466"/>
      <c r="BI202" s="466"/>
      <c r="BJ202" s="466"/>
      <c r="BK202" s="466"/>
      <c r="BL202" s="466"/>
      <c r="BM202" s="466"/>
      <c r="BN202" s="466"/>
      <c r="BO202" s="466"/>
      <c r="BP202" s="466"/>
      <c r="BQ202" s="466"/>
      <c r="BR202" s="466"/>
      <c r="BS202" s="466"/>
      <c r="BT202" s="466"/>
      <c r="BU202" s="466"/>
      <c r="BV202" s="466"/>
      <c r="BW202" s="466"/>
      <c r="BX202" s="466"/>
      <c r="BY202" s="466"/>
      <c r="BZ202" s="466"/>
      <c r="CA202" s="466"/>
      <c r="CB202" s="466"/>
      <c r="CC202" s="466"/>
      <c r="CD202" s="466"/>
      <c r="CE202" s="466"/>
      <c r="CF202" s="466"/>
      <c r="CG202" s="466"/>
      <c r="CH202" s="466"/>
      <c r="CI202" s="466"/>
      <c r="CJ202" s="466"/>
      <c r="CK202" s="466"/>
      <c r="CL202" s="466"/>
      <c r="CM202" s="466"/>
      <c r="CN202" s="466"/>
      <c r="CO202" s="466"/>
      <c r="CP202" s="466"/>
      <c r="CQ202" s="466"/>
      <c r="CR202" s="466"/>
      <c r="CS202" s="466"/>
      <c r="CT202" s="466"/>
      <c r="CU202" s="466"/>
      <c r="CV202" s="466"/>
      <c r="CW202" s="466"/>
      <c r="CX202" s="466"/>
      <c r="CY202" s="466"/>
      <c r="CZ202" s="466"/>
      <c r="DA202" s="466"/>
      <c r="DB202" s="466"/>
      <c r="DC202" s="466"/>
      <c r="DD202" s="466"/>
      <c r="DE202" s="466"/>
      <c r="DF202" s="466"/>
      <c r="DG202" s="466"/>
      <c r="DH202" s="466"/>
      <c r="DI202" s="466"/>
      <c r="DJ202" s="466"/>
      <c r="DK202" s="466"/>
      <c r="DL202" s="466"/>
      <c r="DM202" s="466"/>
      <c r="DN202" s="466"/>
      <c r="DO202" s="466"/>
      <c r="DP202" s="466"/>
      <c r="DQ202" s="466"/>
      <c r="DR202" s="466"/>
      <c r="DS202" s="466"/>
      <c r="DT202" s="466"/>
      <c r="DU202" s="466"/>
      <c r="DV202" s="466"/>
      <c r="DW202" s="471"/>
      <c r="DX202" s="466"/>
      <c r="DY202" s="466"/>
      <c r="DZ202" s="466"/>
      <c r="EA202" s="466"/>
      <c r="EB202" s="466"/>
      <c r="EC202" s="466"/>
      <c r="ED202" s="466"/>
      <c r="EE202" s="466"/>
      <c r="EF202" s="466"/>
      <c r="EG202" s="466"/>
      <c r="EH202" s="466"/>
      <c r="EI202" s="466"/>
      <c r="EJ202" s="466"/>
      <c r="EK202" s="465"/>
      <c r="EL202" s="465"/>
      <c r="EM202" s="465"/>
      <c r="EN202" s="465"/>
      <c r="EO202" s="466"/>
      <c r="EP202" s="466"/>
      <c r="EQ202" s="466"/>
      <c r="ER202" s="465"/>
      <c r="ES202" s="465"/>
      <c r="ET202" s="465"/>
      <c r="EU202" s="465"/>
      <c r="EV202" s="465"/>
      <c r="EW202" s="467"/>
      <c r="EX202" s="467" t="s">
        <v>1401</v>
      </c>
      <c r="EY202" s="467">
        <v>0</v>
      </c>
      <c r="EZ202" s="467">
        <v>0</v>
      </c>
      <c r="FA202" s="467">
        <v>0</v>
      </c>
      <c r="FB202" s="469" t="s">
        <v>1402</v>
      </c>
      <c r="FC202" s="467">
        <v>62.117280000000001</v>
      </c>
      <c r="FD202" s="469" t="s">
        <v>1403</v>
      </c>
      <c r="FE202" s="467">
        <v>1589.991</v>
      </c>
      <c r="FF202" s="469" t="s">
        <v>1404</v>
      </c>
      <c r="FG202" s="467">
        <v>0</v>
      </c>
      <c r="FH202" s="469" t="s">
        <v>1405</v>
      </c>
      <c r="FI202" s="467">
        <v>0</v>
      </c>
      <c r="FJ202" s="469" t="s">
        <v>1405</v>
      </c>
      <c r="FK202" s="467">
        <v>0</v>
      </c>
      <c r="FL202" s="472">
        <v>0</v>
      </c>
      <c r="FM202" s="473">
        <v>0</v>
      </c>
      <c r="FN202" s="473">
        <v>0</v>
      </c>
      <c r="FO202" s="473">
        <v>0</v>
      </c>
      <c r="FP202" s="473">
        <v>0</v>
      </c>
      <c r="FQ202" s="473">
        <v>0</v>
      </c>
      <c r="FR202" s="473">
        <v>0</v>
      </c>
      <c r="FS202" s="473">
        <v>0</v>
      </c>
      <c r="FT202" s="473">
        <v>0</v>
      </c>
      <c r="FU202" s="473">
        <v>0</v>
      </c>
      <c r="FV202" s="473">
        <v>0</v>
      </c>
      <c r="FW202" s="473">
        <v>0</v>
      </c>
      <c r="FX202" s="473">
        <v>0</v>
      </c>
      <c r="FY202" s="473">
        <v>0</v>
      </c>
      <c r="FZ202" s="473">
        <v>0</v>
      </c>
      <c r="GA202" s="473">
        <v>0</v>
      </c>
      <c r="GB202" s="473">
        <v>0</v>
      </c>
      <c r="GC202" s="473">
        <v>0</v>
      </c>
      <c r="GD202" s="473">
        <v>0</v>
      </c>
      <c r="GE202" s="473">
        <v>0</v>
      </c>
      <c r="GF202" s="473">
        <v>0</v>
      </c>
      <c r="GG202" s="473">
        <v>0</v>
      </c>
      <c r="GH202" s="473">
        <v>0</v>
      </c>
      <c r="GI202" s="473">
        <v>0</v>
      </c>
      <c r="GJ202" s="473">
        <v>0</v>
      </c>
      <c r="GK202" s="473">
        <v>0</v>
      </c>
      <c r="GL202" s="473">
        <v>0</v>
      </c>
      <c r="GM202" s="473">
        <v>0</v>
      </c>
      <c r="GN202" s="473">
        <v>0</v>
      </c>
      <c r="GO202" s="473">
        <v>0</v>
      </c>
      <c r="GP202" s="473">
        <v>0</v>
      </c>
      <c r="GQ202" s="473">
        <v>0</v>
      </c>
      <c r="GR202" s="473">
        <v>0</v>
      </c>
      <c r="GS202" s="473">
        <v>0</v>
      </c>
      <c r="GT202" s="473">
        <v>0</v>
      </c>
      <c r="GU202" s="473">
        <v>0</v>
      </c>
      <c r="GV202" s="473">
        <v>0</v>
      </c>
      <c r="GW202" s="473">
        <v>0</v>
      </c>
      <c r="GX202" s="473">
        <v>0</v>
      </c>
      <c r="GY202" s="473">
        <v>0</v>
      </c>
      <c r="GZ202" s="473">
        <v>0</v>
      </c>
      <c r="HA202" s="473">
        <v>0</v>
      </c>
      <c r="HB202" s="473">
        <v>0</v>
      </c>
      <c r="HC202" s="473">
        <v>0</v>
      </c>
      <c r="HD202" s="473">
        <v>0</v>
      </c>
      <c r="HE202" s="473">
        <v>0</v>
      </c>
      <c r="HF202" s="473">
        <v>0</v>
      </c>
      <c r="HG202" s="473">
        <v>0</v>
      </c>
      <c r="HH202" s="473">
        <v>0</v>
      </c>
      <c r="HI202" s="473">
        <v>0</v>
      </c>
      <c r="HJ202" s="473">
        <v>0</v>
      </c>
      <c r="HK202" s="473">
        <v>0</v>
      </c>
      <c r="HL202" s="473">
        <v>0</v>
      </c>
      <c r="HM202" s="473">
        <v>0</v>
      </c>
      <c r="HN202" s="473">
        <v>0</v>
      </c>
      <c r="HO202" s="473">
        <v>0</v>
      </c>
      <c r="HP202" s="473">
        <v>0</v>
      </c>
      <c r="HQ202" s="473">
        <v>0</v>
      </c>
      <c r="HR202" s="473">
        <v>0</v>
      </c>
      <c r="HS202" s="473">
        <v>0</v>
      </c>
      <c r="HT202" s="473">
        <v>0</v>
      </c>
      <c r="HU202" s="473">
        <v>0</v>
      </c>
      <c r="HV202" s="473">
        <v>0</v>
      </c>
      <c r="HW202" s="473">
        <v>0</v>
      </c>
      <c r="HX202" s="473">
        <v>0</v>
      </c>
      <c r="HY202" s="473">
        <v>0</v>
      </c>
      <c r="HZ202" s="473">
        <v>0</v>
      </c>
      <c r="IA202" s="473">
        <v>0</v>
      </c>
      <c r="IB202" s="473">
        <v>0</v>
      </c>
      <c r="IC202" s="473">
        <v>0</v>
      </c>
      <c r="ID202" s="473">
        <v>0</v>
      </c>
      <c r="IE202" s="473">
        <v>0</v>
      </c>
      <c r="IF202" s="473">
        <v>0</v>
      </c>
      <c r="IG202" s="473">
        <v>0</v>
      </c>
      <c r="IH202" s="473">
        <v>0</v>
      </c>
      <c r="II202" s="473">
        <v>0</v>
      </c>
      <c r="IJ202" s="473">
        <v>0</v>
      </c>
      <c r="IK202" s="473">
        <v>0</v>
      </c>
      <c r="IL202" s="473">
        <v>0</v>
      </c>
      <c r="IM202" s="473">
        <v>0</v>
      </c>
      <c r="IN202" s="473">
        <v>0</v>
      </c>
      <c r="IO202" s="473">
        <v>0</v>
      </c>
      <c r="IP202" s="473">
        <v>0</v>
      </c>
      <c r="IQ202" s="473">
        <v>0</v>
      </c>
      <c r="IR202" s="473">
        <v>0</v>
      </c>
      <c r="IS202" s="473">
        <v>0</v>
      </c>
      <c r="IT202" s="473">
        <v>0</v>
      </c>
      <c r="IU202" s="473">
        <v>0</v>
      </c>
      <c r="IV202" s="473">
        <v>0</v>
      </c>
      <c r="IW202" s="473">
        <v>0</v>
      </c>
      <c r="IX202" s="473">
        <v>0</v>
      </c>
      <c r="IY202" s="473">
        <v>0</v>
      </c>
      <c r="IZ202" s="473">
        <v>0</v>
      </c>
      <c r="JA202" s="473">
        <v>0</v>
      </c>
      <c r="JB202" s="473">
        <v>0</v>
      </c>
      <c r="JC202" s="473">
        <v>0</v>
      </c>
      <c r="JD202" s="473">
        <v>0</v>
      </c>
      <c r="JE202" s="473">
        <v>0</v>
      </c>
      <c r="JF202" s="473">
        <v>0</v>
      </c>
      <c r="JG202" s="473">
        <v>0</v>
      </c>
      <c r="JH202" s="473">
        <v>0</v>
      </c>
      <c r="JI202" s="467" t="s">
        <v>1416</v>
      </c>
      <c r="JJ202" s="467" t="s">
        <v>1416</v>
      </c>
      <c r="JK202" s="395"/>
      <c r="JL202" s="395"/>
      <c r="JM202" s="395"/>
      <c r="JN202" s="395"/>
      <c r="JO202" s="395"/>
      <c r="JP202" s="395"/>
      <c r="JQ202" s="395"/>
      <c r="JR202" s="395"/>
      <c r="JS202" s="395"/>
      <c r="JT202" s="395"/>
      <c r="JU202" s="395"/>
      <c r="JV202" s="395"/>
      <c r="JW202" s="395"/>
      <c r="JX202" s="395"/>
      <c r="JY202" s="395"/>
      <c r="JZ202" s="395"/>
      <c r="KA202" s="395"/>
      <c r="KB202" s="395"/>
      <c r="KC202" s="395"/>
      <c r="KD202" s="395"/>
      <c r="KE202" s="395"/>
      <c r="KF202" s="395"/>
      <c r="KG202" s="395"/>
      <c r="KH202" s="395"/>
      <c r="KI202" s="395"/>
      <c r="KJ202" s="395"/>
      <c r="KK202" s="395"/>
      <c r="KL202" s="395"/>
      <c r="KM202" s="395"/>
      <c r="KN202" s="395"/>
      <c r="KO202" s="395"/>
      <c r="KP202" s="395"/>
      <c r="KQ202" s="395"/>
      <c r="KR202" s="395"/>
      <c r="KS202" s="395"/>
      <c r="KT202" s="395"/>
      <c r="KU202" s="395"/>
      <c r="KV202" s="395"/>
      <c r="KW202" s="395"/>
      <c r="KX202" s="395"/>
      <c r="KY202" s="395"/>
      <c r="KZ202" s="395"/>
      <c r="LA202" s="395"/>
      <c r="LB202" s="395"/>
      <c r="LC202" s="395"/>
      <c r="LD202" s="395"/>
      <c r="LE202" s="395"/>
      <c r="LF202" s="395"/>
      <c r="LG202" s="395"/>
      <c r="LH202" s="395"/>
      <c r="LI202" s="395"/>
      <c r="LJ202" s="395"/>
      <c r="LK202" s="395"/>
      <c r="LL202" s="395"/>
      <c r="LM202" s="395"/>
      <c r="LN202" s="395"/>
      <c r="LO202" s="395"/>
      <c r="LP202" s="395"/>
      <c r="LQ202" s="395"/>
      <c r="LR202" s="395"/>
      <c r="LS202" s="395"/>
      <c r="LT202" s="395"/>
      <c r="LU202" s="395"/>
      <c r="LV202" s="395"/>
      <c r="LW202" s="395"/>
      <c r="LX202" s="395"/>
      <c r="LY202" s="395"/>
      <c r="LZ202" s="395"/>
      <c r="MA202" s="395"/>
      <c r="MB202" s="395"/>
      <c r="MC202" s="395"/>
      <c r="MD202" s="395"/>
      <c r="ME202" s="395"/>
      <c r="MF202" s="395"/>
      <c r="MG202" s="395"/>
      <c r="MH202" s="395"/>
      <c r="MI202" s="395"/>
      <c r="MJ202" s="395"/>
      <c r="MK202" s="395"/>
      <c r="ML202" s="395"/>
      <c r="MM202" s="395"/>
      <c r="MN202" s="395"/>
      <c r="MO202" s="395"/>
      <c r="MP202" s="395"/>
      <c r="MQ202" s="395"/>
      <c r="MR202" s="395"/>
      <c r="MS202" s="395"/>
      <c r="MT202" s="395"/>
      <c r="MU202" s="395"/>
      <c r="MV202" s="395"/>
      <c r="MW202" s="395"/>
      <c r="MX202" s="395"/>
      <c r="MY202" s="395"/>
      <c r="MZ202" s="395"/>
      <c r="NA202" s="395"/>
      <c r="NB202" s="395"/>
      <c r="NC202" s="395"/>
      <c r="ND202" s="395"/>
      <c r="NE202" s="395"/>
      <c r="NF202" s="395"/>
      <c r="NG202" s="489"/>
      <c r="NH202" s="475">
        <v>3.1434750853097846</v>
      </c>
      <c r="NI202" s="475">
        <v>26.159999659948024</v>
      </c>
      <c r="NJ202" s="475">
        <v>3.3708510054037455</v>
      </c>
      <c r="NK202" s="475">
        <v>4637.074943999999</v>
      </c>
      <c r="NL202" s="475">
        <v>19.816872423219777</v>
      </c>
      <c r="NM202" s="475">
        <v>0.204877</v>
      </c>
      <c r="NN202" s="475">
        <v>0.58902100000000002</v>
      </c>
      <c r="NO202" s="475">
        <v>5.9755999999999997E-2</v>
      </c>
      <c r="NP202" s="475">
        <v>3.6475831792906546E-2</v>
      </c>
      <c r="NQ202" s="475">
        <v>0.47467824726176522</v>
      </c>
      <c r="NR202" s="475">
        <v>1.6711167779955465</v>
      </c>
      <c r="NS202" s="475">
        <v>0</v>
      </c>
      <c r="NT202" s="475">
        <v>15.05783235211906</v>
      </c>
      <c r="NU202" s="475">
        <v>0.57305638499585509</v>
      </c>
      <c r="NV202" s="475">
        <v>0</v>
      </c>
      <c r="NW202" s="475">
        <v>0.38579566825426514</v>
      </c>
      <c r="NX202" s="475">
        <v>0</v>
      </c>
      <c r="NY202" s="475">
        <v>0</v>
      </c>
      <c r="NZ202" s="475">
        <v>0.72778732900747234</v>
      </c>
      <c r="OA202" s="475">
        <v>2.0340000159551817E-2</v>
      </c>
      <c r="OB202" s="475">
        <v>0.30000000000000004</v>
      </c>
      <c r="OC202" s="475">
        <v>1.1273613987072699</v>
      </c>
      <c r="OD202" s="475">
        <v>8.2464406541782247E-14</v>
      </c>
      <c r="OE202" s="475">
        <v>8.4721078367336993E-13</v>
      </c>
      <c r="OF202" s="475">
        <v>9.0000000596046487E-2</v>
      </c>
      <c r="OG202" s="475">
        <v>5.6893590092658999E-2</v>
      </c>
      <c r="OH202" s="475">
        <v>0.38503544671410311</v>
      </c>
      <c r="OI202" s="475">
        <v>0.09</v>
      </c>
      <c r="OJ202" s="475">
        <v>4.2799999999999998E-2</v>
      </c>
      <c r="OK202" s="475">
        <v>4.7972000000000001E-2</v>
      </c>
      <c r="OL202" s="475">
        <v>0.6043066749085565</v>
      </c>
      <c r="OM202" s="475" t="s">
        <v>1395</v>
      </c>
      <c r="ON202" s="475">
        <v>1</v>
      </c>
      <c r="OO202" s="475">
        <v>191</v>
      </c>
      <c r="OP202" s="490"/>
      <c r="OQ202" s="491" t="s">
        <v>1395</v>
      </c>
      <c r="OR202" s="478" t="s">
        <v>1395</v>
      </c>
      <c r="OS202" s="479">
        <v>894628</v>
      </c>
      <c r="OT202" s="479">
        <v>2047</v>
      </c>
      <c r="OU202" s="479" t="s">
        <v>1395</v>
      </c>
      <c r="OV202" s="479" t="s">
        <v>1395</v>
      </c>
      <c r="OW202" s="479">
        <v>0</v>
      </c>
      <c r="OX202" s="479">
        <v>1</v>
      </c>
      <c r="OY202" s="480">
        <v>1</v>
      </c>
      <c r="OZ202" s="480">
        <v>0.59473258979199017</v>
      </c>
      <c r="PA202" s="481"/>
      <c r="PB202" s="482">
        <v>3.1434750853097846</v>
      </c>
      <c r="PC202" s="483"/>
      <c r="PD202" s="478">
        <v>296.62456590087362</v>
      </c>
      <c r="PE202" s="479">
        <v>2.9438570068628774E-10</v>
      </c>
      <c r="PF202" s="479">
        <v>391.7314105070036</v>
      </c>
      <c r="PG202" s="480">
        <v>3.1434750853097846</v>
      </c>
      <c r="PH202" s="483"/>
      <c r="PI202" s="478">
        <v>3.1434750853097846</v>
      </c>
      <c r="PJ202" s="479">
        <v>124075</v>
      </c>
      <c r="PK202" s="479">
        <v>575</v>
      </c>
      <c r="PL202" s="479">
        <v>6.8148571749227393E-2</v>
      </c>
      <c r="PM202" s="484">
        <v>36</v>
      </c>
      <c r="PN202" s="479">
        <v>10296</v>
      </c>
      <c r="PO202" s="485">
        <v>2044</v>
      </c>
      <c r="PP202" s="479">
        <v>33</v>
      </c>
      <c r="PQ202" s="479">
        <v>0</v>
      </c>
      <c r="PR202" s="486" t="s">
        <v>1990</v>
      </c>
      <c r="PS202" s="486" t="s">
        <v>1595</v>
      </c>
      <c r="PT202" s="479">
        <v>1</v>
      </c>
      <c r="PU202" s="487" t="s">
        <v>1989</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row>
    <row r="203" spans="1:457" x14ac:dyDescent="0.35">
      <c r="A203" s="459" t="s">
        <v>1991</v>
      </c>
      <c r="B203" s="460">
        <v>3.211623657059012</v>
      </c>
      <c r="C203" s="488">
        <f>NPV(About!A$94,'H2 Data'!AE$2:BH$2)/30*AB203+B203</f>
        <v>4.5317277146876123</v>
      </c>
      <c r="D203" s="462" t="s">
        <v>1592</v>
      </c>
      <c r="E203" s="463" t="s">
        <v>1991</v>
      </c>
      <c r="F203" s="463" t="s">
        <v>1391</v>
      </c>
      <c r="G203" s="463" t="s">
        <v>1593</v>
      </c>
      <c r="H203" s="463" t="s">
        <v>1393</v>
      </c>
      <c r="I203" s="463" t="s">
        <v>1595</v>
      </c>
      <c r="J203" s="464">
        <v>2048</v>
      </c>
      <c r="K203" s="465">
        <v>575</v>
      </c>
      <c r="L203" s="466">
        <v>0.95</v>
      </c>
      <c r="M203" s="466">
        <v>2.3300000000000001E-2</v>
      </c>
      <c r="N203" s="466">
        <v>0.25</v>
      </c>
      <c r="O203" s="471">
        <v>0.09</v>
      </c>
      <c r="P203" s="465">
        <v>1</v>
      </c>
      <c r="Q203" s="465">
        <v>2</v>
      </c>
      <c r="R203" s="465">
        <v>30</v>
      </c>
      <c r="S203" s="467" t="s">
        <v>1395</v>
      </c>
      <c r="T203" s="468">
        <v>60969</v>
      </c>
      <c r="U203" s="468">
        <v>600978</v>
      </c>
      <c r="V203" s="468">
        <v>209036.00000000003</v>
      </c>
      <c r="W203" s="468">
        <v>41806</v>
      </c>
      <c r="X203" s="465">
        <v>0</v>
      </c>
      <c r="Y203" s="469" t="s">
        <v>1945</v>
      </c>
      <c r="Z203" s="470">
        <v>18.559999999999999</v>
      </c>
      <c r="AA203" s="469" t="s">
        <v>1397</v>
      </c>
      <c r="AB203" s="465">
        <v>8.9999999999999993E-3</v>
      </c>
      <c r="AC203" s="466">
        <v>0.7</v>
      </c>
      <c r="AD203" s="466">
        <v>0.7</v>
      </c>
      <c r="AE203" s="466">
        <v>0.7</v>
      </c>
      <c r="AF203" s="467" t="s">
        <v>1398</v>
      </c>
      <c r="AG203" s="465">
        <v>428</v>
      </c>
      <c r="AH203" s="465">
        <v>428</v>
      </c>
      <c r="AI203" s="465">
        <v>428</v>
      </c>
      <c r="AJ203" s="465">
        <v>30</v>
      </c>
      <c r="AK203" s="469" t="s">
        <v>1399</v>
      </c>
      <c r="AL203" s="466">
        <v>1</v>
      </c>
      <c r="AM203" s="466">
        <v>0</v>
      </c>
      <c r="AN203" s="469" t="s">
        <v>1400</v>
      </c>
      <c r="AO203" s="466"/>
      <c r="AP203" s="466"/>
      <c r="AQ203" s="466"/>
      <c r="AR203" s="466"/>
      <c r="AS203" s="466"/>
      <c r="AT203" s="466"/>
      <c r="AU203" s="466"/>
      <c r="AV203" s="466"/>
      <c r="AW203" s="466"/>
      <c r="AX203" s="466"/>
      <c r="AY203" s="466"/>
      <c r="AZ203" s="466"/>
      <c r="BA203" s="466"/>
      <c r="BB203" s="466"/>
      <c r="BC203" s="466"/>
      <c r="BD203" s="466"/>
      <c r="BE203" s="466"/>
      <c r="BF203" s="466"/>
      <c r="BG203" s="466"/>
      <c r="BH203" s="466"/>
      <c r="BI203" s="466"/>
      <c r="BJ203" s="466"/>
      <c r="BK203" s="466"/>
      <c r="BL203" s="466"/>
      <c r="BM203" s="466"/>
      <c r="BN203" s="466"/>
      <c r="BO203" s="466"/>
      <c r="BP203" s="466"/>
      <c r="BQ203" s="466"/>
      <c r="BR203" s="466"/>
      <c r="BS203" s="466"/>
      <c r="BT203" s="466"/>
      <c r="BU203" s="466"/>
      <c r="BV203" s="466"/>
      <c r="BW203" s="466"/>
      <c r="BX203" s="466"/>
      <c r="BY203" s="466"/>
      <c r="BZ203" s="466"/>
      <c r="CA203" s="466"/>
      <c r="CB203" s="466"/>
      <c r="CC203" s="466"/>
      <c r="CD203" s="466"/>
      <c r="CE203" s="466"/>
      <c r="CF203" s="466"/>
      <c r="CG203" s="466"/>
      <c r="CH203" s="466"/>
      <c r="CI203" s="466"/>
      <c r="CJ203" s="466"/>
      <c r="CK203" s="466"/>
      <c r="CL203" s="466"/>
      <c r="CM203" s="466"/>
      <c r="CN203" s="466"/>
      <c r="CO203" s="466"/>
      <c r="CP203" s="466"/>
      <c r="CQ203" s="466"/>
      <c r="CR203" s="466"/>
      <c r="CS203" s="466"/>
      <c r="CT203" s="466"/>
      <c r="CU203" s="466"/>
      <c r="CV203" s="466"/>
      <c r="CW203" s="466"/>
      <c r="CX203" s="466"/>
      <c r="CY203" s="466"/>
      <c r="CZ203" s="466"/>
      <c r="DA203" s="466"/>
      <c r="DB203" s="466"/>
      <c r="DC203" s="466"/>
      <c r="DD203" s="466"/>
      <c r="DE203" s="466"/>
      <c r="DF203" s="466"/>
      <c r="DG203" s="466"/>
      <c r="DH203" s="466"/>
      <c r="DI203" s="466"/>
      <c r="DJ203" s="466"/>
      <c r="DK203" s="466"/>
      <c r="DL203" s="466"/>
      <c r="DM203" s="466"/>
      <c r="DN203" s="466"/>
      <c r="DO203" s="466"/>
      <c r="DP203" s="466"/>
      <c r="DQ203" s="466"/>
      <c r="DR203" s="466"/>
      <c r="DS203" s="466"/>
      <c r="DT203" s="466"/>
      <c r="DU203" s="466"/>
      <c r="DV203" s="466"/>
      <c r="DW203" s="471"/>
      <c r="DX203" s="466"/>
      <c r="DY203" s="466"/>
      <c r="DZ203" s="466"/>
      <c r="EA203" s="466"/>
      <c r="EB203" s="466"/>
      <c r="EC203" s="466"/>
      <c r="ED203" s="466"/>
      <c r="EE203" s="466"/>
      <c r="EF203" s="466"/>
      <c r="EG203" s="466"/>
      <c r="EH203" s="466"/>
      <c r="EI203" s="466"/>
      <c r="EJ203" s="466"/>
      <c r="EK203" s="465"/>
      <c r="EL203" s="465"/>
      <c r="EM203" s="465"/>
      <c r="EN203" s="465"/>
      <c r="EO203" s="466"/>
      <c r="EP203" s="466"/>
      <c r="EQ203" s="466"/>
      <c r="ER203" s="465"/>
      <c r="ES203" s="465"/>
      <c r="ET203" s="465"/>
      <c r="EU203" s="465"/>
      <c r="EV203" s="465"/>
      <c r="EW203" s="467"/>
      <c r="EX203" s="467" t="s">
        <v>1401</v>
      </c>
      <c r="EY203" s="467">
        <v>0</v>
      </c>
      <c r="EZ203" s="467">
        <v>0</v>
      </c>
      <c r="FA203" s="467">
        <v>0</v>
      </c>
      <c r="FB203" s="469" t="s">
        <v>1402</v>
      </c>
      <c r="FC203" s="467">
        <v>62.117280000000001</v>
      </c>
      <c r="FD203" s="469" t="s">
        <v>1403</v>
      </c>
      <c r="FE203" s="467">
        <v>1589.991</v>
      </c>
      <c r="FF203" s="469" t="s">
        <v>1404</v>
      </c>
      <c r="FG203" s="467">
        <v>0</v>
      </c>
      <c r="FH203" s="469" t="s">
        <v>1405</v>
      </c>
      <c r="FI203" s="467">
        <v>0</v>
      </c>
      <c r="FJ203" s="469" t="s">
        <v>1405</v>
      </c>
      <c r="FK203" s="467">
        <v>0</v>
      </c>
      <c r="FL203" s="472">
        <v>0</v>
      </c>
      <c r="FM203" s="473">
        <v>0</v>
      </c>
      <c r="FN203" s="473">
        <v>0</v>
      </c>
      <c r="FO203" s="473">
        <v>0</v>
      </c>
      <c r="FP203" s="473">
        <v>0</v>
      </c>
      <c r="FQ203" s="473">
        <v>0</v>
      </c>
      <c r="FR203" s="473">
        <v>0</v>
      </c>
      <c r="FS203" s="473">
        <v>0</v>
      </c>
      <c r="FT203" s="473">
        <v>0</v>
      </c>
      <c r="FU203" s="473">
        <v>0</v>
      </c>
      <c r="FV203" s="473">
        <v>0</v>
      </c>
      <c r="FW203" s="473">
        <v>0</v>
      </c>
      <c r="FX203" s="473">
        <v>0</v>
      </c>
      <c r="FY203" s="473">
        <v>0</v>
      </c>
      <c r="FZ203" s="473">
        <v>0</v>
      </c>
      <c r="GA203" s="473">
        <v>0</v>
      </c>
      <c r="GB203" s="473">
        <v>0</v>
      </c>
      <c r="GC203" s="473">
        <v>0</v>
      </c>
      <c r="GD203" s="473">
        <v>0</v>
      </c>
      <c r="GE203" s="473">
        <v>0</v>
      </c>
      <c r="GF203" s="473">
        <v>0</v>
      </c>
      <c r="GG203" s="473">
        <v>0</v>
      </c>
      <c r="GH203" s="473">
        <v>0</v>
      </c>
      <c r="GI203" s="473">
        <v>0</v>
      </c>
      <c r="GJ203" s="473">
        <v>0</v>
      </c>
      <c r="GK203" s="473">
        <v>0</v>
      </c>
      <c r="GL203" s="473">
        <v>0</v>
      </c>
      <c r="GM203" s="473">
        <v>0</v>
      </c>
      <c r="GN203" s="473">
        <v>0</v>
      </c>
      <c r="GO203" s="473">
        <v>0</v>
      </c>
      <c r="GP203" s="473">
        <v>0</v>
      </c>
      <c r="GQ203" s="473">
        <v>0</v>
      </c>
      <c r="GR203" s="473">
        <v>0</v>
      </c>
      <c r="GS203" s="473">
        <v>0</v>
      </c>
      <c r="GT203" s="473">
        <v>0</v>
      </c>
      <c r="GU203" s="473">
        <v>0</v>
      </c>
      <c r="GV203" s="473">
        <v>0</v>
      </c>
      <c r="GW203" s="473">
        <v>0</v>
      </c>
      <c r="GX203" s="473">
        <v>0</v>
      </c>
      <c r="GY203" s="473">
        <v>0</v>
      </c>
      <c r="GZ203" s="473">
        <v>0</v>
      </c>
      <c r="HA203" s="473">
        <v>0</v>
      </c>
      <c r="HB203" s="473">
        <v>0</v>
      </c>
      <c r="HC203" s="473">
        <v>0</v>
      </c>
      <c r="HD203" s="473">
        <v>0</v>
      </c>
      <c r="HE203" s="473">
        <v>0</v>
      </c>
      <c r="HF203" s="473">
        <v>0</v>
      </c>
      <c r="HG203" s="473">
        <v>0</v>
      </c>
      <c r="HH203" s="473">
        <v>0</v>
      </c>
      <c r="HI203" s="473">
        <v>0</v>
      </c>
      <c r="HJ203" s="473">
        <v>0</v>
      </c>
      <c r="HK203" s="473">
        <v>0</v>
      </c>
      <c r="HL203" s="473">
        <v>0</v>
      </c>
      <c r="HM203" s="473">
        <v>0</v>
      </c>
      <c r="HN203" s="473">
        <v>0</v>
      </c>
      <c r="HO203" s="473">
        <v>0</v>
      </c>
      <c r="HP203" s="473">
        <v>0</v>
      </c>
      <c r="HQ203" s="473">
        <v>0</v>
      </c>
      <c r="HR203" s="473">
        <v>0</v>
      </c>
      <c r="HS203" s="473">
        <v>0</v>
      </c>
      <c r="HT203" s="473">
        <v>0</v>
      </c>
      <c r="HU203" s="473">
        <v>0</v>
      </c>
      <c r="HV203" s="473">
        <v>0</v>
      </c>
      <c r="HW203" s="473">
        <v>0</v>
      </c>
      <c r="HX203" s="473">
        <v>0</v>
      </c>
      <c r="HY203" s="473">
        <v>0</v>
      </c>
      <c r="HZ203" s="473">
        <v>0</v>
      </c>
      <c r="IA203" s="473">
        <v>0</v>
      </c>
      <c r="IB203" s="473">
        <v>0</v>
      </c>
      <c r="IC203" s="473">
        <v>0</v>
      </c>
      <c r="ID203" s="473">
        <v>0</v>
      </c>
      <c r="IE203" s="473">
        <v>0</v>
      </c>
      <c r="IF203" s="473">
        <v>0</v>
      </c>
      <c r="IG203" s="473">
        <v>0</v>
      </c>
      <c r="IH203" s="473">
        <v>0</v>
      </c>
      <c r="II203" s="473">
        <v>0</v>
      </c>
      <c r="IJ203" s="473">
        <v>0</v>
      </c>
      <c r="IK203" s="473">
        <v>0</v>
      </c>
      <c r="IL203" s="473">
        <v>0</v>
      </c>
      <c r="IM203" s="473">
        <v>0</v>
      </c>
      <c r="IN203" s="473">
        <v>0</v>
      </c>
      <c r="IO203" s="473">
        <v>0</v>
      </c>
      <c r="IP203" s="473">
        <v>0</v>
      </c>
      <c r="IQ203" s="473">
        <v>0</v>
      </c>
      <c r="IR203" s="473">
        <v>0</v>
      </c>
      <c r="IS203" s="473">
        <v>0</v>
      </c>
      <c r="IT203" s="473">
        <v>0</v>
      </c>
      <c r="IU203" s="473">
        <v>0</v>
      </c>
      <c r="IV203" s="473">
        <v>0</v>
      </c>
      <c r="IW203" s="473">
        <v>0</v>
      </c>
      <c r="IX203" s="473">
        <v>0</v>
      </c>
      <c r="IY203" s="473">
        <v>0</v>
      </c>
      <c r="IZ203" s="473">
        <v>0</v>
      </c>
      <c r="JA203" s="473">
        <v>0</v>
      </c>
      <c r="JB203" s="473">
        <v>0</v>
      </c>
      <c r="JC203" s="473">
        <v>0</v>
      </c>
      <c r="JD203" s="473">
        <v>0</v>
      </c>
      <c r="JE203" s="473">
        <v>0</v>
      </c>
      <c r="JF203" s="473">
        <v>0</v>
      </c>
      <c r="JG203" s="473">
        <v>0</v>
      </c>
      <c r="JH203" s="473">
        <v>0</v>
      </c>
      <c r="JI203" s="467" t="s">
        <v>1416</v>
      </c>
      <c r="JJ203" s="467" t="s">
        <v>1416</v>
      </c>
      <c r="JK203" s="395"/>
      <c r="JL203" s="395"/>
      <c r="JM203" s="395"/>
      <c r="JN203" s="395"/>
      <c r="JO203" s="395"/>
      <c r="JP203" s="395"/>
      <c r="JQ203" s="395"/>
      <c r="JR203" s="395"/>
      <c r="JS203" s="395"/>
      <c r="JT203" s="395"/>
      <c r="JU203" s="395"/>
      <c r="JV203" s="395"/>
      <c r="JW203" s="395"/>
      <c r="JX203" s="395"/>
      <c r="JY203" s="395"/>
      <c r="JZ203" s="395"/>
      <c r="KA203" s="395"/>
      <c r="KB203" s="395"/>
      <c r="KC203" s="395"/>
      <c r="KD203" s="395"/>
      <c r="KE203" s="395"/>
      <c r="KF203" s="395"/>
      <c r="KG203" s="395"/>
      <c r="KH203" s="395"/>
      <c r="KI203" s="395"/>
      <c r="KJ203" s="395"/>
      <c r="KK203" s="395"/>
      <c r="KL203" s="395"/>
      <c r="KM203" s="395"/>
      <c r="KN203" s="395"/>
      <c r="KO203" s="395"/>
      <c r="KP203" s="395"/>
      <c r="KQ203" s="395"/>
      <c r="KR203" s="395"/>
      <c r="KS203" s="395"/>
      <c r="KT203" s="395"/>
      <c r="KU203" s="395"/>
      <c r="KV203" s="395"/>
      <c r="KW203" s="395"/>
      <c r="KX203" s="395"/>
      <c r="KY203" s="395"/>
      <c r="KZ203" s="395"/>
      <c r="LA203" s="395"/>
      <c r="LB203" s="395"/>
      <c r="LC203" s="395"/>
      <c r="LD203" s="395"/>
      <c r="LE203" s="395"/>
      <c r="LF203" s="395"/>
      <c r="LG203" s="395"/>
      <c r="LH203" s="395"/>
      <c r="LI203" s="395"/>
      <c r="LJ203" s="395"/>
      <c r="LK203" s="395"/>
      <c r="LL203" s="395"/>
      <c r="LM203" s="395"/>
      <c r="LN203" s="395"/>
      <c r="LO203" s="395"/>
      <c r="LP203" s="395"/>
      <c r="LQ203" s="395"/>
      <c r="LR203" s="395"/>
      <c r="LS203" s="395"/>
      <c r="LT203" s="395"/>
      <c r="LU203" s="395"/>
      <c r="LV203" s="395"/>
      <c r="LW203" s="395"/>
      <c r="LX203" s="395"/>
      <c r="LY203" s="395"/>
      <c r="LZ203" s="395"/>
      <c r="MA203" s="395"/>
      <c r="MB203" s="395"/>
      <c r="MC203" s="395"/>
      <c r="MD203" s="395"/>
      <c r="ME203" s="395"/>
      <c r="MF203" s="395"/>
      <c r="MG203" s="395"/>
      <c r="MH203" s="395"/>
      <c r="MI203" s="395"/>
      <c r="MJ203" s="395"/>
      <c r="MK203" s="395"/>
      <c r="ML203" s="395"/>
      <c r="MM203" s="395"/>
      <c r="MN203" s="395"/>
      <c r="MO203" s="395"/>
      <c r="MP203" s="395"/>
      <c r="MQ203" s="395"/>
      <c r="MR203" s="395"/>
      <c r="MS203" s="395"/>
      <c r="MT203" s="395"/>
      <c r="MU203" s="395"/>
      <c r="MV203" s="395"/>
      <c r="MW203" s="395"/>
      <c r="MX203" s="395"/>
      <c r="MY203" s="395"/>
      <c r="MZ203" s="395"/>
      <c r="NA203" s="395"/>
      <c r="NB203" s="395"/>
      <c r="NC203" s="395"/>
      <c r="ND203" s="395"/>
      <c r="NE203" s="395"/>
      <c r="NF203" s="395"/>
      <c r="NG203" s="489"/>
      <c r="NH203" s="475">
        <v>3.211623657059012</v>
      </c>
      <c r="NI203" s="475">
        <v>26.727132074045098</v>
      </c>
      <c r="NJ203" s="475">
        <v>3.4414466210368531</v>
      </c>
      <c r="NK203" s="475">
        <v>4637.074943999999</v>
      </c>
      <c r="NL203" s="475">
        <v>20.246191625162364</v>
      </c>
      <c r="NM203" s="475">
        <v>0.20903600000000003</v>
      </c>
      <c r="NN203" s="475">
        <v>0.60097800000000001</v>
      </c>
      <c r="NO203" s="475">
        <v>6.0969000000000002E-2</v>
      </c>
      <c r="NP203" s="475">
        <v>3.7216281757420817E-2</v>
      </c>
      <c r="NQ203" s="475">
        <v>0.48431411770435578</v>
      </c>
      <c r="NR203" s="475">
        <v>1.7050497388571988</v>
      </c>
      <c r="NS203" s="475">
        <v>0</v>
      </c>
      <c r="NT203" s="475">
        <v>15.373562114126312</v>
      </c>
      <c r="NU203" s="475">
        <v>0.58468378339714167</v>
      </c>
      <c r="NV203" s="475">
        <v>0</v>
      </c>
      <c r="NW203" s="475">
        <v>0.39872057132320765</v>
      </c>
      <c r="NX203" s="475">
        <v>0</v>
      </c>
      <c r="NY203" s="475">
        <v>0</v>
      </c>
      <c r="NZ203" s="475">
        <v>0.75444573623930955</v>
      </c>
      <c r="OA203" s="475">
        <v>2.0340000025518452E-2</v>
      </c>
      <c r="OB203" s="475">
        <v>0.30000000000000004</v>
      </c>
      <c r="OC203" s="475">
        <v>1.1541218318243185</v>
      </c>
      <c r="OD203" s="475">
        <v>7.5879754471858988E-14</v>
      </c>
      <c r="OE203" s="475">
        <v>7.7956234631331135E-13</v>
      </c>
      <c r="OF203" s="475">
        <v>9.0000000596046487E-2</v>
      </c>
      <c r="OG203" s="475">
        <v>5.7079705595970157E-2</v>
      </c>
      <c r="OH203" s="475">
        <v>0.38635156615992888</v>
      </c>
      <c r="OI203" s="475">
        <v>0.09</v>
      </c>
      <c r="OJ203" s="475">
        <v>4.2799999999999998E-2</v>
      </c>
      <c r="OK203" s="475">
        <v>4.7972000000000001E-2</v>
      </c>
      <c r="OL203" s="475">
        <v>0.59222743616506268</v>
      </c>
      <c r="OM203" s="475" t="s">
        <v>1395</v>
      </c>
      <c r="ON203" s="475">
        <v>1</v>
      </c>
      <c r="OO203" s="475">
        <v>192</v>
      </c>
      <c r="OP203" s="490"/>
      <c r="OQ203" s="491" t="s">
        <v>1395</v>
      </c>
      <c r="OR203" s="478" t="s">
        <v>1395</v>
      </c>
      <c r="OS203" s="479">
        <v>912789</v>
      </c>
      <c r="OT203" s="479">
        <v>2048</v>
      </c>
      <c r="OU203" s="479" t="s">
        <v>1395</v>
      </c>
      <c r="OV203" s="479" t="s">
        <v>1395</v>
      </c>
      <c r="OW203" s="479">
        <v>0</v>
      </c>
      <c r="OX203" s="479">
        <v>1</v>
      </c>
      <c r="OY203" s="480">
        <v>1</v>
      </c>
      <c r="OZ203" s="480">
        <v>0.58287687399761434</v>
      </c>
      <c r="PA203" s="481"/>
      <c r="PB203" s="482">
        <v>3.211623657059012</v>
      </c>
      <c r="PC203" s="483"/>
      <c r="PD203" s="478">
        <v>296.596516694179</v>
      </c>
      <c r="PE203" s="479">
        <v>2.6546497057057305E-10</v>
      </c>
      <c r="PF203" s="479">
        <v>393.01400275297902</v>
      </c>
      <c r="PG203" s="480">
        <v>3.211623657059012</v>
      </c>
      <c r="PH203" s="483"/>
      <c r="PI203" s="478">
        <v>3.211623657059012</v>
      </c>
      <c r="PJ203" s="479">
        <v>124650</v>
      </c>
      <c r="PK203" s="479">
        <v>575</v>
      </c>
      <c r="PL203" s="479">
        <v>6.845254119204025E-2</v>
      </c>
      <c r="PM203" s="484">
        <v>36</v>
      </c>
      <c r="PN203" s="479">
        <v>10260</v>
      </c>
      <c r="PO203" s="485">
        <v>2045</v>
      </c>
      <c r="PP203" s="479">
        <v>33</v>
      </c>
      <c r="PQ203" s="479">
        <v>0</v>
      </c>
      <c r="PR203" s="486" t="s">
        <v>1992</v>
      </c>
      <c r="PS203" s="486" t="s">
        <v>1595</v>
      </c>
      <c r="PT203" s="479">
        <v>1</v>
      </c>
      <c r="PU203" s="487" t="s">
        <v>1991</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row>
    <row r="204" spans="1:457" x14ac:dyDescent="0.35">
      <c r="A204" s="459" t="s">
        <v>1993</v>
      </c>
      <c r="B204" s="460">
        <v>3.2800761982510522</v>
      </c>
      <c r="C204" s="488">
        <f>NPV(About!A$94,'H2 Data'!AE$2:BH$2)/30*AB204+B204</f>
        <v>4.6001802558796516</v>
      </c>
      <c r="D204" s="462" t="s">
        <v>1592</v>
      </c>
      <c r="E204" s="463" t="s">
        <v>1993</v>
      </c>
      <c r="F204" s="463" t="s">
        <v>1391</v>
      </c>
      <c r="G204" s="463" t="s">
        <v>1593</v>
      </c>
      <c r="H204" s="463" t="s">
        <v>1393</v>
      </c>
      <c r="I204" s="463" t="s">
        <v>1595</v>
      </c>
      <c r="J204" s="464">
        <v>2049</v>
      </c>
      <c r="K204" s="465">
        <v>575</v>
      </c>
      <c r="L204" s="466">
        <v>0.95</v>
      </c>
      <c r="M204" s="466">
        <v>2.3300000000000001E-2</v>
      </c>
      <c r="N204" s="466">
        <v>0.25</v>
      </c>
      <c r="O204" s="471">
        <v>0.09</v>
      </c>
      <c r="P204" s="465">
        <v>1</v>
      </c>
      <c r="Q204" s="465">
        <v>2</v>
      </c>
      <c r="R204" s="465">
        <v>30</v>
      </c>
      <c r="S204" s="467" t="s">
        <v>1395</v>
      </c>
      <c r="T204" s="468">
        <v>62206</v>
      </c>
      <c r="U204" s="468">
        <v>613178</v>
      </c>
      <c r="V204" s="468">
        <v>213279.00000000003</v>
      </c>
      <c r="W204" s="468">
        <v>42655</v>
      </c>
      <c r="X204" s="465">
        <v>0</v>
      </c>
      <c r="Y204" s="469" t="s">
        <v>1945</v>
      </c>
      <c r="Z204" s="470">
        <v>18.559999999999999</v>
      </c>
      <c r="AA204" s="469" t="s">
        <v>1397</v>
      </c>
      <c r="AB204" s="465">
        <v>8.9999999999999993E-3</v>
      </c>
      <c r="AC204" s="466">
        <v>0.7</v>
      </c>
      <c r="AD204" s="466">
        <v>0.7</v>
      </c>
      <c r="AE204" s="466">
        <v>0.7</v>
      </c>
      <c r="AF204" s="467" t="s">
        <v>1398</v>
      </c>
      <c r="AG204" s="465">
        <v>428</v>
      </c>
      <c r="AH204" s="465">
        <v>428</v>
      </c>
      <c r="AI204" s="465">
        <v>428</v>
      </c>
      <c r="AJ204" s="465">
        <v>30</v>
      </c>
      <c r="AK204" s="469" t="s">
        <v>1399</v>
      </c>
      <c r="AL204" s="466">
        <v>1</v>
      </c>
      <c r="AM204" s="466">
        <v>0</v>
      </c>
      <c r="AN204" s="469" t="s">
        <v>1400</v>
      </c>
      <c r="AO204" s="466"/>
      <c r="AP204" s="466"/>
      <c r="AQ204" s="466"/>
      <c r="AR204" s="466"/>
      <c r="AS204" s="466"/>
      <c r="AT204" s="466"/>
      <c r="AU204" s="466"/>
      <c r="AV204" s="466"/>
      <c r="AW204" s="466"/>
      <c r="AX204" s="466"/>
      <c r="AY204" s="466"/>
      <c r="AZ204" s="466"/>
      <c r="BA204" s="466"/>
      <c r="BB204" s="466"/>
      <c r="BC204" s="466"/>
      <c r="BD204" s="466"/>
      <c r="BE204" s="466"/>
      <c r="BF204" s="466"/>
      <c r="BG204" s="466"/>
      <c r="BH204" s="466"/>
      <c r="BI204" s="466"/>
      <c r="BJ204" s="466"/>
      <c r="BK204" s="466"/>
      <c r="BL204" s="466"/>
      <c r="BM204" s="466"/>
      <c r="BN204" s="466"/>
      <c r="BO204" s="466"/>
      <c r="BP204" s="466"/>
      <c r="BQ204" s="466"/>
      <c r="BR204" s="466"/>
      <c r="BS204" s="466"/>
      <c r="BT204" s="466"/>
      <c r="BU204" s="466"/>
      <c r="BV204" s="466"/>
      <c r="BW204" s="466"/>
      <c r="BX204" s="466"/>
      <c r="BY204" s="466"/>
      <c r="BZ204" s="466"/>
      <c r="CA204" s="466"/>
      <c r="CB204" s="466"/>
      <c r="CC204" s="466"/>
      <c r="CD204" s="466"/>
      <c r="CE204" s="466"/>
      <c r="CF204" s="466"/>
      <c r="CG204" s="466"/>
      <c r="CH204" s="466"/>
      <c r="CI204" s="466"/>
      <c r="CJ204" s="466"/>
      <c r="CK204" s="466"/>
      <c r="CL204" s="466"/>
      <c r="CM204" s="466"/>
      <c r="CN204" s="466"/>
      <c r="CO204" s="466"/>
      <c r="CP204" s="466"/>
      <c r="CQ204" s="466"/>
      <c r="CR204" s="466"/>
      <c r="CS204" s="466"/>
      <c r="CT204" s="466"/>
      <c r="CU204" s="466"/>
      <c r="CV204" s="466"/>
      <c r="CW204" s="466"/>
      <c r="CX204" s="466"/>
      <c r="CY204" s="466"/>
      <c r="CZ204" s="466"/>
      <c r="DA204" s="466"/>
      <c r="DB204" s="466"/>
      <c r="DC204" s="466"/>
      <c r="DD204" s="466"/>
      <c r="DE204" s="466"/>
      <c r="DF204" s="466"/>
      <c r="DG204" s="466"/>
      <c r="DH204" s="466"/>
      <c r="DI204" s="466"/>
      <c r="DJ204" s="466"/>
      <c r="DK204" s="466"/>
      <c r="DL204" s="466"/>
      <c r="DM204" s="466"/>
      <c r="DN204" s="466"/>
      <c r="DO204" s="466"/>
      <c r="DP204" s="466"/>
      <c r="DQ204" s="466"/>
      <c r="DR204" s="466"/>
      <c r="DS204" s="466"/>
      <c r="DT204" s="466"/>
      <c r="DU204" s="466"/>
      <c r="DV204" s="466"/>
      <c r="DW204" s="471"/>
      <c r="DX204" s="466"/>
      <c r="DY204" s="466"/>
      <c r="DZ204" s="466"/>
      <c r="EA204" s="466"/>
      <c r="EB204" s="466"/>
      <c r="EC204" s="466"/>
      <c r="ED204" s="466"/>
      <c r="EE204" s="466"/>
      <c r="EF204" s="466"/>
      <c r="EG204" s="466"/>
      <c r="EH204" s="466"/>
      <c r="EI204" s="466"/>
      <c r="EJ204" s="466"/>
      <c r="EK204" s="465"/>
      <c r="EL204" s="465"/>
      <c r="EM204" s="465"/>
      <c r="EN204" s="465"/>
      <c r="EO204" s="466"/>
      <c r="EP204" s="466"/>
      <c r="EQ204" s="466"/>
      <c r="ER204" s="465"/>
      <c r="ES204" s="465"/>
      <c r="ET204" s="465"/>
      <c r="EU204" s="465"/>
      <c r="EV204" s="465"/>
      <c r="EW204" s="467"/>
      <c r="EX204" s="467" t="s">
        <v>1401</v>
      </c>
      <c r="EY204" s="467">
        <v>0</v>
      </c>
      <c r="EZ204" s="467">
        <v>0</v>
      </c>
      <c r="FA204" s="467">
        <v>0</v>
      </c>
      <c r="FB204" s="469" t="s">
        <v>1402</v>
      </c>
      <c r="FC204" s="467">
        <v>62.117280000000001</v>
      </c>
      <c r="FD204" s="469" t="s">
        <v>1403</v>
      </c>
      <c r="FE204" s="467">
        <v>1589.991</v>
      </c>
      <c r="FF204" s="469" t="s">
        <v>1404</v>
      </c>
      <c r="FG204" s="467">
        <v>0</v>
      </c>
      <c r="FH204" s="469" t="s">
        <v>1405</v>
      </c>
      <c r="FI204" s="467">
        <v>0</v>
      </c>
      <c r="FJ204" s="469" t="s">
        <v>1405</v>
      </c>
      <c r="FK204" s="467">
        <v>0</v>
      </c>
      <c r="FL204" s="472">
        <v>0</v>
      </c>
      <c r="FM204" s="473">
        <v>0</v>
      </c>
      <c r="FN204" s="473">
        <v>0</v>
      </c>
      <c r="FO204" s="473">
        <v>0</v>
      </c>
      <c r="FP204" s="473">
        <v>0</v>
      </c>
      <c r="FQ204" s="473">
        <v>0</v>
      </c>
      <c r="FR204" s="473">
        <v>0</v>
      </c>
      <c r="FS204" s="473">
        <v>0</v>
      </c>
      <c r="FT204" s="473">
        <v>0</v>
      </c>
      <c r="FU204" s="473">
        <v>0</v>
      </c>
      <c r="FV204" s="473">
        <v>0</v>
      </c>
      <c r="FW204" s="473">
        <v>0</v>
      </c>
      <c r="FX204" s="473">
        <v>0</v>
      </c>
      <c r="FY204" s="473">
        <v>0</v>
      </c>
      <c r="FZ204" s="473">
        <v>0</v>
      </c>
      <c r="GA204" s="473">
        <v>0</v>
      </c>
      <c r="GB204" s="473">
        <v>0</v>
      </c>
      <c r="GC204" s="473">
        <v>0</v>
      </c>
      <c r="GD204" s="473">
        <v>0</v>
      </c>
      <c r="GE204" s="473">
        <v>0</v>
      </c>
      <c r="GF204" s="473">
        <v>0</v>
      </c>
      <c r="GG204" s="473">
        <v>0</v>
      </c>
      <c r="GH204" s="473">
        <v>0</v>
      </c>
      <c r="GI204" s="473">
        <v>0</v>
      </c>
      <c r="GJ204" s="473">
        <v>0</v>
      </c>
      <c r="GK204" s="473">
        <v>0</v>
      </c>
      <c r="GL204" s="473">
        <v>0</v>
      </c>
      <c r="GM204" s="473">
        <v>0</v>
      </c>
      <c r="GN204" s="473">
        <v>0</v>
      </c>
      <c r="GO204" s="473">
        <v>0</v>
      </c>
      <c r="GP204" s="473">
        <v>0</v>
      </c>
      <c r="GQ204" s="473">
        <v>0</v>
      </c>
      <c r="GR204" s="473">
        <v>0</v>
      </c>
      <c r="GS204" s="473">
        <v>0</v>
      </c>
      <c r="GT204" s="473">
        <v>0</v>
      </c>
      <c r="GU204" s="473">
        <v>0</v>
      </c>
      <c r="GV204" s="473">
        <v>0</v>
      </c>
      <c r="GW204" s="473">
        <v>0</v>
      </c>
      <c r="GX204" s="473">
        <v>0</v>
      </c>
      <c r="GY204" s="473">
        <v>0</v>
      </c>
      <c r="GZ204" s="473">
        <v>0</v>
      </c>
      <c r="HA204" s="473">
        <v>0</v>
      </c>
      <c r="HB204" s="473">
        <v>0</v>
      </c>
      <c r="HC204" s="473">
        <v>0</v>
      </c>
      <c r="HD204" s="473">
        <v>0</v>
      </c>
      <c r="HE204" s="473">
        <v>0</v>
      </c>
      <c r="HF204" s="473">
        <v>0</v>
      </c>
      <c r="HG204" s="473">
        <v>0</v>
      </c>
      <c r="HH204" s="473">
        <v>0</v>
      </c>
      <c r="HI204" s="473">
        <v>0</v>
      </c>
      <c r="HJ204" s="473">
        <v>0</v>
      </c>
      <c r="HK204" s="473">
        <v>0</v>
      </c>
      <c r="HL204" s="473">
        <v>0</v>
      </c>
      <c r="HM204" s="473">
        <v>0</v>
      </c>
      <c r="HN204" s="473">
        <v>0</v>
      </c>
      <c r="HO204" s="473">
        <v>0</v>
      </c>
      <c r="HP204" s="473">
        <v>0</v>
      </c>
      <c r="HQ204" s="473">
        <v>0</v>
      </c>
      <c r="HR204" s="473">
        <v>0</v>
      </c>
      <c r="HS204" s="473">
        <v>0</v>
      </c>
      <c r="HT204" s="473">
        <v>0</v>
      </c>
      <c r="HU204" s="473">
        <v>0</v>
      </c>
      <c r="HV204" s="473">
        <v>0</v>
      </c>
      <c r="HW204" s="473">
        <v>0</v>
      </c>
      <c r="HX204" s="473">
        <v>0</v>
      </c>
      <c r="HY204" s="473">
        <v>0</v>
      </c>
      <c r="HZ204" s="473">
        <v>0</v>
      </c>
      <c r="IA204" s="473">
        <v>0</v>
      </c>
      <c r="IB204" s="473">
        <v>0</v>
      </c>
      <c r="IC204" s="473">
        <v>0</v>
      </c>
      <c r="ID204" s="473">
        <v>0</v>
      </c>
      <c r="IE204" s="473">
        <v>0</v>
      </c>
      <c r="IF204" s="473">
        <v>0</v>
      </c>
      <c r="IG204" s="473">
        <v>0</v>
      </c>
      <c r="IH204" s="473">
        <v>0</v>
      </c>
      <c r="II204" s="473">
        <v>0</v>
      </c>
      <c r="IJ204" s="473">
        <v>0</v>
      </c>
      <c r="IK204" s="473">
        <v>0</v>
      </c>
      <c r="IL204" s="473">
        <v>0</v>
      </c>
      <c r="IM204" s="473">
        <v>0</v>
      </c>
      <c r="IN204" s="473">
        <v>0</v>
      </c>
      <c r="IO204" s="473">
        <v>0</v>
      </c>
      <c r="IP204" s="473">
        <v>0</v>
      </c>
      <c r="IQ204" s="473">
        <v>0</v>
      </c>
      <c r="IR204" s="473">
        <v>0</v>
      </c>
      <c r="IS204" s="473">
        <v>0</v>
      </c>
      <c r="IT204" s="473">
        <v>0</v>
      </c>
      <c r="IU204" s="473">
        <v>0</v>
      </c>
      <c r="IV204" s="473">
        <v>0</v>
      </c>
      <c r="IW204" s="473">
        <v>0</v>
      </c>
      <c r="IX204" s="473">
        <v>0</v>
      </c>
      <c r="IY204" s="473">
        <v>0</v>
      </c>
      <c r="IZ204" s="473">
        <v>0</v>
      </c>
      <c r="JA204" s="473">
        <v>0</v>
      </c>
      <c r="JB204" s="473">
        <v>0</v>
      </c>
      <c r="JC204" s="473">
        <v>0</v>
      </c>
      <c r="JD204" s="473">
        <v>0</v>
      </c>
      <c r="JE204" s="473">
        <v>0</v>
      </c>
      <c r="JF204" s="473">
        <v>0</v>
      </c>
      <c r="JG204" s="473">
        <v>0</v>
      </c>
      <c r="JH204" s="473">
        <v>0</v>
      </c>
      <c r="JI204" s="467" t="s">
        <v>1416</v>
      </c>
      <c r="JJ204" s="467" t="s">
        <v>1416</v>
      </c>
      <c r="JK204" s="395"/>
      <c r="JL204" s="395"/>
      <c r="JM204" s="395"/>
      <c r="JN204" s="395"/>
      <c r="JO204" s="395"/>
      <c r="JP204" s="395"/>
      <c r="JQ204" s="395"/>
      <c r="JR204" s="395"/>
      <c r="JS204" s="395"/>
      <c r="JT204" s="395"/>
      <c r="JU204" s="395"/>
      <c r="JV204" s="395"/>
      <c r="JW204" s="395"/>
      <c r="JX204" s="395"/>
      <c r="JY204" s="395"/>
      <c r="JZ204" s="395"/>
      <c r="KA204" s="395"/>
      <c r="KB204" s="395"/>
      <c r="KC204" s="395"/>
      <c r="KD204" s="395"/>
      <c r="KE204" s="395"/>
      <c r="KF204" s="395"/>
      <c r="KG204" s="395"/>
      <c r="KH204" s="395"/>
      <c r="KI204" s="395"/>
      <c r="KJ204" s="395"/>
      <c r="KK204" s="395"/>
      <c r="KL204" s="395"/>
      <c r="KM204" s="395"/>
      <c r="KN204" s="395"/>
      <c r="KO204" s="395"/>
      <c r="KP204" s="395"/>
      <c r="KQ204" s="395"/>
      <c r="KR204" s="395"/>
      <c r="KS204" s="395"/>
      <c r="KT204" s="395"/>
      <c r="KU204" s="395"/>
      <c r="KV204" s="395"/>
      <c r="KW204" s="395"/>
      <c r="KX204" s="395"/>
      <c r="KY204" s="395"/>
      <c r="KZ204" s="395"/>
      <c r="LA204" s="395"/>
      <c r="LB204" s="395"/>
      <c r="LC204" s="395"/>
      <c r="LD204" s="395"/>
      <c r="LE204" s="395"/>
      <c r="LF204" s="395"/>
      <c r="LG204" s="395"/>
      <c r="LH204" s="395"/>
      <c r="LI204" s="395"/>
      <c r="LJ204" s="395"/>
      <c r="LK204" s="395"/>
      <c r="LL204" s="395"/>
      <c r="LM204" s="395"/>
      <c r="LN204" s="395"/>
      <c r="LO204" s="395"/>
      <c r="LP204" s="395"/>
      <c r="LQ204" s="395"/>
      <c r="LR204" s="395"/>
      <c r="LS204" s="395"/>
      <c r="LT204" s="395"/>
      <c r="LU204" s="395"/>
      <c r="LV204" s="395"/>
      <c r="LW204" s="395"/>
      <c r="LX204" s="395"/>
      <c r="LY204" s="395"/>
      <c r="LZ204" s="395"/>
      <c r="MA204" s="395"/>
      <c r="MB204" s="395"/>
      <c r="MC204" s="395"/>
      <c r="MD204" s="395"/>
      <c r="ME204" s="395"/>
      <c r="MF204" s="395"/>
      <c r="MG204" s="395"/>
      <c r="MH204" s="395"/>
      <c r="MI204" s="395"/>
      <c r="MJ204" s="395"/>
      <c r="MK204" s="395"/>
      <c r="ML204" s="395"/>
      <c r="MM204" s="395"/>
      <c r="MN204" s="395"/>
      <c r="MO204" s="395"/>
      <c r="MP204" s="395"/>
      <c r="MQ204" s="395"/>
      <c r="MR204" s="395"/>
      <c r="MS204" s="395"/>
      <c r="MT204" s="395"/>
      <c r="MU204" s="395"/>
      <c r="MV204" s="395"/>
      <c r="MW204" s="395"/>
      <c r="MX204" s="395"/>
      <c r="MY204" s="395"/>
      <c r="MZ204" s="395"/>
      <c r="NA204" s="395"/>
      <c r="NB204" s="395"/>
      <c r="NC204" s="395"/>
      <c r="ND204" s="395"/>
      <c r="NE204" s="395"/>
      <c r="NF204" s="395"/>
      <c r="NG204" s="489"/>
      <c r="NH204" s="475">
        <v>3.2800761982510522</v>
      </c>
      <c r="NI204" s="475">
        <v>27.296794121845256</v>
      </c>
      <c r="NJ204" s="475">
        <v>3.5129013584148563</v>
      </c>
      <c r="NK204" s="475">
        <v>4636.6517759999997</v>
      </c>
      <c r="NL204" s="475">
        <v>20.676060114844869</v>
      </c>
      <c r="NM204" s="475">
        <v>0.21327900000000002</v>
      </c>
      <c r="NN204" s="475">
        <v>0.613178</v>
      </c>
      <c r="NO204" s="475">
        <v>6.2205999999999997E-2</v>
      </c>
      <c r="NP204" s="475">
        <v>3.7971698326173677E-2</v>
      </c>
      <c r="NQ204" s="475">
        <v>0.49414516331720115</v>
      </c>
      <c r="NR204" s="475">
        <v>1.7396760430667944</v>
      </c>
      <c r="NS204" s="475">
        <v>0</v>
      </c>
      <c r="NT204" s="475">
        <v>15.691592313700326</v>
      </c>
      <c r="NU204" s="475">
        <v>0.5965080087067286</v>
      </c>
      <c r="NV204" s="475">
        <v>0</v>
      </c>
      <c r="NW204" s="475">
        <v>0.41070133081614579</v>
      </c>
      <c r="NX204" s="475">
        <v>0</v>
      </c>
      <c r="NY204" s="475">
        <v>0</v>
      </c>
      <c r="NZ204" s="475">
        <v>0.7788308585853263</v>
      </c>
      <c r="OA204" s="475">
        <v>2.0339999929803797E-2</v>
      </c>
      <c r="OB204" s="475">
        <v>0.30000000000000004</v>
      </c>
      <c r="OC204" s="475">
        <v>1.1805603381385714</v>
      </c>
      <c r="OD204" s="475">
        <v>7.0387295820722686E-14</v>
      </c>
      <c r="OE204" s="475">
        <v>7.2313472628593503E-13</v>
      </c>
      <c r="OF204" s="475">
        <v>9.0000000596046487E-2</v>
      </c>
      <c r="OG204" s="475">
        <v>5.7225975394248965E-2</v>
      </c>
      <c r="OH204" s="475">
        <v>0.38707059164789093</v>
      </c>
      <c r="OI204" s="475">
        <v>0.09</v>
      </c>
      <c r="OJ204" s="475">
        <v>4.2799999999999998E-2</v>
      </c>
      <c r="OK204" s="475">
        <v>4.7972000000000001E-2</v>
      </c>
      <c r="OL204" s="475">
        <v>0.58042166301231402</v>
      </c>
      <c r="OM204" s="475" t="s">
        <v>1395</v>
      </c>
      <c r="ON204" s="475">
        <v>1</v>
      </c>
      <c r="OO204" s="475">
        <v>193</v>
      </c>
      <c r="OP204" s="490"/>
      <c r="OQ204" s="491" t="s">
        <v>1395</v>
      </c>
      <c r="OR204" s="478" t="s">
        <v>1395</v>
      </c>
      <c r="OS204" s="479">
        <v>931318</v>
      </c>
      <c r="OT204" s="479">
        <v>2049</v>
      </c>
      <c r="OU204" s="479" t="s">
        <v>1395</v>
      </c>
      <c r="OV204" s="479" t="s">
        <v>1395</v>
      </c>
      <c r="OW204" s="479">
        <v>0</v>
      </c>
      <c r="OX204" s="479">
        <v>1</v>
      </c>
      <c r="OY204" s="480">
        <v>1</v>
      </c>
      <c r="OZ204" s="480">
        <v>0.57125749688087124</v>
      </c>
      <c r="PA204" s="481"/>
      <c r="PB204" s="482">
        <v>3.2800761982510522</v>
      </c>
      <c r="PC204" s="483"/>
      <c r="PD204" s="478">
        <v>296.58457238256938</v>
      </c>
      <c r="PE204" s="479">
        <v>2.4134075973738121E-10</v>
      </c>
      <c r="PF204" s="479">
        <v>394.00310698054238</v>
      </c>
      <c r="PG204" s="480">
        <v>3.2800761982510522</v>
      </c>
      <c r="PH204" s="483"/>
      <c r="PI204" s="478">
        <v>3.2800761982510522</v>
      </c>
      <c r="PJ204" s="479">
        <v>125225</v>
      </c>
      <c r="PK204" s="479">
        <v>575</v>
      </c>
      <c r="PL204" s="479">
        <v>6.8229132136461867E-2</v>
      </c>
      <c r="PM204" s="484">
        <v>36</v>
      </c>
      <c r="PN204" s="479">
        <v>10224</v>
      </c>
      <c r="PO204" s="485">
        <v>2046</v>
      </c>
      <c r="PP204" s="479">
        <v>33</v>
      </c>
      <c r="PQ204" s="479">
        <v>0</v>
      </c>
      <c r="PR204" s="486" t="s">
        <v>1994</v>
      </c>
      <c r="PS204" s="486" t="s">
        <v>1595</v>
      </c>
      <c r="PT204" s="479">
        <v>1</v>
      </c>
      <c r="PU204" s="487" t="s">
        <v>1993</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row>
    <row r="205" spans="1:457" x14ac:dyDescent="0.35">
      <c r="A205" s="459" t="s">
        <v>1995</v>
      </c>
      <c r="B205" s="460">
        <v>3.3483053303875141</v>
      </c>
      <c r="C205" s="488">
        <f>NPV(About!A$94,'H2 Data'!AE$2:BH$2)/30*AB205+B205</f>
        <v>4.6684093880161139</v>
      </c>
      <c r="D205" s="462" t="s">
        <v>1592</v>
      </c>
      <c r="E205" s="463" t="s">
        <v>1995</v>
      </c>
      <c r="F205" s="463" t="s">
        <v>1391</v>
      </c>
      <c r="G205" s="463" t="s">
        <v>1593</v>
      </c>
      <c r="H205" s="463" t="s">
        <v>1393</v>
      </c>
      <c r="I205" s="463" t="s">
        <v>1595</v>
      </c>
      <c r="J205" s="464">
        <v>2050</v>
      </c>
      <c r="K205" s="465">
        <v>575</v>
      </c>
      <c r="L205" s="466">
        <v>0.95</v>
      </c>
      <c r="M205" s="466">
        <v>2.3300000000000001E-2</v>
      </c>
      <c r="N205" s="466">
        <v>0.25</v>
      </c>
      <c r="O205" s="471">
        <v>0.09</v>
      </c>
      <c r="P205" s="465">
        <v>1</v>
      </c>
      <c r="Q205" s="465">
        <v>2</v>
      </c>
      <c r="R205" s="465">
        <v>30</v>
      </c>
      <c r="S205" s="467" t="s">
        <v>1395</v>
      </c>
      <c r="T205" s="468">
        <v>63469.000000000007</v>
      </c>
      <c r="U205" s="468">
        <v>625625</v>
      </c>
      <c r="V205" s="468">
        <v>217609</v>
      </c>
      <c r="W205" s="468">
        <v>43521.000000000007</v>
      </c>
      <c r="X205" s="465">
        <v>0</v>
      </c>
      <c r="Y205" s="469" t="s">
        <v>1945</v>
      </c>
      <c r="Z205" s="470">
        <v>18.559999999999999</v>
      </c>
      <c r="AA205" s="469" t="s">
        <v>1397</v>
      </c>
      <c r="AB205" s="465">
        <v>8.9999999999999993E-3</v>
      </c>
      <c r="AC205" s="466">
        <v>0.7</v>
      </c>
      <c r="AD205" s="466">
        <v>0.7</v>
      </c>
      <c r="AE205" s="466">
        <v>0.7</v>
      </c>
      <c r="AF205" s="467" t="s">
        <v>1398</v>
      </c>
      <c r="AG205" s="465">
        <v>428</v>
      </c>
      <c r="AH205" s="465">
        <v>428</v>
      </c>
      <c r="AI205" s="465">
        <v>428</v>
      </c>
      <c r="AJ205" s="465">
        <v>30</v>
      </c>
      <c r="AK205" s="469" t="s">
        <v>1399</v>
      </c>
      <c r="AL205" s="466">
        <v>1</v>
      </c>
      <c r="AM205" s="466">
        <v>0</v>
      </c>
      <c r="AN205" s="469" t="s">
        <v>1400</v>
      </c>
      <c r="AO205" s="466"/>
      <c r="AP205" s="466"/>
      <c r="AQ205" s="466"/>
      <c r="AR205" s="466"/>
      <c r="AS205" s="466"/>
      <c r="AT205" s="466"/>
      <c r="AU205" s="466"/>
      <c r="AV205" s="466"/>
      <c r="AW205" s="466"/>
      <c r="AX205" s="466"/>
      <c r="AY205" s="466"/>
      <c r="AZ205" s="466"/>
      <c r="BA205" s="466"/>
      <c r="BB205" s="466"/>
      <c r="BC205" s="466"/>
      <c r="BD205" s="466"/>
      <c r="BE205" s="466"/>
      <c r="BF205" s="466"/>
      <c r="BG205" s="466"/>
      <c r="BH205" s="466"/>
      <c r="BI205" s="466"/>
      <c r="BJ205" s="466"/>
      <c r="BK205" s="466"/>
      <c r="BL205" s="466"/>
      <c r="BM205" s="466"/>
      <c r="BN205" s="466"/>
      <c r="BO205" s="466"/>
      <c r="BP205" s="466"/>
      <c r="BQ205" s="466"/>
      <c r="BR205" s="466"/>
      <c r="BS205" s="466"/>
      <c r="BT205" s="466"/>
      <c r="BU205" s="466"/>
      <c r="BV205" s="466"/>
      <c r="BW205" s="466"/>
      <c r="BX205" s="466"/>
      <c r="BY205" s="466"/>
      <c r="BZ205" s="466"/>
      <c r="CA205" s="466"/>
      <c r="CB205" s="466"/>
      <c r="CC205" s="466"/>
      <c r="CD205" s="466"/>
      <c r="CE205" s="466"/>
      <c r="CF205" s="466"/>
      <c r="CG205" s="466"/>
      <c r="CH205" s="466"/>
      <c r="CI205" s="466"/>
      <c r="CJ205" s="466"/>
      <c r="CK205" s="466"/>
      <c r="CL205" s="466"/>
      <c r="CM205" s="466"/>
      <c r="CN205" s="466"/>
      <c r="CO205" s="466"/>
      <c r="CP205" s="466"/>
      <c r="CQ205" s="466"/>
      <c r="CR205" s="466"/>
      <c r="CS205" s="466"/>
      <c r="CT205" s="466"/>
      <c r="CU205" s="466"/>
      <c r="CV205" s="466"/>
      <c r="CW205" s="466"/>
      <c r="CX205" s="466"/>
      <c r="CY205" s="466"/>
      <c r="CZ205" s="466"/>
      <c r="DA205" s="466"/>
      <c r="DB205" s="466"/>
      <c r="DC205" s="466"/>
      <c r="DD205" s="466"/>
      <c r="DE205" s="466"/>
      <c r="DF205" s="466"/>
      <c r="DG205" s="466"/>
      <c r="DH205" s="466"/>
      <c r="DI205" s="466"/>
      <c r="DJ205" s="466"/>
      <c r="DK205" s="466"/>
      <c r="DL205" s="466"/>
      <c r="DM205" s="466"/>
      <c r="DN205" s="466"/>
      <c r="DO205" s="466"/>
      <c r="DP205" s="466"/>
      <c r="DQ205" s="466"/>
      <c r="DR205" s="466"/>
      <c r="DS205" s="466"/>
      <c r="DT205" s="466"/>
      <c r="DU205" s="466"/>
      <c r="DV205" s="466"/>
      <c r="DW205" s="471"/>
      <c r="DX205" s="466"/>
      <c r="DY205" s="466"/>
      <c r="DZ205" s="466"/>
      <c r="EA205" s="466"/>
      <c r="EB205" s="466"/>
      <c r="EC205" s="466"/>
      <c r="ED205" s="466"/>
      <c r="EE205" s="466"/>
      <c r="EF205" s="466"/>
      <c r="EG205" s="466"/>
      <c r="EH205" s="466"/>
      <c r="EI205" s="466"/>
      <c r="EJ205" s="466"/>
      <c r="EK205" s="465"/>
      <c r="EL205" s="465"/>
      <c r="EM205" s="465"/>
      <c r="EN205" s="465"/>
      <c r="EO205" s="466"/>
      <c r="EP205" s="466"/>
      <c r="EQ205" s="466"/>
      <c r="ER205" s="465"/>
      <c r="ES205" s="465"/>
      <c r="ET205" s="465"/>
      <c r="EU205" s="465"/>
      <c r="EV205" s="465"/>
      <c r="EW205" s="467"/>
      <c r="EX205" s="467" t="s">
        <v>1401</v>
      </c>
      <c r="EY205" s="467">
        <v>0</v>
      </c>
      <c r="EZ205" s="467">
        <v>0</v>
      </c>
      <c r="FA205" s="467">
        <v>0</v>
      </c>
      <c r="FB205" s="469" t="s">
        <v>1402</v>
      </c>
      <c r="FC205" s="467">
        <v>62.117280000000001</v>
      </c>
      <c r="FD205" s="469" t="s">
        <v>1403</v>
      </c>
      <c r="FE205" s="467">
        <v>1589.991</v>
      </c>
      <c r="FF205" s="469" t="s">
        <v>1404</v>
      </c>
      <c r="FG205" s="467">
        <v>0</v>
      </c>
      <c r="FH205" s="469" t="s">
        <v>1405</v>
      </c>
      <c r="FI205" s="467">
        <v>0</v>
      </c>
      <c r="FJ205" s="469" t="s">
        <v>1405</v>
      </c>
      <c r="FK205" s="467">
        <v>0</v>
      </c>
      <c r="FL205" s="472">
        <v>0</v>
      </c>
      <c r="FM205" s="473">
        <v>0</v>
      </c>
      <c r="FN205" s="473">
        <v>0</v>
      </c>
      <c r="FO205" s="473">
        <v>0</v>
      </c>
      <c r="FP205" s="473">
        <v>0</v>
      </c>
      <c r="FQ205" s="473">
        <v>0</v>
      </c>
      <c r="FR205" s="473">
        <v>0</v>
      </c>
      <c r="FS205" s="473">
        <v>0</v>
      </c>
      <c r="FT205" s="473">
        <v>0</v>
      </c>
      <c r="FU205" s="473">
        <v>0</v>
      </c>
      <c r="FV205" s="473">
        <v>0</v>
      </c>
      <c r="FW205" s="473">
        <v>0</v>
      </c>
      <c r="FX205" s="473">
        <v>0</v>
      </c>
      <c r="FY205" s="473">
        <v>0</v>
      </c>
      <c r="FZ205" s="473">
        <v>0</v>
      </c>
      <c r="GA205" s="473">
        <v>0</v>
      </c>
      <c r="GB205" s="473">
        <v>0</v>
      </c>
      <c r="GC205" s="473">
        <v>0</v>
      </c>
      <c r="GD205" s="473">
        <v>0</v>
      </c>
      <c r="GE205" s="473">
        <v>0</v>
      </c>
      <c r="GF205" s="473">
        <v>0</v>
      </c>
      <c r="GG205" s="473">
        <v>0</v>
      </c>
      <c r="GH205" s="473">
        <v>0</v>
      </c>
      <c r="GI205" s="473">
        <v>0</v>
      </c>
      <c r="GJ205" s="473">
        <v>0</v>
      </c>
      <c r="GK205" s="473">
        <v>0</v>
      </c>
      <c r="GL205" s="473">
        <v>0</v>
      </c>
      <c r="GM205" s="473">
        <v>0</v>
      </c>
      <c r="GN205" s="473">
        <v>0</v>
      </c>
      <c r="GO205" s="473">
        <v>0</v>
      </c>
      <c r="GP205" s="473">
        <v>0</v>
      </c>
      <c r="GQ205" s="473">
        <v>0</v>
      </c>
      <c r="GR205" s="473">
        <v>0</v>
      </c>
      <c r="GS205" s="473">
        <v>0</v>
      </c>
      <c r="GT205" s="473">
        <v>0</v>
      </c>
      <c r="GU205" s="473">
        <v>0</v>
      </c>
      <c r="GV205" s="473">
        <v>0</v>
      </c>
      <c r="GW205" s="473">
        <v>0</v>
      </c>
      <c r="GX205" s="473">
        <v>0</v>
      </c>
      <c r="GY205" s="473">
        <v>0</v>
      </c>
      <c r="GZ205" s="473">
        <v>0</v>
      </c>
      <c r="HA205" s="473">
        <v>0</v>
      </c>
      <c r="HB205" s="473">
        <v>0</v>
      </c>
      <c r="HC205" s="473">
        <v>0</v>
      </c>
      <c r="HD205" s="473">
        <v>0</v>
      </c>
      <c r="HE205" s="473">
        <v>0</v>
      </c>
      <c r="HF205" s="473">
        <v>0</v>
      </c>
      <c r="HG205" s="473">
        <v>0</v>
      </c>
      <c r="HH205" s="473">
        <v>0</v>
      </c>
      <c r="HI205" s="473">
        <v>0</v>
      </c>
      <c r="HJ205" s="473">
        <v>0</v>
      </c>
      <c r="HK205" s="473">
        <v>0</v>
      </c>
      <c r="HL205" s="473">
        <v>0</v>
      </c>
      <c r="HM205" s="473">
        <v>0</v>
      </c>
      <c r="HN205" s="473">
        <v>0</v>
      </c>
      <c r="HO205" s="473">
        <v>0</v>
      </c>
      <c r="HP205" s="473">
        <v>0</v>
      </c>
      <c r="HQ205" s="473">
        <v>0</v>
      </c>
      <c r="HR205" s="473">
        <v>0</v>
      </c>
      <c r="HS205" s="473">
        <v>0</v>
      </c>
      <c r="HT205" s="473">
        <v>0</v>
      </c>
      <c r="HU205" s="473">
        <v>0</v>
      </c>
      <c r="HV205" s="473">
        <v>0</v>
      </c>
      <c r="HW205" s="473">
        <v>0</v>
      </c>
      <c r="HX205" s="473">
        <v>0</v>
      </c>
      <c r="HY205" s="473">
        <v>0</v>
      </c>
      <c r="HZ205" s="473">
        <v>0</v>
      </c>
      <c r="IA205" s="473">
        <v>0</v>
      </c>
      <c r="IB205" s="473">
        <v>0</v>
      </c>
      <c r="IC205" s="473">
        <v>0</v>
      </c>
      <c r="ID205" s="473">
        <v>0</v>
      </c>
      <c r="IE205" s="473">
        <v>0</v>
      </c>
      <c r="IF205" s="473">
        <v>0</v>
      </c>
      <c r="IG205" s="473">
        <v>0</v>
      </c>
      <c r="IH205" s="473">
        <v>0</v>
      </c>
      <c r="II205" s="473">
        <v>0</v>
      </c>
      <c r="IJ205" s="473">
        <v>0</v>
      </c>
      <c r="IK205" s="473">
        <v>0</v>
      </c>
      <c r="IL205" s="473">
        <v>0</v>
      </c>
      <c r="IM205" s="473">
        <v>0</v>
      </c>
      <c r="IN205" s="473">
        <v>0</v>
      </c>
      <c r="IO205" s="473">
        <v>0</v>
      </c>
      <c r="IP205" s="473">
        <v>0</v>
      </c>
      <c r="IQ205" s="473">
        <v>0</v>
      </c>
      <c r="IR205" s="473">
        <v>0</v>
      </c>
      <c r="IS205" s="473">
        <v>0</v>
      </c>
      <c r="IT205" s="473">
        <v>0</v>
      </c>
      <c r="IU205" s="473">
        <v>0</v>
      </c>
      <c r="IV205" s="473">
        <v>0</v>
      </c>
      <c r="IW205" s="473">
        <v>0</v>
      </c>
      <c r="IX205" s="473">
        <v>0</v>
      </c>
      <c r="IY205" s="473">
        <v>0</v>
      </c>
      <c r="IZ205" s="473">
        <v>0</v>
      </c>
      <c r="JA205" s="473">
        <v>0</v>
      </c>
      <c r="JB205" s="473">
        <v>0</v>
      </c>
      <c r="JC205" s="473">
        <v>0</v>
      </c>
      <c r="JD205" s="473">
        <v>0</v>
      </c>
      <c r="JE205" s="473">
        <v>0</v>
      </c>
      <c r="JF205" s="473">
        <v>0</v>
      </c>
      <c r="JG205" s="473">
        <v>0</v>
      </c>
      <c r="JH205" s="473">
        <v>0</v>
      </c>
      <c r="JI205" s="467" t="s">
        <v>1416</v>
      </c>
      <c r="JJ205" s="467" t="s">
        <v>1416</v>
      </c>
      <c r="JK205" s="395"/>
      <c r="JL205" s="395"/>
      <c r="JM205" s="395"/>
      <c r="JN205" s="395"/>
      <c r="JO205" s="395"/>
      <c r="JP205" s="395"/>
      <c r="JQ205" s="395"/>
      <c r="JR205" s="395"/>
      <c r="JS205" s="395"/>
      <c r="JT205" s="395"/>
      <c r="JU205" s="395"/>
      <c r="JV205" s="395"/>
      <c r="JW205" s="395"/>
      <c r="JX205" s="395"/>
      <c r="JY205" s="395"/>
      <c r="JZ205" s="395"/>
      <c r="KA205" s="395"/>
      <c r="KB205" s="395"/>
      <c r="KC205" s="395"/>
      <c r="KD205" s="395"/>
      <c r="KE205" s="395"/>
      <c r="KF205" s="395"/>
      <c r="KG205" s="395"/>
      <c r="KH205" s="395"/>
      <c r="KI205" s="395"/>
      <c r="KJ205" s="395"/>
      <c r="KK205" s="395"/>
      <c r="KL205" s="395"/>
      <c r="KM205" s="395"/>
      <c r="KN205" s="395"/>
      <c r="KO205" s="395"/>
      <c r="KP205" s="395"/>
      <c r="KQ205" s="395"/>
      <c r="KR205" s="395"/>
      <c r="KS205" s="395"/>
      <c r="KT205" s="395"/>
      <c r="KU205" s="395"/>
      <c r="KV205" s="395"/>
      <c r="KW205" s="395"/>
      <c r="KX205" s="395"/>
      <c r="KY205" s="395"/>
      <c r="KZ205" s="395"/>
      <c r="LA205" s="395"/>
      <c r="LB205" s="395"/>
      <c r="LC205" s="395"/>
      <c r="LD205" s="395"/>
      <c r="LE205" s="395"/>
      <c r="LF205" s="395"/>
      <c r="LG205" s="395"/>
      <c r="LH205" s="395"/>
      <c r="LI205" s="395"/>
      <c r="LJ205" s="395"/>
      <c r="LK205" s="395"/>
      <c r="LL205" s="395"/>
      <c r="LM205" s="395"/>
      <c r="LN205" s="395"/>
      <c r="LO205" s="395"/>
      <c r="LP205" s="395"/>
      <c r="LQ205" s="395"/>
      <c r="LR205" s="395"/>
      <c r="LS205" s="395"/>
      <c r="LT205" s="395"/>
      <c r="LU205" s="395"/>
      <c r="LV205" s="395"/>
      <c r="LW205" s="395"/>
      <c r="LX205" s="395"/>
      <c r="LY205" s="395"/>
      <c r="LZ205" s="395"/>
      <c r="MA205" s="395"/>
      <c r="MB205" s="395"/>
      <c r="MC205" s="395"/>
      <c r="MD205" s="395"/>
      <c r="ME205" s="395"/>
      <c r="MF205" s="395"/>
      <c r="MG205" s="395"/>
      <c r="MH205" s="395"/>
      <c r="MI205" s="395"/>
      <c r="MJ205" s="395"/>
      <c r="MK205" s="395"/>
      <c r="ML205" s="395"/>
      <c r="MM205" s="395"/>
      <c r="MN205" s="395"/>
      <c r="MO205" s="395"/>
      <c r="MP205" s="395"/>
      <c r="MQ205" s="395"/>
      <c r="MR205" s="395"/>
      <c r="MS205" s="395"/>
      <c r="MT205" s="395"/>
      <c r="MU205" s="395"/>
      <c r="MV205" s="395"/>
      <c r="MW205" s="395"/>
      <c r="MX205" s="395"/>
      <c r="MY205" s="395"/>
      <c r="MZ205" s="395"/>
      <c r="NA205" s="395"/>
      <c r="NB205" s="395"/>
      <c r="NC205" s="395"/>
      <c r="ND205" s="395"/>
      <c r="NE205" s="395"/>
      <c r="NF205" s="395"/>
      <c r="NG205" s="489"/>
      <c r="NH205" s="475">
        <v>3.3483053303875141</v>
      </c>
      <c r="NI205" s="475">
        <v>27.864596959484889</v>
      </c>
      <c r="NJ205" s="475">
        <v>3.5850254028743995</v>
      </c>
      <c r="NK205" s="475">
        <v>4636.6517759999997</v>
      </c>
      <c r="NL205" s="475">
        <v>21.105873602129201</v>
      </c>
      <c r="NM205" s="475">
        <v>0.217609</v>
      </c>
      <c r="NN205" s="475">
        <v>0.62562499999999999</v>
      </c>
      <c r="NO205" s="475">
        <v>6.3469000000000012E-2</v>
      </c>
      <c r="NP205" s="475">
        <v>3.8742541267232998E-2</v>
      </c>
      <c r="NQ205" s="475">
        <v>0.50417638859184655</v>
      </c>
      <c r="NR205" s="475">
        <v>1.7749956874059689</v>
      </c>
      <c r="NS205" s="475">
        <v>0</v>
      </c>
      <c r="NT205" s="475">
        <v>16.013902007864179</v>
      </c>
      <c r="NU205" s="475">
        <v>0.60861239337852213</v>
      </c>
      <c r="NV205" s="475">
        <v>0</v>
      </c>
      <c r="NW205" s="475">
        <v>0.42093444746660735</v>
      </c>
      <c r="NX205" s="475">
        <v>0</v>
      </c>
      <c r="NY205" s="475">
        <v>0</v>
      </c>
      <c r="NZ205" s="475">
        <v>0.79906459488761772</v>
      </c>
      <c r="OA205" s="475">
        <v>2.034000003829136E-2</v>
      </c>
      <c r="OB205" s="475">
        <v>0.30000000000000004</v>
      </c>
      <c r="OC205" s="475">
        <v>1.2059449650428327</v>
      </c>
      <c r="OD205" s="475">
        <v>6.4486905233371707E-14</v>
      </c>
      <c r="OE205" s="475">
        <v>6.6251615467278921E-13</v>
      </c>
      <c r="OF205" s="475">
        <v>9.0000000596046487E-2</v>
      </c>
      <c r="OG205" s="475">
        <v>5.7294508814811712E-2</v>
      </c>
      <c r="OH205" s="475">
        <v>0.38722019705431743</v>
      </c>
      <c r="OI205" s="475">
        <v>0.09</v>
      </c>
      <c r="OJ205" s="475">
        <v>4.2799999999999991E-2</v>
      </c>
      <c r="OK205" s="475">
        <v>4.7971999999999994E-2</v>
      </c>
      <c r="OL205" s="475">
        <v>0.5688512254206779</v>
      </c>
      <c r="OM205" s="475" t="s">
        <v>1395</v>
      </c>
      <c r="ON205" s="475">
        <v>1</v>
      </c>
      <c r="OO205" s="475">
        <v>194</v>
      </c>
      <c r="OP205" s="490"/>
      <c r="OQ205" s="491" t="s">
        <v>1395</v>
      </c>
      <c r="OR205" s="478" t="s">
        <v>1395</v>
      </c>
      <c r="OS205" s="479">
        <v>950224</v>
      </c>
      <c r="OT205" s="479">
        <v>2050</v>
      </c>
      <c r="OU205" s="479" t="s">
        <v>1395</v>
      </c>
      <c r="OV205" s="479" t="s">
        <v>1395</v>
      </c>
      <c r="OW205" s="479">
        <v>0</v>
      </c>
      <c r="OX205" s="479">
        <v>1</v>
      </c>
      <c r="OY205" s="480">
        <v>1</v>
      </c>
      <c r="OZ205" s="480">
        <v>0.55986974606111606</v>
      </c>
      <c r="PA205" s="481"/>
      <c r="PB205" s="482">
        <v>3.3483053303875141</v>
      </c>
      <c r="PC205" s="483"/>
      <c r="PD205" s="478">
        <v>296.57298976949784</v>
      </c>
      <c r="PE205" s="479">
        <v>2.1670204770680162E-10</v>
      </c>
      <c r="PF205" s="479">
        <v>394.45188091384432</v>
      </c>
      <c r="PG205" s="480">
        <v>3.3483053303875141</v>
      </c>
      <c r="PH205" s="483"/>
      <c r="PI205" s="478">
        <v>3.3483053303875141</v>
      </c>
      <c r="PJ205" s="479">
        <v>125800</v>
      </c>
      <c r="PK205" s="479">
        <v>575</v>
      </c>
      <c r="PL205" s="479">
        <v>6.8027710030627464E-2</v>
      </c>
      <c r="PM205" s="484">
        <v>36</v>
      </c>
      <c r="PN205" s="479">
        <v>10188</v>
      </c>
      <c r="PO205" s="485">
        <v>2047</v>
      </c>
      <c r="PP205" s="479">
        <v>33</v>
      </c>
      <c r="PQ205" s="479">
        <v>0</v>
      </c>
      <c r="PR205" s="486" t="s">
        <v>1996</v>
      </c>
      <c r="PS205" s="486" t="s">
        <v>1595</v>
      </c>
      <c r="PT205" s="479">
        <v>1</v>
      </c>
      <c r="PU205" s="487" t="s">
        <v>1995</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row>
    <row r="206" spans="1:457" x14ac:dyDescent="0.35">
      <c r="A206" s="459" t="s">
        <v>1997</v>
      </c>
      <c r="B206" s="460">
        <v>3.4163330404181416</v>
      </c>
      <c r="C206" s="488">
        <f>NPV(About!A$94,'H2 Data'!AE$2:BH$2)/30*AB206+B206</f>
        <v>4.736437098046741</v>
      </c>
      <c r="D206" s="462" t="s">
        <v>1592</v>
      </c>
      <c r="E206" s="463" t="s">
        <v>1997</v>
      </c>
      <c r="F206" s="463" t="s">
        <v>1391</v>
      </c>
      <c r="G206" s="463" t="s">
        <v>1593</v>
      </c>
      <c r="H206" s="463" t="s">
        <v>1393</v>
      </c>
      <c r="I206" s="463" t="s">
        <v>1595</v>
      </c>
      <c r="J206" s="464">
        <v>2051</v>
      </c>
      <c r="K206" s="465">
        <v>575</v>
      </c>
      <c r="L206" s="466">
        <v>0.95</v>
      </c>
      <c r="M206" s="466">
        <v>2.3300000000000001E-2</v>
      </c>
      <c r="N206" s="466">
        <v>0.25</v>
      </c>
      <c r="O206" s="471">
        <v>0.09</v>
      </c>
      <c r="P206" s="465">
        <v>1</v>
      </c>
      <c r="Q206" s="465">
        <v>2</v>
      </c>
      <c r="R206" s="465">
        <v>30</v>
      </c>
      <c r="S206" s="467" t="s">
        <v>1395</v>
      </c>
      <c r="T206" s="468">
        <v>64757.999999999993</v>
      </c>
      <c r="U206" s="468">
        <v>638325</v>
      </c>
      <c r="V206" s="468">
        <v>222026</v>
      </c>
      <c r="W206" s="468">
        <v>44404</v>
      </c>
      <c r="X206" s="465">
        <v>0</v>
      </c>
      <c r="Y206" s="469" t="s">
        <v>1945</v>
      </c>
      <c r="Z206" s="470">
        <v>18.559999999999999</v>
      </c>
      <c r="AA206" s="469" t="s">
        <v>1397</v>
      </c>
      <c r="AB206" s="465">
        <v>8.9999999999999993E-3</v>
      </c>
      <c r="AC206" s="466">
        <v>0.7</v>
      </c>
      <c r="AD206" s="466">
        <v>0.7</v>
      </c>
      <c r="AE206" s="466">
        <v>0.7</v>
      </c>
      <c r="AF206" s="467" t="s">
        <v>1398</v>
      </c>
      <c r="AG206" s="465">
        <v>428</v>
      </c>
      <c r="AH206" s="465">
        <v>428</v>
      </c>
      <c r="AI206" s="465">
        <v>428</v>
      </c>
      <c r="AJ206" s="465">
        <v>30</v>
      </c>
      <c r="AK206" s="469" t="s">
        <v>1399</v>
      </c>
      <c r="AL206" s="466">
        <v>1</v>
      </c>
      <c r="AM206" s="466">
        <v>0</v>
      </c>
      <c r="AN206" s="469" t="s">
        <v>1400</v>
      </c>
      <c r="AO206" s="466"/>
      <c r="AP206" s="466"/>
      <c r="AQ206" s="466"/>
      <c r="AR206" s="466"/>
      <c r="AS206" s="466"/>
      <c r="AT206" s="466"/>
      <c r="AU206" s="466"/>
      <c r="AV206" s="466"/>
      <c r="AW206" s="466"/>
      <c r="AX206" s="466"/>
      <c r="AY206" s="466"/>
      <c r="AZ206" s="466"/>
      <c r="BA206" s="466"/>
      <c r="BB206" s="466"/>
      <c r="BC206" s="466"/>
      <c r="BD206" s="466"/>
      <c r="BE206" s="466"/>
      <c r="BF206" s="466"/>
      <c r="BG206" s="466"/>
      <c r="BH206" s="466"/>
      <c r="BI206" s="466"/>
      <c r="BJ206" s="466"/>
      <c r="BK206" s="466"/>
      <c r="BL206" s="466"/>
      <c r="BM206" s="466"/>
      <c r="BN206" s="466"/>
      <c r="BO206" s="466"/>
      <c r="BP206" s="466"/>
      <c r="BQ206" s="466"/>
      <c r="BR206" s="466"/>
      <c r="BS206" s="466"/>
      <c r="BT206" s="466"/>
      <c r="BU206" s="466"/>
      <c r="BV206" s="466"/>
      <c r="BW206" s="466"/>
      <c r="BX206" s="466"/>
      <c r="BY206" s="466"/>
      <c r="BZ206" s="466"/>
      <c r="CA206" s="466"/>
      <c r="CB206" s="466"/>
      <c r="CC206" s="466"/>
      <c r="CD206" s="466"/>
      <c r="CE206" s="466"/>
      <c r="CF206" s="466"/>
      <c r="CG206" s="466"/>
      <c r="CH206" s="466"/>
      <c r="CI206" s="466"/>
      <c r="CJ206" s="466"/>
      <c r="CK206" s="466"/>
      <c r="CL206" s="466"/>
      <c r="CM206" s="466"/>
      <c r="CN206" s="466"/>
      <c r="CO206" s="466"/>
      <c r="CP206" s="466"/>
      <c r="CQ206" s="466"/>
      <c r="CR206" s="466"/>
      <c r="CS206" s="466"/>
      <c r="CT206" s="466"/>
      <c r="CU206" s="466"/>
      <c r="CV206" s="466"/>
      <c r="CW206" s="466"/>
      <c r="CX206" s="466"/>
      <c r="CY206" s="466"/>
      <c r="CZ206" s="466"/>
      <c r="DA206" s="466"/>
      <c r="DB206" s="466"/>
      <c r="DC206" s="466"/>
      <c r="DD206" s="466"/>
      <c r="DE206" s="466"/>
      <c r="DF206" s="466"/>
      <c r="DG206" s="466"/>
      <c r="DH206" s="466"/>
      <c r="DI206" s="466"/>
      <c r="DJ206" s="466"/>
      <c r="DK206" s="466"/>
      <c r="DL206" s="466"/>
      <c r="DM206" s="466"/>
      <c r="DN206" s="466"/>
      <c r="DO206" s="466"/>
      <c r="DP206" s="466"/>
      <c r="DQ206" s="466"/>
      <c r="DR206" s="466"/>
      <c r="DS206" s="466"/>
      <c r="DT206" s="466"/>
      <c r="DU206" s="466"/>
      <c r="DV206" s="466"/>
      <c r="DW206" s="471"/>
      <c r="DX206" s="466"/>
      <c r="DY206" s="466"/>
      <c r="DZ206" s="466"/>
      <c r="EA206" s="466"/>
      <c r="EB206" s="466"/>
      <c r="EC206" s="466"/>
      <c r="ED206" s="466"/>
      <c r="EE206" s="466"/>
      <c r="EF206" s="466"/>
      <c r="EG206" s="466"/>
      <c r="EH206" s="466"/>
      <c r="EI206" s="466"/>
      <c r="EJ206" s="466"/>
      <c r="EK206" s="465"/>
      <c r="EL206" s="465"/>
      <c r="EM206" s="465"/>
      <c r="EN206" s="465"/>
      <c r="EO206" s="466"/>
      <c r="EP206" s="466"/>
      <c r="EQ206" s="466"/>
      <c r="ER206" s="465"/>
      <c r="ES206" s="465"/>
      <c r="ET206" s="465"/>
      <c r="EU206" s="465"/>
      <c r="EV206" s="465"/>
      <c r="EW206" s="467"/>
      <c r="EX206" s="467" t="s">
        <v>1401</v>
      </c>
      <c r="EY206" s="467">
        <v>0</v>
      </c>
      <c r="EZ206" s="467">
        <v>0</v>
      </c>
      <c r="FA206" s="467">
        <v>0</v>
      </c>
      <c r="FB206" s="469" t="s">
        <v>1402</v>
      </c>
      <c r="FC206" s="467">
        <v>62.117280000000001</v>
      </c>
      <c r="FD206" s="469" t="s">
        <v>1403</v>
      </c>
      <c r="FE206" s="467">
        <v>1589.991</v>
      </c>
      <c r="FF206" s="469" t="s">
        <v>1404</v>
      </c>
      <c r="FG206" s="467">
        <v>0</v>
      </c>
      <c r="FH206" s="469" t="s">
        <v>1405</v>
      </c>
      <c r="FI206" s="467">
        <v>0</v>
      </c>
      <c r="FJ206" s="469" t="s">
        <v>1405</v>
      </c>
      <c r="FK206" s="467">
        <v>0</v>
      </c>
      <c r="FL206" s="472">
        <v>0</v>
      </c>
      <c r="FM206" s="473">
        <v>0</v>
      </c>
      <c r="FN206" s="473">
        <v>0</v>
      </c>
      <c r="FO206" s="473">
        <v>0</v>
      </c>
      <c r="FP206" s="473">
        <v>0</v>
      </c>
      <c r="FQ206" s="473">
        <v>0</v>
      </c>
      <c r="FR206" s="473">
        <v>0</v>
      </c>
      <c r="FS206" s="473">
        <v>0</v>
      </c>
      <c r="FT206" s="473">
        <v>0</v>
      </c>
      <c r="FU206" s="473">
        <v>0</v>
      </c>
      <c r="FV206" s="473">
        <v>0</v>
      </c>
      <c r="FW206" s="473">
        <v>0</v>
      </c>
      <c r="FX206" s="473">
        <v>0</v>
      </c>
      <c r="FY206" s="473">
        <v>0</v>
      </c>
      <c r="FZ206" s="473">
        <v>0</v>
      </c>
      <c r="GA206" s="473">
        <v>0</v>
      </c>
      <c r="GB206" s="473">
        <v>0</v>
      </c>
      <c r="GC206" s="473">
        <v>0</v>
      </c>
      <c r="GD206" s="473">
        <v>0</v>
      </c>
      <c r="GE206" s="473">
        <v>0</v>
      </c>
      <c r="GF206" s="473">
        <v>0</v>
      </c>
      <c r="GG206" s="473">
        <v>0</v>
      </c>
      <c r="GH206" s="473">
        <v>0</v>
      </c>
      <c r="GI206" s="473">
        <v>0</v>
      </c>
      <c r="GJ206" s="473">
        <v>0</v>
      </c>
      <c r="GK206" s="473">
        <v>0</v>
      </c>
      <c r="GL206" s="473">
        <v>0</v>
      </c>
      <c r="GM206" s="473">
        <v>0</v>
      </c>
      <c r="GN206" s="473">
        <v>0</v>
      </c>
      <c r="GO206" s="473">
        <v>0</v>
      </c>
      <c r="GP206" s="473">
        <v>0</v>
      </c>
      <c r="GQ206" s="473">
        <v>0</v>
      </c>
      <c r="GR206" s="473">
        <v>0</v>
      </c>
      <c r="GS206" s="473">
        <v>0</v>
      </c>
      <c r="GT206" s="473">
        <v>0</v>
      </c>
      <c r="GU206" s="473">
        <v>0</v>
      </c>
      <c r="GV206" s="473">
        <v>0</v>
      </c>
      <c r="GW206" s="473">
        <v>0</v>
      </c>
      <c r="GX206" s="473">
        <v>0</v>
      </c>
      <c r="GY206" s="473">
        <v>0</v>
      </c>
      <c r="GZ206" s="473">
        <v>0</v>
      </c>
      <c r="HA206" s="473">
        <v>0</v>
      </c>
      <c r="HB206" s="473">
        <v>0</v>
      </c>
      <c r="HC206" s="473">
        <v>0</v>
      </c>
      <c r="HD206" s="473">
        <v>0</v>
      </c>
      <c r="HE206" s="473">
        <v>0</v>
      </c>
      <c r="HF206" s="473">
        <v>0</v>
      </c>
      <c r="HG206" s="473">
        <v>0</v>
      </c>
      <c r="HH206" s="473">
        <v>0</v>
      </c>
      <c r="HI206" s="473">
        <v>0</v>
      </c>
      <c r="HJ206" s="473">
        <v>0</v>
      </c>
      <c r="HK206" s="473">
        <v>0</v>
      </c>
      <c r="HL206" s="473">
        <v>0</v>
      </c>
      <c r="HM206" s="473">
        <v>0</v>
      </c>
      <c r="HN206" s="473">
        <v>0</v>
      </c>
      <c r="HO206" s="473">
        <v>0</v>
      </c>
      <c r="HP206" s="473">
        <v>0</v>
      </c>
      <c r="HQ206" s="473">
        <v>0</v>
      </c>
      <c r="HR206" s="473">
        <v>0</v>
      </c>
      <c r="HS206" s="473">
        <v>0</v>
      </c>
      <c r="HT206" s="473">
        <v>0</v>
      </c>
      <c r="HU206" s="473">
        <v>0</v>
      </c>
      <c r="HV206" s="473">
        <v>0</v>
      </c>
      <c r="HW206" s="473">
        <v>0</v>
      </c>
      <c r="HX206" s="473">
        <v>0</v>
      </c>
      <c r="HY206" s="473">
        <v>0</v>
      </c>
      <c r="HZ206" s="473">
        <v>0</v>
      </c>
      <c r="IA206" s="473">
        <v>0</v>
      </c>
      <c r="IB206" s="473">
        <v>0</v>
      </c>
      <c r="IC206" s="473">
        <v>0</v>
      </c>
      <c r="ID206" s="473">
        <v>0</v>
      </c>
      <c r="IE206" s="473">
        <v>0</v>
      </c>
      <c r="IF206" s="473">
        <v>0</v>
      </c>
      <c r="IG206" s="473">
        <v>0</v>
      </c>
      <c r="IH206" s="473">
        <v>0</v>
      </c>
      <c r="II206" s="473">
        <v>0</v>
      </c>
      <c r="IJ206" s="473">
        <v>0</v>
      </c>
      <c r="IK206" s="473">
        <v>0</v>
      </c>
      <c r="IL206" s="473">
        <v>0</v>
      </c>
      <c r="IM206" s="473">
        <v>0</v>
      </c>
      <c r="IN206" s="473">
        <v>0</v>
      </c>
      <c r="IO206" s="473">
        <v>0</v>
      </c>
      <c r="IP206" s="473">
        <v>0</v>
      </c>
      <c r="IQ206" s="473">
        <v>0</v>
      </c>
      <c r="IR206" s="473">
        <v>0</v>
      </c>
      <c r="IS206" s="473">
        <v>0</v>
      </c>
      <c r="IT206" s="473">
        <v>0</v>
      </c>
      <c r="IU206" s="473">
        <v>0</v>
      </c>
      <c r="IV206" s="473">
        <v>0</v>
      </c>
      <c r="IW206" s="473">
        <v>0</v>
      </c>
      <c r="IX206" s="473">
        <v>0</v>
      </c>
      <c r="IY206" s="473">
        <v>0</v>
      </c>
      <c r="IZ206" s="473">
        <v>0</v>
      </c>
      <c r="JA206" s="473">
        <v>0</v>
      </c>
      <c r="JB206" s="473">
        <v>0</v>
      </c>
      <c r="JC206" s="473">
        <v>0</v>
      </c>
      <c r="JD206" s="473">
        <v>0</v>
      </c>
      <c r="JE206" s="473">
        <v>0</v>
      </c>
      <c r="JF206" s="473">
        <v>0</v>
      </c>
      <c r="JG206" s="473">
        <v>0</v>
      </c>
      <c r="JH206" s="473">
        <v>0</v>
      </c>
      <c r="JI206" s="467" t="s">
        <v>1416</v>
      </c>
      <c r="JJ206" s="467" t="s">
        <v>1416</v>
      </c>
      <c r="JK206" s="395"/>
      <c r="JL206" s="395"/>
      <c r="JM206" s="395"/>
      <c r="JN206" s="395"/>
      <c r="JO206" s="395"/>
      <c r="JP206" s="395"/>
      <c r="JQ206" s="395"/>
      <c r="JR206" s="395"/>
      <c r="JS206" s="395"/>
      <c r="JT206" s="395"/>
      <c r="JU206" s="395"/>
      <c r="JV206" s="395"/>
      <c r="JW206" s="395"/>
      <c r="JX206" s="395"/>
      <c r="JY206" s="395"/>
      <c r="JZ206" s="395"/>
      <c r="KA206" s="395"/>
      <c r="KB206" s="395"/>
      <c r="KC206" s="395"/>
      <c r="KD206" s="395"/>
      <c r="KE206" s="395"/>
      <c r="KF206" s="395"/>
      <c r="KG206" s="395"/>
      <c r="KH206" s="395"/>
      <c r="KI206" s="395"/>
      <c r="KJ206" s="395"/>
      <c r="KK206" s="395"/>
      <c r="KL206" s="395"/>
      <c r="KM206" s="395"/>
      <c r="KN206" s="395"/>
      <c r="KO206" s="395"/>
      <c r="KP206" s="395"/>
      <c r="KQ206" s="395"/>
      <c r="KR206" s="395"/>
      <c r="KS206" s="395"/>
      <c r="KT206" s="395"/>
      <c r="KU206" s="395"/>
      <c r="KV206" s="395"/>
      <c r="KW206" s="395"/>
      <c r="KX206" s="395"/>
      <c r="KY206" s="395"/>
      <c r="KZ206" s="395"/>
      <c r="LA206" s="395"/>
      <c r="LB206" s="395"/>
      <c r="LC206" s="395"/>
      <c r="LD206" s="395"/>
      <c r="LE206" s="395"/>
      <c r="LF206" s="395"/>
      <c r="LG206" s="395"/>
      <c r="LH206" s="395"/>
      <c r="LI206" s="395"/>
      <c r="LJ206" s="395"/>
      <c r="LK206" s="395"/>
      <c r="LL206" s="395"/>
      <c r="LM206" s="395"/>
      <c r="LN206" s="395"/>
      <c r="LO206" s="395"/>
      <c r="LP206" s="395"/>
      <c r="LQ206" s="395"/>
      <c r="LR206" s="395"/>
      <c r="LS206" s="395"/>
      <c r="LT206" s="395"/>
      <c r="LU206" s="395"/>
      <c r="LV206" s="395"/>
      <c r="LW206" s="395"/>
      <c r="LX206" s="395"/>
      <c r="LY206" s="395"/>
      <c r="LZ206" s="395"/>
      <c r="MA206" s="395"/>
      <c r="MB206" s="395"/>
      <c r="MC206" s="395"/>
      <c r="MD206" s="395"/>
      <c r="ME206" s="395"/>
      <c r="MF206" s="395"/>
      <c r="MG206" s="395"/>
      <c r="MH206" s="395"/>
      <c r="MI206" s="395"/>
      <c r="MJ206" s="395"/>
      <c r="MK206" s="395"/>
      <c r="ML206" s="395"/>
      <c r="MM206" s="395"/>
      <c r="MN206" s="395"/>
      <c r="MO206" s="395"/>
      <c r="MP206" s="395"/>
      <c r="MQ206" s="395"/>
      <c r="MR206" s="395"/>
      <c r="MS206" s="395"/>
      <c r="MT206" s="395"/>
      <c r="MU206" s="395"/>
      <c r="MV206" s="395"/>
      <c r="MW206" s="395"/>
      <c r="MX206" s="395"/>
      <c r="MY206" s="395"/>
      <c r="MZ206" s="395"/>
      <c r="NA206" s="395"/>
      <c r="NB206" s="395"/>
      <c r="NC206" s="395"/>
      <c r="ND206" s="395"/>
      <c r="NE206" s="395"/>
      <c r="NF206" s="395"/>
      <c r="NG206" s="489"/>
      <c r="NH206" s="475">
        <v>3.4163330404181416</v>
      </c>
      <c r="NI206" s="475">
        <v>28.430723562359773</v>
      </c>
      <c r="NJ206" s="475">
        <v>3.6580006977233723</v>
      </c>
      <c r="NK206" s="475">
        <v>4637.074943999999</v>
      </c>
      <c r="NL206" s="475">
        <v>21.537004169162369</v>
      </c>
      <c r="NM206" s="475">
        <v>0.222026</v>
      </c>
      <c r="NN206" s="475">
        <v>0.63832500000000003</v>
      </c>
      <c r="NO206" s="475">
        <v>6.4757999999999982E-2</v>
      </c>
      <c r="NP206" s="475">
        <v>3.9529043898806772E-2</v>
      </c>
      <c r="NQ206" s="475">
        <v>0.51441112985598902</v>
      </c>
      <c r="NR206" s="475">
        <v>1.8110086740608327</v>
      </c>
      <c r="NS206" s="475">
        <v>0</v>
      </c>
      <c r="NT206" s="475">
        <v>16.341386104825489</v>
      </c>
      <c r="NU206" s="475">
        <v>0.6210372757220769</v>
      </c>
      <c r="NV206" s="475">
        <v>0</v>
      </c>
      <c r="NW206" s="475">
        <v>0.42954826040939609</v>
      </c>
      <c r="NX206" s="475">
        <v>0</v>
      </c>
      <c r="NY206" s="475">
        <v>0</v>
      </c>
      <c r="NZ206" s="475">
        <v>0.8154456364909769</v>
      </c>
      <c r="OA206" s="475">
        <v>2.033999999787121E-2</v>
      </c>
      <c r="OB206" s="475">
        <v>0.30000000000000004</v>
      </c>
      <c r="OC206" s="475">
        <v>1.2305826568337102</v>
      </c>
      <c r="OD206" s="475">
        <v>5.9818547920816326E-14</v>
      </c>
      <c r="OE206" s="475">
        <v>6.1455506669438463E-13</v>
      </c>
      <c r="OF206" s="475">
        <v>9.0000000596046487E-2</v>
      </c>
      <c r="OG206" s="475">
        <v>5.7294264435768141E-2</v>
      </c>
      <c r="OH206" s="475">
        <v>0.3872294376392203</v>
      </c>
      <c r="OI206" s="475">
        <v>0.09</v>
      </c>
      <c r="OJ206" s="475">
        <v>4.2799999999999991E-2</v>
      </c>
      <c r="OK206" s="475">
        <v>4.7971999999999994E-2</v>
      </c>
      <c r="OL206" s="475">
        <v>0.55751144393940855</v>
      </c>
      <c r="OM206" s="475" t="s">
        <v>1395</v>
      </c>
      <c r="ON206" s="475">
        <v>1</v>
      </c>
      <c r="OO206" s="475">
        <v>195</v>
      </c>
      <c r="OP206" s="490"/>
      <c r="OQ206" s="491" t="s">
        <v>1395</v>
      </c>
      <c r="OR206" s="478" t="s">
        <v>1395</v>
      </c>
      <c r="OS206" s="479">
        <v>969513</v>
      </c>
      <c r="OT206" s="479">
        <v>2051</v>
      </c>
      <c r="OU206" s="479" t="s">
        <v>1395</v>
      </c>
      <c r="OV206" s="479" t="s">
        <v>1395</v>
      </c>
      <c r="OW206" s="479">
        <v>0</v>
      </c>
      <c r="OX206" s="479">
        <v>1</v>
      </c>
      <c r="OY206" s="480">
        <v>1</v>
      </c>
      <c r="OZ206" s="480">
        <v>0.54870900490375907</v>
      </c>
      <c r="PA206" s="481"/>
      <c r="PB206" s="482">
        <v>3.4163330404181416</v>
      </c>
      <c r="PC206" s="483"/>
      <c r="PD206" s="478">
        <v>296.56134127502185</v>
      </c>
      <c r="PE206" s="479">
        <v>1.9700735250251289E-10</v>
      </c>
      <c r="PF206" s="479">
        <v>394.48675049143941</v>
      </c>
      <c r="PG206" s="480">
        <v>3.4163330404181416</v>
      </c>
      <c r="PH206" s="483"/>
      <c r="PI206" s="478">
        <v>3.4163330404181416</v>
      </c>
      <c r="PJ206" s="479">
        <v>126375</v>
      </c>
      <c r="PK206" s="479">
        <v>575</v>
      </c>
      <c r="PL206" s="479">
        <v>6.9426884409041101E-2</v>
      </c>
      <c r="PM206" s="484">
        <v>36</v>
      </c>
      <c r="PN206" s="479">
        <v>10152</v>
      </c>
      <c r="PO206" s="485">
        <v>2048</v>
      </c>
      <c r="PP206" s="479">
        <v>33</v>
      </c>
      <c r="PQ206" s="479">
        <v>0</v>
      </c>
      <c r="PR206" s="486" t="s">
        <v>1998</v>
      </c>
      <c r="PS206" s="486" t="s">
        <v>1595</v>
      </c>
      <c r="PT206" s="479">
        <v>1</v>
      </c>
      <c r="PU206" s="487" t="s">
        <v>1997</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row>
    <row r="207" spans="1:457" x14ac:dyDescent="0.35">
      <c r="A207" s="459" t="s">
        <v>1999</v>
      </c>
      <c r="B207" s="460">
        <v>3.4857599248271827</v>
      </c>
      <c r="C207" s="488">
        <f>NPV(About!A$94,'H2 Data'!AE$2:BH$2)/30*AB207+B207</f>
        <v>4.8058639824557829</v>
      </c>
      <c r="D207" s="462" t="s">
        <v>1592</v>
      </c>
      <c r="E207" s="463" t="s">
        <v>1999</v>
      </c>
      <c r="F207" s="463" t="s">
        <v>1391</v>
      </c>
      <c r="G207" s="463" t="s">
        <v>1593</v>
      </c>
      <c r="H207" s="463" t="s">
        <v>1393</v>
      </c>
      <c r="I207" s="463" t="s">
        <v>1595</v>
      </c>
      <c r="J207" s="464">
        <v>2052</v>
      </c>
      <c r="K207" s="465">
        <v>575</v>
      </c>
      <c r="L207" s="466">
        <v>0.95</v>
      </c>
      <c r="M207" s="466">
        <v>2.3300000000000001E-2</v>
      </c>
      <c r="N207" s="466">
        <v>0.25</v>
      </c>
      <c r="O207" s="471">
        <v>0.09</v>
      </c>
      <c r="P207" s="465">
        <v>1</v>
      </c>
      <c r="Q207" s="465">
        <v>2</v>
      </c>
      <c r="R207" s="465">
        <v>30</v>
      </c>
      <c r="S207" s="467" t="s">
        <v>1395</v>
      </c>
      <c r="T207" s="468">
        <v>66072</v>
      </c>
      <c r="U207" s="468">
        <v>651282.99999999988</v>
      </c>
      <c r="V207" s="468">
        <v>226532.99999999997</v>
      </c>
      <c r="W207" s="468">
        <v>45304.999999999993</v>
      </c>
      <c r="X207" s="465">
        <v>0</v>
      </c>
      <c r="Y207" s="469" t="s">
        <v>1945</v>
      </c>
      <c r="Z207" s="470">
        <v>18.559999999999999</v>
      </c>
      <c r="AA207" s="469" t="s">
        <v>1397</v>
      </c>
      <c r="AB207" s="465">
        <v>8.9999999999999993E-3</v>
      </c>
      <c r="AC207" s="466">
        <v>0.7</v>
      </c>
      <c r="AD207" s="466">
        <v>0.7</v>
      </c>
      <c r="AE207" s="466">
        <v>0.7</v>
      </c>
      <c r="AF207" s="467" t="s">
        <v>1398</v>
      </c>
      <c r="AG207" s="465">
        <v>428</v>
      </c>
      <c r="AH207" s="465">
        <v>428</v>
      </c>
      <c r="AI207" s="465">
        <v>428</v>
      </c>
      <c r="AJ207" s="465">
        <v>30</v>
      </c>
      <c r="AK207" s="469" t="s">
        <v>1399</v>
      </c>
      <c r="AL207" s="466">
        <v>1</v>
      </c>
      <c r="AM207" s="466">
        <v>0</v>
      </c>
      <c r="AN207" s="469" t="s">
        <v>1400</v>
      </c>
      <c r="AO207" s="466"/>
      <c r="AP207" s="466"/>
      <c r="AQ207" s="466"/>
      <c r="AR207" s="466"/>
      <c r="AS207" s="466"/>
      <c r="AT207" s="466"/>
      <c r="AU207" s="466"/>
      <c r="AV207" s="466"/>
      <c r="AW207" s="466"/>
      <c r="AX207" s="466"/>
      <c r="AY207" s="466"/>
      <c r="AZ207" s="466"/>
      <c r="BA207" s="466"/>
      <c r="BB207" s="466"/>
      <c r="BC207" s="466"/>
      <c r="BD207" s="466"/>
      <c r="BE207" s="466"/>
      <c r="BF207" s="466"/>
      <c r="BG207" s="466"/>
      <c r="BH207" s="466"/>
      <c r="BI207" s="466"/>
      <c r="BJ207" s="466"/>
      <c r="BK207" s="466"/>
      <c r="BL207" s="466"/>
      <c r="BM207" s="466"/>
      <c r="BN207" s="466"/>
      <c r="BO207" s="466"/>
      <c r="BP207" s="466"/>
      <c r="BQ207" s="466"/>
      <c r="BR207" s="466"/>
      <c r="BS207" s="466"/>
      <c r="BT207" s="466"/>
      <c r="BU207" s="466"/>
      <c r="BV207" s="466"/>
      <c r="BW207" s="466"/>
      <c r="BX207" s="466"/>
      <c r="BY207" s="466"/>
      <c r="BZ207" s="466"/>
      <c r="CA207" s="466"/>
      <c r="CB207" s="466"/>
      <c r="CC207" s="466"/>
      <c r="CD207" s="466"/>
      <c r="CE207" s="466"/>
      <c r="CF207" s="466"/>
      <c r="CG207" s="466"/>
      <c r="CH207" s="466"/>
      <c r="CI207" s="466"/>
      <c r="CJ207" s="466"/>
      <c r="CK207" s="466"/>
      <c r="CL207" s="466"/>
      <c r="CM207" s="466"/>
      <c r="CN207" s="466"/>
      <c r="CO207" s="466"/>
      <c r="CP207" s="466"/>
      <c r="CQ207" s="466"/>
      <c r="CR207" s="466"/>
      <c r="CS207" s="466"/>
      <c r="CT207" s="466"/>
      <c r="CU207" s="466"/>
      <c r="CV207" s="466"/>
      <c r="CW207" s="466"/>
      <c r="CX207" s="466"/>
      <c r="CY207" s="466"/>
      <c r="CZ207" s="466"/>
      <c r="DA207" s="466"/>
      <c r="DB207" s="466"/>
      <c r="DC207" s="466"/>
      <c r="DD207" s="466"/>
      <c r="DE207" s="466"/>
      <c r="DF207" s="466"/>
      <c r="DG207" s="466"/>
      <c r="DH207" s="466"/>
      <c r="DI207" s="466"/>
      <c r="DJ207" s="466"/>
      <c r="DK207" s="466"/>
      <c r="DL207" s="466"/>
      <c r="DM207" s="466"/>
      <c r="DN207" s="466"/>
      <c r="DO207" s="466"/>
      <c r="DP207" s="466"/>
      <c r="DQ207" s="466"/>
      <c r="DR207" s="466"/>
      <c r="DS207" s="466"/>
      <c r="DT207" s="466"/>
      <c r="DU207" s="466"/>
      <c r="DV207" s="466"/>
      <c r="DW207" s="471"/>
      <c r="DX207" s="466"/>
      <c r="DY207" s="466"/>
      <c r="DZ207" s="466"/>
      <c r="EA207" s="466"/>
      <c r="EB207" s="466"/>
      <c r="EC207" s="466"/>
      <c r="ED207" s="466"/>
      <c r="EE207" s="466"/>
      <c r="EF207" s="466"/>
      <c r="EG207" s="466"/>
      <c r="EH207" s="466"/>
      <c r="EI207" s="466"/>
      <c r="EJ207" s="466"/>
      <c r="EK207" s="465"/>
      <c r="EL207" s="465"/>
      <c r="EM207" s="465"/>
      <c r="EN207" s="465"/>
      <c r="EO207" s="466"/>
      <c r="EP207" s="466"/>
      <c r="EQ207" s="466"/>
      <c r="ER207" s="465"/>
      <c r="ES207" s="465"/>
      <c r="ET207" s="465"/>
      <c r="EU207" s="465"/>
      <c r="EV207" s="465"/>
      <c r="EW207" s="467"/>
      <c r="EX207" s="467" t="s">
        <v>1401</v>
      </c>
      <c r="EY207" s="467">
        <v>0</v>
      </c>
      <c r="EZ207" s="467">
        <v>0</v>
      </c>
      <c r="FA207" s="467">
        <v>0</v>
      </c>
      <c r="FB207" s="469" t="s">
        <v>1402</v>
      </c>
      <c r="FC207" s="467">
        <v>62.117280000000001</v>
      </c>
      <c r="FD207" s="469" t="s">
        <v>1403</v>
      </c>
      <c r="FE207" s="467">
        <v>1589.991</v>
      </c>
      <c r="FF207" s="469" t="s">
        <v>1404</v>
      </c>
      <c r="FG207" s="467">
        <v>0</v>
      </c>
      <c r="FH207" s="469" t="s">
        <v>1405</v>
      </c>
      <c r="FI207" s="467">
        <v>0</v>
      </c>
      <c r="FJ207" s="469" t="s">
        <v>1405</v>
      </c>
      <c r="FK207" s="467">
        <v>0</v>
      </c>
      <c r="FL207" s="472">
        <v>0</v>
      </c>
      <c r="FM207" s="473">
        <v>0</v>
      </c>
      <c r="FN207" s="473">
        <v>0</v>
      </c>
      <c r="FO207" s="473">
        <v>0</v>
      </c>
      <c r="FP207" s="473">
        <v>0</v>
      </c>
      <c r="FQ207" s="473">
        <v>0</v>
      </c>
      <c r="FR207" s="473">
        <v>0</v>
      </c>
      <c r="FS207" s="473">
        <v>0</v>
      </c>
      <c r="FT207" s="473">
        <v>0</v>
      </c>
      <c r="FU207" s="473">
        <v>0</v>
      </c>
      <c r="FV207" s="473">
        <v>0</v>
      </c>
      <c r="FW207" s="473">
        <v>0</v>
      </c>
      <c r="FX207" s="473">
        <v>0</v>
      </c>
      <c r="FY207" s="473">
        <v>0</v>
      </c>
      <c r="FZ207" s="473">
        <v>0</v>
      </c>
      <c r="GA207" s="473">
        <v>0</v>
      </c>
      <c r="GB207" s="473">
        <v>0</v>
      </c>
      <c r="GC207" s="473">
        <v>0</v>
      </c>
      <c r="GD207" s="473">
        <v>0</v>
      </c>
      <c r="GE207" s="473">
        <v>0</v>
      </c>
      <c r="GF207" s="473">
        <v>0</v>
      </c>
      <c r="GG207" s="473">
        <v>0</v>
      </c>
      <c r="GH207" s="473">
        <v>0</v>
      </c>
      <c r="GI207" s="473">
        <v>0</v>
      </c>
      <c r="GJ207" s="473">
        <v>0</v>
      </c>
      <c r="GK207" s="473">
        <v>0</v>
      </c>
      <c r="GL207" s="473">
        <v>0</v>
      </c>
      <c r="GM207" s="473">
        <v>0</v>
      </c>
      <c r="GN207" s="473">
        <v>0</v>
      </c>
      <c r="GO207" s="473">
        <v>0</v>
      </c>
      <c r="GP207" s="473">
        <v>0</v>
      </c>
      <c r="GQ207" s="473">
        <v>0</v>
      </c>
      <c r="GR207" s="473">
        <v>0</v>
      </c>
      <c r="GS207" s="473">
        <v>0</v>
      </c>
      <c r="GT207" s="473">
        <v>0</v>
      </c>
      <c r="GU207" s="473">
        <v>0</v>
      </c>
      <c r="GV207" s="473">
        <v>0</v>
      </c>
      <c r="GW207" s="473">
        <v>0</v>
      </c>
      <c r="GX207" s="473">
        <v>0</v>
      </c>
      <c r="GY207" s="473">
        <v>0</v>
      </c>
      <c r="GZ207" s="473">
        <v>0</v>
      </c>
      <c r="HA207" s="473">
        <v>0</v>
      </c>
      <c r="HB207" s="473">
        <v>0</v>
      </c>
      <c r="HC207" s="473">
        <v>0</v>
      </c>
      <c r="HD207" s="473">
        <v>0</v>
      </c>
      <c r="HE207" s="473">
        <v>0</v>
      </c>
      <c r="HF207" s="473">
        <v>0</v>
      </c>
      <c r="HG207" s="473">
        <v>0</v>
      </c>
      <c r="HH207" s="473">
        <v>0</v>
      </c>
      <c r="HI207" s="473">
        <v>0</v>
      </c>
      <c r="HJ207" s="473">
        <v>0</v>
      </c>
      <c r="HK207" s="473">
        <v>0</v>
      </c>
      <c r="HL207" s="473">
        <v>0</v>
      </c>
      <c r="HM207" s="473">
        <v>0</v>
      </c>
      <c r="HN207" s="473">
        <v>0</v>
      </c>
      <c r="HO207" s="473">
        <v>0</v>
      </c>
      <c r="HP207" s="473">
        <v>0</v>
      </c>
      <c r="HQ207" s="473">
        <v>0</v>
      </c>
      <c r="HR207" s="473">
        <v>0</v>
      </c>
      <c r="HS207" s="473">
        <v>0</v>
      </c>
      <c r="HT207" s="473">
        <v>0</v>
      </c>
      <c r="HU207" s="473">
        <v>0</v>
      </c>
      <c r="HV207" s="473">
        <v>0</v>
      </c>
      <c r="HW207" s="473">
        <v>0</v>
      </c>
      <c r="HX207" s="473">
        <v>0</v>
      </c>
      <c r="HY207" s="473">
        <v>0</v>
      </c>
      <c r="HZ207" s="473">
        <v>0</v>
      </c>
      <c r="IA207" s="473">
        <v>0</v>
      </c>
      <c r="IB207" s="473">
        <v>0</v>
      </c>
      <c r="IC207" s="473">
        <v>0</v>
      </c>
      <c r="ID207" s="473">
        <v>0</v>
      </c>
      <c r="IE207" s="473">
        <v>0</v>
      </c>
      <c r="IF207" s="473">
        <v>0</v>
      </c>
      <c r="IG207" s="473">
        <v>0</v>
      </c>
      <c r="IH207" s="473">
        <v>0</v>
      </c>
      <c r="II207" s="473">
        <v>0</v>
      </c>
      <c r="IJ207" s="473">
        <v>0</v>
      </c>
      <c r="IK207" s="473">
        <v>0</v>
      </c>
      <c r="IL207" s="473">
        <v>0</v>
      </c>
      <c r="IM207" s="473">
        <v>0</v>
      </c>
      <c r="IN207" s="473">
        <v>0</v>
      </c>
      <c r="IO207" s="473">
        <v>0</v>
      </c>
      <c r="IP207" s="473">
        <v>0</v>
      </c>
      <c r="IQ207" s="473">
        <v>0</v>
      </c>
      <c r="IR207" s="473">
        <v>0</v>
      </c>
      <c r="IS207" s="473">
        <v>0</v>
      </c>
      <c r="IT207" s="473">
        <v>0</v>
      </c>
      <c r="IU207" s="473">
        <v>0</v>
      </c>
      <c r="IV207" s="473">
        <v>0</v>
      </c>
      <c r="IW207" s="473">
        <v>0</v>
      </c>
      <c r="IX207" s="473">
        <v>0</v>
      </c>
      <c r="IY207" s="473">
        <v>0</v>
      </c>
      <c r="IZ207" s="473">
        <v>0</v>
      </c>
      <c r="JA207" s="473">
        <v>0</v>
      </c>
      <c r="JB207" s="473">
        <v>0</v>
      </c>
      <c r="JC207" s="473">
        <v>0</v>
      </c>
      <c r="JD207" s="473">
        <v>0</v>
      </c>
      <c r="JE207" s="473">
        <v>0</v>
      </c>
      <c r="JF207" s="473">
        <v>0</v>
      </c>
      <c r="JG207" s="473">
        <v>0</v>
      </c>
      <c r="JH207" s="473">
        <v>0</v>
      </c>
      <c r="JI207" s="467" t="s">
        <v>1416</v>
      </c>
      <c r="JJ207" s="467" t="s">
        <v>1416</v>
      </c>
      <c r="JK207" s="395"/>
      <c r="JL207" s="395"/>
      <c r="JM207" s="395"/>
      <c r="JN207" s="395"/>
      <c r="JO207" s="395"/>
      <c r="JP207" s="395"/>
      <c r="JQ207" s="395"/>
      <c r="JR207" s="395"/>
      <c r="JS207" s="395"/>
      <c r="JT207" s="395"/>
      <c r="JU207" s="395"/>
      <c r="JV207" s="395"/>
      <c r="JW207" s="395"/>
      <c r="JX207" s="395"/>
      <c r="JY207" s="395"/>
      <c r="JZ207" s="395"/>
      <c r="KA207" s="395"/>
      <c r="KB207" s="395"/>
      <c r="KC207" s="395"/>
      <c r="KD207" s="395"/>
      <c r="KE207" s="395"/>
      <c r="KF207" s="395"/>
      <c r="KG207" s="395"/>
      <c r="KH207" s="395"/>
      <c r="KI207" s="395"/>
      <c r="KJ207" s="395"/>
      <c r="KK207" s="395"/>
      <c r="KL207" s="395"/>
      <c r="KM207" s="395"/>
      <c r="KN207" s="395"/>
      <c r="KO207" s="395"/>
      <c r="KP207" s="395"/>
      <c r="KQ207" s="395"/>
      <c r="KR207" s="395"/>
      <c r="KS207" s="395"/>
      <c r="KT207" s="395"/>
      <c r="KU207" s="395"/>
      <c r="KV207" s="395"/>
      <c r="KW207" s="395"/>
      <c r="KX207" s="395"/>
      <c r="KY207" s="395"/>
      <c r="KZ207" s="395"/>
      <c r="LA207" s="395"/>
      <c r="LB207" s="395"/>
      <c r="LC207" s="395"/>
      <c r="LD207" s="395"/>
      <c r="LE207" s="395"/>
      <c r="LF207" s="395"/>
      <c r="LG207" s="395"/>
      <c r="LH207" s="395"/>
      <c r="LI207" s="395"/>
      <c r="LJ207" s="395"/>
      <c r="LK207" s="395"/>
      <c r="LL207" s="395"/>
      <c r="LM207" s="395"/>
      <c r="LN207" s="395"/>
      <c r="LO207" s="395"/>
      <c r="LP207" s="395"/>
      <c r="LQ207" s="395"/>
      <c r="LR207" s="395"/>
      <c r="LS207" s="395"/>
      <c r="LT207" s="395"/>
      <c r="LU207" s="395"/>
      <c r="LV207" s="395"/>
      <c r="LW207" s="395"/>
      <c r="LX207" s="395"/>
      <c r="LY207" s="395"/>
      <c r="LZ207" s="395"/>
      <c r="MA207" s="395"/>
      <c r="MB207" s="395"/>
      <c r="MC207" s="395"/>
      <c r="MD207" s="395"/>
      <c r="ME207" s="395"/>
      <c r="MF207" s="395"/>
      <c r="MG207" s="395"/>
      <c r="MH207" s="395"/>
      <c r="MI207" s="395"/>
      <c r="MJ207" s="395"/>
      <c r="MK207" s="395"/>
      <c r="ML207" s="395"/>
      <c r="MM207" s="395"/>
      <c r="MN207" s="395"/>
      <c r="MO207" s="395"/>
      <c r="MP207" s="395"/>
      <c r="MQ207" s="395"/>
      <c r="MR207" s="395"/>
      <c r="MS207" s="395"/>
      <c r="MT207" s="395"/>
      <c r="MU207" s="395"/>
      <c r="MV207" s="395"/>
      <c r="MW207" s="395"/>
      <c r="MX207" s="395"/>
      <c r="MY207" s="395"/>
      <c r="MZ207" s="395"/>
      <c r="NA207" s="395"/>
      <c r="NB207" s="395"/>
      <c r="NC207" s="395"/>
      <c r="ND207" s="395"/>
      <c r="NE207" s="395"/>
      <c r="NF207" s="395"/>
      <c r="NG207" s="489"/>
      <c r="NH207" s="475">
        <v>3.4857599248271827</v>
      </c>
      <c r="NI207" s="475">
        <v>29.008494094411812</v>
      </c>
      <c r="NJ207" s="475">
        <v>3.732344799067302</v>
      </c>
      <c r="NK207" s="475">
        <v>4637.074943999999</v>
      </c>
      <c r="NL207" s="475">
        <v>21.974356575541066</v>
      </c>
      <c r="NM207" s="475">
        <v>0.22653299999999998</v>
      </c>
      <c r="NN207" s="475">
        <v>0.65128299999999983</v>
      </c>
      <c r="NO207" s="475">
        <v>6.6072000000000006E-2</v>
      </c>
      <c r="NP207" s="475">
        <v>4.0331423530093072E-2</v>
      </c>
      <c r="NQ207" s="475">
        <v>0.52485327949194061</v>
      </c>
      <c r="NR207" s="475">
        <v>1.8477557874705202</v>
      </c>
      <c r="NS207" s="475">
        <v>0</v>
      </c>
      <c r="NT207" s="475">
        <v>16.673524336228493</v>
      </c>
      <c r="NU207" s="475">
        <v>0.63363821389520802</v>
      </c>
      <c r="NV207" s="475">
        <v>0</v>
      </c>
      <c r="NW207" s="475">
        <v>0.43819792753647008</v>
      </c>
      <c r="NX207" s="475">
        <v>0</v>
      </c>
      <c r="NY207" s="475">
        <v>0</v>
      </c>
      <c r="NZ207" s="475">
        <v>0.83183618385824398</v>
      </c>
      <c r="OA207" s="475">
        <v>2.0339999988655457E-2</v>
      </c>
      <c r="OB207" s="475">
        <v>0.30000000000000004</v>
      </c>
      <c r="OC207" s="475">
        <v>1.2554867463207098</v>
      </c>
      <c r="OD207" s="475">
        <v>5.9863676622938621E-14</v>
      </c>
      <c r="OE207" s="475">
        <v>6.1501870336739976E-13</v>
      </c>
      <c r="OF207" s="475">
        <v>9.0000000596046487E-2</v>
      </c>
      <c r="OG207" s="475">
        <v>5.7289943099021912E-2</v>
      </c>
      <c r="OH207" s="475">
        <v>0.38727131993030162</v>
      </c>
      <c r="OI207" s="475">
        <v>0.09</v>
      </c>
      <c r="OJ207" s="475">
        <v>4.2799999999999998E-2</v>
      </c>
      <c r="OK207" s="475">
        <v>4.7972000000000001E-2</v>
      </c>
      <c r="OL207" s="475">
        <v>0.54636757256116397</v>
      </c>
      <c r="OM207" s="475" t="s">
        <v>1395</v>
      </c>
      <c r="ON207" s="475">
        <v>1</v>
      </c>
      <c r="OO207" s="475">
        <v>196</v>
      </c>
      <c r="OP207" s="490"/>
      <c r="OQ207" s="491" t="s">
        <v>1395</v>
      </c>
      <c r="OR207" s="478" t="s">
        <v>1395</v>
      </c>
      <c r="OS207" s="479">
        <v>989192.99999999988</v>
      </c>
      <c r="OT207" s="479">
        <v>2052</v>
      </c>
      <c r="OU207" s="479" t="s">
        <v>1395</v>
      </c>
      <c r="OV207" s="479" t="s">
        <v>1395</v>
      </c>
      <c r="OW207" s="479">
        <v>0</v>
      </c>
      <c r="OX207" s="479">
        <v>1</v>
      </c>
      <c r="OY207" s="480">
        <v>1</v>
      </c>
      <c r="OZ207" s="480">
        <v>0.53777074794812707</v>
      </c>
      <c r="PA207" s="481"/>
      <c r="PB207" s="482">
        <v>3.4857599248271827</v>
      </c>
      <c r="PC207" s="483"/>
      <c r="PD207" s="478">
        <v>296.53313231452682</v>
      </c>
      <c r="PE207" s="479">
        <v>1.9321510872217244E-10</v>
      </c>
      <c r="PF207" s="479">
        <v>394.42541643272705</v>
      </c>
      <c r="PG207" s="480">
        <v>3.4857599248271827</v>
      </c>
      <c r="PH207" s="483"/>
      <c r="PI207" s="478">
        <v>3.4857599248271827</v>
      </c>
      <c r="PJ207" s="479">
        <v>126950</v>
      </c>
      <c r="PK207" s="479">
        <v>575</v>
      </c>
      <c r="PL207" s="479">
        <v>8.4211331548393176</v>
      </c>
      <c r="PM207" s="484">
        <v>36</v>
      </c>
      <c r="PN207" s="479">
        <v>10116</v>
      </c>
      <c r="PO207" s="485">
        <v>2049</v>
      </c>
      <c r="PP207" s="479">
        <v>33</v>
      </c>
      <c r="PQ207" s="479">
        <v>0</v>
      </c>
      <c r="PR207" s="486" t="s">
        <v>2000</v>
      </c>
      <c r="PS207" s="486" t="s">
        <v>1595</v>
      </c>
      <c r="PT207" s="479">
        <v>1</v>
      </c>
      <c r="PU207" s="487" t="s">
        <v>1999</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row>
    <row r="208" spans="1:457" x14ac:dyDescent="0.35">
      <c r="A208" s="459" t="s">
        <v>2001</v>
      </c>
      <c r="B208" s="460">
        <v>11.906893079666501</v>
      </c>
      <c r="C208" s="488">
        <f>NPV(About!A$94,'H2 Data'!AE$2:BH$2)/30*AB208+B208</f>
        <v>11.906893079666501</v>
      </c>
      <c r="D208" s="462" t="s">
        <v>1592</v>
      </c>
      <c r="E208" s="463" t="s">
        <v>2001</v>
      </c>
      <c r="F208" s="463" t="s">
        <v>1391</v>
      </c>
      <c r="G208" s="463" t="s">
        <v>1392</v>
      </c>
      <c r="H208" s="463" t="s">
        <v>1393</v>
      </c>
      <c r="I208" s="463" t="s">
        <v>1394</v>
      </c>
      <c r="J208" s="464">
        <v>2025</v>
      </c>
      <c r="K208" s="465">
        <v>100</v>
      </c>
      <c r="L208" s="466">
        <v>0.11</v>
      </c>
      <c r="M208" s="466">
        <v>2.3300000000000001E-2</v>
      </c>
      <c r="N208" s="466">
        <v>0.25</v>
      </c>
      <c r="O208" s="471">
        <v>0.09</v>
      </c>
      <c r="P208" s="465">
        <v>1</v>
      </c>
      <c r="Q208" s="465">
        <v>2</v>
      </c>
      <c r="R208" s="465">
        <v>30</v>
      </c>
      <c r="S208" s="467" t="s">
        <v>1395</v>
      </c>
      <c r="T208" s="468">
        <v>100238.00000000001</v>
      </c>
      <c r="U208" s="468">
        <v>988059</v>
      </c>
      <c r="V208" s="468">
        <v>343673</v>
      </c>
      <c r="W208" s="468">
        <v>28639.000000000004</v>
      </c>
      <c r="X208" s="465">
        <v>0</v>
      </c>
      <c r="Y208" s="469" t="s">
        <v>1396</v>
      </c>
      <c r="Z208" s="470">
        <v>19.48</v>
      </c>
      <c r="AA208" s="469" t="s">
        <v>1397</v>
      </c>
      <c r="AB208" s="465">
        <v>0</v>
      </c>
      <c r="AC208" s="466">
        <v>0</v>
      </c>
      <c r="AD208" s="466">
        <v>0.48</v>
      </c>
      <c r="AE208" s="466">
        <v>0.48</v>
      </c>
      <c r="AF208" s="467" t="s">
        <v>1398</v>
      </c>
      <c r="AG208" s="465">
        <v>455.17329999999998</v>
      </c>
      <c r="AH208" s="465">
        <v>455.17329999999998</v>
      </c>
      <c r="AI208" s="465">
        <v>455.17329999999998</v>
      </c>
      <c r="AJ208" s="465">
        <v>30</v>
      </c>
      <c r="AK208" s="469" t="s">
        <v>1399</v>
      </c>
      <c r="AL208" s="466">
        <v>0.91</v>
      </c>
      <c r="AM208" s="466">
        <v>0.01</v>
      </c>
      <c r="AN208" s="469" t="s">
        <v>1400</v>
      </c>
      <c r="AO208" s="466"/>
      <c r="AP208" s="466"/>
      <c r="AQ208" s="466"/>
      <c r="AR208" s="466"/>
      <c r="AS208" s="466"/>
      <c r="AT208" s="466"/>
      <c r="AU208" s="466"/>
      <c r="AV208" s="466"/>
      <c r="AW208" s="466"/>
      <c r="AX208" s="466"/>
      <c r="AY208" s="466"/>
      <c r="AZ208" s="466"/>
      <c r="BA208" s="466"/>
      <c r="BB208" s="466"/>
      <c r="BC208" s="466"/>
      <c r="BD208" s="466"/>
      <c r="BE208" s="466"/>
      <c r="BF208" s="466"/>
      <c r="BG208" s="466"/>
      <c r="BH208" s="466"/>
      <c r="BI208" s="466"/>
      <c r="BJ208" s="466"/>
      <c r="BK208" s="466"/>
      <c r="BL208" s="466"/>
      <c r="BM208" s="466"/>
      <c r="BN208" s="466"/>
      <c r="BO208" s="466"/>
      <c r="BP208" s="466"/>
      <c r="BQ208" s="466"/>
      <c r="BR208" s="466"/>
      <c r="BS208" s="466"/>
      <c r="BT208" s="466"/>
      <c r="BU208" s="466"/>
      <c r="BV208" s="466"/>
      <c r="BW208" s="466"/>
      <c r="BX208" s="466"/>
      <c r="BY208" s="466"/>
      <c r="BZ208" s="466"/>
      <c r="CA208" s="466"/>
      <c r="CB208" s="466"/>
      <c r="CC208" s="466"/>
      <c r="CD208" s="466"/>
      <c r="CE208" s="466"/>
      <c r="CF208" s="466"/>
      <c r="CG208" s="466"/>
      <c r="CH208" s="466"/>
      <c r="CI208" s="466"/>
      <c r="CJ208" s="466"/>
      <c r="CK208" s="466"/>
      <c r="CL208" s="466"/>
      <c r="CM208" s="466"/>
      <c r="CN208" s="466"/>
      <c r="CO208" s="466"/>
      <c r="CP208" s="466"/>
      <c r="CQ208" s="466"/>
      <c r="CR208" s="466"/>
      <c r="CS208" s="466"/>
      <c r="CT208" s="466"/>
      <c r="CU208" s="466"/>
      <c r="CV208" s="466"/>
      <c r="CW208" s="466"/>
      <c r="CX208" s="466"/>
      <c r="CY208" s="466"/>
      <c r="CZ208" s="466"/>
      <c r="DA208" s="466"/>
      <c r="DB208" s="466"/>
      <c r="DC208" s="466"/>
      <c r="DD208" s="466"/>
      <c r="DE208" s="466"/>
      <c r="DF208" s="466"/>
      <c r="DG208" s="466"/>
      <c r="DH208" s="466"/>
      <c r="DI208" s="466"/>
      <c r="DJ208" s="466"/>
      <c r="DK208" s="466"/>
      <c r="DL208" s="466"/>
      <c r="DM208" s="466"/>
      <c r="DN208" s="466"/>
      <c r="DO208" s="466"/>
      <c r="DP208" s="466"/>
      <c r="DQ208" s="466"/>
      <c r="DR208" s="466"/>
      <c r="DS208" s="466"/>
      <c r="DT208" s="466"/>
      <c r="DU208" s="466"/>
      <c r="DV208" s="466"/>
      <c r="DW208" s="471"/>
      <c r="DX208" s="466"/>
      <c r="DY208" s="466"/>
      <c r="DZ208" s="466"/>
      <c r="EA208" s="466"/>
      <c r="EB208" s="466"/>
      <c r="EC208" s="466"/>
      <c r="ED208" s="466"/>
      <c r="EE208" s="466"/>
      <c r="EF208" s="466"/>
      <c r="EG208" s="466"/>
      <c r="EH208" s="466"/>
      <c r="EI208" s="466"/>
      <c r="EJ208" s="466"/>
      <c r="EK208" s="465"/>
      <c r="EL208" s="465"/>
      <c r="EM208" s="465"/>
      <c r="EN208" s="465"/>
      <c r="EO208" s="466"/>
      <c r="EP208" s="466"/>
      <c r="EQ208" s="466"/>
      <c r="ER208" s="465"/>
      <c r="ES208" s="465"/>
      <c r="ET208" s="465"/>
      <c r="EU208" s="465"/>
      <c r="EV208" s="465"/>
      <c r="EW208" s="467"/>
      <c r="EX208" s="467" t="s">
        <v>1401</v>
      </c>
      <c r="EY208" s="467">
        <v>0</v>
      </c>
      <c r="EZ208" s="467">
        <v>0</v>
      </c>
      <c r="FA208" s="467">
        <v>0</v>
      </c>
      <c r="FB208" s="469" t="s">
        <v>1402</v>
      </c>
      <c r="FC208" s="467">
        <v>100</v>
      </c>
      <c r="FD208" s="469" t="s">
        <v>1403</v>
      </c>
      <c r="FE208" s="467">
        <v>0</v>
      </c>
      <c r="FF208" s="469" t="s">
        <v>1404</v>
      </c>
      <c r="FG208" s="467">
        <v>0</v>
      </c>
      <c r="FH208" s="469" t="s">
        <v>1405</v>
      </c>
      <c r="FI208" s="467">
        <v>0</v>
      </c>
      <c r="FJ208" s="469" t="s">
        <v>1405</v>
      </c>
      <c r="FK208" s="467">
        <v>0</v>
      </c>
      <c r="FL208" s="472">
        <v>1</v>
      </c>
      <c r="FM208" s="473">
        <v>0</v>
      </c>
      <c r="FN208" s="473">
        <v>0</v>
      </c>
      <c r="FO208" s="473">
        <v>0</v>
      </c>
      <c r="FP208" s="473">
        <v>0</v>
      </c>
      <c r="FQ208" s="473">
        <v>0</v>
      </c>
      <c r="FR208" s="473">
        <v>0</v>
      </c>
      <c r="FS208" s="473">
        <v>0</v>
      </c>
      <c r="FT208" s="473">
        <v>0</v>
      </c>
      <c r="FU208" s="473">
        <v>0</v>
      </c>
      <c r="FV208" s="473">
        <v>132349</v>
      </c>
      <c r="FW208" s="473">
        <v>0</v>
      </c>
      <c r="FX208" s="473">
        <v>0</v>
      </c>
      <c r="FY208" s="473">
        <v>0</v>
      </c>
      <c r="FZ208" s="473">
        <v>0</v>
      </c>
      <c r="GA208" s="473">
        <v>0</v>
      </c>
      <c r="GB208" s="473">
        <v>0</v>
      </c>
      <c r="GC208" s="473">
        <v>0</v>
      </c>
      <c r="GD208" s="473">
        <v>0</v>
      </c>
      <c r="GE208" s="473">
        <v>0</v>
      </c>
      <c r="GF208" s="473">
        <v>94507</v>
      </c>
      <c r="GG208" s="473">
        <v>0</v>
      </c>
      <c r="GH208" s="473">
        <v>0</v>
      </c>
      <c r="GI208" s="473">
        <v>0</v>
      </c>
      <c r="GJ208" s="473">
        <v>0</v>
      </c>
      <c r="GK208" s="473">
        <v>0</v>
      </c>
      <c r="GL208" s="473">
        <v>0</v>
      </c>
      <c r="GM208" s="473">
        <v>0</v>
      </c>
      <c r="GN208" s="473">
        <v>0</v>
      </c>
      <c r="GO208" s="473">
        <v>0</v>
      </c>
      <c r="GP208" s="473">
        <v>0</v>
      </c>
      <c r="GQ208" s="473">
        <v>0</v>
      </c>
      <c r="GR208" s="473">
        <v>0</v>
      </c>
      <c r="GS208" s="473">
        <v>0</v>
      </c>
      <c r="GT208" s="473">
        <v>0</v>
      </c>
      <c r="GU208" s="473">
        <v>0</v>
      </c>
      <c r="GV208" s="473">
        <v>0</v>
      </c>
      <c r="GW208" s="473">
        <v>0</v>
      </c>
      <c r="GX208" s="473">
        <v>0</v>
      </c>
      <c r="GY208" s="473">
        <v>0</v>
      </c>
      <c r="GZ208" s="473">
        <v>0</v>
      </c>
      <c r="HA208" s="473">
        <v>0</v>
      </c>
      <c r="HB208" s="473">
        <v>0</v>
      </c>
      <c r="HC208" s="473">
        <v>0</v>
      </c>
      <c r="HD208" s="473">
        <v>0</v>
      </c>
      <c r="HE208" s="473">
        <v>0</v>
      </c>
      <c r="HF208" s="473">
        <v>0</v>
      </c>
      <c r="HG208" s="473">
        <v>0</v>
      </c>
      <c r="HH208" s="473">
        <v>0</v>
      </c>
      <c r="HI208" s="473">
        <v>0</v>
      </c>
      <c r="HJ208" s="473">
        <v>0</v>
      </c>
      <c r="HK208" s="473">
        <v>0</v>
      </c>
      <c r="HL208" s="473">
        <v>0</v>
      </c>
      <c r="HM208" s="473">
        <v>0</v>
      </c>
      <c r="HN208" s="473">
        <v>0</v>
      </c>
      <c r="HO208" s="473">
        <v>0</v>
      </c>
      <c r="HP208" s="473">
        <v>0</v>
      </c>
      <c r="HQ208" s="473">
        <v>0</v>
      </c>
      <c r="HR208" s="473">
        <v>0</v>
      </c>
      <c r="HS208" s="473">
        <v>0</v>
      </c>
      <c r="HT208" s="473">
        <v>0</v>
      </c>
      <c r="HU208" s="473">
        <v>0</v>
      </c>
      <c r="HV208" s="473">
        <v>0</v>
      </c>
      <c r="HW208" s="473">
        <v>0</v>
      </c>
      <c r="HX208" s="473">
        <v>0</v>
      </c>
      <c r="HY208" s="473">
        <v>0</v>
      </c>
      <c r="HZ208" s="473">
        <v>0</v>
      </c>
      <c r="IA208" s="473">
        <v>0</v>
      </c>
      <c r="IB208" s="473">
        <v>0</v>
      </c>
      <c r="IC208" s="473">
        <v>0</v>
      </c>
      <c r="ID208" s="473">
        <v>0</v>
      </c>
      <c r="IE208" s="473">
        <v>0</v>
      </c>
      <c r="IF208" s="473">
        <v>0</v>
      </c>
      <c r="IG208" s="473">
        <v>0</v>
      </c>
      <c r="IH208" s="473">
        <v>0</v>
      </c>
      <c r="II208" s="473">
        <v>0</v>
      </c>
      <c r="IJ208" s="473">
        <v>0</v>
      </c>
      <c r="IK208" s="473">
        <v>0</v>
      </c>
      <c r="IL208" s="473">
        <v>0</v>
      </c>
      <c r="IM208" s="473">
        <v>0</v>
      </c>
      <c r="IN208" s="473">
        <v>0</v>
      </c>
      <c r="IO208" s="473">
        <v>0</v>
      </c>
      <c r="IP208" s="473">
        <v>0</v>
      </c>
      <c r="IQ208" s="473">
        <v>0</v>
      </c>
      <c r="IR208" s="473">
        <v>0</v>
      </c>
      <c r="IS208" s="473">
        <v>0</v>
      </c>
      <c r="IT208" s="473">
        <v>0</v>
      </c>
      <c r="IU208" s="473">
        <v>0</v>
      </c>
      <c r="IV208" s="473">
        <v>0</v>
      </c>
      <c r="IW208" s="473">
        <v>0</v>
      </c>
      <c r="IX208" s="473">
        <v>0</v>
      </c>
      <c r="IY208" s="473">
        <v>0</v>
      </c>
      <c r="IZ208" s="473">
        <v>0</v>
      </c>
      <c r="JA208" s="473">
        <v>0</v>
      </c>
      <c r="JB208" s="473">
        <v>0</v>
      </c>
      <c r="JC208" s="473">
        <v>0</v>
      </c>
      <c r="JD208" s="473">
        <v>0</v>
      </c>
      <c r="JE208" s="473">
        <v>0</v>
      </c>
      <c r="JF208" s="473">
        <v>0</v>
      </c>
      <c r="JG208" s="473">
        <v>0</v>
      </c>
      <c r="JH208" s="473">
        <v>0</v>
      </c>
      <c r="JI208" s="467" t="s">
        <v>1406</v>
      </c>
      <c r="JJ208" s="467" t="s">
        <v>1406</v>
      </c>
      <c r="JK208" s="395"/>
      <c r="JL208" s="395"/>
      <c r="JM208" s="395"/>
      <c r="JN208" s="395"/>
      <c r="JO208" s="395"/>
      <c r="JP208" s="395"/>
      <c r="JQ208" s="395"/>
      <c r="JR208" s="395"/>
      <c r="JS208" s="395"/>
      <c r="JT208" s="395"/>
      <c r="JU208" s="395"/>
      <c r="JV208" s="395"/>
      <c r="JW208" s="395"/>
      <c r="JX208" s="395"/>
      <c r="JY208" s="395"/>
      <c r="JZ208" s="395"/>
      <c r="KA208" s="395"/>
      <c r="KB208" s="395"/>
      <c r="KC208" s="395"/>
      <c r="KD208" s="395"/>
      <c r="KE208" s="395"/>
      <c r="KF208" s="395"/>
      <c r="KG208" s="395"/>
      <c r="KH208" s="395"/>
      <c r="KI208" s="395"/>
      <c r="KJ208" s="395"/>
      <c r="KK208" s="395"/>
      <c r="KL208" s="395"/>
      <c r="KM208" s="395"/>
      <c r="KN208" s="395"/>
      <c r="KO208" s="395"/>
      <c r="KP208" s="395"/>
      <c r="KQ208" s="395"/>
      <c r="KR208" s="395"/>
      <c r="KS208" s="395"/>
      <c r="KT208" s="395"/>
      <c r="KU208" s="395"/>
      <c r="KV208" s="395"/>
      <c r="KW208" s="395"/>
      <c r="KX208" s="395"/>
      <c r="KY208" s="395"/>
      <c r="KZ208" s="395"/>
      <c r="LA208" s="395"/>
      <c r="LB208" s="395"/>
      <c r="LC208" s="395"/>
      <c r="LD208" s="395"/>
      <c r="LE208" s="395"/>
      <c r="LF208" s="395"/>
      <c r="LG208" s="395"/>
      <c r="LH208" s="395"/>
      <c r="LI208" s="395"/>
      <c r="LJ208" s="395"/>
      <c r="LK208" s="395"/>
      <c r="LL208" s="395"/>
      <c r="LM208" s="395"/>
      <c r="LN208" s="395"/>
      <c r="LO208" s="395"/>
      <c r="LP208" s="395"/>
      <c r="LQ208" s="395"/>
      <c r="LR208" s="395"/>
      <c r="LS208" s="395"/>
      <c r="LT208" s="395"/>
      <c r="LU208" s="395"/>
      <c r="LV208" s="395"/>
      <c r="LW208" s="395"/>
      <c r="LX208" s="395"/>
      <c r="LY208" s="395"/>
      <c r="LZ208" s="395"/>
      <c r="MA208" s="395"/>
      <c r="MB208" s="395"/>
      <c r="MC208" s="395"/>
      <c r="MD208" s="395"/>
      <c r="ME208" s="395"/>
      <c r="MF208" s="395"/>
      <c r="MG208" s="395"/>
      <c r="MH208" s="395"/>
      <c r="MI208" s="395"/>
      <c r="MJ208" s="395"/>
      <c r="MK208" s="395"/>
      <c r="ML208" s="395"/>
      <c r="MM208" s="395"/>
      <c r="MN208" s="395"/>
      <c r="MO208" s="395"/>
      <c r="MP208" s="395"/>
      <c r="MQ208" s="395"/>
      <c r="MR208" s="395"/>
      <c r="MS208" s="395"/>
      <c r="MT208" s="395"/>
      <c r="MU208" s="395"/>
      <c r="MV208" s="395"/>
      <c r="MW208" s="395"/>
      <c r="MX208" s="395"/>
      <c r="MY208" s="395"/>
      <c r="MZ208" s="395"/>
      <c r="NA208" s="395"/>
      <c r="NB208" s="395"/>
      <c r="NC208" s="395"/>
      <c r="ND208" s="395"/>
      <c r="NE208" s="395"/>
      <c r="NF208" s="395"/>
      <c r="NG208" s="489"/>
      <c r="NH208" s="475">
        <v>11.906893079666501</v>
      </c>
      <c r="NI208" s="475">
        <v>11.473482171566641</v>
      </c>
      <c r="NJ208" s="475">
        <v>3.1923681089517912</v>
      </c>
      <c r="NK208" s="475">
        <v>444.91462416364953</v>
      </c>
      <c r="NL208" s="475">
        <v>7.3200475161707192</v>
      </c>
      <c r="NM208" s="475">
        <v>0.34367300000000001</v>
      </c>
      <c r="NN208" s="475">
        <v>0.98805900000000002</v>
      </c>
      <c r="NO208" s="475">
        <v>0.10023800000000001</v>
      </c>
      <c r="NP208" s="475">
        <v>2.9096104760108103E-2</v>
      </c>
      <c r="NQ208" s="475">
        <v>0.58628637829489783</v>
      </c>
      <c r="NR208" s="475">
        <v>1.1679041169574353</v>
      </c>
      <c r="NS208" s="475">
        <v>0</v>
      </c>
      <c r="NT208" s="475">
        <v>1.4175510583391426</v>
      </c>
      <c r="NU208" s="475">
        <v>2.7801990471641E-3</v>
      </c>
      <c r="NV208" s="475">
        <v>0</v>
      </c>
      <c r="NW208" s="475">
        <v>0.86411410905962427</v>
      </c>
      <c r="NX208" s="475">
        <v>0</v>
      </c>
      <c r="NY208" s="475">
        <v>0</v>
      </c>
      <c r="NZ208" s="475">
        <v>1.8393636849522399</v>
      </c>
      <c r="OA208" s="475">
        <v>2.2669191919365023E-2</v>
      </c>
      <c r="OB208" s="475">
        <v>0.30000000000000004</v>
      </c>
      <c r="OC208" s="475">
        <v>2.0360400385029216</v>
      </c>
      <c r="OD208" s="475">
        <v>6.2379716558697848E-13</v>
      </c>
      <c r="OE208" s="475">
        <v>6.4086762722581648E-12</v>
      </c>
      <c r="OF208" s="475">
        <v>9.0000000596046487E-2</v>
      </c>
      <c r="OG208" s="475">
        <v>6.9111308455467244E-2</v>
      </c>
      <c r="OH208" s="475">
        <v>0.34953329688173895</v>
      </c>
      <c r="OI208" s="475">
        <v>0.09</v>
      </c>
      <c r="OJ208" s="475">
        <v>4.5517330000000002E-2</v>
      </c>
      <c r="OK208" s="475">
        <v>6.2093822879999996E-2</v>
      </c>
      <c r="OL208" s="475">
        <v>0.92610481721912519</v>
      </c>
      <c r="OM208" s="475" t="s">
        <v>1395</v>
      </c>
      <c r="ON208" s="475">
        <v>1</v>
      </c>
      <c r="OO208" s="475">
        <v>197</v>
      </c>
      <c r="OP208" s="490"/>
      <c r="OQ208" s="491" t="s">
        <v>1395</v>
      </c>
      <c r="OR208" s="478" t="s">
        <v>1395</v>
      </c>
      <c r="OS208" s="479">
        <v>1687465</v>
      </c>
      <c r="OT208" s="479">
        <v>2025</v>
      </c>
      <c r="OU208" s="479" t="s">
        <v>1395</v>
      </c>
      <c r="OV208" s="479" t="s">
        <v>1395</v>
      </c>
      <c r="OW208" s="479">
        <v>0</v>
      </c>
      <c r="OX208" s="479">
        <v>1</v>
      </c>
      <c r="OY208" s="480">
        <v>1</v>
      </c>
      <c r="OZ208" s="480">
        <v>0.92610481721912519</v>
      </c>
      <c r="PA208" s="481"/>
      <c r="PB208" s="482">
        <v>11.906893079666501</v>
      </c>
      <c r="PC208" s="483"/>
      <c r="PD208" s="478">
        <v>132.61543151132707</v>
      </c>
      <c r="PE208" s="479">
        <v>5.9351059677361928E-10</v>
      </c>
      <c r="PF208" s="479">
        <v>188.55864877085688</v>
      </c>
      <c r="PG208" s="480">
        <v>11.906893079666501</v>
      </c>
      <c r="PH208" s="483"/>
      <c r="PI208" s="478">
        <v>11.906893079666501</v>
      </c>
      <c r="PJ208" s="479">
        <v>127050</v>
      </c>
      <c r="PK208" s="479">
        <v>100</v>
      </c>
      <c r="PL208" s="479">
        <v>-1.5321081904785085</v>
      </c>
      <c r="PM208" s="484">
        <v>36</v>
      </c>
      <c r="PN208" s="479">
        <v>10080</v>
      </c>
      <c r="PO208" s="485">
        <v>2022</v>
      </c>
      <c r="PP208" s="479">
        <v>33</v>
      </c>
      <c r="PQ208" s="479">
        <v>0</v>
      </c>
      <c r="PR208" s="486" t="s">
        <v>2002</v>
      </c>
      <c r="PS208" s="486" t="s">
        <v>1657</v>
      </c>
      <c r="PT208" s="479">
        <v>1</v>
      </c>
      <c r="PU208" s="487" t="s">
        <v>2001</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row>
    <row r="209" spans="1:457" x14ac:dyDescent="0.35">
      <c r="A209" s="459" t="s">
        <v>2003</v>
      </c>
      <c r="B209" s="460">
        <v>10.374784889187993</v>
      </c>
      <c r="C209" s="488">
        <f>NPV(About!A$94,'H2 Data'!AE$2:BH$2)/30*AB209+B209</f>
        <v>10.374784889187993</v>
      </c>
      <c r="D209" s="462" t="s">
        <v>1592</v>
      </c>
      <c r="E209" s="463" t="s">
        <v>2003</v>
      </c>
      <c r="F209" s="463" t="s">
        <v>1391</v>
      </c>
      <c r="G209" s="463" t="s">
        <v>1392</v>
      </c>
      <c r="H209" s="463" t="s">
        <v>1393</v>
      </c>
      <c r="I209" s="463" t="s">
        <v>1394</v>
      </c>
      <c r="J209" s="464">
        <v>2026</v>
      </c>
      <c r="K209" s="465">
        <v>100</v>
      </c>
      <c r="L209" s="466">
        <v>0.11</v>
      </c>
      <c r="M209" s="466">
        <v>2.3300000000000001E-2</v>
      </c>
      <c r="N209" s="466">
        <v>0.25</v>
      </c>
      <c r="O209" s="471">
        <v>0.09</v>
      </c>
      <c r="P209" s="465">
        <v>1</v>
      </c>
      <c r="Q209" s="465">
        <v>2</v>
      </c>
      <c r="R209" s="465">
        <v>30</v>
      </c>
      <c r="S209" s="467" t="s">
        <v>1395</v>
      </c>
      <c r="T209" s="468">
        <v>89014</v>
      </c>
      <c r="U209" s="468">
        <v>877428</v>
      </c>
      <c r="V209" s="468">
        <v>305192</v>
      </c>
      <c r="W209" s="468">
        <v>25433</v>
      </c>
      <c r="X209" s="465">
        <v>0</v>
      </c>
      <c r="Y209" s="469" t="s">
        <v>1396</v>
      </c>
      <c r="Z209" s="470">
        <v>19.739999999999998</v>
      </c>
      <c r="AA209" s="469" t="s">
        <v>1397</v>
      </c>
      <c r="AB209" s="465">
        <v>0</v>
      </c>
      <c r="AC209" s="466">
        <v>0</v>
      </c>
      <c r="AD209" s="466">
        <v>0.52</v>
      </c>
      <c r="AE209" s="466">
        <v>0.52</v>
      </c>
      <c r="AF209" s="467" t="s">
        <v>1398</v>
      </c>
      <c r="AG209" s="465">
        <v>448.47669999999999</v>
      </c>
      <c r="AH209" s="465">
        <v>448.47669999999999</v>
      </c>
      <c r="AI209" s="465">
        <v>448.47669999999999</v>
      </c>
      <c r="AJ209" s="465">
        <v>30</v>
      </c>
      <c r="AK209" s="469" t="s">
        <v>1399</v>
      </c>
      <c r="AL209" s="466">
        <v>0.91</v>
      </c>
      <c r="AM209" s="466">
        <v>0.01</v>
      </c>
      <c r="AN209" s="469" t="s">
        <v>1400</v>
      </c>
      <c r="AO209" s="466"/>
      <c r="AP209" s="466"/>
      <c r="AQ209" s="466"/>
      <c r="AR209" s="466"/>
      <c r="AS209" s="466"/>
      <c r="AT209" s="466"/>
      <c r="AU209" s="466"/>
      <c r="AV209" s="466"/>
      <c r="AW209" s="466"/>
      <c r="AX209" s="466"/>
      <c r="AY209" s="466"/>
      <c r="AZ209" s="466"/>
      <c r="BA209" s="466"/>
      <c r="BB209" s="466"/>
      <c r="BC209" s="466"/>
      <c r="BD209" s="466"/>
      <c r="BE209" s="466"/>
      <c r="BF209" s="466"/>
      <c r="BG209" s="466"/>
      <c r="BH209" s="466"/>
      <c r="BI209" s="466"/>
      <c r="BJ209" s="466"/>
      <c r="BK209" s="466"/>
      <c r="BL209" s="466"/>
      <c r="BM209" s="466"/>
      <c r="BN209" s="466"/>
      <c r="BO209" s="466"/>
      <c r="BP209" s="466"/>
      <c r="BQ209" s="466"/>
      <c r="BR209" s="466"/>
      <c r="BS209" s="466"/>
      <c r="BT209" s="466"/>
      <c r="BU209" s="466"/>
      <c r="BV209" s="466"/>
      <c r="BW209" s="466"/>
      <c r="BX209" s="466"/>
      <c r="BY209" s="466"/>
      <c r="BZ209" s="466"/>
      <c r="CA209" s="466"/>
      <c r="CB209" s="466"/>
      <c r="CC209" s="466"/>
      <c r="CD209" s="466"/>
      <c r="CE209" s="466"/>
      <c r="CF209" s="466"/>
      <c r="CG209" s="466"/>
      <c r="CH209" s="466"/>
      <c r="CI209" s="466"/>
      <c r="CJ209" s="466"/>
      <c r="CK209" s="466"/>
      <c r="CL209" s="466"/>
      <c r="CM209" s="466"/>
      <c r="CN209" s="466"/>
      <c r="CO209" s="466"/>
      <c r="CP209" s="466"/>
      <c r="CQ209" s="466"/>
      <c r="CR209" s="466"/>
      <c r="CS209" s="466"/>
      <c r="CT209" s="466"/>
      <c r="CU209" s="466"/>
      <c r="CV209" s="466"/>
      <c r="CW209" s="466"/>
      <c r="CX209" s="466"/>
      <c r="CY209" s="466"/>
      <c r="CZ209" s="466"/>
      <c r="DA209" s="466"/>
      <c r="DB209" s="466"/>
      <c r="DC209" s="466"/>
      <c r="DD209" s="466"/>
      <c r="DE209" s="466"/>
      <c r="DF209" s="466"/>
      <c r="DG209" s="466"/>
      <c r="DH209" s="466"/>
      <c r="DI209" s="466"/>
      <c r="DJ209" s="466"/>
      <c r="DK209" s="466"/>
      <c r="DL209" s="466"/>
      <c r="DM209" s="466"/>
      <c r="DN209" s="466"/>
      <c r="DO209" s="466"/>
      <c r="DP209" s="466"/>
      <c r="DQ209" s="466"/>
      <c r="DR209" s="466"/>
      <c r="DS209" s="466"/>
      <c r="DT209" s="466"/>
      <c r="DU209" s="466"/>
      <c r="DV209" s="466"/>
      <c r="DW209" s="471"/>
      <c r="DX209" s="466"/>
      <c r="DY209" s="466"/>
      <c r="DZ209" s="466"/>
      <c r="EA209" s="466"/>
      <c r="EB209" s="466"/>
      <c r="EC209" s="466"/>
      <c r="ED209" s="466"/>
      <c r="EE209" s="466"/>
      <c r="EF209" s="466"/>
      <c r="EG209" s="466"/>
      <c r="EH209" s="466"/>
      <c r="EI209" s="466"/>
      <c r="EJ209" s="466"/>
      <c r="EK209" s="465"/>
      <c r="EL209" s="465"/>
      <c r="EM209" s="465"/>
      <c r="EN209" s="465"/>
      <c r="EO209" s="466"/>
      <c r="EP209" s="466"/>
      <c r="EQ209" s="466"/>
      <c r="ER209" s="465"/>
      <c r="ES209" s="465"/>
      <c r="ET209" s="465"/>
      <c r="EU209" s="465"/>
      <c r="EV209" s="465"/>
      <c r="EW209" s="467"/>
      <c r="EX209" s="467" t="s">
        <v>1401</v>
      </c>
      <c r="EY209" s="467">
        <v>0</v>
      </c>
      <c r="EZ209" s="467">
        <v>0</v>
      </c>
      <c r="FA209" s="467">
        <v>0</v>
      </c>
      <c r="FB209" s="469" t="s">
        <v>1402</v>
      </c>
      <c r="FC209" s="467">
        <v>100</v>
      </c>
      <c r="FD209" s="469" t="s">
        <v>1403</v>
      </c>
      <c r="FE209" s="467">
        <v>0</v>
      </c>
      <c r="FF209" s="469" t="s">
        <v>1404</v>
      </c>
      <c r="FG209" s="467">
        <v>0</v>
      </c>
      <c r="FH209" s="469" t="s">
        <v>1405</v>
      </c>
      <c r="FI209" s="467">
        <v>0</v>
      </c>
      <c r="FJ209" s="469" t="s">
        <v>1405</v>
      </c>
      <c r="FK209" s="467">
        <v>0</v>
      </c>
      <c r="FL209" s="472">
        <v>1</v>
      </c>
      <c r="FM209" s="473">
        <v>0</v>
      </c>
      <c r="FN209" s="473">
        <v>0</v>
      </c>
      <c r="FO209" s="473">
        <v>0</v>
      </c>
      <c r="FP209" s="473">
        <v>0</v>
      </c>
      <c r="FQ209" s="473">
        <v>0</v>
      </c>
      <c r="FR209" s="473">
        <v>0</v>
      </c>
      <c r="FS209" s="473">
        <v>0</v>
      </c>
      <c r="FT209" s="473">
        <v>0</v>
      </c>
      <c r="FU209" s="473">
        <v>0</v>
      </c>
      <c r="FV209" s="473">
        <v>125256</v>
      </c>
      <c r="FW209" s="473">
        <v>0</v>
      </c>
      <c r="FX209" s="473">
        <v>0</v>
      </c>
      <c r="FY209" s="473">
        <v>0</v>
      </c>
      <c r="FZ209" s="473">
        <v>0</v>
      </c>
      <c r="GA209" s="473">
        <v>0</v>
      </c>
      <c r="GB209" s="473">
        <v>0</v>
      </c>
      <c r="GC209" s="473">
        <v>0</v>
      </c>
      <c r="GD209" s="473">
        <v>0</v>
      </c>
      <c r="GE209" s="473">
        <v>0</v>
      </c>
      <c r="GF209" s="473">
        <v>93222.999999999985</v>
      </c>
      <c r="GG209" s="473">
        <v>0</v>
      </c>
      <c r="GH209" s="473">
        <v>0</v>
      </c>
      <c r="GI209" s="473">
        <v>0</v>
      </c>
      <c r="GJ209" s="473">
        <v>0</v>
      </c>
      <c r="GK209" s="473">
        <v>0</v>
      </c>
      <c r="GL209" s="473">
        <v>0</v>
      </c>
      <c r="GM209" s="473">
        <v>0</v>
      </c>
      <c r="GN209" s="473">
        <v>0</v>
      </c>
      <c r="GO209" s="473">
        <v>0</v>
      </c>
      <c r="GP209" s="473">
        <v>0</v>
      </c>
      <c r="GQ209" s="473">
        <v>0</v>
      </c>
      <c r="GR209" s="473">
        <v>0</v>
      </c>
      <c r="GS209" s="473">
        <v>0</v>
      </c>
      <c r="GT209" s="473">
        <v>0</v>
      </c>
      <c r="GU209" s="473">
        <v>0</v>
      </c>
      <c r="GV209" s="473">
        <v>0</v>
      </c>
      <c r="GW209" s="473">
        <v>0</v>
      </c>
      <c r="GX209" s="473">
        <v>0</v>
      </c>
      <c r="GY209" s="473">
        <v>0</v>
      </c>
      <c r="GZ209" s="473">
        <v>0</v>
      </c>
      <c r="HA209" s="473">
        <v>0</v>
      </c>
      <c r="HB209" s="473">
        <v>0</v>
      </c>
      <c r="HC209" s="473">
        <v>0</v>
      </c>
      <c r="HD209" s="473">
        <v>0</v>
      </c>
      <c r="HE209" s="473">
        <v>0</v>
      </c>
      <c r="HF209" s="473">
        <v>0</v>
      </c>
      <c r="HG209" s="473">
        <v>0</v>
      </c>
      <c r="HH209" s="473">
        <v>0</v>
      </c>
      <c r="HI209" s="473">
        <v>0</v>
      </c>
      <c r="HJ209" s="473">
        <v>0</v>
      </c>
      <c r="HK209" s="473">
        <v>0</v>
      </c>
      <c r="HL209" s="473">
        <v>0</v>
      </c>
      <c r="HM209" s="473">
        <v>0</v>
      </c>
      <c r="HN209" s="473">
        <v>0</v>
      </c>
      <c r="HO209" s="473">
        <v>0</v>
      </c>
      <c r="HP209" s="473">
        <v>0</v>
      </c>
      <c r="HQ209" s="473">
        <v>0</v>
      </c>
      <c r="HR209" s="473">
        <v>0</v>
      </c>
      <c r="HS209" s="473">
        <v>0</v>
      </c>
      <c r="HT209" s="473">
        <v>0</v>
      </c>
      <c r="HU209" s="473">
        <v>0</v>
      </c>
      <c r="HV209" s="473">
        <v>0</v>
      </c>
      <c r="HW209" s="473">
        <v>0</v>
      </c>
      <c r="HX209" s="473">
        <v>0</v>
      </c>
      <c r="HY209" s="473">
        <v>0</v>
      </c>
      <c r="HZ209" s="473">
        <v>0</v>
      </c>
      <c r="IA209" s="473">
        <v>0</v>
      </c>
      <c r="IB209" s="473">
        <v>0</v>
      </c>
      <c r="IC209" s="473">
        <v>0</v>
      </c>
      <c r="ID209" s="473">
        <v>0</v>
      </c>
      <c r="IE209" s="473">
        <v>0</v>
      </c>
      <c r="IF209" s="473">
        <v>0</v>
      </c>
      <c r="IG209" s="473">
        <v>0</v>
      </c>
      <c r="IH209" s="473">
        <v>0</v>
      </c>
      <c r="II209" s="473">
        <v>0</v>
      </c>
      <c r="IJ209" s="473">
        <v>0</v>
      </c>
      <c r="IK209" s="473">
        <v>0</v>
      </c>
      <c r="IL209" s="473">
        <v>0</v>
      </c>
      <c r="IM209" s="473">
        <v>0</v>
      </c>
      <c r="IN209" s="473">
        <v>0</v>
      </c>
      <c r="IO209" s="473">
        <v>0</v>
      </c>
      <c r="IP209" s="473">
        <v>0</v>
      </c>
      <c r="IQ209" s="473">
        <v>0</v>
      </c>
      <c r="IR209" s="473">
        <v>0</v>
      </c>
      <c r="IS209" s="473">
        <v>0</v>
      </c>
      <c r="IT209" s="473">
        <v>0</v>
      </c>
      <c r="IU209" s="473">
        <v>0</v>
      </c>
      <c r="IV209" s="473">
        <v>0</v>
      </c>
      <c r="IW209" s="473">
        <v>0</v>
      </c>
      <c r="IX209" s="473">
        <v>0</v>
      </c>
      <c r="IY209" s="473">
        <v>0</v>
      </c>
      <c r="IZ209" s="473">
        <v>0</v>
      </c>
      <c r="JA209" s="473">
        <v>0</v>
      </c>
      <c r="JB209" s="473">
        <v>0</v>
      </c>
      <c r="JC209" s="473">
        <v>0</v>
      </c>
      <c r="JD209" s="473">
        <v>0</v>
      </c>
      <c r="JE209" s="473">
        <v>0</v>
      </c>
      <c r="JF209" s="473">
        <v>0</v>
      </c>
      <c r="JG209" s="473">
        <v>0</v>
      </c>
      <c r="JH209" s="473">
        <v>0</v>
      </c>
      <c r="JI209" s="467" t="s">
        <v>1406</v>
      </c>
      <c r="JJ209" s="467" t="s">
        <v>1406</v>
      </c>
      <c r="JK209" s="395"/>
      <c r="JL209" s="395"/>
      <c r="JM209" s="395"/>
      <c r="JN209" s="395"/>
      <c r="JO209" s="395"/>
      <c r="JP209" s="395"/>
      <c r="JQ209" s="395"/>
      <c r="JR209" s="395"/>
      <c r="JS209" s="395"/>
      <c r="JT209" s="395"/>
      <c r="JU209" s="395"/>
      <c r="JV209" s="395"/>
      <c r="JW209" s="395"/>
      <c r="JX209" s="395"/>
      <c r="JY209" s="395"/>
      <c r="JZ209" s="395"/>
      <c r="KA209" s="395"/>
      <c r="KB209" s="395"/>
      <c r="KC209" s="395"/>
      <c r="KD209" s="395"/>
      <c r="KE209" s="395"/>
      <c r="KF209" s="395"/>
      <c r="KG209" s="395"/>
      <c r="KH209" s="395"/>
      <c r="KI209" s="395"/>
      <c r="KJ209" s="395"/>
      <c r="KK209" s="395"/>
      <c r="KL209" s="395"/>
      <c r="KM209" s="395"/>
      <c r="KN209" s="395"/>
      <c r="KO209" s="395"/>
      <c r="KP209" s="395"/>
      <c r="KQ209" s="395"/>
      <c r="KR209" s="395"/>
      <c r="KS209" s="395"/>
      <c r="KT209" s="395"/>
      <c r="KU209" s="395"/>
      <c r="KV209" s="395"/>
      <c r="KW209" s="395"/>
      <c r="KX209" s="395"/>
      <c r="KY209" s="395"/>
      <c r="KZ209" s="395"/>
      <c r="LA209" s="395"/>
      <c r="LB209" s="395"/>
      <c r="LC209" s="395"/>
      <c r="LD209" s="395"/>
      <c r="LE209" s="395"/>
      <c r="LF209" s="395"/>
      <c r="LG209" s="395"/>
      <c r="LH209" s="395"/>
      <c r="LI209" s="395"/>
      <c r="LJ209" s="395"/>
      <c r="LK209" s="395"/>
      <c r="LL209" s="395"/>
      <c r="LM209" s="395"/>
      <c r="LN209" s="395"/>
      <c r="LO209" s="395"/>
      <c r="LP209" s="395"/>
      <c r="LQ209" s="395"/>
      <c r="LR209" s="395"/>
      <c r="LS209" s="395"/>
      <c r="LT209" s="395"/>
      <c r="LU209" s="395"/>
      <c r="LV209" s="395"/>
      <c r="LW209" s="395"/>
      <c r="LX209" s="395"/>
      <c r="LY209" s="395"/>
      <c r="LZ209" s="395"/>
      <c r="MA209" s="395"/>
      <c r="MB209" s="395"/>
      <c r="MC209" s="395"/>
      <c r="MD209" s="395"/>
      <c r="ME209" s="395"/>
      <c r="MF209" s="395"/>
      <c r="MG209" s="395"/>
      <c r="MH209" s="395"/>
      <c r="MI209" s="395"/>
      <c r="MJ209" s="395"/>
      <c r="MK209" s="395"/>
      <c r="ML209" s="395"/>
      <c r="MM209" s="395"/>
      <c r="MN209" s="395"/>
      <c r="MO209" s="395"/>
      <c r="MP209" s="395"/>
      <c r="MQ209" s="395"/>
      <c r="MR209" s="395"/>
      <c r="MS209" s="395"/>
      <c r="MT209" s="395"/>
      <c r="MU209" s="395"/>
      <c r="MV209" s="395"/>
      <c r="MW209" s="395"/>
      <c r="MX209" s="395"/>
      <c r="MY209" s="395"/>
      <c r="MZ209" s="395"/>
      <c r="NA209" s="395"/>
      <c r="NB209" s="395"/>
      <c r="NC209" s="395"/>
      <c r="ND209" s="395"/>
      <c r="NE209" s="395"/>
      <c r="NF209" s="395"/>
      <c r="NG209" s="489"/>
      <c r="NH209" s="475">
        <v>10.374784889187993</v>
      </c>
      <c r="NI209" s="475">
        <v>9.9971427192215501</v>
      </c>
      <c r="NJ209" s="475">
        <v>3.0071320062162048</v>
      </c>
      <c r="NK209" s="475">
        <v>450.85580295239646</v>
      </c>
      <c r="NL209" s="475">
        <v>6.482618939257776</v>
      </c>
      <c r="NM209" s="475">
        <v>0.30519200000000002</v>
      </c>
      <c r="NN209" s="475">
        <v>0.87742799999999999</v>
      </c>
      <c r="NO209" s="475">
        <v>8.9013999999999996E-2</v>
      </c>
      <c r="NP209" s="475">
        <v>2.8687958199688949E-2</v>
      </c>
      <c r="NQ209" s="475">
        <v>0.55442275941655317</v>
      </c>
      <c r="NR209" s="475">
        <v>1.0373632582472776</v>
      </c>
      <c r="NS209" s="475">
        <v>0</v>
      </c>
      <c r="NT209" s="475">
        <v>1.3529083326950651</v>
      </c>
      <c r="NU209" s="475">
        <v>2.8745825513925793E-3</v>
      </c>
      <c r="NV209" s="475">
        <v>0</v>
      </c>
      <c r="NW209" s="475">
        <v>0.72346830190424682</v>
      </c>
      <c r="NX209" s="475">
        <v>0</v>
      </c>
      <c r="NY209" s="475">
        <v>0</v>
      </c>
      <c r="NZ209" s="475">
        <v>1.5288590680438643</v>
      </c>
      <c r="OA209" s="475">
        <v>2.0845555555252415E-2</v>
      </c>
      <c r="OB209" s="475">
        <v>0.30000000000000004</v>
      </c>
      <c r="OC209" s="475">
        <v>1.7101408010539751</v>
      </c>
      <c r="OD209" s="475">
        <v>9.0437887029448291E-14</v>
      </c>
      <c r="OE209" s="475">
        <v>9.2912756372243512E-13</v>
      </c>
      <c r="OF209" s="475">
        <v>9.0000000596046487E-2</v>
      </c>
      <c r="OG209" s="475">
        <v>6.6971316933631925E-2</v>
      </c>
      <c r="OH209" s="475">
        <v>0.34894245832503262</v>
      </c>
      <c r="OI209" s="475">
        <v>0.09</v>
      </c>
      <c r="OJ209" s="475">
        <v>4.4847669999999992E-2</v>
      </c>
      <c r="OK209" s="475">
        <v>5.9524551879999991E-2</v>
      </c>
      <c r="OL209" s="475">
        <v>0.90782129631141328</v>
      </c>
      <c r="OM209" s="475" t="s">
        <v>1395</v>
      </c>
      <c r="ON209" s="475">
        <v>1</v>
      </c>
      <c r="OO209" s="475">
        <v>198</v>
      </c>
      <c r="OP209" s="490"/>
      <c r="OQ209" s="491" t="s">
        <v>1395</v>
      </c>
      <c r="OR209" s="478" t="s">
        <v>1395</v>
      </c>
      <c r="OS209" s="479">
        <v>1515546</v>
      </c>
      <c r="OT209" s="479">
        <v>2026</v>
      </c>
      <c r="OU209" s="479" t="s">
        <v>1395</v>
      </c>
      <c r="OV209" s="479" t="s">
        <v>1395</v>
      </c>
      <c r="OW209" s="479">
        <v>0</v>
      </c>
      <c r="OX209" s="479">
        <v>1</v>
      </c>
      <c r="OY209" s="480">
        <v>1</v>
      </c>
      <c r="OZ209" s="480">
        <v>0.90782129631141328</v>
      </c>
      <c r="PA209" s="481"/>
      <c r="PB209" s="482">
        <v>10.374784889187993</v>
      </c>
      <c r="PC209" s="483"/>
      <c r="PD209" s="478">
        <v>115.44164263136678</v>
      </c>
      <c r="PE209" s="479">
        <v>8.4348178933716635E-11</v>
      </c>
      <c r="PF209" s="479">
        <v>155.25022388878585</v>
      </c>
      <c r="PG209" s="480">
        <v>10.374784889187993</v>
      </c>
      <c r="PH209" s="483"/>
      <c r="PI209" s="478">
        <v>10.374784889187993</v>
      </c>
      <c r="PJ209" s="479">
        <v>127150</v>
      </c>
      <c r="PK209" s="479">
        <v>100</v>
      </c>
      <c r="PL209" s="479">
        <v>-1.3673617008628831</v>
      </c>
      <c r="PM209" s="484">
        <v>36</v>
      </c>
      <c r="PN209" s="479">
        <v>10044</v>
      </c>
      <c r="PO209" s="485">
        <v>2023</v>
      </c>
      <c r="PP209" s="479">
        <v>33</v>
      </c>
      <c r="PQ209" s="479">
        <v>0</v>
      </c>
      <c r="PR209" s="486" t="s">
        <v>2004</v>
      </c>
      <c r="PS209" s="486" t="s">
        <v>1657</v>
      </c>
      <c r="PT209" s="479">
        <v>1</v>
      </c>
      <c r="PU209" s="487" t="s">
        <v>2003</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row>
    <row r="210" spans="1:457" x14ac:dyDescent="0.35">
      <c r="A210" s="459" t="s">
        <v>2005</v>
      </c>
      <c r="B210" s="460">
        <v>9.0074231883251095</v>
      </c>
      <c r="C210" s="488">
        <f>NPV(About!A$94,'H2 Data'!AE$2:BH$2)/30*AB210+B210</f>
        <v>9.0074231883251095</v>
      </c>
      <c r="D210" s="462" t="s">
        <v>1592</v>
      </c>
      <c r="E210" s="463" t="s">
        <v>2005</v>
      </c>
      <c r="F210" s="463" t="s">
        <v>1391</v>
      </c>
      <c r="G210" s="463" t="s">
        <v>1392</v>
      </c>
      <c r="H210" s="463" t="s">
        <v>1393</v>
      </c>
      <c r="I210" s="463" t="s">
        <v>1394</v>
      </c>
      <c r="J210" s="464">
        <v>2027</v>
      </c>
      <c r="K210" s="465">
        <v>100</v>
      </c>
      <c r="L210" s="466">
        <v>0.11</v>
      </c>
      <c r="M210" s="466">
        <v>2.3300000000000001E-2</v>
      </c>
      <c r="N210" s="466">
        <v>0.25</v>
      </c>
      <c r="O210" s="471">
        <v>0.09</v>
      </c>
      <c r="P210" s="465">
        <v>1</v>
      </c>
      <c r="Q210" s="465">
        <v>2</v>
      </c>
      <c r="R210" s="465">
        <v>30</v>
      </c>
      <c r="S210" s="467" t="s">
        <v>1395</v>
      </c>
      <c r="T210" s="468">
        <v>78996</v>
      </c>
      <c r="U210" s="468">
        <v>778675</v>
      </c>
      <c r="V210" s="468">
        <v>270844</v>
      </c>
      <c r="W210" s="468">
        <v>22570</v>
      </c>
      <c r="X210" s="465">
        <v>0</v>
      </c>
      <c r="Y210" s="469" t="s">
        <v>1396</v>
      </c>
      <c r="Z210" s="470">
        <v>20</v>
      </c>
      <c r="AA210" s="469" t="s">
        <v>1397</v>
      </c>
      <c r="AB210" s="465">
        <v>0</v>
      </c>
      <c r="AC210" s="466">
        <v>0</v>
      </c>
      <c r="AD210" s="466">
        <v>0.56999999999999995</v>
      </c>
      <c r="AE210" s="466">
        <v>0.56999999999999995</v>
      </c>
      <c r="AF210" s="467" t="s">
        <v>1398</v>
      </c>
      <c r="AG210" s="465">
        <v>444.64</v>
      </c>
      <c r="AH210" s="465">
        <v>444.64</v>
      </c>
      <c r="AI210" s="465">
        <v>444.64</v>
      </c>
      <c r="AJ210" s="465">
        <v>30</v>
      </c>
      <c r="AK210" s="469" t="s">
        <v>1399</v>
      </c>
      <c r="AL210" s="466">
        <v>0.91</v>
      </c>
      <c r="AM210" s="466">
        <v>0.01</v>
      </c>
      <c r="AN210" s="469" t="s">
        <v>1400</v>
      </c>
      <c r="AO210" s="466"/>
      <c r="AP210" s="466"/>
      <c r="AQ210" s="466"/>
      <c r="AR210" s="466"/>
      <c r="AS210" s="466"/>
      <c r="AT210" s="466"/>
      <c r="AU210" s="466"/>
      <c r="AV210" s="466"/>
      <c r="AW210" s="466"/>
      <c r="AX210" s="466"/>
      <c r="AY210" s="466"/>
      <c r="AZ210" s="466"/>
      <c r="BA210" s="466"/>
      <c r="BB210" s="466"/>
      <c r="BC210" s="466"/>
      <c r="BD210" s="466"/>
      <c r="BE210" s="466"/>
      <c r="BF210" s="466"/>
      <c r="BG210" s="466"/>
      <c r="BH210" s="466"/>
      <c r="BI210" s="466"/>
      <c r="BJ210" s="466"/>
      <c r="BK210" s="466"/>
      <c r="BL210" s="466"/>
      <c r="BM210" s="466"/>
      <c r="BN210" s="466"/>
      <c r="BO210" s="466"/>
      <c r="BP210" s="466"/>
      <c r="BQ210" s="466"/>
      <c r="BR210" s="466"/>
      <c r="BS210" s="466"/>
      <c r="BT210" s="466"/>
      <c r="BU210" s="466"/>
      <c r="BV210" s="466"/>
      <c r="BW210" s="466"/>
      <c r="BX210" s="466"/>
      <c r="BY210" s="466"/>
      <c r="BZ210" s="466"/>
      <c r="CA210" s="466"/>
      <c r="CB210" s="466"/>
      <c r="CC210" s="466"/>
      <c r="CD210" s="466"/>
      <c r="CE210" s="466"/>
      <c r="CF210" s="466"/>
      <c r="CG210" s="466"/>
      <c r="CH210" s="466"/>
      <c r="CI210" s="466"/>
      <c r="CJ210" s="466"/>
      <c r="CK210" s="466"/>
      <c r="CL210" s="466"/>
      <c r="CM210" s="466"/>
      <c r="CN210" s="466"/>
      <c r="CO210" s="466"/>
      <c r="CP210" s="466"/>
      <c r="CQ210" s="466"/>
      <c r="CR210" s="466"/>
      <c r="CS210" s="466"/>
      <c r="CT210" s="466"/>
      <c r="CU210" s="466"/>
      <c r="CV210" s="466"/>
      <c r="CW210" s="466"/>
      <c r="CX210" s="466"/>
      <c r="CY210" s="466"/>
      <c r="CZ210" s="466"/>
      <c r="DA210" s="466"/>
      <c r="DB210" s="466"/>
      <c r="DC210" s="466"/>
      <c r="DD210" s="466"/>
      <c r="DE210" s="466"/>
      <c r="DF210" s="466"/>
      <c r="DG210" s="466"/>
      <c r="DH210" s="466"/>
      <c r="DI210" s="466"/>
      <c r="DJ210" s="466"/>
      <c r="DK210" s="466"/>
      <c r="DL210" s="466"/>
      <c r="DM210" s="466"/>
      <c r="DN210" s="466"/>
      <c r="DO210" s="466"/>
      <c r="DP210" s="466"/>
      <c r="DQ210" s="466"/>
      <c r="DR210" s="466"/>
      <c r="DS210" s="466"/>
      <c r="DT210" s="466"/>
      <c r="DU210" s="466"/>
      <c r="DV210" s="466"/>
      <c r="DW210" s="471"/>
      <c r="DX210" s="466"/>
      <c r="DY210" s="466"/>
      <c r="DZ210" s="466"/>
      <c r="EA210" s="466"/>
      <c r="EB210" s="466"/>
      <c r="EC210" s="466"/>
      <c r="ED210" s="466"/>
      <c r="EE210" s="466"/>
      <c r="EF210" s="466"/>
      <c r="EG210" s="466"/>
      <c r="EH210" s="466"/>
      <c r="EI210" s="466"/>
      <c r="EJ210" s="466"/>
      <c r="EK210" s="465"/>
      <c r="EL210" s="465"/>
      <c r="EM210" s="465"/>
      <c r="EN210" s="465"/>
      <c r="EO210" s="466"/>
      <c r="EP210" s="466"/>
      <c r="EQ210" s="466"/>
      <c r="ER210" s="465"/>
      <c r="ES210" s="465"/>
      <c r="ET210" s="465"/>
      <c r="EU210" s="465"/>
      <c r="EV210" s="465"/>
      <c r="EW210" s="467"/>
      <c r="EX210" s="467" t="s">
        <v>1401</v>
      </c>
      <c r="EY210" s="467">
        <v>0</v>
      </c>
      <c r="EZ210" s="467">
        <v>0</v>
      </c>
      <c r="FA210" s="467">
        <v>0</v>
      </c>
      <c r="FB210" s="469" t="s">
        <v>1402</v>
      </c>
      <c r="FC210" s="467">
        <v>100</v>
      </c>
      <c r="FD210" s="469" t="s">
        <v>1403</v>
      </c>
      <c r="FE210" s="467">
        <v>0</v>
      </c>
      <c r="FF210" s="469" t="s">
        <v>1404</v>
      </c>
      <c r="FG210" s="467">
        <v>0</v>
      </c>
      <c r="FH210" s="469" t="s">
        <v>1405</v>
      </c>
      <c r="FI210" s="467">
        <v>0</v>
      </c>
      <c r="FJ210" s="469" t="s">
        <v>1405</v>
      </c>
      <c r="FK210" s="467">
        <v>0</v>
      </c>
      <c r="FL210" s="472">
        <v>1</v>
      </c>
      <c r="FM210" s="473">
        <v>0</v>
      </c>
      <c r="FN210" s="473">
        <v>0</v>
      </c>
      <c r="FO210" s="473">
        <v>0</v>
      </c>
      <c r="FP210" s="473">
        <v>0</v>
      </c>
      <c r="FQ210" s="473">
        <v>0</v>
      </c>
      <c r="FR210" s="473">
        <v>0</v>
      </c>
      <c r="FS210" s="473">
        <v>0</v>
      </c>
      <c r="FT210" s="473">
        <v>0</v>
      </c>
      <c r="FU210" s="473">
        <v>0</v>
      </c>
      <c r="FV210" s="473">
        <v>119237</v>
      </c>
      <c r="FW210" s="473">
        <v>0</v>
      </c>
      <c r="FX210" s="473">
        <v>0</v>
      </c>
      <c r="FY210" s="473">
        <v>0</v>
      </c>
      <c r="FZ210" s="473">
        <v>0</v>
      </c>
      <c r="GA210" s="473">
        <v>0</v>
      </c>
      <c r="GB210" s="473">
        <v>0</v>
      </c>
      <c r="GC210" s="473">
        <v>0</v>
      </c>
      <c r="GD210" s="473">
        <v>0</v>
      </c>
      <c r="GE210" s="473">
        <v>0</v>
      </c>
      <c r="GF210" s="473">
        <v>92194</v>
      </c>
      <c r="GG210" s="473">
        <v>0</v>
      </c>
      <c r="GH210" s="473">
        <v>0</v>
      </c>
      <c r="GI210" s="473">
        <v>0</v>
      </c>
      <c r="GJ210" s="473">
        <v>0</v>
      </c>
      <c r="GK210" s="473">
        <v>0</v>
      </c>
      <c r="GL210" s="473">
        <v>0</v>
      </c>
      <c r="GM210" s="473">
        <v>0</v>
      </c>
      <c r="GN210" s="473">
        <v>0</v>
      </c>
      <c r="GO210" s="473">
        <v>0</v>
      </c>
      <c r="GP210" s="473">
        <v>0</v>
      </c>
      <c r="GQ210" s="473">
        <v>0</v>
      </c>
      <c r="GR210" s="473">
        <v>0</v>
      </c>
      <c r="GS210" s="473">
        <v>0</v>
      </c>
      <c r="GT210" s="473">
        <v>0</v>
      </c>
      <c r="GU210" s="473">
        <v>0</v>
      </c>
      <c r="GV210" s="473">
        <v>0</v>
      </c>
      <c r="GW210" s="473">
        <v>0</v>
      </c>
      <c r="GX210" s="473">
        <v>0</v>
      </c>
      <c r="GY210" s="473">
        <v>0</v>
      </c>
      <c r="GZ210" s="473">
        <v>0</v>
      </c>
      <c r="HA210" s="473">
        <v>0</v>
      </c>
      <c r="HB210" s="473">
        <v>0</v>
      </c>
      <c r="HC210" s="473">
        <v>0</v>
      </c>
      <c r="HD210" s="473">
        <v>0</v>
      </c>
      <c r="HE210" s="473">
        <v>0</v>
      </c>
      <c r="HF210" s="473">
        <v>0</v>
      </c>
      <c r="HG210" s="473">
        <v>0</v>
      </c>
      <c r="HH210" s="473">
        <v>0</v>
      </c>
      <c r="HI210" s="473">
        <v>0</v>
      </c>
      <c r="HJ210" s="473">
        <v>0</v>
      </c>
      <c r="HK210" s="473">
        <v>0</v>
      </c>
      <c r="HL210" s="473">
        <v>0</v>
      </c>
      <c r="HM210" s="473">
        <v>0</v>
      </c>
      <c r="HN210" s="473">
        <v>0</v>
      </c>
      <c r="HO210" s="473">
        <v>0</v>
      </c>
      <c r="HP210" s="473">
        <v>0</v>
      </c>
      <c r="HQ210" s="473">
        <v>0</v>
      </c>
      <c r="HR210" s="473">
        <v>0</v>
      </c>
      <c r="HS210" s="473">
        <v>0</v>
      </c>
      <c r="HT210" s="473">
        <v>0</v>
      </c>
      <c r="HU210" s="473">
        <v>0</v>
      </c>
      <c r="HV210" s="473">
        <v>0</v>
      </c>
      <c r="HW210" s="473">
        <v>0</v>
      </c>
      <c r="HX210" s="473">
        <v>0</v>
      </c>
      <c r="HY210" s="473">
        <v>0</v>
      </c>
      <c r="HZ210" s="473">
        <v>0</v>
      </c>
      <c r="IA210" s="473">
        <v>0</v>
      </c>
      <c r="IB210" s="473">
        <v>0</v>
      </c>
      <c r="IC210" s="473">
        <v>0</v>
      </c>
      <c r="ID210" s="473">
        <v>0</v>
      </c>
      <c r="IE210" s="473">
        <v>0</v>
      </c>
      <c r="IF210" s="473">
        <v>0</v>
      </c>
      <c r="IG210" s="473">
        <v>0</v>
      </c>
      <c r="IH210" s="473">
        <v>0</v>
      </c>
      <c r="II210" s="473">
        <v>0</v>
      </c>
      <c r="IJ210" s="473">
        <v>0</v>
      </c>
      <c r="IK210" s="473">
        <v>0</v>
      </c>
      <c r="IL210" s="473">
        <v>0</v>
      </c>
      <c r="IM210" s="473">
        <v>0</v>
      </c>
      <c r="IN210" s="473">
        <v>0</v>
      </c>
      <c r="IO210" s="473">
        <v>0</v>
      </c>
      <c r="IP210" s="473">
        <v>0</v>
      </c>
      <c r="IQ210" s="473">
        <v>0</v>
      </c>
      <c r="IR210" s="473">
        <v>0</v>
      </c>
      <c r="IS210" s="473">
        <v>0</v>
      </c>
      <c r="IT210" s="473">
        <v>0</v>
      </c>
      <c r="IU210" s="473">
        <v>0</v>
      </c>
      <c r="IV210" s="473">
        <v>0</v>
      </c>
      <c r="IW210" s="473">
        <v>0</v>
      </c>
      <c r="IX210" s="473">
        <v>0</v>
      </c>
      <c r="IY210" s="473">
        <v>0</v>
      </c>
      <c r="IZ210" s="473">
        <v>0</v>
      </c>
      <c r="JA210" s="473">
        <v>0</v>
      </c>
      <c r="JB210" s="473">
        <v>0</v>
      </c>
      <c r="JC210" s="473">
        <v>0</v>
      </c>
      <c r="JD210" s="473">
        <v>0</v>
      </c>
      <c r="JE210" s="473">
        <v>0</v>
      </c>
      <c r="JF210" s="473">
        <v>0</v>
      </c>
      <c r="JG210" s="473">
        <v>0</v>
      </c>
      <c r="JH210" s="473">
        <v>0</v>
      </c>
      <c r="JI210" s="467" t="s">
        <v>1406</v>
      </c>
      <c r="JJ210" s="467" t="s">
        <v>1406</v>
      </c>
      <c r="JK210" s="395"/>
      <c r="JL210" s="395"/>
      <c r="JM210" s="395"/>
      <c r="JN210" s="395"/>
      <c r="JO210" s="395"/>
      <c r="JP210" s="395"/>
      <c r="JQ210" s="395"/>
      <c r="JR210" s="395"/>
      <c r="JS210" s="395"/>
      <c r="JT210" s="395"/>
      <c r="JU210" s="395"/>
      <c r="JV210" s="395"/>
      <c r="JW210" s="395"/>
      <c r="JX210" s="395"/>
      <c r="JY210" s="395"/>
      <c r="JZ210" s="395"/>
      <c r="KA210" s="395"/>
      <c r="KB210" s="395"/>
      <c r="KC210" s="395"/>
      <c r="KD210" s="395"/>
      <c r="KE210" s="395"/>
      <c r="KF210" s="395"/>
      <c r="KG210" s="395"/>
      <c r="KH210" s="395"/>
      <c r="KI210" s="395"/>
      <c r="KJ210" s="395"/>
      <c r="KK210" s="395"/>
      <c r="KL210" s="395"/>
      <c r="KM210" s="395"/>
      <c r="KN210" s="395"/>
      <c r="KO210" s="395"/>
      <c r="KP210" s="395"/>
      <c r="KQ210" s="395"/>
      <c r="KR210" s="395"/>
      <c r="KS210" s="395"/>
      <c r="KT210" s="395"/>
      <c r="KU210" s="395"/>
      <c r="KV210" s="395"/>
      <c r="KW210" s="395"/>
      <c r="KX210" s="395"/>
      <c r="KY210" s="395"/>
      <c r="KZ210" s="395"/>
      <c r="LA210" s="395"/>
      <c r="LB210" s="395"/>
      <c r="LC210" s="395"/>
      <c r="LD210" s="395"/>
      <c r="LE210" s="395"/>
      <c r="LF210" s="395"/>
      <c r="LG210" s="395"/>
      <c r="LH210" s="395"/>
      <c r="LI210" s="395"/>
      <c r="LJ210" s="395"/>
      <c r="LK210" s="395"/>
      <c r="LL210" s="395"/>
      <c r="LM210" s="395"/>
      <c r="LN210" s="395"/>
      <c r="LO210" s="395"/>
      <c r="LP210" s="395"/>
      <c r="LQ210" s="395"/>
      <c r="LR210" s="395"/>
      <c r="LS210" s="395"/>
      <c r="LT210" s="395"/>
      <c r="LU210" s="395"/>
      <c r="LV210" s="395"/>
      <c r="LW210" s="395"/>
      <c r="LX210" s="395"/>
      <c r="LY210" s="395"/>
      <c r="LZ210" s="395"/>
      <c r="MA210" s="395"/>
      <c r="MB210" s="395"/>
      <c r="MC210" s="395"/>
      <c r="MD210" s="395"/>
      <c r="ME210" s="395"/>
      <c r="MF210" s="395"/>
      <c r="MG210" s="395"/>
      <c r="MH210" s="395"/>
      <c r="MI210" s="395"/>
      <c r="MJ210" s="395"/>
      <c r="MK210" s="395"/>
      <c r="ML210" s="395"/>
      <c r="MM210" s="395"/>
      <c r="MN210" s="395"/>
      <c r="MO210" s="395"/>
      <c r="MP210" s="395"/>
      <c r="MQ210" s="395"/>
      <c r="MR210" s="395"/>
      <c r="MS210" s="395"/>
      <c r="MT210" s="395"/>
      <c r="MU210" s="395"/>
      <c r="MV210" s="395"/>
      <c r="MW210" s="395"/>
      <c r="MX210" s="395"/>
      <c r="MY210" s="395"/>
      <c r="MZ210" s="395"/>
      <c r="NA210" s="395"/>
      <c r="NB210" s="395"/>
      <c r="NC210" s="395"/>
      <c r="ND210" s="395"/>
      <c r="NE210" s="395"/>
      <c r="NF210" s="395"/>
      <c r="NG210" s="489"/>
      <c r="NH210" s="475">
        <v>9.0074231883251095</v>
      </c>
      <c r="NI210" s="475">
        <v>8.6795529842700763</v>
      </c>
      <c r="NJ210" s="475">
        <v>2.8378429131186214</v>
      </c>
      <c r="NK210" s="475">
        <v>456.8329876909271</v>
      </c>
      <c r="NL210" s="475">
        <v>5.7216283103644878</v>
      </c>
      <c r="NM210" s="475">
        <v>0.27084399999999997</v>
      </c>
      <c r="NN210" s="475">
        <v>0.77867500000000001</v>
      </c>
      <c r="NO210" s="475">
        <v>7.8995999999999997E-2</v>
      </c>
      <c r="NP210" s="475">
        <v>3.0011366611991715E-2</v>
      </c>
      <c r="NQ210" s="475">
        <v>0.53399633267833246</v>
      </c>
      <c r="NR210" s="475">
        <v>0.92049860140844131</v>
      </c>
      <c r="NS210" s="475">
        <v>0</v>
      </c>
      <c r="NT210" s="475">
        <v>1.29344827242703</v>
      </c>
      <c r="NU210" s="475">
        <v>2.9719841704739874E-3</v>
      </c>
      <c r="NV210" s="475">
        <v>0</v>
      </c>
      <c r="NW210" s="475">
        <v>0.59210102090406291</v>
      </c>
      <c r="NX210" s="475">
        <v>0</v>
      </c>
      <c r="NY210" s="475">
        <v>0</v>
      </c>
      <c r="NZ210" s="475">
        <v>1.2351020855521635</v>
      </c>
      <c r="OA210" s="475">
        <v>2.0399494949639344E-2</v>
      </c>
      <c r="OB210" s="475">
        <v>0.30000000000000004</v>
      </c>
      <c r="OC210" s="475">
        <v>1.4552698812842606</v>
      </c>
      <c r="OD210" s="475">
        <v>1.2625873029173969E-13</v>
      </c>
      <c r="OE210" s="475">
        <v>1.2971385149285235E-12</v>
      </c>
      <c r="OF210" s="475">
        <v>9.0000000596046487E-2</v>
      </c>
      <c r="OG210" s="475">
        <v>6.4256599545478812E-2</v>
      </c>
      <c r="OH210" s="475">
        <v>0.34866317569127753</v>
      </c>
      <c r="OI210" s="475">
        <v>0.09</v>
      </c>
      <c r="OJ210" s="475">
        <v>4.4463999999999997E-2</v>
      </c>
      <c r="OK210" s="475">
        <v>5.6441136000000003E-2</v>
      </c>
      <c r="OL210" s="475">
        <v>0.9024189010983974</v>
      </c>
      <c r="OM210" s="475" t="s">
        <v>1395</v>
      </c>
      <c r="ON210" s="475">
        <v>1</v>
      </c>
      <c r="OO210" s="475">
        <v>199</v>
      </c>
      <c r="OP210" s="490"/>
      <c r="OQ210" s="491" t="s">
        <v>1395</v>
      </c>
      <c r="OR210" s="478" t="s">
        <v>1395</v>
      </c>
      <c r="OS210" s="479">
        <v>1362516</v>
      </c>
      <c r="OT210" s="479">
        <v>2027</v>
      </c>
      <c r="OU210" s="479" t="s">
        <v>1395</v>
      </c>
      <c r="OV210" s="479" t="s">
        <v>1395</v>
      </c>
      <c r="OW210" s="479">
        <v>0</v>
      </c>
      <c r="OX210" s="479">
        <v>1</v>
      </c>
      <c r="OY210" s="480">
        <v>1</v>
      </c>
      <c r="OZ210" s="480">
        <v>0.88963711370723741</v>
      </c>
      <c r="PA210" s="481"/>
      <c r="PB210" s="482">
        <v>9.0074231883251095</v>
      </c>
      <c r="PC210" s="483"/>
      <c r="PD210" s="478">
        <v>101.8393266173058</v>
      </c>
      <c r="PE210" s="479">
        <v>1.1705623132142055E-10</v>
      </c>
      <c r="PF210" s="479">
        <v>131.32630470701378</v>
      </c>
      <c r="PG210" s="480">
        <v>9.0074231883251095</v>
      </c>
      <c r="PH210" s="483"/>
      <c r="PI210" s="478">
        <v>9.0074231883251095</v>
      </c>
      <c r="PJ210" s="479">
        <v>127250</v>
      </c>
      <c r="PK210" s="479">
        <v>100</v>
      </c>
      <c r="PL210" s="479">
        <v>-1.0180000821457584</v>
      </c>
      <c r="PM210" s="484">
        <v>36</v>
      </c>
      <c r="PN210" s="479">
        <v>10008</v>
      </c>
      <c r="PO210" s="485">
        <v>2024</v>
      </c>
      <c r="PP210" s="479">
        <v>33</v>
      </c>
      <c r="PQ210" s="479">
        <v>0</v>
      </c>
      <c r="PR210" s="486" t="s">
        <v>2006</v>
      </c>
      <c r="PS210" s="486" t="s">
        <v>1657</v>
      </c>
      <c r="PT210" s="479">
        <v>1</v>
      </c>
      <c r="PU210" s="487" t="s">
        <v>2005</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row>
    <row r="211" spans="1:457" x14ac:dyDescent="0.35">
      <c r="A211" s="459" t="s">
        <v>2007</v>
      </c>
      <c r="B211" s="460">
        <v>7.989423106179351</v>
      </c>
      <c r="C211" s="488">
        <f>NPV(About!A$94,'H2 Data'!AE$2:BH$2)/30*AB211+B211</f>
        <v>7.989423106179351</v>
      </c>
      <c r="D211" s="462" t="s">
        <v>1592</v>
      </c>
      <c r="E211" s="463" t="s">
        <v>2007</v>
      </c>
      <c r="F211" s="463" t="s">
        <v>1391</v>
      </c>
      <c r="G211" s="463" t="s">
        <v>1392</v>
      </c>
      <c r="H211" s="463" t="s">
        <v>1393</v>
      </c>
      <c r="I211" s="463" t="s">
        <v>1394</v>
      </c>
      <c r="J211" s="464">
        <v>2028</v>
      </c>
      <c r="K211" s="465">
        <v>100</v>
      </c>
      <c r="L211" s="466">
        <v>0.11</v>
      </c>
      <c r="M211" s="466">
        <v>2.3300000000000001E-2</v>
      </c>
      <c r="N211" s="466">
        <v>0.25</v>
      </c>
      <c r="O211" s="471">
        <v>0.09</v>
      </c>
      <c r="P211" s="465">
        <v>1</v>
      </c>
      <c r="Q211" s="465">
        <v>2</v>
      </c>
      <c r="R211" s="465">
        <v>30</v>
      </c>
      <c r="S211" s="467" t="s">
        <v>1395</v>
      </c>
      <c r="T211" s="468">
        <v>71406</v>
      </c>
      <c r="U211" s="468">
        <v>703861</v>
      </c>
      <c r="V211" s="468">
        <v>244821</v>
      </c>
      <c r="W211" s="468">
        <v>20402</v>
      </c>
      <c r="X211" s="465">
        <v>0</v>
      </c>
      <c r="Y211" s="469" t="s">
        <v>1396</v>
      </c>
      <c r="Z211" s="470">
        <v>20.27</v>
      </c>
      <c r="AA211" s="469" t="s">
        <v>1397</v>
      </c>
      <c r="AB211" s="465">
        <v>0</v>
      </c>
      <c r="AC211" s="466">
        <v>0</v>
      </c>
      <c r="AD211" s="466">
        <v>0.61</v>
      </c>
      <c r="AE211" s="466">
        <v>0.61</v>
      </c>
      <c r="AF211" s="467" t="s">
        <v>1398</v>
      </c>
      <c r="AG211" s="465">
        <v>441.95</v>
      </c>
      <c r="AH211" s="465">
        <v>441.95</v>
      </c>
      <c r="AI211" s="465">
        <v>441.95</v>
      </c>
      <c r="AJ211" s="465">
        <v>30</v>
      </c>
      <c r="AK211" s="469" t="s">
        <v>1399</v>
      </c>
      <c r="AL211" s="466">
        <v>0.91</v>
      </c>
      <c r="AM211" s="466">
        <v>0.01</v>
      </c>
      <c r="AN211" s="469" t="s">
        <v>1400</v>
      </c>
      <c r="AO211" s="466"/>
      <c r="AP211" s="466"/>
      <c r="AQ211" s="466"/>
      <c r="AR211" s="466"/>
      <c r="AS211" s="466"/>
      <c r="AT211" s="466"/>
      <c r="AU211" s="466"/>
      <c r="AV211" s="466"/>
      <c r="AW211" s="466"/>
      <c r="AX211" s="466"/>
      <c r="AY211" s="466"/>
      <c r="AZ211" s="466"/>
      <c r="BA211" s="466"/>
      <c r="BB211" s="466"/>
      <c r="BC211" s="466"/>
      <c r="BD211" s="466"/>
      <c r="BE211" s="466"/>
      <c r="BF211" s="466"/>
      <c r="BG211" s="466"/>
      <c r="BH211" s="466"/>
      <c r="BI211" s="466"/>
      <c r="BJ211" s="466"/>
      <c r="BK211" s="466"/>
      <c r="BL211" s="466"/>
      <c r="BM211" s="466"/>
      <c r="BN211" s="466"/>
      <c r="BO211" s="466"/>
      <c r="BP211" s="466"/>
      <c r="BQ211" s="466"/>
      <c r="BR211" s="466"/>
      <c r="BS211" s="466"/>
      <c r="BT211" s="466"/>
      <c r="BU211" s="466"/>
      <c r="BV211" s="466"/>
      <c r="BW211" s="466"/>
      <c r="BX211" s="466"/>
      <c r="BY211" s="466"/>
      <c r="BZ211" s="466"/>
      <c r="CA211" s="466"/>
      <c r="CB211" s="466"/>
      <c r="CC211" s="466"/>
      <c r="CD211" s="466"/>
      <c r="CE211" s="466"/>
      <c r="CF211" s="466"/>
      <c r="CG211" s="466"/>
      <c r="CH211" s="466"/>
      <c r="CI211" s="466"/>
      <c r="CJ211" s="466"/>
      <c r="CK211" s="466"/>
      <c r="CL211" s="466"/>
      <c r="CM211" s="466"/>
      <c r="CN211" s="466"/>
      <c r="CO211" s="466"/>
      <c r="CP211" s="466"/>
      <c r="CQ211" s="466"/>
      <c r="CR211" s="466"/>
      <c r="CS211" s="466"/>
      <c r="CT211" s="466"/>
      <c r="CU211" s="466"/>
      <c r="CV211" s="466"/>
      <c r="CW211" s="466"/>
      <c r="CX211" s="466"/>
      <c r="CY211" s="466"/>
      <c r="CZ211" s="466"/>
      <c r="DA211" s="466"/>
      <c r="DB211" s="466"/>
      <c r="DC211" s="466"/>
      <c r="DD211" s="466"/>
      <c r="DE211" s="466"/>
      <c r="DF211" s="466"/>
      <c r="DG211" s="466"/>
      <c r="DH211" s="466"/>
      <c r="DI211" s="466"/>
      <c r="DJ211" s="466"/>
      <c r="DK211" s="466"/>
      <c r="DL211" s="466"/>
      <c r="DM211" s="466"/>
      <c r="DN211" s="466"/>
      <c r="DO211" s="466"/>
      <c r="DP211" s="466"/>
      <c r="DQ211" s="466"/>
      <c r="DR211" s="466"/>
      <c r="DS211" s="466"/>
      <c r="DT211" s="466"/>
      <c r="DU211" s="466"/>
      <c r="DV211" s="466"/>
      <c r="DW211" s="471"/>
      <c r="DX211" s="466"/>
      <c r="DY211" s="466"/>
      <c r="DZ211" s="466"/>
      <c r="EA211" s="466"/>
      <c r="EB211" s="466"/>
      <c r="EC211" s="466"/>
      <c r="ED211" s="466"/>
      <c r="EE211" s="466"/>
      <c r="EF211" s="466"/>
      <c r="EG211" s="466"/>
      <c r="EH211" s="466"/>
      <c r="EI211" s="466"/>
      <c r="EJ211" s="466"/>
      <c r="EK211" s="465"/>
      <c r="EL211" s="465"/>
      <c r="EM211" s="465"/>
      <c r="EN211" s="465"/>
      <c r="EO211" s="466"/>
      <c r="EP211" s="466"/>
      <c r="EQ211" s="466"/>
      <c r="ER211" s="465"/>
      <c r="ES211" s="465"/>
      <c r="ET211" s="465"/>
      <c r="EU211" s="465"/>
      <c r="EV211" s="465"/>
      <c r="EW211" s="467"/>
      <c r="EX211" s="467" t="s">
        <v>1401</v>
      </c>
      <c r="EY211" s="467">
        <v>0</v>
      </c>
      <c r="EZ211" s="467">
        <v>0</v>
      </c>
      <c r="FA211" s="467">
        <v>0</v>
      </c>
      <c r="FB211" s="469" t="s">
        <v>1402</v>
      </c>
      <c r="FC211" s="467">
        <v>100</v>
      </c>
      <c r="FD211" s="469" t="s">
        <v>1403</v>
      </c>
      <c r="FE211" s="467">
        <v>0</v>
      </c>
      <c r="FF211" s="469" t="s">
        <v>1404</v>
      </c>
      <c r="FG211" s="467">
        <v>0</v>
      </c>
      <c r="FH211" s="469" t="s">
        <v>1405</v>
      </c>
      <c r="FI211" s="467">
        <v>0</v>
      </c>
      <c r="FJ211" s="469" t="s">
        <v>1405</v>
      </c>
      <c r="FK211" s="467">
        <v>0</v>
      </c>
      <c r="FL211" s="472">
        <v>1</v>
      </c>
      <c r="FM211" s="473">
        <v>0</v>
      </c>
      <c r="FN211" s="473">
        <v>0</v>
      </c>
      <c r="FO211" s="473">
        <v>0</v>
      </c>
      <c r="FP211" s="473">
        <v>0</v>
      </c>
      <c r="FQ211" s="473">
        <v>0</v>
      </c>
      <c r="FR211" s="473">
        <v>0</v>
      </c>
      <c r="FS211" s="473">
        <v>0</v>
      </c>
      <c r="FT211" s="473">
        <v>0</v>
      </c>
      <c r="FU211" s="473">
        <v>0</v>
      </c>
      <c r="FV211" s="473">
        <v>114119</v>
      </c>
      <c r="FW211" s="473">
        <v>0</v>
      </c>
      <c r="FX211" s="473">
        <v>0</v>
      </c>
      <c r="FY211" s="473">
        <v>0</v>
      </c>
      <c r="FZ211" s="473">
        <v>0</v>
      </c>
      <c r="GA211" s="473">
        <v>0</v>
      </c>
      <c r="GB211" s="473">
        <v>0</v>
      </c>
      <c r="GC211" s="473">
        <v>0</v>
      </c>
      <c r="GD211" s="473">
        <v>0</v>
      </c>
      <c r="GE211" s="473">
        <v>0</v>
      </c>
      <c r="GF211" s="473">
        <v>91391.999999999985</v>
      </c>
      <c r="GG211" s="473">
        <v>0</v>
      </c>
      <c r="GH211" s="473">
        <v>0</v>
      </c>
      <c r="GI211" s="473">
        <v>0</v>
      </c>
      <c r="GJ211" s="473">
        <v>0</v>
      </c>
      <c r="GK211" s="473">
        <v>0</v>
      </c>
      <c r="GL211" s="473">
        <v>0</v>
      </c>
      <c r="GM211" s="473">
        <v>0</v>
      </c>
      <c r="GN211" s="473">
        <v>0</v>
      </c>
      <c r="GO211" s="473">
        <v>0</v>
      </c>
      <c r="GP211" s="473">
        <v>0</v>
      </c>
      <c r="GQ211" s="473">
        <v>0</v>
      </c>
      <c r="GR211" s="473">
        <v>0</v>
      </c>
      <c r="GS211" s="473">
        <v>0</v>
      </c>
      <c r="GT211" s="473">
        <v>0</v>
      </c>
      <c r="GU211" s="473">
        <v>0</v>
      </c>
      <c r="GV211" s="473">
        <v>0</v>
      </c>
      <c r="GW211" s="473">
        <v>0</v>
      </c>
      <c r="GX211" s="473">
        <v>0</v>
      </c>
      <c r="GY211" s="473">
        <v>0</v>
      </c>
      <c r="GZ211" s="473">
        <v>0</v>
      </c>
      <c r="HA211" s="473">
        <v>0</v>
      </c>
      <c r="HB211" s="473">
        <v>0</v>
      </c>
      <c r="HC211" s="473">
        <v>0</v>
      </c>
      <c r="HD211" s="473">
        <v>0</v>
      </c>
      <c r="HE211" s="473">
        <v>0</v>
      </c>
      <c r="HF211" s="473">
        <v>0</v>
      </c>
      <c r="HG211" s="473">
        <v>0</v>
      </c>
      <c r="HH211" s="473">
        <v>0</v>
      </c>
      <c r="HI211" s="473">
        <v>0</v>
      </c>
      <c r="HJ211" s="473">
        <v>0</v>
      </c>
      <c r="HK211" s="473">
        <v>0</v>
      </c>
      <c r="HL211" s="473">
        <v>0</v>
      </c>
      <c r="HM211" s="473">
        <v>0</v>
      </c>
      <c r="HN211" s="473">
        <v>0</v>
      </c>
      <c r="HO211" s="473">
        <v>0</v>
      </c>
      <c r="HP211" s="473">
        <v>0</v>
      </c>
      <c r="HQ211" s="473">
        <v>0</v>
      </c>
      <c r="HR211" s="473">
        <v>0</v>
      </c>
      <c r="HS211" s="473">
        <v>0</v>
      </c>
      <c r="HT211" s="473">
        <v>0</v>
      </c>
      <c r="HU211" s="473">
        <v>0</v>
      </c>
      <c r="HV211" s="473">
        <v>0</v>
      </c>
      <c r="HW211" s="473">
        <v>0</v>
      </c>
      <c r="HX211" s="473">
        <v>0</v>
      </c>
      <c r="HY211" s="473">
        <v>0</v>
      </c>
      <c r="HZ211" s="473">
        <v>0</v>
      </c>
      <c r="IA211" s="473">
        <v>0</v>
      </c>
      <c r="IB211" s="473">
        <v>0</v>
      </c>
      <c r="IC211" s="473">
        <v>0</v>
      </c>
      <c r="ID211" s="473">
        <v>0</v>
      </c>
      <c r="IE211" s="473">
        <v>0</v>
      </c>
      <c r="IF211" s="473">
        <v>0</v>
      </c>
      <c r="IG211" s="473">
        <v>0</v>
      </c>
      <c r="IH211" s="473">
        <v>0</v>
      </c>
      <c r="II211" s="473">
        <v>0</v>
      </c>
      <c r="IJ211" s="473">
        <v>0</v>
      </c>
      <c r="IK211" s="473">
        <v>0</v>
      </c>
      <c r="IL211" s="473">
        <v>0</v>
      </c>
      <c r="IM211" s="473">
        <v>0</v>
      </c>
      <c r="IN211" s="473">
        <v>0</v>
      </c>
      <c r="IO211" s="473">
        <v>0</v>
      </c>
      <c r="IP211" s="473">
        <v>0</v>
      </c>
      <c r="IQ211" s="473">
        <v>0</v>
      </c>
      <c r="IR211" s="473">
        <v>0</v>
      </c>
      <c r="IS211" s="473">
        <v>0</v>
      </c>
      <c r="IT211" s="473">
        <v>0</v>
      </c>
      <c r="IU211" s="473">
        <v>0</v>
      </c>
      <c r="IV211" s="473">
        <v>0</v>
      </c>
      <c r="IW211" s="473">
        <v>0</v>
      </c>
      <c r="IX211" s="473">
        <v>0</v>
      </c>
      <c r="IY211" s="473">
        <v>0</v>
      </c>
      <c r="IZ211" s="473">
        <v>0</v>
      </c>
      <c r="JA211" s="473">
        <v>0</v>
      </c>
      <c r="JB211" s="473">
        <v>0</v>
      </c>
      <c r="JC211" s="473">
        <v>0</v>
      </c>
      <c r="JD211" s="473">
        <v>0</v>
      </c>
      <c r="JE211" s="473">
        <v>0</v>
      </c>
      <c r="JF211" s="473">
        <v>0</v>
      </c>
      <c r="JG211" s="473">
        <v>0</v>
      </c>
      <c r="JH211" s="473">
        <v>0</v>
      </c>
      <c r="JI211" s="467" t="s">
        <v>1406</v>
      </c>
      <c r="JJ211" s="467" t="s">
        <v>1406</v>
      </c>
      <c r="JK211" s="395"/>
      <c r="JL211" s="395"/>
      <c r="JM211" s="395"/>
      <c r="JN211" s="395"/>
      <c r="JO211" s="395"/>
      <c r="JP211" s="395"/>
      <c r="JQ211" s="395"/>
      <c r="JR211" s="395"/>
      <c r="JS211" s="395"/>
      <c r="JT211" s="395"/>
      <c r="JU211" s="395"/>
      <c r="JV211" s="395"/>
      <c r="JW211" s="395"/>
      <c r="JX211" s="395"/>
      <c r="JY211" s="395"/>
      <c r="JZ211" s="395"/>
      <c r="KA211" s="395"/>
      <c r="KB211" s="395"/>
      <c r="KC211" s="395"/>
      <c r="KD211" s="395"/>
      <c r="KE211" s="395"/>
      <c r="KF211" s="395"/>
      <c r="KG211" s="395"/>
      <c r="KH211" s="395"/>
      <c r="KI211" s="395"/>
      <c r="KJ211" s="395"/>
      <c r="KK211" s="395"/>
      <c r="KL211" s="395"/>
      <c r="KM211" s="395"/>
      <c r="KN211" s="395"/>
      <c r="KO211" s="395"/>
      <c r="KP211" s="395"/>
      <c r="KQ211" s="395"/>
      <c r="KR211" s="395"/>
      <c r="KS211" s="395"/>
      <c r="KT211" s="395"/>
      <c r="KU211" s="395"/>
      <c r="KV211" s="395"/>
      <c r="KW211" s="395"/>
      <c r="KX211" s="395"/>
      <c r="KY211" s="395"/>
      <c r="KZ211" s="395"/>
      <c r="LA211" s="395"/>
      <c r="LB211" s="395"/>
      <c r="LC211" s="395"/>
      <c r="LD211" s="395"/>
      <c r="LE211" s="395"/>
      <c r="LF211" s="395"/>
      <c r="LG211" s="395"/>
      <c r="LH211" s="395"/>
      <c r="LI211" s="395"/>
      <c r="LJ211" s="395"/>
      <c r="LK211" s="395"/>
      <c r="LL211" s="395"/>
      <c r="LM211" s="395"/>
      <c r="LN211" s="395"/>
      <c r="LO211" s="395"/>
      <c r="LP211" s="395"/>
      <c r="LQ211" s="395"/>
      <c r="LR211" s="395"/>
      <c r="LS211" s="395"/>
      <c r="LT211" s="395"/>
      <c r="LU211" s="395"/>
      <c r="LV211" s="395"/>
      <c r="LW211" s="395"/>
      <c r="LX211" s="395"/>
      <c r="LY211" s="395"/>
      <c r="LZ211" s="395"/>
      <c r="MA211" s="395"/>
      <c r="MB211" s="395"/>
      <c r="MC211" s="395"/>
      <c r="MD211" s="395"/>
      <c r="ME211" s="395"/>
      <c r="MF211" s="395"/>
      <c r="MG211" s="395"/>
      <c r="MH211" s="395"/>
      <c r="MI211" s="395"/>
      <c r="MJ211" s="395"/>
      <c r="MK211" s="395"/>
      <c r="ML211" s="395"/>
      <c r="MM211" s="395"/>
      <c r="MN211" s="395"/>
      <c r="MO211" s="395"/>
      <c r="MP211" s="395"/>
      <c r="MQ211" s="395"/>
      <c r="MR211" s="395"/>
      <c r="MS211" s="395"/>
      <c r="MT211" s="395"/>
      <c r="MU211" s="395"/>
      <c r="MV211" s="395"/>
      <c r="MW211" s="395"/>
      <c r="MX211" s="395"/>
      <c r="MY211" s="395"/>
      <c r="MZ211" s="395"/>
      <c r="NA211" s="395"/>
      <c r="NB211" s="395"/>
      <c r="NC211" s="395"/>
      <c r="ND211" s="395"/>
      <c r="NE211" s="395"/>
      <c r="NF211" s="395"/>
      <c r="NG211" s="489"/>
      <c r="NH211" s="475">
        <v>7.989423106179351</v>
      </c>
      <c r="NI211" s="475">
        <v>7.6986081051144222</v>
      </c>
      <c r="NJ211" s="475">
        <v>2.6974377091613086</v>
      </c>
      <c r="NK211" s="475">
        <v>463.00363180131814</v>
      </c>
      <c r="NL211" s="475">
        <v>5.1588990732058466</v>
      </c>
      <c r="NM211" s="475">
        <v>0.24482100000000001</v>
      </c>
      <c r="NN211" s="475">
        <v>0.70386099999999996</v>
      </c>
      <c r="NO211" s="475">
        <v>7.1405999999999997E-2</v>
      </c>
      <c r="NP211" s="475">
        <v>3.0391266732455163E-2</v>
      </c>
      <c r="NQ211" s="475">
        <v>0.51294963100268098</v>
      </c>
      <c r="NR211" s="475">
        <v>0.83207819646667081</v>
      </c>
      <c r="NS211" s="475">
        <v>0</v>
      </c>
      <c r="NT211" s="475">
        <v>1.245850107791566</v>
      </c>
      <c r="NU211" s="475">
        <v>3.0733481079477532E-3</v>
      </c>
      <c r="NV211" s="475">
        <v>0</v>
      </c>
      <c r="NW211" s="475">
        <v>0.49910996695109411</v>
      </c>
      <c r="NX211" s="475">
        <v>0</v>
      </c>
      <c r="NY211" s="475">
        <v>0</v>
      </c>
      <c r="NZ211" s="475">
        <v>1.0285249494209761</v>
      </c>
      <c r="OA211" s="475">
        <v>2.0339494949499735E-2</v>
      </c>
      <c r="OB211" s="475">
        <v>0.30000000000000004</v>
      </c>
      <c r="OC211" s="475">
        <v>1.3214960839729091</v>
      </c>
      <c r="OD211" s="475">
        <v>1.6950705093987636E-14</v>
      </c>
      <c r="OE211" s="475">
        <v>1.7414567992091533E-13</v>
      </c>
      <c r="OF211" s="475">
        <v>9.0000000596046487E-2</v>
      </c>
      <c r="OG211" s="475">
        <v>6.2053540349006661E-2</v>
      </c>
      <c r="OH211" s="475">
        <v>0.34845258839951593</v>
      </c>
      <c r="OI211" s="475">
        <v>0.09</v>
      </c>
      <c r="OJ211" s="475">
        <v>4.4194999999999998E-2</v>
      </c>
      <c r="OK211" s="475">
        <v>5.3971264999999997E-2</v>
      </c>
      <c r="OL211" s="475">
        <v>0.88614952612179287</v>
      </c>
      <c r="OM211" s="475" t="s">
        <v>1395</v>
      </c>
      <c r="ON211" s="475">
        <v>1</v>
      </c>
      <c r="OO211" s="475">
        <v>200</v>
      </c>
      <c r="OP211" s="490"/>
      <c r="OQ211" s="491" t="s">
        <v>1395</v>
      </c>
      <c r="OR211" s="478" t="s">
        <v>1395</v>
      </c>
      <c r="OS211" s="479">
        <v>1246001</v>
      </c>
      <c r="OT211" s="479">
        <v>2028</v>
      </c>
      <c r="OU211" s="479" t="s">
        <v>1395</v>
      </c>
      <c r="OV211" s="479" t="s">
        <v>1395</v>
      </c>
      <c r="OW211" s="479">
        <v>0</v>
      </c>
      <c r="OX211" s="479">
        <v>1</v>
      </c>
      <c r="OY211" s="480">
        <v>1</v>
      </c>
      <c r="OZ211" s="480">
        <v>0.87190261452774309</v>
      </c>
      <c r="PA211" s="481"/>
      <c r="PB211" s="482">
        <v>7.989423106179351</v>
      </c>
      <c r="PC211" s="483"/>
      <c r="PD211" s="478">
        <v>90.395049780252734</v>
      </c>
      <c r="PE211" s="479">
        <v>1.5431911173807652E-11</v>
      </c>
      <c r="PF211" s="479">
        <v>117.10431285843983</v>
      </c>
      <c r="PG211" s="480">
        <v>7.989423106179351</v>
      </c>
      <c r="PH211" s="483"/>
      <c r="PI211" s="478">
        <v>7.989423106179351</v>
      </c>
      <c r="PJ211" s="479">
        <v>127350</v>
      </c>
      <c r="PK211" s="479">
        <v>100</v>
      </c>
      <c r="PL211" s="479">
        <v>-1.0243208056118505</v>
      </c>
      <c r="PM211" s="484">
        <v>36</v>
      </c>
      <c r="PN211" s="479">
        <v>9972</v>
      </c>
      <c r="PO211" s="485">
        <v>2025</v>
      </c>
      <c r="PP211" s="479">
        <v>33</v>
      </c>
      <c r="PQ211" s="479">
        <v>0</v>
      </c>
      <c r="PR211" s="486" t="s">
        <v>2008</v>
      </c>
      <c r="PS211" s="486" t="s">
        <v>1657</v>
      </c>
      <c r="PT211" s="479">
        <v>1</v>
      </c>
      <c r="PU211" s="487" t="s">
        <v>2007</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row>
    <row r="212" spans="1:457" x14ac:dyDescent="0.35">
      <c r="A212" s="459" t="s">
        <v>2009</v>
      </c>
      <c r="B212" s="460">
        <v>6.9651023005675006</v>
      </c>
      <c r="C212" s="488">
        <f>NPV(About!A$94,'H2 Data'!AE$2:BH$2)/30*AB212+B212</f>
        <v>6.9651023005675006</v>
      </c>
      <c r="D212" s="462" t="s">
        <v>1592</v>
      </c>
      <c r="E212" s="463" t="s">
        <v>2009</v>
      </c>
      <c r="F212" s="463" t="s">
        <v>1391</v>
      </c>
      <c r="G212" s="463" t="s">
        <v>1392</v>
      </c>
      <c r="H212" s="463" t="s">
        <v>1393</v>
      </c>
      <c r="I212" s="463" t="s">
        <v>1394</v>
      </c>
      <c r="J212" s="464">
        <v>2029</v>
      </c>
      <c r="K212" s="465">
        <v>100</v>
      </c>
      <c r="L212" s="466">
        <v>0.11</v>
      </c>
      <c r="M212" s="466">
        <v>2.3300000000000001E-2</v>
      </c>
      <c r="N212" s="466">
        <v>0.25</v>
      </c>
      <c r="O212" s="471">
        <v>0.09</v>
      </c>
      <c r="P212" s="465">
        <v>1</v>
      </c>
      <c r="Q212" s="465">
        <v>2</v>
      </c>
      <c r="R212" s="465">
        <v>30</v>
      </c>
      <c r="S212" s="467" t="s">
        <v>1395</v>
      </c>
      <c r="T212" s="468">
        <v>63377.999999999993</v>
      </c>
      <c r="U212" s="468">
        <v>624725</v>
      </c>
      <c r="V212" s="468">
        <v>217296</v>
      </c>
      <c r="W212" s="468">
        <v>18108</v>
      </c>
      <c r="X212" s="465">
        <v>0</v>
      </c>
      <c r="Y212" s="469" t="s">
        <v>1396</v>
      </c>
      <c r="Z212" s="470">
        <v>20.55</v>
      </c>
      <c r="AA212" s="469" t="s">
        <v>1397</v>
      </c>
      <c r="AB212" s="465">
        <v>0</v>
      </c>
      <c r="AC212" s="466">
        <v>0</v>
      </c>
      <c r="AD212" s="466">
        <v>0.66</v>
      </c>
      <c r="AE212" s="466">
        <v>0.66</v>
      </c>
      <c r="AF212" s="467" t="s">
        <v>1398</v>
      </c>
      <c r="AG212" s="465">
        <v>439.88670000000002</v>
      </c>
      <c r="AH212" s="465">
        <v>439.88670000000002</v>
      </c>
      <c r="AI212" s="465">
        <v>439.88670000000002</v>
      </c>
      <c r="AJ212" s="465">
        <v>30</v>
      </c>
      <c r="AK212" s="469" t="s">
        <v>1399</v>
      </c>
      <c r="AL212" s="466">
        <v>0.91</v>
      </c>
      <c r="AM212" s="466">
        <v>0.01</v>
      </c>
      <c r="AN212" s="469" t="s">
        <v>1400</v>
      </c>
      <c r="AO212" s="466"/>
      <c r="AP212" s="466"/>
      <c r="AQ212" s="466"/>
      <c r="AR212" s="466"/>
      <c r="AS212" s="466"/>
      <c r="AT212" s="466"/>
      <c r="AU212" s="466"/>
      <c r="AV212" s="466"/>
      <c r="AW212" s="466"/>
      <c r="AX212" s="466"/>
      <c r="AY212" s="466"/>
      <c r="AZ212" s="466"/>
      <c r="BA212" s="466"/>
      <c r="BB212" s="466"/>
      <c r="BC212" s="466"/>
      <c r="BD212" s="466"/>
      <c r="BE212" s="466"/>
      <c r="BF212" s="466"/>
      <c r="BG212" s="466"/>
      <c r="BH212" s="466"/>
      <c r="BI212" s="466"/>
      <c r="BJ212" s="466"/>
      <c r="BK212" s="466"/>
      <c r="BL212" s="466"/>
      <c r="BM212" s="466"/>
      <c r="BN212" s="466"/>
      <c r="BO212" s="466"/>
      <c r="BP212" s="466"/>
      <c r="BQ212" s="466"/>
      <c r="BR212" s="466"/>
      <c r="BS212" s="466"/>
      <c r="BT212" s="466"/>
      <c r="BU212" s="466"/>
      <c r="BV212" s="466"/>
      <c r="BW212" s="466"/>
      <c r="BX212" s="466"/>
      <c r="BY212" s="466"/>
      <c r="BZ212" s="466"/>
      <c r="CA212" s="466"/>
      <c r="CB212" s="466"/>
      <c r="CC212" s="466"/>
      <c r="CD212" s="466"/>
      <c r="CE212" s="466"/>
      <c r="CF212" s="466"/>
      <c r="CG212" s="466"/>
      <c r="CH212" s="466"/>
      <c r="CI212" s="466"/>
      <c r="CJ212" s="466"/>
      <c r="CK212" s="466"/>
      <c r="CL212" s="466"/>
      <c r="CM212" s="466"/>
      <c r="CN212" s="466"/>
      <c r="CO212" s="466"/>
      <c r="CP212" s="466"/>
      <c r="CQ212" s="466"/>
      <c r="CR212" s="466"/>
      <c r="CS212" s="466"/>
      <c r="CT212" s="466"/>
      <c r="CU212" s="466"/>
      <c r="CV212" s="466"/>
      <c r="CW212" s="466"/>
      <c r="CX212" s="466"/>
      <c r="CY212" s="466"/>
      <c r="CZ212" s="466"/>
      <c r="DA212" s="466"/>
      <c r="DB212" s="466"/>
      <c r="DC212" s="466"/>
      <c r="DD212" s="466"/>
      <c r="DE212" s="466"/>
      <c r="DF212" s="466"/>
      <c r="DG212" s="466"/>
      <c r="DH212" s="466"/>
      <c r="DI212" s="466"/>
      <c r="DJ212" s="466"/>
      <c r="DK212" s="466"/>
      <c r="DL212" s="466"/>
      <c r="DM212" s="466"/>
      <c r="DN212" s="466"/>
      <c r="DO212" s="466"/>
      <c r="DP212" s="466"/>
      <c r="DQ212" s="466"/>
      <c r="DR212" s="466"/>
      <c r="DS212" s="466"/>
      <c r="DT212" s="466"/>
      <c r="DU212" s="466"/>
      <c r="DV212" s="466"/>
      <c r="DW212" s="471"/>
      <c r="DX212" s="466"/>
      <c r="DY212" s="466"/>
      <c r="DZ212" s="466"/>
      <c r="EA212" s="466"/>
      <c r="EB212" s="466"/>
      <c r="EC212" s="466"/>
      <c r="ED212" s="466"/>
      <c r="EE212" s="466"/>
      <c r="EF212" s="466"/>
      <c r="EG212" s="466"/>
      <c r="EH212" s="466"/>
      <c r="EI212" s="466"/>
      <c r="EJ212" s="466"/>
      <c r="EK212" s="465"/>
      <c r="EL212" s="465"/>
      <c r="EM212" s="465"/>
      <c r="EN212" s="465"/>
      <c r="EO212" s="466"/>
      <c r="EP212" s="466"/>
      <c r="EQ212" s="466"/>
      <c r="ER212" s="465"/>
      <c r="ES212" s="465"/>
      <c r="ET212" s="465"/>
      <c r="EU212" s="465"/>
      <c r="EV212" s="465"/>
      <c r="EW212" s="467"/>
      <c r="EX212" s="467" t="s">
        <v>1401</v>
      </c>
      <c r="EY212" s="467">
        <v>0</v>
      </c>
      <c r="EZ212" s="467">
        <v>0</v>
      </c>
      <c r="FA212" s="467">
        <v>0</v>
      </c>
      <c r="FB212" s="469" t="s">
        <v>1402</v>
      </c>
      <c r="FC212" s="467">
        <v>100</v>
      </c>
      <c r="FD212" s="469" t="s">
        <v>1403</v>
      </c>
      <c r="FE212" s="467">
        <v>0</v>
      </c>
      <c r="FF212" s="469" t="s">
        <v>1404</v>
      </c>
      <c r="FG212" s="467">
        <v>0</v>
      </c>
      <c r="FH212" s="469" t="s">
        <v>1405</v>
      </c>
      <c r="FI212" s="467">
        <v>0</v>
      </c>
      <c r="FJ212" s="469" t="s">
        <v>1405</v>
      </c>
      <c r="FK212" s="467">
        <v>0</v>
      </c>
      <c r="FL212" s="472">
        <v>1</v>
      </c>
      <c r="FM212" s="473">
        <v>0</v>
      </c>
      <c r="FN212" s="473">
        <v>0</v>
      </c>
      <c r="FO212" s="473">
        <v>0</v>
      </c>
      <c r="FP212" s="473">
        <v>0</v>
      </c>
      <c r="FQ212" s="473">
        <v>0</v>
      </c>
      <c r="FR212" s="473">
        <v>0</v>
      </c>
      <c r="FS212" s="473">
        <v>0</v>
      </c>
      <c r="FT212" s="473">
        <v>0</v>
      </c>
      <c r="FU212" s="473">
        <v>0</v>
      </c>
      <c r="FV212" s="473">
        <v>109761</v>
      </c>
      <c r="FW212" s="473">
        <v>0</v>
      </c>
      <c r="FX212" s="473">
        <v>0</v>
      </c>
      <c r="FY212" s="473">
        <v>0</v>
      </c>
      <c r="FZ212" s="473">
        <v>0</v>
      </c>
      <c r="GA212" s="473">
        <v>0</v>
      </c>
      <c r="GB212" s="473">
        <v>0</v>
      </c>
      <c r="GC212" s="473">
        <v>0</v>
      </c>
      <c r="GD212" s="473">
        <v>0</v>
      </c>
      <c r="GE212" s="473">
        <v>0</v>
      </c>
      <c r="GF212" s="473">
        <v>90796</v>
      </c>
      <c r="GG212" s="473">
        <v>0</v>
      </c>
      <c r="GH212" s="473">
        <v>0</v>
      </c>
      <c r="GI212" s="473">
        <v>0</v>
      </c>
      <c r="GJ212" s="473">
        <v>0</v>
      </c>
      <c r="GK212" s="473">
        <v>0</v>
      </c>
      <c r="GL212" s="473">
        <v>0</v>
      </c>
      <c r="GM212" s="473">
        <v>0</v>
      </c>
      <c r="GN212" s="473">
        <v>0</v>
      </c>
      <c r="GO212" s="473">
        <v>0</v>
      </c>
      <c r="GP212" s="473">
        <v>0</v>
      </c>
      <c r="GQ212" s="473">
        <v>0</v>
      </c>
      <c r="GR212" s="473">
        <v>0</v>
      </c>
      <c r="GS212" s="473">
        <v>0</v>
      </c>
      <c r="GT212" s="473">
        <v>0</v>
      </c>
      <c r="GU212" s="473">
        <v>0</v>
      </c>
      <c r="GV212" s="473">
        <v>0</v>
      </c>
      <c r="GW212" s="473">
        <v>0</v>
      </c>
      <c r="GX212" s="473">
        <v>0</v>
      </c>
      <c r="GY212" s="473">
        <v>0</v>
      </c>
      <c r="GZ212" s="473">
        <v>0</v>
      </c>
      <c r="HA212" s="473">
        <v>0</v>
      </c>
      <c r="HB212" s="473">
        <v>0</v>
      </c>
      <c r="HC212" s="473">
        <v>0</v>
      </c>
      <c r="HD212" s="473">
        <v>0</v>
      </c>
      <c r="HE212" s="473">
        <v>0</v>
      </c>
      <c r="HF212" s="473">
        <v>0</v>
      </c>
      <c r="HG212" s="473">
        <v>0</v>
      </c>
      <c r="HH212" s="473">
        <v>0</v>
      </c>
      <c r="HI212" s="473">
        <v>0</v>
      </c>
      <c r="HJ212" s="473">
        <v>0</v>
      </c>
      <c r="HK212" s="473">
        <v>0</v>
      </c>
      <c r="HL212" s="473">
        <v>0</v>
      </c>
      <c r="HM212" s="473">
        <v>0</v>
      </c>
      <c r="HN212" s="473">
        <v>0</v>
      </c>
      <c r="HO212" s="473">
        <v>0</v>
      </c>
      <c r="HP212" s="473">
        <v>0</v>
      </c>
      <c r="HQ212" s="473">
        <v>0</v>
      </c>
      <c r="HR212" s="473">
        <v>0</v>
      </c>
      <c r="HS212" s="473">
        <v>0</v>
      </c>
      <c r="HT212" s="473">
        <v>0</v>
      </c>
      <c r="HU212" s="473">
        <v>0</v>
      </c>
      <c r="HV212" s="473">
        <v>0</v>
      </c>
      <c r="HW212" s="473">
        <v>0</v>
      </c>
      <c r="HX212" s="473">
        <v>0</v>
      </c>
      <c r="HY212" s="473">
        <v>0</v>
      </c>
      <c r="HZ212" s="473">
        <v>0</v>
      </c>
      <c r="IA212" s="473">
        <v>0</v>
      </c>
      <c r="IB212" s="473">
        <v>0</v>
      </c>
      <c r="IC212" s="473">
        <v>0</v>
      </c>
      <c r="ID212" s="473">
        <v>0</v>
      </c>
      <c r="IE212" s="473">
        <v>0</v>
      </c>
      <c r="IF212" s="473">
        <v>0</v>
      </c>
      <c r="IG212" s="473">
        <v>0</v>
      </c>
      <c r="IH212" s="473">
        <v>0</v>
      </c>
      <c r="II212" s="473">
        <v>0</v>
      </c>
      <c r="IJ212" s="473">
        <v>0</v>
      </c>
      <c r="IK212" s="473">
        <v>0</v>
      </c>
      <c r="IL212" s="473">
        <v>0</v>
      </c>
      <c r="IM212" s="473">
        <v>0</v>
      </c>
      <c r="IN212" s="473">
        <v>0</v>
      </c>
      <c r="IO212" s="473">
        <v>0</v>
      </c>
      <c r="IP212" s="473">
        <v>0</v>
      </c>
      <c r="IQ212" s="473">
        <v>0</v>
      </c>
      <c r="IR212" s="473">
        <v>0</v>
      </c>
      <c r="IS212" s="473">
        <v>0</v>
      </c>
      <c r="IT212" s="473">
        <v>0</v>
      </c>
      <c r="IU212" s="473">
        <v>0</v>
      </c>
      <c r="IV212" s="473">
        <v>0</v>
      </c>
      <c r="IW212" s="473">
        <v>0</v>
      </c>
      <c r="IX212" s="473">
        <v>0</v>
      </c>
      <c r="IY212" s="473">
        <v>0</v>
      </c>
      <c r="IZ212" s="473">
        <v>0</v>
      </c>
      <c r="JA212" s="473">
        <v>0</v>
      </c>
      <c r="JB212" s="473">
        <v>0</v>
      </c>
      <c r="JC212" s="473">
        <v>0</v>
      </c>
      <c r="JD212" s="473">
        <v>0</v>
      </c>
      <c r="JE212" s="473">
        <v>0</v>
      </c>
      <c r="JF212" s="473">
        <v>0</v>
      </c>
      <c r="JG212" s="473">
        <v>0</v>
      </c>
      <c r="JH212" s="473">
        <v>0</v>
      </c>
      <c r="JI212" s="467" t="s">
        <v>1406</v>
      </c>
      <c r="JJ212" s="467" t="s">
        <v>1406</v>
      </c>
      <c r="JK212" s="395"/>
      <c r="JL212" s="395"/>
      <c r="JM212" s="395"/>
      <c r="JN212" s="395"/>
      <c r="JO212" s="395"/>
      <c r="JP212" s="395"/>
      <c r="JQ212" s="395"/>
      <c r="JR212" s="395"/>
      <c r="JS212" s="395"/>
      <c r="JT212" s="395"/>
      <c r="JU212" s="395"/>
      <c r="JV212" s="395"/>
      <c r="JW212" s="395"/>
      <c r="JX212" s="395"/>
      <c r="JY212" s="395"/>
      <c r="JZ212" s="395"/>
      <c r="KA212" s="395"/>
      <c r="KB212" s="395"/>
      <c r="KC212" s="395"/>
      <c r="KD212" s="395"/>
      <c r="KE212" s="395"/>
      <c r="KF212" s="395"/>
      <c r="KG212" s="395"/>
      <c r="KH212" s="395"/>
      <c r="KI212" s="395"/>
      <c r="KJ212" s="395"/>
      <c r="KK212" s="395"/>
      <c r="KL212" s="395"/>
      <c r="KM212" s="395"/>
      <c r="KN212" s="395"/>
      <c r="KO212" s="395"/>
      <c r="KP212" s="395"/>
      <c r="KQ212" s="395"/>
      <c r="KR212" s="395"/>
      <c r="KS212" s="395"/>
      <c r="KT212" s="395"/>
      <c r="KU212" s="395"/>
      <c r="KV212" s="395"/>
      <c r="KW212" s="395"/>
      <c r="KX212" s="395"/>
      <c r="KY212" s="395"/>
      <c r="KZ212" s="395"/>
      <c r="LA212" s="395"/>
      <c r="LB212" s="395"/>
      <c r="LC212" s="395"/>
      <c r="LD212" s="395"/>
      <c r="LE212" s="395"/>
      <c r="LF212" s="395"/>
      <c r="LG212" s="395"/>
      <c r="LH212" s="395"/>
      <c r="LI212" s="395"/>
      <c r="LJ212" s="395"/>
      <c r="LK212" s="395"/>
      <c r="LL212" s="395"/>
      <c r="LM212" s="395"/>
      <c r="LN212" s="395"/>
      <c r="LO212" s="395"/>
      <c r="LP212" s="395"/>
      <c r="LQ212" s="395"/>
      <c r="LR212" s="395"/>
      <c r="LS212" s="395"/>
      <c r="LT212" s="395"/>
      <c r="LU212" s="395"/>
      <c r="LV212" s="395"/>
      <c r="LW212" s="395"/>
      <c r="LX212" s="395"/>
      <c r="LY212" s="395"/>
      <c r="LZ212" s="395"/>
      <c r="MA212" s="395"/>
      <c r="MB212" s="395"/>
      <c r="MC212" s="395"/>
      <c r="MD212" s="395"/>
      <c r="ME212" s="395"/>
      <c r="MF212" s="395"/>
      <c r="MG212" s="395"/>
      <c r="MH212" s="395"/>
      <c r="MI212" s="395"/>
      <c r="MJ212" s="395"/>
      <c r="MK212" s="395"/>
      <c r="ML212" s="395"/>
      <c r="MM212" s="395"/>
      <c r="MN212" s="395"/>
      <c r="MO212" s="395"/>
      <c r="MP212" s="395"/>
      <c r="MQ212" s="395"/>
      <c r="MR212" s="395"/>
      <c r="MS212" s="395"/>
      <c r="MT212" s="395"/>
      <c r="MU212" s="395"/>
      <c r="MV212" s="395"/>
      <c r="MW212" s="395"/>
      <c r="MX212" s="395"/>
      <c r="MY212" s="395"/>
      <c r="MZ212" s="395"/>
      <c r="NA212" s="395"/>
      <c r="NB212" s="395"/>
      <c r="NC212" s="395"/>
      <c r="ND212" s="395"/>
      <c r="NE212" s="395"/>
      <c r="NF212" s="395"/>
      <c r="NG212" s="489"/>
      <c r="NH212" s="475">
        <v>6.9651023005675006</v>
      </c>
      <c r="NI212" s="475">
        <v>6.7115725768268444</v>
      </c>
      <c r="NJ212" s="475">
        <v>2.5700592533220283</v>
      </c>
      <c r="NK212" s="475">
        <v>469.35295310898363</v>
      </c>
      <c r="NL212" s="475">
        <v>4.5782929055278281</v>
      </c>
      <c r="NM212" s="475">
        <v>0.21729599999999999</v>
      </c>
      <c r="NN212" s="475">
        <v>0.62472499999999997</v>
      </c>
      <c r="NO212" s="475">
        <v>6.337799999999999E-2</v>
      </c>
      <c r="NP212" s="475">
        <v>3.0632984918075097E-2</v>
      </c>
      <c r="NQ212" s="475">
        <v>0.48993803656558488</v>
      </c>
      <c r="NR212" s="475">
        <v>0.7385431954829843</v>
      </c>
      <c r="NS212" s="475">
        <v>0</v>
      </c>
      <c r="NT212" s="475">
        <v>1.2030859948084951</v>
      </c>
      <c r="NU212" s="475">
        <v>3.1789054032685007E-3</v>
      </c>
      <c r="NV212" s="475">
        <v>0</v>
      </c>
      <c r="NW212" s="475">
        <v>0.40308804698024842</v>
      </c>
      <c r="NX212" s="475">
        <v>0</v>
      </c>
      <c r="NY212" s="475">
        <v>0</v>
      </c>
      <c r="NZ212" s="475">
        <v>0.81562323645109636</v>
      </c>
      <c r="OA212" s="475">
        <v>2.0336464646413328E-2</v>
      </c>
      <c r="OB212" s="475">
        <v>0.30000000000000004</v>
      </c>
      <c r="OC212" s="475">
        <v>1.1790498234015627</v>
      </c>
      <c r="OD212" s="475">
        <v>1.4172252347822445E-13</v>
      </c>
      <c r="OE212" s="475">
        <v>1.4560081763193047E-12</v>
      </c>
      <c r="OF212" s="475">
        <v>9.0000000596046487E-2</v>
      </c>
      <c r="OG212" s="475">
        <v>5.9307959675788877E-2</v>
      </c>
      <c r="OH212" s="475">
        <v>0.34822276077260372</v>
      </c>
      <c r="OI212" s="475">
        <v>0.09</v>
      </c>
      <c r="OJ212" s="475">
        <v>4.3988670000000001E-2</v>
      </c>
      <c r="OK212" s="475">
        <v>5.0922765539999998E-2</v>
      </c>
      <c r="OL212" s="475">
        <v>0.86860621963572837</v>
      </c>
      <c r="OM212" s="475" t="s">
        <v>1395</v>
      </c>
      <c r="ON212" s="475">
        <v>1</v>
      </c>
      <c r="OO212" s="475">
        <v>201</v>
      </c>
      <c r="OP212" s="490"/>
      <c r="OQ212" s="491" t="s">
        <v>1395</v>
      </c>
      <c r="OR212" s="478" t="s">
        <v>1395</v>
      </c>
      <c r="OS212" s="479">
        <v>1124064</v>
      </c>
      <c r="OT212" s="479">
        <v>2029</v>
      </c>
      <c r="OU212" s="479" t="s">
        <v>1395</v>
      </c>
      <c r="OV212" s="479" t="s">
        <v>1395</v>
      </c>
      <c r="OW212" s="479">
        <v>0</v>
      </c>
      <c r="OX212" s="479">
        <v>1</v>
      </c>
      <c r="OY212" s="480">
        <v>1</v>
      </c>
      <c r="OZ212" s="480">
        <v>0.85454956143356553</v>
      </c>
      <c r="PA212" s="481"/>
      <c r="PB212" s="482">
        <v>6.9651023005675006</v>
      </c>
      <c r="PC212" s="483"/>
      <c r="PD212" s="478">
        <v>78.643520265196884</v>
      </c>
      <c r="PE212" s="479">
        <v>1.2646977577914224E-10</v>
      </c>
      <c r="PF212" s="479">
        <v>102.41300098670045</v>
      </c>
      <c r="PG212" s="480">
        <v>6.9651023005675006</v>
      </c>
      <c r="PH212" s="483"/>
      <c r="PI212" s="478">
        <v>6.9651023005675006</v>
      </c>
      <c r="PJ212" s="479">
        <v>127450</v>
      </c>
      <c r="PK212" s="479">
        <v>100</v>
      </c>
      <c r="PL212" s="479">
        <v>-0.86950181147775574</v>
      </c>
      <c r="PM212" s="484">
        <v>36</v>
      </c>
      <c r="PN212" s="479">
        <v>9936</v>
      </c>
      <c r="PO212" s="485">
        <v>2026</v>
      </c>
      <c r="PP212" s="479">
        <v>33</v>
      </c>
      <c r="PQ212" s="479">
        <v>0</v>
      </c>
      <c r="PR212" s="486" t="s">
        <v>2010</v>
      </c>
      <c r="PS212" s="486" t="s">
        <v>1657</v>
      </c>
      <c r="PT212" s="479">
        <v>1</v>
      </c>
      <c r="PU212" s="487" t="s">
        <v>2009</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row>
    <row r="213" spans="1:457" x14ac:dyDescent="0.35">
      <c r="A213" s="459" t="s">
        <v>1390</v>
      </c>
      <c r="B213" s="460">
        <v>6.0956004890897448</v>
      </c>
      <c r="C213" s="488">
        <f>NPV(About!A$94,'H2 Data'!AE$2:BH$2)/30*AB213+B213</f>
        <v>6.0956004890897448</v>
      </c>
      <c r="D213" s="462" t="s">
        <v>1592</v>
      </c>
      <c r="E213" s="463" t="s">
        <v>1390</v>
      </c>
      <c r="F213" s="463" t="s">
        <v>1391</v>
      </c>
      <c r="G213" s="463" t="s">
        <v>1392</v>
      </c>
      <c r="H213" s="463" t="s">
        <v>1393</v>
      </c>
      <c r="I213" s="463" t="s">
        <v>1394</v>
      </c>
      <c r="J213" s="464">
        <v>2030</v>
      </c>
      <c r="K213" s="465">
        <v>100</v>
      </c>
      <c r="L213" s="466">
        <v>0.11</v>
      </c>
      <c r="M213" s="466">
        <v>2.3300000000000001E-2</v>
      </c>
      <c r="N213" s="466">
        <v>0.25</v>
      </c>
      <c r="O213" s="471">
        <v>0.09</v>
      </c>
      <c r="P213" s="465">
        <v>1</v>
      </c>
      <c r="Q213" s="465">
        <v>2</v>
      </c>
      <c r="R213" s="465">
        <v>30</v>
      </c>
      <c r="S213" s="467" t="s">
        <v>1395</v>
      </c>
      <c r="T213" s="468">
        <v>56105</v>
      </c>
      <c r="U213" s="468">
        <v>553031</v>
      </c>
      <c r="V213" s="468">
        <v>192359</v>
      </c>
      <c r="W213" s="468">
        <v>16030</v>
      </c>
      <c r="X213" s="465">
        <v>0</v>
      </c>
      <c r="Y213" s="469" t="s">
        <v>1396</v>
      </c>
      <c r="Z213" s="470">
        <v>20.83</v>
      </c>
      <c r="AA213" s="469" t="s">
        <v>1397</v>
      </c>
      <c r="AB213" s="465">
        <v>0</v>
      </c>
      <c r="AC213" s="466">
        <v>0</v>
      </c>
      <c r="AD213" s="466">
        <v>0.7</v>
      </c>
      <c r="AE213" s="466">
        <v>0.7</v>
      </c>
      <c r="AF213" s="467" t="s">
        <v>1398</v>
      </c>
      <c r="AG213" s="465">
        <v>438.2133</v>
      </c>
      <c r="AH213" s="465">
        <v>438.2133</v>
      </c>
      <c r="AI213" s="465">
        <v>438.2133</v>
      </c>
      <c r="AJ213" s="465">
        <v>30</v>
      </c>
      <c r="AK213" s="469" t="s">
        <v>1399</v>
      </c>
      <c r="AL213" s="466">
        <v>0.91</v>
      </c>
      <c r="AM213" s="466">
        <v>0.01</v>
      </c>
      <c r="AN213" s="469" t="s">
        <v>1400</v>
      </c>
      <c r="AO213" s="466"/>
      <c r="AP213" s="466"/>
      <c r="AQ213" s="466"/>
      <c r="AR213" s="466"/>
      <c r="AS213" s="466"/>
      <c r="AT213" s="466"/>
      <c r="AU213" s="466"/>
      <c r="AV213" s="466"/>
      <c r="AW213" s="466"/>
      <c r="AX213" s="466"/>
      <c r="AY213" s="466"/>
      <c r="AZ213" s="466"/>
      <c r="BA213" s="466"/>
      <c r="BB213" s="466"/>
      <c r="BC213" s="466"/>
      <c r="BD213" s="466"/>
      <c r="BE213" s="466"/>
      <c r="BF213" s="466"/>
      <c r="BG213" s="466"/>
      <c r="BH213" s="466"/>
      <c r="BI213" s="466"/>
      <c r="BJ213" s="466"/>
      <c r="BK213" s="466"/>
      <c r="BL213" s="466"/>
      <c r="BM213" s="466"/>
      <c r="BN213" s="466"/>
      <c r="BO213" s="466"/>
      <c r="BP213" s="466"/>
      <c r="BQ213" s="466"/>
      <c r="BR213" s="466"/>
      <c r="BS213" s="466"/>
      <c r="BT213" s="466"/>
      <c r="BU213" s="466"/>
      <c r="BV213" s="466"/>
      <c r="BW213" s="466"/>
      <c r="BX213" s="466"/>
      <c r="BY213" s="466"/>
      <c r="BZ213" s="466"/>
      <c r="CA213" s="466"/>
      <c r="CB213" s="466"/>
      <c r="CC213" s="466"/>
      <c r="CD213" s="466"/>
      <c r="CE213" s="466"/>
      <c r="CF213" s="466"/>
      <c r="CG213" s="466"/>
      <c r="CH213" s="466"/>
      <c r="CI213" s="466"/>
      <c r="CJ213" s="466"/>
      <c r="CK213" s="466"/>
      <c r="CL213" s="466"/>
      <c r="CM213" s="466"/>
      <c r="CN213" s="466"/>
      <c r="CO213" s="466"/>
      <c r="CP213" s="466"/>
      <c r="CQ213" s="466"/>
      <c r="CR213" s="466"/>
      <c r="CS213" s="466"/>
      <c r="CT213" s="466"/>
      <c r="CU213" s="466"/>
      <c r="CV213" s="466"/>
      <c r="CW213" s="466"/>
      <c r="CX213" s="466"/>
      <c r="CY213" s="466"/>
      <c r="CZ213" s="466"/>
      <c r="DA213" s="466"/>
      <c r="DB213" s="466"/>
      <c r="DC213" s="466"/>
      <c r="DD213" s="466"/>
      <c r="DE213" s="466"/>
      <c r="DF213" s="466"/>
      <c r="DG213" s="466"/>
      <c r="DH213" s="466"/>
      <c r="DI213" s="466"/>
      <c r="DJ213" s="466"/>
      <c r="DK213" s="466"/>
      <c r="DL213" s="466"/>
      <c r="DM213" s="466"/>
      <c r="DN213" s="466"/>
      <c r="DO213" s="466"/>
      <c r="DP213" s="466"/>
      <c r="DQ213" s="466"/>
      <c r="DR213" s="466"/>
      <c r="DS213" s="466"/>
      <c r="DT213" s="466"/>
      <c r="DU213" s="466"/>
      <c r="DV213" s="466"/>
      <c r="DW213" s="471"/>
      <c r="DX213" s="466"/>
      <c r="DY213" s="466"/>
      <c r="DZ213" s="466"/>
      <c r="EA213" s="466"/>
      <c r="EB213" s="466"/>
      <c r="EC213" s="466"/>
      <c r="ED213" s="466"/>
      <c r="EE213" s="466"/>
      <c r="EF213" s="466"/>
      <c r="EG213" s="466"/>
      <c r="EH213" s="466"/>
      <c r="EI213" s="466"/>
      <c r="EJ213" s="466"/>
      <c r="EK213" s="465"/>
      <c r="EL213" s="465"/>
      <c r="EM213" s="465"/>
      <c r="EN213" s="465"/>
      <c r="EO213" s="466"/>
      <c r="EP213" s="466"/>
      <c r="EQ213" s="466"/>
      <c r="ER213" s="465"/>
      <c r="ES213" s="465"/>
      <c r="ET213" s="465"/>
      <c r="EU213" s="465"/>
      <c r="EV213" s="465"/>
      <c r="EW213" s="467"/>
      <c r="EX213" s="467" t="s">
        <v>1401</v>
      </c>
      <c r="EY213" s="467">
        <v>0</v>
      </c>
      <c r="EZ213" s="467">
        <v>0</v>
      </c>
      <c r="FA213" s="467">
        <v>0</v>
      </c>
      <c r="FB213" s="469" t="s">
        <v>1402</v>
      </c>
      <c r="FC213" s="467">
        <v>100</v>
      </c>
      <c r="FD213" s="469" t="s">
        <v>1403</v>
      </c>
      <c r="FE213" s="467">
        <v>0</v>
      </c>
      <c r="FF213" s="469" t="s">
        <v>1404</v>
      </c>
      <c r="FG213" s="467">
        <v>0</v>
      </c>
      <c r="FH213" s="469" t="s">
        <v>1405</v>
      </c>
      <c r="FI213" s="467">
        <v>0</v>
      </c>
      <c r="FJ213" s="469" t="s">
        <v>1405</v>
      </c>
      <c r="FK213" s="467">
        <v>0</v>
      </c>
      <c r="FL213" s="472">
        <v>1</v>
      </c>
      <c r="FM213" s="473">
        <v>0</v>
      </c>
      <c r="FN213" s="473">
        <v>0</v>
      </c>
      <c r="FO213" s="473">
        <v>0</v>
      </c>
      <c r="FP213" s="473">
        <v>0</v>
      </c>
      <c r="FQ213" s="473">
        <v>0</v>
      </c>
      <c r="FR213" s="473">
        <v>0</v>
      </c>
      <c r="FS213" s="473">
        <v>0</v>
      </c>
      <c r="FT213" s="473">
        <v>0</v>
      </c>
      <c r="FU213" s="473">
        <v>0</v>
      </c>
      <c r="FV213" s="473">
        <v>106052</v>
      </c>
      <c r="FW213" s="473">
        <v>0</v>
      </c>
      <c r="FX213" s="473">
        <v>0</v>
      </c>
      <c r="FY213" s="473">
        <v>0</v>
      </c>
      <c r="FZ213" s="473">
        <v>0</v>
      </c>
      <c r="GA213" s="473">
        <v>0</v>
      </c>
      <c r="GB213" s="473">
        <v>0</v>
      </c>
      <c r="GC213" s="473">
        <v>0</v>
      </c>
      <c r="GD213" s="473">
        <v>0</v>
      </c>
      <c r="GE213" s="473">
        <v>0</v>
      </c>
      <c r="GF213" s="473">
        <v>90387</v>
      </c>
      <c r="GG213" s="473">
        <v>0</v>
      </c>
      <c r="GH213" s="473">
        <v>0</v>
      </c>
      <c r="GI213" s="473">
        <v>0</v>
      </c>
      <c r="GJ213" s="473">
        <v>0</v>
      </c>
      <c r="GK213" s="473">
        <v>0</v>
      </c>
      <c r="GL213" s="473">
        <v>0</v>
      </c>
      <c r="GM213" s="473">
        <v>0</v>
      </c>
      <c r="GN213" s="473">
        <v>0</v>
      </c>
      <c r="GO213" s="473">
        <v>0</v>
      </c>
      <c r="GP213" s="473">
        <v>0</v>
      </c>
      <c r="GQ213" s="473">
        <v>0</v>
      </c>
      <c r="GR213" s="473">
        <v>0</v>
      </c>
      <c r="GS213" s="473">
        <v>0</v>
      </c>
      <c r="GT213" s="473">
        <v>0</v>
      </c>
      <c r="GU213" s="473">
        <v>0</v>
      </c>
      <c r="GV213" s="473">
        <v>0</v>
      </c>
      <c r="GW213" s="473">
        <v>0</v>
      </c>
      <c r="GX213" s="473">
        <v>0</v>
      </c>
      <c r="GY213" s="473">
        <v>0</v>
      </c>
      <c r="GZ213" s="473">
        <v>0</v>
      </c>
      <c r="HA213" s="473">
        <v>0</v>
      </c>
      <c r="HB213" s="473">
        <v>0</v>
      </c>
      <c r="HC213" s="473">
        <v>0</v>
      </c>
      <c r="HD213" s="473">
        <v>0</v>
      </c>
      <c r="HE213" s="473">
        <v>0</v>
      </c>
      <c r="HF213" s="473">
        <v>0</v>
      </c>
      <c r="HG213" s="473">
        <v>0</v>
      </c>
      <c r="HH213" s="473">
        <v>0</v>
      </c>
      <c r="HI213" s="473">
        <v>0</v>
      </c>
      <c r="HJ213" s="473">
        <v>0</v>
      </c>
      <c r="HK213" s="473">
        <v>0</v>
      </c>
      <c r="HL213" s="473">
        <v>0</v>
      </c>
      <c r="HM213" s="473">
        <v>0</v>
      </c>
      <c r="HN213" s="473">
        <v>0</v>
      </c>
      <c r="HO213" s="473">
        <v>0</v>
      </c>
      <c r="HP213" s="473">
        <v>0</v>
      </c>
      <c r="HQ213" s="473">
        <v>0</v>
      </c>
      <c r="HR213" s="473">
        <v>0</v>
      </c>
      <c r="HS213" s="473">
        <v>0</v>
      </c>
      <c r="HT213" s="473">
        <v>0</v>
      </c>
      <c r="HU213" s="473">
        <v>0</v>
      </c>
      <c r="HV213" s="473">
        <v>0</v>
      </c>
      <c r="HW213" s="473">
        <v>0</v>
      </c>
      <c r="HX213" s="473">
        <v>0</v>
      </c>
      <c r="HY213" s="473">
        <v>0</v>
      </c>
      <c r="HZ213" s="473">
        <v>0</v>
      </c>
      <c r="IA213" s="473">
        <v>0</v>
      </c>
      <c r="IB213" s="473">
        <v>0</v>
      </c>
      <c r="IC213" s="473">
        <v>0</v>
      </c>
      <c r="ID213" s="473">
        <v>0</v>
      </c>
      <c r="IE213" s="473">
        <v>0</v>
      </c>
      <c r="IF213" s="473">
        <v>0</v>
      </c>
      <c r="IG213" s="473">
        <v>0</v>
      </c>
      <c r="IH213" s="473">
        <v>0</v>
      </c>
      <c r="II213" s="473">
        <v>0</v>
      </c>
      <c r="IJ213" s="473">
        <v>0</v>
      </c>
      <c r="IK213" s="473">
        <v>0</v>
      </c>
      <c r="IL213" s="473">
        <v>0</v>
      </c>
      <c r="IM213" s="473">
        <v>0</v>
      </c>
      <c r="IN213" s="473">
        <v>0</v>
      </c>
      <c r="IO213" s="473">
        <v>0</v>
      </c>
      <c r="IP213" s="473">
        <v>0</v>
      </c>
      <c r="IQ213" s="473">
        <v>0</v>
      </c>
      <c r="IR213" s="473">
        <v>0</v>
      </c>
      <c r="IS213" s="473">
        <v>0</v>
      </c>
      <c r="IT213" s="473">
        <v>0</v>
      </c>
      <c r="IU213" s="473">
        <v>0</v>
      </c>
      <c r="IV213" s="473">
        <v>0</v>
      </c>
      <c r="IW213" s="473">
        <v>0</v>
      </c>
      <c r="IX213" s="473">
        <v>0</v>
      </c>
      <c r="IY213" s="473">
        <v>0</v>
      </c>
      <c r="IZ213" s="473">
        <v>0</v>
      </c>
      <c r="JA213" s="473">
        <v>0</v>
      </c>
      <c r="JB213" s="473">
        <v>0</v>
      </c>
      <c r="JC213" s="473">
        <v>0</v>
      </c>
      <c r="JD213" s="473">
        <v>0</v>
      </c>
      <c r="JE213" s="473">
        <v>0</v>
      </c>
      <c r="JF213" s="473">
        <v>0</v>
      </c>
      <c r="JG213" s="473">
        <v>0</v>
      </c>
      <c r="JH213" s="473">
        <v>0</v>
      </c>
      <c r="JI213" s="467" t="s">
        <v>1406</v>
      </c>
      <c r="JJ213" s="467" t="s">
        <v>1406</v>
      </c>
      <c r="JK213" s="395"/>
      <c r="JL213" s="395"/>
      <c r="JM213" s="395"/>
      <c r="JN213" s="395"/>
      <c r="JO213" s="395"/>
      <c r="JP213" s="395"/>
      <c r="JQ213" s="395"/>
      <c r="JR213" s="395"/>
      <c r="JS213" s="395"/>
      <c r="JT213" s="395"/>
      <c r="JU213" s="395"/>
      <c r="JV213" s="395"/>
      <c r="JW213" s="395"/>
      <c r="JX213" s="395"/>
      <c r="JY213" s="395"/>
      <c r="JZ213" s="395"/>
      <c r="KA213" s="395"/>
      <c r="KB213" s="395"/>
      <c r="KC213" s="395"/>
      <c r="KD213" s="395"/>
      <c r="KE213" s="395"/>
      <c r="KF213" s="395"/>
      <c r="KG213" s="395"/>
      <c r="KH213" s="395"/>
      <c r="KI213" s="395"/>
      <c r="KJ213" s="395"/>
      <c r="KK213" s="395"/>
      <c r="KL213" s="395"/>
      <c r="KM213" s="395"/>
      <c r="KN213" s="395"/>
      <c r="KO213" s="395"/>
      <c r="KP213" s="395"/>
      <c r="KQ213" s="395"/>
      <c r="KR213" s="395"/>
      <c r="KS213" s="395"/>
      <c r="KT213" s="395"/>
      <c r="KU213" s="395"/>
      <c r="KV213" s="395"/>
      <c r="KW213" s="395"/>
      <c r="KX213" s="395"/>
      <c r="KY213" s="395"/>
      <c r="KZ213" s="395"/>
      <c r="LA213" s="395"/>
      <c r="LB213" s="395"/>
      <c r="LC213" s="395"/>
      <c r="LD213" s="395"/>
      <c r="LE213" s="395"/>
      <c r="LF213" s="395"/>
      <c r="LG213" s="395"/>
      <c r="LH213" s="395"/>
      <c r="LI213" s="395"/>
      <c r="LJ213" s="395"/>
      <c r="LK213" s="395"/>
      <c r="LL213" s="395"/>
      <c r="LM213" s="395"/>
      <c r="LN213" s="395"/>
      <c r="LO213" s="395"/>
      <c r="LP213" s="395"/>
      <c r="LQ213" s="395"/>
      <c r="LR213" s="395"/>
      <c r="LS213" s="395"/>
      <c r="LT213" s="395"/>
      <c r="LU213" s="395"/>
      <c r="LV213" s="395"/>
      <c r="LW213" s="395"/>
      <c r="LX213" s="395"/>
      <c r="LY213" s="395"/>
      <c r="LZ213" s="395"/>
      <c r="MA213" s="395"/>
      <c r="MB213" s="395"/>
      <c r="MC213" s="395"/>
      <c r="MD213" s="395"/>
      <c r="ME213" s="395"/>
      <c r="MF213" s="395"/>
      <c r="MG213" s="395"/>
      <c r="MH213" s="395"/>
      <c r="MI213" s="395"/>
      <c r="MJ213" s="395"/>
      <c r="MK213" s="395"/>
      <c r="ML213" s="395"/>
      <c r="MM213" s="395"/>
      <c r="MN213" s="395"/>
      <c r="MO213" s="395"/>
      <c r="MP213" s="395"/>
      <c r="MQ213" s="395"/>
      <c r="MR213" s="395"/>
      <c r="MS213" s="395"/>
      <c r="MT213" s="395"/>
      <c r="MU213" s="395"/>
      <c r="MV213" s="395"/>
      <c r="MW213" s="395"/>
      <c r="MX213" s="395"/>
      <c r="MY213" s="395"/>
      <c r="MZ213" s="395"/>
      <c r="NA213" s="395"/>
      <c r="NB213" s="395"/>
      <c r="NC213" s="395"/>
      <c r="ND213" s="395"/>
      <c r="NE213" s="395"/>
      <c r="NF213" s="395"/>
      <c r="NG213" s="489"/>
      <c r="NH213" s="475">
        <v>6.0956004890897448</v>
      </c>
      <c r="NI213" s="475">
        <v>5.8737206312868775</v>
      </c>
      <c r="NJ213" s="475">
        <v>2.4484799426372152</v>
      </c>
      <c r="NK213" s="475">
        <v>475.7510828519969</v>
      </c>
      <c r="NL213" s="475">
        <v>4.0797658478615793</v>
      </c>
      <c r="NM213" s="475">
        <v>0.192359</v>
      </c>
      <c r="NN213" s="475">
        <v>0.55303100000000005</v>
      </c>
      <c r="NO213" s="475">
        <v>5.6105000000000002E-2</v>
      </c>
      <c r="NP213" s="475">
        <v>2.9683858872095365E-2</v>
      </c>
      <c r="NQ213" s="475">
        <v>0.45797599590795895</v>
      </c>
      <c r="NR213" s="475">
        <v>0.65377702106419033</v>
      </c>
      <c r="NS213" s="475">
        <v>0</v>
      </c>
      <c r="NT213" s="475">
        <v>1.1615792447990199</v>
      </c>
      <c r="NU213" s="475">
        <v>3.2877392520305371E-3</v>
      </c>
      <c r="NV213" s="475">
        <v>0</v>
      </c>
      <c r="NW213" s="475">
        <v>0.3285076040515143</v>
      </c>
      <c r="NX213" s="475">
        <v>0</v>
      </c>
      <c r="NY213" s="475">
        <v>0</v>
      </c>
      <c r="NZ213" s="475">
        <v>0.65304902504267581</v>
      </c>
      <c r="OA213" s="475">
        <v>2.0342525252557874E-2</v>
      </c>
      <c r="OB213" s="475">
        <v>0.30000000000000004</v>
      </c>
      <c r="OC213" s="475">
        <v>1.0476178662859161</v>
      </c>
      <c r="OD213" s="475">
        <v>1.3416609427476776E-13</v>
      </c>
      <c r="OE213" s="475">
        <v>1.378376036882404E-12</v>
      </c>
      <c r="OF213" s="475">
        <v>9.0000000596046487E-2</v>
      </c>
      <c r="OG213" s="475">
        <v>5.7068774104118342E-2</v>
      </c>
      <c r="OH213" s="475">
        <v>0.34808722053684793</v>
      </c>
      <c r="OI213" s="475">
        <v>0.09</v>
      </c>
      <c r="OJ213" s="475">
        <v>4.3821329999999999E-2</v>
      </c>
      <c r="OK213" s="475">
        <v>4.8472451700000002E-2</v>
      </c>
      <c r="OL213" s="475">
        <v>0.85108827461950598</v>
      </c>
      <c r="OM213" s="475" t="s">
        <v>1395</v>
      </c>
      <c r="ON213" s="475">
        <v>1</v>
      </c>
      <c r="OO213" s="475">
        <v>202</v>
      </c>
      <c r="OP213" s="490"/>
      <c r="OQ213" s="491" t="s">
        <v>1395</v>
      </c>
      <c r="OR213" s="478" t="s">
        <v>1395</v>
      </c>
      <c r="OS213" s="479">
        <v>1013964</v>
      </c>
      <c r="OT213" s="479">
        <v>2030</v>
      </c>
      <c r="OU213" s="479" t="s">
        <v>1395</v>
      </c>
      <c r="OV213" s="479" t="s">
        <v>1395</v>
      </c>
      <c r="OW213" s="479">
        <v>0</v>
      </c>
      <c r="OX213" s="479">
        <v>1</v>
      </c>
      <c r="OY213" s="480">
        <v>1</v>
      </c>
      <c r="OZ213" s="480">
        <v>0.83749627614834921</v>
      </c>
      <c r="PA213" s="481"/>
      <c r="PB213" s="482">
        <v>6.0956004890897448</v>
      </c>
      <c r="PC213" s="483"/>
      <c r="PD213" s="478">
        <v>68.2142996666161</v>
      </c>
      <c r="PE213" s="479">
        <v>1.1731196830071177E-10</v>
      </c>
      <c r="PF213" s="479">
        <v>89.161528227784871</v>
      </c>
      <c r="PG213" s="480">
        <v>6.0956004890897448</v>
      </c>
      <c r="PH213" s="483"/>
      <c r="PI213" s="478">
        <v>6.0956004890897448</v>
      </c>
      <c r="PJ213" s="479">
        <v>127550</v>
      </c>
      <c r="PK213" s="479">
        <v>100</v>
      </c>
      <c r="PL213" s="479">
        <v>-0.57396096289038745</v>
      </c>
      <c r="PM213" s="484">
        <v>36</v>
      </c>
      <c r="PN213" s="479">
        <v>9900</v>
      </c>
      <c r="PO213" s="485">
        <v>2027</v>
      </c>
      <c r="PP213" s="479">
        <v>33</v>
      </c>
      <c r="PQ213" s="479">
        <v>0</v>
      </c>
      <c r="PR213" s="486" t="s">
        <v>2011</v>
      </c>
      <c r="PS213" s="486" t="s">
        <v>1657</v>
      </c>
      <c r="PT213" s="479">
        <v>1</v>
      </c>
      <c r="PU213" s="487" t="s">
        <v>1390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row>
    <row r="214" spans="1:457" x14ac:dyDescent="0.35">
      <c r="A214" s="459" t="s">
        <v>2012</v>
      </c>
      <c r="B214" s="460">
        <v>5.5216395261993574</v>
      </c>
      <c r="C214" s="488">
        <f>NPV(About!A$94,'H2 Data'!AE$2:BH$2)/30*AB214+B214</f>
        <v>5.5216395261993574</v>
      </c>
      <c r="D214" s="462" t="s">
        <v>1592</v>
      </c>
      <c r="E214" s="463" t="s">
        <v>2012</v>
      </c>
      <c r="F214" s="463" t="s">
        <v>1391</v>
      </c>
      <c r="G214" s="463" t="s">
        <v>1392</v>
      </c>
      <c r="H214" s="463" t="s">
        <v>1393</v>
      </c>
      <c r="I214" s="463" t="s">
        <v>1394</v>
      </c>
      <c r="J214" s="464">
        <v>2031</v>
      </c>
      <c r="K214" s="465">
        <v>115</v>
      </c>
      <c r="L214" s="466">
        <v>0.11</v>
      </c>
      <c r="M214" s="466">
        <v>2.3300000000000001E-2</v>
      </c>
      <c r="N214" s="466">
        <v>0.25</v>
      </c>
      <c r="O214" s="471">
        <v>0.09</v>
      </c>
      <c r="P214" s="465">
        <v>1</v>
      </c>
      <c r="Q214" s="465">
        <v>2</v>
      </c>
      <c r="R214" s="465">
        <v>30</v>
      </c>
      <c r="S214" s="467" t="s">
        <v>1395</v>
      </c>
      <c r="T214" s="468">
        <v>49489.000000000007</v>
      </c>
      <c r="U214" s="468">
        <v>487823.00000000006</v>
      </c>
      <c r="V214" s="468">
        <v>169678</v>
      </c>
      <c r="W214" s="468">
        <v>14140</v>
      </c>
      <c r="X214" s="465">
        <v>0</v>
      </c>
      <c r="Y214" s="469" t="s">
        <v>1396</v>
      </c>
      <c r="Z214" s="470">
        <v>20.9</v>
      </c>
      <c r="AA214" s="469" t="s">
        <v>1397</v>
      </c>
      <c r="AB214" s="465">
        <v>0</v>
      </c>
      <c r="AC214" s="466">
        <v>0</v>
      </c>
      <c r="AD214" s="466">
        <v>0.7</v>
      </c>
      <c r="AE214" s="466">
        <v>0.7</v>
      </c>
      <c r="AF214" s="467" t="s">
        <v>1398</v>
      </c>
      <c r="AG214" s="465">
        <v>436.80669999999998</v>
      </c>
      <c r="AH214" s="465">
        <v>436.80669999999998</v>
      </c>
      <c r="AI214" s="465">
        <v>436.80669999999998</v>
      </c>
      <c r="AJ214" s="465">
        <v>30</v>
      </c>
      <c r="AK214" s="469" t="s">
        <v>1399</v>
      </c>
      <c r="AL214" s="466">
        <v>0.91</v>
      </c>
      <c r="AM214" s="466">
        <v>0.01</v>
      </c>
      <c r="AN214" s="469" t="s">
        <v>1400</v>
      </c>
      <c r="AO214" s="466"/>
      <c r="AP214" s="466"/>
      <c r="AQ214" s="466"/>
      <c r="AR214" s="466"/>
      <c r="AS214" s="466"/>
      <c r="AT214" s="466"/>
      <c r="AU214" s="466"/>
      <c r="AV214" s="466"/>
      <c r="AW214" s="466"/>
      <c r="AX214" s="466"/>
      <c r="AY214" s="466"/>
      <c r="AZ214" s="466"/>
      <c r="BA214" s="466"/>
      <c r="BB214" s="466"/>
      <c r="BC214" s="466"/>
      <c r="BD214" s="466"/>
      <c r="BE214" s="466"/>
      <c r="BF214" s="466"/>
      <c r="BG214" s="466"/>
      <c r="BH214" s="466"/>
      <c r="BI214" s="466"/>
      <c r="BJ214" s="466"/>
      <c r="BK214" s="466"/>
      <c r="BL214" s="466"/>
      <c r="BM214" s="466"/>
      <c r="BN214" s="466"/>
      <c r="BO214" s="466"/>
      <c r="BP214" s="466"/>
      <c r="BQ214" s="466"/>
      <c r="BR214" s="466"/>
      <c r="BS214" s="466"/>
      <c r="BT214" s="466"/>
      <c r="BU214" s="466"/>
      <c r="BV214" s="466"/>
      <c r="BW214" s="466"/>
      <c r="BX214" s="466"/>
      <c r="BY214" s="466"/>
      <c r="BZ214" s="466"/>
      <c r="CA214" s="466"/>
      <c r="CB214" s="466"/>
      <c r="CC214" s="466"/>
      <c r="CD214" s="466"/>
      <c r="CE214" s="466"/>
      <c r="CF214" s="466"/>
      <c r="CG214" s="466"/>
      <c r="CH214" s="466"/>
      <c r="CI214" s="466"/>
      <c r="CJ214" s="466"/>
      <c r="CK214" s="466"/>
      <c r="CL214" s="466"/>
      <c r="CM214" s="466"/>
      <c r="CN214" s="466"/>
      <c r="CO214" s="466"/>
      <c r="CP214" s="466"/>
      <c r="CQ214" s="466"/>
      <c r="CR214" s="466"/>
      <c r="CS214" s="466"/>
      <c r="CT214" s="466"/>
      <c r="CU214" s="466"/>
      <c r="CV214" s="466"/>
      <c r="CW214" s="466"/>
      <c r="CX214" s="466"/>
      <c r="CY214" s="466"/>
      <c r="CZ214" s="466"/>
      <c r="DA214" s="466"/>
      <c r="DB214" s="466"/>
      <c r="DC214" s="466"/>
      <c r="DD214" s="466"/>
      <c r="DE214" s="466"/>
      <c r="DF214" s="466"/>
      <c r="DG214" s="466"/>
      <c r="DH214" s="466"/>
      <c r="DI214" s="466"/>
      <c r="DJ214" s="466"/>
      <c r="DK214" s="466"/>
      <c r="DL214" s="466"/>
      <c r="DM214" s="466"/>
      <c r="DN214" s="466"/>
      <c r="DO214" s="466"/>
      <c r="DP214" s="466"/>
      <c r="DQ214" s="466"/>
      <c r="DR214" s="466"/>
      <c r="DS214" s="466"/>
      <c r="DT214" s="466"/>
      <c r="DU214" s="466"/>
      <c r="DV214" s="466"/>
      <c r="DW214" s="471"/>
      <c r="DX214" s="466"/>
      <c r="DY214" s="466"/>
      <c r="DZ214" s="466"/>
      <c r="EA214" s="466"/>
      <c r="EB214" s="466"/>
      <c r="EC214" s="466"/>
      <c r="ED214" s="466"/>
      <c r="EE214" s="466"/>
      <c r="EF214" s="466"/>
      <c r="EG214" s="466"/>
      <c r="EH214" s="466"/>
      <c r="EI214" s="466"/>
      <c r="EJ214" s="466"/>
      <c r="EK214" s="465"/>
      <c r="EL214" s="465"/>
      <c r="EM214" s="465"/>
      <c r="EN214" s="465"/>
      <c r="EO214" s="466"/>
      <c r="EP214" s="466"/>
      <c r="EQ214" s="466"/>
      <c r="ER214" s="465"/>
      <c r="ES214" s="465"/>
      <c r="ET214" s="465"/>
      <c r="EU214" s="465"/>
      <c r="EV214" s="465"/>
      <c r="EW214" s="467"/>
      <c r="EX214" s="467" t="s">
        <v>1401</v>
      </c>
      <c r="EY214" s="467">
        <v>0</v>
      </c>
      <c r="EZ214" s="467">
        <v>0</v>
      </c>
      <c r="FA214" s="467">
        <v>0</v>
      </c>
      <c r="FB214" s="469" t="s">
        <v>1402</v>
      </c>
      <c r="FC214" s="467">
        <v>100</v>
      </c>
      <c r="FD214" s="469" t="s">
        <v>1403</v>
      </c>
      <c r="FE214" s="467">
        <v>0</v>
      </c>
      <c r="FF214" s="469" t="s">
        <v>1404</v>
      </c>
      <c r="FG214" s="467">
        <v>0</v>
      </c>
      <c r="FH214" s="469" t="s">
        <v>1405</v>
      </c>
      <c r="FI214" s="467">
        <v>0</v>
      </c>
      <c r="FJ214" s="469" t="s">
        <v>1405</v>
      </c>
      <c r="FK214" s="467">
        <v>0</v>
      </c>
      <c r="FL214" s="472">
        <v>1</v>
      </c>
      <c r="FM214" s="473">
        <v>0</v>
      </c>
      <c r="FN214" s="473">
        <v>0</v>
      </c>
      <c r="FO214" s="473">
        <v>0</v>
      </c>
      <c r="FP214" s="473">
        <v>0</v>
      </c>
      <c r="FQ214" s="473">
        <v>0</v>
      </c>
      <c r="FR214" s="473">
        <v>0</v>
      </c>
      <c r="FS214" s="473">
        <v>0</v>
      </c>
      <c r="FT214" s="473">
        <v>0</v>
      </c>
      <c r="FU214" s="473">
        <v>0</v>
      </c>
      <c r="FV214" s="473">
        <v>102898</v>
      </c>
      <c r="FW214" s="473">
        <v>0</v>
      </c>
      <c r="FX214" s="473">
        <v>0</v>
      </c>
      <c r="FY214" s="473">
        <v>0</v>
      </c>
      <c r="FZ214" s="473">
        <v>0</v>
      </c>
      <c r="GA214" s="473">
        <v>0</v>
      </c>
      <c r="GB214" s="473">
        <v>0</v>
      </c>
      <c r="GC214" s="473">
        <v>0</v>
      </c>
      <c r="GD214" s="473">
        <v>0</v>
      </c>
      <c r="GE214" s="473">
        <v>0</v>
      </c>
      <c r="GF214" s="473">
        <v>92222</v>
      </c>
      <c r="GG214" s="473">
        <v>0</v>
      </c>
      <c r="GH214" s="473">
        <v>0</v>
      </c>
      <c r="GI214" s="473">
        <v>0</v>
      </c>
      <c r="GJ214" s="473">
        <v>0</v>
      </c>
      <c r="GK214" s="473">
        <v>0</v>
      </c>
      <c r="GL214" s="473">
        <v>0</v>
      </c>
      <c r="GM214" s="473">
        <v>0</v>
      </c>
      <c r="GN214" s="473">
        <v>0</v>
      </c>
      <c r="GO214" s="473">
        <v>0</v>
      </c>
      <c r="GP214" s="473">
        <v>0</v>
      </c>
      <c r="GQ214" s="473">
        <v>0</v>
      </c>
      <c r="GR214" s="473">
        <v>0</v>
      </c>
      <c r="GS214" s="473">
        <v>0</v>
      </c>
      <c r="GT214" s="473">
        <v>0</v>
      </c>
      <c r="GU214" s="473">
        <v>0</v>
      </c>
      <c r="GV214" s="473">
        <v>0</v>
      </c>
      <c r="GW214" s="473">
        <v>0</v>
      </c>
      <c r="GX214" s="473">
        <v>0</v>
      </c>
      <c r="GY214" s="473">
        <v>0</v>
      </c>
      <c r="GZ214" s="473">
        <v>0</v>
      </c>
      <c r="HA214" s="473">
        <v>0</v>
      </c>
      <c r="HB214" s="473">
        <v>0</v>
      </c>
      <c r="HC214" s="473">
        <v>0</v>
      </c>
      <c r="HD214" s="473">
        <v>0</v>
      </c>
      <c r="HE214" s="473">
        <v>0</v>
      </c>
      <c r="HF214" s="473">
        <v>0</v>
      </c>
      <c r="HG214" s="473">
        <v>0</v>
      </c>
      <c r="HH214" s="473">
        <v>0</v>
      </c>
      <c r="HI214" s="473">
        <v>0</v>
      </c>
      <c r="HJ214" s="473">
        <v>0</v>
      </c>
      <c r="HK214" s="473">
        <v>0</v>
      </c>
      <c r="HL214" s="473">
        <v>0</v>
      </c>
      <c r="HM214" s="473">
        <v>0</v>
      </c>
      <c r="HN214" s="473">
        <v>0</v>
      </c>
      <c r="HO214" s="473">
        <v>0</v>
      </c>
      <c r="HP214" s="473">
        <v>0</v>
      </c>
      <c r="HQ214" s="473">
        <v>0</v>
      </c>
      <c r="HR214" s="473">
        <v>0</v>
      </c>
      <c r="HS214" s="473">
        <v>0</v>
      </c>
      <c r="HT214" s="473">
        <v>0</v>
      </c>
      <c r="HU214" s="473">
        <v>0</v>
      </c>
      <c r="HV214" s="473">
        <v>0</v>
      </c>
      <c r="HW214" s="473">
        <v>0</v>
      </c>
      <c r="HX214" s="473">
        <v>0</v>
      </c>
      <c r="HY214" s="473">
        <v>0</v>
      </c>
      <c r="HZ214" s="473">
        <v>0</v>
      </c>
      <c r="IA214" s="473">
        <v>0</v>
      </c>
      <c r="IB214" s="473">
        <v>0</v>
      </c>
      <c r="IC214" s="473">
        <v>0</v>
      </c>
      <c r="ID214" s="473">
        <v>0</v>
      </c>
      <c r="IE214" s="473">
        <v>0</v>
      </c>
      <c r="IF214" s="473">
        <v>0</v>
      </c>
      <c r="IG214" s="473">
        <v>0</v>
      </c>
      <c r="IH214" s="473">
        <v>0</v>
      </c>
      <c r="II214" s="473">
        <v>0</v>
      </c>
      <c r="IJ214" s="473">
        <v>0</v>
      </c>
      <c r="IK214" s="473">
        <v>0</v>
      </c>
      <c r="IL214" s="473">
        <v>0</v>
      </c>
      <c r="IM214" s="473">
        <v>0</v>
      </c>
      <c r="IN214" s="473">
        <v>0</v>
      </c>
      <c r="IO214" s="473">
        <v>0</v>
      </c>
      <c r="IP214" s="473">
        <v>0</v>
      </c>
      <c r="IQ214" s="473">
        <v>0</v>
      </c>
      <c r="IR214" s="473">
        <v>0</v>
      </c>
      <c r="IS214" s="473">
        <v>0</v>
      </c>
      <c r="IT214" s="473">
        <v>0</v>
      </c>
      <c r="IU214" s="473">
        <v>0</v>
      </c>
      <c r="IV214" s="473">
        <v>0</v>
      </c>
      <c r="IW214" s="473">
        <v>0</v>
      </c>
      <c r="IX214" s="473">
        <v>0</v>
      </c>
      <c r="IY214" s="473">
        <v>0</v>
      </c>
      <c r="IZ214" s="473">
        <v>0</v>
      </c>
      <c r="JA214" s="473">
        <v>0</v>
      </c>
      <c r="JB214" s="473">
        <v>0</v>
      </c>
      <c r="JC214" s="473">
        <v>0</v>
      </c>
      <c r="JD214" s="473">
        <v>0</v>
      </c>
      <c r="JE214" s="473">
        <v>0</v>
      </c>
      <c r="JF214" s="473">
        <v>0</v>
      </c>
      <c r="JG214" s="473">
        <v>0</v>
      </c>
      <c r="JH214" s="473">
        <v>0</v>
      </c>
      <c r="JI214" s="467" t="s">
        <v>1406</v>
      </c>
      <c r="JJ214" s="467" t="s">
        <v>1406</v>
      </c>
      <c r="JK214" s="395"/>
      <c r="JL214" s="395"/>
      <c r="JM214" s="395"/>
      <c r="JN214" s="395"/>
      <c r="JO214" s="395"/>
      <c r="JP214" s="395"/>
      <c r="JQ214" s="395"/>
      <c r="JR214" s="395"/>
      <c r="JS214" s="395"/>
      <c r="JT214" s="395"/>
      <c r="JU214" s="395"/>
      <c r="JV214" s="395"/>
      <c r="JW214" s="395"/>
      <c r="JX214" s="395"/>
      <c r="JY214" s="395"/>
      <c r="JZ214" s="395"/>
      <c r="KA214" s="395"/>
      <c r="KB214" s="395"/>
      <c r="KC214" s="395"/>
      <c r="KD214" s="395"/>
      <c r="KE214" s="395"/>
      <c r="KF214" s="395"/>
      <c r="KG214" s="395"/>
      <c r="KH214" s="395"/>
      <c r="KI214" s="395"/>
      <c r="KJ214" s="395"/>
      <c r="KK214" s="395"/>
      <c r="KL214" s="395"/>
      <c r="KM214" s="395"/>
      <c r="KN214" s="395"/>
      <c r="KO214" s="395"/>
      <c r="KP214" s="395"/>
      <c r="KQ214" s="395"/>
      <c r="KR214" s="395"/>
      <c r="KS214" s="395"/>
      <c r="KT214" s="395"/>
      <c r="KU214" s="395"/>
      <c r="KV214" s="395"/>
      <c r="KW214" s="395"/>
      <c r="KX214" s="395"/>
      <c r="KY214" s="395"/>
      <c r="KZ214" s="395"/>
      <c r="LA214" s="395"/>
      <c r="LB214" s="395"/>
      <c r="LC214" s="395"/>
      <c r="LD214" s="395"/>
      <c r="LE214" s="395"/>
      <c r="LF214" s="395"/>
      <c r="LG214" s="395"/>
      <c r="LH214" s="395"/>
      <c r="LI214" s="395"/>
      <c r="LJ214" s="395"/>
      <c r="LK214" s="395"/>
      <c r="LL214" s="395"/>
      <c r="LM214" s="395"/>
      <c r="LN214" s="395"/>
      <c r="LO214" s="395"/>
      <c r="LP214" s="395"/>
      <c r="LQ214" s="395"/>
      <c r="LR214" s="395"/>
      <c r="LS214" s="395"/>
      <c r="LT214" s="395"/>
      <c r="LU214" s="395"/>
      <c r="LV214" s="395"/>
      <c r="LW214" s="395"/>
      <c r="LX214" s="395"/>
      <c r="LY214" s="395"/>
      <c r="LZ214" s="395"/>
      <c r="MA214" s="395"/>
      <c r="MB214" s="395"/>
      <c r="MC214" s="395"/>
      <c r="MD214" s="395"/>
      <c r="ME214" s="395"/>
      <c r="MF214" s="395"/>
      <c r="MG214" s="395"/>
      <c r="MH214" s="395"/>
      <c r="MI214" s="395"/>
      <c r="MJ214" s="395"/>
      <c r="MK214" s="395"/>
      <c r="ML214" s="395"/>
      <c r="MM214" s="395"/>
      <c r="MN214" s="395"/>
      <c r="MO214" s="395"/>
      <c r="MP214" s="395"/>
      <c r="MQ214" s="395"/>
      <c r="MR214" s="395"/>
      <c r="MS214" s="395"/>
      <c r="MT214" s="395"/>
      <c r="MU214" s="395"/>
      <c r="MV214" s="395"/>
      <c r="MW214" s="395"/>
      <c r="MX214" s="395"/>
      <c r="MY214" s="395"/>
      <c r="MZ214" s="395"/>
      <c r="NA214" s="395"/>
      <c r="NB214" s="395"/>
      <c r="NC214" s="395"/>
      <c r="ND214" s="395"/>
      <c r="NE214" s="395"/>
      <c r="NF214" s="395"/>
      <c r="NG214" s="489"/>
      <c r="NH214" s="475">
        <v>5.5216395261993574</v>
      </c>
      <c r="NI214" s="475">
        <v>5.320651847445701</v>
      </c>
      <c r="NJ214" s="475">
        <v>2.4147497298999183</v>
      </c>
      <c r="NK214" s="475">
        <v>477.39047213701883</v>
      </c>
      <c r="NL214" s="475">
        <v>3.7249757557911827</v>
      </c>
      <c r="NM214" s="475">
        <v>0.169678</v>
      </c>
      <c r="NN214" s="475">
        <v>0.48782300000000006</v>
      </c>
      <c r="NO214" s="475">
        <v>4.9489000000000005E-2</v>
      </c>
      <c r="NP214" s="475">
        <v>2.609897828981822E-2</v>
      </c>
      <c r="NQ214" s="475">
        <v>0.40247759344945616</v>
      </c>
      <c r="NR214" s="475">
        <v>0.57669615720009948</v>
      </c>
      <c r="NS214" s="475">
        <v>0</v>
      </c>
      <c r="NT214" s="475">
        <v>1.1494122962498394</v>
      </c>
      <c r="NU214" s="475">
        <v>3.3662173998209618E-3</v>
      </c>
      <c r="NV214" s="475">
        <v>0</v>
      </c>
      <c r="NW214" s="475">
        <v>0.29051926244759002</v>
      </c>
      <c r="NX214" s="475">
        <v>0</v>
      </c>
      <c r="NY214" s="475">
        <v>0</v>
      </c>
      <c r="NZ214" s="475">
        <v>0.57795857246474025</v>
      </c>
      <c r="OA214" s="475">
        <v>2.0339494949490316E-2</v>
      </c>
      <c r="OB214" s="475">
        <v>0.30000000000000004</v>
      </c>
      <c r="OC214" s="475">
        <v>0.92519647337257294</v>
      </c>
      <c r="OD214" s="475">
        <v>4.9976648021074499E-13</v>
      </c>
      <c r="OE214" s="475">
        <v>5.1344279199838665E-12</v>
      </c>
      <c r="OF214" s="475">
        <v>9.0000000596046487E-2</v>
      </c>
      <c r="OG214" s="475">
        <v>5.7063898444175726E-2</v>
      </c>
      <c r="OH214" s="475">
        <v>0.34827222187888035</v>
      </c>
      <c r="OI214" s="475">
        <v>0.09</v>
      </c>
      <c r="OJ214" s="475">
        <v>4.3680669999999991E-2</v>
      </c>
      <c r="OK214" s="475">
        <v>4.8403528299999998E-2</v>
      </c>
      <c r="OL214" s="475">
        <v>0.83421733578601298</v>
      </c>
      <c r="OM214" s="475" t="s">
        <v>1395</v>
      </c>
      <c r="ON214" s="475">
        <v>1</v>
      </c>
      <c r="OO214" s="475">
        <v>203</v>
      </c>
      <c r="OP214" s="490"/>
      <c r="OQ214" s="491" t="s">
        <v>1395</v>
      </c>
      <c r="OR214" s="478" t="s">
        <v>1395</v>
      </c>
      <c r="OS214" s="479">
        <v>916250.00000000012</v>
      </c>
      <c r="OT214" s="479">
        <v>2031</v>
      </c>
      <c r="OU214" s="479" t="s">
        <v>1395</v>
      </c>
      <c r="OV214" s="479" t="s">
        <v>1395</v>
      </c>
      <c r="OW214" s="479">
        <v>0</v>
      </c>
      <c r="OX214" s="479">
        <v>1</v>
      </c>
      <c r="OY214" s="480">
        <v>1</v>
      </c>
      <c r="OZ214" s="480">
        <v>0.82080415955833841</v>
      </c>
      <c r="PA214" s="481"/>
      <c r="PB214" s="482">
        <v>5.5216395261993574</v>
      </c>
      <c r="PC214" s="483"/>
      <c r="PD214" s="478">
        <v>67.825081136145641</v>
      </c>
      <c r="PE214" s="479">
        <v>4.9257130972234E-10</v>
      </c>
      <c r="PF214" s="479">
        <v>88.758717765980506</v>
      </c>
      <c r="PG214" s="480">
        <v>5.5216395261993574</v>
      </c>
      <c r="PH214" s="483"/>
      <c r="PI214" s="478">
        <v>5.5216395261993574</v>
      </c>
      <c r="PJ214" s="479">
        <v>127665</v>
      </c>
      <c r="PK214" s="479">
        <v>115</v>
      </c>
      <c r="PL214" s="479">
        <v>-0.51196446629878256</v>
      </c>
      <c r="PM214" s="484">
        <v>36</v>
      </c>
      <c r="PN214" s="479">
        <v>9864</v>
      </c>
      <c r="PO214" s="485">
        <v>2028</v>
      </c>
      <c r="PP214" s="479">
        <v>33</v>
      </c>
      <c r="PQ214" s="479">
        <v>0</v>
      </c>
      <c r="PR214" s="486" t="s">
        <v>2013</v>
      </c>
      <c r="PS214" s="486" t="s">
        <v>1657</v>
      </c>
      <c r="PT214" s="479">
        <v>1</v>
      </c>
      <c r="PU214" s="487" t="s">
        <v>2012</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row>
    <row r="215" spans="1:457" x14ac:dyDescent="0.35">
      <c r="A215" s="459" t="s">
        <v>2014</v>
      </c>
      <c r="B215" s="460">
        <v>5.0096750599005748</v>
      </c>
      <c r="C215" s="488">
        <f>NPV(About!A$94,'H2 Data'!AE$2:BH$2)/30*AB215+B215</f>
        <v>5.0096750599005748</v>
      </c>
      <c r="D215" s="462" t="s">
        <v>1592</v>
      </c>
      <c r="E215" s="463" t="s">
        <v>2014</v>
      </c>
      <c r="F215" s="463" t="s">
        <v>1391</v>
      </c>
      <c r="G215" s="463" t="s">
        <v>1392</v>
      </c>
      <c r="H215" s="463" t="s">
        <v>1393</v>
      </c>
      <c r="I215" s="463" t="s">
        <v>1394</v>
      </c>
      <c r="J215" s="464">
        <v>2032</v>
      </c>
      <c r="K215" s="465">
        <v>130</v>
      </c>
      <c r="L215" s="466">
        <v>0.11</v>
      </c>
      <c r="M215" s="466">
        <v>2.3300000000000001E-2</v>
      </c>
      <c r="N215" s="466">
        <v>0.25</v>
      </c>
      <c r="O215" s="471">
        <v>0.09</v>
      </c>
      <c r="P215" s="465">
        <v>1</v>
      </c>
      <c r="Q215" s="465">
        <v>2</v>
      </c>
      <c r="R215" s="465">
        <v>30</v>
      </c>
      <c r="S215" s="467" t="s">
        <v>1395</v>
      </c>
      <c r="T215" s="468">
        <v>43476</v>
      </c>
      <c r="U215" s="468">
        <v>428550</v>
      </c>
      <c r="V215" s="468">
        <v>149061</v>
      </c>
      <c r="W215" s="468">
        <v>12422</v>
      </c>
      <c r="X215" s="465">
        <v>0</v>
      </c>
      <c r="Y215" s="469" t="s">
        <v>1396</v>
      </c>
      <c r="Z215" s="470">
        <v>20.96</v>
      </c>
      <c r="AA215" s="469" t="s">
        <v>1397</v>
      </c>
      <c r="AB215" s="465">
        <v>0</v>
      </c>
      <c r="AC215" s="466">
        <v>0</v>
      </c>
      <c r="AD215" s="466">
        <v>0.7</v>
      </c>
      <c r="AE215" s="466">
        <v>0.7</v>
      </c>
      <c r="AF215" s="467" t="s">
        <v>1398</v>
      </c>
      <c r="AG215" s="465">
        <v>435.5933</v>
      </c>
      <c r="AH215" s="465">
        <v>435.5933</v>
      </c>
      <c r="AI215" s="465">
        <v>435.5933</v>
      </c>
      <c r="AJ215" s="465">
        <v>30</v>
      </c>
      <c r="AK215" s="469" t="s">
        <v>1399</v>
      </c>
      <c r="AL215" s="466">
        <v>0.91</v>
      </c>
      <c r="AM215" s="466">
        <v>0.01</v>
      </c>
      <c r="AN215" s="469" t="s">
        <v>1400</v>
      </c>
      <c r="AO215" s="466"/>
      <c r="AP215" s="466"/>
      <c r="AQ215" s="466"/>
      <c r="AR215" s="466"/>
      <c r="AS215" s="466"/>
      <c r="AT215" s="466"/>
      <c r="AU215" s="466"/>
      <c r="AV215" s="466"/>
      <c r="AW215" s="466"/>
      <c r="AX215" s="466"/>
      <c r="AY215" s="466"/>
      <c r="AZ215" s="466"/>
      <c r="BA215" s="466"/>
      <c r="BB215" s="466"/>
      <c r="BC215" s="466"/>
      <c r="BD215" s="466"/>
      <c r="BE215" s="466"/>
      <c r="BF215" s="466"/>
      <c r="BG215" s="466"/>
      <c r="BH215" s="466"/>
      <c r="BI215" s="466"/>
      <c r="BJ215" s="466"/>
      <c r="BK215" s="466"/>
      <c r="BL215" s="466"/>
      <c r="BM215" s="466"/>
      <c r="BN215" s="466"/>
      <c r="BO215" s="466"/>
      <c r="BP215" s="466"/>
      <c r="BQ215" s="466"/>
      <c r="BR215" s="466"/>
      <c r="BS215" s="466"/>
      <c r="BT215" s="466"/>
      <c r="BU215" s="466"/>
      <c r="BV215" s="466"/>
      <c r="BW215" s="466"/>
      <c r="BX215" s="466"/>
      <c r="BY215" s="466"/>
      <c r="BZ215" s="466"/>
      <c r="CA215" s="466"/>
      <c r="CB215" s="466"/>
      <c r="CC215" s="466"/>
      <c r="CD215" s="466"/>
      <c r="CE215" s="466"/>
      <c r="CF215" s="466"/>
      <c r="CG215" s="466"/>
      <c r="CH215" s="466"/>
      <c r="CI215" s="466"/>
      <c r="CJ215" s="466"/>
      <c r="CK215" s="466"/>
      <c r="CL215" s="466"/>
      <c r="CM215" s="466"/>
      <c r="CN215" s="466"/>
      <c r="CO215" s="466"/>
      <c r="CP215" s="466"/>
      <c r="CQ215" s="466"/>
      <c r="CR215" s="466"/>
      <c r="CS215" s="466"/>
      <c r="CT215" s="466"/>
      <c r="CU215" s="466"/>
      <c r="CV215" s="466"/>
      <c r="CW215" s="466"/>
      <c r="CX215" s="466"/>
      <c r="CY215" s="466"/>
      <c r="CZ215" s="466"/>
      <c r="DA215" s="466"/>
      <c r="DB215" s="466"/>
      <c r="DC215" s="466"/>
      <c r="DD215" s="466"/>
      <c r="DE215" s="466"/>
      <c r="DF215" s="466"/>
      <c r="DG215" s="466"/>
      <c r="DH215" s="466"/>
      <c r="DI215" s="466"/>
      <c r="DJ215" s="466"/>
      <c r="DK215" s="466"/>
      <c r="DL215" s="466"/>
      <c r="DM215" s="466"/>
      <c r="DN215" s="466"/>
      <c r="DO215" s="466"/>
      <c r="DP215" s="466"/>
      <c r="DQ215" s="466"/>
      <c r="DR215" s="466"/>
      <c r="DS215" s="466"/>
      <c r="DT215" s="466"/>
      <c r="DU215" s="466"/>
      <c r="DV215" s="466"/>
      <c r="DW215" s="471"/>
      <c r="DX215" s="466"/>
      <c r="DY215" s="466"/>
      <c r="DZ215" s="466"/>
      <c r="EA215" s="466"/>
      <c r="EB215" s="466"/>
      <c r="EC215" s="466"/>
      <c r="ED215" s="466"/>
      <c r="EE215" s="466"/>
      <c r="EF215" s="466"/>
      <c r="EG215" s="466"/>
      <c r="EH215" s="466"/>
      <c r="EI215" s="466"/>
      <c r="EJ215" s="466"/>
      <c r="EK215" s="465"/>
      <c r="EL215" s="465"/>
      <c r="EM215" s="465"/>
      <c r="EN215" s="465"/>
      <c r="EO215" s="466"/>
      <c r="EP215" s="466"/>
      <c r="EQ215" s="466"/>
      <c r="ER215" s="465"/>
      <c r="ES215" s="465"/>
      <c r="ET215" s="465"/>
      <c r="EU215" s="465"/>
      <c r="EV215" s="465"/>
      <c r="EW215" s="467"/>
      <c r="EX215" s="467" t="s">
        <v>1401</v>
      </c>
      <c r="EY215" s="467">
        <v>0</v>
      </c>
      <c r="EZ215" s="467">
        <v>0</v>
      </c>
      <c r="FA215" s="467">
        <v>0</v>
      </c>
      <c r="FB215" s="469" t="s">
        <v>1402</v>
      </c>
      <c r="FC215" s="467">
        <v>100</v>
      </c>
      <c r="FD215" s="469" t="s">
        <v>1403</v>
      </c>
      <c r="FE215" s="467">
        <v>0</v>
      </c>
      <c r="FF215" s="469" t="s">
        <v>1404</v>
      </c>
      <c r="FG215" s="467">
        <v>0</v>
      </c>
      <c r="FH215" s="469" t="s">
        <v>1405</v>
      </c>
      <c r="FI215" s="467">
        <v>0</v>
      </c>
      <c r="FJ215" s="469" t="s">
        <v>1405</v>
      </c>
      <c r="FK215" s="467">
        <v>0</v>
      </c>
      <c r="FL215" s="472">
        <v>1</v>
      </c>
      <c r="FM215" s="473">
        <v>0</v>
      </c>
      <c r="FN215" s="473">
        <v>0</v>
      </c>
      <c r="FO215" s="473">
        <v>0</v>
      </c>
      <c r="FP215" s="473">
        <v>0</v>
      </c>
      <c r="FQ215" s="473">
        <v>0</v>
      </c>
      <c r="FR215" s="473">
        <v>0</v>
      </c>
      <c r="FS215" s="473">
        <v>0</v>
      </c>
      <c r="FT215" s="473">
        <v>0</v>
      </c>
      <c r="FU215" s="473">
        <v>0</v>
      </c>
      <c r="FV215" s="473">
        <v>100224</v>
      </c>
      <c r="FW215" s="473">
        <v>0</v>
      </c>
      <c r="FX215" s="473">
        <v>0</v>
      </c>
      <c r="FY215" s="473">
        <v>0</v>
      </c>
      <c r="FZ215" s="473">
        <v>0</v>
      </c>
      <c r="GA215" s="473">
        <v>0</v>
      </c>
      <c r="GB215" s="473">
        <v>0</v>
      </c>
      <c r="GC215" s="473">
        <v>0</v>
      </c>
      <c r="GD215" s="473">
        <v>0</v>
      </c>
      <c r="GE215" s="473">
        <v>0</v>
      </c>
      <c r="GF215" s="473">
        <v>94094</v>
      </c>
      <c r="GG215" s="473">
        <v>0</v>
      </c>
      <c r="GH215" s="473">
        <v>0</v>
      </c>
      <c r="GI215" s="473">
        <v>0</v>
      </c>
      <c r="GJ215" s="473">
        <v>0</v>
      </c>
      <c r="GK215" s="473">
        <v>0</v>
      </c>
      <c r="GL215" s="473">
        <v>0</v>
      </c>
      <c r="GM215" s="473">
        <v>0</v>
      </c>
      <c r="GN215" s="473">
        <v>0</v>
      </c>
      <c r="GO215" s="473">
        <v>0</v>
      </c>
      <c r="GP215" s="473">
        <v>0</v>
      </c>
      <c r="GQ215" s="473">
        <v>0</v>
      </c>
      <c r="GR215" s="473">
        <v>0</v>
      </c>
      <c r="GS215" s="473">
        <v>0</v>
      </c>
      <c r="GT215" s="473">
        <v>0</v>
      </c>
      <c r="GU215" s="473">
        <v>0</v>
      </c>
      <c r="GV215" s="473">
        <v>0</v>
      </c>
      <c r="GW215" s="473">
        <v>0</v>
      </c>
      <c r="GX215" s="473">
        <v>0</v>
      </c>
      <c r="GY215" s="473">
        <v>0</v>
      </c>
      <c r="GZ215" s="473">
        <v>0</v>
      </c>
      <c r="HA215" s="473">
        <v>0</v>
      </c>
      <c r="HB215" s="473">
        <v>0</v>
      </c>
      <c r="HC215" s="473">
        <v>0</v>
      </c>
      <c r="HD215" s="473">
        <v>0</v>
      </c>
      <c r="HE215" s="473">
        <v>0</v>
      </c>
      <c r="HF215" s="473">
        <v>0</v>
      </c>
      <c r="HG215" s="473">
        <v>0</v>
      </c>
      <c r="HH215" s="473">
        <v>0</v>
      </c>
      <c r="HI215" s="473">
        <v>0</v>
      </c>
      <c r="HJ215" s="473">
        <v>0</v>
      </c>
      <c r="HK215" s="473">
        <v>0</v>
      </c>
      <c r="HL215" s="473">
        <v>0</v>
      </c>
      <c r="HM215" s="473">
        <v>0</v>
      </c>
      <c r="HN215" s="473">
        <v>0</v>
      </c>
      <c r="HO215" s="473">
        <v>0</v>
      </c>
      <c r="HP215" s="473">
        <v>0</v>
      </c>
      <c r="HQ215" s="473">
        <v>0</v>
      </c>
      <c r="HR215" s="473">
        <v>0</v>
      </c>
      <c r="HS215" s="473">
        <v>0</v>
      </c>
      <c r="HT215" s="473">
        <v>0</v>
      </c>
      <c r="HU215" s="473">
        <v>0</v>
      </c>
      <c r="HV215" s="473">
        <v>0</v>
      </c>
      <c r="HW215" s="473">
        <v>0</v>
      </c>
      <c r="HX215" s="473">
        <v>0</v>
      </c>
      <c r="HY215" s="473">
        <v>0</v>
      </c>
      <c r="HZ215" s="473">
        <v>0</v>
      </c>
      <c r="IA215" s="473">
        <v>0</v>
      </c>
      <c r="IB215" s="473">
        <v>0</v>
      </c>
      <c r="IC215" s="473">
        <v>0</v>
      </c>
      <c r="ID215" s="473">
        <v>0</v>
      </c>
      <c r="IE215" s="473">
        <v>0</v>
      </c>
      <c r="IF215" s="473">
        <v>0</v>
      </c>
      <c r="IG215" s="473">
        <v>0</v>
      </c>
      <c r="IH215" s="473">
        <v>0</v>
      </c>
      <c r="II215" s="473">
        <v>0</v>
      </c>
      <c r="IJ215" s="473">
        <v>0</v>
      </c>
      <c r="IK215" s="473">
        <v>0</v>
      </c>
      <c r="IL215" s="473">
        <v>0</v>
      </c>
      <c r="IM215" s="473">
        <v>0</v>
      </c>
      <c r="IN215" s="473">
        <v>0</v>
      </c>
      <c r="IO215" s="473">
        <v>0</v>
      </c>
      <c r="IP215" s="473">
        <v>0</v>
      </c>
      <c r="IQ215" s="473">
        <v>0</v>
      </c>
      <c r="IR215" s="473">
        <v>0</v>
      </c>
      <c r="IS215" s="473">
        <v>0</v>
      </c>
      <c r="IT215" s="473">
        <v>0</v>
      </c>
      <c r="IU215" s="473">
        <v>0</v>
      </c>
      <c r="IV215" s="473">
        <v>0</v>
      </c>
      <c r="IW215" s="473">
        <v>0</v>
      </c>
      <c r="IX215" s="473">
        <v>0</v>
      </c>
      <c r="IY215" s="473">
        <v>0</v>
      </c>
      <c r="IZ215" s="473">
        <v>0</v>
      </c>
      <c r="JA215" s="473">
        <v>0</v>
      </c>
      <c r="JB215" s="473">
        <v>0</v>
      </c>
      <c r="JC215" s="473">
        <v>0</v>
      </c>
      <c r="JD215" s="473">
        <v>0</v>
      </c>
      <c r="JE215" s="473">
        <v>0</v>
      </c>
      <c r="JF215" s="473">
        <v>0</v>
      </c>
      <c r="JG215" s="473">
        <v>0</v>
      </c>
      <c r="JH215" s="473">
        <v>0</v>
      </c>
      <c r="JI215" s="467" t="s">
        <v>1406</v>
      </c>
      <c r="JJ215" s="467" t="s">
        <v>1406</v>
      </c>
      <c r="JK215" s="395"/>
      <c r="JL215" s="395"/>
      <c r="JM215" s="395"/>
      <c r="JN215" s="395"/>
      <c r="JO215" s="395"/>
      <c r="JP215" s="395"/>
      <c r="JQ215" s="395"/>
      <c r="JR215" s="395"/>
      <c r="JS215" s="395"/>
      <c r="JT215" s="395"/>
      <c r="JU215" s="395"/>
      <c r="JV215" s="395"/>
      <c r="JW215" s="395"/>
      <c r="JX215" s="395"/>
      <c r="JY215" s="395"/>
      <c r="JZ215" s="395"/>
      <c r="KA215" s="395"/>
      <c r="KB215" s="395"/>
      <c r="KC215" s="395"/>
      <c r="KD215" s="395"/>
      <c r="KE215" s="395"/>
      <c r="KF215" s="395"/>
      <c r="KG215" s="395"/>
      <c r="KH215" s="395"/>
      <c r="KI215" s="395"/>
      <c r="KJ215" s="395"/>
      <c r="KK215" s="395"/>
      <c r="KL215" s="395"/>
      <c r="KM215" s="395"/>
      <c r="KN215" s="395"/>
      <c r="KO215" s="395"/>
      <c r="KP215" s="395"/>
      <c r="KQ215" s="395"/>
      <c r="KR215" s="395"/>
      <c r="KS215" s="395"/>
      <c r="KT215" s="395"/>
      <c r="KU215" s="395"/>
      <c r="KV215" s="395"/>
      <c r="KW215" s="395"/>
      <c r="KX215" s="395"/>
      <c r="KY215" s="395"/>
      <c r="KZ215" s="395"/>
      <c r="LA215" s="395"/>
      <c r="LB215" s="395"/>
      <c r="LC215" s="395"/>
      <c r="LD215" s="395"/>
      <c r="LE215" s="395"/>
      <c r="LF215" s="395"/>
      <c r="LG215" s="395"/>
      <c r="LH215" s="395"/>
      <c r="LI215" s="395"/>
      <c r="LJ215" s="395"/>
      <c r="LK215" s="395"/>
      <c r="LL215" s="395"/>
      <c r="LM215" s="395"/>
      <c r="LN215" s="395"/>
      <c r="LO215" s="395"/>
      <c r="LP215" s="395"/>
      <c r="LQ215" s="395"/>
      <c r="LR215" s="395"/>
      <c r="LS215" s="395"/>
      <c r="LT215" s="395"/>
      <c r="LU215" s="395"/>
      <c r="LV215" s="395"/>
      <c r="LW215" s="395"/>
      <c r="LX215" s="395"/>
      <c r="LY215" s="395"/>
      <c r="LZ215" s="395"/>
      <c r="MA215" s="395"/>
      <c r="MB215" s="395"/>
      <c r="MC215" s="395"/>
      <c r="MD215" s="395"/>
      <c r="ME215" s="395"/>
      <c r="MF215" s="395"/>
      <c r="MG215" s="395"/>
      <c r="MH215" s="395"/>
      <c r="MI215" s="395"/>
      <c r="MJ215" s="395"/>
      <c r="MK215" s="395"/>
      <c r="ML215" s="395"/>
      <c r="MM215" s="395"/>
      <c r="MN215" s="395"/>
      <c r="MO215" s="395"/>
      <c r="MP215" s="395"/>
      <c r="MQ215" s="395"/>
      <c r="MR215" s="395"/>
      <c r="MS215" s="395"/>
      <c r="MT215" s="395"/>
      <c r="MU215" s="395"/>
      <c r="MV215" s="395"/>
      <c r="MW215" s="395"/>
      <c r="MX215" s="395"/>
      <c r="MY215" s="395"/>
      <c r="MZ215" s="395"/>
      <c r="NA215" s="395"/>
      <c r="NB215" s="395"/>
      <c r="NC215" s="395"/>
      <c r="ND215" s="395"/>
      <c r="NE215" s="395"/>
      <c r="NF215" s="395"/>
      <c r="NG215" s="489"/>
      <c r="NH215" s="475">
        <v>5.0096750599005748</v>
      </c>
      <c r="NI215" s="475">
        <v>4.8273228877201939</v>
      </c>
      <c r="NJ215" s="475">
        <v>2.3916159172238998</v>
      </c>
      <c r="NK215" s="475">
        <v>478.76448557255213</v>
      </c>
      <c r="NL215" s="475">
        <v>3.4060724739882149</v>
      </c>
      <c r="NM215" s="475">
        <v>0.149061</v>
      </c>
      <c r="NN215" s="475">
        <v>0.42854999999999999</v>
      </c>
      <c r="NO215" s="475">
        <v>4.3476000000000001E-2</v>
      </c>
      <c r="NP215" s="475">
        <v>2.2863506926785661E-2</v>
      </c>
      <c r="NQ215" s="475">
        <v>0.35244001616183362</v>
      </c>
      <c r="NR215" s="475">
        <v>0.50663041186096269</v>
      </c>
      <c r="NS215" s="475">
        <v>0</v>
      </c>
      <c r="NT215" s="475">
        <v>1.1415762432433185</v>
      </c>
      <c r="NU215" s="475">
        <v>3.4445210535090109E-3</v>
      </c>
      <c r="NV215" s="475">
        <v>0</v>
      </c>
      <c r="NW215" s="475">
        <v>0.25597524950057743</v>
      </c>
      <c r="NX215" s="475">
        <v>0</v>
      </c>
      <c r="NY215" s="475">
        <v>0</v>
      </c>
      <c r="NZ215" s="475">
        <v>0.50962521831444274</v>
      </c>
      <c r="OA215" s="475">
        <v>2.0339494949487173E-2</v>
      </c>
      <c r="OB215" s="475">
        <v>0.30000000000000004</v>
      </c>
      <c r="OC215" s="475">
        <v>0.81379228909185497</v>
      </c>
      <c r="OD215" s="475">
        <v>4.5175992988747545E-13</v>
      </c>
      <c r="OE215" s="475">
        <v>4.6412252301636815E-12</v>
      </c>
      <c r="OF215" s="475">
        <v>9.0000000596046487E-2</v>
      </c>
      <c r="OG215" s="475">
        <v>5.7079049944877627E-2</v>
      </c>
      <c r="OH215" s="475">
        <v>0.34846031030418345</v>
      </c>
      <c r="OI215" s="475">
        <v>0.09</v>
      </c>
      <c r="OJ215" s="475">
        <v>4.3559329999999993E-2</v>
      </c>
      <c r="OK215" s="475">
        <v>4.8344071699999998E-2</v>
      </c>
      <c r="OL215" s="475">
        <v>0.8175468639883785</v>
      </c>
      <c r="OM215" s="475" t="s">
        <v>1395</v>
      </c>
      <c r="ON215" s="475">
        <v>1</v>
      </c>
      <c r="OO215" s="475">
        <v>204</v>
      </c>
      <c r="OP215" s="490"/>
      <c r="OQ215" s="491" t="s">
        <v>1395</v>
      </c>
      <c r="OR215" s="478" t="s">
        <v>1395</v>
      </c>
      <c r="OS215" s="479">
        <v>827827</v>
      </c>
      <c r="OT215" s="479">
        <v>2032</v>
      </c>
      <c r="OU215" s="479" t="s">
        <v>1395</v>
      </c>
      <c r="OV215" s="479" t="s">
        <v>1395</v>
      </c>
      <c r="OW215" s="479">
        <v>0</v>
      </c>
      <c r="OX215" s="479">
        <v>1</v>
      </c>
      <c r="OY215" s="480">
        <v>1</v>
      </c>
      <c r="OZ215" s="480">
        <v>0.80444570646032543</v>
      </c>
      <c r="PA215" s="481"/>
      <c r="PB215" s="482">
        <v>5.0096750599005748</v>
      </c>
      <c r="PC215" s="483"/>
      <c r="PD215" s="478">
        <v>66.009804784813497</v>
      </c>
      <c r="PE215" s="479">
        <v>4.932744871579275E-10</v>
      </c>
      <c r="PF215" s="479">
        <v>86.490733405046086</v>
      </c>
      <c r="PG215" s="480">
        <v>5.0096750599005748</v>
      </c>
      <c r="PH215" s="483"/>
      <c r="PI215" s="478">
        <v>5.0096750599005748</v>
      </c>
      <c r="PJ215" s="479">
        <v>127795</v>
      </c>
      <c r="PK215" s="479">
        <v>130</v>
      </c>
      <c r="PL215" s="479">
        <v>-0.46272995982587872</v>
      </c>
      <c r="PM215" s="484">
        <v>36</v>
      </c>
      <c r="PN215" s="479">
        <v>9828</v>
      </c>
      <c r="PO215" s="485">
        <v>2029</v>
      </c>
      <c r="PP215" s="479">
        <v>33</v>
      </c>
      <c r="PQ215" s="479">
        <v>0</v>
      </c>
      <c r="PR215" s="486" t="s">
        <v>2015</v>
      </c>
      <c r="PS215" s="486" t="s">
        <v>1657</v>
      </c>
      <c r="PT215" s="479">
        <v>1</v>
      </c>
      <c r="PU215" s="487" t="s">
        <v>2014</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row>
    <row r="216" spans="1:457" x14ac:dyDescent="0.35">
      <c r="A216" s="459" t="s">
        <v>2016</v>
      </c>
      <c r="B216" s="460">
        <v>4.5469451000746961</v>
      </c>
      <c r="C216" s="488">
        <f>NPV(About!A$94,'H2 Data'!AE$2:BH$2)/30*AB216+B216</f>
        <v>4.5469451000746961</v>
      </c>
      <c r="D216" s="462" t="s">
        <v>1592</v>
      </c>
      <c r="E216" s="463" t="s">
        <v>2016</v>
      </c>
      <c r="F216" s="463" t="s">
        <v>1391</v>
      </c>
      <c r="G216" s="463" t="s">
        <v>1392</v>
      </c>
      <c r="H216" s="463" t="s">
        <v>1393</v>
      </c>
      <c r="I216" s="463" t="s">
        <v>1394</v>
      </c>
      <c r="J216" s="464">
        <v>2033</v>
      </c>
      <c r="K216" s="465">
        <v>145</v>
      </c>
      <c r="L216" s="466">
        <v>0.11</v>
      </c>
      <c r="M216" s="466">
        <v>2.3300000000000001E-2</v>
      </c>
      <c r="N216" s="466">
        <v>0.25</v>
      </c>
      <c r="O216" s="471">
        <v>0.09</v>
      </c>
      <c r="P216" s="465">
        <v>1</v>
      </c>
      <c r="Q216" s="465">
        <v>2</v>
      </c>
      <c r="R216" s="465">
        <v>30</v>
      </c>
      <c r="S216" s="467" t="s">
        <v>1395</v>
      </c>
      <c r="T216" s="468">
        <v>38024.999999999993</v>
      </c>
      <c r="U216" s="468">
        <v>374819.99999999994</v>
      </c>
      <c r="V216" s="468">
        <v>130371.99999999999</v>
      </c>
      <c r="W216" s="468">
        <v>10863.999999999998</v>
      </c>
      <c r="X216" s="465">
        <v>0</v>
      </c>
      <c r="Y216" s="469" t="s">
        <v>1396</v>
      </c>
      <c r="Z216" s="470">
        <v>21.03</v>
      </c>
      <c r="AA216" s="469" t="s">
        <v>1397</v>
      </c>
      <c r="AB216" s="465">
        <v>0</v>
      </c>
      <c r="AC216" s="466">
        <v>0</v>
      </c>
      <c r="AD216" s="466">
        <v>0.7</v>
      </c>
      <c r="AE216" s="466">
        <v>0.7</v>
      </c>
      <c r="AF216" s="467" t="s">
        <v>1398</v>
      </c>
      <c r="AG216" s="465">
        <v>434.53</v>
      </c>
      <c r="AH216" s="465">
        <v>434.53</v>
      </c>
      <c r="AI216" s="465">
        <v>434.53</v>
      </c>
      <c r="AJ216" s="465">
        <v>30</v>
      </c>
      <c r="AK216" s="469" t="s">
        <v>1399</v>
      </c>
      <c r="AL216" s="466">
        <v>0.91</v>
      </c>
      <c r="AM216" s="466">
        <v>0.01</v>
      </c>
      <c r="AN216" s="469" t="s">
        <v>1400</v>
      </c>
      <c r="AO216" s="466"/>
      <c r="AP216" s="466"/>
      <c r="AQ216" s="466"/>
      <c r="AR216" s="466"/>
      <c r="AS216" s="466"/>
      <c r="AT216" s="466"/>
      <c r="AU216" s="466"/>
      <c r="AV216" s="466"/>
      <c r="AW216" s="466"/>
      <c r="AX216" s="466"/>
      <c r="AY216" s="466"/>
      <c r="AZ216" s="466"/>
      <c r="BA216" s="466"/>
      <c r="BB216" s="466"/>
      <c r="BC216" s="466"/>
      <c r="BD216" s="466"/>
      <c r="BE216" s="466"/>
      <c r="BF216" s="466"/>
      <c r="BG216" s="466"/>
      <c r="BH216" s="466"/>
      <c r="BI216" s="466"/>
      <c r="BJ216" s="466"/>
      <c r="BK216" s="466"/>
      <c r="BL216" s="466"/>
      <c r="BM216" s="466"/>
      <c r="BN216" s="466"/>
      <c r="BO216" s="466"/>
      <c r="BP216" s="466"/>
      <c r="BQ216" s="466"/>
      <c r="BR216" s="466"/>
      <c r="BS216" s="466"/>
      <c r="BT216" s="466"/>
      <c r="BU216" s="466"/>
      <c r="BV216" s="466"/>
      <c r="BW216" s="466"/>
      <c r="BX216" s="466"/>
      <c r="BY216" s="466"/>
      <c r="BZ216" s="466"/>
      <c r="CA216" s="466"/>
      <c r="CB216" s="466"/>
      <c r="CC216" s="466"/>
      <c r="CD216" s="466"/>
      <c r="CE216" s="466"/>
      <c r="CF216" s="466"/>
      <c r="CG216" s="466"/>
      <c r="CH216" s="466"/>
      <c r="CI216" s="466"/>
      <c r="CJ216" s="466"/>
      <c r="CK216" s="466"/>
      <c r="CL216" s="466"/>
      <c r="CM216" s="466"/>
      <c r="CN216" s="466"/>
      <c r="CO216" s="466"/>
      <c r="CP216" s="466"/>
      <c r="CQ216" s="466"/>
      <c r="CR216" s="466"/>
      <c r="CS216" s="466"/>
      <c r="CT216" s="466"/>
      <c r="CU216" s="466"/>
      <c r="CV216" s="466"/>
      <c r="CW216" s="466"/>
      <c r="CX216" s="466"/>
      <c r="CY216" s="466"/>
      <c r="CZ216" s="466"/>
      <c r="DA216" s="466"/>
      <c r="DB216" s="466"/>
      <c r="DC216" s="466"/>
      <c r="DD216" s="466"/>
      <c r="DE216" s="466"/>
      <c r="DF216" s="466"/>
      <c r="DG216" s="466"/>
      <c r="DH216" s="466"/>
      <c r="DI216" s="466"/>
      <c r="DJ216" s="466"/>
      <c r="DK216" s="466"/>
      <c r="DL216" s="466"/>
      <c r="DM216" s="466"/>
      <c r="DN216" s="466"/>
      <c r="DO216" s="466"/>
      <c r="DP216" s="466"/>
      <c r="DQ216" s="466"/>
      <c r="DR216" s="466"/>
      <c r="DS216" s="466"/>
      <c r="DT216" s="466"/>
      <c r="DU216" s="466"/>
      <c r="DV216" s="466"/>
      <c r="DW216" s="471"/>
      <c r="DX216" s="466"/>
      <c r="DY216" s="466"/>
      <c r="DZ216" s="466"/>
      <c r="EA216" s="466"/>
      <c r="EB216" s="466"/>
      <c r="EC216" s="466"/>
      <c r="ED216" s="466"/>
      <c r="EE216" s="466"/>
      <c r="EF216" s="466"/>
      <c r="EG216" s="466"/>
      <c r="EH216" s="466"/>
      <c r="EI216" s="466"/>
      <c r="EJ216" s="466"/>
      <c r="EK216" s="465"/>
      <c r="EL216" s="465"/>
      <c r="EM216" s="465"/>
      <c r="EN216" s="465"/>
      <c r="EO216" s="466"/>
      <c r="EP216" s="466"/>
      <c r="EQ216" s="466"/>
      <c r="ER216" s="465"/>
      <c r="ES216" s="465"/>
      <c r="ET216" s="465"/>
      <c r="EU216" s="465"/>
      <c r="EV216" s="465"/>
      <c r="EW216" s="467"/>
      <c r="EX216" s="467" t="s">
        <v>1401</v>
      </c>
      <c r="EY216" s="467">
        <v>0</v>
      </c>
      <c r="EZ216" s="467">
        <v>0</v>
      </c>
      <c r="FA216" s="467">
        <v>0</v>
      </c>
      <c r="FB216" s="469" t="s">
        <v>1402</v>
      </c>
      <c r="FC216" s="467">
        <v>100</v>
      </c>
      <c r="FD216" s="469" t="s">
        <v>1403</v>
      </c>
      <c r="FE216" s="467">
        <v>0</v>
      </c>
      <c r="FF216" s="469" t="s">
        <v>1404</v>
      </c>
      <c r="FG216" s="467">
        <v>0</v>
      </c>
      <c r="FH216" s="469" t="s">
        <v>1405</v>
      </c>
      <c r="FI216" s="467">
        <v>0</v>
      </c>
      <c r="FJ216" s="469" t="s">
        <v>1405</v>
      </c>
      <c r="FK216" s="467">
        <v>0</v>
      </c>
      <c r="FL216" s="472">
        <v>1</v>
      </c>
      <c r="FM216" s="473">
        <v>0</v>
      </c>
      <c r="FN216" s="473">
        <v>0</v>
      </c>
      <c r="FO216" s="473">
        <v>0</v>
      </c>
      <c r="FP216" s="473">
        <v>0</v>
      </c>
      <c r="FQ216" s="473">
        <v>0</v>
      </c>
      <c r="FR216" s="473">
        <v>0</v>
      </c>
      <c r="FS216" s="473">
        <v>0</v>
      </c>
      <c r="FT216" s="473">
        <v>0</v>
      </c>
      <c r="FU216" s="473">
        <v>0</v>
      </c>
      <c r="FV216" s="473">
        <v>97967.999999999985</v>
      </c>
      <c r="FW216" s="473">
        <v>0</v>
      </c>
      <c r="FX216" s="473">
        <v>0</v>
      </c>
      <c r="FY216" s="473">
        <v>0</v>
      </c>
      <c r="FZ216" s="473">
        <v>0</v>
      </c>
      <c r="GA216" s="473">
        <v>0</v>
      </c>
      <c r="GB216" s="473">
        <v>0</v>
      </c>
      <c r="GC216" s="473">
        <v>0</v>
      </c>
      <c r="GD216" s="473">
        <v>0</v>
      </c>
      <c r="GE216" s="473">
        <v>0</v>
      </c>
      <c r="GF216" s="473">
        <v>96003.999999999985</v>
      </c>
      <c r="GG216" s="473">
        <v>0</v>
      </c>
      <c r="GH216" s="473">
        <v>0</v>
      </c>
      <c r="GI216" s="473">
        <v>0</v>
      </c>
      <c r="GJ216" s="473">
        <v>0</v>
      </c>
      <c r="GK216" s="473">
        <v>0</v>
      </c>
      <c r="GL216" s="473">
        <v>0</v>
      </c>
      <c r="GM216" s="473">
        <v>0</v>
      </c>
      <c r="GN216" s="473">
        <v>0</v>
      </c>
      <c r="GO216" s="473">
        <v>0</v>
      </c>
      <c r="GP216" s="473">
        <v>0</v>
      </c>
      <c r="GQ216" s="473">
        <v>0</v>
      </c>
      <c r="GR216" s="473">
        <v>0</v>
      </c>
      <c r="GS216" s="473">
        <v>0</v>
      </c>
      <c r="GT216" s="473">
        <v>0</v>
      </c>
      <c r="GU216" s="473">
        <v>0</v>
      </c>
      <c r="GV216" s="473">
        <v>0</v>
      </c>
      <c r="GW216" s="473">
        <v>0</v>
      </c>
      <c r="GX216" s="473">
        <v>0</v>
      </c>
      <c r="GY216" s="473">
        <v>0</v>
      </c>
      <c r="GZ216" s="473">
        <v>0</v>
      </c>
      <c r="HA216" s="473">
        <v>0</v>
      </c>
      <c r="HB216" s="473">
        <v>0</v>
      </c>
      <c r="HC216" s="473">
        <v>0</v>
      </c>
      <c r="HD216" s="473">
        <v>0</v>
      </c>
      <c r="HE216" s="473">
        <v>0</v>
      </c>
      <c r="HF216" s="473">
        <v>0</v>
      </c>
      <c r="HG216" s="473">
        <v>0</v>
      </c>
      <c r="HH216" s="473">
        <v>0</v>
      </c>
      <c r="HI216" s="473">
        <v>0</v>
      </c>
      <c r="HJ216" s="473">
        <v>0</v>
      </c>
      <c r="HK216" s="473">
        <v>0</v>
      </c>
      <c r="HL216" s="473">
        <v>0</v>
      </c>
      <c r="HM216" s="473">
        <v>0</v>
      </c>
      <c r="HN216" s="473">
        <v>0</v>
      </c>
      <c r="HO216" s="473">
        <v>0</v>
      </c>
      <c r="HP216" s="473">
        <v>0</v>
      </c>
      <c r="HQ216" s="473">
        <v>0</v>
      </c>
      <c r="HR216" s="473">
        <v>0</v>
      </c>
      <c r="HS216" s="473">
        <v>0</v>
      </c>
      <c r="HT216" s="473">
        <v>0</v>
      </c>
      <c r="HU216" s="473">
        <v>0</v>
      </c>
      <c r="HV216" s="473">
        <v>0</v>
      </c>
      <c r="HW216" s="473">
        <v>0</v>
      </c>
      <c r="HX216" s="473">
        <v>0</v>
      </c>
      <c r="HY216" s="473">
        <v>0</v>
      </c>
      <c r="HZ216" s="473">
        <v>0</v>
      </c>
      <c r="IA216" s="473">
        <v>0</v>
      </c>
      <c r="IB216" s="473">
        <v>0</v>
      </c>
      <c r="IC216" s="473">
        <v>0</v>
      </c>
      <c r="ID216" s="473">
        <v>0</v>
      </c>
      <c r="IE216" s="473">
        <v>0</v>
      </c>
      <c r="IF216" s="473">
        <v>0</v>
      </c>
      <c r="IG216" s="473">
        <v>0</v>
      </c>
      <c r="IH216" s="473">
        <v>0</v>
      </c>
      <c r="II216" s="473">
        <v>0</v>
      </c>
      <c r="IJ216" s="473">
        <v>0</v>
      </c>
      <c r="IK216" s="473">
        <v>0</v>
      </c>
      <c r="IL216" s="473">
        <v>0</v>
      </c>
      <c r="IM216" s="473">
        <v>0</v>
      </c>
      <c r="IN216" s="473">
        <v>0</v>
      </c>
      <c r="IO216" s="473">
        <v>0</v>
      </c>
      <c r="IP216" s="473">
        <v>0</v>
      </c>
      <c r="IQ216" s="473">
        <v>0</v>
      </c>
      <c r="IR216" s="473">
        <v>0</v>
      </c>
      <c r="IS216" s="473">
        <v>0</v>
      </c>
      <c r="IT216" s="473">
        <v>0</v>
      </c>
      <c r="IU216" s="473">
        <v>0</v>
      </c>
      <c r="IV216" s="473">
        <v>0</v>
      </c>
      <c r="IW216" s="473">
        <v>0</v>
      </c>
      <c r="IX216" s="473">
        <v>0</v>
      </c>
      <c r="IY216" s="473">
        <v>0</v>
      </c>
      <c r="IZ216" s="473">
        <v>0</v>
      </c>
      <c r="JA216" s="473">
        <v>0</v>
      </c>
      <c r="JB216" s="473">
        <v>0</v>
      </c>
      <c r="JC216" s="473">
        <v>0</v>
      </c>
      <c r="JD216" s="473">
        <v>0</v>
      </c>
      <c r="JE216" s="473">
        <v>0</v>
      </c>
      <c r="JF216" s="473">
        <v>0</v>
      </c>
      <c r="JG216" s="473">
        <v>0</v>
      </c>
      <c r="JH216" s="473">
        <v>0</v>
      </c>
      <c r="JI216" s="467" t="s">
        <v>1406</v>
      </c>
      <c r="JJ216" s="467" t="s">
        <v>1406</v>
      </c>
      <c r="JK216" s="395"/>
      <c r="JL216" s="395"/>
      <c r="JM216" s="395"/>
      <c r="JN216" s="395"/>
      <c r="JO216" s="395"/>
      <c r="JP216" s="395"/>
      <c r="JQ216" s="395"/>
      <c r="JR216" s="395"/>
      <c r="JS216" s="395"/>
      <c r="JT216" s="395"/>
      <c r="JU216" s="395"/>
      <c r="JV216" s="395"/>
      <c r="JW216" s="395"/>
      <c r="JX216" s="395"/>
      <c r="JY216" s="395"/>
      <c r="JZ216" s="395"/>
      <c r="KA216" s="395"/>
      <c r="KB216" s="395"/>
      <c r="KC216" s="395"/>
      <c r="KD216" s="395"/>
      <c r="KE216" s="395"/>
      <c r="KF216" s="395"/>
      <c r="KG216" s="395"/>
      <c r="KH216" s="395"/>
      <c r="KI216" s="395"/>
      <c r="KJ216" s="395"/>
      <c r="KK216" s="395"/>
      <c r="KL216" s="395"/>
      <c r="KM216" s="395"/>
      <c r="KN216" s="395"/>
      <c r="KO216" s="395"/>
      <c r="KP216" s="395"/>
      <c r="KQ216" s="395"/>
      <c r="KR216" s="395"/>
      <c r="KS216" s="395"/>
      <c r="KT216" s="395"/>
      <c r="KU216" s="395"/>
      <c r="KV216" s="395"/>
      <c r="KW216" s="395"/>
      <c r="KX216" s="395"/>
      <c r="KY216" s="395"/>
      <c r="KZ216" s="395"/>
      <c r="LA216" s="395"/>
      <c r="LB216" s="395"/>
      <c r="LC216" s="395"/>
      <c r="LD216" s="395"/>
      <c r="LE216" s="395"/>
      <c r="LF216" s="395"/>
      <c r="LG216" s="395"/>
      <c r="LH216" s="395"/>
      <c r="LI216" s="395"/>
      <c r="LJ216" s="395"/>
      <c r="LK216" s="395"/>
      <c r="LL216" s="395"/>
      <c r="LM216" s="395"/>
      <c r="LN216" s="395"/>
      <c r="LO216" s="395"/>
      <c r="LP216" s="395"/>
      <c r="LQ216" s="395"/>
      <c r="LR216" s="395"/>
      <c r="LS216" s="395"/>
      <c r="LT216" s="395"/>
      <c r="LU216" s="395"/>
      <c r="LV216" s="395"/>
      <c r="LW216" s="395"/>
      <c r="LX216" s="395"/>
      <c r="LY216" s="395"/>
      <c r="LZ216" s="395"/>
      <c r="MA216" s="395"/>
      <c r="MB216" s="395"/>
      <c r="MC216" s="395"/>
      <c r="MD216" s="395"/>
      <c r="ME216" s="395"/>
      <c r="MF216" s="395"/>
      <c r="MG216" s="395"/>
      <c r="MH216" s="395"/>
      <c r="MI216" s="395"/>
      <c r="MJ216" s="395"/>
      <c r="MK216" s="395"/>
      <c r="ML216" s="395"/>
      <c r="MM216" s="395"/>
      <c r="MN216" s="395"/>
      <c r="MO216" s="395"/>
      <c r="MP216" s="395"/>
      <c r="MQ216" s="395"/>
      <c r="MR216" s="395"/>
      <c r="MS216" s="395"/>
      <c r="MT216" s="395"/>
      <c r="MU216" s="395"/>
      <c r="MV216" s="395"/>
      <c r="MW216" s="395"/>
      <c r="MX216" s="395"/>
      <c r="MY216" s="395"/>
      <c r="MZ216" s="395"/>
      <c r="NA216" s="395"/>
      <c r="NB216" s="395"/>
      <c r="NC216" s="395"/>
      <c r="ND216" s="395"/>
      <c r="NE216" s="395"/>
      <c r="NF216" s="395"/>
      <c r="NG216" s="489"/>
      <c r="NH216" s="475">
        <v>4.5469451000746961</v>
      </c>
      <c r="NI216" s="475">
        <v>4.3814362984319768</v>
      </c>
      <c r="NJ216" s="475">
        <v>2.3710949118452547</v>
      </c>
      <c r="NK216" s="475">
        <v>480.31594179474087</v>
      </c>
      <c r="NL216" s="475">
        <v>3.1185395654439882</v>
      </c>
      <c r="NM216" s="475">
        <v>0.13037199999999996</v>
      </c>
      <c r="NN216" s="475">
        <v>0.37481999999999993</v>
      </c>
      <c r="NO216" s="475">
        <v>3.8024999999999989E-2</v>
      </c>
      <c r="NP216" s="475">
        <v>1.9947674168439698E-2</v>
      </c>
      <c r="NQ216" s="475">
        <v>0.30738324361202013</v>
      </c>
      <c r="NR216" s="475">
        <v>0.44308555633372876</v>
      </c>
      <c r="NS216" s="475">
        <v>0</v>
      </c>
      <c r="NT216" s="475">
        <v>1.135348665020772</v>
      </c>
      <c r="NU216" s="475">
        <v>3.5260206468992238E-3</v>
      </c>
      <c r="NV216" s="475">
        <v>0</v>
      </c>
      <c r="NW216" s="475">
        <v>0.22477910394917069</v>
      </c>
      <c r="NX216" s="475">
        <v>0</v>
      </c>
      <c r="NY216" s="475">
        <v>0</v>
      </c>
      <c r="NZ216" s="475">
        <v>0.44792212754451904</v>
      </c>
      <c r="OA216" s="475">
        <v>2.0340505050511788E-2</v>
      </c>
      <c r="OB216" s="475">
        <v>0.30000000000000004</v>
      </c>
      <c r="OC216" s="475">
        <v>0.71287948970494519</v>
      </c>
      <c r="OD216" s="475">
        <v>4.266319425397416E-13</v>
      </c>
      <c r="OE216" s="475">
        <v>4.3830689813556362E-12</v>
      </c>
      <c r="OF216" s="475">
        <v>9.0000000596046487E-2</v>
      </c>
      <c r="OG216" s="475">
        <v>5.7126721739768987E-2</v>
      </c>
      <c r="OH216" s="475">
        <v>0.34868147078019218</v>
      </c>
      <c r="OI216" s="475">
        <v>0.09</v>
      </c>
      <c r="OJ216" s="475">
        <v>4.3452999999999999E-2</v>
      </c>
      <c r="OK216" s="475">
        <v>4.8291970000000004E-2</v>
      </c>
      <c r="OL216" s="475">
        <v>0.80121455965825672</v>
      </c>
      <c r="OM216" s="475" t="s">
        <v>1395</v>
      </c>
      <c r="ON216" s="475">
        <v>1</v>
      </c>
      <c r="OO216" s="475">
        <v>205</v>
      </c>
      <c r="OP216" s="490"/>
      <c r="OQ216" s="491" t="s">
        <v>1395</v>
      </c>
      <c r="OR216" s="478" t="s">
        <v>1395</v>
      </c>
      <c r="OS216" s="479">
        <v>748052.99999999988</v>
      </c>
      <c r="OT216" s="479">
        <v>2033</v>
      </c>
      <c r="OU216" s="479" t="s">
        <v>1395</v>
      </c>
      <c r="OV216" s="479" t="s">
        <v>1395</v>
      </c>
      <c r="OW216" s="479">
        <v>0</v>
      </c>
      <c r="OX216" s="479">
        <v>1</v>
      </c>
      <c r="OY216" s="480">
        <v>1</v>
      </c>
      <c r="OZ216" s="480">
        <v>0.78840596031171539</v>
      </c>
      <c r="PA216" s="481"/>
      <c r="PB216" s="482">
        <v>4.5469451000746961</v>
      </c>
      <c r="PC216" s="483"/>
      <c r="PD216" s="478">
        <v>63.10883857081248</v>
      </c>
      <c r="PE216" s="479">
        <v>5.0920790915804991E-10</v>
      </c>
      <c r="PF216" s="479">
        <v>82.819566832835818</v>
      </c>
      <c r="PG216" s="480">
        <v>4.5469451000746961</v>
      </c>
      <c r="PH216" s="483"/>
      <c r="PI216" s="478">
        <v>4.5469451000746961</v>
      </c>
      <c r="PJ216" s="479">
        <v>127940</v>
      </c>
      <c r="PK216" s="479">
        <v>145</v>
      </c>
      <c r="PL216" s="479">
        <v>-0.41439368737442983</v>
      </c>
      <c r="PM216" s="484">
        <v>36</v>
      </c>
      <c r="PN216" s="479">
        <v>9792</v>
      </c>
      <c r="PO216" s="485">
        <v>2030</v>
      </c>
      <c r="PP216" s="479">
        <v>33</v>
      </c>
      <c r="PQ216" s="479">
        <v>0</v>
      </c>
      <c r="PR216" s="486" t="s">
        <v>2017</v>
      </c>
      <c r="PS216" s="486" t="s">
        <v>1657</v>
      </c>
      <c r="PT216" s="479">
        <v>1</v>
      </c>
      <c r="PU216" s="487" t="s">
        <v>2016</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row>
    <row r="217" spans="1:457" x14ac:dyDescent="0.35">
      <c r="A217" s="459" t="s">
        <v>2018</v>
      </c>
      <c r="B217" s="460">
        <v>4.1325514127002663</v>
      </c>
      <c r="C217" s="488">
        <f>NPV(About!A$94,'H2 Data'!AE$2:BH$2)/30*AB217+B217</f>
        <v>4.1325514127002663</v>
      </c>
      <c r="D217" s="462" t="s">
        <v>1592</v>
      </c>
      <c r="E217" s="463" t="s">
        <v>2018</v>
      </c>
      <c r="F217" s="463" t="s">
        <v>1391</v>
      </c>
      <c r="G217" s="463" t="s">
        <v>1392</v>
      </c>
      <c r="H217" s="463" t="s">
        <v>1393</v>
      </c>
      <c r="I217" s="463" t="s">
        <v>1394</v>
      </c>
      <c r="J217" s="464">
        <v>2034</v>
      </c>
      <c r="K217" s="465">
        <v>160</v>
      </c>
      <c r="L217" s="466">
        <v>0.11</v>
      </c>
      <c r="M217" s="466">
        <v>2.3300000000000001E-2</v>
      </c>
      <c r="N217" s="466">
        <v>0.25</v>
      </c>
      <c r="O217" s="471">
        <v>0.09</v>
      </c>
      <c r="P217" s="465">
        <v>1</v>
      </c>
      <c r="Q217" s="465">
        <v>2</v>
      </c>
      <c r="R217" s="465">
        <v>30</v>
      </c>
      <c r="S217" s="467" t="s">
        <v>1395</v>
      </c>
      <c r="T217" s="468">
        <v>33128</v>
      </c>
      <c r="U217" s="468">
        <v>326551</v>
      </c>
      <c r="V217" s="468">
        <v>113583</v>
      </c>
      <c r="W217" s="468">
        <v>9465.0000000000018</v>
      </c>
      <c r="X217" s="465">
        <v>0</v>
      </c>
      <c r="Y217" s="469" t="s">
        <v>1396</v>
      </c>
      <c r="Z217" s="470">
        <v>21.1</v>
      </c>
      <c r="AA217" s="469" t="s">
        <v>1397</v>
      </c>
      <c r="AB217" s="465">
        <v>0</v>
      </c>
      <c r="AC217" s="466">
        <v>0</v>
      </c>
      <c r="AD217" s="466">
        <v>0.7</v>
      </c>
      <c r="AE217" s="466">
        <v>0.7</v>
      </c>
      <c r="AF217" s="467" t="s">
        <v>1398</v>
      </c>
      <c r="AG217" s="465">
        <v>433.58</v>
      </c>
      <c r="AH217" s="465">
        <v>433.58</v>
      </c>
      <c r="AI217" s="465">
        <v>433.58</v>
      </c>
      <c r="AJ217" s="465">
        <v>30</v>
      </c>
      <c r="AK217" s="469" t="s">
        <v>1399</v>
      </c>
      <c r="AL217" s="466">
        <v>0.91</v>
      </c>
      <c r="AM217" s="466">
        <v>0.01</v>
      </c>
      <c r="AN217" s="469" t="s">
        <v>1400</v>
      </c>
      <c r="AO217" s="466"/>
      <c r="AP217" s="466"/>
      <c r="AQ217" s="466"/>
      <c r="AR217" s="466"/>
      <c r="AS217" s="466"/>
      <c r="AT217" s="466"/>
      <c r="AU217" s="466"/>
      <c r="AV217" s="466"/>
      <c r="AW217" s="466"/>
      <c r="AX217" s="466"/>
      <c r="AY217" s="466"/>
      <c r="AZ217" s="466"/>
      <c r="BA217" s="466"/>
      <c r="BB217" s="466"/>
      <c r="BC217" s="466"/>
      <c r="BD217" s="466"/>
      <c r="BE217" s="466"/>
      <c r="BF217" s="466"/>
      <c r="BG217" s="466"/>
      <c r="BH217" s="466"/>
      <c r="BI217" s="466"/>
      <c r="BJ217" s="466"/>
      <c r="BK217" s="466"/>
      <c r="BL217" s="466"/>
      <c r="BM217" s="466"/>
      <c r="BN217" s="466"/>
      <c r="BO217" s="466"/>
      <c r="BP217" s="466"/>
      <c r="BQ217" s="466"/>
      <c r="BR217" s="466"/>
      <c r="BS217" s="466"/>
      <c r="BT217" s="466"/>
      <c r="BU217" s="466"/>
      <c r="BV217" s="466"/>
      <c r="BW217" s="466"/>
      <c r="BX217" s="466"/>
      <c r="BY217" s="466"/>
      <c r="BZ217" s="466"/>
      <c r="CA217" s="466"/>
      <c r="CB217" s="466"/>
      <c r="CC217" s="466"/>
      <c r="CD217" s="466"/>
      <c r="CE217" s="466"/>
      <c r="CF217" s="466"/>
      <c r="CG217" s="466"/>
      <c r="CH217" s="466"/>
      <c r="CI217" s="466"/>
      <c r="CJ217" s="466"/>
      <c r="CK217" s="466"/>
      <c r="CL217" s="466"/>
      <c r="CM217" s="466"/>
      <c r="CN217" s="466"/>
      <c r="CO217" s="466"/>
      <c r="CP217" s="466"/>
      <c r="CQ217" s="466"/>
      <c r="CR217" s="466"/>
      <c r="CS217" s="466"/>
      <c r="CT217" s="466"/>
      <c r="CU217" s="466"/>
      <c r="CV217" s="466"/>
      <c r="CW217" s="466"/>
      <c r="CX217" s="466"/>
      <c r="CY217" s="466"/>
      <c r="CZ217" s="466"/>
      <c r="DA217" s="466"/>
      <c r="DB217" s="466"/>
      <c r="DC217" s="466"/>
      <c r="DD217" s="466"/>
      <c r="DE217" s="466"/>
      <c r="DF217" s="466"/>
      <c r="DG217" s="466"/>
      <c r="DH217" s="466"/>
      <c r="DI217" s="466"/>
      <c r="DJ217" s="466"/>
      <c r="DK217" s="466"/>
      <c r="DL217" s="466"/>
      <c r="DM217" s="466"/>
      <c r="DN217" s="466"/>
      <c r="DO217" s="466"/>
      <c r="DP217" s="466"/>
      <c r="DQ217" s="466"/>
      <c r="DR217" s="466"/>
      <c r="DS217" s="466"/>
      <c r="DT217" s="466"/>
      <c r="DU217" s="466"/>
      <c r="DV217" s="466"/>
      <c r="DW217" s="471"/>
      <c r="DX217" s="466"/>
      <c r="DY217" s="466"/>
      <c r="DZ217" s="466"/>
      <c r="EA217" s="466"/>
      <c r="EB217" s="466"/>
      <c r="EC217" s="466"/>
      <c r="ED217" s="466"/>
      <c r="EE217" s="466"/>
      <c r="EF217" s="466"/>
      <c r="EG217" s="466"/>
      <c r="EH217" s="466"/>
      <c r="EI217" s="466"/>
      <c r="EJ217" s="466"/>
      <c r="EK217" s="465"/>
      <c r="EL217" s="465"/>
      <c r="EM217" s="465"/>
      <c r="EN217" s="465"/>
      <c r="EO217" s="466"/>
      <c r="EP217" s="466"/>
      <c r="EQ217" s="466"/>
      <c r="ER217" s="465"/>
      <c r="ES217" s="465"/>
      <c r="ET217" s="465"/>
      <c r="EU217" s="465"/>
      <c r="EV217" s="465"/>
      <c r="EW217" s="467"/>
      <c r="EX217" s="467" t="s">
        <v>1401</v>
      </c>
      <c r="EY217" s="467">
        <v>0</v>
      </c>
      <c r="EZ217" s="467">
        <v>0</v>
      </c>
      <c r="FA217" s="467">
        <v>0</v>
      </c>
      <c r="FB217" s="469" t="s">
        <v>1402</v>
      </c>
      <c r="FC217" s="467">
        <v>100</v>
      </c>
      <c r="FD217" s="469" t="s">
        <v>1403</v>
      </c>
      <c r="FE217" s="467">
        <v>0</v>
      </c>
      <c r="FF217" s="469" t="s">
        <v>1404</v>
      </c>
      <c r="FG217" s="467">
        <v>0</v>
      </c>
      <c r="FH217" s="469" t="s">
        <v>1405</v>
      </c>
      <c r="FI217" s="467">
        <v>0</v>
      </c>
      <c r="FJ217" s="469" t="s">
        <v>1405</v>
      </c>
      <c r="FK217" s="467">
        <v>0</v>
      </c>
      <c r="FL217" s="472">
        <v>1</v>
      </c>
      <c r="FM217" s="473">
        <v>0</v>
      </c>
      <c r="FN217" s="473">
        <v>0</v>
      </c>
      <c r="FO217" s="473">
        <v>0</v>
      </c>
      <c r="FP217" s="473">
        <v>0</v>
      </c>
      <c r="FQ217" s="473">
        <v>0</v>
      </c>
      <c r="FR217" s="473">
        <v>0</v>
      </c>
      <c r="FS217" s="473">
        <v>0</v>
      </c>
      <c r="FT217" s="473">
        <v>0</v>
      </c>
      <c r="FU217" s="473">
        <v>0</v>
      </c>
      <c r="FV217" s="473">
        <v>96076</v>
      </c>
      <c r="FW217" s="473">
        <v>0</v>
      </c>
      <c r="FX217" s="473">
        <v>0</v>
      </c>
      <c r="FY217" s="473">
        <v>0</v>
      </c>
      <c r="FZ217" s="473">
        <v>0</v>
      </c>
      <c r="GA217" s="473">
        <v>0</v>
      </c>
      <c r="GB217" s="473">
        <v>0</v>
      </c>
      <c r="GC217" s="473">
        <v>0</v>
      </c>
      <c r="GD217" s="473">
        <v>0</v>
      </c>
      <c r="GE217" s="473">
        <v>0</v>
      </c>
      <c r="GF217" s="473">
        <v>97953.000000000015</v>
      </c>
      <c r="GG217" s="473">
        <v>0</v>
      </c>
      <c r="GH217" s="473">
        <v>0</v>
      </c>
      <c r="GI217" s="473">
        <v>0</v>
      </c>
      <c r="GJ217" s="473">
        <v>0</v>
      </c>
      <c r="GK217" s="473">
        <v>0</v>
      </c>
      <c r="GL217" s="473">
        <v>0</v>
      </c>
      <c r="GM217" s="473">
        <v>0</v>
      </c>
      <c r="GN217" s="473">
        <v>0</v>
      </c>
      <c r="GO217" s="473">
        <v>0</v>
      </c>
      <c r="GP217" s="473">
        <v>0</v>
      </c>
      <c r="GQ217" s="473">
        <v>0</v>
      </c>
      <c r="GR217" s="473">
        <v>0</v>
      </c>
      <c r="GS217" s="473">
        <v>0</v>
      </c>
      <c r="GT217" s="473">
        <v>0</v>
      </c>
      <c r="GU217" s="473">
        <v>0</v>
      </c>
      <c r="GV217" s="473">
        <v>0</v>
      </c>
      <c r="GW217" s="473">
        <v>0</v>
      </c>
      <c r="GX217" s="473">
        <v>0</v>
      </c>
      <c r="GY217" s="473">
        <v>0</v>
      </c>
      <c r="GZ217" s="473">
        <v>0</v>
      </c>
      <c r="HA217" s="473">
        <v>0</v>
      </c>
      <c r="HB217" s="473">
        <v>0</v>
      </c>
      <c r="HC217" s="473">
        <v>0</v>
      </c>
      <c r="HD217" s="473">
        <v>0</v>
      </c>
      <c r="HE217" s="473">
        <v>0</v>
      </c>
      <c r="HF217" s="473">
        <v>0</v>
      </c>
      <c r="HG217" s="473">
        <v>0</v>
      </c>
      <c r="HH217" s="473">
        <v>0</v>
      </c>
      <c r="HI217" s="473">
        <v>0</v>
      </c>
      <c r="HJ217" s="473">
        <v>0</v>
      </c>
      <c r="HK217" s="473">
        <v>0</v>
      </c>
      <c r="HL217" s="473">
        <v>0</v>
      </c>
      <c r="HM217" s="473">
        <v>0</v>
      </c>
      <c r="HN217" s="473">
        <v>0</v>
      </c>
      <c r="HO217" s="473">
        <v>0</v>
      </c>
      <c r="HP217" s="473">
        <v>0</v>
      </c>
      <c r="HQ217" s="473">
        <v>0</v>
      </c>
      <c r="HR217" s="473">
        <v>0</v>
      </c>
      <c r="HS217" s="473">
        <v>0</v>
      </c>
      <c r="HT217" s="473">
        <v>0</v>
      </c>
      <c r="HU217" s="473">
        <v>0</v>
      </c>
      <c r="HV217" s="473">
        <v>0</v>
      </c>
      <c r="HW217" s="473">
        <v>0</v>
      </c>
      <c r="HX217" s="473">
        <v>0</v>
      </c>
      <c r="HY217" s="473">
        <v>0</v>
      </c>
      <c r="HZ217" s="473">
        <v>0</v>
      </c>
      <c r="IA217" s="473">
        <v>0</v>
      </c>
      <c r="IB217" s="473">
        <v>0</v>
      </c>
      <c r="IC217" s="473">
        <v>0</v>
      </c>
      <c r="ID217" s="473">
        <v>0</v>
      </c>
      <c r="IE217" s="473">
        <v>0</v>
      </c>
      <c r="IF217" s="473">
        <v>0</v>
      </c>
      <c r="IG217" s="473">
        <v>0</v>
      </c>
      <c r="IH217" s="473">
        <v>0</v>
      </c>
      <c r="II217" s="473">
        <v>0</v>
      </c>
      <c r="IJ217" s="473">
        <v>0</v>
      </c>
      <c r="IK217" s="473">
        <v>0</v>
      </c>
      <c r="IL217" s="473">
        <v>0</v>
      </c>
      <c r="IM217" s="473">
        <v>0</v>
      </c>
      <c r="IN217" s="473">
        <v>0</v>
      </c>
      <c r="IO217" s="473">
        <v>0</v>
      </c>
      <c r="IP217" s="473">
        <v>0</v>
      </c>
      <c r="IQ217" s="473">
        <v>0</v>
      </c>
      <c r="IR217" s="473">
        <v>0</v>
      </c>
      <c r="IS217" s="473">
        <v>0</v>
      </c>
      <c r="IT217" s="473">
        <v>0</v>
      </c>
      <c r="IU217" s="473">
        <v>0</v>
      </c>
      <c r="IV217" s="473">
        <v>0</v>
      </c>
      <c r="IW217" s="473">
        <v>0</v>
      </c>
      <c r="IX217" s="473">
        <v>0</v>
      </c>
      <c r="IY217" s="473">
        <v>0</v>
      </c>
      <c r="IZ217" s="473">
        <v>0</v>
      </c>
      <c r="JA217" s="473">
        <v>0</v>
      </c>
      <c r="JB217" s="473">
        <v>0</v>
      </c>
      <c r="JC217" s="473">
        <v>0</v>
      </c>
      <c r="JD217" s="473">
        <v>0</v>
      </c>
      <c r="JE217" s="473">
        <v>0</v>
      </c>
      <c r="JF217" s="473">
        <v>0</v>
      </c>
      <c r="JG217" s="473">
        <v>0</v>
      </c>
      <c r="JH217" s="473">
        <v>0</v>
      </c>
      <c r="JI217" s="467" t="s">
        <v>1406</v>
      </c>
      <c r="JJ217" s="467" t="s">
        <v>1406</v>
      </c>
      <c r="JK217" s="395"/>
      <c r="JL217" s="395"/>
      <c r="JM217" s="395"/>
      <c r="JN217" s="395"/>
      <c r="JO217" s="395"/>
      <c r="JP217" s="395"/>
      <c r="JQ217" s="395"/>
      <c r="JR217" s="395"/>
      <c r="JS217" s="395"/>
      <c r="JT217" s="395"/>
      <c r="JU217" s="395"/>
      <c r="JV217" s="395"/>
      <c r="JW217" s="395"/>
      <c r="JX217" s="395"/>
      <c r="JY217" s="395"/>
      <c r="JZ217" s="395"/>
      <c r="KA217" s="395"/>
      <c r="KB217" s="395"/>
      <c r="KC217" s="395"/>
      <c r="KD217" s="395"/>
      <c r="KE217" s="395"/>
      <c r="KF217" s="395"/>
      <c r="KG217" s="395"/>
      <c r="KH217" s="395"/>
      <c r="KI217" s="395"/>
      <c r="KJ217" s="395"/>
      <c r="KK217" s="395"/>
      <c r="KL217" s="395"/>
      <c r="KM217" s="395"/>
      <c r="KN217" s="395"/>
      <c r="KO217" s="395"/>
      <c r="KP217" s="395"/>
      <c r="KQ217" s="395"/>
      <c r="KR217" s="395"/>
      <c r="KS217" s="395"/>
      <c r="KT217" s="395"/>
      <c r="KU217" s="395"/>
      <c r="KV217" s="395"/>
      <c r="KW217" s="395"/>
      <c r="KX217" s="395"/>
      <c r="KY217" s="395"/>
      <c r="KZ217" s="395"/>
      <c r="LA217" s="395"/>
      <c r="LB217" s="395"/>
      <c r="LC217" s="395"/>
      <c r="LD217" s="395"/>
      <c r="LE217" s="395"/>
      <c r="LF217" s="395"/>
      <c r="LG217" s="395"/>
      <c r="LH217" s="395"/>
      <c r="LI217" s="395"/>
      <c r="LJ217" s="395"/>
      <c r="LK217" s="395"/>
      <c r="LL217" s="395"/>
      <c r="LM217" s="395"/>
      <c r="LN217" s="395"/>
      <c r="LO217" s="395"/>
      <c r="LP217" s="395"/>
      <c r="LQ217" s="395"/>
      <c r="LR217" s="395"/>
      <c r="LS217" s="395"/>
      <c r="LT217" s="395"/>
      <c r="LU217" s="395"/>
      <c r="LV217" s="395"/>
      <c r="LW217" s="395"/>
      <c r="LX217" s="395"/>
      <c r="LY217" s="395"/>
      <c r="LZ217" s="395"/>
      <c r="MA217" s="395"/>
      <c r="MB217" s="395"/>
      <c r="MC217" s="395"/>
      <c r="MD217" s="395"/>
      <c r="ME217" s="395"/>
      <c r="MF217" s="395"/>
      <c r="MG217" s="395"/>
      <c r="MH217" s="395"/>
      <c r="MI217" s="395"/>
      <c r="MJ217" s="395"/>
      <c r="MK217" s="395"/>
      <c r="ML217" s="395"/>
      <c r="MM217" s="395"/>
      <c r="MN217" s="395"/>
      <c r="MO217" s="395"/>
      <c r="MP217" s="395"/>
      <c r="MQ217" s="395"/>
      <c r="MR217" s="395"/>
      <c r="MS217" s="395"/>
      <c r="MT217" s="395"/>
      <c r="MU217" s="395"/>
      <c r="MV217" s="395"/>
      <c r="MW217" s="395"/>
      <c r="MX217" s="395"/>
      <c r="MY217" s="395"/>
      <c r="MZ217" s="395"/>
      <c r="NA217" s="395"/>
      <c r="NB217" s="395"/>
      <c r="NC217" s="395"/>
      <c r="ND217" s="395"/>
      <c r="NE217" s="395"/>
      <c r="NF217" s="395"/>
      <c r="NG217" s="489"/>
      <c r="NH217" s="475">
        <v>4.1325514127002663</v>
      </c>
      <c r="NI217" s="475">
        <v>3.9821265412779767</v>
      </c>
      <c r="NJ217" s="475">
        <v>2.3532901904535</v>
      </c>
      <c r="NK217" s="475">
        <v>481.91780356107216</v>
      </c>
      <c r="NL217" s="475">
        <v>2.8608948252908655</v>
      </c>
      <c r="NM217" s="475">
        <v>0.113583</v>
      </c>
      <c r="NN217" s="475">
        <v>0.32655099999999998</v>
      </c>
      <c r="NO217" s="475">
        <v>3.3127999999999998E-2</v>
      </c>
      <c r="NP217" s="475">
        <v>1.7340479979388985E-2</v>
      </c>
      <c r="NQ217" s="475">
        <v>0.26712273075557391</v>
      </c>
      <c r="NR217" s="475">
        <v>0.38602819257341048</v>
      </c>
      <c r="NS217" s="475">
        <v>0</v>
      </c>
      <c r="NT217" s="475">
        <v>1.130482747851022</v>
      </c>
      <c r="NU217" s="475">
        <v>3.6096918741458386E-3</v>
      </c>
      <c r="NV217" s="475">
        <v>0</v>
      </c>
      <c r="NW217" s="475">
        <v>0.19665724867101428</v>
      </c>
      <c r="NX217" s="475">
        <v>0</v>
      </c>
      <c r="NY217" s="475">
        <v>0</v>
      </c>
      <c r="NZ217" s="475">
        <v>0.39224085360692207</v>
      </c>
      <c r="OA217" s="475">
        <v>2.0339831649829762E-2</v>
      </c>
      <c r="OB217" s="475">
        <v>0.30000000000000004</v>
      </c>
      <c r="OC217" s="475">
        <v>0.62210203050552559</v>
      </c>
      <c r="OD217" s="475">
        <v>4.0291775512666402E-13</v>
      </c>
      <c r="OE217" s="475">
        <v>4.1394376239622961E-12</v>
      </c>
      <c r="OF217" s="475">
        <v>9.0000000596046487E-2</v>
      </c>
      <c r="OG217" s="475">
        <v>5.7183685898780839E-2</v>
      </c>
      <c r="OH217" s="475">
        <v>0.3489103671227185</v>
      </c>
      <c r="OI217" s="475">
        <v>0.09</v>
      </c>
      <c r="OJ217" s="475">
        <v>4.3357999999999994E-2</v>
      </c>
      <c r="OK217" s="475">
        <v>4.8245419999999997E-2</v>
      </c>
      <c r="OL217" s="475">
        <v>0.78526464055446321</v>
      </c>
      <c r="OM217" s="475" t="s">
        <v>1395</v>
      </c>
      <c r="ON217" s="475">
        <v>1</v>
      </c>
      <c r="OO217" s="475">
        <v>206</v>
      </c>
      <c r="OP217" s="490"/>
      <c r="OQ217" s="491" t="s">
        <v>1395</v>
      </c>
      <c r="OR217" s="478" t="s">
        <v>1395</v>
      </c>
      <c r="OS217" s="479">
        <v>676756</v>
      </c>
      <c r="OT217" s="479">
        <v>2034</v>
      </c>
      <c r="OU217" s="479" t="s">
        <v>1395</v>
      </c>
      <c r="OV217" s="479" t="s">
        <v>1395</v>
      </c>
      <c r="OW217" s="479">
        <v>0</v>
      </c>
      <c r="OX217" s="479">
        <v>1</v>
      </c>
      <c r="OY217" s="480">
        <v>1</v>
      </c>
      <c r="OZ217" s="480">
        <v>0.77269049556403557</v>
      </c>
      <c r="PA217" s="481"/>
      <c r="PB217" s="482">
        <v>4.1325514127002663</v>
      </c>
      <c r="PC217" s="483"/>
      <c r="PD217" s="478">
        <v>59.461746290893821</v>
      </c>
      <c r="PE217" s="479">
        <v>5.2008863966053981E-10</v>
      </c>
      <c r="PF217" s="479">
        <v>78.16235637969973</v>
      </c>
      <c r="PG217" s="480">
        <v>4.1325514127002663</v>
      </c>
      <c r="PH217" s="483"/>
      <c r="PI217" s="478">
        <v>4.1325514127002663</v>
      </c>
      <c r="PJ217" s="479">
        <v>128100</v>
      </c>
      <c r="PK217" s="479">
        <v>160</v>
      </c>
      <c r="PL217" s="479">
        <v>-0.36423627539773307</v>
      </c>
      <c r="PM217" s="484">
        <v>36</v>
      </c>
      <c r="PN217" s="479">
        <v>9756</v>
      </c>
      <c r="PO217" s="485">
        <v>2031</v>
      </c>
      <c r="PP217" s="479">
        <v>33</v>
      </c>
      <c r="PQ217" s="479">
        <v>0</v>
      </c>
      <c r="PR217" s="486" t="s">
        <v>2019</v>
      </c>
      <c r="PS217" s="486" t="s">
        <v>1657</v>
      </c>
      <c r="PT217" s="479">
        <v>1</v>
      </c>
      <c r="PU217" s="487" t="s">
        <v>2018</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row>
    <row r="218" spans="1:457" x14ac:dyDescent="0.35">
      <c r="A218" s="459" t="s">
        <v>2020</v>
      </c>
      <c r="B218" s="460">
        <v>3.7683151373025332</v>
      </c>
      <c r="C218" s="488">
        <f>NPV(About!A$94,'H2 Data'!AE$2:BH$2)/30*AB218+B218</f>
        <v>3.7683151373025332</v>
      </c>
      <c r="D218" s="462" t="s">
        <v>1592</v>
      </c>
      <c r="E218" s="463" t="s">
        <v>2020</v>
      </c>
      <c r="F218" s="463" t="s">
        <v>1391</v>
      </c>
      <c r="G218" s="463" t="s">
        <v>1392</v>
      </c>
      <c r="H218" s="463" t="s">
        <v>1393</v>
      </c>
      <c r="I218" s="463" t="s">
        <v>1394</v>
      </c>
      <c r="J218" s="464">
        <v>2035</v>
      </c>
      <c r="K218" s="465">
        <v>175</v>
      </c>
      <c r="L218" s="466">
        <v>0.11</v>
      </c>
      <c r="M218" s="466">
        <v>2.3300000000000001E-2</v>
      </c>
      <c r="N218" s="466">
        <v>0.25</v>
      </c>
      <c r="O218" s="471">
        <v>0.09</v>
      </c>
      <c r="P218" s="465">
        <v>1</v>
      </c>
      <c r="Q218" s="465">
        <v>2</v>
      </c>
      <c r="R218" s="465">
        <v>30</v>
      </c>
      <c r="S218" s="467" t="s">
        <v>1395</v>
      </c>
      <c r="T218" s="468">
        <v>28781</v>
      </c>
      <c r="U218" s="468">
        <v>283697.99999999994</v>
      </c>
      <c r="V218" s="468">
        <v>98677.999999999985</v>
      </c>
      <c r="W218" s="468">
        <v>8223</v>
      </c>
      <c r="X218" s="465">
        <v>0</v>
      </c>
      <c r="Y218" s="469" t="s">
        <v>1396</v>
      </c>
      <c r="Z218" s="470">
        <v>21.16</v>
      </c>
      <c r="AA218" s="469" t="s">
        <v>1397</v>
      </c>
      <c r="AB218" s="465">
        <v>0</v>
      </c>
      <c r="AC218" s="466">
        <v>0</v>
      </c>
      <c r="AD218" s="466">
        <v>0.7</v>
      </c>
      <c r="AE218" s="466">
        <v>0.7</v>
      </c>
      <c r="AF218" s="467" t="s">
        <v>1398</v>
      </c>
      <c r="AG218" s="465">
        <v>432.72669999999999</v>
      </c>
      <c r="AH218" s="465">
        <v>432.72669999999999</v>
      </c>
      <c r="AI218" s="465">
        <v>432.72669999999999</v>
      </c>
      <c r="AJ218" s="465">
        <v>30</v>
      </c>
      <c r="AK218" s="469" t="s">
        <v>1399</v>
      </c>
      <c r="AL218" s="466">
        <v>0.91</v>
      </c>
      <c r="AM218" s="466">
        <v>0.01</v>
      </c>
      <c r="AN218" s="469" t="s">
        <v>1400</v>
      </c>
      <c r="AO218" s="466"/>
      <c r="AP218" s="466"/>
      <c r="AQ218" s="466"/>
      <c r="AR218" s="466"/>
      <c r="AS218" s="466"/>
      <c r="AT218" s="466"/>
      <c r="AU218" s="466"/>
      <c r="AV218" s="466"/>
      <c r="AW218" s="466"/>
      <c r="AX218" s="466"/>
      <c r="AY218" s="466"/>
      <c r="AZ218" s="466"/>
      <c r="BA218" s="466"/>
      <c r="BB218" s="466"/>
      <c r="BC218" s="466"/>
      <c r="BD218" s="466"/>
      <c r="BE218" s="466"/>
      <c r="BF218" s="466"/>
      <c r="BG218" s="466"/>
      <c r="BH218" s="466"/>
      <c r="BI218" s="466"/>
      <c r="BJ218" s="466"/>
      <c r="BK218" s="466"/>
      <c r="BL218" s="466"/>
      <c r="BM218" s="466"/>
      <c r="BN218" s="466"/>
      <c r="BO218" s="466"/>
      <c r="BP218" s="466"/>
      <c r="BQ218" s="466"/>
      <c r="BR218" s="466"/>
      <c r="BS218" s="466"/>
      <c r="BT218" s="466"/>
      <c r="BU218" s="466"/>
      <c r="BV218" s="466"/>
      <c r="BW218" s="466"/>
      <c r="BX218" s="466"/>
      <c r="BY218" s="466"/>
      <c r="BZ218" s="466"/>
      <c r="CA218" s="466"/>
      <c r="CB218" s="466"/>
      <c r="CC218" s="466"/>
      <c r="CD218" s="466"/>
      <c r="CE218" s="466"/>
      <c r="CF218" s="466"/>
      <c r="CG218" s="466"/>
      <c r="CH218" s="466"/>
      <c r="CI218" s="466"/>
      <c r="CJ218" s="466"/>
      <c r="CK218" s="466"/>
      <c r="CL218" s="466"/>
      <c r="CM218" s="466"/>
      <c r="CN218" s="466"/>
      <c r="CO218" s="466"/>
      <c r="CP218" s="466"/>
      <c r="CQ218" s="466"/>
      <c r="CR218" s="466"/>
      <c r="CS218" s="466"/>
      <c r="CT218" s="466"/>
      <c r="CU218" s="466"/>
      <c r="CV218" s="466"/>
      <c r="CW218" s="466"/>
      <c r="CX218" s="466"/>
      <c r="CY218" s="466"/>
      <c r="CZ218" s="466"/>
      <c r="DA218" s="466"/>
      <c r="DB218" s="466"/>
      <c r="DC218" s="466"/>
      <c r="DD218" s="466"/>
      <c r="DE218" s="466"/>
      <c r="DF218" s="466"/>
      <c r="DG218" s="466"/>
      <c r="DH218" s="466"/>
      <c r="DI218" s="466"/>
      <c r="DJ218" s="466"/>
      <c r="DK218" s="466"/>
      <c r="DL218" s="466"/>
      <c r="DM218" s="466"/>
      <c r="DN218" s="466"/>
      <c r="DO218" s="466"/>
      <c r="DP218" s="466"/>
      <c r="DQ218" s="466"/>
      <c r="DR218" s="466"/>
      <c r="DS218" s="466"/>
      <c r="DT218" s="466"/>
      <c r="DU218" s="466"/>
      <c r="DV218" s="466"/>
      <c r="DW218" s="471"/>
      <c r="DX218" s="466"/>
      <c r="DY218" s="466"/>
      <c r="DZ218" s="466"/>
      <c r="EA218" s="466"/>
      <c r="EB218" s="466"/>
      <c r="EC218" s="466"/>
      <c r="ED218" s="466"/>
      <c r="EE218" s="466"/>
      <c r="EF218" s="466"/>
      <c r="EG218" s="466"/>
      <c r="EH218" s="466"/>
      <c r="EI218" s="466"/>
      <c r="EJ218" s="466"/>
      <c r="EK218" s="465"/>
      <c r="EL218" s="465"/>
      <c r="EM218" s="465"/>
      <c r="EN218" s="465"/>
      <c r="EO218" s="466"/>
      <c r="EP218" s="466"/>
      <c r="EQ218" s="466"/>
      <c r="ER218" s="465"/>
      <c r="ES218" s="465"/>
      <c r="ET218" s="465"/>
      <c r="EU218" s="465"/>
      <c r="EV218" s="465"/>
      <c r="EW218" s="467"/>
      <c r="EX218" s="467" t="s">
        <v>1401</v>
      </c>
      <c r="EY218" s="467">
        <v>0</v>
      </c>
      <c r="EZ218" s="467">
        <v>0</v>
      </c>
      <c r="FA218" s="467">
        <v>0</v>
      </c>
      <c r="FB218" s="469" t="s">
        <v>1402</v>
      </c>
      <c r="FC218" s="467">
        <v>100</v>
      </c>
      <c r="FD218" s="469" t="s">
        <v>1403</v>
      </c>
      <c r="FE218" s="467">
        <v>0</v>
      </c>
      <c r="FF218" s="469" t="s">
        <v>1404</v>
      </c>
      <c r="FG218" s="467">
        <v>0</v>
      </c>
      <c r="FH218" s="469" t="s">
        <v>1405</v>
      </c>
      <c r="FI218" s="467">
        <v>0</v>
      </c>
      <c r="FJ218" s="469" t="s">
        <v>1405</v>
      </c>
      <c r="FK218" s="467">
        <v>0</v>
      </c>
      <c r="FL218" s="472">
        <v>1</v>
      </c>
      <c r="FM218" s="473">
        <v>0</v>
      </c>
      <c r="FN218" s="473">
        <v>0</v>
      </c>
      <c r="FO218" s="473">
        <v>0</v>
      </c>
      <c r="FP218" s="473">
        <v>0</v>
      </c>
      <c r="FQ218" s="473">
        <v>0</v>
      </c>
      <c r="FR218" s="473">
        <v>0</v>
      </c>
      <c r="FS218" s="473">
        <v>0</v>
      </c>
      <c r="FT218" s="473">
        <v>0</v>
      </c>
      <c r="FU218" s="473">
        <v>0</v>
      </c>
      <c r="FV218" s="473">
        <v>94507</v>
      </c>
      <c r="FW218" s="473">
        <v>0</v>
      </c>
      <c r="FX218" s="473">
        <v>0</v>
      </c>
      <c r="FY218" s="473">
        <v>0</v>
      </c>
      <c r="FZ218" s="473">
        <v>0</v>
      </c>
      <c r="GA218" s="473">
        <v>0</v>
      </c>
      <c r="GB218" s="473">
        <v>0</v>
      </c>
      <c r="GC218" s="473">
        <v>0</v>
      </c>
      <c r="GD218" s="473">
        <v>0</v>
      </c>
      <c r="GE218" s="473">
        <v>0</v>
      </c>
      <c r="GF218" s="473">
        <v>99941</v>
      </c>
      <c r="GG218" s="473">
        <v>0</v>
      </c>
      <c r="GH218" s="473">
        <v>0</v>
      </c>
      <c r="GI218" s="473">
        <v>0</v>
      </c>
      <c r="GJ218" s="473">
        <v>0</v>
      </c>
      <c r="GK218" s="473">
        <v>0</v>
      </c>
      <c r="GL218" s="473">
        <v>0</v>
      </c>
      <c r="GM218" s="473">
        <v>0</v>
      </c>
      <c r="GN218" s="473">
        <v>0</v>
      </c>
      <c r="GO218" s="473">
        <v>0</v>
      </c>
      <c r="GP218" s="473">
        <v>0</v>
      </c>
      <c r="GQ218" s="473">
        <v>0</v>
      </c>
      <c r="GR218" s="473">
        <v>0</v>
      </c>
      <c r="GS218" s="473">
        <v>0</v>
      </c>
      <c r="GT218" s="473">
        <v>0</v>
      </c>
      <c r="GU218" s="473">
        <v>0</v>
      </c>
      <c r="GV218" s="473">
        <v>0</v>
      </c>
      <c r="GW218" s="473">
        <v>0</v>
      </c>
      <c r="GX218" s="473">
        <v>0</v>
      </c>
      <c r="GY218" s="473">
        <v>0</v>
      </c>
      <c r="GZ218" s="473">
        <v>0</v>
      </c>
      <c r="HA218" s="473">
        <v>0</v>
      </c>
      <c r="HB218" s="473">
        <v>0</v>
      </c>
      <c r="HC218" s="473">
        <v>0</v>
      </c>
      <c r="HD218" s="473">
        <v>0</v>
      </c>
      <c r="HE218" s="473">
        <v>0</v>
      </c>
      <c r="HF218" s="473">
        <v>0</v>
      </c>
      <c r="HG218" s="473">
        <v>0</v>
      </c>
      <c r="HH218" s="473">
        <v>0</v>
      </c>
      <c r="HI218" s="473">
        <v>0</v>
      </c>
      <c r="HJ218" s="473">
        <v>0</v>
      </c>
      <c r="HK218" s="473">
        <v>0</v>
      </c>
      <c r="HL218" s="473">
        <v>0</v>
      </c>
      <c r="HM218" s="473">
        <v>0</v>
      </c>
      <c r="HN218" s="473">
        <v>0</v>
      </c>
      <c r="HO218" s="473">
        <v>0</v>
      </c>
      <c r="HP218" s="473">
        <v>0</v>
      </c>
      <c r="HQ218" s="473">
        <v>0</v>
      </c>
      <c r="HR218" s="473">
        <v>0</v>
      </c>
      <c r="HS218" s="473">
        <v>0</v>
      </c>
      <c r="HT218" s="473">
        <v>0</v>
      </c>
      <c r="HU218" s="473">
        <v>0</v>
      </c>
      <c r="HV218" s="473">
        <v>0</v>
      </c>
      <c r="HW218" s="473">
        <v>0</v>
      </c>
      <c r="HX218" s="473">
        <v>0</v>
      </c>
      <c r="HY218" s="473">
        <v>0</v>
      </c>
      <c r="HZ218" s="473">
        <v>0</v>
      </c>
      <c r="IA218" s="473">
        <v>0</v>
      </c>
      <c r="IB218" s="473">
        <v>0</v>
      </c>
      <c r="IC218" s="473">
        <v>0</v>
      </c>
      <c r="ID218" s="473">
        <v>0</v>
      </c>
      <c r="IE218" s="473">
        <v>0</v>
      </c>
      <c r="IF218" s="473">
        <v>0</v>
      </c>
      <c r="IG218" s="473">
        <v>0</v>
      </c>
      <c r="IH218" s="473">
        <v>0</v>
      </c>
      <c r="II218" s="473">
        <v>0</v>
      </c>
      <c r="IJ218" s="473">
        <v>0</v>
      </c>
      <c r="IK218" s="473">
        <v>0</v>
      </c>
      <c r="IL218" s="473">
        <v>0</v>
      </c>
      <c r="IM218" s="473">
        <v>0</v>
      </c>
      <c r="IN218" s="473">
        <v>0</v>
      </c>
      <c r="IO218" s="473">
        <v>0</v>
      </c>
      <c r="IP218" s="473">
        <v>0</v>
      </c>
      <c r="IQ218" s="473">
        <v>0</v>
      </c>
      <c r="IR218" s="473">
        <v>0</v>
      </c>
      <c r="IS218" s="473">
        <v>0</v>
      </c>
      <c r="IT218" s="473">
        <v>0</v>
      </c>
      <c r="IU218" s="473">
        <v>0</v>
      </c>
      <c r="IV218" s="473">
        <v>0</v>
      </c>
      <c r="IW218" s="473">
        <v>0</v>
      </c>
      <c r="IX218" s="473">
        <v>0</v>
      </c>
      <c r="IY218" s="473">
        <v>0</v>
      </c>
      <c r="IZ218" s="473">
        <v>0</v>
      </c>
      <c r="JA218" s="473">
        <v>0</v>
      </c>
      <c r="JB218" s="473">
        <v>0</v>
      </c>
      <c r="JC218" s="473">
        <v>0</v>
      </c>
      <c r="JD218" s="473">
        <v>0</v>
      </c>
      <c r="JE218" s="473">
        <v>0</v>
      </c>
      <c r="JF218" s="473">
        <v>0</v>
      </c>
      <c r="JG218" s="473">
        <v>0</v>
      </c>
      <c r="JH218" s="473">
        <v>0</v>
      </c>
      <c r="JI218" s="467" t="s">
        <v>1406</v>
      </c>
      <c r="JJ218" s="467" t="s">
        <v>1406</v>
      </c>
      <c r="JK218" s="395"/>
      <c r="JL218" s="395"/>
      <c r="JM218" s="395"/>
      <c r="JN218" s="395"/>
      <c r="JO218" s="395"/>
      <c r="JP218" s="395"/>
      <c r="JQ218" s="395"/>
      <c r="JR218" s="395"/>
      <c r="JS218" s="395"/>
      <c r="JT218" s="395"/>
      <c r="JU218" s="395"/>
      <c r="JV218" s="395"/>
      <c r="JW218" s="395"/>
      <c r="JX218" s="395"/>
      <c r="JY218" s="395"/>
      <c r="JZ218" s="395"/>
      <c r="KA218" s="395"/>
      <c r="KB218" s="395"/>
      <c r="KC218" s="395"/>
      <c r="KD218" s="395"/>
      <c r="KE218" s="395"/>
      <c r="KF218" s="395"/>
      <c r="KG218" s="395"/>
      <c r="KH218" s="395"/>
      <c r="KI218" s="395"/>
      <c r="KJ218" s="395"/>
      <c r="KK218" s="395"/>
      <c r="KL218" s="395"/>
      <c r="KM218" s="395"/>
      <c r="KN218" s="395"/>
      <c r="KO218" s="395"/>
      <c r="KP218" s="395"/>
      <c r="KQ218" s="395"/>
      <c r="KR218" s="395"/>
      <c r="KS218" s="395"/>
      <c r="KT218" s="395"/>
      <c r="KU218" s="395"/>
      <c r="KV218" s="395"/>
      <c r="KW218" s="395"/>
      <c r="KX218" s="395"/>
      <c r="KY218" s="395"/>
      <c r="KZ218" s="395"/>
      <c r="LA218" s="395"/>
      <c r="LB218" s="395"/>
      <c r="LC218" s="395"/>
      <c r="LD218" s="395"/>
      <c r="LE218" s="395"/>
      <c r="LF218" s="395"/>
      <c r="LG218" s="395"/>
      <c r="LH218" s="395"/>
      <c r="LI218" s="395"/>
      <c r="LJ218" s="395"/>
      <c r="LK218" s="395"/>
      <c r="LL218" s="395"/>
      <c r="LM218" s="395"/>
      <c r="LN218" s="395"/>
      <c r="LO218" s="395"/>
      <c r="LP218" s="395"/>
      <c r="LQ218" s="395"/>
      <c r="LR218" s="395"/>
      <c r="LS218" s="395"/>
      <c r="LT218" s="395"/>
      <c r="LU218" s="395"/>
      <c r="LV218" s="395"/>
      <c r="LW218" s="395"/>
      <c r="LX218" s="395"/>
      <c r="LY218" s="395"/>
      <c r="LZ218" s="395"/>
      <c r="MA218" s="395"/>
      <c r="MB218" s="395"/>
      <c r="MC218" s="395"/>
      <c r="MD218" s="395"/>
      <c r="ME218" s="395"/>
      <c r="MF218" s="395"/>
      <c r="MG218" s="395"/>
      <c r="MH218" s="395"/>
      <c r="MI218" s="395"/>
      <c r="MJ218" s="395"/>
      <c r="MK218" s="395"/>
      <c r="ML218" s="395"/>
      <c r="MM218" s="395"/>
      <c r="MN218" s="395"/>
      <c r="MO218" s="395"/>
      <c r="MP218" s="395"/>
      <c r="MQ218" s="395"/>
      <c r="MR218" s="395"/>
      <c r="MS218" s="395"/>
      <c r="MT218" s="395"/>
      <c r="MU218" s="395"/>
      <c r="MV218" s="395"/>
      <c r="MW218" s="395"/>
      <c r="MX218" s="395"/>
      <c r="MY218" s="395"/>
      <c r="MZ218" s="395"/>
      <c r="NA218" s="395"/>
      <c r="NB218" s="395"/>
      <c r="NC218" s="395"/>
      <c r="ND218" s="395"/>
      <c r="NE218" s="395"/>
      <c r="NF218" s="395"/>
      <c r="NG218" s="489"/>
      <c r="NH218" s="475">
        <v>3.7683151373025332</v>
      </c>
      <c r="NI218" s="475">
        <v>3.6311484663047211</v>
      </c>
      <c r="NJ218" s="475">
        <v>2.3391312969732407</v>
      </c>
      <c r="NK218" s="475">
        <v>483.3293009770008</v>
      </c>
      <c r="NL218" s="475">
        <v>2.6334182839963747</v>
      </c>
      <c r="NM218" s="475">
        <v>9.8677999999999988E-2</v>
      </c>
      <c r="NN218" s="475">
        <v>0.28369799999999995</v>
      </c>
      <c r="NO218" s="475">
        <v>2.8781000000000001E-2</v>
      </c>
      <c r="NP218" s="475">
        <v>1.5034989062907381E-2</v>
      </c>
      <c r="NQ218" s="475">
        <v>0.23154165240346014</v>
      </c>
      <c r="NR218" s="475">
        <v>0.33537365789592527</v>
      </c>
      <c r="NS218" s="475">
        <v>0</v>
      </c>
      <c r="NT218" s="475">
        <v>1.1268767431979576</v>
      </c>
      <c r="NU218" s="475">
        <v>3.693951461544233E-3</v>
      </c>
      <c r="NV218" s="475">
        <v>0</v>
      </c>
      <c r="NW218" s="475">
        <v>0.1718025237112461</v>
      </c>
      <c r="NX218" s="475">
        <v>0</v>
      </c>
      <c r="NY218" s="475">
        <v>0</v>
      </c>
      <c r="NZ218" s="475">
        <v>0.34304947720042622</v>
      </c>
      <c r="OA218" s="475">
        <v>2.0339943883276247E-2</v>
      </c>
      <c r="OB218" s="475">
        <v>0.30000000000000004</v>
      </c>
      <c r="OC218" s="475">
        <v>0.54167481497538594</v>
      </c>
      <c r="OD218" s="475">
        <v>3.7071890381174361E-13</v>
      </c>
      <c r="OE218" s="475">
        <v>3.8086377649701085E-12</v>
      </c>
      <c r="OF218" s="475">
        <v>9.0000000596046487E-2</v>
      </c>
      <c r="OG218" s="475">
        <v>5.7267948985099792E-2</v>
      </c>
      <c r="OH218" s="475">
        <v>0.34911442795485675</v>
      </c>
      <c r="OI218" s="475">
        <v>0.09</v>
      </c>
      <c r="OJ218" s="475">
        <v>4.3272670000000006E-2</v>
      </c>
      <c r="OK218" s="475">
        <v>4.8203608300000006E-2</v>
      </c>
      <c r="OL218" s="475">
        <v>0.76960777713748962</v>
      </c>
      <c r="OM218" s="475" t="s">
        <v>1395</v>
      </c>
      <c r="ON218" s="475">
        <v>1</v>
      </c>
      <c r="OO218" s="475">
        <v>207</v>
      </c>
      <c r="OP218" s="490"/>
      <c r="OQ218" s="491" t="s">
        <v>1395</v>
      </c>
      <c r="OR218" s="478" t="s">
        <v>1395</v>
      </c>
      <c r="OS218" s="479">
        <v>613828</v>
      </c>
      <c r="OT218" s="479">
        <v>2035</v>
      </c>
      <c r="OU218" s="479" t="s">
        <v>1395</v>
      </c>
      <c r="OV218" s="479" t="s">
        <v>1395</v>
      </c>
      <c r="OW218" s="479">
        <v>0</v>
      </c>
      <c r="OX218" s="479">
        <v>1</v>
      </c>
      <c r="OY218" s="480">
        <v>1</v>
      </c>
      <c r="OZ218" s="480">
        <v>0.75728771361722225</v>
      </c>
      <c r="PA218" s="481"/>
      <c r="PB218" s="482">
        <v>3.7683151373025332</v>
      </c>
      <c r="PC218" s="483"/>
      <c r="PD218" s="478">
        <v>55.37518434429078</v>
      </c>
      <c r="PE218" s="479">
        <v>5.1295251773859473E-10</v>
      </c>
      <c r="PF218" s="479">
        <v>72.953501299799356</v>
      </c>
      <c r="PG218" s="480">
        <v>3.7683151373025332</v>
      </c>
      <c r="PH218" s="483"/>
      <c r="PI218" s="478">
        <v>3.7683151373025332</v>
      </c>
      <c r="PJ218" s="479">
        <v>128275</v>
      </c>
      <c r="PK218" s="479">
        <v>175</v>
      </c>
      <c r="PL218" s="479">
        <v>-0.31903458580723232</v>
      </c>
      <c r="PM218" s="484">
        <v>36</v>
      </c>
      <c r="PN218" s="479">
        <v>9720</v>
      </c>
      <c r="PO218" s="485">
        <v>2032</v>
      </c>
      <c r="PP218" s="479">
        <v>33</v>
      </c>
      <c r="PQ218" s="479">
        <v>0</v>
      </c>
      <c r="PR218" s="486" t="s">
        <v>2021</v>
      </c>
      <c r="PS218" s="486" t="s">
        <v>1657</v>
      </c>
      <c r="PT218" s="479">
        <v>1</v>
      </c>
      <c r="PU218" s="487" t="s">
        <v>2020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row>
    <row r="219" spans="1:457" x14ac:dyDescent="0.35">
      <c r="A219" s="459" t="s">
        <v>2022</v>
      </c>
      <c r="B219" s="460">
        <v>3.4492805514953009</v>
      </c>
      <c r="C219" s="488">
        <f>NPV(About!A$94,'H2 Data'!AE$2:BH$2)/30*AB219+B219</f>
        <v>3.4492805514953009</v>
      </c>
      <c r="D219" s="462" t="s">
        <v>1592</v>
      </c>
      <c r="E219" s="463" t="s">
        <v>2022</v>
      </c>
      <c r="F219" s="463" t="s">
        <v>1391</v>
      </c>
      <c r="G219" s="463" t="s">
        <v>1392</v>
      </c>
      <c r="H219" s="463" t="s">
        <v>1393</v>
      </c>
      <c r="I219" s="463" t="s">
        <v>1394</v>
      </c>
      <c r="J219" s="464">
        <v>2036</v>
      </c>
      <c r="K219" s="465">
        <v>190</v>
      </c>
      <c r="L219" s="466">
        <v>0.11</v>
      </c>
      <c r="M219" s="466">
        <v>2.3300000000000001E-2</v>
      </c>
      <c r="N219" s="466">
        <v>0.25</v>
      </c>
      <c r="O219" s="471">
        <v>0.09</v>
      </c>
      <c r="P219" s="465">
        <v>1</v>
      </c>
      <c r="Q219" s="465">
        <v>2</v>
      </c>
      <c r="R219" s="465">
        <v>30</v>
      </c>
      <c r="S219" s="467" t="s">
        <v>1395</v>
      </c>
      <c r="T219" s="468">
        <v>24979</v>
      </c>
      <c r="U219" s="468">
        <v>246221</v>
      </c>
      <c r="V219" s="468">
        <v>85642</v>
      </c>
      <c r="W219" s="468">
        <v>7137</v>
      </c>
      <c r="X219" s="465">
        <v>0</v>
      </c>
      <c r="Y219" s="469" t="s">
        <v>1396</v>
      </c>
      <c r="Z219" s="470">
        <v>21.23</v>
      </c>
      <c r="AA219" s="469" t="s">
        <v>1397</v>
      </c>
      <c r="AB219" s="465">
        <v>0</v>
      </c>
      <c r="AC219" s="466">
        <v>0</v>
      </c>
      <c r="AD219" s="466">
        <v>0.7</v>
      </c>
      <c r="AE219" s="466">
        <v>0.7</v>
      </c>
      <c r="AF219" s="467" t="s">
        <v>1398</v>
      </c>
      <c r="AG219" s="465">
        <v>431.95</v>
      </c>
      <c r="AH219" s="465">
        <v>431.95</v>
      </c>
      <c r="AI219" s="465">
        <v>431.95</v>
      </c>
      <c r="AJ219" s="465">
        <v>30</v>
      </c>
      <c r="AK219" s="469" t="s">
        <v>1399</v>
      </c>
      <c r="AL219" s="466">
        <v>0.91</v>
      </c>
      <c r="AM219" s="466">
        <v>0.01</v>
      </c>
      <c r="AN219" s="469" t="s">
        <v>1400</v>
      </c>
      <c r="AO219" s="466"/>
      <c r="AP219" s="466"/>
      <c r="AQ219" s="466"/>
      <c r="AR219" s="466"/>
      <c r="AS219" s="466"/>
      <c r="AT219" s="466"/>
      <c r="AU219" s="466"/>
      <c r="AV219" s="466"/>
      <c r="AW219" s="466"/>
      <c r="AX219" s="466"/>
      <c r="AY219" s="466"/>
      <c r="AZ219" s="466"/>
      <c r="BA219" s="466"/>
      <c r="BB219" s="466"/>
      <c r="BC219" s="466"/>
      <c r="BD219" s="466"/>
      <c r="BE219" s="466"/>
      <c r="BF219" s="466"/>
      <c r="BG219" s="466"/>
      <c r="BH219" s="466"/>
      <c r="BI219" s="466"/>
      <c r="BJ219" s="466"/>
      <c r="BK219" s="466"/>
      <c r="BL219" s="466"/>
      <c r="BM219" s="466"/>
      <c r="BN219" s="466"/>
      <c r="BO219" s="466"/>
      <c r="BP219" s="466"/>
      <c r="BQ219" s="466"/>
      <c r="BR219" s="466"/>
      <c r="BS219" s="466"/>
      <c r="BT219" s="466"/>
      <c r="BU219" s="466"/>
      <c r="BV219" s="466"/>
      <c r="BW219" s="466"/>
      <c r="BX219" s="466"/>
      <c r="BY219" s="466"/>
      <c r="BZ219" s="466"/>
      <c r="CA219" s="466"/>
      <c r="CB219" s="466"/>
      <c r="CC219" s="466"/>
      <c r="CD219" s="466"/>
      <c r="CE219" s="466"/>
      <c r="CF219" s="466"/>
      <c r="CG219" s="466"/>
      <c r="CH219" s="466"/>
      <c r="CI219" s="466"/>
      <c r="CJ219" s="466"/>
      <c r="CK219" s="466"/>
      <c r="CL219" s="466"/>
      <c r="CM219" s="466"/>
      <c r="CN219" s="466"/>
      <c r="CO219" s="466"/>
      <c r="CP219" s="466"/>
      <c r="CQ219" s="466"/>
      <c r="CR219" s="466"/>
      <c r="CS219" s="466"/>
      <c r="CT219" s="466"/>
      <c r="CU219" s="466"/>
      <c r="CV219" s="466"/>
      <c r="CW219" s="466"/>
      <c r="CX219" s="466"/>
      <c r="CY219" s="466"/>
      <c r="CZ219" s="466"/>
      <c r="DA219" s="466"/>
      <c r="DB219" s="466"/>
      <c r="DC219" s="466"/>
      <c r="DD219" s="466"/>
      <c r="DE219" s="466"/>
      <c r="DF219" s="466"/>
      <c r="DG219" s="466"/>
      <c r="DH219" s="466"/>
      <c r="DI219" s="466"/>
      <c r="DJ219" s="466"/>
      <c r="DK219" s="466"/>
      <c r="DL219" s="466"/>
      <c r="DM219" s="466"/>
      <c r="DN219" s="466"/>
      <c r="DO219" s="466"/>
      <c r="DP219" s="466"/>
      <c r="DQ219" s="466"/>
      <c r="DR219" s="466"/>
      <c r="DS219" s="466"/>
      <c r="DT219" s="466"/>
      <c r="DU219" s="466"/>
      <c r="DV219" s="466"/>
      <c r="DW219" s="471"/>
      <c r="DX219" s="466"/>
      <c r="DY219" s="466"/>
      <c r="DZ219" s="466"/>
      <c r="EA219" s="466"/>
      <c r="EB219" s="466"/>
      <c r="EC219" s="466"/>
      <c r="ED219" s="466"/>
      <c r="EE219" s="466"/>
      <c r="EF219" s="466"/>
      <c r="EG219" s="466"/>
      <c r="EH219" s="466"/>
      <c r="EI219" s="466"/>
      <c r="EJ219" s="466"/>
      <c r="EK219" s="465"/>
      <c r="EL219" s="465"/>
      <c r="EM219" s="465"/>
      <c r="EN219" s="465"/>
      <c r="EO219" s="466"/>
      <c r="EP219" s="466"/>
      <c r="EQ219" s="466"/>
      <c r="ER219" s="465"/>
      <c r="ES219" s="465"/>
      <c r="ET219" s="465"/>
      <c r="EU219" s="465"/>
      <c r="EV219" s="465"/>
      <c r="EW219" s="467"/>
      <c r="EX219" s="467" t="s">
        <v>1401</v>
      </c>
      <c r="EY219" s="467">
        <v>0</v>
      </c>
      <c r="EZ219" s="467">
        <v>0</v>
      </c>
      <c r="FA219" s="467">
        <v>0</v>
      </c>
      <c r="FB219" s="469" t="s">
        <v>1402</v>
      </c>
      <c r="FC219" s="467">
        <v>100</v>
      </c>
      <c r="FD219" s="469" t="s">
        <v>1403</v>
      </c>
      <c r="FE219" s="467">
        <v>0</v>
      </c>
      <c r="FF219" s="469" t="s">
        <v>1404</v>
      </c>
      <c r="FG219" s="467">
        <v>0</v>
      </c>
      <c r="FH219" s="469" t="s">
        <v>1405</v>
      </c>
      <c r="FI219" s="467">
        <v>0</v>
      </c>
      <c r="FJ219" s="469" t="s">
        <v>1405</v>
      </c>
      <c r="FK219" s="467">
        <v>0</v>
      </c>
      <c r="FL219" s="472">
        <v>1</v>
      </c>
      <c r="FM219" s="473">
        <v>0</v>
      </c>
      <c r="FN219" s="473">
        <v>0</v>
      </c>
      <c r="FO219" s="473">
        <v>0</v>
      </c>
      <c r="FP219" s="473">
        <v>0</v>
      </c>
      <c r="FQ219" s="473">
        <v>0</v>
      </c>
      <c r="FR219" s="473">
        <v>0</v>
      </c>
      <c r="FS219" s="473">
        <v>0</v>
      </c>
      <c r="FT219" s="473">
        <v>0</v>
      </c>
      <c r="FU219" s="473">
        <v>0</v>
      </c>
      <c r="FV219" s="473">
        <v>93223</v>
      </c>
      <c r="FW219" s="473">
        <v>0</v>
      </c>
      <c r="FX219" s="473">
        <v>0</v>
      </c>
      <c r="FY219" s="473">
        <v>0</v>
      </c>
      <c r="FZ219" s="473">
        <v>0</v>
      </c>
      <c r="GA219" s="473">
        <v>0</v>
      </c>
      <c r="GB219" s="473">
        <v>0</v>
      </c>
      <c r="GC219" s="473">
        <v>0</v>
      </c>
      <c r="GD219" s="473">
        <v>0</v>
      </c>
      <c r="GE219" s="473">
        <v>0</v>
      </c>
      <c r="GF219" s="473">
        <v>101970</v>
      </c>
      <c r="GG219" s="473">
        <v>0</v>
      </c>
      <c r="GH219" s="473">
        <v>0</v>
      </c>
      <c r="GI219" s="473">
        <v>0</v>
      </c>
      <c r="GJ219" s="473">
        <v>0</v>
      </c>
      <c r="GK219" s="473">
        <v>0</v>
      </c>
      <c r="GL219" s="473">
        <v>0</v>
      </c>
      <c r="GM219" s="473">
        <v>0</v>
      </c>
      <c r="GN219" s="473">
        <v>0</v>
      </c>
      <c r="GO219" s="473">
        <v>0</v>
      </c>
      <c r="GP219" s="473">
        <v>0</v>
      </c>
      <c r="GQ219" s="473">
        <v>0</v>
      </c>
      <c r="GR219" s="473">
        <v>0</v>
      </c>
      <c r="GS219" s="473">
        <v>0</v>
      </c>
      <c r="GT219" s="473">
        <v>0</v>
      </c>
      <c r="GU219" s="473">
        <v>0</v>
      </c>
      <c r="GV219" s="473">
        <v>0</v>
      </c>
      <c r="GW219" s="473">
        <v>0</v>
      </c>
      <c r="GX219" s="473">
        <v>0</v>
      </c>
      <c r="GY219" s="473">
        <v>0</v>
      </c>
      <c r="GZ219" s="473">
        <v>0</v>
      </c>
      <c r="HA219" s="473">
        <v>0</v>
      </c>
      <c r="HB219" s="473">
        <v>0</v>
      </c>
      <c r="HC219" s="473">
        <v>0</v>
      </c>
      <c r="HD219" s="473">
        <v>0</v>
      </c>
      <c r="HE219" s="473">
        <v>0</v>
      </c>
      <c r="HF219" s="473">
        <v>0</v>
      </c>
      <c r="HG219" s="473">
        <v>0</v>
      </c>
      <c r="HH219" s="473">
        <v>0</v>
      </c>
      <c r="HI219" s="473">
        <v>0</v>
      </c>
      <c r="HJ219" s="473">
        <v>0</v>
      </c>
      <c r="HK219" s="473">
        <v>0</v>
      </c>
      <c r="HL219" s="473">
        <v>0</v>
      </c>
      <c r="HM219" s="473">
        <v>0</v>
      </c>
      <c r="HN219" s="473">
        <v>0</v>
      </c>
      <c r="HO219" s="473">
        <v>0</v>
      </c>
      <c r="HP219" s="473">
        <v>0</v>
      </c>
      <c r="HQ219" s="473">
        <v>0</v>
      </c>
      <c r="HR219" s="473">
        <v>0</v>
      </c>
      <c r="HS219" s="473">
        <v>0</v>
      </c>
      <c r="HT219" s="473">
        <v>0</v>
      </c>
      <c r="HU219" s="473">
        <v>0</v>
      </c>
      <c r="HV219" s="473">
        <v>0</v>
      </c>
      <c r="HW219" s="473">
        <v>0</v>
      </c>
      <c r="HX219" s="473">
        <v>0</v>
      </c>
      <c r="HY219" s="473">
        <v>0</v>
      </c>
      <c r="HZ219" s="473">
        <v>0</v>
      </c>
      <c r="IA219" s="473">
        <v>0</v>
      </c>
      <c r="IB219" s="473">
        <v>0</v>
      </c>
      <c r="IC219" s="473">
        <v>0</v>
      </c>
      <c r="ID219" s="473">
        <v>0</v>
      </c>
      <c r="IE219" s="473">
        <v>0</v>
      </c>
      <c r="IF219" s="473">
        <v>0</v>
      </c>
      <c r="IG219" s="473">
        <v>0</v>
      </c>
      <c r="IH219" s="473">
        <v>0</v>
      </c>
      <c r="II219" s="473">
        <v>0</v>
      </c>
      <c r="IJ219" s="473">
        <v>0</v>
      </c>
      <c r="IK219" s="473">
        <v>0</v>
      </c>
      <c r="IL219" s="473">
        <v>0</v>
      </c>
      <c r="IM219" s="473">
        <v>0</v>
      </c>
      <c r="IN219" s="473">
        <v>0</v>
      </c>
      <c r="IO219" s="473">
        <v>0</v>
      </c>
      <c r="IP219" s="473">
        <v>0</v>
      </c>
      <c r="IQ219" s="473">
        <v>0</v>
      </c>
      <c r="IR219" s="473">
        <v>0</v>
      </c>
      <c r="IS219" s="473">
        <v>0</v>
      </c>
      <c r="IT219" s="473">
        <v>0</v>
      </c>
      <c r="IU219" s="473">
        <v>0</v>
      </c>
      <c r="IV219" s="473">
        <v>0</v>
      </c>
      <c r="IW219" s="473">
        <v>0</v>
      </c>
      <c r="IX219" s="473">
        <v>0</v>
      </c>
      <c r="IY219" s="473">
        <v>0</v>
      </c>
      <c r="IZ219" s="473">
        <v>0</v>
      </c>
      <c r="JA219" s="473">
        <v>0</v>
      </c>
      <c r="JB219" s="473">
        <v>0</v>
      </c>
      <c r="JC219" s="473">
        <v>0</v>
      </c>
      <c r="JD219" s="473">
        <v>0</v>
      </c>
      <c r="JE219" s="473">
        <v>0</v>
      </c>
      <c r="JF219" s="473">
        <v>0</v>
      </c>
      <c r="JG219" s="473">
        <v>0</v>
      </c>
      <c r="JH219" s="473">
        <v>0</v>
      </c>
      <c r="JI219" s="467" t="s">
        <v>1406</v>
      </c>
      <c r="JJ219" s="467" t="s">
        <v>1406</v>
      </c>
      <c r="JK219" s="395"/>
      <c r="JL219" s="395"/>
      <c r="JM219" s="395"/>
      <c r="JN219" s="395"/>
      <c r="JO219" s="395"/>
      <c r="JP219" s="395"/>
      <c r="JQ219" s="395"/>
      <c r="JR219" s="395"/>
      <c r="JS219" s="395"/>
      <c r="JT219" s="395"/>
      <c r="JU219" s="395"/>
      <c r="JV219" s="395"/>
      <c r="JW219" s="395"/>
      <c r="JX219" s="395"/>
      <c r="JY219" s="395"/>
      <c r="JZ219" s="395"/>
      <c r="KA219" s="395"/>
      <c r="KB219" s="395"/>
      <c r="KC219" s="395"/>
      <c r="KD219" s="395"/>
      <c r="KE219" s="395"/>
      <c r="KF219" s="395"/>
      <c r="KG219" s="395"/>
      <c r="KH219" s="395"/>
      <c r="KI219" s="395"/>
      <c r="KJ219" s="395"/>
      <c r="KK219" s="395"/>
      <c r="KL219" s="395"/>
      <c r="KM219" s="395"/>
      <c r="KN219" s="395"/>
      <c r="KO219" s="395"/>
      <c r="KP219" s="395"/>
      <c r="KQ219" s="395"/>
      <c r="KR219" s="395"/>
      <c r="KS219" s="395"/>
      <c r="KT219" s="395"/>
      <c r="KU219" s="395"/>
      <c r="KV219" s="395"/>
      <c r="KW219" s="395"/>
      <c r="KX219" s="395"/>
      <c r="KY219" s="395"/>
      <c r="KZ219" s="395"/>
      <c r="LA219" s="395"/>
      <c r="LB219" s="395"/>
      <c r="LC219" s="395"/>
      <c r="LD219" s="395"/>
      <c r="LE219" s="395"/>
      <c r="LF219" s="395"/>
      <c r="LG219" s="395"/>
      <c r="LH219" s="395"/>
      <c r="LI219" s="395"/>
      <c r="LJ219" s="395"/>
      <c r="LK219" s="395"/>
      <c r="LL219" s="395"/>
      <c r="LM219" s="395"/>
      <c r="LN219" s="395"/>
      <c r="LO219" s="395"/>
      <c r="LP219" s="395"/>
      <c r="LQ219" s="395"/>
      <c r="LR219" s="395"/>
      <c r="LS219" s="395"/>
      <c r="LT219" s="395"/>
      <c r="LU219" s="395"/>
      <c r="LV219" s="395"/>
      <c r="LW219" s="395"/>
      <c r="LX219" s="395"/>
      <c r="LY219" s="395"/>
      <c r="LZ219" s="395"/>
      <c r="MA219" s="395"/>
      <c r="MB219" s="395"/>
      <c r="MC219" s="395"/>
      <c r="MD219" s="395"/>
      <c r="ME219" s="395"/>
      <c r="MF219" s="395"/>
      <c r="MG219" s="395"/>
      <c r="MH219" s="395"/>
      <c r="MI219" s="395"/>
      <c r="MJ219" s="395"/>
      <c r="MK219" s="395"/>
      <c r="ML219" s="395"/>
      <c r="MM219" s="395"/>
      <c r="MN219" s="395"/>
      <c r="MO219" s="395"/>
      <c r="MP219" s="395"/>
      <c r="MQ219" s="395"/>
      <c r="MR219" s="395"/>
      <c r="MS219" s="395"/>
      <c r="MT219" s="395"/>
      <c r="MU219" s="395"/>
      <c r="MV219" s="395"/>
      <c r="MW219" s="395"/>
      <c r="MX219" s="395"/>
      <c r="MY219" s="395"/>
      <c r="MZ219" s="395"/>
      <c r="NA219" s="395"/>
      <c r="NB219" s="395"/>
      <c r="NC219" s="395"/>
      <c r="ND219" s="395"/>
      <c r="NE219" s="395"/>
      <c r="NF219" s="395"/>
      <c r="NG219" s="489"/>
      <c r="NH219" s="475">
        <v>3.4492805514953009</v>
      </c>
      <c r="NI219" s="475">
        <v>3.3237267394208718</v>
      </c>
      <c r="NJ219" s="475">
        <v>2.3259026023855531</v>
      </c>
      <c r="NK219" s="475">
        <v>484.93177617868713</v>
      </c>
      <c r="NL219" s="475">
        <v>2.4350412118606202</v>
      </c>
      <c r="NM219" s="475">
        <v>8.5641999999999996E-2</v>
      </c>
      <c r="NN219" s="475">
        <v>0.246221</v>
      </c>
      <c r="NO219" s="475">
        <v>2.4979000000000001E-2</v>
      </c>
      <c r="NP219" s="475">
        <v>1.3025178586524515E-2</v>
      </c>
      <c r="NQ219" s="475">
        <v>0.20053803629168176</v>
      </c>
      <c r="NR219" s="475">
        <v>0.29108109255867398</v>
      </c>
      <c r="NS219" s="475">
        <v>0</v>
      </c>
      <c r="NT219" s="475">
        <v>1.1241225529378815</v>
      </c>
      <c r="NU219" s="475">
        <v>3.7815272555752977E-3</v>
      </c>
      <c r="NV219" s="475">
        <v>0</v>
      </c>
      <c r="NW219" s="475">
        <v>0.15007444584504223</v>
      </c>
      <c r="NX219" s="475">
        <v>0</v>
      </c>
      <c r="NY219" s="475">
        <v>0</v>
      </c>
      <c r="NZ219" s="475">
        <v>0.30003649979871622</v>
      </c>
      <c r="OA219" s="475">
        <v>2.0340093527872603E-2</v>
      </c>
      <c r="OB219" s="475">
        <v>0.30000000000000004</v>
      </c>
      <c r="OC219" s="475">
        <v>0.47128578618287581</v>
      </c>
      <c r="OD219" s="475">
        <v>3.41145851897224E-13</v>
      </c>
      <c r="OE219" s="475">
        <v>3.504814460604012E-12</v>
      </c>
      <c r="OF219" s="475">
        <v>9.0000000596046487E-2</v>
      </c>
      <c r="OG219" s="475">
        <v>5.7377281785011294E-2</v>
      </c>
      <c r="OH219" s="475">
        <v>0.34931792626241087</v>
      </c>
      <c r="OI219" s="475">
        <v>0.09</v>
      </c>
      <c r="OJ219" s="475">
        <v>4.3194999999999997E-2</v>
      </c>
      <c r="OK219" s="475">
        <v>4.8165550000000001E-2</v>
      </c>
      <c r="OL219" s="475">
        <v>0.75421905052447935</v>
      </c>
      <c r="OM219" s="475" t="s">
        <v>1395</v>
      </c>
      <c r="ON219" s="475">
        <v>1</v>
      </c>
      <c r="OO219" s="475">
        <v>208</v>
      </c>
      <c r="OP219" s="490"/>
      <c r="OQ219" s="491" t="s">
        <v>1395</v>
      </c>
      <c r="OR219" s="478" t="s">
        <v>1395</v>
      </c>
      <c r="OS219" s="479">
        <v>559172</v>
      </c>
      <c r="OT219" s="479">
        <v>2036</v>
      </c>
      <c r="OU219" s="479" t="s">
        <v>1395</v>
      </c>
      <c r="OV219" s="479" t="s">
        <v>1395</v>
      </c>
      <c r="OW219" s="479">
        <v>0</v>
      </c>
      <c r="OX219" s="479">
        <v>1</v>
      </c>
      <c r="OY219" s="480">
        <v>1</v>
      </c>
      <c r="OZ219" s="480">
        <v>0.74219091688670202</v>
      </c>
      <c r="PA219" s="481"/>
      <c r="PB219" s="482">
        <v>3.4492805514953009</v>
      </c>
      <c r="PC219" s="483"/>
      <c r="PD219" s="478">
        <v>51.13603654117869</v>
      </c>
      <c r="PE219" s="479">
        <v>5.0224558860083237E-10</v>
      </c>
      <c r="PF219" s="479">
        <v>67.536016454300963</v>
      </c>
      <c r="PG219" s="480">
        <v>3.4492805514953009</v>
      </c>
      <c r="PH219" s="483"/>
      <c r="PI219" s="478">
        <v>3.4492805514953009</v>
      </c>
      <c r="PJ219" s="479">
        <v>128465</v>
      </c>
      <c r="PK219" s="479">
        <v>190</v>
      </c>
      <c r="PL219" s="479">
        <v>-0.27289007453008951</v>
      </c>
      <c r="PM219" s="484">
        <v>36</v>
      </c>
      <c r="PN219" s="479">
        <v>9684</v>
      </c>
      <c r="PO219" s="485">
        <v>2033</v>
      </c>
      <c r="PP219" s="479">
        <v>33</v>
      </c>
      <c r="PQ219" s="479">
        <v>0</v>
      </c>
      <c r="PR219" s="486" t="s">
        <v>2023</v>
      </c>
      <c r="PS219" s="486" t="s">
        <v>1657</v>
      </c>
      <c r="PT219" s="479">
        <v>1</v>
      </c>
      <c r="PU219" s="487" t="s">
        <v>2022</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row>
    <row r="220" spans="1:457" x14ac:dyDescent="0.35">
      <c r="A220" s="459" t="s">
        <v>2024</v>
      </c>
      <c r="B220" s="460">
        <v>3.1763904769652114</v>
      </c>
      <c r="C220" s="488">
        <f>NPV(About!A$94,'H2 Data'!AE$2:BH$2)/30*AB220+B220</f>
        <v>3.1763904769652114</v>
      </c>
      <c r="D220" s="462" t="s">
        <v>1592</v>
      </c>
      <c r="E220" s="463" t="s">
        <v>2024</v>
      </c>
      <c r="F220" s="463" t="s">
        <v>1391</v>
      </c>
      <c r="G220" s="463" t="s">
        <v>1392</v>
      </c>
      <c r="H220" s="463" t="s">
        <v>1393</v>
      </c>
      <c r="I220" s="463" t="s">
        <v>1394</v>
      </c>
      <c r="J220" s="464">
        <v>2037</v>
      </c>
      <c r="K220" s="465">
        <v>205</v>
      </c>
      <c r="L220" s="466">
        <v>0.11</v>
      </c>
      <c r="M220" s="466">
        <v>2.3300000000000001E-2</v>
      </c>
      <c r="N220" s="466">
        <v>0.25</v>
      </c>
      <c r="O220" s="471">
        <v>0.09</v>
      </c>
      <c r="P220" s="465">
        <v>1</v>
      </c>
      <c r="Q220" s="465">
        <v>2</v>
      </c>
      <c r="R220" s="465">
        <v>30</v>
      </c>
      <c r="S220" s="467" t="s">
        <v>1395</v>
      </c>
      <c r="T220" s="468">
        <v>21713</v>
      </c>
      <c r="U220" s="468">
        <v>214024.99999999997</v>
      </c>
      <c r="V220" s="468">
        <v>74442.999999999985</v>
      </c>
      <c r="W220" s="468">
        <v>6203.9999999999991</v>
      </c>
      <c r="X220" s="465">
        <v>0</v>
      </c>
      <c r="Y220" s="469" t="s">
        <v>1396</v>
      </c>
      <c r="Z220" s="470">
        <v>21.3</v>
      </c>
      <c r="AA220" s="469" t="s">
        <v>1397</v>
      </c>
      <c r="AB220" s="465">
        <v>0</v>
      </c>
      <c r="AC220" s="466">
        <v>0</v>
      </c>
      <c r="AD220" s="466">
        <v>0.7</v>
      </c>
      <c r="AE220" s="466">
        <v>0.7</v>
      </c>
      <c r="AF220" s="467" t="s">
        <v>1398</v>
      </c>
      <c r="AG220" s="465">
        <v>431.23669999999998</v>
      </c>
      <c r="AH220" s="465">
        <v>431.23669999999998</v>
      </c>
      <c r="AI220" s="465">
        <v>431.23669999999998</v>
      </c>
      <c r="AJ220" s="465">
        <v>30</v>
      </c>
      <c r="AK220" s="469" t="s">
        <v>1399</v>
      </c>
      <c r="AL220" s="466">
        <v>0.91</v>
      </c>
      <c r="AM220" s="466">
        <v>0.01</v>
      </c>
      <c r="AN220" s="469" t="s">
        <v>1400</v>
      </c>
      <c r="AO220" s="466"/>
      <c r="AP220" s="466"/>
      <c r="AQ220" s="466"/>
      <c r="AR220" s="466"/>
      <c r="AS220" s="466"/>
      <c r="AT220" s="466"/>
      <c r="AU220" s="466"/>
      <c r="AV220" s="466"/>
      <c r="AW220" s="466"/>
      <c r="AX220" s="466"/>
      <c r="AY220" s="466"/>
      <c r="AZ220" s="466"/>
      <c r="BA220" s="466"/>
      <c r="BB220" s="466"/>
      <c r="BC220" s="466"/>
      <c r="BD220" s="466"/>
      <c r="BE220" s="466"/>
      <c r="BF220" s="466"/>
      <c r="BG220" s="466"/>
      <c r="BH220" s="466"/>
      <c r="BI220" s="466"/>
      <c r="BJ220" s="466"/>
      <c r="BK220" s="466"/>
      <c r="BL220" s="466"/>
      <c r="BM220" s="466"/>
      <c r="BN220" s="466"/>
      <c r="BO220" s="466"/>
      <c r="BP220" s="466"/>
      <c r="BQ220" s="466"/>
      <c r="BR220" s="466"/>
      <c r="BS220" s="466"/>
      <c r="BT220" s="466"/>
      <c r="BU220" s="466"/>
      <c r="BV220" s="466"/>
      <c r="BW220" s="466"/>
      <c r="BX220" s="466"/>
      <c r="BY220" s="466"/>
      <c r="BZ220" s="466"/>
      <c r="CA220" s="466"/>
      <c r="CB220" s="466"/>
      <c r="CC220" s="466"/>
      <c r="CD220" s="466"/>
      <c r="CE220" s="466"/>
      <c r="CF220" s="466"/>
      <c r="CG220" s="466"/>
      <c r="CH220" s="466"/>
      <c r="CI220" s="466"/>
      <c r="CJ220" s="466"/>
      <c r="CK220" s="466"/>
      <c r="CL220" s="466"/>
      <c r="CM220" s="466"/>
      <c r="CN220" s="466"/>
      <c r="CO220" s="466"/>
      <c r="CP220" s="466"/>
      <c r="CQ220" s="466"/>
      <c r="CR220" s="466"/>
      <c r="CS220" s="466"/>
      <c r="CT220" s="466"/>
      <c r="CU220" s="466"/>
      <c r="CV220" s="466"/>
      <c r="CW220" s="466"/>
      <c r="CX220" s="466"/>
      <c r="CY220" s="466"/>
      <c r="CZ220" s="466"/>
      <c r="DA220" s="466"/>
      <c r="DB220" s="466"/>
      <c r="DC220" s="466"/>
      <c r="DD220" s="466"/>
      <c r="DE220" s="466"/>
      <c r="DF220" s="466"/>
      <c r="DG220" s="466"/>
      <c r="DH220" s="466"/>
      <c r="DI220" s="466"/>
      <c r="DJ220" s="466"/>
      <c r="DK220" s="466"/>
      <c r="DL220" s="466"/>
      <c r="DM220" s="466"/>
      <c r="DN220" s="466"/>
      <c r="DO220" s="466"/>
      <c r="DP220" s="466"/>
      <c r="DQ220" s="466"/>
      <c r="DR220" s="466"/>
      <c r="DS220" s="466"/>
      <c r="DT220" s="466"/>
      <c r="DU220" s="466"/>
      <c r="DV220" s="466"/>
      <c r="DW220" s="471"/>
      <c r="DX220" s="466"/>
      <c r="DY220" s="466"/>
      <c r="DZ220" s="466"/>
      <c r="EA220" s="466"/>
      <c r="EB220" s="466"/>
      <c r="EC220" s="466"/>
      <c r="ED220" s="466"/>
      <c r="EE220" s="466"/>
      <c r="EF220" s="466"/>
      <c r="EG220" s="466"/>
      <c r="EH220" s="466"/>
      <c r="EI220" s="466"/>
      <c r="EJ220" s="466"/>
      <c r="EK220" s="465"/>
      <c r="EL220" s="465"/>
      <c r="EM220" s="465"/>
      <c r="EN220" s="465"/>
      <c r="EO220" s="466"/>
      <c r="EP220" s="466"/>
      <c r="EQ220" s="466"/>
      <c r="ER220" s="465"/>
      <c r="ES220" s="465"/>
      <c r="ET220" s="465"/>
      <c r="EU220" s="465"/>
      <c r="EV220" s="465"/>
      <c r="EW220" s="467"/>
      <c r="EX220" s="467" t="s">
        <v>1401</v>
      </c>
      <c r="EY220" s="467">
        <v>0</v>
      </c>
      <c r="EZ220" s="467">
        <v>0</v>
      </c>
      <c r="FA220" s="467">
        <v>0</v>
      </c>
      <c r="FB220" s="469" t="s">
        <v>1402</v>
      </c>
      <c r="FC220" s="467">
        <v>100</v>
      </c>
      <c r="FD220" s="469" t="s">
        <v>1403</v>
      </c>
      <c r="FE220" s="467">
        <v>0</v>
      </c>
      <c r="FF220" s="469" t="s">
        <v>1404</v>
      </c>
      <c r="FG220" s="467">
        <v>0</v>
      </c>
      <c r="FH220" s="469" t="s">
        <v>1405</v>
      </c>
      <c r="FI220" s="467">
        <v>0</v>
      </c>
      <c r="FJ220" s="469" t="s">
        <v>1405</v>
      </c>
      <c r="FK220" s="467">
        <v>0</v>
      </c>
      <c r="FL220" s="472">
        <v>1</v>
      </c>
      <c r="FM220" s="473">
        <v>0</v>
      </c>
      <c r="FN220" s="473">
        <v>0</v>
      </c>
      <c r="FO220" s="473">
        <v>0</v>
      </c>
      <c r="FP220" s="473">
        <v>0</v>
      </c>
      <c r="FQ220" s="473">
        <v>0</v>
      </c>
      <c r="FR220" s="473">
        <v>0</v>
      </c>
      <c r="FS220" s="473">
        <v>0</v>
      </c>
      <c r="FT220" s="473">
        <v>0</v>
      </c>
      <c r="FU220" s="473">
        <v>0</v>
      </c>
      <c r="FV220" s="473">
        <v>92194</v>
      </c>
      <c r="FW220" s="473">
        <v>0</v>
      </c>
      <c r="FX220" s="473">
        <v>0</v>
      </c>
      <c r="FY220" s="473">
        <v>0</v>
      </c>
      <c r="FZ220" s="473">
        <v>0</v>
      </c>
      <c r="GA220" s="473">
        <v>0</v>
      </c>
      <c r="GB220" s="473">
        <v>0</v>
      </c>
      <c r="GC220" s="473">
        <v>0</v>
      </c>
      <c r="GD220" s="473">
        <v>0</v>
      </c>
      <c r="GE220" s="473">
        <v>0</v>
      </c>
      <c r="GF220" s="473">
        <v>104039.99999999999</v>
      </c>
      <c r="GG220" s="473">
        <v>0</v>
      </c>
      <c r="GH220" s="473">
        <v>0</v>
      </c>
      <c r="GI220" s="473">
        <v>0</v>
      </c>
      <c r="GJ220" s="473">
        <v>0</v>
      </c>
      <c r="GK220" s="473">
        <v>0</v>
      </c>
      <c r="GL220" s="473">
        <v>0</v>
      </c>
      <c r="GM220" s="473">
        <v>0</v>
      </c>
      <c r="GN220" s="473">
        <v>0</v>
      </c>
      <c r="GO220" s="473">
        <v>0</v>
      </c>
      <c r="GP220" s="473">
        <v>0</v>
      </c>
      <c r="GQ220" s="473">
        <v>0</v>
      </c>
      <c r="GR220" s="473">
        <v>0</v>
      </c>
      <c r="GS220" s="473">
        <v>0</v>
      </c>
      <c r="GT220" s="473">
        <v>0</v>
      </c>
      <c r="GU220" s="473">
        <v>0</v>
      </c>
      <c r="GV220" s="473">
        <v>0</v>
      </c>
      <c r="GW220" s="473">
        <v>0</v>
      </c>
      <c r="GX220" s="473">
        <v>0</v>
      </c>
      <c r="GY220" s="473">
        <v>0</v>
      </c>
      <c r="GZ220" s="473">
        <v>0</v>
      </c>
      <c r="HA220" s="473">
        <v>0</v>
      </c>
      <c r="HB220" s="473">
        <v>0</v>
      </c>
      <c r="HC220" s="473">
        <v>0</v>
      </c>
      <c r="HD220" s="473">
        <v>0</v>
      </c>
      <c r="HE220" s="473">
        <v>0</v>
      </c>
      <c r="HF220" s="473">
        <v>0</v>
      </c>
      <c r="HG220" s="473">
        <v>0</v>
      </c>
      <c r="HH220" s="473">
        <v>0</v>
      </c>
      <c r="HI220" s="473">
        <v>0</v>
      </c>
      <c r="HJ220" s="473">
        <v>0</v>
      </c>
      <c r="HK220" s="473">
        <v>0</v>
      </c>
      <c r="HL220" s="473">
        <v>0</v>
      </c>
      <c r="HM220" s="473">
        <v>0</v>
      </c>
      <c r="HN220" s="473">
        <v>0</v>
      </c>
      <c r="HO220" s="473">
        <v>0</v>
      </c>
      <c r="HP220" s="473">
        <v>0</v>
      </c>
      <c r="HQ220" s="473">
        <v>0</v>
      </c>
      <c r="HR220" s="473">
        <v>0</v>
      </c>
      <c r="HS220" s="473">
        <v>0</v>
      </c>
      <c r="HT220" s="473">
        <v>0</v>
      </c>
      <c r="HU220" s="473">
        <v>0</v>
      </c>
      <c r="HV220" s="473">
        <v>0</v>
      </c>
      <c r="HW220" s="473">
        <v>0</v>
      </c>
      <c r="HX220" s="473">
        <v>0</v>
      </c>
      <c r="HY220" s="473">
        <v>0</v>
      </c>
      <c r="HZ220" s="473">
        <v>0</v>
      </c>
      <c r="IA220" s="473">
        <v>0</v>
      </c>
      <c r="IB220" s="473">
        <v>0</v>
      </c>
      <c r="IC220" s="473">
        <v>0</v>
      </c>
      <c r="ID220" s="473">
        <v>0</v>
      </c>
      <c r="IE220" s="473">
        <v>0</v>
      </c>
      <c r="IF220" s="473">
        <v>0</v>
      </c>
      <c r="IG220" s="473">
        <v>0</v>
      </c>
      <c r="IH220" s="473">
        <v>0</v>
      </c>
      <c r="II220" s="473">
        <v>0</v>
      </c>
      <c r="IJ220" s="473">
        <v>0</v>
      </c>
      <c r="IK220" s="473">
        <v>0</v>
      </c>
      <c r="IL220" s="473">
        <v>0</v>
      </c>
      <c r="IM220" s="473">
        <v>0</v>
      </c>
      <c r="IN220" s="473">
        <v>0</v>
      </c>
      <c r="IO220" s="473">
        <v>0</v>
      </c>
      <c r="IP220" s="473">
        <v>0</v>
      </c>
      <c r="IQ220" s="473">
        <v>0</v>
      </c>
      <c r="IR220" s="473">
        <v>0</v>
      </c>
      <c r="IS220" s="473">
        <v>0</v>
      </c>
      <c r="IT220" s="473">
        <v>0</v>
      </c>
      <c r="IU220" s="473">
        <v>0</v>
      </c>
      <c r="IV220" s="473">
        <v>0</v>
      </c>
      <c r="IW220" s="473">
        <v>0</v>
      </c>
      <c r="IX220" s="473">
        <v>0</v>
      </c>
      <c r="IY220" s="473">
        <v>0</v>
      </c>
      <c r="IZ220" s="473">
        <v>0</v>
      </c>
      <c r="JA220" s="473">
        <v>0</v>
      </c>
      <c r="JB220" s="473">
        <v>0</v>
      </c>
      <c r="JC220" s="473">
        <v>0</v>
      </c>
      <c r="JD220" s="473">
        <v>0</v>
      </c>
      <c r="JE220" s="473">
        <v>0</v>
      </c>
      <c r="JF220" s="473">
        <v>0</v>
      </c>
      <c r="JG220" s="473">
        <v>0</v>
      </c>
      <c r="JH220" s="473">
        <v>0</v>
      </c>
      <c r="JI220" s="467" t="s">
        <v>1406</v>
      </c>
      <c r="JJ220" s="467" t="s">
        <v>1406</v>
      </c>
      <c r="JK220" s="395"/>
      <c r="JL220" s="395"/>
      <c r="JM220" s="395"/>
      <c r="JN220" s="395"/>
      <c r="JO220" s="395"/>
      <c r="JP220" s="395"/>
      <c r="JQ220" s="395"/>
      <c r="JR220" s="395"/>
      <c r="JS220" s="395"/>
      <c r="JT220" s="395"/>
      <c r="JU220" s="395"/>
      <c r="JV220" s="395"/>
      <c r="JW220" s="395"/>
      <c r="JX220" s="395"/>
      <c r="JY220" s="395"/>
      <c r="JZ220" s="395"/>
      <c r="KA220" s="395"/>
      <c r="KB220" s="395"/>
      <c r="KC220" s="395"/>
      <c r="KD220" s="395"/>
      <c r="KE220" s="395"/>
      <c r="KF220" s="395"/>
      <c r="KG220" s="395"/>
      <c r="KH220" s="395"/>
      <c r="KI220" s="395"/>
      <c r="KJ220" s="395"/>
      <c r="KK220" s="395"/>
      <c r="KL220" s="395"/>
      <c r="KM220" s="395"/>
      <c r="KN220" s="395"/>
      <c r="KO220" s="395"/>
      <c r="KP220" s="395"/>
      <c r="KQ220" s="395"/>
      <c r="KR220" s="395"/>
      <c r="KS220" s="395"/>
      <c r="KT220" s="395"/>
      <c r="KU220" s="395"/>
      <c r="KV220" s="395"/>
      <c r="KW220" s="395"/>
      <c r="KX220" s="395"/>
      <c r="KY220" s="395"/>
      <c r="KZ220" s="395"/>
      <c r="LA220" s="395"/>
      <c r="LB220" s="395"/>
      <c r="LC220" s="395"/>
      <c r="LD220" s="395"/>
      <c r="LE220" s="395"/>
      <c r="LF220" s="395"/>
      <c r="LG220" s="395"/>
      <c r="LH220" s="395"/>
      <c r="LI220" s="395"/>
      <c r="LJ220" s="395"/>
      <c r="LK220" s="395"/>
      <c r="LL220" s="395"/>
      <c r="LM220" s="395"/>
      <c r="LN220" s="395"/>
      <c r="LO220" s="395"/>
      <c r="LP220" s="395"/>
      <c r="LQ220" s="395"/>
      <c r="LR220" s="395"/>
      <c r="LS220" s="395"/>
      <c r="LT220" s="395"/>
      <c r="LU220" s="395"/>
      <c r="LV220" s="395"/>
      <c r="LW220" s="395"/>
      <c r="LX220" s="395"/>
      <c r="LY220" s="395"/>
      <c r="LZ220" s="395"/>
      <c r="MA220" s="395"/>
      <c r="MB220" s="395"/>
      <c r="MC220" s="395"/>
      <c r="MD220" s="395"/>
      <c r="ME220" s="395"/>
      <c r="MF220" s="395"/>
      <c r="MG220" s="395"/>
      <c r="MH220" s="395"/>
      <c r="MI220" s="395"/>
      <c r="MJ220" s="395"/>
      <c r="MK220" s="395"/>
      <c r="ML220" s="395"/>
      <c r="MM220" s="395"/>
      <c r="MN220" s="395"/>
      <c r="MO220" s="395"/>
      <c r="MP220" s="395"/>
      <c r="MQ220" s="395"/>
      <c r="MR220" s="395"/>
      <c r="MS220" s="395"/>
      <c r="MT220" s="395"/>
      <c r="MU220" s="395"/>
      <c r="MV220" s="395"/>
      <c r="MW220" s="395"/>
      <c r="MX220" s="395"/>
      <c r="MY220" s="395"/>
      <c r="MZ220" s="395"/>
      <c r="NA220" s="395"/>
      <c r="NB220" s="395"/>
      <c r="NC220" s="395"/>
      <c r="ND220" s="395"/>
      <c r="NE220" s="395"/>
      <c r="NF220" s="395"/>
      <c r="NG220" s="489"/>
      <c r="NH220" s="475">
        <v>3.1763904769652114</v>
      </c>
      <c r="NI220" s="475">
        <v>3.0607698636036775</v>
      </c>
      <c r="NJ220" s="475">
        <v>2.3148193480203667</v>
      </c>
      <c r="NK220" s="475">
        <v>486.48262293047929</v>
      </c>
      <c r="NL220" s="475">
        <v>2.2655021833102866</v>
      </c>
      <c r="NM220" s="475">
        <v>7.4442999999999981E-2</v>
      </c>
      <c r="NN220" s="475">
        <v>0.21402499999999997</v>
      </c>
      <c r="NO220" s="475">
        <v>2.1713E-2</v>
      </c>
      <c r="NP220" s="475">
        <v>1.1303108910056068E-2</v>
      </c>
      <c r="NQ220" s="475">
        <v>0.17398329552787134</v>
      </c>
      <c r="NR220" s="475">
        <v>0.25302896742147202</v>
      </c>
      <c r="NS220" s="475">
        <v>0</v>
      </c>
      <c r="NT220" s="475">
        <v>1.1222485516412555</v>
      </c>
      <c r="NU220" s="475">
        <v>3.8708363939144617E-3</v>
      </c>
      <c r="NV220" s="475">
        <v>0</v>
      </c>
      <c r="NW220" s="475">
        <v>0.13149777969773202</v>
      </c>
      <c r="NX220" s="475">
        <v>0</v>
      </c>
      <c r="NY220" s="475">
        <v>0</v>
      </c>
      <c r="NZ220" s="475">
        <v>0.2632846348079293</v>
      </c>
      <c r="OA220" s="475">
        <v>2.0339956353659538E-2</v>
      </c>
      <c r="OB220" s="475">
        <v>0.30000000000000004</v>
      </c>
      <c r="OC220" s="475">
        <v>0.41088161702176185</v>
      </c>
      <c r="OD220" s="475">
        <v>2.9956432679069695E-13</v>
      </c>
      <c r="OE220" s="475">
        <v>3.0776202570783308E-12</v>
      </c>
      <c r="OF220" s="475">
        <v>9.0000000596046487E-2</v>
      </c>
      <c r="OG220" s="475">
        <v>5.7523652911186232E-2</v>
      </c>
      <c r="OH220" s="475">
        <v>0.349533400847788</v>
      </c>
      <c r="OI220" s="475">
        <v>0.09</v>
      </c>
      <c r="OJ220" s="475">
        <v>4.3123669999999996E-2</v>
      </c>
      <c r="OK220" s="475">
        <v>4.8130598300000001E-2</v>
      </c>
      <c r="OL220" s="475">
        <v>0.73918862128853147</v>
      </c>
      <c r="OM220" s="475" t="s">
        <v>1395</v>
      </c>
      <c r="ON220" s="475">
        <v>1</v>
      </c>
      <c r="OO220" s="475">
        <v>209</v>
      </c>
      <c r="OP220" s="490"/>
      <c r="OQ220" s="491" t="s">
        <v>1395</v>
      </c>
      <c r="OR220" s="478" t="s">
        <v>1395</v>
      </c>
      <c r="OS220" s="479">
        <v>512618.99999999994</v>
      </c>
      <c r="OT220" s="479">
        <v>2037</v>
      </c>
      <c r="OU220" s="479" t="s">
        <v>1395</v>
      </c>
      <c r="OV220" s="479" t="s">
        <v>1395</v>
      </c>
      <c r="OW220" s="479">
        <v>0</v>
      </c>
      <c r="OX220" s="479">
        <v>1</v>
      </c>
      <c r="OY220" s="480">
        <v>1</v>
      </c>
      <c r="OZ220" s="480">
        <v>0.72739595297858162</v>
      </c>
      <c r="PA220" s="481"/>
      <c r="PB220" s="482">
        <v>3.1763904769652114</v>
      </c>
      <c r="PC220" s="483"/>
      <c r="PD220" s="478">
        <v>47.002864476679079</v>
      </c>
      <c r="PE220" s="479">
        <v>4.6636308430927433E-10</v>
      </c>
      <c r="PF220" s="479">
        <v>62.262398279819301</v>
      </c>
      <c r="PG220" s="480">
        <v>3.1763904769652114</v>
      </c>
      <c r="PH220" s="483"/>
      <c r="PI220" s="478">
        <v>3.1763904769652114</v>
      </c>
      <c r="PJ220" s="479">
        <v>128670</v>
      </c>
      <c r="PK220" s="479">
        <v>205</v>
      </c>
      <c r="PL220" s="479">
        <v>-0.15782915970697831</v>
      </c>
      <c r="PM220" s="484">
        <v>36</v>
      </c>
      <c r="PN220" s="479">
        <v>9648</v>
      </c>
      <c r="PO220" s="485">
        <v>2034</v>
      </c>
      <c r="PP220" s="479">
        <v>33</v>
      </c>
      <c r="PQ220" s="479">
        <v>0</v>
      </c>
      <c r="PR220" s="486" t="s">
        <v>2025</v>
      </c>
      <c r="PS220" s="486" t="s">
        <v>1657</v>
      </c>
      <c r="PT220" s="479">
        <v>1</v>
      </c>
      <c r="PU220" s="487" t="s">
        <v>2024</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row>
    <row r="221" spans="1:457" x14ac:dyDescent="0.35">
      <c r="A221" s="459" t="s">
        <v>2026</v>
      </c>
      <c r="B221" s="460">
        <v>3.0185613172582331</v>
      </c>
      <c r="C221" s="488">
        <f>NPV(About!A$94,'H2 Data'!AE$2:BH$2)/30*AB221+B221</f>
        <v>3.0185613172582331</v>
      </c>
      <c r="D221" s="462" t="s">
        <v>1592</v>
      </c>
      <c r="E221" s="463" t="s">
        <v>2026</v>
      </c>
      <c r="F221" s="463" t="s">
        <v>1391</v>
      </c>
      <c r="G221" s="463" t="s">
        <v>1392</v>
      </c>
      <c r="H221" s="463" t="s">
        <v>1393</v>
      </c>
      <c r="I221" s="463" t="s">
        <v>1394</v>
      </c>
      <c r="J221" s="464">
        <v>2038</v>
      </c>
      <c r="K221" s="465">
        <v>220</v>
      </c>
      <c r="L221" s="466">
        <v>0.11</v>
      </c>
      <c r="M221" s="466">
        <v>2.3300000000000001E-2</v>
      </c>
      <c r="N221" s="466">
        <v>0.25</v>
      </c>
      <c r="O221" s="471">
        <v>0.09</v>
      </c>
      <c r="P221" s="465">
        <v>1</v>
      </c>
      <c r="Q221" s="465">
        <v>2</v>
      </c>
      <c r="R221" s="465">
        <v>30</v>
      </c>
      <c r="S221" s="467" t="s">
        <v>1395</v>
      </c>
      <c r="T221" s="468">
        <v>19880.000000000004</v>
      </c>
      <c r="U221" s="468">
        <v>195963</v>
      </c>
      <c r="V221" s="468">
        <v>68161</v>
      </c>
      <c r="W221" s="468">
        <v>5680</v>
      </c>
      <c r="X221" s="465">
        <v>0</v>
      </c>
      <c r="Y221" s="469" t="s">
        <v>1396</v>
      </c>
      <c r="Z221" s="470">
        <v>21.37</v>
      </c>
      <c r="AA221" s="469" t="s">
        <v>1397</v>
      </c>
      <c r="AB221" s="465">
        <v>0</v>
      </c>
      <c r="AC221" s="466">
        <v>0</v>
      </c>
      <c r="AD221" s="466">
        <v>0.7</v>
      </c>
      <c r="AE221" s="466">
        <v>0.7</v>
      </c>
      <c r="AF221" s="467" t="s">
        <v>1398</v>
      </c>
      <c r="AG221" s="465">
        <v>430.57670000000002</v>
      </c>
      <c r="AH221" s="465">
        <v>430.57670000000002</v>
      </c>
      <c r="AI221" s="465">
        <v>430.57670000000002</v>
      </c>
      <c r="AJ221" s="465">
        <v>30</v>
      </c>
      <c r="AK221" s="469" t="s">
        <v>1399</v>
      </c>
      <c r="AL221" s="466">
        <v>0.91</v>
      </c>
      <c r="AM221" s="466">
        <v>0.01</v>
      </c>
      <c r="AN221" s="469" t="s">
        <v>1400</v>
      </c>
      <c r="AO221" s="466"/>
      <c r="AP221" s="466"/>
      <c r="AQ221" s="466"/>
      <c r="AR221" s="466"/>
      <c r="AS221" s="466"/>
      <c r="AT221" s="466"/>
      <c r="AU221" s="466"/>
      <c r="AV221" s="466"/>
      <c r="AW221" s="466"/>
      <c r="AX221" s="466"/>
      <c r="AY221" s="466"/>
      <c r="AZ221" s="466"/>
      <c r="BA221" s="466"/>
      <c r="BB221" s="466"/>
      <c r="BC221" s="466"/>
      <c r="BD221" s="466"/>
      <c r="BE221" s="466"/>
      <c r="BF221" s="466"/>
      <c r="BG221" s="466"/>
      <c r="BH221" s="466"/>
      <c r="BI221" s="466"/>
      <c r="BJ221" s="466"/>
      <c r="BK221" s="466"/>
      <c r="BL221" s="466"/>
      <c r="BM221" s="466"/>
      <c r="BN221" s="466"/>
      <c r="BO221" s="466"/>
      <c r="BP221" s="466"/>
      <c r="BQ221" s="466"/>
      <c r="BR221" s="466"/>
      <c r="BS221" s="466"/>
      <c r="BT221" s="466"/>
      <c r="BU221" s="466"/>
      <c r="BV221" s="466"/>
      <c r="BW221" s="466"/>
      <c r="BX221" s="466"/>
      <c r="BY221" s="466"/>
      <c r="BZ221" s="466"/>
      <c r="CA221" s="466"/>
      <c r="CB221" s="466"/>
      <c r="CC221" s="466"/>
      <c r="CD221" s="466"/>
      <c r="CE221" s="466"/>
      <c r="CF221" s="466"/>
      <c r="CG221" s="466"/>
      <c r="CH221" s="466"/>
      <c r="CI221" s="466"/>
      <c r="CJ221" s="466"/>
      <c r="CK221" s="466"/>
      <c r="CL221" s="466"/>
      <c r="CM221" s="466"/>
      <c r="CN221" s="466"/>
      <c r="CO221" s="466"/>
      <c r="CP221" s="466"/>
      <c r="CQ221" s="466"/>
      <c r="CR221" s="466"/>
      <c r="CS221" s="466"/>
      <c r="CT221" s="466"/>
      <c r="CU221" s="466"/>
      <c r="CV221" s="466"/>
      <c r="CW221" s="466"/>
      <c r="CX221" s="466"/>
      <c r="CY221" s="466"/>
      <c r="CZ221" s="466"/>
      <c r="DA221" s="466"/>
      <c r="DB221" s="466"/>
      <c r="DC221" s="466"/>
      <c r="DD221" s="466"/>
      <c r="DE221" s="466"/>
      <c r="DF221" s="466"/>
      <c r="DG221" s="466"/>
      <c r="DH221" s="466"/>
      <c r="DI221" s="466"/>
      <c r="DJ221" s="466"/>
      <c r="DK221" s="466"/>
      <c r="DL221" s="466"/>
      <c r="DM221" s="466"/>
      <c r="DN221" s="466"/>
      <c r="DO221" s="466"/>
      <c r="DP221" s="466"/>
      <c r="DQ221" s="466"/>
      <c r="DR221" s="466"/>
      <c r="DS221" s="466"/>
      <c r="DT221" s="466"/>
      <c r="DU221" s="466"/>
      <c r="DV221" s="466"/>
      <c r="DW221" s="471"/>
      <c r="DX221" s="466"/>
      <c r="DY221" s="466"/>
      <c r="DZ221" s="466"/>
      <c r="EA221" s="466"/>
      <c r="EB221" s="466"/>
      <c r="EC221" s="466"/>
      <c r="ED221" s="466"/>
      <c r="EE221" s="466"/>
      <c r="EF221" s="466"/>
      <c r="EG221" s="466"/>
      <c r="EH221" s="466"/>
      <c r="EI221" s="466"/>
      <c r="EJ221" s="466"/>
      <c r="EK221" s="465"/>
      <c r="EL221" s="465"/>
      <c r="EM221" s="465"/>
      <c r="EN221" s="465"/>
      <c r="EO221" s="466"/>
      <c r="EP221" s="466"/>
      <c r="EQ221" s="466"/>
      <c r="ER221" s="465"/>
      <c r="ES221" s="465"/>
      <c r="ET221" s="465"/>
      <c r="EU221" s="465"/>
      <c r="EV221" s="465"/>
      <c r="EW221" s="467"/>
      <c r="EX221" s="467" t="s">
        <v>1401</v>
      </c>
      <c r="EY221" s="467">
        <v>0</v>
      </c>
      <c r="EZ221" s="467">
        <v>0</v>
      </c>
      <c r="FA221" s="467">
        <v>0</v>
      </c>
      <c r="FB221" s="469" t="s">
        <v>1402</v>
      </c>
      <c r="FC221" s="467">
        <v>100</v>
      </c>
      <c r="FD221" s="469" t="s">
        <v>1403</v>
      </c>
      <c r="FE221" s="467">
        <v>0</v>
      </c>
      <c r="FF221" s="469" t="s">
        <v>1404</v>
      </c>
      <c r="FG221" s="467">
        <v>0</v>
      </c>
      <c r="FH221" s="469" t="s">
        <v>1405</v>
      </c>
      <c r="FI221" s="467">
        <v>0</v>
      </c>
      <c r="FJ221" s="469" t="s">
        <v>1405</v>
      </c>
      <c r="FK221" s="467">
        <v>0</v>
      </c>
      <c r="FL221" s="472">
        <v>1</v>
      </c>
      <c r="FM221" s="473">
        <v>0</v>
      </c>
      <c r="FN221" s="473">
        <v>0</v>
      </c>
      <c r="FO221" s="473">
        <v>0</v>
      </c>
      <c r="FP221" s="473">
        <v>0</v>
      </c>
      <c r="FQ221" s="473">
        <v>0</v>
      </c>
      <c r="FR221" s="473">
        <v>0</v>
      </c>
      <c r="FS221" s="473">
        <v>0</v>
      </c>
      <c r="FT221" s="473">
        <v>0</v>
      </c>
      <c r="FU221" s="473">
        <v>0</v>
      </c>
      <c r="FV221" s="473">
        <v>91392.000000000015</v>
      </c>
      <c r="FW221" s="473">
        <v>0</v>
      </c>
      <c r="FX221" s="473">
        <v>0</v>
      </c>
      <c r="FY221" s="473">
        <v>0</v>
      </c>
      <c r="FZ221" s="473">
        <v>0</v>
      </c>
      <c r="GA221" s="473">
        <v>0</v>
      </c>
      <c r="GB221" s="473">
        <v>0</v>
      </c>
      <c r="GC221" s="473">
        <v>0</v>
      </c>
      <c r="GD221" s="473">
        <v>0</v>
      </c>
      <c r="GE221" s="473">
        <v>0</v>
      </c>
      <c r="GF221" s="473">
        <v>106152.00000000001</v>
      </c>
      <c r="GG221" s="473">
        <v>0</v>
      </c>
      <c r="GH221" s="473">
        <v>0</v>
      </c>
      <c r="GI221" s="473">
        <v>0</v>
      </c>
      <c r="GJ221" s="473">
        <v>0</v>
      </c>
      <c r="GK221" s="473">
        <v>0</v>
      </c>
      <c r="GL221" s="473">
        <v>0</v>
      </c>
      <c r="GM221" s="473">
        <v>0</v>
      </c>
      <c r="GN221" s="473">
        <v>0</v>
      </c>
      <c r="GO221" s="473">
        <v>0</v>
      </c>
      <c r="GP221" s="473">
        <v>0</v>
      </c>
      <c r="GQ221" s="473">
        <v>0</v>
      </c>
      <c r="GR221" s="473">
        <v>0</v>
      </c>
      <c r="GS221" s="473">
        <v>0</v>
      </c>
      <c r="GT221" s="473">
        <v>0</v>
      </c>
      <c r="GU221" s="473">
        <v>0</v>
      </c>
      <c r="GV221" s="473">
        <v>0</v>
      </c>
      <c r="GW221" s="473">
        <v>0</v>
      </c>
      <c r="GX221" s="473">
        <v>0</v>
      </c>
      <c r="GY221" s="473">
        <v>0</v>
      </c>
      <c r="GZ221" s="473">
        <v>0</v>
      </c>
      <c r="HA221" s="473">
        <v>0</v>
      </c>
      <c r="HB221" s="473">
        <v>0</v>
      </c>
      <c r="HC221" s="473">
        <v>0</v>
      </c>
      <c r="HD221" s="473">
        <v>0</v>
      </c>
      <c r="HE221" s="473">
        <v>0</v>
      </c>
      <c r="HF221" s="473">
        <v>0</v>
      </c>
      <c r="HG221" s="473">
        <v>0</v>
      </c>
      <c r="HH221" s="473">
        <v>0</v>
      </c>
      <c r="HI221" s="473">
        <v>0</v>
      </c>
      <c r="HJ221" s="473">
        <v>0</v>
      </c>
      <c r="HK221" s="473">
        <v>0</v>
      </c>
      <c r="HL221" s="473">
        <v>0</v>
      </c>
      <c r="HM221" s="473">
        <v>0</v>
      </c>
      <c r="HN221" s="473">
        <v>0</v>
      </c>
      <c r="HO221" s="473">
        <v>0</v>
      </c>
      <c r="HP221" s="473">
        <v>0</v>
      </c>
      <c r="HQ221" s="473">
        <v>0</v>
      </c>
      <c r="HR221" s="473">
        <v>0</v>
      </c>
      <c r="HS221" s="473">
        <v>0</v>
      </c>
      <c r="HT221" s="473">
        <v>0</v>
      </c>
      <c r="HU221" s="473">
        <v>0</v>
      </c>
      <c r="HV221" s="473">
        <v>0</v>
      </c>
      <c r="HW221" s="473">
        <v>0</v>
      </c>
      <c r="HX221" s="473">
        <v>0</v>
      </c>
      <c r="HY221" s="473">
        <v>0</v>
      </c>
      <c r="HZ221" s="473">
        <v>0</v>
      </c>
      <c r="IA221" s="473">
        <v>0</v>
      </c>
      <c r="IB221" s="473">
        <v>0</v>
      </c>
      <c r="IC221" s="473">
        <v>0</v>
      </c>
      <c r="ID221" s="473">
        <v>0</v>
      </c>
      <c r="IE221" s="473">
        <v>0</v>
      </c>
      <c r="IF221" s="473">
        <v>0</v>
      </c>
      <c r="IG221" s="473">
        <v>0</v>
      </c>
      <c r="IH221" s="473">
        <v>0</v>
      </c>
      <c r="II221" s="473">
        <v>0</v>
      </c>
      <c r="IJ221" s="473">
        <v>0</v>
      </c>
      <c r="IK221" s="473">
        <v>0</v>
      </c>
      <c r="IL221" s="473">
        <v>0</v>
      </c>
      <c r="IM221" s="473">
        <v>0</v>
      </c>
      <c r="IN221" s="473">
        <v>0</v>
      </c>
      <c r="IO221" s="473">
        <v>0</v>
      </c>
      <c r="IP221" s="473">
        <v>0</v>
      </c>
      <c r="IQ221" s="473">
        <v>0</v>
      </c>
      <c r="IR221" s="473">
        <v>0</v>
      </c>
      <c r="IS221" s="473">
        <v>0</v>
      </c>
      <c r="IT221" s="473">
        <v>0</v>
      </c>
      <c r="IU221" s="473">
        <v>0</v>
      </c>
      <c r="IV221" s="473">
        <v>0</v>
      </c>
      <c r="IW221" s="473">
        <v>0</v>
      </c>
      <c r="IX221" s="473">
        <v>0</v>
      </c>
      <c r="IY221" s="473">
        <v>0</v>
      </c>
      <c r="IZ221" s="473">
        <v>0</v>
      </c>
      <c r="JA221" s="473">
        <v>0</v>
      </c>
      <c r="JB221" s="473">
        <v>0</v>
      </c>
      <c r="JC221" s="473">
        <v>0</v>
      </c>
      <c r="JD221" s="473">
        <v>0</v>
      </c>
      <c r="JE221" s="473">
        <v>0</v>
      </c>
      <c r="JF221" s="473">
        <v>0</v>
      </c>
      <c r="JG221" s="473">
        <v>0</v>
      </c>
      <c r="JH221" s="473">
        <v>0</v>
      </c>
      <c r="JI221" s="467" t="s">
        <v>1406</v>
      </c>
      <c r="JJ221" s="467" t="s">
        <v>1406</v>
      </c>
      <c r="JK221" s="395"/>
      <c r="JL221" s="395"/>
      <c r="JM221" s="395"/>
      <c r="JN221" s="395"/>
      <c r="JO221" s="395"/>
      <c r="JP221" s="395"/>
      <c r="JQ221" s="395"/>
      <c r="JR221" s="395"/>
      <c r="JS221" s="395"/>
      <c r="JT221" s="395"/>
      <c r="JU221" s="395"/>
      <c r="JV221" s="395"/>
      <c r="JW221" s="395"/>
      <c r="JX221" s="395"/>
      <c r="JY221" s="395"/>
      <c r="JZ221" s="395"/>
      <c r="KA221" s="395"/>
      <c r="KB221" s="395"/>
      <c r="KC221" s="395"/>
      <c r="KD221" s="395"/>
      <c r="KE221" s="395"/>
      <c r="KF221" s="395"/>
      <c r="KG221" s="395"/>
      <c r="KH221" s="395"/>
      <c r="KI221" s="395"/>
      <c r="KJ221" s="395"/>
      <c r="KK221" s="395"/>
      <c r="KL221" s="395"/>
      <c r="KM221" s="395"/>
      <c r="KN221" s="395"/>
      <c r="KO221" s="395"/>
      <c r="KP221" s="395"/>
      <c r="KQ221" s="395"/>
      <c r="KR221" s="395"/>
      <c r="KS221" s="395"/>
      <c r="KT221" s="395"/>
      <c r="KU221" s="395"/>
      <c r="KV221" s="395"/>
      <c r="KW221" s="395"/>
      <c r="KX221" s="395"/>
      <c r="KY221" s="395"/>
      <c r="KZ221" s="395"/>
      <c r="LA221" s="395"/>
      <c r="LB221" s="395"/>
      <c r="LC221" s="395"/>
      <c r="LD221" s="395"/>
      <c r="LE221" s="395"/>
      <c r="LF221" s="395"/>
      <c r="LG221" s="395"/>
      <c r="LH221" s="395"/>
      <c r="LI221" s="395"/>
      <c r="LJ221" s="395"/>
      <c r="LK221" s="395"/>
      <c r="LL221" s="395"/>
      <c r="LM221" s="395"/>
      <c r="LN221" s="395"/>
      <c r="LO221" s="395"/>
      <c r="LP221" s="395"/>
      <c r="LQ221" s="395"/>
      <c r="LR221" s="395"/>
      <c r="LS221" s="395"/>
      <c r="LT221" s="395"/>
      <c r="LU221" s="395"/>
      <c r="LV221" s="395"/>
      <c r="LW221" s="395"/>
      <c r="LX221" s="395"/>
      <c r="LY221" s="395"/>
      <c r="LZ221" s="395"/>
      <c r="MA221" s="395"/>
      <c r="MB221" s="395"/>
      <c r="MC221" s="395"/>
      <c r="MD221" s="395"/>
      <c r="ME221" s="395"/>
      <c r="MF221" s="395"/>
      <c r="MG221" s="395"/>
      <c r="MH221" s="395"/>
      <c r="MI221" s="395"/>
      <c r="MJ221" s="395"/>
      <c r="MK221" s="395"/>
      <c r="ML221" s="395"/>
      <c r="MM221" s="395"/>
      <c r="MN221" s="395"/>
      <c r="MO221" s="395"/>
      <c r="MP221" s="395"/>
      <c r="MQ221" s="395"/>
      <c r="MR221" s="395"/>
      <c r="MS221" s="395"/>
      <c r="MT221" s="395"/>
      <c r="MU221" s="395"/>
      <c r="MV221" s="395"/>
      <c r="MW221" s="395"/>
      <c r="MX221" s="395"/>
      <c r="MY221" s="395"/>
      <c r="MZ221" s="395"/>
      <c r="NA221" s="395"/>
      <c r="NB221" s="395"/>
      <c r="NC221" s="395"/>
      <c r="ND221" s="395"/>
      <c r="NE221" s="395"/>
      <c r="NF221" s="395"/>
      <c r="NG221" s="489"/>
      <c r="NH221" s="475">
        <v>3.0185613172582331</v>
      </c>
      <c r="NI221" s="475">
        <v>2.9086856853100334</v>
      </c>
      <c r="NJ221" s="475">
        <v>2.3048843974084638</v>
      </c>
      <c r="NK221" s="475">
        <v>488.08452427014743</v>
      </c>
      <c r="NL221" s="475">
        <v>2.1704438305797966</v>
      </c>
      <c r="NM221" s="475">
        <v>6.8160999999999999E-2</v>
      </c>
      <c r="NN221" s="475">
        <v>0.195963</v>
      </c>
      <c r="NO221" s="475">
        <v>1.9880000000000005E-2</v>
      </c>
      <c r="NP221" s="475">
        <v>1.0333242850035061E-2</v>
      </c>
      <c r="NQ221" s="475">
        <v>0.15901905718050297</v>
      </c>
      <c r="NR221" s="475">
        <v>0.23165773516230909</v>
      </c>
      <c r="NS221" s="475">
        <v>0</v>
      </c>
      <c r="NT221" s="475">
        <v>1.121015881108562</v>
      </c>
      <c r="NU221" s="475">
        <v>3.9625234982334336E-3</v>
      </c>
      <c r="NV221" s="475">
        <v>0</v>
      </c>
      <c r="NW221" s="475">
        <v>0.12116125008905694</v>
      </c>
      <c r="NX221" s="475">
        <v>0</v>
      </c>
      <c r="NY221" s="475">
        <v>0</v>
      </c>
      <c r="NZ221" s="475">
        <v>0.24287289784106286</v>
      </c>
      <c r="OA221" s="475">
        <v>2.03399979216028E-2</v>
      </c>
      <c r="OB221" s="475">
        <v>0.30000000000000004</v>
      </c>
      <c r="OC221" s="475">
        <v>0.37703655449194307</v>
      </c>
      <c r="OD221" s="475">
        <v>1.0994326458631591E-13</v>
      </c>
      <c r="OE221" s="475">
        <v>1.1295190647202138E-12</v>
      </c>
      <c r="OF221" s="475">
        <v>9.0000000596046487E-2</v>
      </c>
      <c r="OG221" s="475">
        <v>5.7623878121376038E-2</v>
      </c>
      <c r="OH221" s="475">
        <v>0.34972353564756603</v>
      </c>
      <c r="OI221" s="475">
        <v>0.09</v>
      </c>
      <c r="OJ221" s="475">
        <v>4.3057669999999999E-2</v>
      </c>
      <c r="OK221" s="475">
        <v>4.8098258300000002E-2</v>
      </c>
      <c r="OL221" s="475">
        <v>0.72445197142218476</v>
      </c>
      <c r="OM221" s="475" t="s">
        <v>1395</v>
      </c>
      <c r="ON221" s="475">
        <v>1</v>
      </c>
      <c r="OO221" s="475">
        <v>210</v>
      </c>
      <c r="OP221" s="490"/>
      <c r="OQ221" s="491" t="s">
        <v>1395</v>
      </c>
      <c r="OR221" s="478" t="s">
        <v>1395</v>
      </c>
      <c r="OS221" s="479">
        <v>487228</v>
      </c>
      <c r="OT221" s="479">
        <v>2038</v>
      </c>
      <c r="OU221" s="479" t="s">
        <v>1395</v>
      </c>
      <c r="OV221" s="479" t="s">
        <v>1395</v>
      </c>
      <c r="OW221" s="479">
        <v>0</v>
      </c>
      <c r="OX221" s="479">
        <v>1</v>
      </c>
      <c r="OY221" s="480">
        <v>1</v>
      </c>
      <c r="OZ221" s="480">
        <v>0.7128956813798083</v>
      </c>
      <c r="PA221" s="481"/>
      <c r="PB221" s="482">
        <v>3.0185613172582331</v>
      </c>
      <c r="PC221" s="483"/>
      <c r="PD221" s="478">
        <v>45.26439669219296</v>
      </c>
      <c r="PE221" s="479">
        <v>1.8002210890301027E-10</v>
      </c>
      <c r="PF221" s="479">
        <v>60.091872543981552</v>
      </c>
      <c r="PG221" s="480">
        <v>3.0185613172582331</v>
      </c>
      <c r="PH221" s="483"/>
      <c r="PI221" s="478">
        <v>3.0185613172582331</v>
      </c>
      <c r="PJ221" s="479">
        <v>128890</v>
      </c>
      <c r="PK221" s="479">
        <v>220</v>
      </c>
      <c r="PL221" s="479">
        <v>-0.10429852068797008</v>
      </c>
      <c r="PM221" s="484">
        <v>36</v>
      </c>
      <c r="PN221" s="479">
        <v>9612</v>
      </c>
      <c r="PO221" s="485">
        <v>2035</v>
      </c>
      <c r="PP221" s="479">
        <v>33</v>
      </c>
      <c r="PQ221" s="479">
        <v>0</v>
      </c>
      <c r="PR221" s="486" t="s">
        <v>2027</v>
      </c>
      <c r="PS221" s="486" t="s">
        <v>1657</v>
      </c>
      <c r="PT221" s="479">
        <v>1</v>
      </c>
      <c r="PU221" s="487" t="s">
        <v>2026</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row>
    <row r="222" spans="1:457" x14ac:dyDescent="0.35">
      <c r="A222" s="459" t="s">
        <v>2028</v>
      </c>
      <c r="B222" s="460">
        <v>2.914262796570263</v>
      </c>
      <c r="C222" s="488">
        <f>NPV(About!A$94,'H2 Data'!AE$2:BH$2)/30*AB222+B222</f>
        <v>2.914262796570263</v>
      </c>
      <c r="D222" s="462" t="s">
        <v>1592</v>
      </c>
      <c r="E222" s="463" t="s">
        <v>2028</v>
      </c>
      <c r="F222" s="463" t="s">
        <v>1391</v>
      </c>
      <c r="G222" s="463" t="s">
        <v>1392</v>
      </c>
      <c r="H222" s="463" t="s">
        <v>1393</v>
      </c>
      <c r="I222" s="463" t="s">
        <v>1394</v>
      </c>
      <c r="J222" s="464">
        <v>2039</v>
      </c>
      <c r="K222" s="465">
        <v>235</v>
      </c>
      <c r="L222" s="466">
        <v>0.11</v>
      </c>
      <c r="M222" s="466">
        <v>2.3300000000000001E-2</v>
      </c>
      <c r="N222" s="466">
        <v>0.25</v>
      </c>
      <c r="O222" s="471">
        <v>0.09</v>
      </c>
      <c r="P222" s="465">
        <v>1</v>
      </c>
      <c r="Q222" s="465">
        <v>2</v>
      </c>
      <c r="R222" s="465">
        <v>30</v>
      </c>
      <c r="S222" s="467" t="s">
        <v>1395</v>
      </c>
      <c r="T222" s="468">
        <v>18706</v>
      </c>
      <c r="U222" s="468">
        <v>184385</v>
      </c>
      <c r="V222" s="468">
        <v>64134.000000000007</v>
      </c>
      <c r="W222" s="468">
        <v>5345</v>
      </c>
      <c r="X222" s="465">
        <v>0</v>
      </c>
      <c r="Y222" s="469" t="s">
        <v>1396</v>
      </c>
      <c r="Z222" s="470">
        <v>21.44</v>
      </c>
      <c r="AA222" s="469" t="s">
        <v>1397</v>
      </c>
      <c r="AB222" s="465">
        <v>0</v>
      </c>
      <c r="AC222" s="466">
        <v>0</v>
      </c>
      <c r="AD222" s="466">
        <v>0.7</v>
      </c>
      <c r="AE222" s="466">
        <v>0.7</v>
      </c>
      <c r="AF222" s="467" t="s">
        <v>1398</v>
      </c>
      <c r="AG222" s="465">
        <v>429.9667</v>
      </c>
      <c r="AH222" s="465">
        <v>429.9667</v>
      </c>
      <c r="AI222" s="465">
        <v>429.9667</v>
      </c>
      <c r="AJ222" s="465">
        <v>30</v>
      </c>
      <c r="AK222" s="469" t="s">
        <v>1399</v>
      </c>
      <c r="AL222" s="466">
        <v>0.91</v>
      </c>
      <c r="AM222" s="466">
        <v>0.01</v>
      </c>
      <c r="AN222" s="469" t="s">
        <v>1400</v>
      </c>
      <c r="AO222" s="466"/>
      <c r="AP222" s="466"/>
      <c r="AQ222" s="466"/>
      <c r="AR222" s="466"/>
      <c r="AS222" s="466"/>
      <c r="AT222" s="466"/>
      <c r="AU222" s="466"/>
      <c r="AV222" s="466"/>
      <c r="AW222" s="466"/>
      <c r="AX222" s="466"/>
      <c r="AY222" s="466"/>
      <c r="AZ222" s="466"/>
      <c r="BA222" s="466"/>
      <c r="BB222" s="466"/>
      <c r="BC222" s="466"/>
      <c r="BD222" s="466"/>
      <c r="BE222" s="466"/>
      <c r="BF222" s="466"/>
      <c r="BG222" s="466"/>
      <c r="BH222" s="466"/>
      <c r="BI222" s="466"/>
      <c r="BJ222" s="466"/>
      <c r="BK222" s="466"/>
      <c r="BL222" s="466"/>
      <c r="BM222" s="466"/>
      <c r="BN222" s="466"/>
      <c r="BO222" s="466"/>
      <c r="BP222" s="466"/>
      <c r="BQ222" s="466"/>
      <c r="BR222" s="466"/>
      <c r="BS222" s="466"/>
      <c r="BT222" s="466"/>
      <c r="BU222" s="466"/>
      <c r="BV222" s="466"/>
      <c r="BW222" s="466"/>
      <c r="BX222" s="466"/>
      <c r="BY222" s="466"/>
      <c r="BZ222" s="466"/>
      <c r="CA222" s="466"/>
      <c r="CB222" s="466"/>
      <c r="CC222" s="466"/>
      <c r="CD222" s="466"/>
      <c r="CE222" s="466"/>
      <c r="CF222" s="466"/>
      <c r="CG222" s="466"/>
      <c r="CH222" s="466"/>
      <c r="CI222" s="466"/>
      <c r="CJ222" s="466"/>
      <c r="CK222" s="466"/>
      <c r="CL222" s="466"/>
      <c r="CM222" s="466"/>
      <c r="CN222" s="466"/>
      <c r="CO222" s="466"/>
      <c r="CP222" s="466"/>
      <c r="CQ222" s="466"/>
      <c r="CR222" s="466"/>
      <c r="CS222" s="466"/>
      <c r="CT222" s="466"/>
      <c r="CU222" s="466"/>
      <c r="CV222" s="466"/>
      <c r="CW222" s="466"/>
      <c r="CX222" s="466"/>
      <c r="CY222" s="466"/>
      <c r="CZ222" s="466"/>
      <c r="DA222" s="466"/>
      <c r="DB222" s="466"/>
      <c r="DC222" s="466"/>
      <c r="DD222" s="466"/>
      <c r="DE222" s="466"/>
      <c r="DF222" s="466"/>
      <c r="DG222" s="466"/>
      <c r="DH222" s="466"/>
      <c r="DI222" s="466"/>
      <c r="DJ222" s="466"/>
      <c r="DK222" s="466"/>
      <c r="DL222" s="466"/>
      <c r="DM222" s="466"/>
      <c r="DN222" s="466"/>
      <c r="DO222" s="466"/>
      <c r="DP222" s="466"/>
      <c r="DQ222" s="466"/>
      <c r="DR222" s="466"/>
      <c r="DS222" s="466"/>
      <c r="DT222" s="466"/>
      <c r="DU222" s="466"/>
      <c r="DV222" s="466"/>
      <c r="DW222" s="471"/>
      <c r="DX222" s="466"/>
      <c r="DY222" s="466"/>
      <c r="DZ222" s="466"/>
      <c r="EA222" s="466"/>
      <c r="EB222" s="466"/>
      <c r="EC222" s="466"/>
      <c r="ED222" s="466"/>
      <c r="EE222" s="466"/>
      <c r="EF222" s="466"/>
      <c r="EG222" s="466"/>
      <c r="EH222" s="466"/>
      <c r="EI222" s="466"/>
      <c r="EJ222" s="466"/>
      <c r="EK222" s="465"/>
      <c r="EL222" s="465"/>
      <c r="EM222" s="465"/>
      <c r="EN222" s="465"/>
      <c r="EO222" s="466"/>
      <c r="EP222" s="466"/>
      <c r="EQ222" s="466"/>
      <c r="ER222" s="465"/>
      <c r="ES222" s="465"/>
      <c r="ET222" s="465"/>
      <c r="EU222" s="465"/>
      <c r="EV222" s="465"/>
      <c r="EW222" s="467"/>
      <c r="EX222" s="467" t="s">
        <v>1401</v>
      </c>
      <c r="EY222" s="467">
        <v>0</v>
      </c>
      <c r="EZ222" s="467">
        <v>0</v>
      </c>
      <c r="FA222" s="467">
        <v>0</v>
      </c>
      <c r="FB222" s="469" t="s">
        <v>1402</v>
      </c>
      <c r="FC222" s="467">
        <v>100</v>
      </c>
      <c r="FD222" s="469" t="s">
        <v>1403</v>
      </c>
      <c r="FE222" s="467">
        <v>0</v>
      </c>
      <c r="FF222" s="469" t="s">
        <v>1404</v>
      </c>
      <c r="FG222" s="467">
        <v>0</v>
      </c>
      <c r="FH222" s="469" t="s">
        <v>1405</v>
      </c>
      <c r="FI222" s="467">
        <v>0</v>
      </c>
      <c r="FJ222" s="469" t="s">
        <v>1405</v>
      </c>
      <c r="FK222" s="467">
        <v>0</v>
      </c>
      <c r="FL222" s="472">
        <v>1</v>
      </c>
      <c r="FM222" s="473">
        <v>0</v>
      </c>
      <c r="FN222" s="473">
        <v>0</v>
      </c>
      <c r="FO222" s="473">
        <v>0</v>
      </c>
      <c r="FP222" s="473">
        <v>0</v>
      </c>
      <c r="FQ222" s="473">
        <v>0</v>
      </c>
      <c r="FR222" s="473">
        <v>0</v>
      </c>
      <c r="FS222" s="473">
        <v>0</v>
      </c>
      <c r="FT222" s="473">
        <v>0</v>
      </c>
      <c r="FU222" s="473">
        <v>0</v>
      </c>
      <c r="FV222" s="473">
        <v>90796</v>
      </c>
      <c r="FW222" s="473">
        <v>0</v>
      </c>
      <c r="FX222" s="473">
        <v>0</v>
      </c>
      <c r="FY222" s="473">
        <v>0</v>
      </c>
      <c r="FZ222" s="473">
        <v>0</v>
      </c>
      <c r="GA222" s="473">
        <v>0</v>
      </c>
      <c r="GB222" s="473">
        <v>0</v>
      </c>
      <c r="GC222" s="473">
        <v>0</v>
      </c>
      <c r="GD222" s="473">
        <v>0</v>
      </c>
      <c r="GE222" s="473">
        <v>0</v>
      </c>
      <c r="GF222" s="473">
        <v>108307</v>
      </c>
      <c r="GG222" s="473">
        <v>0</v>
      </c>
      <c r="GH222" s="473">
        <v>0</v>
      </c>
      <c r="GI222" s="473">
        <v>0</v>
      </c>
      <c r="GJ222" s="473">
        <v>0</v>
      </c>
      <c r="GK222" s="473">
        <v>0</v>
      </c>
      <c r="GL222" s="473">
        <v>0</v>
      </c>
      <c r="GM222" s="473">
        <v>0</v>
      </c>
      <c r="GN222" s="473">
        <v>0</v>
      </c>
      <c r="GO222" s="473">
        <v>0</v>
      </c>
      <c r="GP222" s="473">
        <v>0</v>
      </c>
      <c r="GQ222" s="473">
        <v>0</v>
      </c>
      <c r="GR222" s="473">
        <v>0</v>
      </c>
      <c r="GS222" s="473">
        <v>0</v>
      </c>
      <c r="GT222" s="473">
        <v>0</v>
      </c>
      <c r="GU222" s="473">
        <v>0</v>
      </c>
      <c r="GV222" s="473">
        <v>0</v>
      </c>
      <c r="GW222" s="473">
        <v>0</v>
      </c>
      <c r="GX222" s="473">
        <v>0</v>
      </c>
      <c r="GY222" s="473">
        <v>0</v>
      </c>
      <c r="GZ222" s="473">
        <v>0</v>
      </c>
      <c r="HA222" s="473">
        <v>0</v>
      </c>
      <c r="HB222" s="473">
        <v>0</v>
      </c>
      <c r="HC222" s="473">
        <v>0</v>
      </c>
      <c r="HD222" s="473">
        <v>0</v>
      </c>
      <c r="HE222" s="473">
        <v>0</v>
      </c>
      <c r="HF222" s="473">
        <v>0</v>
      </c>
      <c r="HG222" s="473">
        <v>0</v>
      </c>
      <c r="HH222" s="473">
        <v>0</v>
      </c>
      <c r="HI222" s="473">
        <v>0</v>
      </c>
      <c r="HJ222" s="473">
        <v>0</v>
      </c>
      <c r="HK222" s="473">
        <v>0</v>
      </c>
      <c r="HL222" s="473">
        <v>0</v>
      </c>
      <c r="HM222" s="473">
        <v>0</v>
      </c>
      <c r="HN222" s="473">
        <v>0</v>
      </c>
      <c r="HO222" s="473">
        <v>0</v>
      </c>
      <c r="HP222" s="473">
        <v>0</v>
      </c>
      <c r="HQ222" s="473">
        <v>0</v>
      </c>
      <c r="HR222" s="473">
        <v>0</v>
      </c>
      <c r="HS222" s="473">
        <v>0</v>
      </c>
      <c r="HT222" s="473">
        <v>0</v>
      </c>
      <c r="HU222" s="473">
        <v>0</v>
      </c>
      <c r="HV222" s="473">
        <v>0</v>
      </c>
      <c r="HW222" s="473">
        <v>0</v>
      </c>
      <c r="HX222" s="473">
        <v>0</v>
      </c>
      <c r="HY222" s="473">
        <v>0</v>
      </c>
      <c r="HZ222" s="473">
        <v>0</v>
      </c>
      <c r="IA222" s="473">
        <v>0</v>
      </c>
      <c r="IB222" s="473">
        <v>0</v>
      </c>
      <c r="IC222" s="473">
        <v>0</v>
      </c>
      <c r="ID222" s="473">
        <v>0</v>
      </c>
      <c r="IE222" s="473">
        <v>0</v>
      </c>
      <c r="IF222" s="473">
        <v>0</v>
      </c>
      <c r="IG222" s="473">
        <v>0</v>
      </c>
      <c r="IH222" s="473">
        <v>0</v>
      </c>
      <c r="II222" s="473">
        <v>0</v>
      </c>
      <c r="IJ222" s="473">
        <v>0</v>
      </c>
      <c r="IK222" s="473">
        <v>0</v>
      </c>
      <c r="IL222" s="473">
        <v>0</v>
      </c>
      <c r="IM222" s="473">
        <v>0</v>
      </c>
      <c r="IN222" s="473">
        <v>0</v>
      </c>
      <c r="IO222" s="473">
        <v>0</v>
      </c>
      <c r="IP222" s="473">
        <v>0</v>
      </c>
      <c r="IQ222" s="473">
        <v>0</v>
      </c>
      <c r="IR222" s="473">
        <v>0</v>
      </c>
      <c r="IS222" s="473">
        <v>0</v>
      </c>
      <c r="IT222" s="473">
        <v>0</v>
      </c>
      <c r="IU222" s="473">
        <v>0</v>
      </c>
      <c r="IV222" s="473">
        <v>0</v>
      </c>
      <c r="IW222" s="473">
        <v>0</v>
      </c>
      <c r="IX222" s="473">
        <v>0</v>
      </c>
      <c r="IY222" s="473">
        <v>0</v>
      </c>
      <c r="IZ222" s="473">
        <v>0</v>
      </c>
      <c r="JA222" s="473">
        <v>0</v>
      </c>
      <c r="JB222" s="473">
        <v>0</v>
      </c>
      <c r="JC222" s="473">
        <v>0</v>
      </c>
      <c r="JD222" s="473">
        <v>0</v>
      </c>
      <c r="JE222" s="473">
        <v>0</v>
      </c>
      <c r="JF222" s="473">
        <v>0</v>
      </c>
      <c r="JG222" s="473">
        <v>0</v>
      </c>
      <c r="JH222" s="473">
        <v>0</v>
      </c>
      <c r="JI222" s="467" t="s">
        <v>1406</v>
      </c>
      <c r="JJ222" s="467" t="s">
        <v>1406</v>
      </c>
      <c r="JK222" s="395"/>
      <c r="JL222" s="395"/>
      <c r="JM222" s="395"/>
      <c r="JN222" s="395"/>
      <c r="JO222" s="395"/>
      <c r="JP222" s="395"/>
      <c r="JQ222" s="395"/>
      <c r="JR222" s="395"/>
      <c r="JS222" s="395"/>
      <c r="JT222" s="395"/>
      <c r="JU222" s="395"/>
      <c r="JV222" s="395"/>
      <c r="JW222" s="395"/>
      <c r="JX222" s="395"/>
      <c r="JY222" s="395"/>
      <c r="JZ222" s="395"/>
      <c r="KA222" s="395"/>
      <c r="KB222" s="395"/>
      <c r="KC222" s="395"/>
      <c r="KD222" s="395"/>
      <c r="KE222" s="395"/>
      <c r="KF222" s="395"/>
      <c r="KG222" s="395"/>
      <c r="KH222" s="395"/>
      <c r="KI222" s="395"/>
      <c r="KJ222" s="395"/>
      <c r="KK222" s="395"/>
      <c r="KL222" s="395"/>
      <c r="KM222" s="395"/>
      <c r="KN222" s="395"/>
      <c r="KO222" s="395"/>
      <c r="KP222" s="395"/>
      <c r="KQ222" s="395"/>
      <c r="KR222" s="395"/>
      <c r="KS222" s="395"/>
      <c r="KT222" s="395"/>
      <c r="KU222" s="395"/>
      <c r="KV222" s="395"/>
      <c r="KW222" s="395"/>
      <c r="KX222" s="395"/>
      <c r="KY222" s="395"/>
      <c r="KZ222" s="395"/>
      <c r="LA222" s="395"/>
      <c r="LB222" s="395"/>
      <c r="LC222" s="395"/>
      <c r="LD222" s="395"/>
      <c r="LE222" s="395"/>
      <c r="LF222" s="395"/>
      <c r="LG222" s="395"/>
      <c r="LH222" s="395"/>
      <c r="LI222" s="395"/>
      <c r="LJ222" s="395"/>
      <c r="LK222" s="395"/>
      <c r="LL222" s="395"/>
      <c r="LM222" s="395"/>
      <c r="LN222" s="395"/>
      <c r="LO222" s="395"/>
      <c r="LP222" s="395"/>
      <c r="LQ222" s="395"/>
      <c r="LR222" s="395"/>
      <c r="LS222" s="395"/>
      <c r="LT222" s="395"/>
      <c r="LU222" s="395"/>
      <c r="LV222" s="395"/>
      <c r="LW222" s="395"/>
      <c r="LX222" s="395"/>
      <c r="LY222" s="395"/>
      <c r="LZ222" s="395"/>
      <c r="MA222" s="395"/>
      <c r="MB222" s="395"/>
      <c r="MC222" s="395"/>
      <c r="MD222" s="395"/>
      <c r="ME222" s="395"/>
      <c r="MF222" s="395"/>
      <c r="MG222" s="395"/>
      <c r="MH222" s="395"/>
      <c r="MI222" s="395"/>
      <c r="MJ222" s="395"/>
      <c r="MK222" s="395"/>
      <c r="ML222" s="395"/>
      <c r="MM222" s="395"/>
      <c r="MN222" s="395"/>
      <c r="MO222" s="395"/>
      <c r="MP222" s="395"/>
      <c r="MQ222" s="395"/>
      <c r="MR222" s="395"/>
      <c r="MS222" s="395"/>
      <c r="MT222" s="395"/>
      <c r="MU222" s="395"/>
      <c r="MV222" s="395"/>
      <c r="MW222" s="395"/>
      <c r="MX222" s="395"/>
      <c r="MY222" s="395"/>
      <c r="MZ222" s="395"/>
      <c r="NA222" s="395"/>
      <c r="NB222" s="395"/>
      <c r="NC222" s="395"/>
      <c r="ND222" s="395"/>
      <c r="NE222" s="395"/>
      <c r="NF222" s="395"/>
      <c r="NG222" s="489"/>
      <c r="NH222" s="475">
        <v>2.914262796570263</v>
      </c>
      <c r="NI222" s="475">
        <v>2.8081836307751056</v>
      </c>
      <c r="NJ222" s="475">
        <v>2.2962100311507574</v>
      </c>
      <c r="NK222" s="475">
        <v>489.72496280467368</v>
      </c>
      <c r="NL222" s="475">
        <v>2.110262242301836</v>
      </c>
      <c r="NM222" s="475">
        <v>6.413400000000001E-2</v>
      </c>
      <c r="NN222" s="475">
        <v>0.18438499999999999</v>
      </c>
      <c r="NO222" s="475">
        <v>1.8706E-2</v>
      </c>
      <c r="NP222" s="475">
        <v>9.7088285813618693E-3</v>
      </c>
      <c r="NQ222" s="475">
        <v>0.14937962291050516</v>
      </c>
      <c r="NR222" s="475">
        <v>0.21799479166234512</v>
      </c>
      <c r="NS222" s="475">
        <v>0</v>
      </c>
      <c r="NT222" s="475">
        <v>1.1204546061135476</v>
      </c>
      <c r="NU222" s="475">
        <v>4.056765983475482E-3</v>
      </c>
      <c r="NV222" s="475">
        <v>0</v>
      </c>
      <c r="NW222" s="475">
        <v>0.11468502168958863</v>
      </c>
      <c r="NX222" s="475">
        <v>0</v>
      </c>
      <c r="NY222" s="475">
        <v>0</v>
      </c>
      <c r="NZ222" s="475">
        <v>0.23014297677964968</v>
      </c>
      <c r="OA222" s="475">
        <v>2.0340015934378321E-2</v>
      </c>
      <c r="OB222" s="475">
        <v>0.30000000000000004</v>
      </c>
      <c r="OC222" s="475">
        <v>0.3555071397185961</v>
      </c>
      <c r="OD222" s="475">
        <v>4.7095615461359554E-14</v>
      </c>
      <c r="OE222" s="475">
        <v>4.8384406019319392E-13</v>
      </c>
      <c r="OF222" s="475">
        <v>9.0000000596046487E-2</v>
      </c>
      <c r="OG222" s="475">
        <v>5.770730078220368E-2</v>
      </c>
      <c r="OH222" s="475">
        <v>0.34987757075454112</v>
      </c>
      <c r="OI222" s="475">
        <v>0.09</v>
      </c>
      <c r="OJ222" s="475">
        <v>4.2996670000000001E-2</v>
      </c>
      <c r="OK222" s="475">
        <v>4.8068368299999997E-2</v>
      </c>
      <c r="OL222" s="475">
        <v>0.71000968214121984</v>
      </c>
      <c r="OM222" s="475" t="s">
        <v>1395</v>
      </c>
      <c r="ON222" s="475">
        <v>1</v>
      </c>
      <c r="OO222" s="475">
        <v>211</v>
      </c>
      <c r="OP222" s="490"/>
      <c r="OQ222" s="491" t="s">
        <v>1395</v>
      </c>
      <c r="OR222" s="478" t="s">
        <v>1395</v>
      </c>
      <c r="OS222" s="479">
        <v>471673</v>
      </c>
      <c r="OT222" s="479">
        <v>2039</v>
      </c>
      <c r="OU222" s="479" t="s">
        <v>1395</v>
      </c>
      <c r="OV222" s="479" t="s">
        <v>1395</v>
      </c>
      <c r="OW222" s="479">
        <v>0</v>
      </c>
      <c r="OX222" s="479">
        <v>1</v>
      </c>
      <c r="OY222" s="480">
        <v>1</v>
      </c>
      <c r="OZ222" s="480">
        <v>0.69868433821093778</v>
      </c>
      <c r="PA222" s="481"/>
      <c r="PB222" s="482">
        <v>2.914262796570263</v>
      </c>
      <c r="PC222" s="483"/>
      <c r="PD222" s="478">
        <v>44.587099267894061</v>
      </c>
      <c r="PE222" s="479">
        <v>8.073048233516642E-11</v>
      </c>
      <c r="PF222" s="479">
        <v>59.317175148575643</v>
      </c>
      <c r="PG222" s="480">
        <v>2.914262796570263</v>
      </c>
      <c r="PH222" s="483"/>
      <c r="PI222" s="478">
        <v>2.914262796570263</v>
      </c>
      <c r="PJ222" s="479">
        <v>129125</v>
      </c>
      <c r="PK222" s="479">
        <v>235</v>
      </c>
      <c r="PL222" s="479">
        <v>-7.3967105175608783E-2</v>
      </c>
      <c r="PM222" s="484">
        <v>36</v>
      </c>
      <c r="PN222" s="479">
        <v>9576</v>
      </c>
      <c r="PO222" s="485">
        <v>2036</v>
      </c>
      <c r="PP222" s="479">
        <v>33</v>
      </c>
      <c r="PQ222" s="479">
        <v>0</v>
      </c>
      <c r="PR222" s="486" t="s">
        <v>2029</v>
      </c>
      <c r="PS222" s="486" t="s">
        <v>1657</v>
      </c>
      <c r="PT222" s="479">
        <v>1</v>
      </c>
      <c r="PU222" s="487" t="s">
        <v>2028</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row>
    <row r="223" spans="1:457" x14ac:dyDescent="0.35">
      <c r="A223" s="459" t="s">
        <v>2030</v>
      </c>
      <c r="B223" s="460">
        <v>2.8402956913946542</v>
      </c>
      <c r="C223" s="488">
        <f>NPV(About!A$94,'H2 Data'!AE$2:BH$2)/30*AB223+B223</f>
        <v>2.8402956913946542</v>
      </c>
      <c r="D223" s="462" t="s">
        <v>1592</v>
      </c>
      <c r="E223" s="463" t="s">
        <v>2030</v>
      </c>
      <c r="F223" s="463" t="s">
        <v>1391</v>
      </c>
      <c r="G223" s="463" t="s">
        <v>1392</v>
      </c>
      <c r="H223" s="463" t="s">
        <v>1393</v>
      </c>
      <c r="I223" s="463" t="s">
        <v>1394</v>
      </c>
      <c r="J223" s="464">
        <v>2040</v>
      </c>
      <c r="K223" s="465">
        <v>250</v>
      </c>
      <c r="L223" s="466">
        <v>0.11</v>
      </c>
      <c r="M223" s="466">
        <v>2.3300000000000001E-2</v>
      </c>
      <c r="N223" s="466">
        <v>0.25</v>
      </c>
      <c r="O223" s="471">
        <v>0.09</v>
      </c>
      <c r="P223" s="465">
        <v>1</v>
      </c>
      <c r="Q223" s="465">
        <v>2</v>
      </c>
      <c r="R223" s="465">
        <v>30</v>
      </c>
      <c r="S223" s="467" t="s">
        <v>1395</v>
      </c>
      <c r="T223" s="468">
        <v>17901.999999999996</v>
      </c>
      <c r="U223" s="468">
        <v>176466.99999999997</v>
      </c>
      <c r="V223" s="468">
        <v>61379.999999999993</v>
      </c>
      <c r="W223" s="468">
        <v>5115</v>
      </c>
      <c r="X223" s="465">
        <v>0</v>
      </c>
      <c r="Y223" s="469" t="s">
        <v>1396</v>
      </c>
      <c r="Z223" s="470">
        <v>21.51</v>
      </c>
      <c r="AA223" s="469" t="s">
        <v>1397</v>
      </c>
      <c r="AB223" s="465">
        <v>0</v>
      </c>
      <c r="AC223" s="466">
        <v>0</v>
      </c>
      <c r="AD223" s="466">
        <v>0.7</v>
      </c>
      <c r="AE223" s="466">
        <v>0.7</v>
      </c>
      <c r="AF223" s="467" t="s">
        <v>1398</v>
      </c>
      <c r="AG223" s="465">
        <v>429.39670000000001</v>
      </c>
      <c r="AH223" s="465">
        <v>429.39670000000001</v>
      </c>
      <c r="AI223" s="465">
        <v>429.39670000000001</v>
      </c>
      <c r="AJ223" s="465">
        <v>30</v>
      </c>
      <c r="AK223" s="469" t="s">
        <v>1399</v>
      </c>
      <c r="AL223" s="466">
        <v>0.91</v>
      </c>
      <c r="AM223" s="466">
        <v>0.01</v>
      </c>
      <c r="AN223" s="469" t="s">
        <v>1400</v>
      </c>
      <c r="AO223" s="466"/>
      <c r="AP223" s="466"/>
      <c r="AQ223" s="466"/>
      <c r="AR223" s="466"/>
      <c r="AS223" s="466"/>
      <c r="AT223" s="466"/>
      <c r="AU223" s="466"/>
      <c r="AV223" s="466"/>
      <c r="AW223" s="466"/>
      <c r="AX223" s="466"/>
      <c r="AY223" s="466"/>
      <c r="AZ223" s="466"/>
      <c r="BA223" s="466"/>
      <c r="BB223" s="466"/>
      <c r="BC223" s="466"/>
      <c r="BD223" s="466"/>
      <c r="BE223" s="466"/>
      <c r="BF223" s="466"/>
      <c r="BG223" s="466"/>
      <c r="BH223" s="466"/>
      <c r="BI223" s="466"/>
      <c r="BJ223" s="466"/>
      <c r="BK223" s="466"/>
      <c r="BL223" s="466"/>
      <c r="BM223" s="466"/>
      <c r="BN223" s="466"/>
      <c r="BO223" s="466"/>
      <c r="BP223" s="466"/>
      <c r="BQ223" s="466"/>
      <c r="BR223" s="466"/>
      <c r="BS223" s="466"/>
      <c r="BT223" s="466"/>
      <c r="BU223" s="466"/>
      <c r="BV223" s="466"/>
      <c r="BW223" s="466"/>
      <c r="BX223" s="466"/>
      <c r="BY223" s="466"/>
      <c r="BZ223" s="466"/>
      <c r="CA223" s="466"/>
      <c r="CB223" s="466"/>
      <c r="CC223" s="466"/>
      <c r="CD223" s="466"/>
      <c r="CE223" s="466"/>
      <c r="CF223" s="466"/>
      <c r="CG223" s="466"/>
      <c r="CH223" s="466"/>
      <c r="CI223" s="466"/>
      <c r="CJ223" s="466"/>
      <c r="CK223" s="466"/>
      <c r="CL223" s="466"/>
      <c r="CM223" s="466"/>
      <c r="CN223" s="466"/>
      <c r="CO223" s="466"/>
      <c r="CP223" s="466"/>
      <c r="CQ223" s="466"/>
      <c r="CR223" s="466"/>
      <c r="CS223" s="466"/>
      <c r="CT223" s="466"/>
      <c r="CU223" s="466"/>
      <c r="CV223" s="466"/>
      <c r="CW223" s="466"/>
      <c r="CX223" s="466"/>
      <c r="CY223" s="466"/>
      <c r="CZ223" s="466"/>
      <c r="DA223" s="466"/>
      <c r="DB223" s="466"/>
      <c r="DC223" s="466"/>
      <c r="DD223" s="466"/>
      <c r="DE223" s="466"/>
      <c r="DF223" s="466"/>
      <c r="DG223" s="466"/>
      <c r="DH223" s="466"/>
      <c r="DI223" s="466"/>
      <c r="DJ223" s="466"/>
      <c r="DK223" s="466"/>
      <c r="DL223" s="466"/>
      <c r="DM223" s="466"/>
      <c r="DN223" s="466"/>
      <c r="DO223" s="466"/>
      <c r="DP223" s="466"/>
      <c r="DQ223" s="466"/>
      <c r="DR223" s="466"/>
      <c r="DS223" s="466"/>
      <c r="DT223" s="466"/>
      <c r="DU223" s="466"/>
      <c r="DV223" s="466"/>
      <c r="DW223" s="471"/>
      <c r="DX223" s="466"/>
      <c r="DY223" s="466"/>
      <c r="DZ223" s="466"/>
      <c r="EA223" s="466"/>
      <c r="EB223" s="466"/>
      <c r="EC223" s="466"/>
      <c r="ED223" s="466"/>
      <c r="EE223" s="466"/>
      <c r="EF223" s="466"/>
      <c r="EG223" s="466"/>
      <c r="EH223" s="466"/>
      <c r="EI223" s="466"/>
      <c r="EJ223" s="466"/>
      <c r="EK223" s="465"/>
      <c r="EL223" s="465"/>
      <c r="EM223" s="465"/>
      <c r="EN223" s="465"/>
      <c r="EO223" s="466"/>
      <c r="EP223" s="466"/>
      <c r="EQ223" s="466"/>
      <c r="ER223" s="465"/>
      <c r="ES223" s="465"/>
      <c r="ET223" s="465"/>
      <c r="EU223" s="465"/>
      <c r="EV223" s="465"/>
      <c r="EW223" s="467"/>
      <c r="EX223" s="467" t="s">
        <v>1401</v>
      </c>
      <c r="EY223" s="467">
        <v>0</v>
      </c>
      <c r="EZ223" s="467">
        <v>0</v>
      </c>
      <c r="FA223" s="467">
        <v>0</v>
      </c>
      <c r="FB223" s="469" t="s">
        <v>1402</v>
      </c>
      <c r="FC223" s="467">
        <v>100</v>
      </c>
      <c r="FD223" s="469" t="s">
        <v>1403</v>
      </c>
      <c r="FE223" s="467">
        <v>0</v>
      </c>
      <c r="FF223" s="469" t="s">
        <v>1404</v>
      </c>
      <c r="FG223" s="467">
        <v>0</v>
      </c>
      <c r="FH223" s="469" t="s">
        <v>1405</v>
      </c>
      <c r="FI223" s="467">
        <v>0</v>
      </c>
      <c r="FJ223" s="469" t="s">
        <v>1405</v>
      </c>
      <c r="FK223" s="467">
        <v>0</v>
      </c>
      <c r="FL223" s="472">
        <v>1</v>
      </c>
      <c r="FM223" s="473">
        <v>0</v>
      </c>
      <c r="FN223" s="473">
        <v>0</v>
      </c>
      <c r="FO223" s="473">
        <v>0</v>
      </c>
      <c r="FP223" s="473">
        <v>0</v>
      </c>
      <c r="FQ223" s="473">
        <v>0</v>
      </c>
      <c r="FR223" s="473">
        <v>0</v>
      </c>
      <c r="FS223" s="473">
        <v>0</v>
      </c>
      <c r="FT223" s="473">
        <v>0</v>
      </c>
      <c r="FU223" s="473">
        <v>0</v>
      </c>
      <c r="FV223" s="473">
        <v>90386.999999999985</v>
      </c>
      <c r="FW223" s="473">
        <v>0</v>
      </c>
      <c r="FX223" s="473">
        <v>0</v>
      </c>
      <c r="FY223" s="473">
        <v>0</v>
      </c>
      <c r="FZ223" s="473">
        <v>0</v>
      </c>
      <c r="GA223" s="473">
        <v>0</v>
      </c>
      <c r="GB223" s="473">
        <v>0</v>
      </c>
      <c r="GC223" s="473">
        <v>0</v>
      </c>
      <c r="GD223" s="473">
        <v>0</v>
      </c>
      <c r="GE223" s="473">
        <v>0</v>
      </c>
      <c r="GF223" s="473">
        <v>110505.99999999999</v>
      </c>
      <c r="GG223" s="473">
        <v>0</v>
      </c>
      <c r="GH223" s="473">
        <v>0</v>
      </c>
      <c r="GI223" s="473">
        <v>0</v>
      </c>
      <c r="GJ223" s="473">
        <v>0</v>
      </c>
      <c r="GK223" s="473">
        <v>0</v>
      </c>
      <c r="GL223" s="473">
        <v>0</v>
      </c>
      <c r="GM223" s="473">
        <v>0</v>
      </c>
      <c r="GN223" s="473">
        <v>0</v>
      </c>
      <c r="GO223" s="473">
        <v>0</v>
      </c>
      <c r="GP223" s="473">
        <v>0</v>
      </c>
      <c r="GQ223" s="473">
        <v>0</v>
      </c>
      <c r="GR223" s="473">
        <v>0</v>
      </c>
      <c r="GS223" s="473">
        <v>0</v>
      </c>
      <c r="GT223" s="473">
        <v>0</v>
      </c>
      <c r="GU223" s="473">
        <v>0</v>
      </c>
      <c r="GV223" s="473">
        <v>0</v>
      </c>
      <c r="GW223" s="473">
        <v>0</v>
      </c>
      <c r="GX223" s="473">
        <v>0</v>
      </c>
      <c r="GY223" s="473">
        <v>0</v>
      </c>
      <c r="GZ223" s="473">
        <v>0</v>
      </c>
      <c r="HA223" s="473">
        <v>0</v>
      </c>
      <c r="HB223" s="473">
        <v>0</v>
      </c>
      <c r="HC223" s="473">
        <v>0</v>
      </c>
      <c r="HD223" s="473">
        <v>0</v>
      </c>
      <c r="HE223" s="473">
        <v>0</v>
      </c>
      <c r="HF223" s="473">
        <v>0</v>
      </c>
      <c r="HG223" s="473">
        <v>0</v>
      </c>
      <c r="HH223" s="473">
        <v>0</v>
      </c>
      <c r="HI223" s="473">
        <v>0</v>
      </c>
      <c r="HJ223" s="473">
        <v>0</v>
      </c>
      <c r="HK223" s="473">
        <v>0</v>
      </c>
      <c r="HL223" s="473">
        <v>0</v>
      </c>
      <c r="HM223" s="473">
        <v>0</v>
      </c>
      <c r="HN223" s="473">
        <v>0</v>
      </c>
      <c r="HO223" s="473">
        <v>0</v>
      </c>
      <c r="HP223" s="473">
        <v>0</v>
      </c>
      <c r="HQ223" s="473">
        <v>0</v>
      </c>
      <c r="HR223" s="473">
        <v>0</v>
      </c>
      <c r="HS223" s="473">
        <v>0</v>
      </c>
      <c r="HT223" s="473">
        <v>0</v>
      </c>
      <c r="HU223" s="473">
        <v>0</v>
      </c>
      <c r="HV223" s="473">
        <v>0</v>
      </c>
      <c r="HW223" s="473">
        <v>0</v>
      </c>
      <c r="HX223" s="473">
        <v>0</v>
      </c>
      <c r="HY223" s="473">
        <v>0</v>
      </c>
      <c r="HZ223" s="473">
        <v>0</v>
      </c>
      <c r="IA223" s="473">
        <v>0</v>
      </c>
      <c r="IB223" s="473">
        <v>0</v>
      </c>
      <c r="IC223" s="473">
        <v>0</v>
      </c>
      <c r="ID223" s="473">
        <v>0</v>
      </c>
      <c r="IE223" s="473">
        <v>0</v>
      </c>
      <c r="IF223" s="473">
        <v>0</v>
      </c>
      <c r="IG223" s="473">
        <v>0</v>
      </c>
      <c r="IH223" s="473">
        <v>0</v>
      </c>
      <c r="II223" s="473">
        <v>0</v>
      </c>
      <c r="IJ223" s="473">
        <v>0</v>
      </c>
      <c r="IK223" s="473">
        <v>0</v>
      </c>
      <c r="IL223" s="473">
        <v>0</v>
      </c>
      <c r="IM223" s="473">
        <v>0</v>
      </c>
      <c r="IN223" s="473">
        <v>0</v>
      </c>
      <c r="IO223" s="473">
        <v>0</v>
      </c>
      <c r="IP223" s="473">
        <v>0</v>
      </c>
      <c r="IQ223" s="473">
        <v>0</v>
      </c>
      <c r="IR223" s="473">
        <v>0</v>
      </c>
      <c r="IS223" s="473">
        <v>0</v>
      </c>
      <c r="IT223" s="473">
        <v>0</v>
      </c>
      <c r="IU223" s="473">
        <v>0</v>
      </c>
      <c r="IV223" s="473">
        <v>0</v>
      </c>
      <c r="IW223" s="473">
        <v>0</v>
      </c>
      <c r="IX223" s="473">
        <v>0</v>
      </c>
      <c r="IY223" s="473">
        <v>0</v>
      </c>
      <c r="IZ223" s="473">
        <v>0</v>
      </c>
      <c r="JA223" s="473">
        <v>0</v>
      </c>
      <c r="JB223" s="473">
        <v>0</v>
      </c>
      <c r="JC223" s="473">
        <v>0</v>
      </c>
      <c r="JD223" s="473">
        <v>0</v>
      </c>
      <c r="JE223" s="473">
        <v>0</v>
      </c>
      <c r="JF223" s="473">
        <v>0</v>
      </c>
      <c r="JG223" s="473">
        <v>0</v>
      </c>
      <c r="JH223" s="473">
        <v>0</v>
      </c>
      <c r="JI223" s="467" t="s">
        <v>1406</v>
      </c>
      <c r="JJ223" s="467" t="s">
        <v>1406</v>
      </c>
      <c r="JK223" s="395"/>
      <c r="JL223" s="395"/>
      <c r="JM223" s="395"/>
      <c r="JN223" s="395"/>
      <c r="JO223" s="395"/>
      <c r="JP223" s="395"/>
      <c r="JQ223" s="395"/>
      <c r="JR223" s="395"/>
      <c r="JS223" s="395"/>
      <c r="JT223" s="395"/>
      <c r="JU223" s="395"/>
      <c r="JV223" s="395"/>
      <c r="JW223" s="395"/>
      <c r="JX223" s="395"/>
      <c r="JY223" s="395"/>
      <c r="JZ223" s="395"/>
      <c r="KA223" s="395"/>
      <c r="KB223" s="395"/>
      <c r="KC223" s="395"/>
      <c r="KD223" s="395"/>
      <c r="KE223" s="395"/>
      <c r="KF223" s="395"/>
      <c r="KG223" s="395"/>
      <c r="KH223" s="395"/>
      <c r="KI223" s="395"/>
      <c r="KJ223" s="395"/>
      <c r="KK223" s="395"/>
      <c r="KL223" s="395"/>
      <c r="KM223" s="395"/>
      <c r="KN223" s="395"/>
      <c r="KO223" s="395"/>
      <c r="KP223" s="395"/>
      <c r="KQ223" s="395"/>
      <c r="KR223" s="395"/>
      <c r="KS223" s="395"/>
      <c r="KT223" s="395"/>
      <c r="KU223" s="395"/>
      <c r="KV223" s="395"/>
      <c r="KW223" s="395"/>
      <c r="KX223" s="395"/>
      <c r="KY223" s="395"/>
      <c r="KZ223" s="395"/>
      <c r="LA223" s="395"/>
      <c r="LB223" s="395"/>
      <c r="LC223" s="395"/>
      <c r="LD223" s="395"/>
      <c r="LE223" s="395"/>
      <c r="LF223" s="395"/>
      <c r="LG223" s="395"/>
      <c r="LH223" s="395"/>
      <c r="LI223" s="395"/>
      <c r="LJ223" s="395"/>
      <c r="LK223" s="395"/>
      <c r="LL223" s="395"/>
      <c r="LM223" s="395"/>
      <c r="LN223" s="395"/>
      <c r="LO223" s="395"/>
      <c r="LP223" s="395"/>
      <c r="LQ223" s="395"/>
      <c r="LR223" s="395"/>
      <c r="LS223" s="395"/>
      <c r="LT223" s="395"/>
      <c r="LU223" s="395"/>
      <c r="LV223" s="395"/>
      <c r="LW223" s="395"/>
      <c r="LX223" s="395"/>
      <c r="LY223" s="395"/>
      <c r="LZ223" s="395"/>
      <c r="MA223" s="395"/>
      <c r="MB223" s="395"/>
      <c r="MC223" s="395"/>
      <c r="MD223" s="395"/>
      <c r="ME223" s="395"/>
      <c r="MF223" s="395"/>
      <c r="MG223" s="395"/>
      <c r="MH223" s="395"/>
      <c r="MI223" s="395"/>
      <c r="MJ223" s="395"/>
      <c r="MK223" s="395"/>
      <c r="ML223" s="395"/>
      <c r="MM223" s="395"/>
      <c r="MN223" s="395"/>
      <c r="MO223" s="395"/>
      <c r="MP223" s="395"/>
      <c r="MQ223" s="395"/>
      <c r="MR223" s="395"/>
      <c r="MS223" s="395"/>
      <c r="MT223" s="395"/>
      <c r="MU223" s="395"/>
      <c r="MV223" s="395"/>
      <c r="MW223" s="395"/>
      <c r="MX223" s="395"/>
      <c r="MY223" s="395"/>
      <c r="MZ223" s="395"/>
      <c r="NA223" s="395"/>
      <c r="NB223" s="395"/>
      <c r="NC223" s="395"/>
      <c r="ND223" s="395"/>
      <c r="NE223" s="395"/>
      <c r="NF223" s="395"/>
      <c r="NG223" s="489"/>
      <c r="NH223" s="475">
        <v>2.8402956913946542</v>
      </c>
      <c r="NI223" s="475">
        <v>2.7369089282278893</v>
      </c>
      <c r="NJ223" s="475">
        <v>2.28873686752793</v>
      </c>
      <c r="NK223" s="475">
        <v>491.32748495541955</v>
      </c>
      <c r="NL223" s="475">
        <v>2.0696127863687748</v>
      </c>
      <c r="NM223" s="475">
        <v>6.137999999999999E-2</v>
      </c>
      <c r="NN223" s="475">
        <v>0.17646699999999996</v>
      </c>
      <c r="NO223" s="475">
        <v>1.7901999999999998E-2</v>
      </c>
      <c r="NP223" s="475">
        <v>9.2794737072743588E-3</v>
      </c>
      <c r="NQ223" s="475">
        <v>0.14274586204434489</v>
      </c>
      <c r="NR223" s="475">
        <v>0.20861430348595303</v>
      </c>
      <c r="NS223" s="475">
        <v>0</v>
      </c>
      <c r="NT223" s="475">
        <v>1.1203665644007494</v>
      </c>
      <c r="NU223" s="475">
        <v>4.1527644464937332E-3</v>
      </c>
      <c r="NV223" s="475">
        <v>0</v>
      </c>
      <c r="NW223" s="475">
        <v>0.11033359259737011</v>
      </c>
      <c r="NX223" s="475">
        <v>0</v>
      </c>
      <c r="NY223" s="475">
        <v>0</v>
      </c>
      <c r="NZ223" s="475">
        <v>0.2216231519793149</v>
      </c>
      <c r="OA223" s="475">
        <v>2.0339990069880222E-2</v>
      </c>
      <c r="OB223" s="475">
        <v>0.30000000000000004</v>
      </c>
      <c r="OC223" s="475">
        <v>0.34082062042383832</v>
      </c>
      <c r="OD223" s="475">
        <v>2.1280296364723291E-14</v>
      </c>
      <c r="OE223" s="475">
        <v>2.1862640278414034E-13</v>
      </c>
      <c r="OF223" s="475">
        <v>9.0000000596046487E-2</v>
      </c>
      <c r="OG223" s="475">
        <v>5.7776066660881045E-2</v>
      </c>
      <c r="OH223" s="475">
        <v>0.35002038053739115</v>
      </c>
      <c r="OI223" s="475">
        <v>0.09</v>
      </c>
      <c r="OJ223" s="475">
        <v>4.2939669999999999E-2</v>
      </c>
      <c r="OK223" s="475">
        <v>4.8040438300000002E-2</v>
      </c>
      <c r="OL223" s="475">
        <v>0.69581846186564189</v>
      </c>
      <c r="OM223" s="475" t="s">
        <v>1395</v>
      </c>
      <c r="ON223" s="475">
        <v>1</v>
      </c>
      <c r="OO223" s="475">
        <v>212</v>
      </c>
      <c r="OP223" s="490"/>
      <c r="OQ223" s="491" t="s">
        <v>1395</v>
      </c>
      <c r="OR223" s="478" t="s">
        <v>1395</v>
      </c>
      <c r="OS223" s="479">
        <v>461756.99999999994</v>
      </c>
      <c r="OT223" s="479">
        <v>2040</v>
      </c>
      <c r="OU223" s="479" t="s">
        <v>1395</v>
      </c>
      <c r="OV223" s="479" t="s">
        <v>1395</v>
      </c>
      <c r="OW223" s="479">
        <v>0</v>
      </c>
      <c r="OX223" s="479">
        <v>1</v>
      </c>
      <c r="OY223" s="480">
        <v>1</v>
      </c>
      <c r="OZ223" s="480">
        <v>0.68475645126279561</v>
      </c>
      <c r="PA223" s="481"/>
      <c r="PB223" s="482">
        <v>2.8402956913946542</v>
      </c>
      <c r="PC223" s="483"/>
      <c r="PD223" s="478">
        <v>44.488718950919008</v>
      </c>
      <c r="PE223" s="479">
        <v>3.8031071827119706E-11</v>
      </c>
      <c r="PF223" s="479">
        <v>59.287319968852238</v>
      </c>
      <c r="PG223" s="480">
        <v>2.8402956913946542</v>
      </c>
      <c r="PH223" s="483"/>
      <c r="PI223" s="478">
        <v>2.8402956913946542</v>
      </c>
      <c r="PJ223" s="479">
        <v>129375</v>
      </c>
      <c r="PK223" s="479">
        <v>250</v>
      </c>
      <c r="PL223" s="479">
        <v>-5.687668977828908E-2</v>
      </c>
      <c r="PM223" s="484">
        <v>36</v>
      </c>
      <c r="PN223" s="479">
        <v>9540</v>
      </c>
      <c r="PO223" s="485">
        <v>2037</v>
      </c>
      <c r="PP223" s="479">
        <v>33</v>
      </c>
      <c r="PQ223" s="479">
        <v>0</v>
      </c>
      <c r="PR223" s="486" t="s">
        <v>2031</v>
      </c>
      <c r="PS223" s="486" t="s">
        <v>1657</v>
      </c>
      <c r="PT223" s="479">
        <v>1</v>
      </c>
      <c r="PU223" s="487" t="s">
        <v>2030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row>
    <row r="224" spans="1:457" x14ac:dyDescent="0.35">
      <c r="A224" s="459" t="s">
        <v>2032</v>
      </c>
      <c r="B224" s="460">
        <v>2.7834190016163651</v>
      </c>
      <c r="C224" s="488">
        <f>NPV(About!A$94,'H2 Data'!AE$2:BH$2)/30*AB224+B224</f>
        <v>2.7834190016163651</v>
      </c>
      <c r="D224" s="462" t="s">
        <v>1592</v>
      </c>
      <c r="E224" s="463" t="s">
        <v>2032</v>
      </c>
      <c r="F224" s="463" t="s">
        <v>1391</v>
      </c>
      <c r="G224" s="463" t="s">
        <v>1392</v>
      </c>
      <c r="H224" s="463" t="s">
        <v>1393</v>
      </c>
      <c r="I224" s="463" t="s">
        <v>1394</v>
      </c>
      <c r="J224" s="464">
        <v>2041</v>
      </c>
      <c r="K224" s="465">
        <v>265</v>
      </c>
      <c r="L224" s="466">
        <v>0.11</v>
      </c>
      <c r="M224" s="466">
        <v>2.3300000000000001E-2</v>
      </c>
      <c r="N224" s="466">
        <v>0.25</v>
      </c>
      <c r="O224" s="471">
        <v>0.09</v>
      </c>
      <c r="P224" s="465">
        <v>1</v>
      </c>
      <c r="Q224" s="465">
        <v>2</v>
      </c>
      <c r="R224" s="465">
        <v>30</v>
      </c>
      <c r="S224" s="467" t="s">
        <v>1395</v>
      </c>
      <c r="T224" s="468">
        <v>17336</v>
      </c>
      <c r="U224" s="468">
        <v>170884</v>
      </c>
      <c r="V224" s="468">
        <v>59438.000000000007</v>
      </c>
      <c r="W224" s="468">
        <v>4953</v>
      </c>
      <c r="X224" s="465">
        <v>0</v>
      </c>
      <c r="Y224" s="469" t="s">
        <v>1396</v>
      </c>
      <c r="Z224" s="470">
        <v>21.57</v>
      </c>
      <c r="AA224" s="469" t="s">
        <v>1397</v>
      </c>
      <c r="AB224" s="465">
        <v>0</v>
      </c>
      <c r="AC224" s="466">
        <v>0</v>
      </c>
      <c r="AD224" s="466">
        <v>0.7</v>
      </c>
      <c r="AE224" s="466">
        <v>0.7</v>
      </c>
      <c r="AF224" s="467" t="s">
        <v>1398</v>
      </c>
      <c r="AG224" s="465">
        <v>428.86329999999998</v>
      </c>
      <c r="AH224" s="465">
        <v>428.86329999999998</v>
      </c>
      <c r="AI224" s="465">
        <v>428.86329999999998</v>
      </c>
      <c r="AJ224" s="465">
        <v>30</v>
      </c>
      <c r="AK224" s="469" t="s">
        <v>1399</v>
      </c>
      <c r="AL224" s="466">
        <v>0.91</v>
      </c>
      <c r="AM224" s="466">
        <v>0.01</v>
      </c>
      <c r="AN224" s="469" t="s">
        <v>1400</v>
      </c>
      <c r="AO224" s="466"/>
      <c r="AP224" s="466"/>
      <c r="AQ224" s="466"/>
      <c r="AR224" s="466"/>
      <c r="AS224" s="466"/>
      <c r="AT224" s="466"/>
      <c r="AU224" s="466"/>
      <c r="AV224" s="466"/>
      <c r="AW224" s="466"/>
      <c r="AX224" s="466"/>
      <c r="AY224" s="466"/>
      <c r="AZ224" s="466"/>
      <c r="BA224" s="466"/>
      <c r="BB224" s="466"/>
      <c r="BC224" s="466"/>
      <c r="BD224" s="466"/>
      <c r="BE224" s="466"/>
      <c r="BF224" s="466"/>
      <c r="BG224" s="466"/>
      <c r="BH224" s="466"/>
      <c r="BI224" s="466"/>
      <c r="BJ224" s="466"/>
      <c r="BK224" s="466"/>
      <c r="BL224" s="466"/>
      <c r="BM224" s="466"/>
      <c r="BN224" s="466"/>
      <c r="BO224" s="466"/>
      <c r="BP224" s="466"/>
      <c r="BQ224" s="466"/>
      <c r="BR224" s="466"/>
      <c r="BS224" s="466"/>
      <c r="BT224" s="466"/>
      <c r="BU224" s="466"/>
      <c r="BV224" s="466"/>
      <c r="BW224" s="466"/>
      <c r="BX224" s="466"/>
      <c r="BY224" s="466"/>
      <c r="BZ224" s="466"/>
      <c r="CA224" s="466"/>
      <c r="CB224" s="466"/>
      <c r="CC224" s="466"/>
      <c r="CD224" s="466"/>
      <c r="CE224" s="466"/>
      <c r="CF224" s="466"/>
      <c r="CG224" s="466"/>
      <c r="CH224" s="466"/>
      <c r="CI224" s="466"/>
      <c r="CJ224" s="466"/>
      <c r="CK224" s="466"/>
      <c r="CL224" s="466"/>
      <c r="CM224" s="466"/>
      <c r="CN224" s="466"/>
      <c r="CO224" s="466"/>
      <c r="CP224" s="466"/>
      <c r="CQ224" s="466"/>
      <c r="CR224" s="466"/>
      <c r="CS224" s="466"/>
      <c r="CT224" s="466"/>
      <c r="CU224" s="466"/>
      <c r="CV224" s="466"/>
      <c r="CW224" s="466"/>
      <c r="CX224" s="466"/>
      <c r="CY224" s="466"/>
      <c r="CZ224" s="466"/>
      <c r="DA224" s="466"/>
      <c r="DB224" s="466"/>
      <c r="DC224" s="466"/>
      <c r="DD224" s="466"/>
      <c r="DE224" s="466"/>
      <c r="DF224" s="466"/>
      <c r="DG224" s="466"/>
      <c r="DH224" s="466"/>
      <c r="DI224" s="466"/>
      <c r="DJ224" s="466"/>
      <c r="DK224" s="466"/>
      <c r="DL224" s="466"/>
      <c r="DM224" s="466"/>
      <c r="DN224" s="466"/>
      <c r="DO224" s="466"/>
      <c r="DP224" s="466"/>
      <c r="DQ224" s="466"/>
      <c r="DR224" s="466"/>
      <c r="DS224" s="466"/>
      <c r="DT224" s="466"/>
      <c r="DU224" s="466"/>
      <c r="DV224" s="466"/>
      <c r="DW224" s="471"/>
      <c r="DX224" s="466"/>
      <c r="DY224" s="466"/>
      <c r="DZ224" s="466"/>
      <c r="EA224" s="466"/>
      <c r="EB224" s="466"/>
      <c r="EC224" s="466"/>
      <c r="ED224" s="466"/>
      <c r="EE224" s="466"/>
      <c r="EF224" s="466"/>
      <c r="EG224" s="466"/>
      <c r="EH224" s="466"/>
      <c r="EI224" s="466"/>
      <c r="EJ224" s="466"/>
      <c r="EK224" s="465"/>
      <c r="EL224" s="465"/>
      <c r="EM224" s="465"/>
      <c r="EN224" s="465"/>
      <c r="EO224" s="466"/>
      <c r="EP224" s="466"/>
      <c r="EQ224" s="466"/>
      <c r="ER224" s="465"/>
      <c r="ES224" s="465"/>
      <c r="ET224" s="465"/>
      <c r="EU224" s="465"/>
      <c r="EV224" s="465"/>
      <c r="EW224" s="467"/>
      <c r="EX224" s="467" t="s">
        <v>1401</v>
      </c>
      <c r="EY224" s="467">
        <v>0</v>
      </c>
      <c r="EZ224" s="467">
        <v>0</v>
      </c>
      <c r="FA224" s="467">
        <v>0</v>
      </c>
      <c r="FB224" s="469" t="s">
        <v>1402</v>
      </c>
      <c r="FC224" s="467">
        <v>100</v>
      </c>
      <c r="FD224" s="469" t="s">
        <v>1403</v>
      </c>
      <c r="FE224" s="467">
        <v>0</v>
      </c>
      <c r="FF224" s="469" t="s">
        <v>1404</v>
      </c>
      <c r="FG224" s="467">
        <v>0</v>
      </c>
      <c r="FH224" s="469" t="s">
        <v>1405</v>
      </c>
      <c r="FI224" s="467">
        <v>0</v>
      </c>
      <c r="FJ224" s="469" t="s">
        <v>1405</v>
      </c>
      <c r="FK224" s="467">
        <v>0</v>
      </c>
      <c r="FL224" s="472">
        <v>1</v>
      </c>
      <c r="FM224" s="473">
        <v>0</v>
      </c>
      <c r="FN224" s="473">
        <v>0</v>
      </c>
      <c r="FO224" s="473">
        <v>0</v>
      </c>
      <c r="FP224" s="473">
        <v>0</v>
      </c>
      <c r="FQ224" s="473">
        <v>0</v>
      </c>
      <c r="FR224" s="473">
        <v>0</v>
      </c>
      <c r="FS224" s="473">
        <v>0</v>
      </c>
      <c r="FT224" s="473">
        <v>0</v>
      </c>
      <c r="FU224" s="473">
        <v>0</v>
      </c>
      <c r="FV224" s="473">
        <v>92222</v>
      </c>
      <c r="FW224" s="473">
        <v>0</v>
      </c>
      <c r="FX224" s="473">
        <v>0</v>
      </c>
      <c r="FY224" s="473">
        <v>0</v>
      </c>
      <c r="FZ224" s="473">
        <v>0</v>
      </c>
      <c r="GA224" s="473">
        <v>0</v>
      </c>
      <c r="GB224" s="473">
        <v>0</v>
      </c>
      <c r="GC224" s="473">
        <v>0</v>
      </c>
      <c r="GD224" s="473">
        <v>0</v>
      </c>
      <c r="GE224" s="473">
        <v>0</v>
      </c>
      <c r="GF224" s="473">
        <v>112749.00000000001</v>
      </c>
      <c r="GG224" s="473">
        <v>0</v>
      </c>
      <c r="GH224" s="473">
        <v>0</v>
      </c>
      <c r="GI224" s="473">
        <v>0</v>
      </c>
      <c r="GJ224" s="473">
        <v>0</v>
      </c>
      <c r="GK224" s="473">
        <v>0</v>
      </c>
      <c r="GL224" s="473">
        <v>0</v>
      </c>
      <c r="GM224" s="473">
        <v>0</v>
      </c>
      <c r="GN224" s="473">
        <v>0</v>
      </c>
      <c r="GO224" s="473">
        <v>0</v>
      </c>
      <c r="GP224" s="473">
        <v>0</v>
      </c>
      <c r="GQ224" s="473">
        <v>0</v>
      </c>
      <c r="GR224" s="473">
        <v>0</v>
      </c>
      <c r="GS224" s="473">
        <v>0</v>
      </c>
      <c r="GT224" s="473">
        <v>0</v>
      </c>
      <c r="GU224" s="473">
        <v>0</v>
      </c>
      <c r="GV224" s="473">
        <v>0</v>
      </c>
      <c r="GW224" s="473">
        <v>0</v>
      </c>
      <c r="GX224" s="473">
        <v>0</v>
      </c>
      <c r="GY224" s="473">
        <v>0</v>
      </c>
      <c r="GZ224" s="473">
        <v>0</v>
      </c>
      <c r="HA224" s="473">
        <v>0</v>
      </c>
      <c r="HB224" s="473">
        <v>0</v>
      </c>
      <c r="HC224" s="473">
        <v>0</v>
      </c>
      <c r="HD224" s="473">
        <v>0</v>
      </c>
      <c r="HE224" s="473">
        <v>0</v>
      </c>
      <c r="HF224" s="473">
        <v>0</v>
      </c>
      <c r="HG224" s="473">
        <v>0</v>
      </c>
      <c r="HH224" s="473">
        <v>0</v>
      </c>
      <c r="HI224" s="473">
        <v>0</v>
      </c>
      <c r="HJ224" s="473">
        <v>0</v>
      </c>
      <c r="HK224" s="473">
        <v>0</v>
      </c>
      <c r="HL224" s="473">
        <v>0</v>
      </c>
      <c r="HM224" s="473">
        <v>0</v>
      </c>
      <c r="HN224" s="473">
        <v>0</v>
      </c>
      <c r="HO224" s="473">
        <v>0</v>
      </c>
      <c r="HP224" s="473">
        <v>0</v>
      </c>
      <c r="HQ224" s="473">
        <v>0</v>
      </c>
      <c r="HR224" s="473">
        <v>0</v>
      </c>
      <c r="HS224" s="473">
        <v>0</v>
      </c>
      <c r="HT224" s="473">
        <v>0</v>
      </c>
      <c r="HU224" s="473">
        <v>0</v>
      </c>
      <c r="HV224" s="473">
        <v>0</v>
      </c>
      <c r="HW224" s="473">
        <v>0</v>
      </c>
      <c r="HX224" s="473">
        <v>0</v>
      </c>
      <c r="HY224" s="473">
        <v>0</v>
      </c>
      <c r="HZ224" s="473">
        <v>0</v>
      </c>
      <c r="IA224" s="473">
        <v>0</v>
      </c>
      <c r="IB224" s="473">
        <v>0</v>
      </c>
      <c r="IC224" s="473">
        <v>0</v>
      </c>
      <c r="ID224" s="473">
        <v>0</v>
      </c>
      <c r="IE224" s="473">
        <v>0</v>
      </c>
      <c r="IF224" s="473">
        <v>0</v>
      </c>
      <c r="IG224" s="473">
        <v>0</v>
      </c>
      <c r="IH224" s="473">
        <v>0</v>
      </c>
      <c r="II224" s="473">
        <v>0</v>
      </c>
      <c r="IJ224" s="473">
        <v>0</v>
      </c>
      <c r="IK224" s="473">
        <v>0</v>
      </c>
      <c r="IL224" s="473">
        <v>0</v>
      </c>
      <c r="IM224" s="473">
        <v>0</v>
      </c>
      <c r="IN224" s="473">
        <v>0</v>
      </c>
      <c r="IO224" s="473">
        <v>0</v>
      </c>
      <c r="IP224" s="473">
        <v>0</v>
      </c>
      <c r="IQ224" s="473">
        <v>0</v>
      </c>
      <c r="IR224" s="473">
        <v>0</v>
      </c>
      <c r="IS224" s="473">
        <v>0</v>
      </c>
      <c r="IT224" s="473">
        <v>0</v>
      </c>
      <c r="IU224" s="473">
        <v>0</v>
      </c>
      <c r="IV224" s="473">
        <v>0</v>
      </c>
      <c r="IW224" s="473">
        <v>0</v>
      </c>
      <c r="IX224" s="473">
        <v>0</v>
      </c>
      <c r="IY224" s="473">
        <v>0</v>
      </c>
      <c r="IZ224" s="473">
        <v>0</v>
      </c>
      <c r="JA224" s="473">
        <v>0</v>
      </c>
      <c r="JB224" s="473">
        <v>0</v>
      </c>
      <c r="JC224" s="473">
        <v>0</v>
      </c>
      <c r="JD224" s="473">
        <v>0</v>
      </c>
      <c r="JE224" s="473">
        <v>0</v>
      </c>
      <c r="JF224" s="473">
        <v>0</v>
      </c>
      <c r="JG224" s="473">
        <v>0</v>
      </c>
      <c r="JH224" s="473">
        <v>0</v>
      </c>
      <c r="JI224" s="467" t="s">
        <v>1406</v>
      </c>
      <c r="JJ224" s="467" t="s">
        <v>1406</v>
      </c>
      <c r="JK224" s="395"/>
      <c r="JL224" s="395"/>
      <c r="JM224" s="395"/>
      <c r="JN224" s="395"/>
      <c r="JO224" s="395"/>
      <c r="JP224" s="395"/>
      <c r="JQ224" s="395"/>
      <c r="JR224" s="395"/>
      <c r="JS224" s="395"/>
      <c r="JT224" s="395"/>
      <c r="JU224" s="395"/>
      <c r="JV224" s="395"/>
      <c r="JW224" s="395"/>
      <c r="JX224" s="395"/>
      <c r="JY224" s="395"/>
      <c r="JZ224" s="395"/>
      <c r="KA224" s="395"/>
      <c r="KB224" s="395"/>
      <c r="KC224" s="395"/>
      <c r="KD224" s="395"/>
      <c r="KE224" s="395"/>
      <c r="KF224" s="395"/>
      <c r="KG224" s="395"/>
      <c r="KH224" s="395"/>
      <c r="KI224" s="395"/>
      <c r="KJ224" s="395"/>
      <c r="KK224" s="395"/>
      <c r="KL224" s="395"/>
      <c r="KM224" s="395"/>
      <c r="KN224" s="395"/>
      <c r="KO224" s="395"/>
      <c r="KP224" s="395"/>
      <c r="KQ224" s="395"/>
      <c r="KR224" s="395"/>
      <c r="KS224" s="395"/>
      <c r="KT224" s="395"/>
      <c r="KU224" s="395"/>
      <c r="KV224" s="395"/>
      <c r="KW224" s="395"/>
      <c r="KX224" s="395"/>
      <c r="KY224" s="395"/>
      <c r="KZ224" s="395"/>
      <c r="LA224" s="395"/>
      <c r="LB224" s="395"/>
      <c r="LC224" s="395"/>
      <c r="LD224" s="395"/>
      <c r="LE224" s="395"/>
      <c r="LF224" s="395"/>
      <c r="LG224" s="395"/>
      <c r="LH224" s="395"/>
      <c r="LI224" s="395"/>
      <c r="LJ224" s="395"/>
      <c r="LK224" s="395"/>
      <c r="LL224" s="395"/>
      <c r="LM224" s="395"/>
      <c r="LN224" s="395"/>
      <c r="LO224" s="395"/>
      <c r="LP224" s="395"/>
      <c r="LQ224" s="395"/>
      <c r="LR224" s="395"/>
      <c r="LS224" s="395"/>
      <c r="LT224" s="395"/>
      <c r="LU224" s="395"/>
      <c r="LV224" s="395"/>
      <c r="LW224" s="395"/>
      <c r="LX224" s="395"/>
      <c r="LY224" s="395"/>
      <c r="LZ224" s="395"/>
      <c r="MA224" s="395"/>
      <c r="MB224" s="395"/>
      <c r="MC224" s="395"/>
      <c r="MD224" s="395"/>
      <c r="ME224" s="395"/>
      <c r="MF224" s="395"/>
      <c r="MG224" s="395"/>
      <c r="MH224" s="395"/>
      <c r="MI224" s="395"/>
      <c r="MJ224" s="395"/>
      <c r="MK224" s="395"/>
      <c r="ML224" s="395"/>
      <c r="MM224" s="395"/>
      <c r="MN224" s="395"/>
      <c r="MO224" s="395"/>
      <c r="MP224" s="395"/>
      <c r="MQ224" s="395"/>
      <c r="MR224" s="395"/>
      <c r="MS224" s="395"/>
      <c r="MT224" s="395"/>
      <c r="MU224" s="395"/>
      <c r="MV224" s="395"/>
      <c r="MW224" s="395"/>
      <c r="MX224" s="395"/>
      <c r="MY224" s="395"/>
      <c r="MZ224" s="395"/>
      <c r="NA224" s="395"/>
      <c r="NB224" s="395"/>
      <c r="NC224" s="395"/>
      <c r="ND224" s="395"/>
      <c r="NE224" s="395"/>
      <c r="NF224" s="395"/>
      <c r="NG224" s="489"/>
      <c r="NH224" s="475">
        <v>2.7834190016163651</v>
      </c>
      <c r="NI224" s="475">
        <v>2.6821025499575293</v>
      </c>
      <c r="NJ224" s="475">
        <v>2.2836998399596355</v>
      </c>
      <c r="NK224" s="475">
        <v>492.64930406621761</v>
      </c>
      <c r="NL224" s="475">
        <v>2.0412218556215</v>
      </c>
      <c r="NM224" s="475">
        <v>5.9438000000000005E-2</v>
      </c>
      <c r="NN224" s="475">
        <v>0.17088400000000001</v>
      </c>
      <c r="NO224" s="475">
        <v>1.7336000000000001E-2</v>
      </c>
      <c r="NP224" s="475">
        <v>8.9746221313673977E-3</v>
      </c>
      <c r="NQ224" s="475">
        <v>0.13803181718178748</v>
      </c>
      <c r="NR224" s="475">
        <v>0.20200716271874469</v>
      </c>
      <c r="NS224" s="475">
        <v>0</v>
      </c>
      <c r="NT224" s="475">
        <v>1.1208144472085464</v>
      </c>
      <c r="NU224" s="475">
        <v>4.2486896437007636E-3</v>
      </c>
      <c r="NV224" s="475">
        <v>0</v>
      </c>
      <c r="NW224" s="475">
        <v>0.10719415166061648</v>
      </c>
      <c r="NX224" s="475">
        <v>0</v>
      </c>
      <c r="NY224" s="475">
        <v>0</v>
      </c>
      <c r="NZ224" s="475">
        <v>0.21545354294537047</v>
      </c>
      <c r="OA224" s="475">
        <v>2.0340001308620449E-2</v>
      </c>
      <c r="OB224" s="475">
        <v>0.30000000000000004</v>
      </c>
      <c r="OC224" s="475">
        <v>0.3304932337294777</v>
      </c>
      <c r="OD224" s="475">
        <v>1.0601125847359045E-14</v>
      </c>
      <c r="OE224" s="475">
        <v>1.0891229942230256E-13</v>
      </c>
      <c r="OF224" s="475">
        <v>9.0000000596046487E-2</v>
      </c>
      <c r="OG224" s="475">
        <v>5.783553421497345E-2</v>
      </c>
      <c r="OH224" s="475">
        <v>0.35004892697648915</v>
      </c>
      <c r="OI224" s="475">
        <v>0.09</v>
      </c>
      <c r="OJ224" s="475">
        <v>4.288633E-2</v>
      </c>
      <c r="OK224" s="475">
        <v>4.8014301699999998E-2</v>
      </c>
      <c r="OL224" s="475">
        <v>0.68194728724448805</v>
      </c>
      <c r="OM224" s="475" t="s">
        <v>1395</v>
      </c>
      <c r="ON224" s="475">
        <v>1</v>
      </c>
      <c r="OO224" s="475">
        <v>213</v>
      </c>
      <c r="OP224" s="490"/>
      <c r="OQ224" s="491" t="s">
        <v>1395</v>
      </c>
      <c r="OR224" s="478" t="s">
        <v>1395</v>
      </c>
      <c r="OS224" s="479">
        <v>457582</v>
      </c>
      <c r="OT224" s="479">
        <v>2041</v>
      </c>
      <c r="OU224" s="479" t="s">
        <v>1395</v>
      </c>
      <c r="OV224" s="479" t="s">
        <v>1395</v>
      </c>
      <c r="OW224" s="479">
        <v>0</v>
      </c>
      <c r="OX224" s="479">
        <v>1</v>
      </c>
      <c r="OY224" s="480">
        <v>1</v>
      </c>
      <c r="OZ224" s="480">
        <v>0.67110614672417912</v>
      </c>
      <c r="PA224" s="481"/>
      <c r="PB224" s="482">
        <v>2.7834190016163651</v>
      </c>
      <c r="PC224" s="483"/>
      <c r="PD224" s="478">
        <v>44.755770835064787</v>
      </c>
      <c r="PE224" s="479">
        <v>1.9682198491728642E-11</v>
      </c>
      <c r="PF224" s="479">
        <v>59.725425511536102</v>
      </c>
      <c r="PG224" s="480">
        <v>2.7834190016163651</v>
      </c>
      <c r="PH224" s="483"/>
      <c r="PI224" s="478">
        <v>2.7834190016163651</v>
      </c>
      <c r="PJ224" s="479">
        <v>129640</v>
      </c>
      <c r="PK224" s="479">
        <v>265</v>
      </c>
      <c r="PL224" s="479">
        <v>-4.6372181865551809E-2</v>
      </c>
      <c r="PM224" s="484">
        <v>36</v>
      </c>
      <c r="PN224" s="479">
        <v>9504</v>
      </c>
      <c r="PO224" s="485">
        <v>2038</v>
      </c>
      <c r="PP224" s="479">
        <v>33</v>
      </c>
      <c r="PQ224" s="479">
        <v>0</v>
      </c>
      <c r="PR224" s="486" t="s">
        <v>2033</v>
      </c>
      <c r="PS224" s="486" t="s">
        <v>1657</v>
      </c>
      <c r="PT224" s="479">
        <v>1</v>
      </c>
      <c r="PU224" s="487" t="s">
        <v>2032</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row>
    <row r="225" spans="1:457" x14ac:dyDescent="0.35">
      <c r="A225" s="459" t="s">
        <v>2034</v>
      </c>
      <c r="B225" s="460">
        <v>2.7370468197508133</v>
      </c>
      <c r="C225" s="488">
        <f>NPV(About!A$94,'H2 Data'!AE$2:BH$2)/30*AB225+B225</f>
        <v>2.7370468197508133</v>
      </c>
      <c r="D225" s="462" t="s">
        <v>1592</v>
      </c>
      <c r="E225" s="463" t="s">
        <v>2034</v>
      </c>
      <c r="F225" s="463" t="s">
        <v>1391</v>
      </c>
      <c r="G225" s="463" t="s">
        <v>1392</v>
      </c>
      <c r="H225" s="463" t="s">
        <v>1393</v>
      </c>
      <c r="I225" s="463" t="s">
        <v>1394</v>
      </c>
      <c r="J225" s="464">
        <v>2042</v>
      </c>
      <c r="K225" s="465">
        <v>280</v>
      </c>
      <c r="L225" s="466">
        <v>0.11</v>
      </c>
      <c r="M225" s="466">
        <v>2.3300000000000001E-2</v>
      </c>
      <c r="N225" s="466">
        <v>0.25</v>
      </c>
      <c r="O225" s="471">
        <v>0.09</v>
      </c>
      <c r="P225" s="465">
        <v>1</v>
      </c>
      <c r="Q225" s="465">
        <v>2</v>
      </c>
      <c r="R225" s="465">
        <v>30</v>
      </c>
      <c r="S225" s="467" t="s">
        <v>1395</v>
      </c>
      <c r="T225" s="468">
        <v>16933</v>
      </c>
      <c r="U225" s="468">
        <v>166910.99999999997</v>
      </c>
      <c r="V225" s="468">
        <v>58055.999999999993</v>
      </c>
      <c r="W225" s="468">
        <v>4837.9999999999991</v>
      </c>
      <c r="X225" s="465">
        <v>0</v>
      </c>
      <c r="Y225" s="469" t="s">
        <v>1396</v>
      </c>
      <c r="Z225" s="470">
        <v>21.65</v>
      </c>
      <c r="AA225" s="469" t="s">
        <v>1397</v>
      </c>
      <c r="AB225" s="465">
        <v>0</v>
      </c>
      <c r="AC225" s="466">
        <v>0</v>
      </c>
      <c r="AD225" s="466">
        <v>0.7</v>
      </c>
      <c r="AE225" s="466">
        <v>0.7</v>
      </c>
      <c r="AF225" s="467" t="s">
        <v>1398</v>
      </c>
      <c r="AG225" s="465">
        <v>428.36</v>
      </c>
      <c r="AH225" s="465">
        <v>428.36</v>
      </c>
      <c r="AI225" s="465">
        <v>428.36</v>
      </c>
      <c r="AJ225" s="465">
        <v>30</v>
      </c>
      <c r="AK225" s="469" t="s">
        <v>1399</v>
      </c>
      <c r="AL225" s="466">
        <v>0.91</v>
      </c>
      <c r="AM225" s="466">
        <v>0.01</v>
      </c>
      <c r="AN225" s="469" t="s">
        <v>1400</v>
      </c>
      <c r="AO225" s="466"/>
      <c r="AP225" s="466"/>
      <c r="AQ225" s="466"/>
      <c r="AR225" s="466"/>
      <c r="AS225" s="466"/>
      <c r="AT225" s="466"/>
      <c r="AU225" s="466"/>
      <c r="AV225" s="466"/>
      <c r="AW225" s="466"/>
      <c r="AX225" s="466"/>
      <c r="AY225" s="466"/>
      <c r="AZ225" s="466"/>
      <c r="BA225" s="466"/>
      <c r="BB225" s="466"/>
      <c r="BC225" s="466"/>
      <c r="BD225" s="466"/>
      <c r="BE225" s="466"/>
      <c r="BF225" s="466"/>
      <c r="BG225" s="466"/>
      <c r="BH225" s="466"/>
      <c r="BI225" s="466"/>
      <c r="BJ225" s="466"/>
      <c r="BK225" s="466"/>
      <c r="BL225" s="466"/>
      <c r="BM225" s="466"/>
      <c r="BN225" s="466"/>
      <c r="BO225" s="466"/>
      <c r="BP225" s="466"/>
      <c r="BQ225" s="466"/>
      <c r="BR225" s="466"/>
      <c r="BS225" s="466"/>
      <c r="BT225" s="466"/>
      <c r="BU225" s="466"/>
      <c r="BV225" s="466"/>
      <c r="BW225" s="466"/>
      <c r="BX225" s="466"/>
      <c r="BY225" s="466"/>
      <c r="BZ225" s="466"/>
      <c r="CA225" s="466"/>
      <c r="CB225" s="466"/>
      <c r="CC225" s="466"/>
      <c r="CD225" s="466"/>
      <c r="CE225" s="466"/>
      <c r="CF225" s="466"/>
      <c r="CG225" s="466"/>
      <c r="CH225" s="466"/>
      <c r="CI225" s="466"/>
      <c r="CJ225" s="466"/>
      <c r="CK225" s="466"/>
      <c r="CL225" s="466"/>
      <c r="CM225" s="466"/>
      <c r="CN225" s="466"/>
      <c r="CO225" s="466"/>
      <c r="CP225" s="466"/>
      <c r="CQ225" s="466"/>
      <c r="CR225" s="466"/>
      <c r="CS225" s="466"/>
      <c r="CT225" s="466"/>
      <c r="CU225" s="466"/>
      <c r="CV225" s="466"/>
      <c r="CW225" s="466"/>
      <c r="CX225" s="466"/>
      <c r="CY225" s="466"/>
      <c r="CZ225" s="466"/>
      <c r="DA225" s="466"/>
      <c r="DB225" s="466"/>
      <c r="DC225" s="466"/>
      <c r="DD225" s="466"/>
      <c r="DE225" s="466"/>
      <c r="DF225" s="466"/>
      <c r="DG225" s="466"/>
      <c r="DH225" s="466"/>
      <c r="DI225" s="466"/>
      <c r="DJ225" s="466"/>
      <c r="DK225" s="466"/>
      <c r="DL225" s="466"/>
      <c r="DM225" s="466"/>
      <c r="DN225" s="466"/>
      <c r="DO225" s="466"/>
      <c r="DP225" s="466"/>
      <c r="DQ225" s="466"/>
      <c r="DR225" s="466"/>
      <c r="DS225" s="466"/>
      <c r="DT225" s="466"/>
      <c r="DU225" s="466"/>
      <c r="DV225" s="466"/>
      <c r="DW225" s="471"/>
      <c r="DX225" s="466"/>
      <c r="DY225" s="466"/>
      <c r="DZ225" s="466"/>
      <c r="EA225" s="466"/>
      <c r="EB225" s="466"/>
      <c r="EC225" s="466"/>
      <c r="ED225" s="466"/>
      <c r="EE225" s="466"/>
      <c r="EF225" s="466"/>
      <c r="EG225" s="466"/>
      <c r="EH225" s="466"/>
      <c r="EI225" s="466"/>
      <c r="EJ225" s="466"/>
      <c r="EK225" s="465"/>
      <c r="EL225" s="465"/>
      <c r="EM225" s="465"/>
      <c r="EN225" s="465"/>
      <c r="EO225" s="466"/>
      <c r="EP225" s="466"/>
      <c r="EQ225" s="466"/>
      <c r="ER225" s="465"/>
      <c r="ES225" s="465"/>
      <c r="ET225" s="465"/>
      <c r="EU225" s="465"/>
      <c r="EV225" s="465"/>
      <c r="EW225" s="467"/>
      <c r="EX225" s="467" t="s">
        <v>1401</v>
      </c>
      <c r="EY225" s="467">
        <v>0</v>
      </c>
      <c r="EZ225" s="467">
        <v>0</v>
      </c>
      <c r="FA225" s="467">
        <v>0</v>
      </c>
      <c r="FB225" s="469" t="s">
        <v>1402</v>
      </c>
      <c r="FC225" s="467">
        <v>100</v>
      </c>
      <c r="FD225" s="469" t="s">
        <v>1403</v>
      </c>
      <c r="FE225" s="467">
        <v>0</v>
      </c>
      <c r="FF225" s="469" t="s">
        <v>1404</v>
      </c>
      <c r="FG225" s="467">
        <v>0</v>
      </c>
      <c r="FH225" s="469" t="s">
        <v>1405</v>
      </c>
      <c r="FI225" s="467">
        <v>0</v>
      </c>
      <c r="FJ225" s="469" t="s">
        <v>1405</v>
      </c>
      <c r="FK225" s="467">
        <v>0</v>
      </c>
      <c r="FL225" s="472">
        <v>1</v>
      </c>
      <c r="FM225" s="473">
        <v>0</v>
      </c>
      <c r="FN225" s="473">
        <v>0</v>
      </c>
      <c r="FO225" s="473">
        <v>0</v>
      </c>
      <c r="FP225" s="473">
        <v>0</v>
      </c>
      <c r="FQ225" s="473">
        <v>0</v>
      </c>
      <c r="FR225" s="473">
        <v>0</v>
      </c>
      <c r="FS225" s="473">
        <v>0</v>
      </c>
      <c r="FT225" s="473">
        <v>0</v>
      </c>
      <c r="FU225" s="473">
        <v>0</v>
      </c>
      <c r="FV225" s="473">
        <v>94094</v>
      </c>
      <c r="FW225" s="473">
        <v>0</v>
      </c>
      <c r="FX225" s="473">
        <v>0</v>
      </c>
      <c r="FY225" s="473">
        <v>0</v>
      </c>
      <c r="FZ225" s="473">
        <v>0</v>
      </c>
      <c r="GA225" s="473">
        <v>0</v>
      </c>
      <c r="GB225" s="473">
        <v>0</v>
      </c>
      <c r="GC225" s="473">
        <v>0</v>
      </c>
      <c r="GD225" s="473">
        <v>0</v>
      </c>
      <c r="GE225" s="473">
        <v>0</v>
      </c>
      <c r="GF225" s="473">
        <v>115038</v>
      </c>
      <c r="GG225" s="473">
        <v>0</v>
      </c>
      <c r="GH225" s="473">
        <v>0</v>
      </c>
      <c r="GI225" s="473">
        <v>0</v>
      </c>
      <c r="GJ225" s="473">
        <v>0</v>
      </c>
      <c r="GK225" s="473">
        <v>0</v>
      </c>
      <c r="GL225" s="473">
        <v>0</v>
      </c>
      <c r="GM225" s="473">
        <v>0</v>
      </c>
      <c r="GN225" s="473">
        <v>0</v>
      </c>
      <c r="GO225" s="473">
        <v>0</v>
      </c>
      <c r="GP225" s="473">
        <v>0</v>
      </c>
      <c r="GQ225" s="473">
        <v>0</v>
      </c>
      <c r="GR225" s="473">
        <v>0</v>
      </c>
      <c r="GS225" s="473">
        <v>0</v>
      </c>
      <c r="GT225" s="473">
        <v>0</v>
      </c>
      <c r="GU225" s="473">
        <v>0</v>
      </c>
      <c r="GV225" s="473">
        <v>0</v>
      </c>
      <c r="GW225" s="473">
        <v>0</v>
      </c>
      <c r="GX225" s="473">
        <v>0</v>
      </c>
      <c r="GY225" s="473">
        <v>0</v>
      </c>
      <c r="GZ225" s="473">
        <v>0</v>
      </c>
      <c r="HA225" s="473">
        <v>0</v>
      </c>
      <c r="HB225" s="473">
        <v>0</v>
      </c>
      <c r="HC225" s="473">
        <v>0</v>
      </c>
      <c r="HD225" s="473">
        <v>0</v>
      </c>
      <c r="HE225" s="473">
        <v>0</v>
      </c>
      <c r="HF225" s="473">
        <v>0</v>
      </c>
      <c r="HG225" s="473">
        <v>0</v>
      </c>
      <c r="HH225" s="473">
        <v>0</v>
      </c>
      <c r="HI225" s="473">
        <v>0</v>
      </c>
      <c r="HJ225" s="473">
        <v>0</v>
      </c>
      <c r="HK225" s="473">
        <v>0</v>
      </c>
      <c r="HL225" s="473">
        <v>0</v>
      </c>
      <c r="HM225" s="473">
        <v>0</v>
      </c>
      <c r="HN225" s="473">
        <v>0</v>
      </c>
      <c r="HO225" s="473">
        <v>0</v>
      </c>
      <c r="HP225" s="473">
        <v>0</v>
      </c>
      <c r="HQ225" s="473">
        <v>0</v>
      </c>
      <c r="HR225" s="473">
        <v>0</v>
      </c>
      <c r="HS225" s="473">
        <v>0</v>
      </c>
      <c r="HT225" s="473">
        <v>0</v>
      </c>
      <c r="HU225" s="473">
        <v>0</v>
      </c>
      <c r="HV225" s="473">
        <v>0</v>
      </c>
      <c r="HW225" s="473">
        <v>0</v>
      </c>
      <c r="HX225" s="473">
        <v>0</v>
      </c>
      <c r="HY225" s="473">
        <v>0</v>
      </c>
      <c r="HZ225" s="473">
        <v>0</v>
      </c>
      <c r="IA225" s="473">
        <v>0</v>
      </c>
      <c r="IB225" s="473">
        <v>0</v>
      </c>
      <c r="IC225" s="473">
        <v>0</v>
      </c>
      <c r="ID225" s="473">
        <v>0</v>
      </c>
      <c r="IE225" s="473">
        <v>0</v>
      </c>
      <c r="IF225" s="473">
        <v>0</v>
      </c>
      <c r="IG225" s="473">
        <v>0</v>
      </c>
      <c r="IH225" s="473">
        <v>0</v>
      </c>
      <c r="II225" s="473">
        <v>0</v>
      </c>
      <c r="IJ225" s="473">
        <v>0</v>
      </c>
      <c r="IK225" s="473">
        <v>0</v>
      </c>
      <c r="IL225" s="473">
        <v>0</v>
      </c>
      <c r="IM225" s="473">
        <v>0</v>
      </c>
      <c r="IN225" s="473">
        <v>0</v>
      </c>
      <c r="IO225" s="473">
        <v>0</v>
      </c>
      <c r="IP225" s="473">
        <v>0</v>
      </c>
      <c r="IQ225" s="473">
        <v>0</v>
      </c>
      <c r="IR225" s="473">
        <v>0</v>
      </c>
      <c r="IS225" s="473">
        <v>0</v>
      </c>
      <c r="IT225" s="473">
        <v>0</v>
      </c>
      <c r="IU225" s="473">
        <v>0</v>
      </c>
      <c r="IV225" s="473">
        <v>0</v>
      </c>
      <c r="IW225" s="473">
        <v>0</v>
      </c>
      <c r="IX225" s="473">
        <v>0</v>
      </c>
      <c r="IY225" s="473">
        <v>0</v>
      </c>
      <c r="IZ225" s="473">
        <v>0</v>
      </c>
      <c r="JA225" s="473">
        <v>0</v>
      </c>
      <c r="JB225" s="473">
        <v>0</v>
      </c>
      <c r="JC225" s="473">
        <v>0</v>
      </c>
      <c r="JD225" s="473">
        <v>0</v>
      </c>
      <c r="JE225" s="473">
        <v>0</v>
      </c>
      <c r="JF225" s="473">
        <v>0</v>
      </c>
      <c r="JG225" s="473">
        <v>0</v>
      </c>
      <c r="JH225" s="473">
        <v>0</v>
      </c>
      <c r="JI225" s="467" t="s">
        <v>1406</v>
      </c>
      <c r="JJ225" s="467" t="s">
        <v>1406</v>
      </c>
      <c r="JK225" s="395"/>
      <c r="JL225" s="395"/>
      <c r="JM225" s="395"/>
      <c r="JN225" s="395"/>
      <c r="JO225" s="395"/>
      <c r="JP225" s="395"/>
      <c r="JQ225" s="395"/>
      <c r="JR225" s="395"/>
      <c r="JS225" s="395"/>
      <c r="JT225" s="395"/>
      <c r="JU225" s="395"/>
      <c r="JV225" s="395"/>
      <c r="JW225" s="395"/>
      <c r="JX225" s="395"/>
      <c r="JY225" s="395"/>
      <c r="JZ225" s="395"/>
      <c r="KA225" s="395"/>
      <c r="KB225" s="395"/>
      <c r="KC225" s="395"/>
      <c r="KD225" s="395"/>
      <c r="KE225" s="395"/>
      <c r="KF225" s="395"/>
      <c r="KG225" s="395"/>
      <c r="KH225" s="395"/>
      <c r="KI225" s="395"/>
      <c r="KJ225" s="395"/>
      <c r="KK225" s="395"/>
      <c r="KL225" s="395"/>
      <c r="KM225" s="395"/>
      <c r="KN225" s="395"/>
      <c r="KO225" s="395"/>
      <c r="KP225" s="395"/>
      <c r="KQ225" s="395"/>
      <c r="KR225" s="395"/>
      <c r="KS225" s="395"/>
      <c r="KT225" s="395"/>
      <c r="KU225" s="395"/>
      <c r="KV225" s="395"/>
      <c r="KW225" s="395"/>
      <c r="KX225" s="395"/>
      <c r="KY225" s="395"/>
      <c r="KZ225" s="395"/>
      <c r="LA225" s="395"/>
      <c r="LB225" s="395"/>
      <c r="LC225" s="395"/>
      <c r="LD225" s="395"/>
      <c r="LE225" s="395"/>
      <c r="LF225" s="395"/>
      <c r="LG225" s="395"/>
      <c r="LH225" s="395"/>
      <c r="LI225" s="395"/>
      <c r="LJ225" s="395"/>
      <c r="LK225" s="395"/>
      <c r="LL225" s="395"/>
      <c r="LM225" s="395"/>
      <c r="LN225" s="395"/>
      <c r="LO225" s="395"/>
      <c r="LP225" s="395"/>
      <c r="LQ225" s="395"/>
      <c r="LR225" s="395"/>
      <c r="LS225" s="395"/>
      <c r="LT225" s="395"/>
      <c r="LU225" s="395"/>
      <c r="LV225" s="395"/>
      <c r="LW225" s="395"/>
      <c r="LX225" s="395"/>
      <c r="LY225" s="395"/>
      <c r="LZ225" s="395"/>
      <c r="MA225" s="395"/>
      <c r="MB225" s="395"/>
      <c r="MC225" s="395"/>
      <c r="MD225" s="395"/>
      <c r="ME225" s="395"/>
      <c r="MF225" s="395"/>
      <c r="MG225" s="395"/>
      <c r="MH225" s="395"/>
      <c r="MI225" s="395"/>
      <c r="MJ225" s="395"/>
      <c r="MK225" s="395"/>
      <c r="ML225" s="395"/>
      <c r="MM225" s="395"/>
      <c r="MN225" s="395"/>
      <c r="MO225" s="395"/>
      <c r="MP225" s="395"/>
      <c r="MQ225" s="395"/>
      <c r="MR225" s="395"/>
      <c r="MS225" s="395"/>
      <c r="MT225" s="395"/>
      <c r="MU225" s="395"/>
      <c r="MV225" s="395"/>
      <c r="MW225" s="395"/>
      <c r="MX225" s="395"/>
      <c r="MY225" s="395"/>
      <c r="MZ225" s="395"/>
      <c r="NA225" s="395"/>
      <c r="NB225" s="395"/>
      <c r="NC225" s="395"/>
      <c r="ND225" s="395"/>
      <c r="NE225" s="395"/>
      <c r="NF225" s="395"/>
      <c r="NG225" s="489"/>
      <c r="NH225" s="475">
        <v>2.7370468197508133</v>
      </c>
      <c r="NI225" s="475">
        <v>2.6374183155118835</v>
      </c>
      <c r="NJ225" s="475">
        <v>2.2770980404718553</v>
      </c>
      <c r="NK225" s="475">
        <v>494.4796420425219</v>
      </c>
      <c r="NL225" s="475">
        <v>2.0214758522562226</v>
      </c>
      <c r="NM225" s="475">
        <v>5.805599999999999E-2</v>
      </c>
      <c r="NN225" s="475">
        <v>0.16691099999999998</v>
      </c>
      <c r="NO225" s="475">
        <v>1.6933E-2</v>
      </c>
      <c r="NP225" s="475">
        <v>8.7555771908352023E-3</v>
      </c>
      <c r="NQ225" s="475">
        <v>0.13464011259419381</v>
      </c>
      <c r="NR225" s="475">
        <v>0.1973169051247404</v>
      </c>
      <c r="NS225" s="475">
        <v>0</v>
      </c>
      <c r="NT225" s="475">
        <v>1.1216274656898644</v>
      </c>
      <c r="NU225" s="475">
        <v>4.3511582583866766E-3</v>
      </c>
      <c r="NV225" s="475">
        <v>0</v>
      </c>
      <c r="NW225" s="475">
        <v>0.10494646817671119</v>
      </c>
      <c r="NX225" s="475">
        <v>0</v>
      </c>
      <c r="NY225" s="475">
        <v>0</v>
      </c>
      <c r="NZ225" s="475">
        <v>0.2110356880306557</v>
      </c>
      <c r="OA225" s="475">
        <v>2.0340002437626327E-2</v>
      </c>
      <c r="OB225" s="475">
        <v>0.30000000000000004</v>
      </c>
      <c r="OC225" s="475">
        <v>0.32314000245292357</v>
      </c>
      <c r="OD225" s="475">
        <v>5.6396994876062156E-15</v>
      </c>
      <c r="OE225" s="475">
        <v>5.7940321442273253E-14</v>
      </c>
      <c r="OF225" s="475">
        <v>9.0000000596046487E-2</v>
      </c>
      <c r="OG225" s="475">
        <v>5.7874664664268494E-2</v>
      </c>
      <c r="OH225" s="475">
        <v>0.35007720729657765</v>
      </c>
      <c r="OI225" s="475">
        <v>0.09</v>
      </c>
      <c r="OJ225" s="475">
        <v>4.2835999999999999E-2</v>
      </c>
      <c r="OK225" s="475">
        <v>4.798964E-2</v>
      </c>
      <c r="OL225" s="475">
        <v>0.6683529350657289</v>
      </c>
      <c r="OM225" s="475" t="s">
        <v>1395</v>
      </c>
      <c r="ON225" s="475">
        <v>1</v>
      </c>
      <c r="OO225" s="475">
        <v>214</v>
      </c>
      <c r="OP225" s="490"/>
      <c r="OQ225" s="491" t="s">
        <v>1395</v>
      </c>
      <c r="OR225" s="478" t="s">
        <v>1395</v>
      </c>
      <c r="OS225" s="479">
        <v>455870</v>
      </c>
      <c r="OT225" s="479">
        <v>2042</v>
      </c>
      <c r="OU225" s="479" t="s">
        <v>1395</v>
      </c>
      <c r="OV225" s="479" t="s">
        <v>1395</v>
      </c>
      <c r="OW225" s="479">
        <v>0</v>
      </c>
      <c r="OX225" s="479">
        <v>1</v>
      </c>
      <c r="OY225" s="480">
        <v>1</v>
      </c>
      <c r="OZ225" s="480">
        <v>0.65772794494977127</v>
      </c>
      <c r="PA225" s="481"/>
      <c r="PB225" s="482">
        <v>2.7370468197508133</v>
      </c>
      <c r="PC225" s="483"/>
      <c r="PD225" s="478">
        <v>45.268880997871946</v>
      </c>
      <c r="PE225" s="479">
        <v>1.0842883490486633E-11</v>
      </c>
      <c r="PF225" s="479">
        <v>60.472039341436329</v>
      </c>
      <c r="PG225" s="480">
        <v>2.7370468197508133</v>
      </c>
      <c r="PH225" s="483"/>
      <c r="PI225" s="478">
        <v>2.7370468197508133</v>
      </c>
      <c r="PJ225" s="479">
        <v>129920</v>
      </c>
      <c r="PK225" s="479">
        <v>280</v>
      </c>
      <c r="PL225" s="479">
        <v>-3.4710070937165494E-2</v>
      </c>
      <c r="PM225" s="484">
        <v>36</v>
      </c>
      <c r="PN225" s="479">
        <v>9468</v>
      </c>
      <c r="PO225" s="485">
        <v>2039</v>
      </c>
      <c r="PP225" s="479">
        <v>33</v>
      </c>
      <c r="PQ225" s="479">
        <v>0</v>
      </c>
      <c r="PR225" s="486" t="s">
        <v>2035</v>
      </c>
      <c r="PS225" s="486" t="s">
        <v>1657</v>
      </c>
      <c r="PT225" s="479">
        <v>1</v>
      </c>
      <c r="PU225" s="487" t="s">
        <v>2034</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row>
    <row r="226" spans="1:457" x14ac:dyDescent="0.35">
      <c r="A226" s="459" t="s">
        <v>2036</v>
      </c>
      <c r="B226" s="460">
        <v>2.7023367488136478</v>
      </c>
      <c r="C226" s="488">
        <f>NPV(About!A$94,'H2 Data'!AE$2:BH$2)/30*AB226+B226</f>
        <v>2.7023367488136478</v>
      </c>
      <c r="D226" s="462" t="s">
        <v>1592</v>
      </c>
      <c r="E226" s="463" t="s">
        <v>2036</v>
      </c>
      <c r="F226" s="463" t="s">
        <v>1391</v>
      </c>
      <c r="G226" s="463" t="s">
        <v>1392</v>
      </c>
      <c r="H226" s="463" t="s">
        <v>1393</v>
      </c>
      <c r="I226" s="463" t="s">
        <v>1394</v>
      </c>
      <c r="J226" s="464">
        <v>2043</v>
      </c>
      <c r="K226" s="465">
        <v>295</v>
      </c>
      <c r="L226" s="466">
        <v>0.11</v>
      </c>
      <c r="M226" s="466">
        <v>2.3300000000000001E-2</v>
      </c>
      <c r="N226" s="466">
        <v>0.25</v>
      </c>
      <c r="O226" s="471">
        <v>0.09</v>
      </c>
      <c r="P226" s="465">
        <v>1</v>
      </c>
      <c r="Q226" s="465">
        <v>2</v>
      </c>
      <c r="R226" s="465">
        <v>30</v>
      </c>
      <c r="S226" s="467" t="s">
        <v>1395</v>
      </c>
      <c r="T226" s="468">
        <v>16649</v>
      </c>
      <c r="U226" s="468">
        <v>164110.99999999997</v>
      </c>
      <c r="V226" s="468">
        <v>57081.999999999993</v>
      </c>
      <c r="W226" s="468">
        <v>4757</v>
      </c>
      <c r="X226" s="465">
        <v>0</v>
      </c>
      <c r="Y226" s="469" t="s">
        <v>1396</v>
      </c>
      <c r="Z226" s="470">
        <v>21.72</v>
      </c>
      <c r="AA226" s="469" t="s">
        <v>1397</v>
      </c>
      <c r="AB226" s="465">
        <v>0</v>
      </c>
      <c r="AC226" s="466">
        <v>0</v>
      </c>
      <c r="AD226" s="466">
        <v>0.7</v>
      </c>
      <c r="AE226" s="466">
        <v>0.7</v>
      </c>
      <c r="AF226" s="467" t="s">
        <v>1398</v>
      </c>
      <c r="AG226" s="465">
        <v>428.36</v>
      </c>
      <c r="AH226" s="465">
        <v>428.36</v>
      </c>
      <c r="AI226" s="465">
        <v>428.36</v>
      </c>
      <c r="AJ226" s="465">
        <v>30</v>
      </c>
      <c r="AK226" s="469" t="s">
        <v>1399</v>
      </c>
      <c r="AL226" s="466">
        <v>0.91</v>
      </c>
      <c r="AM226" s="466">
        <v>0.01</v>
      </c>
      <c r="AN226" s="469" t="s">
        <v>1400</v>
      </c>
      <c r="AO226" s="466"/>
      <c r="AP226" s="466"/>
      <c r="AQ226" s="466"/>
      <c r="AR226" s="466"/>
      <c r="AS226" s="466"/>
      <c r="AT226" s="466"/>
      <c r="AU226" s="466"/>
      <c r="AV226" s="466"/>
      <c r="AW226" s="466"/>
      <c r="AX226" s="466"/>
      <c r="AY226" s="466"/>
      <c r="AZ226" s="466"/>
      <c r="BA226" s="466"/>
      <c r="BB226" s="466"/>
      <c r="BC226" s="466"/>
      <c r="BD226" s="466"/>
      <c r="BE226" s="466"/>
      <c r="BF226" s="466"/>
      <c r="BG226" s="466"/>
      <c r="BH226" s="466"/>
      <c r="BI226" s="466"/>
      <c r="BJ226" s="466"/>
      <c r="BK226" s="466"/>
      <c r="BL226" s="466"/>
      <c r="BM226" s="466"/>
      <c r="BN226" s="466"/>
      <c r="BO226" s="466"/>
      <c r="BP226" s="466"/>
      <c r="BQ226" s="466"/>
      <c r="BR226" s="466"/>
      <c r="BS226" s="466"/>
      <c r="BT226" s="466"/>
      <c r="BU226" s="466"/>
      <c r="BV226" s="466"/>
      <c r="BW226" s="466"/>
      <c r="BX226" s="466"/>
      <c r="BY226" s="466"/>
      <c r="BZ226" s="466"/>
      <c r="CA226" s="466"/>
      <c r="CB226" s="466"/>
      <c r="CC226" s="466"/>
      <c r="CD226" s="466"/>
      <c r="CE226" s="466"/>
      <c r="CF226" s="466"/>
      <c r="CG226" s="466"/>
      <c r="CH226" s="466"/>
      <c r="CI226" s="466"/>
      <c r="CJ226" s="466"/>
      <c r="CK226" s="466"/>
      <c r="CL226" s="466"/>
      <c r="CM226" s="466"/>
      <c r="CN226" s="466"/>
      <c r="CO226" s="466"/>
      <c r="CP226" s="466"/>
      <c r="CQ226" s="466"/>
      <c r="CR226" s="466"/>
      <c r="CS226" s="466"/>
      <c r="CT226" s="466"/>
      <c r="CU226" s="466"/>
      <c r="CV226" s="466"/>
      <c r="CW226" s="466"/>
      <c r="CX226" s="466"/>
      <c r="CY226" s="466"/>
      <c r="CZ226" s="466"/>
      <c r="DA226" s="466"/>
      <c r="DB226" s="466"/>
      <c r="DC226" s="466"/>
      <c r="DD226" s="466"/>
      <c r="DE226" s="466"/>
      <c r="DF226" s="466"/>
      <c r="DG226" s="466"/>
      <c r="DH226" s="466"/>
      <c r="DI226" s="466"/>
      <c r="DJ226" s="466"/>
      <c r="DK226" s="466"/>
      <c r="DL226" s="466"/>
      <c r="DM226" s="466"/>
      <c r="DN226" s="466"/>
      <c r="DO226" s="466"/>
      <c r="DP226" s="466"/>
      <c r="DQ226" s="466"/>
      <c r="DR226" s="466"/>
      <c r="DS226" s="466"/>
      <c r="DT226" s="466"/>
      <c r="DU226" s="466"/>
      <c r="DV226" s="466"/>
      <c r="DW226" s="471"/>
      <c r="DX226" s="466"/>
      <c r="DY226" s="466"/>
      <c r="DZ226" s="466"/>
      <c r="EA226" s="466"/>
      <c r="EB226" s="466"/>
      <c r="EC226" s="466"/>
      <c r="ED226" s="466"/>
      <c r="EE226" s="466"/>
      <c r="EF226" s="466"/>
      <c r="EG226" s="466"/>
      <c r="EH226" s="466"/>
      <c r="EI226" s="466"/>
      <c r="EJ226" s="466"/>
      <c r="EK226" s="465"/>
      <c r="EL226" s="465"/>
      <c r="EM226" s="465"/>
      <c r="EN226" s="465"/>
      <c r="EO226" s="466"/>
      <c r="EP226" s="466"/>
      <c r="EQ226" s="466"/>
      <c r="ER226" s="465"/>
      <c r="ES226" s="465"/>
      <c r="ET226" s="465"/>
      <c r="EU226" s="465"/>
      <c r="EV226" s="465"/>
      <c r="EW226" s="467"/>
      <c r="EX226" s="467" t="s">
        <v>1401</v>
      </c>
      <c r="EY226" s="467">
        <v>0</v>
      </c>
      <c r="EZ226" s="467">
        <v>0</v>
      </c>
      <c r="FA226" s="467">
        <v>0</v>
      </c>
      <c r="FB226" s="469" t="s">
        <v>1402</v>
      </c>
      <c r="FC226" s="467">
        <v>100</v>
      </c>
      <c r="FD226" s="469" t="s">
        <v>1403</v>
      </c>
      <c r="FE226" s="467">
        <v>0</v>
      </c>
      <c r="FF226" s="469" t="s">
        <v>1404</v>
      </c>
      <c r="FG226" s="467">
        <v>0</v>
      </c>
      <c r="FH226" s="469" t="s">
        <v>1405</v>
      </c>
      <c r="FI226" s="467">
        <v>0</v>
      </c>
      <c r="FJ226" s="469" t="s">
        <v>1405</v>
      </c>
      <c r="FK226" s="467">
        <v>0</v>
      </c>
      <c r="FL226" s="472">
        <v>1</v>
      </c>
      <c r="FM226" s="473">
        <v>0</v>
      </c>
      <c r="FN226" s="473">
        <v>0</v>
      </c>
      <c r="FO226" s="473">
        <v>0</v>
      </c>
      <c r="FP226" s="473">
        <v>0</v>
      </c>
      <c r="FQ226" s="473">
        <v>0</v>
      </c>
      <c r="FR226" s="473">
        <v>0</v>
      </c>
      <c r="FS226" s="473">
        <v>0</v>
      </c>
      <c r="FT226" s="473">
        <v>0</v>
      </c>
      <c r="FU226" s="473">
        <v>0</v>
      </c>
      <c r="FV226" s="473">
        <v>96003.999999999985</v>
      </c>
      <c r="FW226" s="473">
        <v>0</v>
      </c>
      <c r="FX226" s="473">
        <v>0</v>
      </c>
      <c r="FY226" s="473">
        <v>0</v>
      </c>
      <c r="FZ226" s="473">
        <v>0</v>
      </c>
      <c r="GA226" s="473">
        <v>0</v>
      </c>
      <c r="GB226" s="473">
        <v>0</v>
      </c>
      <c r="GC226" s="473">
        <v>0</v>
      </c>
      <c r="GD226" s="473">
        <v>0</v>
      </c>
      <c r="GE226" s="473">
        <v>0</v>
      </c>
      <c r="GF226" s="473">
        <v>117372.99999999999</v>
      </c>
      <c r="GG226" s="473">
        <v>0</v>
      </c>
      <c r="GH226" s="473">
        <v>0</v>
      </c>
      <c r="GI226" s="473">
        <v>0</v>
      </c>
      <c r="GJ226" s="473">
        <v>0</v>
      </c>
      <c r="GK226" s="473">
        <v>0</v>
      </c>
      <c r="GL226" s="473">
        <v>0</v>
      </c>
      <c r="GM226" s="473">
        <v>0</v>
      </c>
      <c r="GN226" s="473">
        <v>0</v>
      </c>
      <c r="GO226" s="473">
        <v>0</v>
      </c>
      <c r="GP226" s="473">
        <v>0</v>
      </c>
      <c r="GQ226" s="473">
        <v>0</v>
      </c>
      <c r="GR226" s="473">
        <v>0</v>
      </c>
      <c r="GS226" s="473">
        <v>0</v>
      </c>
      <c r="GT226" s="473">
        <v>0</v>
      </c>
      <c r="GU226" s="473">
        <v>0</v>
      </c>
      <c r="GV226" s="473">
        <v>0</v>
      </c>
      <c r="GW226" s="473">
        <v>0</v>
      </c>
      <c r="GX226" s="473">
        <v>0</v>
      </c>
      <c r="GY226" s="473">
        <v>0</v>
      </c>
      <c r="GZ226" s="473">
        <v>0</v>
      </c>
      <c r="HA226" s="473">
        <v>0</v>
      </c>
      <c r="HB226" s="473">
        <v>0</v>
      </c>
      <c r="HC226" s="473">
        <v>0</v>
      </c>
      <c r="HD226" s="473">
        <v>0</v>
      </c>
      <c r="HE226" s="473">
        <v>0</v>
      </c>
      <c r="HF226" s="473">
        <v>0</v>
      </c>
      <c r="HG226" s="473">
        <v>0</v>
      </c>
      <c r="HH226" s="473">
        <v>0</v>
      </c>
      <c r="HI226" s="473">
        <v>0</v>
      </c>
      <c r="HJ226" s="473">
        <v>0</v>
      </c>
      <c r="HK226" s="473">
        <v>0</v>
      </c>
      <c r="HL226" s="473">
        <v>0</v>
      </c>
      <c r="HM226" s="473">
        <v>0</v>
      </c>
      <c r="HN226" s="473">
        <v>0</v>
      </c>
      <c r="HO226" s="473">
        <v>0</v>
      </c>
      <c r="HP226" s="473">
        <v>0</v>
      </c>
      <c r="HQ226" s="473">
        <v>0</v>
      </c>
      <c r="HR226" s="473">
        <v>0</v>
      </c>
      <c r="HS226" s="473">
        <v>0</v>
      </c>
      <c r="HT226" s="473">
        <v>0</v>
      </c>
      <c r="HU226" s="473">
        <v>0</v>
      </c>
      <c r="HV226" s="473">
        <v>0</v>
      </c>
      <c r="HW226" s="473">
        <v>0</v>
      </c>
      <c r="HX226" s="473">
        <v>0</v>
      </c>
      <c r="HY226" s="473">
        <v>0</v>
      </c>
      <c r="HZ226" s="473">
        <v>0</v>
      </c>
      <c r="IA226" s="473">
        <v>0</v>
      </c>
      <c r="IB226" s="473">
        <v>0</v>
      </c>
      <c r="IC226" s="473">
        <v>0</v>
      </c>
      <c r="ID226" s="473">
        <v>0</v>
      </c>
      <c r="IE226" s="473">
        <v>0</v>
      </c>
      <c r="IF226" s="473">
        <v>0</v>
      </c>
      <c r="IG226" s="473">
        <v>0</v>
      </c>
      <c r="IH226" s="473">
        <v>0</v>
      </c>
      <c r="II226" s="473">
        <v>0</v>
      </c>
      <c r="IJ226" s="473">
        <v>0</v>
      </c>
      <c r="IK226" s="473">
        <v>0</v>
      </c>
      <c r="IL226" s="473">
        <v>0</v>
      </c>
      <c r="IM226" s="473">
        <v>0</v>
      </c>
      <c r="IN226" s="473">
        <v>0</v>
      </c>
      <c r="IO226" s="473">
        <v>0</v>
      </c>
      <c r="IP226" s="473">
        <v>0</v>
      </c>
      <c r="IQ226" s="473">
        <v>0</v>
      </c>
      <c r="IR226" s="473">
        <v>0</v>
      </c>
      <c r="IS226" s="473">
        <v>0</v>
      </c>
      <c r="IT226" s="473">
        <v>0</v>
      </c>
      <c r="IU226" s="473">
        <v>0</v>
      </c>
      <c r="IV226" s="473">
        <v>0</v>
      </c>
      <c r="IW226" s="473">
        <v>0</v>
      </c>
      <c r="IX226" s="473">
        <v>0</v>
      </c>
      <c r="IY226" s="473">
        <v>0</v>
      </c>
      <c r="IZ226" s="473">
        <v>0</v>
      </c>
      <c r="JA226" s="473">
        <v>0</v>
      </c>
      <c r="JB226" s="473">
        <v>0</v>
      </c>
      <c r="JC226" s="473">
        <v>0</v>
      </c>
      <c r="JD226" s="473">
        <v>0</v>
      </c>
      <c r="JE226" s="473">
        <v>0</v>
      </c>
      <c r="JF226" s="473">
        <v>0</v>
      </c>
      <c r="JG226" s="473">
        <v>0</v>
      </c>
      <c r="JH226" s="473">
        <v>0</v>
      </c>
      <c r="JI226" s="467" t="s">
        <v>1406</v>
      </c>
      <c r="JJ226" s="467" t="s">
        <v>1406</v>
      </c>
      <c r="JK226" s="395"/>
      <c r="JL226" s="395"/>
      <c r="JM226" s="395"/>
      <c r="JN226" s="395"/>
      <c r="JO226" s="395"/>
      <c r="JP226" s="395"/>
      <c r="JQ226" s="395"/>
      <c r="JR226" s="395"/>
      <c r="JS226" s="395"/>
      <c r="JT226" s="395"/>
      <c r="JU226" s="395"/>
      <c r="JV226" s="395"/>
      <c r="JW226" s="395"/>
      <c r="JX226" s="395"/>
      <c r="JY226" s="395"/>
      <c r="JZ226" s="395"/>
      <c r="KA226" s="395"/>
      <c r="KB226" s="395"/>
      <c r="KC226" s="395"/>
      <c r="KD226" s="395"/>
      <c r="KE226" s="395"/>
      <c r="KF226" s="395"/>
      <c r="KG226" s="395"/>
      <c r="KH226" s="395"/>
      <c r="KI226" s="395"/>
      <c r="KJ226" s="395"/>
      <c r="KK226" s="395"/>
      <c r="KL226" s="395"/>
      <c r="KM226" s="395"/>
      <c r="KN226" s="395"/>
      <c r="KO226" s="395"/>
      <c r="KP226" s="395"/>
      <c r="KQ226" s="395"/>
      <c r="KR226" s="395"/>
      <c r="KS226" s="395"/>
      <c r="KT226" s="395"/>
      <c r="KU226" s="395"/>
      <c r="KV226" s="395"/>
      <c r="KW226" s="395"/>
      <c r="KX226" s="395"/>
      <c r="KY226" s="395"/>
      <c r="KZ226" s="395"/>
      <c r="LA226" s="395"/>
      <c r="LB226" s="395"/>
      <c r="LC226" s="395"/>
      <c r="LD226" s="395"/>
      <c r="LE226" s="395"/>
      <c r="LF226" s="395"/>
      <c r="LG226" s="395"/>
      <c r="LH226" s="395"/>
      <c r="LI226" s="395"/>
      <c r="LJ226" s="395"/>
      <c r="LK226" s="395"/>
      <c r="LL226" s="395"/>
      <c r="LM226" s="395"/>
      <c r="LN226" s="395"/>
      <c r="LO226" s="395"/>
      <c r="LP226" s="395"/>
      <c r="LQ226" s="395"/>
      <c r="LR226" s="395"/>
      <c r="LS226" s="395"/>
      <c r="LT226" s="395"/>
      <c r="LU226" s="395"/>
      <c r="LV226" s="395"/>
      <c r="LW226" s="395"/>
      <c r="LX226" s="395"/>
      <c r="LY226" s="395"/>
      <c r="LZ226" s="395"/>
      <c r="MA226" s="395"/>
      <c r="MB226" s="395"/>
      <c r="MC226" s="395"/>
      <c r="MD226" s="395"/>
      <c r="ME226" s="395"/>
      <c r="MF226" s="395"/>
      <c r="MG226" s="395"/>
      <c r="MH226" s="395"/>
      <c r="MI226" s="395"/>
      <c r="MJ226" s="395"/>
      <c r="MK226" s="395"/>
      <c r="ML226" s="395"/>
      <c r="MM226" s="395"/>
      <c r="MN226" s="395"/>
      <c r="MO226" s="395"/>
      <c r="MP226" s="395"/>
      <c r="MQ226" s="395"/>
      <c r="MR226" s="395"/>
      <c r="MS226" s="395"/>
      <c r="MT226" s="395"/>
      <c r="MU226" s="395"/>
      <c r="MV226" s="395"/>
      <c r="MW226" s="395"/>
      <c r="MX226" s="395"/>
      <c r="MY226" s="395"/>
      <c r="MZ226" s="395"/>
      <c r="NA226" s="395"/>
      <c r="NB226" s="395"/>
      <c r="NC226" s="395"/>
      <c r="ND226" s="395"/>
      <c r="NE226" s="395"/>
      <c r="NF226" s="395"/>
      <c r="NG226" s="489"/>
      <c r="NH226" s="475">
        <v>2.7023367488136478</v>
      </c>
      <c r="NI226" s="475">
        <v>2.6039716911568314</v>
      </c>
      <c r="NJ226" s="475">
        <v>2.2723401894539359</v>
      </c>
      <c r="NK226" s="475">
        <v>496.12062463234685</v>
      </c>
      <c r="NL226" s="475">
        <v>2.0087004374739208</v>
      </c>
      <c r="NM226" s="475">
        <v>5.7081999999999987E-2</v>
      </c>
      <c r="NN226" s="475">
        <v>0.16411099999999998</v>
      </c>
      <c r="NO226" s="475">
        <v>1.6649000000000001E-2</v>
      </c>
      <c r="NP226" s="475">
        <v>8.6086954334298384E-3</v>
      </c>
      <c r="NQ226" s="475">
        <v>0.13238145373967852</v>
      </c>
      <c r="NR226" s="475">
        <v>0.19401333903284648</v>
      </c>
      <c r="NS226" s="475">
        <v>0</v>
      </c>
      <c r="NT226" s="475">
        <v>1.1229003784600808</v>
      </c>
      <c r="NU226" s="475">
        <v>4.4544557089911865E-3</v>
      </c>
      <c r="NV226" s="475">
        <v>0</v>
      </c>
      <c r="NW226" s="475">
        <v>0.10344523815969704</v>
      </c>
      <c r="NX226" s="475">
        <v>0</v>
      </c>
      <c r="NY226" s="475">
        <v>0</v>
      </c>
      <c r="NZ226" s="475">
        <v>0.20810048150576677</v>
      </c>
      <c r="OA226" s="475">
        <v>2.0339997938708995E-2</v>
      </c>
      <c r="OB226" s="475">
        <v>0.30000000000000004</v>
      </c>
      <c r="OC226" s="475">
        <v>0.3180691239184229</v>
      </c>
      <c r="OD226" s="475">
        <v>1.6657364772530124E-15</v>
      </c>
      <c r="OE226" s="475">
        <v>1.7113200294139209E-14</v>
      </c>
      <c r="OF226" s="475">
        <v>9.0000000596046487E-2</v>
      </c>
      <c r="OG226" s="475">
        <v>5.7931140065193176E-2</v>
      </c>
      <c r="OH226" s="475">
        <v>0.35008682493207283</v>
      </c>
      <c r="OI226" s="475">
        <v>0.09</v>
      </c>
      <c r="OJ226" s="475">
        <v>4.2835999999999992E-2</v>
      </c>
      <c r="OK226" s="475">
        <v>4.798964E-2</v>
      </c>
      <c r="OL226" s="475">
        <v>0.65502978698174008</v>
      </c>
      <c r="OM226" s="475" t="s">
        <v>1395</v>
      </c>
      <c r="ON226" s="475">
        <v>1</v>
      </c>
      <c r="OO226" s="475">
        <v>215</v>
      </c>
      <c r="OP226" s="490"/>
      <c r="OQ226" s="491" t="s">
        <v>1395</v>
      </c>
      <c r="OR226" s="478" t="s">
        <v>1395</v>
      </c>
      <c r="OS226" s="479">
        <v>455975.99999999994</v>
      </c>
      <c r="OT226" s="479">
        <v>2043</v>
      </c>
      <c r="OU226" s="479" t="s">
        <v>1395</v>
      </c>
      <c r="OV226" s="479" t="s">
        <v>1395</v>
      </c>
      <c r="OW226" s="479">
        <v>0</v>
      </c>
      <c r="OX226" s="479">
        <v>1</v>
      </c>
      <c r="OY226" s="480">
        <v>1</v>
      </c>
      <c r="OZ226" s="480">
        <v>0.64461645800459044</v>
      </c>
      <c r="PA226" s="481"/>
      <c r="PB226" s="482">
        <v>2.7023367488136478</v>
      </c>
      <c r="PC226" s="483"/>
      <c r="PD226" s="478">
        <v>45.959110405616748</v>
      </c>
      <c r="PE226" s="479">
        <v>3.3068485032575279E-12</v>
      </c>
      <c r="PF226" s="479">
        <v>61.461701393297204</v>
      </c>
      <c r="PG226" s="480">
        <v>2.7023367488136478</v>
      </c>
      <c r="PH226" s="483"/>
      <c r="PI226" s="478">
        <v>2.7023367488136478</v>
      </c>
      <c r="PJ226" s="479">
        <v>130215</v>
      </c>
      <c r="PK226" s="479">
        <v>295</v>
      </c>
      <c r="PL226" s="479">
        <v>-2.6952834273552995E-2</v>
      </c>
      <c r="PM226" s="484">
        <v>36</v>
      </c>
      <c r="PN226" s="479">
        <v>9432</v>
      </c>
      <c r="PO226" s="485">
        <v>2040</v>
      </c>
      <c r="PP226" s="479">
        <v>33</v>
      </c>
      <c r="PQ226" s="479">
        <v>0</v>
      </c>
      <c r="PR226" s="486" t="s">
        <v>2037</v>
      </c>
      <c r="PS226" s="486" t="s">
        <v>1657</v>
      </c>
      <c r="PT226" s="479">
        <v>1</v>
      </c>
      <c r="PU226" s="487" t="s">
        <v>2036</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row>
    <row r="227" spans="1:457" x14ac:dyDescent="0.35">
      <c r="A227" s="459" t="s">
        <v>2038</v>
      </c>
      <c r="B227" s="460">
        <v>2.6753839145400948</v>
      </c>
      <c r="C227" s="488">
        <f>NPV(About!A$94,'H2 Data'!AE$2:BH$2)/30*AB227+B227</f>
        <v>2.6753839145400948</v>
      </c>
      <c r="D227" s="462" t="s">
        <v>1592</v>
      </c>
      <c r="E227" s="463" t="s">
        <v>2038</v>
      </c>
      <c r="F227" s="463" t="s">
        <v>1391</v>
      </c>
      <c r="G227" s="463" t="s">
        <v>1392</v>
      </c>
      <c r="H227" s="463" t="s">
        <v>1393</v>
      </c>
      <c r="I227" s="463" t="s">
        <v>1394</v>
      </c>
      <c r="J227" s="464">
        <v>2044</v>
      </c>
      <c r="K227" s="465">
        <v>310</v>
      </c>
      <c r="L227" s="466">
        <v>0.11</v>
      </c>
      <c r="M227" s="466">
        <v>2.3300000000000001E-2</v>
      </c>
      <c r="N227" s="466">
        <v>0.25</v>
      </c>
      <c r="O227" s="471">
        <v>0.09</v>
      </c>
      <c r="P227" s="465">
        <v>1</v>
      </c>
      <c r="Q227" s="465">
        <v>2</v>
      </c>
      <c r="R227" s="465">
        <v>30</v>
      </c>
      <c r="S227" s="467" t="s">
        <v>1395</v>
      </c>
      <c r="T227" s="468">
        <v>16456</v>
      </c>
      <c r="U227" s="468">
        <v>162204.00000000003</v>
      </c>
      <c r="V227" s="468">
        <v>56419</v>
      </c>
      <c r="W227" s="468">
        <v>4702.0000000000009</v>
      </c>
      <c r="X227" s="465">
        <v>0</v>
      </c>
      <c r="Y227" s="469" t="s">
        <v>1396</v>
      </c>
      <c r="Z227" s="470">
        <v>21.79</v>
      </c>
      <c r="AA227" s="469" t="s">
        <v>1397</v>
      </c>
      <c r="AB227" s="465">
        <v>0</v>
      </c>
      <c r="AC227" s="466">
        <v>0</v>
      </c>
      <c r="AD227" s="466">
        <v>0.7</v>
      </c>
      <c r="AE227" s="466">
        <v>0.7</v>
      </c>
      <c r="AF227" s="467" t="s">
        <v>1398</v>
      </c>
      <c r="AG227" s="465">
        <v>428.36</v>
      </c>
      <c r="AH227" s="465">
        <v>428.36</v>
      </c>
      <c r="AI227" s="465">
        <v>428.36</v>
      </c>
      <c r="AJ227" s="465">
        <v>30</v>
      </c>
      <c r="AK227" s="469" t="s">
        <v>1399</v>
      </c>
      <c r="AL227" s="466">
        <v>0.91</v>
      </c>
      <c r="AM227" s="466">
        <v>0.01</v>
      </c>
      <c r="AN227" s="469" t="s">
        <v>1400</v>
      </c>
      <c r="AO227" s="466"/>
      <c r="AP227" s="466"/>
      <c r="AQ227" s="466"/>
      <c r="AR227" s="466"/>
      <c r="AS227" s="466"/>
      <c r="AT227" s="466"/>
      <c r="AU227" s="466"/>
      <c r="AV227" s="466"/>
      <c r="AW227" s="466"/>
      <c r="AX227" s="466"/>
      <c r="AY227" s="466"/>
      <c r="AZ227" s="466"/>
      <c r="BA227" s="466"/>
      <c r="BB227" s="466"/>
      <c r="BC227" s="466"/>
      <c r="BD227" s="466"/>
      <c r="BE227" s="466"/>
      <c r="BF227" s="466"/>
      <c r="BG227" s="466"/>
      <c r="BH227" s="466"/>
      <c r="BI227" s="466"/>
      <c r="BJ227" s="466"/>
      <c r="BK227" s="466"/>
      <c r="BL227" s="466"/>
      <c r="BM227" s="466"/>
      <c r="BN227" s="466"/>
      <c r="BO227" s="466"/>
      <c r="BP227" s="466"/>
      <c r="BQ227" s="466"/>
      <c r="BR227" s="466"/>
      <c r="BS227" s="466"/>
      <c r="BT227" s="466"/>
      <c r="BU227" s="466"/>
      <c r="BV227" s="466"/>
      <c r="BW227" s="466"/>
      <c r="BX227" s="466"/>
      <c r="BY227" s="466"/>
      <c r="BZ227" s="466"/>
      <c r="CA227" s="466"/>
      <c r="CB227" s="466"/>
      <c r="CC227" s="466"/>
      <c r="CD227" s="466"/>
      <c r="CE227" s="466"/>
      <c r="CF227" s="466"/>
      <c r="CG227" s="466"/>
      <c r="CH227" s="466"/>
      <c r="CI227" s="466"/>
      <c r="CJ227" s="466"/>
      <c r="CK227" s="466"/>
      <c r="CL227" s="466"/>
      <c r="CM227" s="466"/>
      <c r="CN227" s="466"/>
      <c r="CO227" s="466"/>
      <c r="CP227" s="466"/>
      <c r="CQ227" s="466"/>
      <c r="CR227" s="466"/>
      <c r="CS227" s="466"/>
      <c r="CT227" s="466"/>
      <c r="CU227" s="466"/>
      <c r="CV227" s="466"/>
      <c r="CW227" s="466"/>
      <c r="CX227" s="466"/>
      <c r="CY227" s="466"/>
      <c r="CZ227" s="466"/>
      <c r="DA227" s="466"/>
      <c r="DB227" s="466"/>
      <c r="DC227" s="466"/>
      <c r="DD227" s="466"/>
      <c r="DE227" s="466"/>
      <c r="DF227" s="466"/>
      <c r="DG227" s="466"/>
      <c r="DH227" s="466"/>
      <c r="DI227" s="466"/>
      <c r="DJ227" s="466"/>
      <c r="DK227" s="466"/>
      <c r="DL227" s="466"/>
      <c r="DM227" s="466"/>
      <c r="DN227" s="466"/>
      <c r="DO227" s="466"/>
      <c r="DP227" s="466"/>
      <c r="DQ227" s="466"/>
      <c r="DR227" s="466"/>
      <c r="DS227" s="466"/>
      <c r="DT227" s="466"/>
      <c r="DU227" s="466"/>
      <c r="DV227" s="466"/>
      <c r="DW227" s="471"/>
      <c r="DX227" s="466"/>
      <c r="DY227" s="466"/>
      <c r="DZ227" s="466"/>
      <c r="EA227" s="466"/>
      <c r="EB227" s="466"/>
      <c r="EC227" s="466"/>
      <c r="ED227" s="466"/>
      <c r="EE227" s="466"/>
      <c r="EF227" s="466"/>
      <c r="EG227" s="466"/>
      <c r="EH227" s="466"/>
      <c r="EI227" s="466"/>
      <c r="EJ227" s="466"/>
      <c r="EK227" s="465"/>
      <c r="EL227" s="465"/>
      <c r="EM227" s="465"/>
      <c r="EN227" s="465"/>
      <c r="EO227" s="466"/>
      <c r="EP227" s="466"/>
      <c r="EQ227" s="466"/>
      <c r="ER227" s="465"/>
      <c r="ES227" s="465"/>
      <c r="ET227" s="465"/>
      <c r="EU227" s="465"/>
      <c r="EV227" s="465"/>
      <c r="EW227" s="467"/>
      <c r="EX227" s="467" t="s">
        <v>1401</v>
      </c>
      <c r="EY227" s="467">
        <v>0</v>
      </c>
      <c r="EZ227" s="467">
        <v>0</v>
      </c>
      <c r="FA227" s="467">
        <v>0</v>
      </c>
      <c r="FB227" s="469" t="s">
        <v>1402</v>
      </c>
      <c r="FC227" s="467">
        <v>100</v>
      </c>
      <c r="FD227" s="469" t="s">
        <v>1403</v>
      </c>
      <c r="FE227" s="467">
        <v>0</v>
      </c>
      <c r="FF227" s="469" t="s">
        <v>1404</v>
      </c>
      <c r="FG227" s="467">
        <v>0</v>
      </c>
      <c r="FH227" s="469" t="s">
        <v>1405</v>
      </c>
      <c r="FI227" s="467">
        <v>0</v>
      </c>
      <c r="FJ227" s="469" t="s">
        <v>1405</v>
      </c>
      <c r="FK227" s="467">
        <v>0</v>
      </c>
      <c r="FL227" s="472">
        <v>1</v>
      </c>
      <c r="FM227" s="473">
        <v>0</v>
      </c>
      <c r="FN227" s="473">
        <v>0</v>
      </c>
      <c r="FO227" s="473">
        <v>0</v>
      </c>
      <c r="FP227" s="473">
        <v>0</v>
      </c>
      <c r="FQ227" s="473">
        <v>0</v>
      </c>
      <c r="FR227" s="473">
        <v>0</v>
      </c>
      <c r="FS227" s="473">
        <v>0</v>
      </c>
      <c r="FT227" s="473">
        <v>0</v>
      </c>
      <c r="FU227" s="473">
        <v>0</v>
      </c>
      <c r="FV227" s="473">
        <v>97953.000000000015</v>
      </c>
      <c r="FW227" s="473">
        <v>0</v>
      </c>
      <c r="FX227" s="473">
        <v>0</v>
      </c>
      <c r="FY227" s="473">
        <v>0</v>
      </c>
      <c r="FZ227" s="473">
        <v>0</v>
      </c>
      <c r="GA227" s="473">
        <v>0</v>
      </c>
      <c r="GB227" s="473">
        <v>0</v>
      </c>
      <c r="GC227" s="473">
        <v>0</v>
      </c>
      <c r="GD227" s="473">
        <v>0</v>
      </c>
      <c r="GE227" s="473">
        <v>0</v>
      </c>
      <c r="GF227" s="473">
        <v>119756.00000000001</v>
      </c>
      <c r="GG227" s="473">
        <v>0</v>
      </c>
      <c r="GH227" s="473">
        <v>0</v>
      </c>
      <c r="GI227" s="473">
        <v>0</v>
      </c>
      <c r="GJ227" s="473">
        <v>0</v>
      </c>
      <c r="GK227" s="473">
        <v>0</v>
      </c>
      <c r="GL227" s="473">
        <v>0</v>
      </c>
      <c r="GM227" s="473">
        <v>0</v>
      </c>
      <c r="GN227" s="473">
        <v>0</v>
      </c>
      <c r="GO227" s="473">
        <v>0</v>
      </c>
      <c r="GP227" s="473">
        <v>0</v>
      </c>
      <c r="GQ227" s="473">
        <v>0</v>
      </c>
      <c r="GR227" s="473">
        <v>0</v>
      </c>
      <c r="GS227" s="473">
        <v>0</v>
      </c>
      <c r="GT227" s="473">
        <v>0</v>
      </c>
      <c r="GU227" s="473">
        <v>0</v>
      </c>
      <c r="GV227" s="473">
        <v>0</v>
      </c>
      <c r="GW227" s="473">
        <v>0</v>
      </c>
      <c r="GX227" s="473">
        <v>0</v>
      </c>
      <c r="GY227" s="473">
        <v>0</v>
      </c>
      <c r="GZ227" s="473">
        <v>0</v>
      </c>
      <c r="HA227" s="473">
        <v>0</v>
      </c>
      <c r="HB227" s="473">
        <v>0</v>
      </c>
      <c r="HC227" s="473">
        <v>0</v>
      </c>
      <c r="HD227" s="473">
        <v>0</v>
      </c>
      <c r="HE227" s="473">
        <v>0</v>
      </c>
      <c r="HF227" s="473">
        <v>0</v>
      </c>
      <c r="HG227" s="473">
        <v>0</v>
      </c>
      <c r="HH227" s="473">
        <v>0</v>
      </c>
      <c r="HI227" s="473">
        <v>0</v>
      </c>
      <c r="HJ227" s="473">
        <v>0</v>
      </c>
      <c r="HK227" s="473">
        <v>0</v>
      </c>
      <c r="HL227" s="473">
        <v>0</v>
      </c>
      <c r="HM227" s="473">
        <v>0</v>
      </c>
      <c r="HN227" s="473">
        <v>0</v>
      </c>
      <c r="HO227" s="473">
        <v>0</v>
      </c>
      <c r="HP227" s="473">
        <v>0</v>
      </c>
      <c r="HQ227" s="473">
        <v>0</v>
      </c>
      <c r="HR227" s="473">
        <v>0</v>
      </c>
      <c r="HS227" s="473">
        <v>0</v>
      </c>
      <c r="HT227" s="473">
        <v>0</v>
      </c>
      <c r="HU227" s="473">
        <v>0</v>
      </c>
      <c r="HV227" s="473">
        <v>0</v>
      </c>
      <c r="HW227" s="473">
        <v>0</v>
      </c>
      <c r="HX227" s="473">
        <v>0</v>
      </c>
      <c r="HY227" s="473">
        <v>0</v>
      </c>
      <c r="HZ227" s="473">
        <v>0</v>
      </c>
      <c r="IA227" s="473">
        <v>0</v>
      </c>
      <c r="IB227" s="473">
        <v>0</v>
      </c>
      <c r="IC227" s="473">
        <v>0</v>
      </c>
      <c r="ID227" s="473">
        <v>0</v>
      </c>
      <c r="IE227" s="473">
        <v>0</v>
      </c>
      <c r="IF227" s="473">
        <v>0</v>
      </c>
      <c r="IG227" s="473">
        <v>0</v>
      </c>
      <c r="IH227" s="473">
        <v>0</v>
      </c>
      <c r="II227" s="473">
        <v>0</v>
      </c>
      <c r="IJ227" s="473">
        <v>0</v>
      </c>
      <c r="IK227" s="473">
        <v>0</v>
      </c>
      <c r="IL227" s="473">
        <v>0</v>
      </c>
      <c r="IM227" s="473">
        <v>0</v>
      </c>
      <c r="IN227" s="473">
        <v>0</v>
      </c>
      <c r="IO227" s="473">
        <v>0</v>
      </c>
      <c r="IP227" s="473">
        <v>0</v>
      </c>
      <c r="IQ227" s="473">
        <v>0</v>
      </c>
      <c r="IR227" s="473">
        <v>0</v>
      </c>
      <c r="IS227" s="473">
        <v>0</v>
      </c>
      <c r="IT227" s="473">
        <v>0</v>
      </c>
      <c r="IU227" s="473">
        <v>0</v>
      </c>
      <c r="IV227" s="473">
        <v>0</v>
      </c>
      <c r="IW227" s="473">
        <v>0</v>
      </c>
      <c r="IX227" s="473">
        <v>0</v>
      </c>
      <c r="IY227" s="473">
        <v>0</v>
      </c>
      <c r="IZ227" s="473">
        <v>0</v>
      </c>
      <c r="JA227" s="473">
        <v>0</v>
      </c>
      <c r="JB227" s="473">
        <v>0</v>
      </c>
      <c r="JC227" s="473">
        <v>0</v>
      </c>
      <c r="JD227" s="473">
        <v>0</v>
      </c>
      <c r="JE227" s="473">
        <v>0</v>
      </c>
      <c r="JF227" s="473">
        <v>0</v>
      </c>
      <c r="JG227" s="473">
        <v>0</v>
      </c>
      <c r="JH227" s="473">
        <v>0</v>
      </c>
      <c r="JI227" s="467" t="s">
        <v>1406</v>
      </c>
      <c r="JJ227" s="467" t="s">
        <v>1406</v>
      </c>
      <c r="JK227" s="395"/>
      <c r="JL227" s="395"/>
      <c r="JM227" s="395"/>
      <c r="JN227" s="395"/>
      <c r="JO227" s="395"/>
      <c r="JP227" s="395"/>
      <c r="JQ227" s="395"/>
      <c r="JR227" s="395"/>
      <c r="JS227" s="395"/>
      <c r="JT227" s="395"/>
      <c r="JU227" s="395"/>
      <c r="JV227" s="395"/>
      <c r="JW227" s="395"/>
      <c r="JX227" s="395"/>
      <c r="JY227" s="395"/>
      <c r="JZ227" s="395"/>
      <c r="KA227" s="395"/>
      <c r="KB227" s="395"/>
      <c r="KC227" s="395"/>
      <c r="KD227" s="395"/>
      <c r="KE227" s="395"/>
      <c r="KF227" s="395"/>
      <c r="KG227" s="395"/>
      <c r="KH227" s="395"/>
      <c r="KI227" s="395"/>
      <c r="KJ227" s="395"/>
      <c r="KK227" s="395"/>
      <c r="KL227" s="395"/>
      <c r="KM227" s="395"/>
      <c r="KN227" s="395"/>
      <c r="KO227" s="395"/>
      <c r="KP227" s="395"/>
      <c r="KQ227" s="395"/>
      <c r="KR227" s="395"/>
      <c r="KS227" s="395"/>
      <c r="KT227" s="395"/>
      <c r="KU227" s="395"/>
      <c r="KV227" s="395"/>
      <c r="KW227" s="395"/>
      <c r="KX227" s="395"/>
      <c r="KY227" s="395"/>
      <c r="KZ227" s="395"/>
      <c r="LA227" s="395"/>
      <c r="LB227" s="395"/>
      <c r="LC227" s="395"/>
      <c r="LD227" s="395"/>
      <c r="LE227" s="395"/>
      <c r="LF227" s="395"/>
      <c r="LG227" s="395"/>
      <c r="LH227" s="395"/>
      <c r="LI227" s="395"/>
      <c r="LJ227" s="395"/>
      <c r="LK227" s="395"/>
      <c r="LL227" s="395"/>
      <c r="LM227" s="395"/>
      <c r="LN227" s="395"/>
      <c r="LO227" s="395"/>
      <c r="LP227" s="395"/>
      <c r="LQ227" s="395"/>
      <c r="LR227" s="395"/>
      <c r="LS227" s="395"/>
      <c r="LT227" s="395"/>
      <c r="LU227" s="395"/>
      <c r="LV227" s="395"/>
      <c r="LW227" s="395"/>
      <c r="LX227" s="395"/>
      <c r="LY227" s="395"/>
      <c r="LZ227" s="395"/>
      <c r="MA227" s="395"/>
      <c r="MB227" s="395"/>
      <c r="MC227" s="395"/>
      <c r="MD227" s="395"/>
      <c r="ME227" s="395"/>
      <c r="MF227" s="395"/>
      <c r="MG227" s="395"/>
      <c r="MH227" s="395"/>
      <c r="MI227" s="395"/>
      <c r="MJ227" s="395"/>
      <c r="MK227" s="395"/>
      <c r="ML227" s="395"/>
      <c r="MM227" s="395"/>
      <c r="MN227" s="395"/>
      <c r="MO227" s="395"/>
      <c r="MP227" s="395"/>
      <c r="MQ227" s="395"/>
      <c r="MR227" s="395"/>
      <c r="MS227" s="395"/>
      <c r="MT227" s="395"/>
      <c r="MU227" s="395"/>
      <c r="MV227" s="395"/>
      <c r="MW227" s="395"/>
      <c r="MX227" s="395"/>
      <c r="MY227" s="395"/>
      <c r="MZ227" s="395"/>
      <c r="NA227" s="395"/>
      <c r="NB227" s="395"/>
      <c r="NC227" s="395"/>
      <c r="ND227" s="395"/>
      <c r="NE227" s="395"/>
      <c r="NF227" s="395"/>
      <c r="NG227" s="489"/>
      <c r="NH227" s="475">
        <v>2.6753839145400948</v>
      </c>
      <c r="NI227" s="475">
        <v>2.5779999400508355</v>
      </c>
      <c r="NJ227" s="475">
        <v>2.2683738797172368</v>
      </c>
      <c r="NK227" s="475">
        <v>497.72319373215197</v>
      </c>
      <c r="NL227" s="475">
        <v>2.0008412434315059</v>
      </c>
      <c r="NM227" s="475">
        <v>5.6418999999999997E-2</v>
      </c>
      <c r="NN227" s="475">
        <v>0.16220400000000004</v>
      </c>
      <c r="NO227" s="475">
        <v>1.6455999999999998E-2</v>
      </c>
      <c r="NP227" s="475">
        <v>8.5086726150589379E-3</v>
      </c>
      <c r="NQ227" s="475">
        <v>0.13084358424361503</v>
      </c>
      <c r="NR227" s="475">
        <v>0.19177017370046576</v>
      </c>
      <c r="NS227" s="475">
        <v>0</v>
      </c>
      <c r="NT227" s="475">
        <v>1.124462618260327</v>
      </c>
      <c r="NU227" s="475">
        <v>4.559673731128506E-3</v>
      </c>
      <c r="NV227" s="475">
        <v>0</v>
      </c>
      <c r="NW227" s="475">
        <v>0.10245400304879099</v>
      </c>
      <c r="NX227" s="475">
        <v>0</v>
      </c>
      <c r="NY227" s="475">
        <v>0</v>
      </c>
      <c r="NZ227" s="475">
        <v>0.20617404521706115</v>
      </c>
      <c r="OA227" s="475">
        <v>2.034000056165192E-2</v>
      </c>
      <c r="OB227" s="475">
        <v>0.30000000000000004</v>
      </c>
      <c r="OC227" s="475">
        <v>0.31464089368087195</v>
      </c>
      <c r="OD227" s="475">
        <v>-1.473544460441782E-17</v>
      </c>
      <c r="OE227" s="475">
        <v>-1.5138686003590005E-16</v>
      </c>
      <c r="OF227" s="475">
        <v>9.0000000596046487E-2</v>
      </c>
      <c r="OG227" s="475">
        <v>5.7979968190193173E-2</v>
      </c>
      <c r="OH227" s="475">
        <v>0.35009547876440439</v>
      </c>
      <c r="OI227" s="475">
        <v>0.09</v>
      </c>
      <c r="OJ227" s="475">
        <v>4.2835999999999992E-2</v>
      </c>
      <c r="OK227" s="475">
        <v>4.798964E-2</v>
      </c>
      <c r="OL227" s="475">
        <v>0.64193657470284282</v>
      </c>
      <c r="OM227" s="475" t="s">
        <v>1395</v>
      </c>
      <c r="ON227" s="475">
        <v>1</v>
      </c>
      <c r="OO227" s="475">
        <v>216</v>
      </c>
      <c r="OP227" s="490"/>
      <c r="OQ227" s="491" t="s">
        <v>1395</v>
      </c>
      <c r="OR227" s="478" t="s">
        <v>1395</v>
      </c>
      <c r="OS227" s="479">
        <v>457490.00000000006</v>
      </c>
      <c r="OT227" s="479">
        <v>2044</v>
      </c>
      <c r="OU227" s="479" t="s">
        <v>1395</v>
      </c>
      <c r="OV227" s="479" t="s">
        <v>1395</v>
      </c>
      <c r="OW227" s="479">
        <v>0</v>
      </c>
      <c r="OX227" s="479">
        <v>1</v>
      </c>
      <c r="OY227" s="480">
        <v>1</v>
      </c>
      <c r="OZ227" s="480">
        <v>0.63176632809673661</v>
      </c>
      <c r="PA227" s="481"/>
      <c r="PB227" s="482">
        <v>2.6753839145400948</v>
      </c>
      <c r="PC227" s="483"/>
      <c r="PD227" s="478">
        <v>46.780800493816585</v>
      </c>
      <c r="PE227" s="479">
        <v>-3.0126036339803956E-14</v>
      </c>
      <c r="PF227" s="479">
        <v>62.613644240791494</v>
      </c>
      <c r="PG227" s="480">
        <v>2.6753839145400948</v>
      </c>
      <c r="PH227" s="483"/>
      <c r="PI227" s="478">
        <v>2.6753839145400948</v>
      </c>
      <c r="PJ227" s="479">
        <v>130525</v>
      </c>
      <c r="PK227" s="479">
        <v>310</v>
      </c>
      <c r="PL227" s="479">
        <v>-2.0348589766538083E-2</v>
      </c>
      <c r="PM227" s="484">
        <v>36</v>
      </c>
      <c r="PN227" s="479">
        <v>9396</v>
      </c>
      <c r="PO227" s="485">
        <v>2041</v>
      </c>
      <c r="PP227" s="479">
        <v>33</v>
      </c>
      <c r="PQ227" s="479">
        <v>0</v>
      </c>
      <c r="PR227" s="486" t="s">
        <v>2039</v>
      </c>
      <c r="PS227" s="486" t="s">
        <v>1657</v>
      </c>
      <c r="PT227" s="479">
        <v>1</v>
      </c>
      <c r="PU227" s="487" t="s">
        <v>2038</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row>
    <row r="228" spans="1:457" x14ac:dyDescent="0.35">
      <c r="A228" s="459" t="s">
        <v>2040</v>
      </c>
      <c r="B228" s="460">
        <v>2.6550353247735567</v>
      </c>
      <c r="C228" s="488">
        <f>NPV(About!A$94,'H2 Data'!AE$2:BH$2)/30*AB228+B228</f>
        <v>2.6550353247735567</v>
      </c>
      <c r="D228" s="462" t="s">
        <v>1592</v>
      </c>
      <c r="E228" s="463" t="s">
        <v>2040</v>
      </c>
      <c r="F228" s="463" t="s">
        <v>1391</v>
      </c>
      <c r="G228" s="463" t="s">
        <v>1392</v>
      </c>
      <c r="H228" s="463" t="s">
        <v>1393</v>
      </c>
      <c r="I228" s="463" t="s">
        <v>1394</v>
      </c>
      <c r="J228" s="464">
        <v>2045</v>
      </c>
      <c r="K228" s="465">
        <v>325</v>
      </c>
      <c r="L228" s="466">
        <v>0.11</v>
      </c>
      <c r="M228" s="466">
        <v>2.3300000000000001E-2</v>
      </c>
      <c r="N228" s="466">
        <v>0.25</v>
      </c>
      <c r="O228" s="471">
        <v>0.09</v>
      </c>
      <c r="P228" s="465">
        <v>1</v>
      </c>
      <c r="Q228" s="465">
        <v>2</v>
      </c>
      <c r="R228" s="465">
        <v>30</v>
      </c>
      <c r="S228" s="467" t="s">
        <v>1395</v>
      </c>
      <c r="T228" s="468">
        <v>16332.999999999998</v>
      </c>
      <c r="U228" s="468">
        <v>160998.99999999997</v>
      </c>
      <c r="V228" s="468">
        <v>56000</v>
      </c>
      <c r="W228" s="468">
        <v>4667</v>
      </c>
      <c r="X228" s="465">
        <v>0</v>
      </c>
      <c r="Y228" s="469" t="s">
        <v>1396</v>
      </c>
      <c r="Z228" s="470">
        <v>21.86</v>
      </c>
      <c r="AA228" s="469" t="s">
        <v>1397</v>
      </c>
      <c r="AB228" s="465">
        <v>0</v>
      </c>
      <c r="AC228" s="466">
        <v>0</v>
      </c>
      <c r="AD228" s="466">
        <v>0.7</v>
      </c>
      <c r="AE228" s="466">
        <v>0.7</v>
      </c>
      <c r="AF228" s="467" t="s">
        <v>1398</v>
      </c>
      <c r="AG228" s="465">
        <v>428.36</v>
      </c>
      <c r="AH228" s="465">
        <v>428.36</v>
      </c>
      <c r="AI228" s="465">
        <v>428.36</v>
      </c>
      <c r="AJ228" s="465">
        <v>30</v>
      </c>
      <c r="AK228" s="469" t="s">
        <v>1399</v>
      </c>
      <c r="AL228" s="466">
        <v>0.91</v>
      </c>
      <c r="AM228" s="466">
        <v>0.01</v>
      </c>
      <c r="AN228" s="469" t="s">
        <v>1400</v>
      </c>
      <c r="AO228" s="466"/>
      <c r="AP228" s="466"/>
      <c r="AQ228" s="466"/>
      <c r="AR228" s="466"/>
      <c r="AS228" s="466"/>
      <c r="AT228" s="466"/>
      <c r="AU228" s="466"/>
      <c r="AV228" s="466"/>
      <c r="AW228" s="466"/>
      <c r="AX228" s="466"/>
      <c r="AY228" s="466"/>
      <c r="AZ228" s="466"/>
      <c r="BA228" s="466"/>
      <c r="BB228" s="466"/>
      <c r="BC228" s="466"/>
      <c r="BD228" s="466"/>
      <c r="BE228" s="466"/>
      <c r="BF228" s="466"/>
      <c r="BG228" s="466"/>
      <c r="BH228" s="466"/>
      <c r="BI228" s="466"/>
      <c r="BJ228" s="466"/>
      <c r="BK228" s="466"/>
      <c r="BL228" s="466"/>
      <c r="BM228" s="466"/>
      <c r="BN228" s="466"/>
      <c r="BO228" s="466"/>
      <c r="BP228" s="466"/>
      <c r="BQ228" s="466"/>
      <c r="BR228" s="466"/>
      <c r="BS228" s="466"/>
      <c r="BT228" s="466"/>
      <c r="BU228" s="466"/>
      <c r="BV228" s="466"/>
      <c r="BW228" s="466"/>
      <c r="BX228" s="466"/>
      <c r="BY228" s="466"/>
      <c r="BZ228" s="466"/>
      <c r="CA228" s="466"/>
      <c r="CB228" s="466"/>
      <c r="CC228" s="466"/>
      <c r="CD228" s="466"/>
      <c r="CE228" s="466"/>
      <c r="CF228" s="466"/>
      <c r="CG228" s="466"/>
      <c r="CH228" s="466"/>
      <c r="CI228" s="466"/>
      <c r="CJ228" s="466"/>
      <c r="CK228" s="466"/>
      <c r="CL228" s="466"/>
      <c r="CM228" s="466"/>
      <c r="CN228" s="466"/>
      <c r="CO228" s="466"/>
      <c r="CP228" s="466"/>
      <c r="CQ228" s="466"/>
      <c r="CR228" s="466"/>
      <c r="CS228" s="466"/>
      <c r="CT228" s="466"/>
      <c r="CU228" s="466"/>
      <c r="CV228" s="466"/>
      <c r="CW228" s="466"/>
      <c r="CX228" s="466"/>
      <c r="CY228" s="466"/>
      <c r="CZ228" s="466"/>
      <c r="DA228" s="466"/>
      <c r="DB228" s="466"/>
      <c r="DC228" s="466"/>
      <c r="DD228" s="466"/>
      <c r="DE228" s="466"/>
      <c r="DF228" s="466"/>
      <c r="DG228" s="466"/>
      <c r="DH228" s="466"/>
      <c r="DI228" s="466"/>
      <c r="DJ228" s="466"/>
      <c r="DK228" s="466"/>
      <c r="DL228" s="466"/>
      <c r="DM228" s="466"/>
      <c r="DN228" s="466"/>
      <c r="DO228" s="466"/>
      <c r="DP228" s="466"/>
      <c r="DQ228" s="466"/>
      <c r="DR228" s="466"/>
      <c r="DS228" s="466"/>
      <c r="DT228" s="466"/>
      <c r="DU228" s="466"/>
      <c r="DV228" s="466"/>
      <c r="DW228" s="471"/>
      <c r="DX228" s="466"/>
      <c r="DY228" s="466"/>
      <c r="DZ228" s="466"/>
      <c r="EA228" s="466"/>
      <c r="EB228" s="466"/>
      <c r="EC228" s="466"/>
      <c r="ED228" s="466"/>
      <c r="EE228" s="466"/>
      <c r="EF228" s="466"/>
      <c r="EG228" s="466"/>
      <c r="EH228" s="466"/>
      <c r="EI228" s="466"/>
      <c r="EJ228" s="466"/>
      <c r="EK228" s="465"/>
      <c r="EL228" s="465"/>
      <c r="EM228" s="465"/>
      <c r="EN228" s="465"/>
      <c r="EO228" s="466"/>
      <c r="EP228" s="466"/>
      <c r="EQ228" s="466"/>
      <c r="ER228" s="465"/>
      <c r="ES228" s="465"/>
      <c r="ET228" s="465"/>
      <c r="EU228" s="465"/>
      <c r="EV228" s="465"/>
      <c r="EW228" s="467"/>
      <c r="EX228" s="467" t="s">
        <v>1401</v>
      </c>
      <c r="EY228" s="467">
        <v>0</v>
      </c>
      <c r="EZ228" s="467">
        <v>0</v>
      </c>
      <c r="FA228" s="467">
        <v>0</v>
      </c>
      <c r="FB228" s="469" t="s">
        <v>1402</v>
      </c>
      <c r="FC228" s="467">
        <v>100</v>
      </c>
      <c r="FD228" s="469" t="s">
        <v>1403</v>
      </c>
      <c r="FE228" s="467">
        <v>0</v>
      </c>
      <c r="FF228" s="469" t="s">
        <v>1404</v>
      </c>
      <c r="FG228" s="467">
        <v>0</v>
      </c>
      <c r="FH228" s="469" t="s">
        <v>1405</v>
      </c>
      <c r="FI228" s="467">
        <v>0</v>
      </c>
      <c r="FJ228" s="469" t="s">
        <v>1405</v>
      </c>
      <c r="FK228" s="467">
        <v>0</v>
      </c>
      <c r="FL228" s="472">
        <v>1</v>
      </c>
      <c r="FM228" s="473">
        <v>0</v>
      </c>
      <c r="FN228" s="473">
        <v>0</v>
      </c>
      <c r="FO228" s="473">
        <v>0</v>
      </c>
      <c r="FP228" s="473">
        <v>0</v>
      </c>
      <c r="FQ228" s="473">
        <v>0</v>
      </c>
      <c r="FR228" s="473">
        <v>0</v>
      </c>
      <c r="FS228" s="473">
        <v>0</v>
      </c>
      <c r="FT228" s="473">
        <v>0</v>
      </c>
      <c r="FU228" s="473">
        <v>0</v>
      </c>
      <c r="FV228" s="473">
        <v>99940.999999999985</v>
      </c>
      <c r="FW228" s="473">
        <v>0</v>
      </c>
      <c r="FX228" s="473">
        <v>0</v>
      </c>
      <c r="FY228" s="473">
        <v>0</v>
      </c>
      <c r="FZ228" s="473">
        <v>0</v>
      </c>
      <c r="GA228" s="473">
        <v>0</v>
      </c>
      <c r="GB228" s="473">
        <v>0</v>
      </c>
      <c r="GC228" s="473">
        <v>0</v>
      </c>
      <c r="GD228" s="473">
        <v>0</v>
      </c>
      <c r="GE228" s="473">
        <v>0</v>
      </c>
      <c r="GF228" s="473">
        <v>122186.99999999999</v>
      </c>
      <c r="GG228" s="473">
        <v>0</v>
      </c>
      <c r="GH228" s="473">
        <v>0</v>
      </c>
      <c r="GI228" s="473">
        <v>0</v>
      </c>
      <c r="GJ228" s="473">
        <v>0</v>
      </c>
      <c r="GK228" s="473">
        <v>0</v>
      </c>
      <c r="GL228" s="473">
        <v>0</v>
      </c>
      <c r="GM228" s="473">
        <v>0</v>
      </c>
      <c r="GN228" s="473">
        <v>0</v>
      </c>
      <c r="GO228" s="473">
        <v>0</v>
      </c>
      <c r="GP228" s="473">
        <v>0</v>
      </c>
      <c r="GQ228" s="473">
        <v>0</v>
      </c>
      <c r="GR228" s="473">
        <v>0</v>
      </c>
      <c r="GS228" s="473">
        <v>0</v>
      </c>
      <c r="GT228" s="473">
        <v>0</v>
      </c>
      <c r="GU228" s="473">
        <v>0</v>
      </c>
      <c r="GV228" s="473">
        <v>0</v>
      </c>
      <c r="GW228" s="473">
        <v>0</v>
      </c>
      <c r="GX228" s="473">
        <v>0</v>
      </c>
      <c r="GY228" s="473">
        <v>0</v>
      </c>
      <c r="GZ228" s="473">
        <v>0</v>
      </c>
      <c r="HA228" s="473">
        <v>0</v>
      </c>
      <c r="HB228" s="473">
        <v>0</v>
      </c>
      <c r="HC228" s="473">
        <v>0</v>
      </c>
      <c r="HD228" s="473">
        <v>0</v>
      </c>
      <c r="HE228" s="473">
        <v>0</v>
      </c>
      <c r="HF228" s="473">
        <v>0</v>
      </c>
      <c r="HG228" s="473">
        <v>0</v>
      </c>
      <c r="HH228" s="473">
        <v>0</v>
      </c>
      <c r="HI228" s="473">
        <v>0</v>
      </c>
      <c r="HJ228" s="473">
        <v>0</v>
      </c>
      <c r="HK228" s="473">
        <v>0</v>
      </c>
      <c r="HL228" s="473">
        <v>0</v>
      </c>
      <c r="HM228" s="473">
        <v>0</v>
      </c>
      <c r="HN228" s="473">
        <v>0</v>
      </c>
      <c r="HO228" s="473">
        <v>0</v>
      </c>
      <c r="HP228" s="473">
        <v>0</v>
      </c>
      <c r="HQ228" s="473">
        <v>0</v>
      </c>
      <c r="HR228" s="473">
        <v>0</v>
      </c>
      <c r="HS228" s="473">
        <v>0</v>
      </c>
      <c r="HT228" s="473">
        <v>0</v>
      </c>
      <c r="HU228" s="473">
        <v>0</v>
      </c>
      <c r="HV228" s="473">
        <v>0</v>
      </c>
      <c r="HW228" s="473">
        <v>0</v>
      </c>
      <c r="HX228" s="473">
        <v>0</v>
      </c>
      <c r="HY228" s="473">
        <v>0</v>
      </c>
      <c r="HZ228" s="473">
        <v>0</v>
      </c>
      <c r="IA228" s="473">
        <v>0</v>
      </c>
      <c r="IB228" s="473">
        <v>0</v>
      </c>
      <c r="IC228" s="473">
        <v>0</v>
      </c>
      <c r="ID228" s="473">
        <v>0</v>
      </c>
      <c r="IE228" s="473">
        <v>0</v>
      </c>
      <c r="IF228" s="473">
        <v>0</v>
      </c>
      <c r="IG228" s="473">
        <v>0</v>
      </c>
      <c r="IH228" s="473">
        <v>0</v>
      </c>
      <c r="II228" s="473">
        <v>0</v>
      </c>
      <c r="IJ228" s="473">
        <v>0</v>
      </c>
      <c r="IK228" s="473">
        <v>0</v>
      </c>
      <c r="IL228" s="473">
        <v>0</v>
      </c>
      <c r="IM228" s="473">
        <v>0</v>
      </c>
      <c r="IN228" s="473">
        <v>0</v>
      </c>
      <c r="IO228" s="473">
        <v>0</v>
      </c>
      <c r="IP228" s="473">
        <v>0</v>
      </c>
      <c r="IQ228" s="473">
        <v>0</v>
      </c>
      <c r="IR228" s="473">
        <v>0</v>
      </c>
      <c r="IS228" s="473">
        <v>0</v>
      </c>
      <c r="IT228" s="473">
        <v>0</v>
      </c>
      <c r="IU228" s="473">
        <v>0</v>
      </c>
      <c r="IV228" s="473">
        <v>0</v>
      </c>
      <c r="IW228" s="473">
        <v>0</v>
      </c>
      <c r="IX228" s="473">
        <v>0</v>
      </c>
      <c r="IY228" s="473">
        <v>0</v>
      </c>
      <c r="IZ228" s="473">
        <v>0</v>
      </c>
      <c r="JA228" s="473">
        <v>0</v>
      </c>
      <c r="JB228" s="473">
        <v>0</v>
      </c>
      <c r="JC228" s="473">
        <v>0</v>
      </c>
      <c r="JD228" s="473">
        <v>0</v>
      </c>
      <c r="JE228" s="473">
        <v>0</v>
      </c>
      <c r="JF228" s="473">
        <v>0</v>
      </c>
      <c r="JG228" s="473">
        <v>0</v>
      </c>
      <c r="JH228" s="473">
        <v>0</v>
      </c>
      <c r="JI228" s="467" t="s">
        <v>1406</v>
      </c>
      <c r="JJ228" s="467" t="s">
        <v>1406</v>
      </c>
      <c r="JK228" s="395"/>
      <c r="JL228" s="395"/>
      <c r="JM228" s="395"/>
      <c r="JN228" s="395"/>
      <c r="JO228" s="395"/>
      <c r="JP228" s="395"/>
      <c r="JQ228" s="395"/>
      <c r="JR228" s="395"/>
      <c r="JS228" s="395"/>
      <c r="JT228" s="395"/>
      <c r="JU228" s="395"/>
      <c r="JV228" s="395"/>
      <c r="JW228" s="395"/>
      <c r="JX228" s="395"/>
      <c r="JY228" s="395"/>
      <c r="JZ228" s="395"/>
      <c r="KA228" s="395"/>
      <c r="KB228" s="395"/>
      <c r="KC228" s="395"/>
      <c r="KD228" s="395"/>
      <c r="KE228" s="395"/>
      <c r="KF228" s="395"/>
      <c r="KG228" s="395"/>
      <c r="KH228" s="395"/>
      <c r="KI228" s="395"/>
      <c r="KJ228" s="395"/>
      <c r="KK228" s="395"/>
      <c r="KL228" s="395"/>
      <c r="KM228" s="395"/>
      <c r="KN228" s="395"/>
      <c r="KO228" s="395"/>
      <c r="KP228" s="395"/>
      <c r="KQ228" s="395"/>
      <c r="KR228" s="395"/>
      <c r="KS228" s="395"/>
      <c r="KT228" s="395"/>
      <c r="KU228" s="395"/>
      <c r="KV228" s="395"/>
      <c r="KW228" s="395"/>
      <c r="KX228" s="395"/>
      <c r="KY228" s="395"/>
      <c r="KZ228" s="395"/>
      <c r="LA228" s="395"/>
      <c r="LB228" s="395"/>
      <c r="LC228" s="395"/>
      <c r="LD228" s="395"/>
      <c r="LE228" s="395"/>
      <c r="LF228" s="395"/>
      <c r="LG228" s="395"/>
      <c r="LH228" s="395"/>
      <c r="LI228" s="395"/>
      <c r="LJ228" s="395"/>
      <c r="LK228" s="395"/>
      <c r="LL228" s="395"/>
      <c r="LM228" s="395"/>
      <c r="LN228" s="395"/>
      <c r="LO228" s="395"/>
      <c r="LP228" s="395"/>
      <c r="LQ228" s="395"/>
      <c r="LR228" s="395"/>
      <c r="LS228" s="395"/>
      <c r="LT228" s="395"/>
      <c r="LU228" s="395"/>
      <c r="LV228" s="395"/>
      <c r="LW228" s="395"/>
      <c r="LX228" s="395"/>
      <c r="LY228" s="395"/>
      <c r="LZ228" s="395"/>
      <c r="MA228" s="395"/>
      <c r="MB228" s="395"/>
      <c r="MC228" s="395"/>
      <c r="MD228" s="395"/>
      <c r="ME228" s="395"/>
      <c r="MF228" s="395"/>
      <c r="MG228" s="395"/>
      <c r="MH228" s="395"/>
      <c r="MI228" s="395"/>
      <c r="MJ228" s="395"/>
      <c r="MK228" s="395"/>
      <c r="ML228" s="395"/>
      <c r="MM228" s="395"/>
      <c r="MN228" s="395"/>
      <c r="MO228" s="395"/>
      <c r="MP228" s="395"/>
      <c r="MQ228" s="395"/>
      <c r="MR228" s="395"/>
      <c r="MS228" s="395"/>
      <c r="MT228" s="395"/>
      <c r="MU228" s="395"/>
      <c r="MV228" s="395"/>
      <c r="MW228" s="395"/>
      <c r="MX228" s="395"/>
      <c r="MY228" s="395"/>
      <c r="MZ228" s="395"/>
      <c r="NA228" s="395"/>
      <c r="NB228" s="395"/>
      <c r="NC228" s="395"/>
      <c r="ND228" s="395"/>
      <c r="NE228" s="395"/>
      <c r="NF228" s="395"/>
      <c r="NG228" s="489"/>
      <c r="NH228" s="475">
        <v>2.6550353247735567</v>
      </c>
      <c r="NI228" s="475">
        <v>2.5583920389517987</v>
      </c>
      <c r="NJ228" s="475">
        <v>2.2654503274669802</v>
      </c>
      <c r="NK228" s="475">
        <v>499.27277639719591</v>
      </c>
      <c r="NL228" s="475">
        <v>1.9972317206430832</v>
      </c>
      <c r="NM228" s="475">
        <v>5.6000000000000001E-2</v>
      </c>
      <c r="NN228" s="475">
        <v>0.16099899999999998</v>
      </c>
      <c r="NO228" s="475">
        <v>1.6332999999999997E-2</v>
      </c>
      <c r="NP228" s="475">
        <v>8.4454675345008307E-3</v>
      </c>
      <c r="NQ228" s="475">
        <v>0.12987121435232912</v>
      </c>
      <c r="NR228" s="475">
        <v>0.19034270478670154</v>
      </c>
      <c r="NS228" s="475">
        <v>0</v>
      </c>
      <c r="NT228" s="475">
        <v>1.1264107084235935</v>
      </c>
      <c r="NU228" s="475">
        <v>4.6669663607822659E-3</v>
      </c>
      <c r="NV228" s="475">
        <v>0</v>
      </c>
      <c r="NW228" s="475">
        <v>0.10195850544158691</v>
      </c>
      <c r="NX228" s="475">
        <v>0</v>
      </c>
      <c r="NY228" s="475">
        <v>0</v>
      </c>
      <c r="NZ228" s="475">
        <v>0.20519178620908829</v>
      </c>
      <c r="OA228" s="475">
        <v>2.0340000312662421E-2</v>
      </c>
      <c r="OB228" s="475">
        <v>0.30000000000000004</v>
      </c>
      <c r="OC228" s="475">
        <v>0.31260244933499587</v>
      </c>
      <c r="OD228" s="475">
        <v>-6.1702363810250856E-9</v>
      </c>
      <c r="OE228" s="475">
        <v>-6.3390873942318216E-8</v>
      </c>
      <c r="OF228" s="475">
        <v>8.9999929070472745E-2</v>
      </c>
      <c r="OG228" s="475">
        <v>5.804234445095062E-2</v>
      </c>
      <c r="OH228" s="475">
        <v>0.35011227631970071</v>
      </c>
      <c r="OI228" s="475">
        <v>0.09</v>
      </c>
      <c r="OJ228" s="475">
        <v>4.2835999999999992E-2</v>
      </c>
      <c r="OK228" s="475">
        <v>4.798964E-2</v>
      </c>
      <c r="OL228" s="475">
        <v>0.62913987544367544</v>
      </c>
      <c r="OM228" s="475" t="s">
        <v>1395</v>
      </c>
      <c r="ON228" s="475">
        <v>1</v>
      </c>
      <c r="OO228" s="475">
        <v>217</v>
      </c>
      <c r="OP228" s="490"/>
      <c r="OQ228" s="491" t="s">
        <v>1395</v>
      </c>
      <c r="OR228" s="478" t="s">
        <v>1395</v>
      </c>
      <c r="OS228" s="479">
        <v>460126.99999999994</v>
      </c>
      <c r="OT228" s="479">
        <v>2045</v>
      </c>
      <c r="OU228" s="479" t="s">
        <v>1395</v>
      </c>
      <c r="OV228" s="479" t="s">
        <v>1395</v>
      </c>
      <c r="OW228" s="479">
        <v>0</v>
      </c>
      <c r="OX228" s="479">
        <v>1</v>
      </c>
      <c r="OY228" s="480">
        <v>1</v>
      </c>
      <c r="OZ228" s="480">
        <v>0.6191723603318785</v>
      </c>
      <c r="PA228" s="481"/>
      <c r="PB228" s="482">
        <v>2.6550353247735567</v>
      </c>
      <c r="PC228" s="483"/>
      <c r="PD228" s="478">
        <v>47.70950126053269</v>
      </c>
      <c r="PE228" s="479">
        <v>-1.2961561124309139E-5</v>
      </c>
      <c r="PF228" s="479">
        <v>63.917966462352332</v>
      </c>
      <c r="PG228" s="480">
        <v>2.6550353247735567</v>
      </c>
      <c r="PH228" s="483"/>
      <c r="PI228" s="478">
        <v>2.6550353247735567</v>
      </c>
      <c r="PJ228" s="479">
        <v>130850</v>
      </c>
      <c r="PK228" s="479">
        <v>325</v>
      </c>
      <c r="PL228" s="479">
        <v>-1.5948477691671403E-2</v>
      </c>
      <c r="PM228" s="484">
        <v>36</v>
      </c>
      <c r="PN228" s="479">
        <v>9360</v>
      </c>
      <c r="PO228" s="485">
        <v>2042</v>
      </c>
      <c r="PP228" s="479">
        <v>33</v>
      </c>
      <c r="PQ228" s="479">
        <v>0</v>
      </c>
      <c r="PR228" s="486" t="s">
        <v>2041</v>
      </c>
      <c r="PS228" s="486" t="s">
        <v>1657</v>
      </c>
      <c r="PT228" s="479">
        <v>1</v>
      </c>
      <c r="PU228" s="487" t="s">
        <v>2040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row>
    <row r="229" spans="1:457" x14ac:dyDescent="0.35">
      <c r="A229" s="459" t="s">
        <v>2042</v>
      </c>
      <c r="B229" s="460">
        <v>2.6390868470818853</v>
      </c>
      <c r="C229" s="488">
        <f>NPV(About!A$94,'H2 Data'!AE$2:BH$2)/30*AB229+B229</f>
        <v>2.6390868470818853</v>
      </c>
      <c r="D229" s="462" t="s">
        <v>1592</v>
      </c>
      <c r="E229" s="463" t="s">
        <v>2042</v>
      </c>
      <c r="F229" s="463" t="s">
        <v>1391</v>
      </c>
      <c r="G229" s="463" t="s">
        <v>1392</v>
      </c>
      <c r="H229" s="463" t="s">
        <v>1393</v>
      </c>
      <c r="I229" s="463" t="s">
        <v>1394</v>
      </c>
      <c r="J229" s="464">
        <v>2046</v>
      </c>
      <c r="K229" s="465">
        <v>340</v>
      </c>
      <c r="L229" s="466">
        <v>0.11</v>
      </c>
      <c r="M229" s="466">
        <v>2.3300000000000001E-2</v>
      </c>
      <c r="N229" s="466">
        <v>0.25</v>
      </c>
      <c r="O229" s="471">
        <v>0.09</v>
      </c>
      <c r="P229" s="465">
        <v>1</v>
      </c>
      <c r="Q229" s="465">
        <v>2</v>
      </c>
      <c r="R229" s="465">
        <v>30</v>
      </c>
      <c r="S229" s="467" t="s">
        <v>1395</v>
      </c>
      <c r="T229" s="468">
        <v>16268</v>
      </c>
      <c r="U229" s="468">
        <v>160361.00000000003</v>
      </c>
      <c r="V229" s="468">
        <v>55778</v>
      </c>
      <c r="W229" s="468">
        <v>4648.0000000000009</v>
      </c>
      <c r="X229" s="465">
        <v>0</v>
      </c>
      <c r="Y229" s="469" t="s">
        <v>1396</v>
      </c>
      <c r="Z229" s="470">
        <v>21.93</v>
      </c>
      <c r="AA229" s="469" t="s">
        <v>1397</v>
      </c>
      <c r="AB229" s="465">
        <v>0</v>
      </c>
      <c r="AC229" s="466">
        <v>0</v>
      </c>
      <c r="AD229" s="466">
        <v>0.7</v>
      </c>
      <c r="AE229" s="466">
        <v>0.7</v>
      </c>
      <c r="AF229" s="467" t="s">
        <v>1398</v>
      </c>
      <c r="AG229" s="465">
        <v>428.36</v>
      </c>
      <c r="AH229" s="465">
        <v>428.36</v>
      </c>
      <c r="AI229" s="465">
        <v>428.36</v>
      </c>
      <c r="AJ229" s="465">
        <v>30</v>
      </c>
      <c r="AK229" s="469" t="s">
        <v>1399</v>
      </c>
      <c r="AL229" s="466">
        <v>0.91</v>
      </c>
      <c r="AM229" s="466">
        <v>0.01</v>
      </c>
      <c r="AN229" s="469" t="s">
        <v>1400</v>
      </c>
      <c r="AO229" s="466"/>
      <c r="AP229" s="466"/>
      <c r="AQ229" s="466"/>
      <c r="AR229" s="466"/>
      <c r="AS229" s="466"/>
      <c r="AT229" s="466"/>
      <c r="AU229" s="466"/>
      <c r="AV229" s="466"/>
      <c r="AW229" s="466"/>
      <c r="AX229" s="466"/>
      <c r="AY229" s="466"/>
      <c r="AZ229" s="466"/>
      <c r="BA229" s="466"/>
      <c r="BB229" s="466"/>
      <c r="BC229" s="466"/>
      <c r="BD229" s="466"/>
      <c r="BE229" s="466"/>
      <c r="BF229" s="466"/>
      <c r="BG229" s="466"/>
      <c r="BH229" s="466"/>
      <c r="BI229" s="466"/>
      <c r="BJ229" s="466"/>
      <c r="BK229" s="466"/>
      <c r="BL229" s="466"/>
      <c r="BM229" s="466"/>
      <c r="BN229" s="466"/>
      <c r="BO229" s="466"/>
      <c r="BP229" s="466"/>
      <c r="BQ229" s="466"/>
      <c r="BR229" s="466"/>
      <c r="BS229" s="466"/>
      <c r="BT229" s="466"/>
      <c r="BU229" s="466"/>
      <c r="BV229" s="466"/>
      <c r="BW229" s="466"/>
      <c r="BX229" s="466"/>
      <c r="BY229" s="466"/>
      <c r="BZ229" s="466"/>
      <c r="CA229" s="466"/>
      <c r="CB229" s="466"/>
      <c r="CC229" s="466"/>
      <c r="CD229" s="466"/>
      <c r="CE229" s="466"/>
      <c r="CF229" s="466"/>
      <c r="CG229" s="466"/>
      <c r="CH229" s="466"/>
      <c r="CI229" s="466"/>
      <c r="CJ229" s="466"/>
      <c r="CK229" s="466"/>
      <c r="CL229" s="466"/>
      <c r="CM229" s="466"/>
      <c r="CN229" s="466"/>
      <c r="CO229" s="466"/>
      <c r="CP229" s="466"/>
      <c r="CQ229" s="466"/>
      <c r="CR229" s="466"/>
      <c r="CS229" s="466"/>
      <c r="CT229" s="466"/>
      <c r="CU229" s="466"/>
      <c r="CV229" s="466"/>
      <c r="CW229" s="466"/>
      <c r="CX229" s="466"/>
      <c r="CY229" s="466"/>
      <c r="CZ229" s="466"/>
      <c r="DA229" s="466"/>
      <c r="DB229" s="466"/>
      <c r="DC229" s="466"/>
      <c r="DD229" s="466"/>
      <c r="DE229" s="466"/>
      <c r="DF229" s="466"/>
      <c r="DG229" s="466"/>
      <c r="DH229" s="466"/>
      <c r="DI229" s="466"/>
      <c r="DJ229" s="466"/>
      <c r="DK229" s="466"/>
      <c r="DL229" s="466"/>
      <c r="DM229" s="466"/>
      <c r="DN229" s="466"/>
      <c r="DO229" s="466"/>
      <c r="DP229" s="466"/>
      <c r="DQ229" s="466"/>
      <c r="DR229" s="466"/>
      <c r="DS229" s="466"/>
      <c r="DT229" s="466"/>
      <c r="DU229" s="466"/>
      <c r="DV229" s="466"/>
      <c r="DW229" s="471"/>
      <c r="DX229" s="466"/>
      <c r="DY229" s="466"/>
      <c r="DZ229" s="466"/>
      <c r="EA229" s="466"/>
      <c r="EB229" s="466"/>
      <c r="EC229" s="466"/>
      <c r="ED229" s="466"/>
      <c r="EE229" s="466"/>
      <c r="EF229" s="466"/>
      <c r="EG229" s="466"/>
      <c r="EH229" s="466"/>
      <c r="EI229" s="466"/>
      <c r="EJ229" s="466"/>
      <c r="EK229" s="465"/>
      <c r="EL229" s="465"/>
      <c r="EM229" s="465"/>
      <c r="EN229" s="465"/>
      <c r="EO229" s="466"/>
      <c r="EP229" s="466"/>
      <c r="EQ229" s="466"/>
      <c r="ER229" s="465"/>
      <c r="ES229" s="465"/>
      <c r="ET229" s="465"/>
      <c r="EU229" s="465"/>
      <c r="EV229" s="465"/>
      <c r="EW229" s="467"/>
      <c r="EX229" s="467" t="s">
        <v>1401</v>
      </c>
      <c r="EY229" s="467">
        <v>0</v>
      </c>
      <c r="EZ229" s="467">
        <v>0</v>
      </c>
      <c r="FA229" s="467">
        <v>0</v>
      </c>
      <c r="FB229" s="469" t="s">
        <v>1402</v>
      </c>
      <c r="FC229" s="467">
        <v>100</v>
      </c>
      <c r="FD229" s="469" t="s">
        <v>1403</v>
      </c>
      <c r="FE229" s="467">
        <v>0</v>
      </c>
      <c r="FF229" s="469" t="s">
        <v>1404</v>
      </c>
      <c r="FG229" s="467">
        <v>0</v>
      </c>
      <c r="FH229" s="469" t="s">
        <v>1405</v>
      </c>
      <c r="FI229" s="467">
        <v>0</v>
      </c>
      <c r="FJ229" s="469" t="s">
        <v>1405</v>
      </c>
      <c r="FK229" s="467">
        <v>0</v>
      </c>
      <c r="FL229" s="472">
        <v>1</v>
      </c>
      <c r="FM229" s="473">
        <v>0</v>
      </c>
      <c r="FN229" s="473">
        <v>0</v>
      </c>
      <c r="FO229" s="473">
        <v>0</v>
      </c>
      <c r="FP229" s="473">
        <v>0</v>
      </c>
      <c r="FQ229" s="473">
        <v>0</v>
      </c>
      <c r="FR229" s="473">
        <v>0</v>
      </c>
      <c r="FS229" s="473">
        <v>0</v>
      </c>
      <c r="FT229" s="473">
        <v>0</v>
      </c>
      <c r="FU229" s="473">
        <v>0</v>
      </c>
      <c r="FV229" s="473">
        <v>101970</v>
      </c>
      <c r="FW229" s="473">
        <v>0</v>
      </c>
      <c r="FX229" s="473">
        <v>0</v>
      </c>
      <c r="FY229" s="473">
        <v>0</v>
      </c>
      <c r="FZ229" s="473">
        <v>0</v>
      </c>
      <c r="GA229" s="473">
        <v>0</v>
      </c>
      <c r="GB229" s="473">
        <v>0</v>
      </c>
      <c r="GC229" s="473">
        <v>0</v>
      </c>
      <c r="GD229" s="473">
        <v>0</v>
      </c>
      <c r="GE229" s="473">
        <v>0</v>
      </c>
      <c r="GF229" s="473">
        <v>124667</v>
      </c>
      <c r="GG229" s="473">
        <v>0</v>
      </c>
      <c r="GH229" s="473">
        <v>0</v>
      </c>
      <c r="GI229" s="473">
        <v>0</v>
      </c>
      <c r="GJ229" s="473">
        <v>0</v>
      </c>
      <c r="GK229" s="473">
        <v>0</v>
      </c>
      <c r="GL229" s="473">
        <v>0</v>
      </c>
      <c r="GM229" s="473">
        <v>0</v>
      </c>
      <c r="GN229" s="473">
        <v>0</v>
      </c>
      <c r="GO229" s="473">
        <v>0</v>
      </c>
      <c r="GP229" s="473">
        <v>0</v>
      </c>
      <c r="GQ229" s="473">
        <v>0</v>
      </c>
      <c r="GR229" s="473">
        <v>0</v>
      </c>
      <c r="GS229" s="473">
        <v>0</v>
      </c>
      <c r="GT229" s="473">
        <v>0</v>
      </c>
      <c r="GU229" s="473">
        <v>0</v>
      </c>
      <c r="GV229" s="473">
        <v>0</v>
      </c>
      <c r="GW229" s="473">
        <v>0</v>
      </c>
      <c r="GX229" s="473">
        <v>0</v>
      </c>
      <c r="GY229" s="473">
        <v>0</v>
      </c>
      <c r="GZ229" s="473">
        <v>0</v>
      </c>
      <c r="HA229" s="473">
        <v>0</v>
      </c>
      <c r="HB229" s="473">
        <v>0</v>
      </c>
      <c r="HC229" s="473">
        <v>0</v>
      </c>
      <c r="HD229" s="473">
        <v>0</v>
      </c>
      <c r="HE229" s="473">
        <v>0</v>
      </c>
      <c r="HF229" s="473">
        <v>0</v>
      </c>
      <c r="HG229" s="473">
        <v>0</v>
      </c>
      <c r="HH229" s="473">
        <v>0</v>
      </c>
      <c r="HI229" s="473">
        <v>0</v>
      </c>
      <c r="HJ229" s="473">
        <v>0</v>
      </c>
      <c r="HK229" s="473">
        <v>0</v>
      </c>
      <c r="HL229" s="473">
        <v>0</v>
      </c>
      <c r="HM229" s="473">
        <v>0</v>
      </c>
      <c r="HN229" s="473">
        <v>0</v>
      </c>
      <c r="HO229" s="473">
        <v>0</v>
      </c>
      <c r="HP229" s="473">
        <v>0</v>
      </c>
      <c r="HQ229" s="473">
        <v>0</v>
      </c>
      <c r="HR229" s="473">
        <v>0</v>
      </c>
      <c r="HS229" s="473">
        <v>0</v>
      </c>
      <c r="HT229" s="473">
        <v>0</v>
      </c>
      <c r="HU229" s="473">
        <v>0</v>
      </c>
      <c r="HV229" s="473">
        <v>0</v>
      </c>
      <c r="HW229" s="473">
        <v>0</v>
      </c>
      <c r="HX229" s="473">
        <v>0</v>
      </c>
      <c r="HY229" s="473">
        <v>0</v>
      </c>
      <c r="HZ229" s="473">
        <v>0</v>
      </c>
      <c r="IA229" s="473">
        <v>0</v>
      </c>
      <c r="IB229" s="473">
        <v>0</v>
      </c>
      <c r="IC229" s="473">
        <v>0</v>
      </c>
      <c r="ID229" s="473">
        <v>0</v>
      </c>
      <c r="IE229" s="473">
        <v>0</v>
      </c>
      <c r="IF229" s="473">
        <v>0</v>
      </c>
      <c r="IG229" s="473">
        <v>0</v>
      </c>
      <c r="IH229" s="473">
        <v>0</v>
      </c>
      <c r="II229" s="473">
        <v>0</v>
      </c>
      <c r="IJ229" s="473">
        <v>0</v>
      </c>
      <c r="IK229" s="473">
        <v>0</v>
      </c>
      <c r="IL229" s="473">
        <v>0</v>
      </c>
      <c r="IM229" s="473">
        <v>0</v>
      </c>
      <c r="IN229" s="473">
        <v>0</v>
      </c>
      <c r="IO229" s="473">
        <v>0</v>
      </c>
      <c r="IP229" s="473">
        <v>0</v>
      </c>
      <c r="IQ229" s="473">
        <v>0</v>
      </c>
      <c r="IR229" s="473">
        <v>0</v>
      </c>
      <c r="IS229" s="473">
        <v>0</v>
      </c>
      <c r="IT229" s="473">
        <v>0</v>
      </c>
      <c r="IU229" s="473">
        <v>0</v>
      </c>
      <c r="IV229" s="473">
        <v>0</v>
      </c>
      <c r="IW229" s="473">
        <v>0</v>
      </c>
      <c r="IX229" s="473">
        <v>0</v>
      </c>
      <c r="IY229" s="473">
        <v>0</v>
      </c>
      <c r="IZ229" s="473">
        <v>0</v>
      </c>
      <c r="JA229" s="473">
        <v>0</v>
      </c>
      <c r="JB229" s="473">
        <v>0</v>
      </c>
      <c r="JC229" s="473">
        <v>0</v>
      </c>
      <c r="JD229" s="473">
        <v>0</v>
      </c>
      <c r="JE229" s="473">
        <v>0</v>
      </c>
      <c r="JF229" s="473">
        <v>0</v>
      </c>
      <c r="JG229" s="473">
        <v>0</v>
      </c>
      <c r="JH229" s="473">
        <v>0</v>
      </c>
      <c r="JI229" s="467" t="s">
        <v>1406</v>
      </c>
      <c r="JJ229" s="467" t="s">
        <v>1406</v>
      </c>
      <c r="JK229" s="395"/>
      <c r="JL229" s="395"/>
      <c r="JM229" s="395"/>
      <c r="JN229" s="395"/>
      <c r="JO229" s="395"/>
      <c r="JP229" s="395"/>
      <c r="JQ229" s="395"/>
      <c r="JR229" s="395"/>
      <c r="JS229" s="395"/>
      <c r="JT229" s="395"/>
      <c r="JU229" s="395"/>
      <c r="JV229" s="395"/>
      <c r="JW229" s="395"/>
      <c r="JX229" s="395"/>
      <c r="JY229" s="395"/>
      <c r="JZ229" s="395"/>
      <c r="KA229" s="395"/>
      <c r="KB229" s="395"/>
      <c r="KC229" s="395"/>
      <c r="KD229" s="395"/>
      <c r="KE229" s="395"/>
      <c r="KF229" s="395"/>
      <c r="KG229" s="395"/>
      <c r="KH229" s="395"/>
      <c r="KI229" s="395"/>
      <c r="KJ229" s="395"/>
      <c r="KK229" s="395"/>
      <c r="KL229" s="395"/>
      <c r="KM229" s="395"/>
      <c r="KN229" s="395"/>
      <c r="KO229" s="395"/>
      <c r="KP229" s="395"/>
      <c r="KQ229" s="395"/>
      <c r="KR229" s="395"/>
      <c r="KS229" s="395"/>
      <c r="KT229" s="395"/>
      <c r="KU229" s="395"/>
      <c r="KV229" s="395"/>
      <c r="KW229" s="395"/>
      <c r="KX229" s="395"/>
      <c r="KY229" s="395"/>
      <c r="KZ229" s="395"/>
      <c r="LA229" s="395"/>
      <c r="LB229" s="395"/>
      <c r="LC229" s="395"/>
      <c r="LD229" s="395"/>
      <c r="LE229" s="395"/>
      <c r="LF229" s="395"/>
      <c r="LG229" s="395"/>
      <c r="LH229" s="395"/>
      <c r="LI229" s="395"/>
      <c r="LJ229" s="395"/>
      <c r="LK229" s="395"/>
      <c r="LL229" s="395"/>
      <c r="LM229" s="395"/>
      <c r="LN229" s="395"/>
      <c r="LO229" s="395"/>
      <c r="LP229" s="395"/>
      <c r="LQ229" s="395"/>
      <c r="LR229" s="395"/>
      <c r="LS229" s="395"/>
      <c r="LT229" s="395"/>
      <c r="LU229" s="395"/>
      <c r="LV229" s="395"/>
      <c r="LW229" s="395"/>
      <c r="LX229" s="395"/>
      <c r="LY229" s="395"/>
      <c r="LZ229" s="395"/>
      <c r="MA229" s="395"/>
      <c r="MB229" s="395"/>
      <c r="MC229" s="395"/>
      <c r="MD229" s="395"/>
      <c r="ME229" s="395"/>
      <c r="MF229" s="395"/>
      <c r="MG229" s="395"/>
      <c r="MH229" s="395"/>
      <c r="MI229" s="395"/>
      <c r="MJ229" s="395"/>
      <c r="MK229" s="395"/>
      <c r="ML229" s="395"/>
      <c r="MM229" s="395"/>
      <c r="MN229" s="395"/>
      <c r="MO229" s="395"/>
      <c r="MP229" s="395"/>
      <c r="MQ229" s="395"/>
      <c r="MR229" s="395"/>
      <c r="MS229" s="395"/>
      <c r="MT229" s="395"/>
      <c r="MU229" s="395"/>
      <c r="MV229" s="395"/>
      <c r="MW229" s="395"/>
      <c r="MX229" s="395"/>
      <c r="MY229" s="395"/>
      <c r="MZ229" s="395"/>
      <c r="NA229" s="395"/>
      <c r="NB229" s="395"/>
      <c r="NC229" s="395"/>
      <c r="ND229" s="395"/>
      <c r="NE229" s="395"/>
      <c r="NF229" s="395"/>
      <c r="NG229" s="489"/>
      <c r="NH229" s="475">
        <v>2.6390868470818853</v>
      </c>
      <c r="NI229" s="475">
        <v>2.5430240858481046</v>
      </c>
      <c r="NJ229" s="475">
        <v>2.2627932803724988</v>
      </c>
      <c r="NK229" s="475">
        <v>500.87475981489632</v>
      </c>
      <c r="NL229" s="475">
        <v>1.9967165786041656</v>
      </c>
      <c r="NM229" s="475">
        <v>5.5778000000000001E-2</v>
      </c>
      <c r="NN229" s="475">
        <v>0.16036100000000003</v>
      </c>
      <c r="NO229" s="475">
        <v>1.6268000000000001E-2</v>
      </c>
      <c r="NP229" s="475">
        <v>8.4119968637619297E-3</v>
      </c>
      <c r="NQ229" s="475">
        <v>0.12935636481057791</v>
      </c>
      <c r="NR229" s="475">
        <v>0.1895677940655647</v>
      </c>
      <c r="NS229" s="475">
        <v>0</v>
      </c>
      <c r="NT229" s="475">
        <v>1.1285989306125226</v>
      </c>
      <c r="NU229" s="475">
        <v>4.7771102048140756E-3</v>
      </c>
      <c r="NV229" s="475">
        <v>0</v>
      </c>
      <c r="NW229" s="475">
        <v>0.10178648047732432</v>
      </c>
      <c r="NX229" s="475">
        <v>0</v>
      </c>
      <c r="NY229" s="475">
        <v>0</v>
      </c>
      <c r="NZ229" s="475">
        <v>0.20478650470583792</v>
      </c>
      <c r="OA229" s="475">
        <v>2.0339999604341113E-2</v>
      </c>
      <c r="OB229" s="475">
        <v>0.30000000000000004</v>
      </c>
      <c r="OC229" s="475">
        <v>0.31161362146119442</v>
      </c>
      <c r="OD229" s="475">
        <v>-1.7466489487799885E-8</v>
      </c>
      <c r="OE229" s="475">
        <v>-1.7944467034373208E-7</v>
      </c>
      <c r="OF229" s="475">
        <v>8.9999791979789759E-2</v>
      </c>
      <c r="OG229" s="475">
        <v>5.8096185326576233E-2</v>
      </c>
      <c r="OH229" s="475">
        <v>0.35013321884688992</v>
      </c>
      <c r="OI229" s="475">
        <v>0.09</v>
      </c>
      <c r="OJ229" s="475">
        <v>4.2836000000000006E-2</v>
      </c>
      <c r="OK229" s="475">
        <v>4.798964E-2</v>
      </c>
      <c r="OL229" s="475">
        <v>0.61659829136570199</v>
      </c>
      <c r="OM229" s="475" t="s">
        <v>1395</v>
      </c>
      <c r="ON229" s="475">
        <v>1</v>
      </c>
      <c r="OO229" s="475">
        <v>218</v>
      </c>
      <c r="OP229" s="490"/>
      <c r="OQ229" s="491" t="s">
        <v>1395</v>
      </c>
      <c r="OR229" s="478" t="s">
        <v>1395</v>
      </c>
      <c r="OS229" s="479">
        <v>463692</v>
      </c>
      <c r="OT229" s="479">
        <v>2046</v>
      </c>
      <c r="OU229" s="479" t="s">
        <v>1395</v>
      </c>
      <c r="OV229" s="479" t="s">
        <v>1395</v>
      </c>
      <c r="OW229" s="479">
        <v>0</v>
      </c>
      <c r="OX229" s="479">
        <v>1</v>
      </c>
      <c r="OY229" s="480">
        <v>1</v>
      </c>
      <c r="OZ229" s="480">
        <v>0.60682945146165224</v>
      </c>
      <c r="PA229" s="481"/>
      <c r="PB229" s="482">
        <v>2.6390868470818853</v>
      </c>
      <c r="PC229" s="483"/>
      <c r="PD229" s="478">
        <v>48.722598094485768</v>
      </c>
      <c r="PE229" s="479">
        <v>-3.7619394223733133E-5</v>
      </c>
      <c r="PF229" s="479">
        <v>65.32774503014538</v>
      </c>
      <c r="PG229" s="480">
        <v>2.6390868470818853</v>
      </c>
      <c r="PH229" s="483"/>
      <c r="PI229" s="478">
        <v>2.6390868470818853</v>
      </c>
      <c r="PJ229" s="479">
        <v>131190</v>
      </c>
      <c r="PK229" s="479">
        <v>340</v>
      </c>
      <c r="PL229" s="479">
        <v>-1.1888851931434186E-2</v>
      </c>
      <c r="PM229" s="484">
        <v>36</v>
      </c>
      <c r="PN229" s="479">
        <v>9324</v>
      </c>
      <c r="PO229" s="485">
        <v>2043</v>
      </c>
      <c r="PP229" s="479">
        <v>33</v>
      </c>
      <c r="PQ229" s="479">
        <v>0</v>
      </c>
      <c r="PR229" s="486" t="s">
        <v>2043</v>
      </c>
      <c r="PS229" s="486" t="s">
        <v>1657</v>
      </c>
      <c r="PT229" s="479">
        <v>1</v>
      </c>
      <c r="PU229" s="487" t="s">
        <v>2042</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row>
    <row r="230" spans="1:457" x14ac:dyDescent="0.35">
      <c r="A230" s="459" t="s">
        <v>2044</v>
      </c>
      <c r="B230" s="460">
        <v>2.6271979951504512</v>
      </c>
      <c r="C230" s="488">
        <f>NPV(About!A$94,'H2 Data'!AE$2:BH$2)/30*AB230+B230</f>
        <v>2.6271979951504512</v>
      </c>
      <c r="D230" s="462" t="s">
        <v>1592</v>
      </c>
      <c r="E230" s="463" t="s">
        <v>2044</v>
      </c>
      <c r="F230" s="463" t="s">
        <v>1391</v>
      </c>
      <c r="G230" s="463" t="s">
        <v>1392</v>
      </c>
      <c r="H230" s="463" t="s">
        <v>1393</v>
      </c>
      <c r="I230" s="463" t="s">
        <v>1394</v>
      </c>
      <c r="J230" s="464">
        <v>2047</v>
      </c>
      <c r="K230" s="465">
        <v>355</v>
      </c>
      <c r="L230" s="466">
        <v>0.11</v>
      </c>
      <c r="M230" s="466">
        <v>2.3300000000000001E-2</v>
      </c>
      <c r="N230" s="466">
        <v>0.25</v>
      </c>
      <c r="O230" s="471">
        <v>0.09</v>
      </c>
      <c r="P230" s="465">
        <v>1</v>
      </c>
      <c r="Q230" s="465">
        <v>2</v>
      </c>
      <c r="R230" s="465">
        <v>30</v>
      </c>
      <c r="S230" s="467" t="s">
        <v>1395</v>
      </c>
      <c r="T230" s="468">
        <v>16251</v>
      </c>
      <c r="U230" s="468">
        <v>160191.99999999997</v>
      </c>
      <c r="V230" s="468">
        <v>55719</v>
      </c>
      <c r="W230" s="468">
        <v>4643</v>
      </c>
      <c r="X230" s="465">
        <v>0</v>
      </c>
      <c r="Y230" s="469" t="s">
        <v>1396</v>
      </c>
      <c r="Z230" s="470">
        <v>22</v>
      </c>
      <c r="AA230" s="469" t="s">
        <v>1397</v>
      </c>
      <c r="AB230" s="465">
        <v>0</v>
      </c>
      <c r="AC230" s="466">
        <v>0</v>
      </c>
      <c r="AD230" s="466">
        <v>0.7</v>
      </c>
      <c r="AE230" s="466">
        <v>0.7</v>
      </c>
      <c r="AF230" s="467" t="s">
        <v>1398</v>
      </c>
      <c r="AG230" s="465">
        <v>428.36</v>
      </c>
      <c r="AH230" s="465">
        <v>428.36</v>
      </c>
      <c r="AI230" s="465">
        <v>428.36</v>
      </c>
      <c r="AJ230" s="465">
        <v>30</v>
      </c>
      <c r="AK230" s="469" t="s">
        <v>1399</v>
      </c>
      <c r="AL230" s="466">
        <v>0.91</v>
      </c>
      <c r="AM230" s="466">
        <v>0.01</v>
      </c>
      <c r="AN230" s="469" t="s">
        <v>1400</v>
      </c>
      <c r="AO230" s="466"/>
      <c r="AP230" s="466"/>
      <c r="AQ230" s="466"/>
      <c r="AR230" s="466"/>
      <c r="AS230" s="466"/>
      <c r="AT230" s="466"/>
      <c r="AU230" s="466"/>
      <c r="AV230" s="466"/>
      <c r="AW230" s="466"/>
      <c r="AX230" s="466"/>
      <c r="AY230" s="466"/>
      <c r="AZ230" s="466"/>
      <c r="BA230" s="466"/>
      <c r="BB230" s="466"/>
      <c r="BC230" s="466"/>
      <c r="BD230" s="466"/>
      <c r="BE230" s="466"/>
      <c r="BF230" s="466"/>
      <c r="BG230" s="466"/>
      <c r="BH230" s="466"/>
      <c r="BI230" s="466"/>
      <c r="BJ230" s="466"/>
      <c r="BK230" s="466"/>
      <c r="BL230" s="466"/>
      <c r="BM230" s="466"/>
      <c r="BN230" s="466"/>
      <c r="BO230" s="466"/>
      <c r="BP230" s="466"/>
      <c r="BQ230" s="466"/>
      <c r="BR230" s="466"/>
      <c r="BS230" s="466"/>
      <c r="BT230" s="466"/>
      <c r="BU230" s="466"/>
      <c r="BV230" s="466"/>
      <c r="BW230" s="466"/>
      <c r="BX230" s="466"/>
      <c r="BY230" s="466"/>
      <c r="BZ230" s="466"/>
      <c r="CA230" s="466"/>
      <c r="CB230" s="466"/>
      <c r="CC230" s="466"/>
      <c r="CD230" s="466"/>
      <c r="CE230" s="466"/>
      <c r="CF230" s="466"/>
      <c r="CG230" s="466"/>
      <c r="CH230" s="466"/>
      <c r="CI230" s="466"/>
      <c r="CJ230" s="466"/>
      <c r="CK230" s="466"/>
      <c r="CL230" s="466"/>
      <c r="CM230" s="466"/>
      <c r="CN230" s="466"/>
      <c r="CO230" s="466"/>
      <c r="CP230" s="466"/>
      <c r="CQ230" s="466"/>
      <c r="CR230" s="466"/>
      <c r="CS230" s="466"/>
      <c r="CT230" s="466"/>
      <c r="CU230" s="466"/>
      <c r="CV230" s="466"/>
      <c r="CW230" s="466"/>
      <c r="CX230" s="466"/>
      <c r="CY230" s="466"/>
      <c r="CZ230" s="466"/>
      <c r="DA230" s="466"/>
      <c r="DB230" s="466"/>
      <c r="DC230" s="466"/>
      <c r="DD230" s="466"/>
      <c r="DE230" s="466"/>
      <c r="DF230" s="466"/>
      <c r="DG230" s="466"/>
      <c r="DH230" s="466"/>
      <c r="DI230" s="466"/>
      <c r="DJ230" s="466"/>
      <c r="DK230" s="466"/>
      <c r="DL230" s="466"/>
      <c r="DM230" s="466"/>
      <c r="DN230" s="466"/>
      <c r="DO230" s="466"/>
      <c r="DP230" s="466"/>
      <c r="DQ230" s="466"/>
      <c r="DR230" s="466"/>
      <c r="DS230" s="466"/>
      <c r="DT230" s="466"/>
      <c r="DU230" s="466"/>
      <c r="DV230" s="466"/>
      <c r="DW230" s="471"/>
      <c r="DX230" s="466"/>
      <c r="DY230" s="466"/>
      <c r="DZ230" s="466"/>
      <c r="EA230" s="466"/>
      <c r="EB230" s="466"/>
      <c r="EC230" s="466"/>
      <c r="ED230" s="466"/>
      <c r="EE230" s="466"/>
      <c r="EF230" s="466"/>
      <c r="EG230" s="466"/>
      <c r="EH230" s="466"/>
      <c r="EI230" s="466"/>
      <c r="EJ230" s="466"/>
      <c r="EK230" s="465"/>
      <c r="EL230" s="465"/>
      <c r="EM230" s="465"/>
      <c r="EN230" s="465"/>
      <c r="EO230" s="466"/>
      <c r="EP230" s="466"/>
      <c r="EQ230" s="466"/>
      <c r="ER230" s="465"/>
      <c r="ES230" s="465"/>
      <c r="ET230" s="465"/>
      <c r="EU230" s="465"/>
      <c r="EV230" s="465"/>
      <c r="EW230" s="467"/>
      <c r="EX230" s="467" t="s">
        <v>1401</v>
      </c>
      <c r="EY230" s="467">
        <v>0</v>
      </c>
      <c r="EZ230" s="467">
        <v>0</v>
      </c>
      <c r="FA230" s="467">
        <v>0</v>
      </c>
      <c r="FB230" s="469" t="s">
        <v>1402</v>
      </c>
      <c r="FC230" s="467">
        <v>100</v>
      </c>
      <c r="FD230" s="469" t="s">
        <v>1403</v>
      </c>
      <c r="FE230" s="467">
        <v>0</v>
      </c>
      <c r="FF230" s="469" t="s">
        <v>1404</v>
      </c>
      <c r="FG230" s="467">
        <v>0</v>
      </c>
      <c r="FH230" s="469" t="s">
        <v>1405</v>
      </c>
      <c r="FI230" s="467">
        <v>0</v>
      </c>
      <c r="FJ230" s="469" t="s">
        <v>1405</v>
      </c>
      <c r="FK230" s="467">
        <v>0</v>
      </c>
      <c r="FL230" s="472">
        <v>1</v>
      </c>
      <c r="FM230" s="473">
        <v>0</v>
      </c>
      <c r="FN230" s="473">
        <v>0</v>
      </c>
      <c r="FO230" s="473">
        <v>0</v>
      </c>
      <c r="FP230" s="473">
        <v>0</v>
      </c>
      <c r="FQ230" s="473">
        <v>0</v>
      </c>
      <c r="FR230" s="473">
        <v>0</v>
      </c>
      <c r="FS230" s="473">
        <v>0</v>
      </c>
      <c r="FT230" s="473">
        <v>0</v>
      </c>
      <c r="FU230" s="473">
        <v>0</v>
      </c>
      <c r="FV230" s="473">
        <v>104040</v>
      </c>
      <c r="FW230" s="473">
        <v>0</v>
      </c>
      <c r="FX230" s="473">
        <v>0</v>
      </c>
      <c r="FY230" s="473">
        <v>0</v>
      </c>
      <c r="FZ230" s="473">
        <v>0</v>
      </c>
      <c r="GA230" s="473">
        <v>0</v>
      </c>
      <c r="GB230" s="473">
        <v>0</v>
      </c>
      <c r="GC230" s="473">
        <v>0</v>
      </c>
      <c r="GD230" s="473">
        <v>0</v>
      </c>
      <c r="GE230" s="473">
        <v>0</v>
      </c>
      <c r="GF230" s="473">
        <v>127198</v>
      </c>
      <c r="GG230" s="473">
        <v>0</v>
      </c>
      <c r="GH230" s="473">
        <v>0</v>
      </c>
      <c r="GI230" s="473">
        <v>0</v>
      </c>
      <c r="GJ230" s="473">
        <v>0</v>
      </c>
      <c r="GK230" s="473">
        <v>0</v>
      </c>
      <c r="GL230" s="473">
        <v>0</v>
      </c>
      <c r="GM230" s="473">
        <v>0</v>
      </c>
      <c r="GN230" s="473">
        <v>0</v>
      </c>
      <c r="GO230" s="473">
        <v>0</v>
      </c>
      <c r="GP230" s="473">
        <v>0</v>
      </c>
      <c r="GQ230" s="473">
        <v>0</v>
      </c>
      <c r="GR230" s="473">
        <v>0</v>
      </c>
      <c r="GS230" s="473">
        <v>0</v>
      </c>
      <c r="GT230" s="473">
        <v>0</v>
      </c>
      <c r="GU230" s="473">
        <v>0</v>
      </c>
      <c r="GV230" s="473">
        <v>0</v>
      </c>
      <c r="GW230" s="473">
        <v>0</v>
      </c>
      <c r="GX230" s="473">
        <v>0</v>
      </c>
      <c r="GY230" s="473">
        <v>0</v>
      </c>
      <c r="GZ230" s="473">
        <v>0</v>
      </c>
      <c r="HA230" s="473">
        <v>0</v>
      </c>
      <c r="HB230" s="473">
        <v>0</v>
      </c>
      <c r="HC230" s="473">
        <v>0</v>
      </c>
      <c r="HD230" s="473">
        <v>0</v>
      </c>
      <c r="HE230" s="473">
        <v>0</v>
      </c>
      <c r="HF230" s="473">
        <v>0</v>
      </c>
      <c r="HG230" s="473">
        <v>0</v>
      </c>
      <c r="HH230" s="473">
        <v>0</v>
      </c>
      <c r="HI230" s="473">
        <v>0</v>
      </c>
      <c r="HJ230" s="473">
        <v>0</v>
      </c>
      <c r="HK230" s="473">
        <v>0</v>
      </c>
      <c r="HL230" s="473">
        <v>0</v>
      </c>
      <c r="HM230" s="473">
        <v>0</v>
      </c>
      <c r="HN230" s="473">
        <v>0</v>
      </c>
      <c r="HO230" s="473">
        <v>0</v>
      </c>
      <c r="HP230" s="473">
        <v>0</v>
      </c>
      <c r="HQ230" s="473">
        <v>0</v>
      </c>
      <c r="HR230" s="473">
        <v>0</v>
      </c>
      <c r="HS230" s="473">
        <v>0</v>
      </c>
      <c r="HT230" s="473">
        <v>0</v>
      </c>
      <c r="HU230" s="473">
        <v>0</v>
      </c>
      <c r="HV230" s="473">
        <v>0</v>
      </c>
      <c r="HW230" s="473">
        <v>0</v>
      </c>
      <c r="HX230" s="473">
        <v>0</v>
      </c>
      <c r="HY230" s="473">
        <v>0</v>
      </c>
      <c r="HZ230" s="473">
        <v>0</v>
      </c>
      <c r="IA230" s="473">
        <v>0</v>
      </c>
      <c r="IB230" s="473">
        <v>0</v>
      </c>
      <c r="IC230" s="473">
        <v>0</v>
      </c>
      <c r="ID230" s="473">
        <v>0</v>
      </c>
      <c r="IE230" s="473">
        <v>0</v>
      </c>
      <c r="IF230" s="473">
        <v>0</v>
      </c>
      <c r="IG230" s="473">
        <v>0</v>
      </c>
      <c r="IH230" s="473">
        <v>0</v>
      </c>
      <c r="II230" s="473">
        <v>0</v>
      </c>
      <c r="IJ230" s="473">
        <v>0</v>
      </c>
      <c r="IK230" s="473">
        <v>0</v>
      </c>
      <c r="IL230" s="473">
        <v>0</v>
      </c>
      <c r="IM230" s="473">
        <v>0</v>
      </c>
      <c r="IN230" s="473">
        <v>0</v>
      </c>
      <c r="IO230" s="473">
        <v>0</v>
      </c>
      <c r="IP230" s="473">
        <v>0</v>
      </c>
      <c r="IQ230" s="473">
        <v>0</v>
      </c>
      <c r="IR230" s="473">
        <v>0</v>
      </c>
      <c r="IS230" s="473">
        <v>0</v>
      </c>
      <c r="IT230" s="473">
        <v>0</v>
      </c>
      <c r="IU230" s="473">
        <v>0</v>
      </c>
      <c r="IV230" s="473">
        <v>0</v>
      </c>
      <c r="IW230" s="473">
        <v>0</v>
      </c>
      <c r="IX230" s="473">
        <v>0</v>
      </c>
      <c r="IY230" s="473">
        <v>0</v>
      </c>
      <c r="IZ230" s="473">
        <v>0</v>
      </c>
      <c r="JA230" s="473">
        <v>0</v>
      </c>
      <c r="JB230" s="473">
        <v>0</v>
      </c>
      <c r="JC230" s="473">
        <v>0</v>
      </c>
      <c r="JD230" s="473">
        <v>0</v>
      </c>
      <c r="JE230" s="473">
        <v>0</v>
      </c>
      <c r="JF230" s="473">
        <v>0</v>
      </c>
      <c r="JG230" s="473">
        <v>0</v>
      </c>
      <c r="JH230" s="473">
        <v>0</v>
      </c>
      <c r="JI230" s="467" t="s">
        <v>1406</v>
      </c>
      <c r="JJ230" s="467" t="s">
        <v>1406</v>
      </c>
      <c r="JK230" s="395"/>
      <c r="JL230" s="395"/>
      <c r="JM230" s="395"/>
      <c r="JN230" s="395"/>
      <c r="JO230" s="395"/>
      <c r="JP230" s="395"/>
      <c r="JQ230" s="395"/>
      <c r="JR230" s="395"/>
      <c r="JS230" s="395"/>
      <c r="JT230" s="395"/>
      <c r="JU230" s="395"/>
      <c r="JV230" s="395"/>
      <c r="JW230" s="395"/>
      <c r="JX230" s="395"/>
      <c r="JY230" s="395"/>
      <c r="JZ230" s="395"/>
      <c r="KA230" s="395"/>
      <c r="KB230" s="395"/>
      <c r="KC230" s="395"/>
      <c r="KD230" s="395"/>
      <c r="KE230" s="395"/>
      <c r="KF230" s="395"/>
      <c r="KG230" s="395"/>
      <c r="KH230" s="395"/>
      <c r="KI230" s="395"/>
      <c r="KJ230" s="395"/>
      <c r="KK230" s="395"/>
      <c r="KL230" s="395"/>
      <c r="KM230" s="395"/>
      <c r="KN230" s="395"/>
      <c r="KO230" s="395"/>
      <c r="KP230" s="395"/>
      <c r="KQ230" s="395"/>
      <c r="KR230" s="395"/>
      <c r="KS230" s="395"/>
      <c r="KT230" s="395"/>
      <c r="KU230" s="395"/>
      <c r="KV230" s="395"/>
      <c r="KW230" s="395"/>
      <c r="KX230" s="395"/>
      <c r="KY230" s="395"/>
      <c r="KZ230" s="395"/>
      <c r="LA230" s="395"/>
      <c r="LB230" s="395"/>
      <c r="LC230" s="395"/>
      <c r="LD230" s="395"/>
      <c r="LE230" s="395"/>
      <c r="LF230" s="395"/>
      <c r="LG230" s="395"/>
      <c r="LH230" s="395"/>
      <c r="LI230" s="395"/>
      <c r="LJ230" s="395"/>
      <c r="LK230" s="395"/>
      <c r="LL230" s="395"/>
      <c r="LM230" s="395"/>
      <c r="LN230" s="395"/>
      <c r="LO230" s="395"/>
      <c r="LP230" s="395"/>
      <c r="LQ230" s="395"/>
      <c r="LR230" s="395"/>
      <c r="LS230" s="395"/>
      <c r="LT230" s="395"/>
      <c r="LU230" s="395"/>
      <c r="LV230" s="395"/>
      <c r="LW230" s="395"/>
      <c r="LX230" s="395"/>
      <c r="LY230" s="395"/>
      <c r="LZ230" s="395"/>
      <c r="MA230" s="395"/>
      <c r="MB230" s="395"/>
      <c r="MC230" s="395"/>
      <c r="MD230" s="395"/>
      <c r="ME230" s="395"/>
      <c r="MF230" s="395"/>
      <c r="MG230" s="395"/>
      <c r="MH230" s="395"/>
      <c r="MI230" s="395"/>
      <c r="MJ230" s="395"/>
      <c r="MK230" s="395"/>
      <c r="ML230" s="395"/>
      <c r="MM230" s="395"/>
      <c r="MN230" s="395"/>
      <c r="MO230" s="395"/>
      <c r="MP230" s="395"/>
      <c r="MQ230" s="395"/>
      <c r="MR230" s="395"/>
      <c r="MS230" s="395"/>
      <c r="MT230" s="395"/>
      <c r="MU230" s="395"/>
      <c r="MV230" s="395"/>
      <c r="MW230" s="395"/>
      <c r="MX230" s="395"/>
      <c r="MY230" s="395"/>
      <c r="MZ230" s="395"/>
      <c r="NA230" s="395"/>
      <c r="NB230" s="395"/>
      <c r="NC230" s="395"/>
      <c r="ND230" s="395"/>
      <c r="NE230" s="395"/>
      <c r="NF230" s="395"/>
      <c r="NG230" s="489"/>
      <c r="NH230" s="475">
        <v>2.6271979951504512</v>
      </c>
      <c r="NI230" s="475">
        <v>2.5315679881269748</v>
      </c>
      <c r="NJ230" s="475">
        <v>2.2606845465903249</v>
      </c>
      <c r="NK230" s="475">
        <v>502.51628646001978</v>
      </c>
      <c r="NL230" s="475">
        <v>1.9991428817398527</v>
      </c>
      <c r="NM230" s="475">
        <v>5.5718999999999998E-2</v>
      </c>
      <c r="NN230" s="475">
        <v>0.16019199999999997</v>
      </c>
      <c r="NO230" s="475">
        <v>1.6251000000000002E-2</v>
      </c>
      <c r="NP230" s="475">
        <v>8.4031232440776645E-3</v>
      </c>
      <c r="NQ230" s="475">
        <v>0.12921999925627622</v>
      </c>
      <c r="NR230" s="475">
        <v>0.18936386977676875</v>
      </c>
      <c r="NS230" s="475">
        <v>0</v>
      </c>
      <c r="NT230" s="475">
        <v>1.1311404845994182</v>
      </c>
      <c r="NU230" s="475">
        <v>4.8903186107053624E-3</v>
      </c>
      <c r="NV230" s="475">
        <v>0</v>
      </c>
      <c r="NW230" s="475">
        <v>0.10191493580792854</v>
      </c>
      <c r="NX230" s="475">
        <v>0</v>
      </c>
      <c r="NY230" s="475">
        <v>0</v>
      </c>
      <c r="NZ230" s="475">
        <v>0.20502072720060055</v>
      </c>
      <c r="OA230" s="475">
        <v>2.0340000159551817E-2</v>
      </c>
      <c r="OB230" s="475">
        <v>0.30000000000000004</v>
      </c>
      <c r="OC230" s="475">
        <v>0.311577444987304</v>
      </c>
      <c r="OD230" s="475">
        <v>-4.9310455902658837E-8</v>
      </c>
      <c r="OE230" s="475">
        <v>-5.0659856464759632E-7</v>
      </c>
      <c r="OF230" s="475">
        <v>8.9999422430992154E-2</v>
      </c>
      <c r="OG230" s="475">
        <v>5.8145353198051447E-2</v>
      </c>
      <c r="OH230" s="475">
        <v>0.35013707922747372</v>
      </c>
      <c r="OI230" s="475">
        <v>0.09</v>
      </c>
      <c r="OJ230" s="475">
        <v>4.2836000000000006E-2</v>
      </c>
      <c r="OK230" s="475">
        <v>4.798964E-2</v>
      </c>
      <c r="OL230" s="475">
        <v>0.6043066749085565</v>
      </c>
      <c r="OM230" s="475" t="s">
        <v>1395</v>
      </c>
      <c r="ON230" s="475">
        <v>1</v>
      </c>
      <c r="OO230" s="475">
        <v>219</v>
      </c>
      <c r="OP230" s="490"/>
      <c r="OQ230" s="491" t="s">
        <v>1395</v>
      </c>
      <c r="OR230" s="478" t="s">
        <v>1395</v>
      </c>
      <c r="OS230" s="479">
        <v>468043</v>
      </c>
      <c r="OT230" s="479">
        <v>2047</v>
      </c>
      <c r="OU230" s="479" t="s">
        <v>1395</v>
      </c>
      <c r="OV230" s="479" t="s">
        <v>1395</v>
      </c>
      <c r="OW230" s="479">
        <v>0</v>
      </c>
      <c r="OX230" s="479">
        <v>1</v>
      </c>
      <c r="OY230" s="480">
        <v>1</v>
      </c>
      <c r="OZ230" s="480">
        <v>0.59473258979199017</v>
      </c>
      <c r="PA230" s="481"/>
      <c r="PB230" s="482">
        <v>2.6271979951504512</v>
      </c>
      <c r="PC230" s="483"/>
      <c r="PD230" s="478">
        <v>49.805451422342692</v>
      </c>
      <c r="PE230" s="479">
        <v>-1.086800174110509E-4</v>
      </c>
      <c r="PF230" s="479">
        <v>66.842357063657374</v>
      </c>
      <c r="PG230" s="480">
        <v>2.6271979951504512</v>
      </c>
      <c r="PH230" s="483"/>
      <c r="PI230" s="478">
        <v>2.6271979951504512</v>
      </c>
      <c r="PJ230" s="479">
        <v>131545</v>
      </c>
      <c r="PK230" s="479">
        <v>355</v>
      </c>
      <c r="PL230" s="479">
        <v>-9.4657929383017425E-3</v>
      </c>
      <c r="PM230" s="484">
        <v>36</v>
      </c>
      <c r="PN230" s="479">
        <v>9288</v>
      </c>
      <c r="PO230" s="485">
        <v>2044</v>
      </c>
      <c r="PP230" s="479">
        <v>33</v>
      </c>
      <c r="PQ230" s="479">
        <v>0</v>
      </c>
      <c r="PR230" s="486" t="s">
        <v>2045</v>
      </c>
      <c r="PS230" s="486" t="s">
        <v>1657</v>
      </c>
      <c r="PT230" s="479">
        <v>1</v>
      </c>
      <c r="PU230" s="487" t="s">
        <v>2044</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row>
    <row r="231" spans="1:457" x14ac:dyDescent="0.35">
      <c r="A231" s="459" t="s">
        <v>2046</v>
      </c>
      <c r="B231" s="460">
        <v>2.6177322022121494</v>
      </c>
      <c r="C231" s="488">
        <f>NPV(About!A$94,'H2 Data'!AE$2:BH$2)/30*AB231+B231</f>
        <v>2.6177322022121494</v>
      </c>
      <c r="D231" s="462" t="s">
        <v>1592</v>
      </c>
      <c r="E231" s="463" t="s">
        <v>2046</v>
      </c>
      <c r="F231" s="463" t="s">
        <v>1391</v>
      </c>
      <c r="G231" s="463" t="s">
        <v>1392</v>
      </c>
      <c r="H231" s="463" t="s">
        <v>1393</v>
      </c>
      <c r="I231" s="463" t="s">
        <v>1394</v>
      </c>
      <c r="J231" s="464">
        <v>2048</v>
      </c>
      <c r="K231" s="465">
        <v>370</v>
      </c>
      <c r="L231" s="466">
        <v>0.11</v>
      </c>
      <c r="M231" s="466">
        <v>2.3300000000000001E-2</v>
      </c>
      <c r="N231" s="466">
        <v>0.25</v>
      </c>
      <c r="O231" s="471">
        <v>0.09</v>
      </c>
      <c r="P231" s="465">
        <v>1</v>
      </c>
      <c r="Q231" s="465">
        <v>2</v>
      </c>
      <c r="R231" s="465">
        <v>30</v>
      </c>
      <c r="S231" s="467" t="s">
        <v>1395</v>
      </c>
      <c r="T231" s="468">
        <v>16275.000000000002</v>
      </c>
      <c r="U231" s="468">
        <v>160420.00000000003</v>
      </c>
      <c r="V231" s="468">
        <v>55798</v>
      </c>
      <c r="W231" s="468">
        <v>4650</v>
      </c>
      <c r="X231" s="465">
        <v>0</v>
      </c>
      <c r="Y231" s="469" t="s">
        <v>1396</v>
      </c>
      <c r="Z231" s="470">
        <v>22.08</v>
      </c>
      <c r="AA231" s="469" t="s">
        <v>1397</v>
      </c>
      <c r="AB231" s="465">
        <v>0</v>
      </c>
      <c r="AC231" s="466">
        <v>0</v>
      </c>
      <c r="AD231" s="466">
        <v>0.7</v>
      </c>
      <c r="AE231" s="466">
        <v>0.7</v>
      </c>
      <c r="AF231" s="467" t="s">
        <v>1398</v>
      </c>
      <c r="AG231" s="465">
        <v>428.36</v>
      </c>
      <c r="AH231" s="465">
        <v>428.36</v>
      </c>
      <c r="AI231" s="465">
        <v>428.36</v>
      </c>
      <c r="AJ231" s="465">
        <v>30</v>
      </c>
      <c r="AK231" s="469" t="s">
        <v>1399</v>
      </c>
      <c r="AL231" s="466">
        <v>0.91</v>
      </c>
      <c r="AM231" s="466">
        <v>0.01</v>
      </c>
      <c r="AN231" s="469" t="s">
        <v>1400</v>
      </c>
      <c r="AO231" s="466"/>
      <c r="AP231" s="466"/>
      <c r="AQ231" s="466"/>
      <c r="AR231" s="466"/>
      <c r="AS231" s="466"/>
      <c r="AT231" s="466"/>
      <c r="AU231" s="466"/>
      <c r="AV231" s="466"/>
      <c r="AW231" s="466"/>
      <c r="AX231" s="466"/>
      <c r="AY231" s="466"/>
      <c r="AZ231" s="466"/>
      <c r="BA231" s="466"/>
      <c r="BB231" s="466"/>
      <c r="BC231" s="466"/>
      <c r="BD231" s="466"/>
      <c r="BE231" s="466"/>
      <c r="BF231" s="466"/>
      <c r="BG231" s="466"/>
      <c r="BH231" s="466"/>
      <c r="BI231" s="466"/>
      <c r="BJ231" s="466"/>
      <c r="BK231" s="466"/>
      <c r="BL231" s="466"/>
      <c r="BM231" s="466"/>
      <c r="BN231" s="466"/>
      <c r="BO231" s="466"/>
      <c r="BP231" s="466"/>
      <c r="BQ231" s="466"/>
      <c r="BR231" s="466"/>
      <c r="BS231" s="466"/>
      <c r="BT231" s="466"/>
      <c r="BU231" s="466"/>
      <c r="BV231" s="466"/>
      <c r="BW231" s="466"/>
      <c r="BX231" s="466"/>
      <c r="BY231" s="466"/>
      <c r="BZ231" s="466"/>
      <c r="CA231" s="466"/>
      <c r="CB231" s="466"/>
      <c r="CC231" s="466"/>
      <c r="CD231" s="466"/>
      <c r="CE231" s="466"/>
      <c r="CF231" s="466"/>
      <c r="CG231" s="466"/>
      <c r="CH231" s="466"/>
      <c r="CI231" s="466"/>
      <c r="CJ231" s="466"/>
      <c r="CK231" s="466"/>
      <c r="CL231" s="466"/>
      <c r="CM231" s="466"/>
      <c r="CN231" s="466"/>
      <c r="CO231" s="466"/>
      <c r="CP231" s="466"/>
      <c r="CQ231" s="466"/>
      <c r="CR231" s="466"/>
      <c r="CS231" s="466"/>
      <c r="CT231" s="466"/>
      <c r="CU231" s="466"/>
      <c r="CV231" s="466"/>
      <c r="CW231" s="466"/>
      <c r="CX231" s="466"/>
      <c r="CY231" s="466"/>
      <c r="CZ231" s="466"/>
      <c r="DA231" s="466"/>
      <c r="DB231" s="466"/>
      <c r="DC231" s="466"/>
      <c r="DD231" s="466"/>
      <c r="DE231" s="466"/>
      <c r="DF231" s="466"/>
      <c r="DG231" s="466"/>
      <c r="DH231" s="466"/>
      <c r="DI231" s="466"/>
      <c r="DJ231" s="466"/>
      <c r="DK231" s="466"/>
      <c r="DL231" s="466"/>
      <c r="DM231" s="466"/>
      <c r="DN231" s="466"/>
      <c r="DO231" s="466"/>
      <c r="DP231" s="466"/>
      <c r="DQ231" s="466"/>
      <c r="DR231" s="466"/>
      <c r="DS231" s="466"/>
      <c r="DT231" s="466"/>
      <c r="DU231" s="466"/>
      <c r="DV231" s="466"/>
      <c r="DW231" s="471"/>
      <c r="DX231" s="466"/>
      <c r="DY231" s="466"/>
      <c r="DZ231" s="466"/>
      <c r="EA231" s="466"/>
      <c r="EB231" s="466"/>
      <c r="EC231" s="466"/>
      <c r="ED231" s="466"/>
      <c r="EE231" s="466"/>
      <c r="EF231" s="466"/>
      <c r="EG231" s="466"/>
      <c r="EH231" s="466"/>
      <c r="EI231" s="466"/>
      <c r="EJ231" s="466"/>
      <c r="EK231" s="465"/>
      <c r="EL231" s="465"/>
      <c r="EM231" s="465"/>
      <c r="EN231" s="465"/>
      <c r="EO231" s="466"/>
      <c r="EP231" s="466"/>
      <c r="EQ231" s="466"/>
      <c r="ER231" s="465"/>
      <c r="ES231" s="465"/>
      <c r="ET231" s="465"/>
      <c r="EU231" s="465"/>
      <c r="EV231" s="465"/>
      <c r="EW231" s="467"/>
      <c r="EX231" s="467" t="s">
        <v>1401</v>
      </c>
      <c r="EY231" s="467">
        <v>0</v>
      </c>
      <c r="EZ231" s="467">
        <v>0</v>
      </c>
      <c r="FA231" s="467">
        <v>0</v>
      </c>
      <c r="FB231" s="469" t="s">
        <v>1402</v>
      </c>
      <c r="FC231" s="467">
        <v>100</v>
      </c>
      <c r="FD231" s="469" t="s">
        <v>1403</v>
      </c>
      <c r="FE231" s="467">
        <v>0</v>
      </c>
      <c r="FF231" s="469" t="s">
        <v>1404</v>
      </c>
      <c r="FG231" s="467">
        <v>0</v>
      </c>
      <c r="FH231" s="469" t="s">
        <v>1405</v>
      </c>
      <c r="FI231" s="467">
        <v>0</v>
      </c>
      <c r="FJ231" s="469" t="s">
        <v>1405</v>
      </c>
      <c r="FK231" s="467">
        <v>0</v>
      </c>
      <c r="FL231" s="472">
        <v>1</v>
      </c>
      <c r="FM231" s="473">
        <v>0</v>
      </c>
      <c r="FN231" s="473">
        <v>0</v>
      </c>
      <c r="FO231" s="473">
        <v>0</v>
      </c>
      <c r="FP231" s="473">
        <v>0</v>
      </c>
      <c r="FQ231" s="473">
        <v>0</v>
      </c>
      <c r="FR231" s="473">
        <v>0</v>
      </c>
      <c r="FS231" s="473">
        <v>0</v>
      </c>
      <c r="FT231" s="473">
        <v>0</v>
      </c>
      <c r="FU231" s="473">
        <v>0</v>
      </c>
      <c r="FV231" s="473">
        <v>106152</v>
      </c>
      <c r="FW231" s="473">
        <v>0</v>
      </c>
      <c r="FX231" s="473">
        <v>0</v>
      </c>
      <c r="FY231" s="473">
        <v>0</v>
      </c>
      <c r="FZ231" s="473">
        <v>0</v>
      </c>
      <c r="GA231" s="473">
        <v>0</v>
      </c>
      <c r="GB231" s="473">
        <v>0</v>
      </c>
      <c r="GC231" s="473">
        <v>0</v>
      </c>
      <c r="GD231" s="473">
        <v>0</v>
      </c>
      <c r="GE231" s="473">
        <v>0</v>
      </c>
      <c r="GF231" s="473">
        <v>129780</v>
      </c>
      <c r="GG231" s="473">
        <v>0</v>
      </c>
      <c r="GH231" s="473">
        <v>0</v>
      </c>
      <c r="GI231" s="473">
        <v>0</v>
      </c>
      <c r="GJ231" s="473">
        <v>0</v>
      </c>
      <c r="GK231" s="473">
        <v>0</v>
      </c>
      <c r="GL231" s="473">
        <v>0</v>
      </c>
      <c r="GM231" s="473">
        <v>0</v>
      </c>
      <c r="GN231" s="473">
        <v>0</v>
      </c>
      <c r="GO231" s="473">
        <v>0</v>
      </c>
      <c r="GP231" s="473">
        <v>0</v>
      </c>
      <c r="GQ231" s="473">
        <v>0</v>
      </c>
      <c r="GR231" s="473">
        <v>0</v>
      </c>
      <c r="GS231" s="473">
        <v>0</v>
      </c>
      <c r="GT231" s="473">
        <v>0</v>
      </c>
      <c r="GU231" s="473">
        <v>0</v>
      </c>
      <c r="GV231" s="473">
        <v>0</v>
      </c>
      <c r="GW231" s="473">
        <v>0</v>
      </c>
      <c r="GX231" s="473">
        <v>0</v>
      </c>
      <c r="GY231" s="473">
        <v>0</v>
      </c>
      <c r="GZ231" s="473">
        <v>0</v>
      </c>
      <c r="HA231" s="473">
        <v>0</v>
      </c>
      <c r="HB231" s="473">
        <v>0</v>
      </c>
      <c r="HC231" s="473">
        <v>0</v>
      </c>
      <c r="HD231" s="473">
        <v>0</v>
      </c>
      <c r="HE231" s="473">
        <v>0</v>
      </c>
      <c r="HF231" s="473">
        <v>0</v>
      </c>
      <c r="HG231" s="473">
        <v>0</v>
      </c>
      <c r="HH231" s="473">
        <v>0</v>
      </c>
      <c r="HI231" s="473">
        <v>0</v>
      </c>
      <c r="HJ231" s="473">
        <v>0</v>
      </c>
      <c r="HK231" s="473">
        <v>0</v>
      </c>
      <c r="HL231" s="473">
        <v>0</v>
      </c>
      <c r="HM231" s="473">
        <v>0</v>
      </c>
      <c r="HN231" s="473">
        <v>0</v>
      </c>
      <c r="HO231" s="473">
        <v>0</v>
      </c>
      <c r="HP231" s="473">
        <v>0</v>
      </c>
      <c r="HQ231" s="473">
        <v>0</v>
      </c>
      <c r="HR231" s="473">
        <v>0</v>
      </c>
      <c r="HS231" s="473">
        <v>0</v>
      </c>
      <c r="HT231" s="473">
        <v>0</v>
      </c>
      <c r="HU231" s="473">
        <v>0</v>
      </c>
      <c r="HV231" s="473">
        <v>0</v>
      </c>
      <c r="HW231" s="473">
        <v>0</v>
      </c>
      <c r="HX231" s="473">
        <v>0</v>
      </c>
      <c r="HY231" s="473">
        <v>0</v>
      </c>
      <c r="HZ231" s="473">
        <v>0</v>
      </c>
      <c r="IA231" s="473">
        <v>0</v>
      </c>
      <c r="IB231" s="473">
        <v>0</v>
      </c>
      <c r="IC231" s="473">
        <v>0</v>
      </c>
      <c r="ID231" s="473">
        <v>0</v>
      </c>
      <c r="IE231" s="473">
        <v>0</v>
      </c>
      <c r="IF231" s="473">
        <v>0</v>
      </c>
      <c r="IG231" s="473">
        <v>0</v>
      </c>
      <c r="IH231" s="473">
        <v>0</v>
      </c>
      <c r="II231" s="473">
        <v>0</v>
      </c>
      <c r="IJ231" s="473">
        <v>0</v>
      </c>
      <c r="IK231" s="473">
        <v>0</v>
      </c>
      <c r="IL231" s="473">
        <v>0</v>
      </c>
      <c r="IM231" s="473">
        <v>0</v>
      </c>
      <c r="IN231" s="473">
        <v>0</v>
      </c>
      <c r="IO231" s="473">
        <v>0</v>
      </c>
      <c r="IP231" s="473">
        <v>0</v>
      </c>
      <c r="IQ231" s="473">
        <v>0</v>
      </c>
      <c r="IR231" s="473">
        <v>0</v>
      </c>
      <c r="IS231" s="473">
        <v>0</v>
      </c>
      <c r="IT231" s="473">
        <v>0</v>
      </c>
      <c r="IU231" s="473">
        <v>0</v>
      </c>
      <c r="IV231" s="473">
        <v>0</v>
      </c>
      <c r="IW231" s="473">
        <v>0</v>
      </c>
      <c r="IX231" s="473">
        <v>0</v>
      </c>
      <c r="IY231" s="473">
        <v>0</v>
      </c>
      <c r="IZ231" s="473">
        <v>0</v>
      </c>
      <c r="JA231" s="473">
        <v>0</v>
      </c>
      <c r="JB231" s="473">
        <v>0</v>
      </c>
      <c r="JC231" s="473">
        <v>0</v>
      </c>
      <c r="JD231" s="473">
        <v>0</v>
      </c>
      <c r="JE231" s="473">
        <v>0</v>
      </c>
      <c r="JF231" s="473">
        <v>0</v>
      </c>
      <c r="JG231" s="473">
        <v>0</v>
      </c>
      <c r="JH231" s="473">
        <v>0</v>
      </c>
      <c r="JI231" s="467" t="s">
        <v>1406</v>
      </c>
      <c r="JJ231" s="467" t="s">
        <v>1406</v>
      </c>
      <c r="JK231" s="395"/>
      <c r="JL231" s="395"/>
      <c r="JM231" s="395"/>
      <c r="JN231" s="395"/>
      <c r="JO231" s="395"/>
      <c r="JP231" s="395"/>
      <c r="JQ231" s="395"/>
      <c r="JR231" s="395"/>
      <c r="JS231" s="395"/>
      <c r="JT231" s="395"/>
      <c r="JU231" s="395"/>
      <c r="JV231" s="395"/>
      <c r="JW231" s="395"/>
      <c r="JX231" s="395"/>
      <c r="JY231" s="395"/>
      <c r="JZ231" s="395"/>
      <c r="KA231" s="395"/>
      <c r="KB231" s="395"/>
      <c r="KC231" s="395"/>
      <c r="KD231" s="395"/>
      <c r="KE231" s="395"/>
      <c r="KF231" s="395"/>
      <c r="KG231" s="395"/>
      <c r="KH231" s="395"/>
      <c r="KI231" s="395"/>
      <c r="KJ231" s="395"/>
      <c r="KK231" s="395"/>
      <c r="KL231" s="395"/>
      <c r="KM231" s="395"/>
      <c r="KN231" s="395"/>
      <c r="KO231" s="395"/>
      <c r="KP231" s="395"/>
      <c r="KQ231" s="395"/>
      <c r="KR231" s="395"/>
      <c r="KS231" s="395"/>
      <c r="KT231" s="395"/>
      <c r="KU231" s="395"/>
      <c r="KV231" s="395"/>
      <c r="KW231" s="395"/>
      <c r="KX231" s="395"/>
      <c r="KY231" s="395"/>
      <c r="KZ231" s="395"/>
      <c r="LA231" s="395"/>
      <c r="LB231" s="395"/>
      <c r="LC231" s="395"/>
      <c r="LD231" s="395"/>
      <c r="LE231" s="395"/>
      <c r="LF231" s="395"/>
      <c r="LG231" s="395"/>
      <c r="LH231" s="395"/>
      <c r="LI231" s="395"/>
      <c r="LJ231" s="395"/>
      <c r="LK231" s="395"/>
      <c r="LL231" s="395"/>
      <c r="LM231" s="395"/>
      <c r="LN231" s="395"/>
      <c r="LO231" s="395"/>
      <c r="LP231" s="395"/>
      <c r="LQ231" s="395"/>
      <c r="LR231" s="395"/>
      <c r="LS231" s="395"/>
      <c r="LT231" s="395"/>
      <c r="LU231" s="395"/>
      <c r="LV231" s="395"/>
      <c r="LW231" s="395"/>
      <c r="LX231" s="395"/>
      <c r="LY231" s="395"/>
      <c r="LZ231" s="395"/>
      <c r="MA231" s="395"/>
      <c r="MB231" s="395"/>
      <c r="MC231" s="395"/>
      <c r="MD231" s="395"/>
      <c r="ME231" s="395"/>
      <c r="MF231" s="395"/>
      <c r="MG231" s="395"/>
      <c r="MH231" s="395"/>
      <c r="MI231" s="395"/>
      <c r="MJ231" s="395"/>
      <c r="MK231" s="395"/>
      <c r="ML231" s="395"/>
      <c r="MM231" s="395"/>
      <c r="MN231" s="395"/>
      <c r="MO231" s="395"/>
      <c r="MP231" s="395"/>
      <c r="MQ231" s="395"/>
      <c r="MR231" s="395"/>
      <c r="MS231" s="395"/>
      <c r="MT231" s="395"/>
      <c r="MU231" s="395"/>
      <c r="MV231" s="395"/>
      <c r="MW231" s="395"/>
      <c r="MX231" s="395"/>
      <c r="MY231" s="395"/>
      <c r="MZ231" s="395"/>
      <c r="NA231" s="395"/>
      <c r="NB231" s="395"/>
      <c r="NC231" s="395"/>
      <c r="ND231" s="395"/>
      <c r="NE231" s="395"/>
      <c r="NF231" s="395"/>
      <c r="NG231" s="489"/>
      <c r="NH231" s="475">
        <v>2.6177322022121494</v>
      </c>
      <c r="NI231" s="475">
        <v>2.522446750051627</v>
      </c>
      <c r="NJ231" s="475">
        <v>2.2581435814542412</v>
      </c>
      <c r="NK231" s="475">
        <v>504.34732067948221</v>
      </c>
      <c r="NL231" s="475">
        <v>2.0038596796647918</v>
      </c>
      <c r="NM231" s="475">
        <v>5.5798E-2</v>
      </c>
      <c r="NN231" s="475">
        <v>0.16042000000000003</v>
      </c>
      <c r="NO231" s="475">
        <v>1.6275000000000001E-2</v>
      </c>
      <c r="NP231" s="475">
        <v>8.4150714951437607E-3</v>
      </c>
      <c r="NQ231" s="475">
        <v>0.12940423190310826</v>
      </c>
      <c r="NR231" s="475">
        <v>0.18964936338530292</v>
      </c>
      <c r="NS231" s="475">
        <v>0</v>
      </c>
      <c r="NT231" s="475">
        <v>1.1338807695330526</v>
      </c>
      <c r="NU231" s="475">
        <v>5.0078954829641843E-3</v>
      </c>
      <c r="NV231" s="475">
        <v>0</v>
      </c>
      <c r="NW231" s="475">
        <v>0.10228199885349065</v>
      </c>
      <c r="NX231" s="475">
        <v>0</v>
      </c>
      <c r="NY231" s="475">
        <v>0</v>
      </c>
      <c r="NZ231" s="475">
        <v>0.20570477751658567</v>
      </c>
      <c r="OA231" s="475">
        <v>2.0340000025518452E-2</v>
      </c>
      <c r="OB231" s="475">
        <v>0.30000000000000004</v>
      </c>
      <c r="OC231" s="475">
        <v>0.3122691220943834</v>
      </c>
      <c r="OD231" s="475">
        <v>-3.2862655969791732E-8</v>
      </c>
      <c r="OE231" s="475">
        <v>-3.3761955836848343E-7</v>
      </c>
      <c r="OF231" s="475">
        <v>8.9999613165855433E-2</v>
      </c>
      <c r="OG231" s="475">
        <v>5.8193996548652649E-2</v>
      </c>
      <c r="OH231" s="475">
        <v>0.35014109804639565</v>
      </c>
      <c r="OI231" s="475">
        <v>0.09</v>
      </c>
      <c r="OJ231" s="475">
        <v>4.2835999999999999E-2</v>
      </c>
      <c r="OK231" s="475">
        <v>4.798964E-2</v>
      </c>
      <c r="OL231" s="475">
        <v>0.59222743616506268</v>
      </c>
      <c r="OM231" s="475" t="s">
        <v>1395</v>
      </c>
      <c r="ON231" s="475">
        <v>1</v>
      </c>
      <c r="OO231" s="475">
        <v>220</v>
      </c>
      <c r="OP231" s="490"/>
      <c r="OQ231" s="491" t="s">
        <v>1395</v>
      </c>
      <c r="OR231" s="478" t="s">
        <v>1395</v>
      </c>
      <c r="OS231" s="479">
        <v>473075</v>
      </c>
      <c r="OT231" s="479">
        <v>2048</v>
      </c>
      <c r="OU231" s="479" t="s">
        <v>1395</v>
      </c>
      <c r="OV231" s="479" t="s">
        <v>1395</v>
      </c>
      <c r="OW231" s="479">
        <v>0</v>
      </c>
      <c r="OX231" s="479">
        <v>1</v>
      </c>
      <c r="OY231" s="480">
        <v>1</v>
      </c>
      <c r="OZ231" s="480">
        <v>0.58287687399761434</v>
      </c>
      <c r="PA231" s="481"/>
      <c r="PB231" s="482">
        <v>2.6177322022121494</v>
      </c>
      <c r="PC231" s="483"/>
      <c r="PD231" s="478">
        <v>50.944831327039857</v>
      </c>
      <c r="PE231" s="479">
        <v>-7.3980599217146639E-5</v>
      </c>
      <c r="PF231" s="479">
        <v>68.425706381444499</v>
      </c>
      <c r="PG231" s="480">
        <v>2.6177322022121494</v>
      </c>
      <c r="PH231" s="483"/>
      <c r="PI231" s="478">
        <v>2.6177322022121494</v>
      </c>
      <c r="PJ231" s="479">
        <v>131915</v>
      </c>
      <c r="PK231" s="479">
        <v>370</v>
      </c>
      <c r="PL231" s="479">
        <v>-4.996739908643022E-3</v>
      </c>
      <c r="PM231" s="484">
        <v>36</v>
      </c>
      <c r="PN231" s="479">
        <v>9252</v>
      </c>
      <c r="PO231" s="485">
        <v>2045</v>
      </c>
      <c r="PP231" s="479">
        <v>33</v>
      </c>
      <c r="PQ231" s="479">
        <v>0</v>
      </c>
      <c r="PR231" s="486" t="s">
        <v>2047</v>
      </c>
      <c r="PS231" s="486" t="s">
        <v>1657</v>
      </c>
      <c r="PT231" s="479">
        <v>1</v>
      </c>
      <c r="PU231" s="487" t="s">
        <v>2046</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row>
    <row r="232" spans="1:457" x14ac:dyDescent="0.35">
      <c r="A232" s="459" t="s">
        <v>2048</v>
      </c>
      <c r="B232" s="460">
        <v>2.6127354623035064</v>
      </c>
      <c r="C232" s="488">
        <f>NPV(About!A$94,'H2 Data'!AE$2:BH$2)/30*AB232+B232</f>
        <v>2.6127354623035064</v>
      </c>
      <c r="D232" s="462" t="s">
        <v>1592</v>
      </c>
      <c r="E232" s="463" t="s">
        <v>2048</v>
      </c>
      <c r="F232" s="463" t="s">
        <v>1391</v>
      </c>
      <c r="G232" s="463" t="s">
        <v>1392</v>
      </c>
      <c r="H232" s="463" t="s">
        <v>1393</v>
      </c>
      <c r="I232" s="463" t="s">
        <v>1394</v>
      </c>
      <c r="J232" s="464">
        <v>2049</v>
      </c>
      <c r="K232" s="465">
        <v>385</v>
      </c>
      <c r="L232" s="466">
        <v>0.11</v>
      </c>
      <c r="M232" s="466">
        <v>2.3300000000000001E-2</v>
      </c>
      <c r="N232" s="466">
        <v>0.25</v>
      </c>
      <c r="O232" s="471">
        <v>0.09</v>
      </c>
      <c r="P232" s="465">
        <v>1</v>
      </c>
      <c r="Q232" s="465">
        <v>2</v>
      </c>
      <c r="R232" s="465">
        <v>30</v>
      </c>
      <c r="S232" s="467" t="s">
        <v>1395</v>
      </c>
      <c r="T232" s="468">
        <v>16332</v>
      </c>
      <c r="U232" s="468">
        <v>160990</v>
      </c>
      <c r="V232" s="468">
        <v>55996</v>
      </c>
      <c r="W232" s="468">
        <v>4666</v>
      </c>
      <c r="X232" s="465">
        <v>0</v>
      </c>
      <c r="Y232" s="469" t="s">
        <v>1396</v>
      </c>
      <c r="Z232" s="470">
        <v>22.15</v>
      </c>
      <c r="AA232" s="469" t="s">
        <v>1397</v>
      </c>
      <c r="AB232" s="465">
        <v>0</v>
      </c>
      <c r="AC232" s="466">
        <v>0</v>
      </c>
      <c r="AD232" s="466">
        <v>0.7</v>
      </c>
      <c r="AE232" s="466">
        <v>0.7</v>
      </c>
      <c r="AF232" s="467" t="s">
        <v>1398</v>
      </c>
      <c r="AG232" s="465">
        <v>428.36</v>
      </c>
      <c r="AH232" s="465">
        <v>428.36</v>
      </c>
      <c r="AI232" s="465">
        <v>428.36</v>
      </c>
      <c r="AJ232" s="465">
        <v>30</v>
      </c>
      <c r="AK232" s="469" t="s">
        <v>1399</v>
      </c>
      <c r="AL232" s="466">
        <v>0.91</v>
      </c>
      <c r="AM232" s="466">
        <v>0.01</v>
      </c>
      <c r="AN232" s="469" t="s">
        <v>1400</v>
      </c>
      <c r="AO232" s="466"/>
      <c r="AP232" s="466"/>
      <c r="AQ232" s="466"/>
      <c r="AR232" s="466"/>
      <c r="AS232" s="466"/>
      <c r="AT232" s="466"/>
      <c r="AU232" s="466"/>
      <c r="AV232" s="466"/>
      <c r="AW232" s="466"/>
      <c r="AX232" s="466"/>
      <c r="AY232" s="466"/>
      <c r="AZ232" s="466"/>
      <c r="BA232" s="466"/>
      <c r="BB232" s="466"/>
      <c r="BC232" s="466"/>
      <c r="BD232" s="466"/>
      <c r="BE232" s="466"/>
      <c r="BF232" s="466"/>
      <c r="BG232" s="466"/>
      <c r="BH232" s="466"/>
      <c r="BI232" s="466"/>
      <c r="BJ232" s="466"/>
      <c r="BK232" s="466"/>
      <c r="BL232" s="466"/>
      <c r="BM232" s="466"/>
      <c r="BN232" s="466"/>
      <c r="BO232" s="466"/>
      <c r="BP232" s="466"/>
      <c r="BQ232" s="466"/>
      <c r="BR232" s="466"/>
      <c r="BS232" s="466"/>
      <c r="BT232" s="466"/>
      <c r="BU232" s="466"/>
      <c r="BV232" s="466"/>
      <c r="BW232" s="466"/>
      <c r="BX232" s="466"/>
      <c r="BY232" s="466"/>
      <c r="BZ232" s="466"/>
      <c r="CA232" s="466"/>
      <c r="CB232" s="466"/>
      <c r="CC232" s="466"/>
      <c r="CD232" s="466"/>
      <c r="CE232" s="466"/>
      <c r="CF232" s="466"/>
      <c r="CG232" s="466"/>
      <c r="CH232" s="466"/>
      <c r="CI232" s="466"/>
      <c r="CJ232" s="466"/>
      <c r="CK232" s="466"/>
      <c r="CL232" s="466"/>
      <c r="CM232" s="466"/>
      <c r="CN232" s="466"/>
      <c r="CO232" s="466"/>
      <c r="CP232" s="466"/>
      <c r="CQ232" s="466"/>
      <c r="CR232" s="466"/>
      <c r="CS232" s="466"/>
      <c r="CT232" s="466"/>
      <c r="CU232" s="466"/>
      <c r="CV232" s="466"/>
      <c r="CW232" s="466"/>
      <c r="CX232" s="466"/>
      <c r="CY232" s="466"/>
      <c r="CZ232" s="466"/>
      <c r="DA232" s="466"/>
      <c r="DB232" s="466"/>
      <c r="DC232" s="466"/>
      <c r="DD232" s="466"/>
      <c r="DE232" s="466"/>
      <c r="DF232" s="466"/>
      <c r="DG232" s="466"/>
      <c r="DH232" s="466"/>
      <c r="DI232" s="466"/>
      <c r="DJ232" s="466"/>
      <c r="DK232" s="466"/>
      <c r="DL232" s="466"/>
      <c r="DM232" s="466"/>
      <c r="DN232" s="466"/>
      <c r="DO232" s="466"/>
      <c r="DP232" s="466"/>
      <c r="DQ232" s="466"/>
      <c r="DR232" s="466"/>
      <c r="DS232" s="466"/>
      <c r="DT232" s="466"/>
      <c r="DU232" s="466"/>
      <c r="DV232" s="466"/>
      <c r="DW232" s="471"/>
      <c r="DX232" s="466"/>
      <c r="DY232" s="466"/>
      <c r="DZ232" s="466"/>
      <c r="EA232" s="466"/>
      <c r="EB232" s="466"/>
      <c r="EC232" s="466"/>
      <c r="ED232" s="466"/>
      <c r="EE232" s="466"/>
      <c r="EF232" s="466"/>
      <c r="EG232" s="466"/>
      <c r="EH232" s="466"/>
      <c r="EI232" s="466"/>
      <c r="EJ232" s="466"/>
      <c r="EK232" s="465"/>
      <c r="EL232" s="465"/>
      <c r="EM232" s="465"/>
      <c r="EN232" s="465"/>
      <c r="EO232" s="466"/>
      <c r="EP232" s="466"/>
      <c r="EQ232" s="466"/>
      <c r="ER232" s="465"/>
      <c r="ES232" s="465"/>
      <c r="ET232" s="465"/>
      <c r="EU232" s="465"/>
      <c r="EV232" s="465"/>
      <c r="EW232" s="467"/>
      <c r="EX232" s="467" t="s">
        <v>1401</v>
      </c>
      <c r="EY232" s="467">
        <v>0</v>
      </c>
      <c r="EZ232" s="467">
        <v>0</v>
      </c>
      <c r="FA232" s="467">
        <v>0</v>
      </c>
      <c r="FB232" s="469" t="s">
        <v>1402</v>
      </c>
      <c r="FC232" s="467">
        <v>100</v>
      </c>
      <c r="FD232" s="469" t="s">
        <v>1403</v>
      </c>
      <c r="FE232" s="467">
        <v>0</v>
      </c>
      <c r="FF232" s="469" t="s">
        <v>1404</v>
      </c>
      <c r="FG232" s="467">
        <v>0</v>
      </c>
      <c r="FH232" s="469" t="s">
        <v>1405</v>
      </c>
      <c r="FI232" s="467">
        <v>0</v>
      </c>
      <c r="FJ232" s="469" t="s">
        <v>1405</v>
      </c>
      <c r="FK232" s="467">
        <v>0</v>
      </c>
      <c r="FL232" s="472">
        <v>1</v>
      </c>
      <c r="FM232" s="473">
        <v>0</v>
      </c>
      <c r="FN232" s="473">
        <v>0</v>
      </c>
      <c r="FO232" s="473">
        <v>0</v>
      </c>
      <c r="FP232" s="473">
        <v>0</v>
      </c>
      <c r="FQ232" s="473">
        <v>0</v>
      </c>
      <c r="FR232" s="473">
        <v>0</v>
      </c>
      <c r="FS232" s="473">
        <v>0</v>
      </c>
      <c r="FT232" s="473">
        <v>0</v>
      </c>
      <c r="FU232" s="473">
        <v>0</v>
      </c>
      <c r="FV232" s="473">
        <v>108307</v>
      </c>
      <c r="FW232" s="473">
        <v>0</v>
      </c>
      <c r="FX232" s="473">
        <v>0</v>
      </c>
      <c r="FY232" s="473">
        <v>0</v>
      </c>
      <c r="FZ232" s="473">
        <v>0</v>
      </c>
      <c r="GA232" s="473">
        <v>0</v>
      </c>
      <c r="GB232" s="473">
        <v>0</v>
      </c>
      <c r="GC232" s="473">
        <v>0</v>
      </c>
      <c r="GD232" s="473">
        <v>0</v>
      </c>
      <c r="GE232" s="473">
        <v>0</v>
      </c>
      <c r="GF232" s="473">
        <v>132415</v>
      </c>
      <c r="GG232" s="473">
        <v>0</v>
      </c>
      <c r="GH232" s="473">
        <v>0</v>
      </c>
      <c r="GI232" s="473">
        <v>0</v>
      </c>
      <c r="GJ232" s="473">
        <v>0</v>
      </c>
      <c r="GK232" s="473">
        <v>0</v>
      </c>
      <c r="GL232" s="473">
        <v>0</v>
      </c>
      <c r="GM232" s="473">
        <v>0</v>
      </c>
      <c r="GN232" s="473">
        <v>0</v>
      </c>
      <c r="GO232" s="473">
        <v>0</v>
      </c>
      <c r="GP232" s="473">
        <v>0</v>
      </c>
      <c r="GQ232" s="473">
        <v>0</v>
      </c>
      <c r="GR232" s="473">
        <v>0</v>
      </c>
      <c r="GS232" s="473">
        <v>0</v>
      </c>
      <c r="GT232" s="473">
        <v>0</v>
      </c>
      <c r="GU232" s="473">
        <v>0</v>
      </c>
      <c r="GV232" s="473">
        <v>0</v>
      </c>
      <c r="GW232" s="473">
        <v>0</v>
      </c>
      <c r="GX232" s="473">
        <v>0</v>
      </c>
      <c r="GY232" s="473">
        <v>0</v>
      </c>
      <c r="GZ232" s="473">
        <v>0</v>
      </c>
      <c r="HA232" s="473">
        <v>0</v>
      </c>
      <c r="HB232" s="473">
        <v>0</v>
      </c>
      <c r="HC232" s="473">
        <v>0</v>
      </c>
      <c r="HD232" s="473">
        <v>0</v>
      </c>
      <c r="HE232" s="473">
        <v>0</v>
      </c>
      <c r="HF232" s="473">
        <v>0</v>
      </c>
      <c r="HG232" s="473">
        <v>0</v>
      </c>
      <c r="HH232" s="473">
        <v>0</v>
      </c>
      <c r="HI232" s="473">
        <v>0</v>
      </c>
      <c r="HJ232" s="473">
        <v>0</v>
      </c>
      <c r="HK232" s="473">
        <v>0</v>
      </c>
      <c r="HL232" s="473">
        <v>0</v>
      </c>
      <c r="HM232" s="473">
        <v>0</v>
      </c>
      <c r="HN232" s="473">
        <v>0</v>
      </c>
      <c r="HO232" s="473">
        <v>0</v>
      </c>
      <c r="HP232" s="473">
        <v>0</v>
      </c>
      <c r="HQ232" s="473">
        <v>0</v>
      </c>
      <c r="HR232" s="473">
        <v>0</v>
      </c>
      <c r="HS232" s="473">
        <v>0</v>
      </c>
      <c r="HT232" s="473">
        <v>0</v>
      </c>
      <c r="HU232" s="473">
        <v>0</v>
      </c>
      <c r="HV232" s="473">
        <v>0</v>
      </c>
      <c r="HW232" s="473">
        <v>0</v>
      </c>
      <c r="HX232" s="473">
        <v>0</v>
      </c>
      <c r="HY232" s="473">
        <v>0</v>
      </c>
      <c r="HZ232" s="473">
        <v>0</v>
      </c>
      <c r="IA232" s="473">
        <v>0</v>
      </c>
      <c r="IB232" s="473">
        <v>0</v>
      </c>
      <c r="IC232" s="473">
        <v>0</v>
      </c>
      <c r="ID232" s="473">
        <v>0</v>
      </c>
      <c r="IE232" s="473">
        <v>0</v>
      </c>
      <c r="IF232" s="473">
        <v>0</v>
      </c>
      <c r="IG232" s="473">
        <v>0</v>
      </c>
      <c r="IH232" s="473">
        <v>0</v>
      </c>
      <c r="II232" s="473">
        <v>0</v>
      </c>
      <c r="IJ232" s="473">
        <v>0</v>
      </c>
      <c r="IK232" s="473">
        <v>0</v>
      </c>
      <c r="IL232" s="473">
        <v>0</v>
      </c>
      <c r="IM232" s="473">
        <v>0</v>
      </c>
      <c r="IN232" s="473">
        <v>0</v>
      </c>
      <c r="IO232" s="473">
        <v>0</v>
      </c>
      <c r="IP232" s="473">
        <v>0</v>
      </c>
      <c r="IQ232" s="473">
        <v>0</v>
      </c>
      <c r="IR232" s="473">
        <v>0</v>
      </c>
      <c r="IS232" s="473">
        <v>0</v>
      </c>
      <c r="IT232" s="473">
        <v>0</v>
      </c>
      <c r="IU232" s="473">
        <v>0</v>
      </c>
      <c r="IV232" s="473">
        <v>0</v>
      </c>
      <c r="IW232" s="473">
        <v>0</v>
      </c>
      <c r="IX232" s="473">
        <v>0</v>
      </c>
      <c r="IY232" s="473">
        <v>0</v>
      </c>
      <c r="IZ232" s="473">
        <v>0</v>
      </c>
      <c r="JA232" s="473">
        <v>0</v>
      </c>
      <c r="JB232" s="473">
        <v>0</v>
      </c>
      <c r="JC232" s="473">
        <v>0</v>
      </c>
      <c r="JD232" s="473">
        <v>0</v>
      </c>
      <c r="JE232" s="473">
        <v>0</v>
      </c>
      <c r="JF232" s="473">
        <v>0</v>
      </c>
      <c r="JG232" s="473">
        <v>0</v>
      </c>
      <c r="JH232" s="473">
        <v>0</v>
      </c>
      <c r="JI232" s="467" t="s">
        <v>1406</v>
      </c>
      <c r="JJ232" s="467" t="s">
        <v>1406</v>
      </c>
      <c r="JK232" s="395"/>
      <c r="JL232" s="395"/>
      <c r="JM232" s="395"/>
      <c r="JN232" s="395"/>
      <c r="JO232" s="395"/>
      <c r="JP232" s="395"/>
      <c r="JQ232" s="395"/>
      <c r="JR232" s="395"/>
      <c r="JS232" s="395"/>
      <c r="JT232" s="395"/>
      <c r="JU232" s="395"/>
      <c r="JV232" s="395"/>
      <c r="JW232" s="395"/>
      <c r="JX232" s="395"/>
      <c r="JY232" s="395"/>
      <c r="JZ232" s="395"/>
      <c r="KA232" s="395"/>
      <c r="KB232" s="395"/>
      <c r="KC232" s="395"/>
      <c r="KD232" s="395"/>
      <c r="KE232" s="395"/>
      <c r="KF232" s="395"/>
      <c r="KG232" s="395"/>
      <c r="KH232" s="395"/>
      <c r="KI232" s="395"/>
      <c r="KJ232" s="395"/>
      <c r="KK232" s="395"/>
      <c r="KL232" s="395"/>
      <c r="KM232" s="395"/>
      <c r="KN232" s="395"/>
      <c r="KO232" s="395"/>
      <c r="KP232" s="395"/>
      <c r="KQ232" s="395"/>
      <c r="KR232" s="395"/>
      <c r="KS232" s="395"/>
      <c r="KT232" s="395"/>
      <c r="KU232" s="395"/>
      <c r="KV232" s="395"/>
      <c r="KW232" s="395"/>
      <c r="KX232" s="395"/>
      <c r="KY232" s="395"/>
      <c r="KZ232" s="395"/>
      <c r="LA232" s="395"/>
      <c r="LB232" s="395"/>
      <c r="LC232" s="395"/>
      <c r="LD232" s="395"/>
      <c r="LE232" s="395"/>
      <c r="LF232" s="395"/>
      <c r="LG232" s="395"/>
      <c r="LH232" s="395"/>
      <c r="LI232" s="395"/>
      <c r="LJ232" s="395"/>
      <c r="LK232" s="395"/>
      <c r="LL232" s="395"/>
      <c r="LM232" s="395"/>
      <c r="LN232" s="395"/>
      <c r="LO232" s="395"/>
      <c r="LP232" s="395"/>
      <c r="LQ232" s="395"/>
      <c r="LR232" s="395"/>
      <c r="LS232" s="395"/>
      <c r="LT232" s="395"/>
      <c r="LU232" s="395"/>
      <c r="LV232" s="395"/>
      <c r="LW232" s="395"/>
      <c r="LX232" s="395"/>
      <c r="LY232" s="395"/>
      <c r="LZ232" s="395"/>
      <c r="MA232" s="395"/>
      <c r="MB232" s="395"/>
      <c r="MC232" s="395"/>
      <c r="MD232" s="395"/>
      <c r="ME232" s="395"/>
      <c r="MF232" s="395"/>
      <c r="MG232" s="395"/>
      <c r="MH232" s="395"/>
      <c r="MI232" s="395"/>
      <c r="MJ232" s="395"/>
      <c r="MK232" s="395"/>
      <c r="ML232" s="395"/>
      <c r="MM232" s="395"/>
      <c r="MN232" s="395"/>
      <c r="MO232" s="395"/>
      <c r="MP232" s="395"/>
      <c r="MQ232" s="395"/>
      <c r="MR232" s="395"/>
      <c r="MS232" s="395"/>
      <c r="MT232" s="395"/>
      <c r="MU232" s="395"/>
      <c r="MV232" s="395"/>
      <c r="MW232" s="395"/>
      <c r="MX232" s="395"/>
      <c r="MY232" s="395"/>
      <c r="MZ232" s="395"/>
      <c r="NA232" s="395"/>
      <c r="NB232" s="395"/>
      <c r="NC232" s="395"/>
      <c r="ND232" s="395"/>
      <c r="NE232" s="395"/>
      <c r="NF232" s="395"/>
      <c r="NG232" s="489"/>
      <c r="NH232" s="475">
        <v>2.6127354623035064</v>
      </c>
      <c r="NI232" s="475">
        <v>2.5176318914756588</v>
      </c>
      <c r="NJ232" s="475">
        <v>2.2574919242562923</v>
      </c>
      <c r="NK232" s="475">
        <v>505.89624872817444</v>
      </c>
      <c r="NL232" s="475">
        <v>2.0107186507637875</v>
      </c>
      <c r="NM232" s="475">
        <v>5.5995999999999997E-2</v>
      </c>
      <c r="NN232" s="475">
        <v>0.16098999999999999</v>
      </c>
      <c r="NO232" s="475">
        <v>1.6331999999999999E-2</v>
      </c>
      <c r="NP232" s="475">
        <v>8.4449615825012876E-3</v>
      </c>
      <c r="NQ232" s="475">
        <v>0.12986342203494047</v>
      </c>
      <c r="NR232" s="475">
        <v>0.19030192045363181</v>
      </c>
      <c r="NS232" s="475">
        <v>0</v>
      </c>
      <c r="NT232" s="475">
        <v>1.1369311764776935</v>
      </c>
      <c r="NU232" s="475">
        <v>5.1255195377128675E-3</v>
      </c>
      <c r="NV232" s="475">
        <v>0</v>
      </c>
      <c r="NW232" s="475">
        <v>0.10285274046972029</v>
      </c>
      <c r="NX232" s="475">
        <v>0</v>
      </c>
      <c r="NY232" s="475">
        <v>0</v>
      </c>
      <c r="NZ232" s="475">
        <v>0.20686834862508563</v>
      </c>
      <c r="OA232" s="475">
        <v>2.0339999929803797E-2</v>
      </c>
      <c r="OB232" s="475">
        <v>0.30000000000000004</v>
      </c>
      <c r="OC232" s="475">
        <v>0.31361460686870435</v>
      </c>
      <c r="OD232" s="475">
        <v>-1.1549821135759373E-7</v>
      </c>
      <c r="OE232" s="475">
        <v>-1.1865886660757226E-6</v>
      </c>
      <c r="OF232" s="475">
        <v>8.9998653531074543E-2</v>
      </c>
      <c r="OG232" s="475">
        <v>5.8245262503623968E-2</v>
      </c>
      <c r="OH232" s="475">
        <v>0.35014627513890351</v>
      </c>
      <c r="OI232" s="475">
        <v>0.09</v>
      </c>
      <c r="OJ232" s="475">
        <v>4.2835999999999992E-2</v>
      </c>
      <c r="OK232" s="475">
        <v>4.798964E-2</v>
      </c>
      <c r="OL232" s="475">
        <v>0.58042166301231402</v>
      </c>
      <c r="OM232" s="475" t="s">
        <v>1395</v>
      </c>
      <c r="ON232" s="475">
        <v>1</v>
      </c>
      <c r="OO232" s="475">
        <v>221</v>
      </c>
      <c r="OP232" s="490"/>
      <c r="OQ232" s="491" t="s">
        <v>1395</v>
      </c>
      <c r="OR232" s="478" t="s">
        <v>1395</v>
      </c>
      <c r="OS232" s="479">
        <v>478706</v>
      </c>
      <c r="OT232" s="479">
        <v>2049</v>
      </c>
      <c r="OU232" s="479" t="s">
        <v>1395</v>
      </c>
      <c r="OV232" s="479" t="s">
        <v>1395</v>
      </c>
      <c r="OW232" s="479">
        <v>0</v>
      </c>
      <c r="OX232" s="479">
        <v>1</v>
      </c>
      <c r="OY232" s="480">
        <v>1</v>
      </c>
      <c r="OZ232" s="480">
        <v>0.57125749688087124</v>
      </c>
      <c r="PA232" s="481"/>
      <c r="PB232" s="482">
        <v>2.6127354623035064</v>
      </c>
      <c r="PC232" s="483"/>
      <c r="PD232" s="478">
        <v>52.137786304722226</v>
      </c>
      <c r="PE232" s="479">
        <v>-2.6515788024696518E-4</v>
      </c>
      <c r="PF232" s="479">
        <v>70.08105399051928</v>
      </c>
      <c r="PG232" s="480">
        <v>2.6127354623035064</v>
      </c>
      <c r="PH232" s="483"/>
      <c r="PI232" s="478">
        <v>2.6127354623035064</v>
      </c>
      <c r="PJ232" s="479">
        <v>132300</v>
      </c>
      <c r="PK232" s="479">
        <v>385</v>
      </c>
      <c r="PL232" s="479">
        <v>-2.9664670705673579E-3</v>
      </c>
      <c r="PM232" s="484">
        <v>36</v>
      </c>
      <c r="PN232" s="479">
        <v>9216</v>
      </c>
      <c r="PO232" s="485">
        <v>2046</v>
      </c>
      <c r="PP232" s="479">
        <v>33</v>
      </c>
      <c r="PQ232" s="479">
        <v>0</v>
      </c>
      <c r="PR232" s="486" t="s">
        <v>2049</v>
      </c>
      <c r="PS232" s="486" t="s">
        <v>1657</v>
      </c>
      <c r="PT232" s="479">
        <v>1</v>
      </c>
      <c r="PU232" s="487" t="s">
        <v>2048</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row>
    <row r="233" spans="1:457" x14ac:dyDescent="0.35">
      <c r="A233" s="459" t="s">
        <v>2050</v>
      </c>
      <c r="B233" s="460">
        <v>2.609768995232939</v>
      </c>
      <c r="C233" s="488">
        <f>NPV(About!A$94,'H2 Data'!AE$2:BH$2)/30*AB233+B233</f>
        <v>2.609768995232939</v>
      </c>
      <c r="D233" s="462" t="s">
        <v>1592</v>
      </c>
      <c r="E233" s="463" t="s">
        <v>2050</v>
      </c>
      <c r="F233" s="463" t="s">
        <v>1391</v>
      </c>
      <c r="G233" s="463" t="s">
        <v>1392</v>
      </c>
      <c r="H233" s="463" t="s">
        <v>1393</v>
      </c>
      <c r="I233" s="463" t="s">
        <v>1394</v>
      </c>
      <c r="J233" s="464">
        <v>2050</v>
      </c>
      <c r="K233" s="465">
        <v>400</v>
      </c>
      <c r="L233" s="466">
        <v>0.11</v>
      </c>
      <c r="M233" s="466">
        <v>2.3300000000000001E-2</v>
      </c>
      <c r="N233" s="466">
        <v>0.25</v>
      </c>
      <c r="O233" s="471">
        <v>0.09</v>
      </c>
      <c r="P233" s="465">
        <v>1</v>
      </c>
      <c r="Q233" s="465">
        <v>2</v>
      </c>
      <c r="R233" s="465">
        <v>30</v>
      </c>
      <c r="S233" s="467" t="s">
        <v>1395</v>
      </c>
      <c r="T233" s="468">
        <v>16420</v>
      </c>
      <c r="U233" s="468">
        <v>161857.00000000003</v>
      </c>
      <c r="V233" s="468">
        <v>56298.000000000007</v>
      </c>
      <c r="W233" s="468">
        <v>4692.0000000000009</v>
      </c>
      <c r="X233" s="465">
        <v>0</v>
      </c>
      <c r="Y233" s="469" t="s">
        <v>1396</v>
      </c>
      <c r="Z233" s="470">
        <v>22.22</v>
      </c>
      <c r="AA233" s="469" t="s">
        <v>1397</v>
      </c>
      <c r="AB233" s="465">
        <v>0</v>
      </c>
      <c r="AC233" s="466">
        <v>0</v>
      </c>
      <c r="AD233" s="466">
        <v>0.7</v>
      </c>
      <c r="AE233" s="466">
        <v>0.7</v>
      </c>
      <c r="AF233" s="467" t="s">
        <v>1398</v>
      </c>
      <c r="AG233" s="465">
        <v>428.36</v>
      </c>
      <c r="AH233" s="465">
        <v>428.36</v>
      </c>
      <c r="AI233" s="465">
        <v>428.36</v>
      </c>
      <c r="AJ233" s="465">
        <v>30</v>
      </c>
      <c r="AK233" s="469" t="s">
        <v>1399</v>
      </c>
      <c r="AL233" s="466">
        <v>0.91</v>
      </c>
      <c r="AM233" s="466">
        <v>0.01</v>
      </c>
      <c r="AN233" s="469" t="s">
        <v>1400</v>
      </c>
      <c r="AO233" s="466"/>
      <c r="AP233" s="466"/>
      <c r="AQ233" s="466"/>
      <c r="AR233" s="466"/>
      <c r="AS233" s="466"/>
      <c r="AT233" s="466"/>
      <c r="AU233" s="466"/>
      <c r="AV233" s="466"/>
      <c r="AW233" s="466"/>
      <c r="AX233" s="466"/>
      <c r="AY233" s="466"/>
      <c r="AZ233" s="466"/>
      <c r="BA233" s="466"/>
      <c r="BB233" s="466"/>
      <c r="BC233" s="466"/>
      <c r="BD233" s="466"/>
      <c r="BE233" s="466"/>
      <c r="BF233" s="466"/>
      <c r="BG233" s="466"/>
      <c r="BH233" s="466"/>
      <c r="BI233" s="466"/>
      <c r="BJ233" s="466"/>
      <c r="BK233" s="466"/>
      <c r="BL233" s="466"/>
      <c r="BM233" s="466"/>
      <c r="BN233" s="466"/>
      <c r="BO233" s="466"/>
      <c r="BP233" s="466"/>
      <c r="BQ233" s="466"/>
      <c r="BR233" s="466"/>
      <c r="BS233" s="466"/>
      <c r="BT233" s="466"/>
      <c r="BU233" s="466"/>
      <c r="BV233" s="466"/>
      <c r="BW233" s="466"/>
      <c r="BX233" s="466"/>
      <c r="BY233" s="466"/>
      <c r="BZ233" s="466"/>
      <c r="CA233" s="466"/>
      <c r="CB233" s="466"/>
      <c r="CC233" s="466"/>
      <c r="CD233" s="466"/>
      <c r="CE233" s="466"/>
      <c r="CF233" s="466"/>
      <c r="CG233" s="466"/>
      <c r="CH233" s="466"/>
      <c r="CI233" s="466"/>
      <c r="CJ233" s="466"/>
      <c r="CK233" s="466"/>
      <c r="CL233" s="466"/>
      <c r="CM233" s="466"/>
      <c r="CN233" s="466"/>
      <c r="CO233" s="466"/>
      <c r="CP233" s="466"/>
      <c r="CQ233" s="466"/>
      <c r="CR233" s="466"/>
      <c r="CS233" s="466"/>
      <c r="CT233" s="466"/>
      <c r="CU233" s="466"/>
      <c r="CV233" s="466"/>
      <c r="CW233" s="466"/>
      <c r="CX233" s="466"/>
      <c r="CY233" s="466"/>
      <c r="CZ233" s="466"/>
      <c r="DA233" s="466"/>
      <c r="DB233" s="466"/>
      <c r="DC233" s="466"/>
      <c r="DD233" s="466"/>
      <c r="DE233" s="466"/>
      <c r="DF233" s="466"/>
      <c r="DG233" s="466"/>
      <c r="DH233" s="466"/>
      <c r="DI233" s="466"/>
      <c r="DJ233" s="466"/>
      <c r="DK233" s="466"/>
      <c r="DL233" s="466"/>
      <c r="DM233" s="466"/>
      <c r="DN233" s="466"/>
      <c r="DO233" s="466"/>
      <c r="DP233" s="466"/>
      <c r="DQ233" s="466"/>
      <c r="DR233" s="466"/>
      <c r="DS233" s="466"/>
      <c r="DT233" s="466"/>
      <c r="DU233" s="466"/>
      <c r="DV233" s="466"/>
      <c r="DW233" s="471"/>
      <c r="DX233" s="466"/>
      <c r="DY233" s="466"/>
      <c r="DZ233" s="466"/>
      <c r="EA233" s="466"/>
      <c r="EB233" s="466"/>
      <c r="EC233" s="466"/>
      <c r="ED233" s="466"/>
      <c r="EE233" s="466"/>
      <c r="EF233" s="466"/>
      <c r="EG233" s="466"/>
      <c r="EH233" s="466"/>
      <c r="EI233" s="466"/>
      <c r="EJ233" s="466"/>
      <c r="EK233" s="465"/>
      <c r="EL233" s="465"/>
      <c r="EM233" s="465"/>
      <c r="EN233" s="465"/>
      <c r="EO233" s="466"/>
      <c r="EP233" s="466"/>
      <c r="EQ233" s="466"/>
      <c r="ER233" s="465"/>
      <c r="ES233" s="465"/>
      <c r="ET233" s="465"/>
      <c r="EU233" s="465"/>
      <c r="EV233" s="465"/>
      <c r="EW233" s="467"/>
      <c r="EX233" s="467" t="s">
        <v>1401</v>
      </c>
      <c r="EY233" s="467">
        <v>0</v>
      </c>
      <c r="EZ233" s="467">
        <v>0</v>
      </c>
      <c r="FA233" s="467">
        <v>0</v>
      </c>
      <c r="FB233" s="469" t="s">
        <v>1402</v>
      </c>
      <c r="FC233" s="467">
        <v>100</v>
      </c>
      <c r="FD233" s="469" t="s">
        <v>1403</v>
      </c>
      <c r="FE233" s="467">
        <v>0</v>
      </c>
      <c r="FF233" s="469" t="s">
        <v>1404</v>
      </c>
      <c r="FG233" s="467">
        <v>0</v>
      </c>
      <c r="FH233" s="469" t="s">
        <v>1405</v>
      </c>
      <c r="FI233" s="467">
        <v>0</v>
      </c>
      <c r="FJ233" s="469" t="s">
        <v>1405</v>
      </c>
      <c r="FK233" s="467">
        <v>0</v>
      </c>
      <c r="FL233" s="472">
        <v>1</v>
      </c>
      <c r="FM233" s="473">
        <v>0</v>
      </c>
      <c r="FN233" s="473">
        <v>0</v>
      </c>
      <c r="FO233" s="473">
        <v>0</v>
      </c>
      <c r="FP233" s="473">
        <v>0</v>
      </c>
      <c r="FQ233" s="473">
        <v>0</v>
      </c>
      <c r="FR233" s="473">
        <v>0</v>
      </c>
      <c r="FS233" s="473">
        <v>0</v>
      </c>
      <c r="FT233" s="473">
        <v>0</v>
      </c>
      <c r="FU233" s="473">
        <v>0</v>
      </c>
      <c r="FV233" s="473">
        <v>110506.00000000001</v>
      </c>
      <c r="FW233" s="473">
        <v>0</v>
      </c>
      <c r="FX233" s="473">
        <v>0</v>
      </c>
      <c r="FY233" s="473">
        <v>0</v>
      </c>
      <c r="FZ233" s="473">
        <v>0</v>
      </c>
      <c r="GA233" s="473">
        <v>0</v>
      </c>
      <c r="GB233" s="473">
        <v>0</v>
      </c>
      <c r="GC233" s="473">
        <v>0</v>
      </c>
      <c r="GD233" s="473">
        <v>0</v>
      </c>
      <c r="GE233" s="473">
        <v>0</v>
      </c>
      <c r="GF233" s="473">
        <v>135103</v>
      </c>
      <c r="GG233" s="473">
        <v>0</v>
      </c>
      <c r="GH233" s="473">
        <v>0</v>
      </c>
      <c r="GI233" s="473">
        <v>0</v>
      </c>
      <c r="GJ233" s="473">
        <v>0</v>
      </c>
      <c r="GK233" s="473">
        <v>0</v>
      </c>
      <c r="GL233" s="473">
        <v>0</v>
      </c>
      <c r="GM233" s="473">
        <v>0</v>
      </c>
      <c r="GN233" s="473">
        <v>0</v>
      </c>
      <c r="GO233" s="473">
        <v>0</v>
      </c>
      <c r="GP233" s="473">
        <v>0</v>
      </c>
      <c r="GQ233" s="473">
        <v>0</v>
      </c>
      <c r="GR233" s="473">
        <v>0</v>
      </c>
      <c r="GS233" s="473">
        <v>0</v>
      </c>
      <c r="GT233" s="473">
        <v>0</v>
      </c>
      <c r="GU233" s="473">
        <v>0</v>
      </c>
      <c r="GV233" s="473">
        <v>0</v>
      </c>
      <c r="GW233" s="473">
        <v>0</v>
      </c>
      <c r="GX233" s="473">
        <v>0</v>
      </c>
      <c r="GY233" s="473">
        <v>0</v>
      </c>
      <c r="GZ233" s="473">
        <v>0</v>
      </c>
      <c r="HA233" s="473">
        <v>0</v>
      </c>
      <c r="HB233" s="473">
        <v>0</v>
      </c>
      <c r="HC233" s="473">
        <v>0</v>
      </c>
      <c r="HD233" s="473">
        <v>0</v>
      </c>
      <c r="HE233" s="473">
        <v>0</v>
      </c>
      <c r="HF233" s="473">
        <v>0</v>
      </c>
      <c r="HG233" s="473">
        <v>0</v>
      </c>
      <c r="HH233" s="473">
        <v>0</v>
      </c>
      <c r="HI233" s="473">
        <v>0</v>
      </c>
      <c r="HJ233" s="473">
        <v>0</v>
      </c>
      <c r="HK233" s="473">
        <v>0</v>
      </c>
      <c r="HL233" s="473">
        <v>0</v>
      </c>
      <c r="HM233" s="473">
        <v>0</v>
      </c>
      <c r="HN233" s="473">
        <v>0</v>
      </c>
      <c r="HO233" s="473">
        <v>0</v>
      </c>
      <c r="HP233" s="473">
        <v>0</v>
      </c>
      <c r="HQ233" s="473">
        <v>0</v>
      </c>
      <c r="HR233" s="473">
        <v>0</v>
      </c>
      <c r="HS233" s="473">
        <v>0</v>
      </c>
      <c r="HT233" s="473">
        <v>0</v>
      </c>
      <c r="HU233" s="473">
        <v>0</v>
      </c>
      <c r="HV233" s="473">
        <v>0</v>
      </c>
      <c r="HW233" s="473">
        <v>0</v>
      </c>
      <c r="HX233" s="473">
        <v>0</v>
      </c>
      <c r="HY233" s="473">
        <v>0</v>
      </c>
      <c r="HZ233" s="473">
        <v>0</v>
      </c>
      <c r="IA233" s="473">
        <v>0</v>
      </c>
      <c r="IB233" s="473">
        <v>0</v>
      </c>
      <c r="IC233" s="473">
        <v>0</v>
      </c>
      <c r="ID233" s="473">
        <v>0</v>
      </c>
      <c r="IE233" s="473">
        <v>0</v>
      </c>
      <c r="IF233" s="473">
        <v>0</v>
      </c>
      <c r="IG233" s="473">
        <v>0</v>
      </c>
      <c r="IH233" s="473">
        <v>0</v>
      </c>
      <c r="II233" s="473">
        <v>0</v>
      </c>
      <c r="IJ233" s="473">
        <v>0</v>
      </c>
      <c r="IK233" s="473">
        <v>0</v>
      </c>
      <c r="IL233" s="473">
        <v>0</v>
      </c>
      <c r="IM233" s="473">
        <v>0</v>
      </c>
      <c r="IN233" s="473">
        <v>0</v>
      </c>
      <c r="IO233" s="473">
        <v>0</v>
      </c>
      <c r="IP233" s="473">
        <v>0</v>
      </c>
      <c r="IQ233" s="473">
        <v>0</v>
      </c>
      <c r="IR233" s="473">
        <v>0</v>
      </c>
      <c r="IS233" s="473">
        <v>0</v>
      </c>
      <c r="IT233" s="473">
        <v>0</v>
      </c>
      <c r="IU233" s="473">
        <v>0</v>
      </c>
      <c r="IV233" s="473">
        <v>0</v>
      </c>
      <c r="IW233" s="473">
        <v>0</v>
      </c>
      <c r="IX233" s="473">
        <v>0</v>
      </c>
      <c r="IY233" s="473">
        <v>0</v>
      </c>
      <c r="IZ233" s="473">
        <v>0</v>
      </c>
      <c r="JA233" s="473">
        <v>0</v>
      </c>
      <c r="JB233" s="473">
        <v>0</v>
      </c>
      <c r="JC233" s="473">
        <v>0</v>
      </c>
      <c r="JD233" s="473">
        <v>0</v>
      </c>
      <c r="JE233" s="473">
        <v>0</v>
      </c>
      <c r="JF233" s="473">
        <v>0</v>
      </c>
      <c r="JG233" s="473">
        <v>0</v>
      </c>
      <c r="JH233" s="473">
        <v>0</v>
      </c>
      <c r="JI233" s="467" t="s">
        <v>1406</v>
      </c>
      <c r="JJ233" s="467" t="s">
        <v>1406</v>
      </c>
      <c r="JK233" s="395"/>
      <c r="JL233" s="395"/>
      <c r="JM233" s="395"/>
      <c r="JN233" s="395"/>
      <c r="JO233" s="395"/>
      <c r="JP233" s="395"/>
      <c r="JQ233" s="395"/>
      <c r="JR233" s="395"/>
      <c r="JS233" s="395"/>
      <c r="JT233" s="395"/>
      <c r="JU233" s="395"/>
      <c r="JV233" s="395"/>
      <c r="JW233" s="395"/>
      <c r="JX233" s="395"/>
      <c r="JY233" s="395"/>
      <c r="JZ233" s="395"/>
      <c r="KA233" s="395"/>
      <c r="KB233" s="395"/>
      <c r="KC233" s="395"/>
      <c r="KD233" s="395"/>
      <c r="KE233" s="395"/>
      <c r="KF233" s="395"/>
      <c r="KG233" s="395"/>
      <c r="KH233" s="395"/>
      <c r="KI233" s="395"/>
      <c r="KJ233" s="395"/>
      <c r="KK233" s="395"/>
      <c r="KL233" s="395"/>
      <c r="KM233" s="395"/>
      <c r="KN233" s="395"/>
      <c r="KO233" s="395"/>
      <c r="KP233" s="395"/>
      <c r="KQ233" s="395"/>
      <c r="KR233" s="395"/>
      <c r="KS233" s="395"/>
      <c r="KT233" s="395"/>
      <c r="KU233" s="395"/>
      <c r="KV233" s="395"/>
      <c r="KW233" s="395"/>
      <c r="KX233" s="395"/>
      <c r="KY233" s="395"/>
      <c r="KZ233" s="395"/>
      <c r="LA233" s="395"/>
      <c r="LB233" s="395"/>
      <c r="LC233" s="395"/>
      <c r="LD233" s="395"/>
      <c r="LE233" s="395"/>
      <c r="LF233" s="395"/>
      <c r="LG233" s="395"/>
      <c r="LH233" s="395"/>
      <c r="LI233" s="395"/>
      <c r="LJ233" s="395"/>
      <c r="LK233" s="395"/>
      <c r="LL233" s="395"/>
      <c r="LM233" s="395"/>
      <c r="LN233" s="395"/>
      <c r="LO233" s="395"/>
      <c r="LP233" s="395"/>
      <c r="LQ233" s="395"/>
      <c r="LR233" s="395"/>
      <c r="LS233" s="395"/>
      <c r="LT233" s="395"/>
      <c r="LU233" s="395"/>
      <c r="LV233" s="395"/>
      <c r="LW233" s="395"/>
      <c r="LX233" s="395"/>
      <c r="LY233" s="395"/>
      <c r="LZ233" s="395"/>
      <c r="MA233" s="395"/>
      <c r="MB233" s="395"/>
      <c r="MC233" s="395"/>
      <c r="MD233" s="395"/>
      <c r="ME233" s="395"/>
      <c r="MF233" s="395"/>
      <c r="MG233" s="395"/>
      <c r="MH233" s="395"/>
      <c r="MI233" s="395"/>
      <c r="MJ233" s="395"/>
      <c r="MK233" s="395"/>
      <c r="ML233" s="395"/>
      <c r="MM233" s="395"/>
      <c r="MN233" s="395"/>
      <c r="MO233" s="395"/>
      <c r="MP233" s="395"/>
      <c r="MQ233" s="395"/>
      <c r="MR233" s="395"/>
      <c r="MS233" s="395"/>
      <c r="MT233" s="395"/>
      <c r="MU233" s="395"/>
      <c r="MV233" s="395"/>
      <c r="MW233" s="395"/>
      <c r="MX233" s="395"/>
      <c r="MY233" s="395"/>
      <c r="MZ233" s="395"/>
      <c r="NA233" s="395"/>
      <c r="NB233" s="395"/>
      <c r="NC233" s="395"/>
      <c r="ND233" s="395"/>
      <c r="NE233" s="395"/>
      <c r="NF233" s="395"/>
      <c r="NG233" s="489"/>
      <c r="NH233" s="475">
        <v>2.609768995232939</v>
      </c>
      <c r="NI233" s="475">
        <v>2.5147734038064602</v>
      </c>
      <c r="NJ233" s="475">
        <v>2.2569551832712538</v>
      </c>
      <c r="NK233" s="475">
        <v>507.49827465056978</v>
      </c>
      <c r="NL233" s="475">
        <v>2.0191719147896023</v>
      </c>
      <c r="NM233" s="475">
        <v>5.6298000000000008E-2</v>
      </c>
      <c r="NN233" s="475">
        <v>0.16185700000000003</v>
      </c>
      <c r="NO233" s="475">
        <v>1.6420000000000001E-2</v>
      </c>
      <c r="NP233" s="475">
        <v>8.4904583430754476E-3</v>
      </c>
      <c r="NQ233" s="475">
        <v>0.13056306081762306</v>
      </c>
      <c r="NR233" s="475">
        <v>0.1913623254361988</v>
      </c>
      <c r="NS233" s="475">
        <v>0</v>
      </c>
      <c r="NT233" s="475">
        <v>1.1401545951552681</v>
      </c>
      <c r="NU233" s="475">
        <v>5.2462663185539517E-3</v>
      </c>
      <c r="NV233" s="475">
        <v>0</v>
      </c>
      <c r="NW233" s="475">
        <v>0.10352668107310319</v>
      </c>
      <c r="NX233" s="475">
        <v>0</v>
      </c>
      <c r="NY233" s="475">
        <v>0</v>
      </c>
      <c r="NZ233" s="475">
        <v>0.20825706930270418</v>
      </c>
      <c r="OA233" s="475">
        <v>2.034000003829136E-2</v>
      </c>
      <c r="OB233" s="475">
        <v>0.30000000000000004</v>
      </c>
      <c r="OC233" s="475">
        <v>0.31545757610943503</v>
      </c>
      <c r="OD233" s="475">
        <v>-1.1407241946053317E-7</v>
      </c>
      <c r="OE233" s="475">
        <v>-1.1719405733879786E-6</v>
      </c>
      <c r="OF233" s="475">
        <v>8.9998683333396931E-2</v>
      </c>
      <c r="OG233" s="475">
        <v>5.8279439806938185E-2</v>
      </c>
      <c r="OH233" s="475">
        <v>0.35015148139529662</v>
      </c>
      <c r="OI233" s="475">
        <v>0.09</v>
      </c>
      <c r="OJ233" s="475">
        <v>4.2835999999999992E-2</v>
      </c>
      <c r="OK233" s="475">
        <v>4.798964E-2</v>
      </c>
      <c r="OL233" s="475">
        <v>0.5688512254206779</v>
      </c>
      <c r="OM233" s="475" t="s">
        <v>1395</v>
      </c>
      <c r="ON233" s="475">
        <v>1</v>
      </c>
      <c r="OO233" s="475">
        <v>222</v>
      </c>
      <c r="OP233" s="490"/>
      <c r="OQ233" s="491" t="s">
        <v>1395</v>
      </c>
      <c r="OR233" s="478" t="s">
        <v>1395</v>
      </c>
      <c r="OS233" s="479">
        <v>484876.00000000006</v>
      </c>
      <c r="OT233" s="479">
        <v>2050</v>
      </c>
      <c r="OU233" s="479" t="s">
        <v>1395</v>
      </c>
      <c r="OV233" s="479" t="s">
        <v>1395</v>
      </c>
      <c r="OW233" s="479">
        <v>0</v>
      </c>
      <c r="OX233" s="479">
        <v>1</v>
      </c>
      <c r="OY233" s="480">
        <v>1</v>
      </c>
      <c r="OZ233" s="480">
        <v>0.55986974606111606</v>
      </c>
      <c r="PA233" s="481"/>
      <c r="PB233" s="482">
        <v>2.609768995232939</v>
      </c>
      <c r="PC233" s="483"/>
      <c r="PD233" s="478">
        <v>53.375310481222215</v>
      </c>
      <c r="PE233" s="479">
        <v>-2.6666393251678541E-4</v>
      </c>
      <c r="PF233" s="479">
        <v>71.779371495235551</v>
      </c>
      <c r="PG233" s="480">
        <v>2.609768995232939</v>
      </c>
      <c r="PH233" s="483"/>
      <c r="PI233" s="478">
        <v>2.609768995232939</v>
      </c>
      <c r="PJ233" s="479">
        <v>132700</v>
      </c>
      <c r="PK233" s="479">
        <v>400</v>
      </c>
      <c r="PL233" s="479">
        <v>1.4431328527864107E-2</v>
      </c>
      <c r="PM233" s="484">
        <v>36</v>
      </c>
      <c r="PN233" s="479">
        <v>9180</v>
      </c>
      <c r="PO233" s="485">
        <v>2047</v>
      </c>
      <c r="PP233" s="479">
        <v>33</v>
      </c>
      <c r="PQ233" s="479">
        <v>0</v>
      </c>
      <c r="PR233" s="486" t="s">
        <v>2051</v>
      </c>
      <c r="PS233" s="486" t="s">
        <v>1657</v>
      </c>
      <c r="PT233" s="479">
        <v>1</v>
      </c>
      <c r="PU233" s="487" t="s">
        <v>2050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row>
    <row r="234" spans="1:457" x14ac:dyDescent="0.35">
      <c r="A234" s="459" t="s">
        <v>2052</v>
      </c>
      <c r="B234" s="460">
        <v>2.6242003237608031</v>
      </c>
      <c r="C234" s="488">
        <f>NPV(About!A$94,'H2 Data'!AE$2:BH$2)/30*AB234+B234</f>
        <v>2.6242003237608031</v>
      </c>
      <c r="D234" s="462" t="s">
        <v>1592</v>
      </c>
      <c r="E234" s="463" t="s">
        <v>2052</v>
      </c>
      <c r="F234" s="463" t="s">
        <v>1391</v>
      </c>
      <c r="G234" s="463" t="s">
        <v>1392</v>
      </c>
      <c r="H234" s="463" t="s">
        <v>1393</v>
      </c>
      <c r="I234" s="463" t="s">
        <v>1394</v>
      </c>
      <c r="J234" s="464">
        <v>2051</v>
      </c>
      <c r="K234" s="465">
        <v>400</v>
      </c>
      <c r="L234" s="466">
        <v>0.11</v>
      </c>
      <c r="M234" s="466">
        <v>2.3300000000000001E-2</v>
      </c>
      <c r="N234" s="466">
        <v>0.25</v>
      </c>
      <c r="O234" s="471">
        <v>0.09</v>
      </c>
      <c r="P234" s="465">
        <v>1</v>
      </c>
      <c r="Q234" s="465">
        <v>2</v>
      </c>
      <c r="R234" s="465">
        <v>30</v>
      </c>
      <c r="S234" s="467" t="s">
        <v>1395</v>
      </c>
      <c r="T234" s="468">
        <v>16535</v>
      </c>
      <c r="U234" s="468">
        <v>162987.99999999997</v>
      </c>
      <c r="V234" s="468">
        <v>56691.999999999993</v>
      </c>
      <c r="W234" s="468">
        <v>4724</v>
      </c>
      <c r="X234" s="465">
        <v>0</v>
      </c>
      <c r="Y234" s="469" t="s">
        <v>1396</v>
      </c>
      <c r="Z234" s="470">
        <v>22.22</v>
      </c>
      <c r="AA234" s="469" t="s">
        <v>1397</v>
      </c>
      <c r="AB234" s="465">
        <v>0</v>
      </c>
      <c r="AC234" s="466">
        <v>0</v>
      </c>
      <c r="AD234" s="466">
        <v>0.7</v>
      </c>
      <c r="AE234" s="466">
        <v>0.7</v>
      </c>
      <c r="AF234" s="467" t="s">
        <v>1398</v>
      </c>
      <c r="AG234" s="465">
        <v>428.36</v>
      </c>
      <c r="AH234" s="465">
        <v>428.36</v>
      </c>
      <c r="AI234" s="465">
        <v>428.36</v>
      </c>
      <c r="AJ234" s="465">
        <v>30</v>
      </c>
      <c r="AK234" s="469" t="s">
        <v>1399</v>
      </c>
      <c r="AL234" s="466">
        <v>0.91</v>
      </c>
      <c r="AM234" s="466">
        <v>0.01</v>
      </c>
      <c r="AN234" s="469" t="s">
        <v>1400</v>
      </c>
      <c r="AO234" s="466"/>
      <c r="AP234" s="466"/>
      <c r="AQ234" s="466"/>
      <c r="AR234" s="466"/>
      <c r="AS234" s="466"/>
      <c r="AT234" s="466"/>
      <c r="AU234" s="466"/>
      <c r="AV234" s="466"/>
      <c r="AW234" s="466"/>
      <c r="AX234" s="466"/>
      <c r="AY234" s="466"/>
      <c r="AZ234" s="466"/>
      <c r="BA234" s="466"/>
      <c r="BB234" s="466"/>
      <c r="BC234" s="466"/>
      <c r="BD234" s="466"/>
      <c r="BE234" s="466"/>
      <c r="BF234" s="466"/>
      <c r="BG234" s="466"/>
      <c r="BH234" s="466"/>
      <c r="BI234" s="466"/>
      <c r="BJ234" s="466"/>
      <c r="BK234" s="466"/>
      <c r="BL234" s="466"/>
      <c r="BM234" s="466"/>
      <c r="BN234" s="466"/>
      <c r="BO234" s="466"/>
      <c r="BP234" s="466"/>
      <c r="BQ234" s="466"/>
      <c r="BR234" s="466"/>
      <c r="BS234" s="466"/>
      <c r="BT234" s="466"/>
      <c r="BU234" s="466"/>
      <c r="BV234" s="466"/>
      <c r="BW234" s="466"/>
      <c r="BX234" s="466"/>
      <c r="BY234" s="466"/>
      <c r="BZ234" s="466"/>
      <c r="CA234" s="466"/>
      <c r="CB234" s="466"/>
      <c r="CC234" s="466"/>
      <c r="CD234" s="466"/>
      <c r="CE234" s="466"/>
      <c r="CF234" s="466"/>
      <c r="CG234" s="466"/>
      <c r="CH234" s="466"/>
      <c r="CI234" s="466"/>
      <c r="CJ234" s="466"/>
      <c r="CK234" s="466"/>
      <c r="CL234" s="466"/>
      <c r="CM234" s="466"/>
      <c r="CN234" s="466"/>
      <c r="CO234" s="466"/>
      <c r="CP234" s="466"/>
      <c r="CQ234" s="466"/>
      <c r="CR234" s="466"/>
      <c r="CS234" s="466"/>
      <c r="CT234" s="466"/>
      <c r="CU234" s="466"/>
      <c r="CV234" s="466"/>
      <c r="CW234" s="466"/>
      <c r="CX234" s="466"/>
      <c r="CY234" s="466"/>
      <c r="CZ234" s="466"/>
      <c r="DA234" s="466"/>
      <c r="DB234" s="466"/>
      <c r="DC234" s="466"/>
      <c r="DD234" s="466"/>
      <c r="DE234" s="466"/>
      <c r="DF234" s="466"/>
      <c r="DG234" s="466"/>
      <c r="DH234" s="466"/>
      <c r="DI234" s="466"/>
      <c r="DJ234" s="466"/>
      <c r="DK234" s="466"/>
      <c r="DL234" s="466"/>
      <c r="DM234" s="466"/>
      <c r="DN234" s="466"/>
      <c r="DO234" s="466"/>
      <c r="DP234" s="466"/>
      <c r="DQ234" s="466"/>
      <c r="DR234" s="466"/>
      <c r="DS234" s="466"/>
      <c r="DT234" s="466"/>
      <c r="DU234" s="466"/>
      <c r="DV234" s="466"/>
      <c r="DW234" s="471"/>
      <c r="DX234" s="466"/>
      <c r="DY234" s="466"/>
      <c r="DZ234" s="466"/>
      <c r="EA234" s="466"/>
      <c r="EB234" s="466"/>
      <c r="EC234" s="466"/>
      <c r="ED234" s="466"/>
      <c r="EE234" s="466"/>
      <c r="EF234" s="466"/>
      <c r="EG234" s="466"/>
      <c r="EH234" s="466"/>
      <c r="EI234" s="466"/>
      <c r="EJ234" s="466"/>
      <c r="EK234" s="465"/>
      <c r="EL234" s="465"/>
      <c r="EM234" s="465"/>
      <c r="EN234" s="465"/>
      <c r="EO234" s="466"/>
      <c r="EP234" s="466"/>
      <c r="EQ234" s="466"/>
      <c r="ER234" s="465"/>
      <c r="ES234" s="465"/>
      <c r="ET234" s="465"/>
      <c r="EU234" s="465"/>
      <c r="EV234" s="465"/>
      <c r="EW234" s="467"/>
      <c r="EX234" s="467" t="s">
        <v>1401</v>
      </c>
      <c r="EY234" s="467">
        <v>0</v>
      </c>
      <c r="EZ234" s="467">
        <v>0</v>
      </c>
      <c r="FA234" s="467">
        <v>0</v>
      </c>
      <c r="FB234" s="469" t="s">
        <v>1402</v>
      </c>
      <c r="FC234" s="467">
        <v>100</v>
      </c>
      <c r="FD234" s="469" t="s">
        <v>1403</v>
      </c>
      <c r="FE234" s="467">
        <v>0</v>
      </c>
      <c r="FF234" s="469" t="s">
        <v>1404</v>
      </c>
      <c r="FG234" s="467">
        <v>0</v>
      </c>
      <c r="FH234" s="469" t="s">
        <v>1405</v>
      </c>
      <c r="FI234" s="467">
        <v>0</v>
      </c>
      <c r="FJ234" s="469" t="s">
        <v>1405</v>
      </c>
      <c r="FK234" s="467">
        <v>0</v>
      </c>
      <c r="FL234" s="472">
        <v>1</v>
      </c>
      <c r="FM234" s="473">
        <v>0</v>
      </c>
      <c r="FN234" s="473">
        <v>0</v>
      </c>
      <c r="FO234" s="473">
        <v>0</v>
      </c>
      <c r="FP234" s="473">
        <v>0</v>
      </c>
      <c r="FQ234" s="473">
        <v>0</v>
      </c>
      <c r="FR234" s="473">
        <v>0</v>
      </c>
      <c r="FS234" s="473">
        <v>0</v>
      </c>
      <c r="FT234" s="473">
        <v>0</v>
      </c>
      <c r="FU234" s="473">
        <v>0</v>
      </c>
      <c r="FV234" s="473">
        <v>112748.99999999999</v>
      </c>
      <c r="FW234" s="473">
        <v>0</v>
      </c>
      <c r="FX234" s="473">
        <v>0</v>
      </c>
      <c r="FY234" s="473">
        <v>0</v>
      </c>
      <c r="FZ234" s="473">
        <v>0</v>
      </c>
      <c r="GA234" s="473">
        <v>0</v>
      </c>
      <c r="GB234" s="473">
        <v>0</v>
      </c>
      <c r="GC234" s="473">
        <v>0</v>
      </c>
      <c r="GD234" s="473">
        <v>0</v>
      </c>
      <c r="GE234" s="473">
        <v>0</v>
      </c>
      <c r="GF234" s="473">
        <v>137845</v>
      </c>
      <c r="GG234" s="473">
        <v>0</v>
      </c>
      <c r="GH234" s="473">
        <v>0</v>
      </c>
      <c r="GI234" s="473">
        <v>0</v>
      </c>
      <c r="GJ234" s="473">
        <v>0</v>
      </c>
      <c r="GK234" s="473">
        <v>0</v>
      </c>
      <c r="GL234" s="473">
        <v>0</v>
      </c>
      <c r="GM234" s="473">
        <v>0</v>
      </c>
      <c r="GN234" s="473">
        <v>0</v>
      </c>
      <c r="GO234" s="473">
        <v>0</v>
      </c>
      <c r="GP234" s="473">
        <v>0</v>
      </c>
      <c r="GQ234" s="473">
        <v>0</v>
      </c>
      <c r="GR234" s="473">
        <v>0</v>
      </c>
      <c r="GS234" s="473">
        <v>0</v>
      </c>
      <c r="GT234" s="473">
        <v>0</v>
      </c>
      <c r="GU234" s="473">
        <v>0</v>
      </c>
      <c r="GV234" s="473">
        <v>0</v>
      </c>
      <c r="GW234" s="473">
        <v>0</v>
      </c>
      <c r="GX234" s="473">
        <v>0</v>
      </c>
      <c r="GY234" s="473">
        <v>0</v>
      </c>
      <c r="GZ234" s="473">
        <v>0</v>
      </c>
      <c r="HA234" s="473">
        <v>0</v>
      </c>
      <c r="HB234" s="473">
        <v>0</v>
      </c>
      <c r="HC234" s="473">
        <v>0</v>
      </c>
      <c r="HD234" s="473">
        <v>0</v>
      </c>
      <c r="HE234" s="473">
        <v>0</v>
      </c>
      <c r="HF234" s="473">
        <v>0</v>
      </c>
      <c r="HG234" s="473">
        <v>0</v>
      </c>
      <c r="HH234" s="473">
        <v>0</v>
      </c>
      <c r="HI234" s="473">
        <v>0</v>
      </c>
      <c r="HJ234" s="473">
        <v>0</v>
      </c>
      <c r="HK234" s="473">
        <v>0</v>
      </c>
      <c r="HL234" s="473">
        <v>0</v>
      </c>
      <c r="HM234" s="473">
        <v>0</v>
      </c>
      <c r="HN234" s="473">
        <v>0</v>
      </c>
      <c r="HO234" s="473">
        <v>0</v>
      </c>
      <c r="HP234" s="473">
        <v>0</v>
      </c>
      <c r="HQ234" s="473">
        <v>0</v>
      </c>
      <c r="HR234" s="473">
        <v>0</v>
      </c>
      <c r="HS234" s="473">
        <v>0</v>
      </c>
      <c r="HT234" s="473">
        <v>0</v>
      </c>
      <c r="HU234" s="473">
        <v>0</v>
      </c>
      <c r="HV234" s="473">
        <v>0</v>
      </c>
      <c r="HW234" s="473">
        <v>0</v>
      </c>
      <c r="HX234" s="473">
        <v>0</v>
      </c>
      <c r="HY234" s="473">
        <v>0</v>
      </c>
      <c r="HZ234" s="473">
        <v>0</v>
      </c>
      <c r="IA234" s="473">
        <v>0</v>
      </c>
      <c r="IB234" s="473">
        <v>0</v>
      </c>
      <c r="IC234" s="473">
        <v>0</v>
      </c>
      <c r="ID234" s="473">
        <v>0</v>
      </c>
      <c r="IE234" s="473">
        <v>0</v>
      </c>
      <c r="IF234" s="473">
        <v>0</v>
      </c>
      <c r="IG234" s="473">
        <v>0</v>
      </c>
      <c r="IH234" s="473">
        <v>0</v>
      </c>
      <c r="II234" s="473">
        <v>0</v>
      </c>
      <c r="IJ234" s="473">
        <v>0</v>
      </c>
      <c r="IK234" s="473">
        <v>0</v>
      </c>
      <c r="IL234" s="473">
        <v>0</v>
      </c>
      <c r="IM234" s="473">
        <v>0</v>
      </c>
      <c r="IN234" s="473">
        <v>0</v>
      </c>
      <c r="IO234" s="473">
        <v>0</v>
      </c>
      <c r="IP234" s="473">
        <v>0</v>
      </c>
      <c r="IQ234" s="473">
        <v>0</v>
      </c>
      <c r="IR234" s="473">
        <v>0</v>
      </c>
      <c r="IS234" s="473">
        <v>0</v>
      </c>
      <c r="IT234" s="473">
        <v>0</v>
      </c>
      <c r="IU234" s="473">
        <v>0</v>
      </c>
      <c r="IV234" s="473">
        <v>0</v>
      </c>
      <c r="IW234" s="473">
        <v>0</v>
      </c>
      <c r="IX234" s="473">
        <v>0</v>
      </c>
      <c r="IY234" s="473">
        <v>0</v>
      </c>
      <c r="IZ234" s="473">
        <v>0</v>
      </c>
      <c r="JA234" s="473">
        <v>0</v>
      </c>
      <c r="JB234" s="473">
        <v>0</v>
      </c>
      <c r="JC234" s="473">
        <v>0</v>
      </c>
      <c r="JD234" s="473">
        <v>0</v>
      </c>
      <c r="JE234" s="473">
        <v>0</v>
      </c>
      <c r="JF234" s="473">
        <v>0</v>
      </c>
      <c r="JG234" s="473">
        <v>0</v>
      </c>
      <c r="JH234" s="473">
        <v>0</v>
      </c>
      <c r="JI234" s="467" t="s">
        <v>1406</v>
      </c>
      <c r="JJ234" s="467" t="s">
        <v>1406</v>
      </c>
      <c r="JK234" s="395"/>
      <c r="JL234" s="395"/>
      <c r="JM234" s="395"/>
      <c r="JN234" s="395"/>
      <c r="JO234" s="395"/>
      <c r="JP234" s="395"/>
      <c r="JQ234" s="395"/>
      <c r="JR234" s="395"/>
      <c r="JS234" s="395"/>
      <c r="JT234" s="395"/>
      <c r="JU234" s="395"/>
      <c r="JV234" s="395"/>
      <c r="JW234" s="395"/>
      <c r="JX234" s="395"/>
      <c r="JY234" s="395"/>
      <c r="JZ234" s="395"/>
      <c r="KA234" s="395"/>
      <c r="KB234" s="395"/>
      <c r="KC234" s="395"/>
      <c r="KD234" s="395"/>
      <c r="KE234" s="395"/>
      <c r="KF234" s="395"/>
      <c r="KG234" s="395"/>
      <c r="KH234" s="395"/>
      <c r="KI234" s="395"/>
      <c r="KJ234" s="395"/>
      <c r="KK234" s="395"/>
      <c r="KL234" s="395"/>
      <c r="KM234" s="395"/>
      <c r="KN234" s="395"/>
      <c r="KO234" s="395"/>
      <c r="KP234" s="395"/>
      <c r="KQ234" s="395"/>
      <c r="KR234" s="395"/>
      <c r="KS234" s="395"/>
      <c r="KT234" s="395"/>
      <c r="KU234" s="395"/>
      <c r="KV234" s="395"/>
      <c r="KW234" s="395"/>
      <c r="KX234" s="395"/>
      <c r="KY234" s="395"/>
      <c r="KZ234" s="395"/>
      <c r="LA234" s="395"/>
      <c r="LB234" s="395"/>
      <c r="LC234" s="395"/>
      <c r="LD234" s="395"/>
      <c r="LE234" s="395"/>
      <c r="LF234" s="395"/>
      <c r="LG234" s="395"/>
      <c r="LH234" s="395"/>
      <c r="LI234" s="395"/>
      <c r="LJ234" s="395"/>
      <c r="LK234" s="395"/>
      <c r="LL234" s="395"/>
      <c r="LM234" s="395"/>
      <c r="LN234" s="395"/>
      <c r="LO234" s="395"/>
      <c r="LP234" s="395"/>
      <c r="LQ234" s="395"/>
      <c r="LR234" s="395"/>
      <c r="LS234" s="395"/>
      <c r="LT234" s="395"/>
      <c r="LU234" s="395"/>
      <c r="LV234" s="395"/>
      <c r="LW234" s="395"/>
      <c r="LX234" s="395"/>
      <c r="LY234" s="395"/>
      <c r="LZ234" s="395"/>
      <c r="MA234" s="395"/>
      <c r="MB234" s="395"/>
      <c r="MC234" s="395"/>
      <c r="MD234" s="395"/>
      <c r="ME234" s="395"/>
      <c r="MF234" s="395"/>
      <c r="MG234" s="395"/>
      <c r="MH234" s="395"/>
      <c r="MI234" s="395"/>
      <c r="MJ234" s="395"/>
      <c r="MK234" s="395"/>
      <c r="ML234" s="395"/>
      <c r="MM234" s="395"/>
      <c r="MN234" s="395"/>
      <c r="MO234" s="395"/>
      <c r="MP234" s="395"/>
      <c r="MQ234" s="395"/>
      <c r="MR234" s="395"/>
      <c r="MS234" s="395"/>
      <c r="MT234" s="395"/>
      <c r="MU234" s="395"/>
      <c r="MV234" s="395"/>
      <c r="MW234" s="395"/>
      <c r="MX234" s="395"/>
      <c r="MY234" s="395"/>
      <c r="MZ234" s="395"/>
      <c r="NA234" s="395"/>
      <c r="NB234" s="395"/>
      <c r="NC234" s="395"/>
      <c r="ND234" s="395"/>
      <c r="NE234" s="395"/>
      <c r="NF234" s="395"/>
      <c r="NG234" s="489"/>
      <c r="NH234" s="475">
        <v>2.6242003237608031</v>
      </c>
      <c r="NI234" s="475">
        <v>2.5286794319759101</v>
      </c>
      <c r="NJ234" s="475">
        <v>2.273083244597498</v>
      </c>
      <c r="NK234" s="475">
        <v>507.5414493246198</v>
      </c>
      <c r="NL234" s="475">
        <v>2.0341405531601859</v>
      </c>
      <c r="NM234" s="475">
        <v>5.6691999999999992E-2</v>
      </c>
      <c r="NN234" s="475">
        <v>0.16298799999999997</v>
      </c>
      <c r="NO234" s="475">
        <v>1.6535000000000001E-2</v>
      </c>
      <c r="NP234" s="475">
        <v>8.549810404560123E-3</v>
      </c>
      <c r="NQ234" s="475">
        <v>0.13147587514029549</v>
      </c>
      <c r="NR234" s="475">
        <v>0.19266743933572139</v>
      </c>
      <c r="NS234" s="475">
        <v>0</v>
      </c>
      <c r="NT234" s="475">
        <v>1.1483304598185839</v>
      </c>
      <c r="NU234" s="475">
        <v>5.3535045799395272E-3</v>
      </c>
      <c r="NV234" s="475">
        <v>0</v>
      </c>
      <c r="NW234" s="475">
        <v>0.1044704500083553</v>
      </c>
      <c r="NX234" s="475">
        <v>0</v>
      </c>
      <c r="NY234" s="475">
        <v>0</v>
      </c>
      <c r="NZ234" s="475">
        <v>0.21010270346817078</v>
      </c>
      <c r="OA234" s="475">
        <v>2.033999999787121E-2</v>
      </c>
      <c r="OB234" s="475">
        <v>0.30000000000000004</v>
      </c>
      <c r="OC234" s="475">
        <v>0.31793378915840104</v>
      </c>
      <c r="OD234" s="475">
        <v>6.9865985117099602E-8</v>
      </c>
      <c r="OE234" s="475">
        <v>7.1777896046798713E-7</v>
      </c>
      <c r="OF234" s="475">
        <v>9.0000799298286457E-2</v>
      </c>
      <c r="OG234" s="475">
        <v>5.8325043320655828E-2</v>
      </c>
      <c r="OH234" s="475">
        <v>0.35014838349998689</v>
      </c>
      <c r="OI234" s="475">
        <v>0.09</v>
      </c>
      <c r="OJ234" s="475">
        <v>4.2835999999999999E-2</v>
      </c>
      <c r="OK234" s="475">
        <v>4.798964E-2</v>
      </c>
      <c r="OL234" s="475">
        <v>0.55751144393940855</v>
      </c>
      <c r="OM234" s="475" t="s">
        <v>1395</v>
      </c>
      <c r="ON234" s="475">
        <v>1</v>
      </c>
      <c r="OO234" s="475">
        <v>223</v>
      </c>
      <c r="OP234" s="490"/>
      <c r="OQ234" s="491" t="s">
        <v>1395</v>
      </c>
      <c r="OR234" s="478" t="s">
        <v>1395</v>
      </c>
      <c r="OS234" s="479">
        <v>491532.99999999994</v>
      </c>
      <c r="OT234" s="479">
        <v>2051</v>
      </c>
      <c r="OU234" s="479" t="s">
        <v>1395</v>
      </c>
      <c r="OV234" s="479" t="s">
        <v>1395</v>
      </c>
      <c r="OW234" s="479">
        <v>0</v>
      </c>
      <c r="OX234" s="479">
        <v>1</v>
      </c>
      <c r="OY234" s="480">
        <v>1</v>
      </c>
      <c r="OZ234" s="480">
        <v>0.54870900490375907</v>
      </c>
      <c r="PA234" s="481"/>
      <c r="PB234" s="482">
        <v>2.6242003237608031</v>
      </c>
      <c r="PC234" s="483"/>
      <c r="PD234" s="478">
        <v>52.677026292058954</v>
      </c>
      <c r="PE234" s="479">
        <v>1.6006799387193406E-4</v>
      </c>
      <c r="PF234" s="479">
        <v>70.900690348331054</v>
      </c>
      <c r="PG234" s="480">
        <v>2.6242003237608031</v>
      </c>
      <c r="PH234" s="483"/>
      <c r="PI234" s="478">
        <v>2.6242003237608031</v>
      </c>
      <c r="PJ234" s="479">
        <v>133100</v>
      </c>
      <c r="PK234" s="479">
        <v>400</v>
      </c>
      <c r="PL234" s="479">
        <v>3.8594544984688284E-2</v>
      </c>
      <c r="PM234" s="484">
        <v>36</v>
      </c>
      <c r="PN234" s="479">
        <v>9144</v>
      </c>
      <c r="PO234" s="485">
        <v>2048</v>
      </c>
      <c r="PP234" s="479">
        <v>33</v>
      </c>
      <c r="PQ234" s="479">
        <v>0</v>
      </c>
      <c r="PR234" s="486" t="s">
        <v>2053</v>
      </c>
      <c r="PS234" s="486" t="s">
        <v>1657</v>
      </c>
      <c r="PT234" s="479">
        <v>1</v>
      </c>
      <c r="PU234" s="487" t="s">
        <v>2052</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row>
    <row r="235" spans="1:457" x14ac:dyDescent="0.35">
      <c r="A235" s="459" t="s">
        <v>2054</v>
      </c>
      <c r="B235" s="460">
        <v>2.6627948687454914</v>
      </c>
      <c r="C235" s="488">
        <f>NPV(About!A$94,'H2 Data'!AE$2:BH$2)/30*AB235+B235</f>
        <v>2.6627948687454914</v>
      </c>
      <c r="D235" s="462" t="s">
        <v>1592</v>
      </c>
      <c r="E235" s="463" t="s">
        <v>2054</v>
      </c>
      <c r="F235" s="463" t="s">
        <v>1391</v>
      </c>
      <c r="G235" s="463" t="s">
        <v>1392</v>
      </c>
      <c r="H235" s="463" t="s">
        <v>1393</v>
      </c>
      <c r="I235" s="463" t="s">
        <v>1394</v>
      </c>
      <c r="J235" s="464">
        <v>2052</v>
      </c>
      <c r="K235" s="465">
        <v>400</v>
      </c>
      <c r="L235" s="466">
        <v>0.11</v>
      </c>
      <c r="M235" s="466">
        <v>2.3300000000000001E-2</v>
      </c>
      <c r="N235" s="466">
        <v>0.25</v>
      </c>
      <c r="O235" s="471">
        <v>0.09</v>
      </c>
      <c r="P235" s="465">
        <v>1</v>
      </c>
      <c r="Q235" s="465">
        <v>2</v>
      </c>
      <c r="R235" s="465">
        <v>30</v>
      </c>
      <c r="S235" s="467" t="s">
        <v>1395</v>
      </c>
      <c r="T235" s="468">
        <v>16674</v>
      </c>
      <c r="U235" s="468">
        <v>164355</v>
      </c>
      <c r="V235" s="468">
        <v>57166.999999999993</v>
      </c>
      <c r="W235" s="468">
        <v>4763.9999999999991</v>
      </c>
      <c r="X235" s="465">
        <v>0</v>
      </c>
      <c r="Y235" s="469" t="s">
        <v>1396</v>
      </c>
      <c r="Z235" s="470">
        <v>22.22</v>
      </c>
      <c r="AA235" s="469" t="s">
        <v>1397</v>
      </c>
      <c r="AB235" s="465">
        <v>0</v>
      </c>
      <c r="AC235" s="466">
        <v>0</v>
      </c>
      <c r="AD235" s="466">
        <v>0.7</v>
      </c>
      <c r="AE235" s="466">
        <v>0.7</v>
      </c>
      <c r="AF235" s="467" t="s">
        <v>1398</v>
      </c>
      <c r="AG235" s="465">
        <v>428.36</v>
      </c>
      <c r="AH235" s="465">
        <v>428.36</v>
      </c>
      <c r="AI235" s="465">
        <v>428.36</v>
      </c>
      <c r="AJ235" s="465">
        <v>30</v>
      </c>
      <c r="AK235" s="469" t="s">
        <v>1399</v>
      </c>
      <c r="AL235" s="466">
        <v>0.91</v>
      </c>
      <c r="AM235" s="466">
        <v>0.01</v>
      </c>
      <c r="AN235" s="469" t="s">
        <v>1400</v>
      </c>
      <c r="AO235" s="466"/>
      <c r="AP235" s="466"/>
      <c r="AQ235" s="466"/>
      <c r="AR235" s="466"/>
      <c r="AS235" s="466"/>
      <c r="AT235" s="466"/>
      <c r="AU235" s="466"/>
      <c r="AV235" s="466"/>
      <c r="AW235" s="466"/>
      <c r="AX235" s="466"/>
      <c r="AY235" s="466"/>
      <c r="AZ235" s="466"/>
      <c r="BA235" s="466"/>
      <c r="BB235" s="466"/>
      <c r="BC235" s="466"/>
      <c r="BD235" s="466"/>
      <c r="BE235" s="466"/>
      <c r="BF235" s="466"/>
      <c r="BG235" s="466"/>
      <c r="BH235" s="466"/>
      <c r="BI235" s="466"/>
      <c r="BJ235" s="466"/>
      <c r="BK235" s="466"/>
      <c r="BL235" s="466"/>
      <c r="BM235" s="466"/>
      <c r="BN235" s="466"/>
      <c r="BO235" s="466"/>
      <c r="BP235" s="466"/>
      <c r="BQ235" s="466"/>
      <c r="BR235" s="466"/>
      <c r="BS235" s="466"/>
      <c r="BT235" s="466"/>
      <c r="BU235" s="466"/>
      <c r="BV235" s="466"/>
      <c r="BW235" s="466"/>
      <c r="BX235" s="466"/>
      <c r="BY235" s="466"/>
      <c r="BZ235" s="466"/>
      <c r="CA235" s="466"/>
      <c r="CB235" s="466"/>
      <c r="CC235" s="466"/>
      <c r="CD235" s="466"/>
      <c r="CE235" s="466"/>
      <c r="CF235" s="466"/>
      <c r="CG235" s="466"/>
      <c r="CH235" s="466"/>
      <c r="CI235" s="466"/>
      <c r="CJ235" s="466"/>
      <c r="CK235" s="466"/>
      <c r="CL235" s="466"/>
      <c r="CM235" s="466"/>
      <c r="CN235" s="466"/>
      <c r="CO235" s="466"/>
      <c r="CP235" s="466"/>
      <c r="CQ235" s="466"/>
      <c r="CR235" s="466"/>
      <c r="CS235" s="466"/>
      <c r="CT235" s="466"/>
      <c r="CU235" s="466"/>
      <c r="CV235" s="466"/>
      <c r="CW235" s="466"/>
      <c r="CX235" s="466"/>
      <c r="CY235" s="466"/>
      <c r="CZ235" s="466"/>
      <c r="DA235" s="466"/>
      <c r="DB235" s="466"/>
      <c r="DC235" s="466"/>
      <c r="DD235" s="466"/>
      <c r="DE235" s="466"/>
      <c r="DF235" s="466"/>
      <c r="DG235" s="466"/>
      <c r="DH235" s="466"/>
      <c r="DI235" s="466"/>
      <c r="DJ235" s="466"/>
      <c r="DK235" s="466"/>
      <c r="DL235" s="466"/>
      <c r="DM235" s="466"/>
      <c r="DN235" s="466"/>
      <c r="DO235" s="466"/>
      <c r="DP235" s="466"/>
      <c r="DQ235" s="466"/>
      <c r="DR235" s="466"/>
      <c r="DS235" s="466"/>
      <c r="DT235" s="466"/>
      <c r="DU235" s="466"/>
      <c r="DV235" s="466"/>
      <c r="DW235" s="471"/>
      <c r="DX235" s="466"/>
      <c r="DY235" s="466"/>
      <c r="DZ235" s="466"/>
      <c r="EA235" s="466"/>
      <c r="EB235" s="466"/>
      <c r="EC235" s="466"/>
      <c r="ED235" s="466"/>
      <c r="EE235" s="466"/>
      <c r="EF235" s="466"/>
      <c r="EG235" s="466"/>
      <c r="EH235" s="466"/>
      <c r="EI235" s="466"/>
      <c r="EJ235" s="466"/>
      <c r="EK235" s="465"/>
      <c r="EL235" s="465"/>
      <c r="EM235" s="465"/>
      <c r="EN235" s="465"/>
      <c r="EO235" s="466"/>
      <c r="EP235" s="466"/>
      <c r="EQ235" s="466"/>
      <c r="ER235" s="465"/>
      <c r="ES235" s="465"/>
      <c r="ET235" s="465"/>
      <c r="EU235" s="465"/>
      <c r="EV235" s="465"/>
      <c r="EW235" s="467"/>
      <c r="EX235" s="467" t="s">
        <v>1401</v>
      </c>
      <c r="EY235" s="467">
        <v>0</v>
      </c>
      <c r="EZ235" s="467">
        <v>0</v>
      </c>
      <c r="FA235" s="467">
        <v>0</v>
      </c>
      <c r="FB235" s="469" t="s">
        <v>1402</v>
      </c>
      <c r="FC235" s="467">
        <v>100</v>
      </c>
      <c r="FD235" s="469" t="s">
        <v>1403</v>
      </c>
      <c r="FE235" s="467">
        <v>0</v>
      </c>
      <c r="FF235" s="469" t="s">
        <v>1404</v>
      </c>
      <c r="FG235" s="467">
        <v>0</v>
      </c>
      <c r="FH235" s="469" t="s">
        <v>1405</v>
      </c>
      <c r="FI235" s="467">
        <v>0</v>
      </c>
      <c r="FJ235" s="469" t="s">
        <v>1405</v>
      </c>
      <c r="FK235" s="467">
        <v>0</v>
      </c>
      <c r="FL235" s="472">
        <v>1</v>
      </c>
      <c r="FM235" s="473">
        <v>0</v>
      </c>
      <c r="FN235" s="473">
        <v>0</v>
      </c>
      <c r="FO235" s="473">
        <v>0</v>
      </c>
      <c r="FP235" s="473">
        <v>0</v>
      </c>
      <c r="FQ235" s="473">
        <v>0</v>
      </c>
      <c r="FR235" s="473">
        <v>0</v>
      </c>
      <c r="FS235" s="473">
        <v>0</v>
      </c>
      <c r="FT235" s="473">
        <v>0</v>
      </c>
      <c r="FU235" s="473">
        <v>0</v>
      </c>
      <c r="FV235" s="473">
        <v>115037.99999999999</v>
      </c>
      <c r="FW235" s="473">
        <v>0</v>
      </c>
      <c r="FX235" s="473">
        <v>0</v>
      </c>
      <c r="FY235" s="473">
        <v>0</v>
      </c>
      <c r="FZ235" s="473">
        <v>0</v>
      </c>
      <c r="GA235" s="473">
        <v>0</v>
      </c>
      <c r="GB235" s="473">
        <v>0</v>
      </c>
      <c r="GC235" s="473">
        <v>0</v>
      </c>
      <c r="GD235" s="473">
        <v>0</v>
      </c>
      <c r="GE235" s="473">
        <v>0</v>
      </c>
      <c r="GF235" s="473">
        <v>140644</v>
      </c>
      <c r="GG235" s="473">
        <v>0</v>
      </c>
      <c r="GH235" s="473">
        <v>0</v>
      </c>
      <c r="GI235" s="473">
        <v>0</v>
      </c>
      <c r="GJ235" s="473">
        <v>0</v>
      </c>
      <c r="GK235" s="473">
        <v>0</v>
      </c>
      <c r="GL235" s="473">
        <v>0</v>
      </c>
      <c r="GM235" s="473">
        <v>0</v>
      </c>
      <c r="GN235" s="473">
        <v>0</v>
      </c>
      <c r="GO235" s="473">
        <v>0</v>
      </c>
      <c r="GP235" s="473">
        <v>0</v>
      </c>
      <c r="GQ235" s="473">
        <v>0</v>
      </c>
      <c r="GR235" s="473">
        <v>0</v>
      </c>
      <c r="GS235" s="473">
        <v>0</v>
      </c>
      <c r="GT235" s="473">
        <v>0</v>
      </c>
      <c r="GU235" s="473">
        <v>0</v>
      </c>
      <c r="GV235" s="473">
        <v>0</v>
      </c>
      <c r="GW235" s="473">
        <v>0</v>
      </c>
      <c r="GX235" s="473">
        <v>0</v>
      </c>
      <c r="GY235" s="473">
        <v>0</v>
      </c>
      <c r="GZ235" s="473">
        <v>0</v>
      </c>
      <c r="HA235" s="473">
        <v>0</v>
      </c>
      <c r="HB235" s="473">
        <v>0</v>
      </c>
      <c r="HC235" s="473">
        <v>0</v>
      </c>
      <c r="HD235" s="473">
        <v>0</v>
      </c>
      <c r="HE235" s="473">
        <v>0</v>
      </c>
      <c r="HF235" s="473">
        <v>0</v>
      </c>
      <c r="HG235" s="473">
        <v>0</v>
      </c>
      <c r="HH235" s="473">
        <v>0</v>
      </c>
      <c r="HI235" s="473">
        <v>0</v>
      </c>
      <c r="HJ235" s="473">
        <v>0</v>
      </c>
      <c r="HK235" s="473">
        <v>0</v>
      </c>
      <c r="HL235" s="473">
        <v>0</v>
      </c>
      <c r="HM235" s="473">
        <v>0</v>
      </c>
      <c r="HN235" s="473">
        <v>0</v>
      </c>
      <c r="HO235" s="473">
        <v>0</v>
      </c>
      <c r="HP235" s="473">
        <v>0</v>
      </c>
      <c r="HQ235" s="473">
        <v>0</v>
      </c>
      <c r="HR235" s="473">
        <v>0</v>
      </c>
      <c r="HS235" s="473">
        <v>0</v>
      </c>
      <c r="HT235" s="473">
        <v>0</v>
      </c>
      <c r="HU235" s="473">
        <v>0</v>
      </c>
      <c r="HV235" s="473">
        <v>0</v>
      </c>
      <c r="HW235" s="473">
        <v>0</v>
      </c>
      <c r="HX235" s="473">
        <v>0</v>
      </c>
      <c r="HY235" s="473">
        <v>0</v>
      </c>
      <c r="HZ235" s="473">
        <v>0</v>
      </c>
      <c r="IA235" s="473">
        <v>0</v>
      </c>
      <c r="IB235" s="473">
        <v>0</v>
      </c>
      <c r="IC235" s="473">
        <v>0</v>
      </c>
      <c r="ID235" s="473">
        <v>0</v>
      </c>
      <c r="IE235" s="473">
        <v>0</v>
      </c>
      <c r="IF235" s="473">
        <v>0</v>
      </c>
      <c r="IG235" s="473">
        <v>0</v>
      </c>
      <c r="IH235" s="473">
        <v>0</v>
      </c>
      <c r="II235" s="473">
        <v>0</v>
      </c>
      <c r="IJ235" s="473">
        <v>0</v>
      </c>
      <c r="IK235" s="473">
        <v>0</v>
      </c>
      <c r="IL235" s="473">
        <v>0</v>
      </c>
      <c r="IM235" s="473">
        <v>0</v>
      </c>
      <c r="IN235" s="473">
        <v>0</v>
      </c>
      <c r="IO235" s="473">
        <v>0</v>
      </c>
      <c r="IP235" s="473">
        <v>0</v>
      </c>
      <c r="IQ235" s="473">
        <v>0</v>
      </c>
      <c r="IR235" s="473">
        <v>0</v>
      </c>
      <c r="IS235" s="473">
        <v>0</v>
      </c>
      <c r="IT235" s="473">
        <v>0</v>
      </c>
      <c r="IU235" s="473">
        <v>0</v>
      </c>
      <c r="IV235" s="473">
        <v>0</v>
      </c>
      <c r="IW235" s="473">
        <v>0</v>
      </c>
      <c r="IX235" s="473">
        <v>0</v>
      </c>
      <c r="IY235" s="473">
        <v>0</v>
      </c>
      <c r="IZ235" s="473">
        <v>0</v>
      </c>
      <c r="JA235" s="473">
        <v>0</v>
      </c>
      <c r="JB235" s="473">
        <v>0</v>
      </c>
      <c r="JC235" s="473">
        <v>0</v>
      </c>
      <c r="JD235" s="473">
        <v>0</v>
      </c>
      <c r="JE235" s="473">
        <v>0</v>
      </c>
      <c r="JF235" s="473">
        <v>0</v>
      </c>
      <c r="JG235" s="473">
        <v>0</v>
      </c>
      <c r="JH235" s="473">
        <v>0</v>
      </c>
      <c r="JI235" s="467" t="s">
        <v>1406</v>
      </c>
      <c r="JJ235" s="467" t="s">
        <v>1406</v>
      </c>
      <c r="JK235" s="395"/>
      <c r="JL235" s="395"/>
      <c r="JM235" s="395"/>
      <c r="JN235" s="395"/>
      <c r="JO235" s="395"/>
      <c r="JP235" s="395"/>
      <c r="JQ235" s="395"/>
      <c r="JR235" s="395"/>
      <c r="JS235" s="395"/>
      <c r="JT235" s="395"/>
      <c r="JU235" s="395"/>
      <c r="JV235" s="395"/>
      <c r="JW235" s="395"/>
      <c r="JX235" s="395"/>
      <c r="JY235" s="395"/>
      <c r="JZ235" s="395"/>
      <c r="KA235" s="395"/>
      <c r="KB235" s="395"/>
      <c r="KC235" s="395"/>
      <c r="KD235" s="395"/>
      <c r="KE235" s="395"/>
      <c r="KF235" s="395"/>
      <c r="KG235" s="395"/>
      <c r="KH235" s="395"/>
      <c r="KI235" s="395"/>
      <c r="KJ235" s="395"/>
      <c r="KK235" s="395"/>
      <c r="KL235" s="395"/>
      <c r="KM235" s="395"/>
      <c r="KN235" s="395"/>
      <c r="KO235" s="395"/>
      <c r="KP235" s="395"/>
      <c r="KQ235" s="395"/>
      <c r="KR235" s="395"/>
      <c r="KS235" s="395"/>
      <c r="KT235" s="395"/>
      <c r="KU235" s="395"/>
      <c r="KV235" s="395"/>
      <c r="KW235" s="395"/>
      <c r="KX235" s="395"/>
      <c r="KY235" s="395"/>
      <c r="KZ235" s="395"/>
      <c r="LA235" s="395"/>
      <c r="LB235" s="395"/>
      <c r="LC235" s="395"/>
      <c r="LD235" s="395"/>
      <c r="LE235" s="395"/>
      <c r="LF235" s="395"/>
      <c r="LG235" s="395"/>
      <c r="LH235" s="395"/>
      <c r="LI235" s="395"/>
      <c r="LJ235" s="395"/>
      <c r="LK235" s="395"/>
      <c r="LL235" s="395"/>
      <c r="LM235" s="395"/>
      <c r="LN235" s="395"/>
      <c r="LO235" s="395"/>
      <c r="LP235" s="395"/>
      <c r="LQ235" s="395"/>
      <c r="LR235" s="395"/>
      <c r="LS235" s="395"/>
      <c r="LT235" s="395"/>
      <c r="LU235" s="395"/>
      <c r="LV235" s="395"/>
      <c r="LW235" s="395"/>
      <c r="LX235" s="395"/>
      <c r="LY235" s="395"/>
      <c r="LZ235" s="395"/>
      <c r="MA235" s="395"/>
      <c r="MB235" s="395"/>
      <c r="MC235" s="395"/>
      <c r="MD235" s="395"/>
      <c r="ME235" s="395"/>
      <c r="MF235" s="395"/>
      <c r="MG235" s="395"/>
      <c r="MH235" s="395"/>
      <c r="MI235" s="395"/>
      <c r="MJ235" s="395"/>
      <c r="MK235" s="395"/>
      <c r="ML235" s="395"/>
      <c r="MM235" s="395"/>
      <c r="MN235" s="395"/>
      <c r="MO235" s="395"/>
      <c r="MP235" s="395"/>
      <c r="MQ235" s="395"/>
      <c r="MR235" s="395"/>
      <c r="MS235" s="395"/>
      <c r="MT235" s="395"/>
      <c r="MU235" s="395"/>
      <c r="MV235" s="395"/>
      <c r="MW235" s="395"/>
      <c r="MX235" s="395"/>
      <c r="MY235" s="395"/>
      <c r="MZ235" s="395"/>
      <c r="NA235" s="395"/>
      <c r="NB235" s="395"/>
      <c r="NC235" s="395"/>
      <c r="ND235" s="395"/>
      <c r="NE235" s="395"/>
      <c r="NF235" s="395"/>
      <c r="NG235" s="489"/>
      <c r="NH235" s="475">
        <v>2.6627948687454914</v>
      </c>
      <c r="NI235" s="475">
        <v>2.5658691355231555</v>
      </c>
      <c r="NJ235" s="475">
        <v>2.319147671135684</v>
      </c>
      <c r="NK235" s="475">
        <v>507.54517506784856</v>
      </c>
      <c r="NL235" s="475">
        <v>2.0654461336428978</v>
      </c>
      <c r="NM235" s="475">
        <v>5.7166999999999996E-2</v>
      </c>
      <c r="NN235" s="475">
        <v>0.164355</v>
      </c>
      <c r="NO235" s="475">
        <v>1.6674000000000001E-2</v>
      </c>
      <c r="NP235" s="475">
        <v>8.6214999109567002E-3</v>
      </c>
      <c r="NQ235" s="475">
        <v>0.13257848805079198</v>
      </c>
      <c r="NR235" s="475">
        <v>0.19429883172960072</v>
      </c>
      <c r="NS235" s="475">
        <v>0</v>
      </c>
      <c r="NT235" s="475">
        <v>1.1716098561302377</v>
      </c>
      <c r="NU235" s="475">
        <v>5.462354624516475E-3</v>
      </c>
      <c r="NV235" s="475">
        <v>0</v>
      </c>
      <c r="NW235" s="475">
        <v>0.10555218628795805</v>
      </c>
      <c r="NX235" s="475">
        <v>0</v>
      </c>
      <c r="NY235" s="475">
        <v>0</v>
      </c>
      <c r="NZ235" s="475">
        <v>0.21217721699787925</v>
      </c>
      <c r="OA235" s="475">
        <v>2.0339999988655457E-2</v>
      </c>
      <c r="OB235" s="475">
        <v>0.30000000000000004</v>
      </c>
      <c r="OC235" s="475">
        <v>0.32081580470119642</v>
      </c>
      <c r="OD235" s="475">
        <v>6.3031149875120863E-19</v>
      </c>
      <c r="OE235" s="475">
        <v>6.4756022775084492E-18</v>
      </c>
      <c r="OF235" s="475">
        <v>9.0000000596046487E-2</v>
      </c>
      <c r="OG235" s="475">
        <v>5.8367535471916199E-2</v>
      </c>
      <c r="OH235" s="475">
        <v>0.35015055324457545</v>
      </c>
      <c r="OI235" s="475">
        <v>0.09</v>
      </c>
      <c r="OJ235" s="475">
        <v>4.2835999999999999E-2</v>
      </c>
      <c r="OK235" s="475">
        <v>4.798964E-2</v>
      </c>
      <c r="OL235" s="475">
        <v>0.54636757256116397</v>
      </c>
      <c r="OM235" s="475" t="s">
        <v>1395</v>
      </c>
      <c r="ON235" s="475">
        <v>1</v>
      </c>
      <c r="OO235" s="475">
        <v>224</v>
      </c>
      <c r="OP235" s="490"/>
      <c r="OQ235" s="491" t="s">
        <v>1395</v>
      </c>
      <c r="OR235" s="478" t="s">
        <v>1395</v>
      </c>
      <c r="OS235" s="479">
        <v>498642</v>
      </c>
      <c r="OT235" s="479">
        <v>2052</v>
      </c>
      <c r="OU235" s="479" t="s">
        <v>1395</v>
      </c>
      <c r="OV235" s="479" t="s">
        <v>1395</v>
      </c>
      <c r="OW235" s="479">
        <v>0</v>
      </c>
      <c r="OX235" s="479">
        <v>1</v>
      </c>
      <c r="OY235" s="480">
        <v>1</v>
      </c>
      <c r="OZ235" s="480">
        <v>0.53777074794812707</v>
      </c>
      <c r="PA235" s="481"/>
      <c r="PB235" s="482">
        <v>2.6627948687454914</v>
      </c>
      <c r="PC235" s="483"/>
      <c r="PD235" s="478">
        <v>52.0570281255116</v>
      </c>
      <c r="PE235" s="479">
        <v>1.4152236388935345E-15</v>
      </c>
      <c r="PF235" s="479">
        <v>70.11334098153965</v>
      </c>
      <c r="PG235" s="480">
        <v>2.6627948687454914</v>
      </c>
      <c r="PH235" s="483"/>
      <c r="PI235" s="478">
        <v>2.6627948687454914</v>
      </c>
      <c r="PJ235" s="479">
        <v>133500</v>
      </c>
      <c r="PK235" s="479">
        <v>400</v>
      </c>
      <c r="PL235" s="479">
        <v>-0.24756617276883164</v>
      </c>
      <c r="PM235" s="484">
        <v>36</v>
      </c>
      <c r="PN235" s="479">
        <v>9108</v>
      </c>
      <c r="PO235" s="485">
        <v>2049</v>
      </c>
      <c r="PP235" s="479">
        <v>33</v>
      </c>
      <c r="PQ235" s="479">
        <v>0</v>
      </c>
      <c r="PR235" s="486" t="s">
        <v>2055</v>
      </c>
      <c r="PS235" s="486" t="s">
        <v>1657</v>
      </c>
      <c r="PT235" s="479">
        <v>1</v>
      </c>
      <c r="PU235" s="487" t="s">
        <v>2054</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row>
    <row r="236" spans="1:457" x14ac:dyDescent="0.35">
      <c r="A236" s="459" t="s">
        <v>2056</v>
      </c>
      <c r="B236" s="460">
        <v>2.4152286959766598</v>
      </c>
      <c r="C236" s="488">
        <f>NPV(About!A$94,'H2 Data'!AE$2:BH$2)/30*AB236+B236</f>
        <v>3.7353327536052596</v>
      </c>
      <c r="D236" s="462" t="s">
        <v>1592</v>
      </c>
      <c r="E236" s="463" t="s">
        <v>2056</v>
      </c>
      <c r="F236" s="463" t="s">
        <v>1391</v>
      </c>
      <c r="G236" s="463" t="s">
        <v>1593</v>
      </c>
      <c r="H236" s="463" t="s">
        <v>2057</v>
      </c>
      <c r="I236" s="463" t="s">
        <v>1595</v>
      </c>
      <c r="J236" s="464">
        <v>2025</v>
      </c>
      <c r="K236" s="465">
        <v>575</v>
      </c>
      <c r="L236" s="466">
        <v>0.95</v>
      </c>
      <c r="M236" s="466">
        <v>2.3300000000000001E-2</v>
      </c>
      <c r="N236" s="466">
        <v>0.25</v>
      </c>
      <c r="O236" s="471">
        <v>0.12</v>
      </c>
      <c r="P236" s="465">
        <v>1</v>
      </c>
      <c r="Q236" s="465">
        <v>2</v>
      </c>
      <c r="R236" s="465">
        <v>30</v>
      </c>
      <c r="S236" s="467" t="s">
        <v>1395</v>
      </c>
      <c r="T236" s="468">
        <v>38324</v>
      </c>
      <c r="U236" s="468">
        <v>377767.00000000006</v>
      </c>
      <c r="V236" s="468">
        <v>131397</v>
      </c>
      <c r="W236" s="468">
        <v>26279.000000000004</v>
      </c>
      <c r="X236" s="465">
        <v>0</v>
      </c>
      <c r="Y236" s="469" t="s">
        <v>2058</v>
      </c>
      <c r="Z236" s="470">
        <v>18.559999999999999</v>
      </c>
      <c r="AA236" s="469" t="s">
        <v>1397</v>
      </c>
      <c r="AB236" s="465">
        <v>8.9999999999999993E-3</v>
      </c>
      <c r="AC236" s="466">
        <v>0.7</v>
      </c>
      <c r="AD236" s="466">
        <v>0.7</v>
      </c>
      <c r="AE236" s="466">
        <v>0.7</v>
      </c>
      <c r="AF236" s="467" t="s">
        <v>1398</v>
      </c>
      <c r="AG236" s="465">
        <v>491</v>
      </c>
      <c r="AH236" s="465">
        <v>491</v>
      </c>
      <c r="AI236" s="465">
        <v>491</v>
      </c>
      <c r="AJ236" s="465">
        <v>30</v>
      </c>
      <c r="AK236" s="469" t="s">
        <v>1399</v>
      </c>
      <c r="AL236" s="466">
        <v>1</v>
      </c>
      <c r="AM236" s="466">
        <v>0</v>
      </c>
      <c r="AN236" s="469" t="s">
        <v>1400</v>
      </c>
      <c r="AO236" s="466"/>
      <c r="AP236" s="466"/>
      <c r="AQ236" s="466"/>
      <c r="AR236" s="466"/>
      <c r="AS236" s="466"/>
      <c r="AT236" s="466"/>
      <c r="AU236" s="466"/>
      <c r="AV236" s="466"/>
      <c r="AW236" s="466"/>
      <c r="AX236" s="466"/>
      <c r="AY236" s="466"/>
      <c r="AZ236" s="466"/>
      <c r="BA236" s="466"/>
      <c r="BB236" s="466"/>
      <c r="BC236" s="466"/>
      <c r="BD236" s="466"/>
      <c r="BE236" s="466"/>
      <c r="BF236" s="466"/>
      <c r="BG236" s="466"/>
      <c r="BH236" s="466"/>
      <c r="BI236" s="466"/>
      <c r="BJ236" s="466"/>
      <c r="BK236" s="466"/>
      <c r="BL236" s="466"/>
      <c r="BM236" s="466"/>
      <c r="BN236" s="466"/>
      <c r="BO236" s="466"/>
      <c r="BP236" s="466"/>
      <c r="BQ236" s="466"/>
      <c r="BR236" s="466"/>
      <c r="BS236" s="466"/>
      <c r="BT236" s="466"/>
      <c r="BU236" s="466"/>
      <c r="BV236" s="466"/>
      <c r="BW236" s="466"/>
      <c r="BX236" s="466"/>
      <c r="BY236" s="466"/>
      <c r="BZ236" s="466"/>
      <c r="CA236" s="466"/>
      <c r="CB236" s="466"/>
      <c r="CC236" s="466"/>
      <c r="CD236" s="466"/>
      <c r="CE236" s="466"/>
      <c r="CF236" s="466"/>
      <c r="CG236" s="466"/>
      <c r="CH236" s="466"/>
      <c r="CI236" s="466"/>
      <c r="CJ236" s="466"/>
      <c r="CK236" s="466"/>
      <c r="CL236" s="466"/>
      <c r="CM236" s="466"/>
      <c r="CN236" s="466"/>
      <c r="CO236" s="466"/>
      <c r="CP236" s="466"/>
      <c r="CQ236" s="466"/>
      <c r="CR236" s="466"/>
      <c r="CS236" s="466"/>
      <c r="CT236" s="466"/>
      <c r="CU236" s="466"/>
      <c r="CV236" s="466"/>
      <c r="CW236" s="466"/>
      <c r="CX236" s="466"/>
      <c r="CY236" s="466"/>
      <c r="CZ236" s="466"/>
      <c r="DA236" s="466"/>
      <c r="DB236" s="466"/>
      <c r="DC236" s="466"/>
      <c r="DD236" s="466"/>
      <c r="DE236" s="466"/>
      <c r="DF236" s="466"/>
      <c r="DG236" s="466"/>
      <c r="DH236" s="466"/>
      <c r="DI236" s="466"/>
      <c r="DJ236" s="466"/>
      <c r="DK236" s="466"/>
      <c r="DL236" s="466"/>
      <c r="DM236" s="466"/>
      <c r="DN236" s="466"/>
      <c r="DO236" s="466"/>
      <c r="DP236" s="466"/>
      <c r="DQ236" s="466"/>
      <c r="DR236" s="466"/>
      <c r="DS236" s="466"/>
      <c r="DT236" s="466"/>
      <c r="DU236" s="466"/>
      <c r="DV236" s="466"/>
      <c r="DW236" s="471"/>
      <c r="DX236" s="466"/>
      <c r="DY236" s="466"/>
      <c r="DZ236" s="466"/>
      <c r="EA236" s="466"/>
      <c r="EB236" s="466"/>
      <c r="EC236" s="466"/>
      <c r="ED236" s="466"/>
      <c r="EE236" s="466"/>
      <c r="EF236" s="466"/>
      <c r="EG236" s="466"/>
      <c r="EH236" s="466"/>
      <c r="EI236" s="466"/>
      <c r="EJ236" s="466"/>
      <c r="EK236" s="465"/>
      <c r="EL236" s="465"/>
      <c r="EM236" s="465"/>
      <c r="EN236" s="465"/>
      <c r="EO236" s="466"/>
      <c r="EP236" s="466"/>
      <c r="EQ236" s="466"/>
      <c r="ER236" s="465"/>
      <c r="ES236" s="465"/>
      <c r="ET236" s="465"/>
      <c r="EU236" s="465"/>
      <c r="EV236" s="465"/>
      <c r="EW236" s="467"/>
      <c r="EX236" s="467" t="s">
        <v>1401</v>
      </c>
      <c r="EY236" s="467">
        <v>0</v>
      </c>
      <c r="EZ236" s="467">
        <v>0</v>
      </c>
      <c r="FA236" s="467">
        <v>0</v>
      </c>
      <c r="FB236" s="469" t="s">
        <v>1402</v>
      </c>
      <c r="FC236" s="467">
        <v>62.117280000000001</v>
      </c>
      <c r="FD236" s="469" t="s">
        <v>2059</v>
      </c>
      <c r="FE236" s="467">
        <v>1589.991</v>
      </c>
      <c r="FF236" s="469" t="s">
        <v>1404</v>
      </c>
      <c r="FG236" s="467">
        <v>0</v>
      </c>
      <c r="FH236" s="469" t="s">
        <v>1405</v>
      </c>
      <c r="FI236" s="467">
        <v>0</v>
      </c>
      <c r="FJ236" s="469" t="s">
        <v>1405</v>
      </c>
      <c r="FK236" s="467">
        <v>0</v>
      </c>
      <c r="FL236" s="472">
        <v>0</v>
      </c>
      <c r="FM236" s="473">
        <v>0</v>
      </c>
      <c r="FN236" s="473">
        <v>0</v>
      </c>
      <c r="FO236" s="473">
        <v>0</v>
      </c>
      <c r="FP236" s="473">
        <v>0</v>
      </c>
      <c r="FQ236" s="473">
        <v>0</v>
      </c>
      <c r="FR236" s="473">
        <v>0</v>
      </c>
      <c r="FS236" s="473">
        <v>0</v>
      </c>
      <c r="FT236" s="473">
        <v>0</v>
      </c>
      <c r="FU236" s="473">
        <v>0</v>
      </c>
      <c r="FV236" s="473">
        <v>0</v>
      </c>
      <c r="FW236" s="473">
        <v>0</v>
      </c>
      <c r="FX236" s="473">
        <v>0</v>
      </c>
      <c r="FY236" s="473">
        <v>0</v>
      </c>
      <c r="FZ236" s="473">
        <v>0</v>
      </c>
      <c r="GA236" s="473">
        <v>0</v>
      </c>
      <c r="GB236" s="473">
        <v>0</v>
      </c>
      <c r="GC236" s="473">
        <v>0</v>
      </c>
      <c r="GD236" s="473">
        <v>0</v>
      </c>
      <c r="GE236" s="473">
        <v>0</v>
      </c>
      <c r="GF236" s="473">
        <v>0</v>
      </c>
      <c r="GG236" s="473">
        <v>0</v>
      </c>
      <c r="GH236" s="473">
        <v>0</v>
      </c>
      <c r="GI236" s="473">
        <v>0</v>
      </c>
      <c r="GJ236" s="473">
        <v>0</v>
      </c>
      <c r="GK236" s="473">
        <v>0</v>
      </c>
      <c r="GL236" s="473">
        <v>0</v>
      </c>
      <c r="GM236" s="473">
        <v>0</v>
      </c>
      <c r="GN236" s="473">
        <v>0</v>
      </c>
      <c r="GO236" s="473">
        <v>0</v>
      </c>
      <c r="GP236" s="473">
        <v>0</v>
      </c>
      <c r="GQ236" s="473">
        <v>0</v>
      </c>
      <c r="GR236" s="473">
        <v>0</v>
      </c>
      <c r="GS236" s="473">
        <v>0</v>
      </c>
      <c r="GT236" s="473">
        <v>0</v>
      </c>
      <c r="GU236" s="473">
        <v>0</v>
      </c>
      <c r="GV236" s="473">
        <v>0</v>
      </c>
      <c r="GW236" s="473">
        <v>0</v>
      </c>
      <c r="GX236" s="473">
        <v>0</v>
      </c>
      <c r="GY236" s="473">
        <v>0</v>
      </c>
      <c r="GZ236" s="473">
        <v>0</v>
      </c>
      <c r="HA236" s="473">
        <v>0</v>
      </c>
      <c r="HB236" s="473">
        <v>0</v>
      </c>
      <c r="HC236" s="473">
        <v>0</v>
      </c>
      <c r="HD236" s="473">
        <v>0</v>
      </c>
      <c r="HE236" s="473">
        <v>0</v>
      </c>
      <c r="HF236" s="473">
        <v>0</v>
      </c>
      <c r="HG236" s="473">
        <v>0</v>
      </c>
      <c r="HH236" s="473">
        <v>0</v>
      </c>
      <c r="HI236" s="473">
        <v>0</v>
      </c>
      <c r="HJ236" s="473">
        <v>0</v>
      </c>
      <c r="HK236" s="473">
        <v>0</v>
      </c>
      <c r="HL236" s="473">
        <v>0</v>
      </c>
      <c r="HM236" s="473">
        <v>0</v>
      </c>
      <c r="HN236" s="473">
        <v>0</v>
      </c>
      <c r="HO236" s="473">
        <v>0</v>
      </c>
      <c r="HP236" s="473">
        <v>0</v>
      </c>
      <c r="HQ236" s="473">
        <v>0</v>
      </c>
      <c r="HR236" s="473">
        <v>0</v>
      </c>
      <c r="HS236" s="473">
        <v>0</v>
      </c>
      <c r="HT236" s="473">
        <v>0</v>
      </c>
      <c r="HU236" s="473">
        <v>0</v>
      </c>
      <c r="HV236" s="473">
        <v>0</v>
      </c>
      <c r="HW236" s="473">
        <v>0</v>
      </c>
      <c r="HX236" s="473">
        <v>0</v>
      </c>
      <c r="HY236" s="473">
        <v>0</v>
      </c>
      <c r="HZ236" s="473">
        <v>0</v>
      </c>
      <c r="IA236" s="473">
        <v>0</v>
      </c>
      <c r="IB236" s="473">
        <v>0</v>
      </c>
      <c r="IC236" s="473">
        <v>0</v>
      </c>
      <c r="ID236" s="473">
        <v>0</v>
      </c>
      <c r="IE236" s="473">
        <v>0</v>
      </c>
      <c r="IF236" s="473">
        <v>0</v>
      </c>
      <c r="IG236" s="473">
        <v>0</v>
      </c>
      <c r="IH236" s="473">
        <v>0</v>
      </c>
      <c r="II236" s="473">
        <v>0</v>
      </c>
      <c r="IJ236" s="473">
        <v>0</v>
      </c>
      <c r="IK236" s="473">
        <v>0</v>
      </c>
      <c r="IL236" s="473">
        <v>0</v>
      </c>
      <c r="IM236" s="473">
        <v>0</v>
      </c>
      <c r="IN236" s="473">
        <v>0</v>
      </c>
      <c r="IO236" s="473">
        <v>0</v>
      </c>
      <c r="IP236" s="473">
        <v>0</v>
      </c>
      <c r="IQ236" s="473">
        <v>0</v>
      </c>
      <c r="IR236" s="473">
        <v>0</v>
      </c>
      <c r="IS236" s="473">
        <v>0</v>
      </c>
      <c r="IT236" s="473">
        <v>0</v>
      </c>
      <c r="IU236" s="473">
        <v>0</v>
      </c>
      <c r="IV236" s="473">
        <v>0</v>
      </c>
      <c r="IW236" s="473">
        <v>0</v>
      </c>
      <c r="IX236" s="473">
        <v>0</v>
      </c>
      <c r="IY236" s="473">
        <v>0</v>
      </c>
      <c r="IZ236" s="473">
        <v>0</v>
      </c>
      <c r="JA236" s="473">
        <v>0</v>
      </c>
      <c r="JB236" s="473">
        <v>0</v>
      </c>
      <c r="JC236" s="473">
        <v>0</v>
      </c>
      <c r="JD236" s="473">
        <v>0</v>
      </c>
      <c r="JE236" s="473">
        <v>0</v>
      </c>
      <c r="JF236" s="473">
        <v>0</v>
      </c>
      <c r="JG236" s="473">
        <v>0</v>
      </c>
      <c r="JH236" s="473">
        <v>0</v>
      </c>
      <c r="JI236" s="467" t="s">
        <v>1416</v>
      </c>
      <c r="JJ236" s="467" t="s">
        <v>1416</v>
      </c>
      <c r="JK236" s="395"/>
      <c r="JL236" s="395"/>
      <c r="JM236" s="395"/>
      <c r="JN236" s="395"/>
      <c r="JO236" s="395"/>
      <c r="JP236" s="395"/>
      <c r="JQ236" s="395"/>
      <c r="JR236" s="395"/>
      <c r="JS236" s="395"/>
      <c r="JT236" s="395"/>
      <c r="JU236" s="395"/>
      <c r="JV236" s="395"/>
      <c r="JW236" s="395"/>
      <c r="JX236" s="395"/>
      <c r="JY236" s="395"/>
      <c r="JZ236" s="395"/>
      <c r="KA236" s="395"/>
      <c r="KB236" s="395"/>
      <c r="KC236" s="395"/>
      <c r="KD236" s="395"/>
      <c r="KE236" s="395"/>
      <c r="KF236" s="395"/>
      <c r="KG236" s="395"/>
      <c r="KH236" s="395"/>
      <c r="KI236" s="395"/>
      <c r="KJ236" s="395"/>
      <c r="KK236" s="395"/>
      <c r="KL236" s="395"/>
      <c r="KM236" s="395"/>
      <c r="KN236" s="395"/>
      <c r="KO236" s="395"/>
      <c r="KP236" s="395"/>
      <c r="KQ236" s="395"/>
      <c r="KR236" s="395"/>
      <c r="KS236" s="395"/>
      <c r="KT236" s="395"/>
      <c r="KU236" s="395"/>
      <c r="KV236" s="395"/>
      <c r="KW236" s="395"/>
      <c r="KX236" s="395"/>
      <c r="KY236" s="395"/>
      <c r="KZ236" s="395"/>
      <c r="LA236" s="395"/>
      <c r="LB236" s="395"/>
      <c r="LC236" s="395"/>
      <c r="LD236" s="395"/>
      <c r="LE236" s="395"/>
      <c r="LF236" s="395"/>
      <c r="LG236" s="395"/>
      <c r="LH236" s="395"/>
      <c r="LI236" s="395"/>
      <c r="LJ236" s="395"/>
      <c r="LK236" s="395"/>
      <c r="LL236" s="395"/>
      <c r="LM236" s="395"/>
      <c r="LN236" s="395"/>
      <c r="LO236" s="395"/>
      <c r="LP236" s="395"/>
      <c r="LQ236" s="395"/>
      <c r="LR236" s="395"/>
      <c r="LS236" s="395"/>
      <c r="LT236" s="395"/>
      <c r="LU236" s="395"/>
      <c r="LV236" s="395"/>
      <c r="LW236" s="395"/>
      <c r="LX236" s="395"/>
      <c r="LY236" s="395"/>
      <c r="LZ236" s="395"/>
      <c r="MA236" s="395"/>
      <c r="MB236" s="395"/>
      <c r="MC236" s="395"/>
      <c r="MD236" s="395"/>
      <c r="ME236" s="395"/>
      <c r="MF236" s="395"/>
      <c r="MG236" s="395"/>
      <c r="MH236" s="395"/>
      <c r="MI236" s="395"/>
      <c r="MJ236" s="395"/>
      <c r="MK236" s="395"/>
      <c r="ML236" s="395"/>
      <c r="MM236" s="395"/>
      <c r="MN236" s="395"/>
      <c r="MO236" s="395"/>
      <c r="MP236" s="395"/>
      <c r="MQ236" s="395"/>
      <c r="MR236" s="395"/>
      <c r="MS236" s="395"/>
      <c r="MT236" s="395"/>
      <c r="MU236" s="395"/>
      <c r="MV236" s="395"/>
      <c r="MW236" s="395"/>
      <c r="MX236" s="395"/>
      <c r="MY236" s="395"/>
      <c r="MZ236" s="395"/>
      <c r="NA236" s="395"/>
      <c r="NB236" s="395"/>
      <c r="NC236" s="395"/>
      <c r="ND236" s="395"/>
      <c r="NE236" s="395"/>
      <c r="NF236" s="395"/>
      <c r="NG236" s="489"/>
      <c r="NH236" s="475">
        <v>2.4152286959766598</v>
      </c>
      <c r="NI236" s="475">
        <v>20.099533207917762</v>
      </c>
      <c r="NJ236" s="475">
        <v>2.3039489015003811</v>
      </c>
      <c r="NK236" s="475">
        <v>4636.6517759999997</v>
      </c>
      <c r="NL236" s="475">
        <v>15.222746554392247</v>
      </c>
      <c r="NM236" s="475">
        <v>0.13139700000000001</v>
      </c>
      <c r="NN236" s="475">
        <v>0.37776700000000007</v>
      </c>
      <c r="NO236" s="475">
        <v>3.8323999999999997E-2</v>
      </c>
      <c r="NP236" s="475">
        <v>2.6894242795248293E-2</v>
      </c>
      <c r="NQ236" s="475">
        <v>0.35701542283810717</v>
      </c>
      <c r="NR236" s="475">
        <v>1.0716628474990202</v>
      </c>
      <c r="NS236" s="475">
        <v>0</v>
      </c>
      <c r="NT236" s="475">
        <v>10.314403712569137</v>
      </c>
      <c r="NU236" s="475">
        <v>0.36820505338585413</v>
      </c>
      <c r="NV236" s="475">
        <v>0</v>
      </c>
      <c r="NW236" s="475">
        <v>0.64389305625170634</v>
      </c>
      <c r="NX236" s="475">
        <v>0</v>
      </c>
      <c r="NY236" s="475">
        <v>0</v>
      </c>
      <c r="NZ236" s="475">
        <v>1.8662899762579244</v>
      </c>
      <c r="OA236" s="475">
        <v>2.2669191919365023E-2</v>
      </c>
      <c r="OB236" s="475">
        <v>0.24000000000000016</v>
      </c>
      <c r="OC236" s="475">
        <v>1.1153816698108294</v>
      </c>
      <c r="OD236" s="475">
        <v>8.3948569825540646E-18</v>
      </c>
      <c r="OE236" s="475">
        <v>6.7622117376729911E-17</v>
      </c>
      <c r="OF236" s="475">
        <v>0.11999999880790704</v>
      </c>
      <c r="OG236" s="475">
        <v>8.9900621771812447E-2</v>
      </c>
      <c r="OH236" s="475">
        <v>0.43637105322099362</v>
      </c>
      <c r="OI236" s="475">
        <v>0.12</v>
      </c>
      <c r="OJ236" s="475">
        <v>4.9099999999999998E-2</v>
      </c>
      <c r="OK236" s="475">
        <v>6.2121199999999994E-2</v>
      </c>
      <c r="OL236" s="475">
        <v>0.92610481721912519</v>
      </c>
      <c r="OM236" s="475" t="s">
        <v>1395</v>
      </c>
      <c r="ON236" s="475">
        <v>1</v>
      </c>
      <c r="OO236" s="475">
        <v>225</v>
      </c>
      <c r="OP236" s="490"/>
      <c r="OQ236" s="491" t="s">
        <v>1395</v>
      </c>
      <c r="OR236" s="478" t="s">
        <v>1395</v>
      </c>
      <c r="OS236" s="479">
        <v>573767</v>
      </c>
      <c r="OT236" s="479">
        <v>2025</v>
      </c>
      <c r="OU236" s="479" t="s">
        <v>1395</v>
      </c>
      <c r="OV236" s="479" t="s">
        <v>1395</v>
      </c>
      <c r="OW236" s="479">
        <v>0</v>
      </c>
      <c r="OX236" s="479">
        <v>1</v>
      </c>
      <c r="OY236" s="480">
        <v>1</v>
      </c>
      <c r="OZ236" s="480">
        <v>0.92610481721912519</v>
      </c>
      <c r="PA236" s="481"/>
      <c r="PB236" s="482">
        <v>2.4152286959766598</v>
      </c>
      <c r="PC236" s="483"/>
      <c r="PD236" s="478">
        <v>291.54298264755704</v>
      </c>
      <c r="PE236" s="479">
        <v>3.6009471975559338E-14</v>
      </c>
      <c r="PF236" s="479">
        <v>593.95219403358942</v>
      </c>
      <c r="PG236" s="480">
        <v>2.4152286959766598</v>
      </c>
      <c r="PH236" s="483"/>
      <c r="PI236" s="478">
        <v>2.4152286959766598</v>
      </c>
      <c r="PJ236" s="479">
        <v>134075</v>
      </c>
      <c r="PK236" s="479">
        <v>575</v>
      </c>
      <c r="PL236" s="479">
        <v>-3.2991468520397138E-2</v>
      </c>
      <c r="PM236" s="484">
        <v>36</v>
      </c>
      <c r="PN236" s="479">
        <v>9072</v>
      </c>
      <c r="PO236" s="485">
        <v>2022</v>
      </c>
      <c r="PP236" s="479">
        <v>33</v>
      </c>
      <c r="PQ236" s="479">
        <v>0</v>
      </c>
      <c r="PR236" s="486" t="s">
        <v>2060</v>
      </c>
      <c r="PS236" s="486" t="s">
        <v>1595</v>
      </c>
      <c r="PT236" s="479">
        <v>1</v>
      </c>
      <c r="PU236" s="487" t="s">
        <v>2056</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row>
    <row r="237" spans="1:457" x14ac:dyDescent="0.35">
      <c r="A237" s="459" t="s">
        <v>2061</v>
      </c>
      <c r="B237" s="460">
        <v>2.3822372274562627</v>
      </c>
      <c r="C237" s="488">
        <f>NPV(About!A$94,'H2 Data'!AE$2:BH$2)/30*AB237+B237</f>
        <v>3.7023412850848625</v>
      </c>
      <c r="D237" s="462" t="s">
        <v>1592</v>
      </c>
      <c r="E237" s="463" t="s">
        <v>2061</v>
      </c>
      <c r="F237" s="463" t="s">
        <v>1391</v>
      </c>
      <c r="G237" s="463" t="s">
        <v>1593</v>
      </c>
      <c r="H237" s="463" t="s">
        <v>2057</v>
      </c>
      <c r="I237" s="463" t="s">
        <v>1595</v>
      </c>
      <c r="J237" s="464">
        <v>2026</v>
      </c>
      <c r="K237" s="465">
        <v>575</v>
      </c>
      <c r="L237" s="466">
        <v>0.95</v>
      </c>
      <c r="M237" s="466">
        <v>2.3300000000000001E-2</v>
      </c>
      <c r="N237" s="466">
        <v>0.25</v>
      </c>
      <c r="O237" s="471">
        <v>0.12</v>
      </c>
      <c r="P237" s="465">
        <v>1</v>
      </c>
      <c r="Q237" s="465">
        <v>2</v>
      </c>
      <c r="R237" s="465">
        <v>30</v>
      </c>
      <c r="S237" s="467" t="s">
        <v>1395</v>
      </c>
      <c r="T237" s="468">
        <v>39179</v>
      </c>
      <c r="U237" s="468">
        <v>386191</v>
      </c>
      <c r="V237" s="468">
        <v>134326.99999999997</v>
      </c>
      <c r="W237" s="468">
        <v>26864.999999999996</v>
      </c>
      <c r="X237" s="465">
        <v>0</v>
      </c>
      <c r="Y237" s="469" t="s">
        <v>2058</v>
      </c>
      <c r="Z237" s="470">
        <v>18.559999999999999</v>
      </c>
      <c r="AA237" s="469" t="s">
        <v>1397</v>
      </c>
      <c r="AB237" s="465">
        <v>8.9999999999999993E-3</v>
      </c>
      <c r="AC237" s="466">
        <v>0.7</v>
      </c>
      <c r="AD237" s="466">
        <v>0.7</v>
      </c>
      <c r="AE237" s="466">
        <v>0.7</v>
      </c>
      <c r="AF237" s="467" t="s">
        <v>1398</v>
      </c>
      <c r="AG237" s="465">
        <v>478</v>
      </c>
      <c r="AH237" s="465">
        <v>478</v>
      </c>
      <c r="AI237" s="465">
        <v>478</v>
      </c>
      <c r="AJ237" s="465">
        <v>30</v>
      </c>
      <c r="AK237" s="469" t="s">
        <v>1399</v>
      </c>
      <c r="AL237" s="466">
        <v>1</v>
      </c>
      <c r="AM237" s="466">
        <v>0</v>
      </c>
      <c r="AN237" s="469" t="s">
        <v>1400</v>
      </c>
      <c r="AO237" s="466"/>
      <c r="AP237" s="466"/>
      <c r="AQ237" s="466"/>
      <c r="AR237" s="466"/>
      <c r="AS237" s="466"/>
      <c r="AT237" s="466"/>
      <c r="AU237" s="466"/>
      <c r="AV237" s="466"/>
      <c r="AW237" s="466"/>
      <c r="AX237" s="466"/>
      <c r="AY237" s="466"/>
      <c r="AZ237" s="466"/>
      <c r="BA237" s="466"/>
      <c r="BB237" s="466"/>
      <c r="BC237" s="466"/>
      <c r="BD237" s="466"/>
      <c r="BE237" s="466"/>
      <c r="BF237" s="466"/>
      <c r="BG237" s="466"/>
      <c r="BH237" s="466"/>
      <c r="BI237" s="466"/>
      <c r="BJ237" s="466"/>
      <c r="BK237" s="466"/>
      <c r="BL237" s="466"/>
      <c r="BM237" s="466"/>
      <c r="BN237" s="466"/>
      <c r="BO237" s="466"/>
      <c r="BP237" s="466"/>
      <c r="BQ237" s="466"/>
      <c r="BR237" s="466"/>
      <c r="BS237" s="466"/>
      <c r="BT237" s="466"/>
      <c r="BU237" s="466"/>
      <c r="BV237" s="466"/>
      <c r="BW237" s="466"/>
      <c r="BX237" s="466"/>
      <c r="BY237" s="466"/>
      <c r="BZ237" s="466"/>
      <c r="CA237" s="466"/>
      <c r="CB237" s="466"/>
      <c r="CC237" s="466"/>
      <c r="CD237" s="466"/>
      <c r="CE237" s="466"/>
      <c r="CF237" s="466"/>
      <c r="CG237" s="466"/>
      <c r="CH237" s="466"/>
      <c r="CI237" s="466"/>
      <c r="CJ237" s="466"/>
      <c r="CK237" s="466"/>
      <c r="CL237" s="466"/>
      <c r="CM237" s="466"/>
      <c r="CN237" s="466"/>
      <c r="CO237" s="466"/>
      <c r="CP237" s="466"/>
      <c r="CQ237" s="466"/>
      <c r="CR237" s="466"/>
      <c r="CS237" s="466"/>
      <c r="CT237" s="466"/>
      <c r="CU237" s="466"/>
      <c r="CV237" s="466"/>
      <c r="CW237" s="466"/>
      <c r="CX237" s="466"/>
      <c r="CY237" s="466"/>
      <c r="CZ237" s="466"/>
      <c r="DA237" s="466"/>
      <c r="DB237" s="466"/>
      <c r="DC237" s="466"/>
      <c r="DD237" s="466"/>
      <c r="DE237" s="466"/>
      <c r="DF237" s="466"/>
      <c r="DG237" s="466"/>
      <c r="DH237" s="466"/>
      <c r="DI237" s="466"/>
      <c r="DJ237" s="466"/>
      <c r="DK237" s="466"/>
      <c r="DL237" s="466"/>
      <c r="DM237" s="466"/>
      <c r="DN237" s="466"/>
      <c r="DO237" s="466"/>
      <c r="DP237" s="466"/>
      <c r="DQ237" s="466"/>
      <c r="DR237" s="466"/>
      <c r="DS237" s="466"/>
      <c r="DT237" s="466"/>
      <c r="DU237" s="466"/>
      <c r="DV237" s="466"/>
      <c r="DW237" s="471"/>
      <c r="DX237" s="466"/>
      <c r="DY237" s="466"/>
      <c r="DZ237" s="466"/>
      <c r="EA237" s="466"/>
      <c r="EB237" s="466"/>
      <c r="EC237" s="466"/>
      <c r="ED237" s="466"/>
      <c r="EE237" s="466"/>
      <c r="EF237" s="466"/>
      <c r="EG237" s="466"/>
      <c r="EH237" s="466"/>
      <c r="EI237" s="466"/>
      <c r="EJ237" s="466"/>
      <c r="EK237" s="465"/>
      <c r="EL237" s="465"/>
      <c r="EM237" s="465"/>
      <c r="EN237" s="465"/>
      <c r="EO237" s="466"/>
      <c r="EP237" s="466"/>
      <c r="EQ237" s="466"/>
      <c r="ER237" s="465"/>
      <c r="ES237" s="465"/>
      <c r="ET237" s="465"/>
      <c r="EU237" s="465"/>
      <c r="EV237" s="465"/>
      <c r="EW237" s="467"/>
      <c r="EX237" s="467" t="s">
        <v>1401</v>
      </c>
      <c r="EY237" s="467">
        <v>0</v>
      </c>
      <c r="EZ237" s="467">
        <v>0</v>
      </c>
      <c r="FA237" s="467">
        <v>0</v>
      </c>
      <c r="FB237" s="469" t="s">
        <v>1402</v>
      </c>
      <c r="FC237" s="467">
        <v>62.117280000000001</v>
      </c>
      <c r="FD237" s="469" t="s">
        <v>2059</v>
      </c>
      <c r="FE237" s="467">
        <v>1589.991</v>
      </c>
      <c r="FF237" s="469" t="s">
        <v>1404</v>
      </c>
      <c r="FG237" s="467">
        <v>0</v>
      </c>
      <c r="FH237" s="469" t="s">
        <v>1405</v>
      </c>
      <c r="FI237" s="467">
        <v>0</v>
      </c>
      <c r="FJ237" s="469" t="s">
        <v>1405</v>
      </c>
      <c r="FK237" s="467">
        <v>0</v>
      </c>
      <c r="FL237" s="472">
        <v>0</v>
      </c>
      <c r="FM237" s="473">
        <v>0</v>
      </c>
      <c r="FN237" s="473">
        <v>0</v>
      </c>
      <c r="FO237" s="473">
        <v>0</v>
      </c>
      <c r="FP237" s="473">
        <v>0</v>
      </c>
      <c r="FQ237" s="473">
        <v>0</v>
      </c>
      <c r="FR237" s="473">
        <v>0</v>
      </c>
      <c r="FS237" s="473">
        <v>0</v>
      </c>
      <c r="FT237" s="473">
        <v>0</v>
      </c>
      <c r="FU237" s="473">
        <v>0</v>
      </c>
      <c r="FV237" s="473">
        <v>0</v>
      </c>
      <c r="FW237" s="473">
        <v>0</v>
      </c>
      <c r="FX237" s="473">
        <v>0</v>
      </c>
      <c r="FY237" s="473">
        <v>0</v>
      </c>
      <c r="FZ237" s="473">
        <v>0</v>
      </c>
      <c r="GA237" s="473">
        <v>0</v>
      </c>
      <c r="GB237" s="473">
        <v>0</v>
      </c>
      <c r="GC237" s="473">
        <v>0</v>
      </c>
      <c r="GD237" s="473">
        <v>0</v>
      </c>
      <c r="GE237" s="473">
        <v>0</v>
      </c>
      <c r="GF237" s="473">
        <v>0</v>
      </c>
      <c r="GG237" s="473">
        <v>0</v>
      </c>
      <c r="GH237" s="473">
        <v>0</v>
      </c>
      <c r="GI237" s="473">
        <v>0</v>
      </c>
      <c r="GJ237" s="473">
        <v>0</v>
      </c>
      <c r="GK237" s="473">
        <v>0</v>
      </c>
      <c r="GL237" s="473">
        <v>0</v>
      </c>
      <c r="GM237" s="473">
        <v>0</v>
      </c>
      <c r="GN237" s="473">
        <v>0</v>
      </c>
      <c r="GO237" s="473">
        <v>0</v>
      </c>
      <c r="GP237" s="473">
        <v>0</v>
      </c>
      <c r="GQ237" s="473">
        <v>0</v>
      </c>
      <c r="GR237" s="473">
        <v>0</v>
      </c>
      <c r="GS237" s="473">
        <v>0</v>
      </c>
      <c r="GT237" s="473">
        <v>0</v>
      </c>
      <c r="GU237" s="473">
        <v>0</v>
      </c>
      <c r="GV237" s="473">
        <v>0</v>
      </c>
      <c r="GW237" s="473">
        <v>0</v>
      </c>
      <c r="GX237" s="473">
        <v>0</v>
      </c>
      <c r="GY237" s="473">
        <v>0</v>
      </c>
      <c r="GZ237" s="473">
        <v>0</v>
      </c>
      <c r="HA237" s="473">
        <v>0</v>
      </c>
      <c r="HB237" s="473">
        <v>0</v>
      </c>
      <c r="HC237" s="473">
        <v>0</v>
      </c>
      <c r="HD237" s="473">
        <v>0</v>
      </c>
      <c r="HE237" s="473">
        <v>0</v>
      </c>
      <c r="HF237" s="473">
        <v>0</v>
      </c>
      <c r="HG237" s="473">
        <v>0</v>
      </c>
      <c r="HH237" s="473">
        <v>0</v>
      </c>
      <c r="HI237" s="473">
        <v>0</v>
      </c>
      <c r="HJ237" s="473">
        <v>0</v>
      </c>
      <c r="HK237" s="473">
        <v>0</v>
      </c>
      <c r="HL237" s="473">
        <v>0</v>
      </c>
      <c r="HM237" s="473">
        <v>0</v>
      </c>
      <c r="HN237" s="473">
        <v>0</v>
      </c>
      <c r="HO237" s="473">
        <v>0</v>
      </c>
      <c r="HP237" s="473">
        <v>0</v>
      </c>
      <c r="HQ237" s="473">
        <v>0</v>
      </c>
      <c r="HR237" s="473">
        <v>0</v>
      </c>
      <c r="HS237" s="473">
        <v>0</v>
      </c>
      <c r="HT237" s="473">
        <v>0</v>
      </c>
      <c r="HU237" s="473">
        <v>0</v>
      </c>
      <c r="HV237" s="473">
        <v>0</v>
      </c>
      <c r="HW237" s="473">
        <v>0</v>
      </c>
      <c r="HX237" s="473">
        <v>0</v>
      </c>
      <c r="HY237" s="473">
        <v>0</v>
      </c>
      <c r="HZ237" s="473">
        <v>0</v>
      </c>
      <c r="IA237" s="473">
        <v>0</v>
      </c>
      <c r="IB237" s="473">
        <v>0</v>
      </c>
      <c r="IC237" s="473">
        <v>0</v>
      </c>
      <c r="ID237" s="473">
        <v>0</v>
      </c>
      <c r="IE237" s="473">
        <v>0</v>
      </c>
      <c r="IF237" s="473">
        <v>0</v>
      </c>
      <c r="IG237" s="473">
        <v>0</v>
      </c>
      <c r="IH237" s="473">
        <v>0</v>
      </c>
      <c r="II237" s="473">
        <v>0</v>
      </c>
      <c r="IJ237" s="473">
        <v>0</v>
      </c>
      <c r="IK237" s="473">
        <v>0</v>
      </c>
      <c r="IL237" s="473">
        <v>0</v>
      </c>
      <c r="IM237" s="473">
        <v>0</v>
      </c>
      <c r="IN237" s="473">
        <v>0</v>
      </c>
      <c r="IO237" s="473">
        <v>0</v>
      </c>
      <c r="IP237" s="473">
        <v>0</v>
      </c>
      <c r="IQ237" s="473">
        <v>0</v>
      </c>
      <c r="IR237" s="473">
        <v>0</v>
      </c>
      <c r="IS237" s="473">
        <v>0</v>
      </c>
      <c r="IT237" s="473">
        <v>0</v>
      </c>
      <c r="IU237" s="473">
        <v>0</v>
      </c>
      <c r="IV237" s="473">
        <v>0</v>
      </c>
      <c r="IW237" s="473">
        <v>0</v>
      </c>
      <c r="IX237" s="473">
        <v>0</v>
      </c>
      <c r="IY237" s="473">
        <v>0</v>
      </c>
      <c r="IZ237" s="473">
        <v>0</v>
      </c>
      <c r="JA237" s="473">
        <v>0</v>
      </c>
      <c r="JB237" s="473">
        <v>0</v>
      </c>
      <c r="JC237" s="473">
        <v>0</v>
      </c>
      <c r="JD237" s="473">
        <v>0</v>
      </c>
      <c r="JE237" s="473">
        <v>0</v>
      </c>
      <c r="JF237" s="473">
        <v>0</v>
      </c>
      <c r="JG237" s="473">
        <v>0</v>
      </c>
      <c r="JH237" s="473">
        <v>0</v>
      </c>
      <c r="JI237" s="467" t="s">
        <v>1416</v>
      </c>
      <c r="JJ237" s="467" t="s">
        <v>1416</v>
      </c>
      <c r="JK237" s="395"/>
      <c r="JL237" s="395"/>
      <c r="JM237" s="395"/>
      <c r="JN237" s="395"/>
      <c r="JO237" s="395"/>
      <c r="JP237" s="395"/>
      <c r="JQ237" s="395"/>
      <c r="JR237" s="395"/>
      <c r="JS237" s="395"/>
      <c r="JT237" s="395"/>
      <c r="JU237" s="395"/>
      <c r="JV237" s="395"/>
      <c r="JW237" s="395"/>
      <c r="JX237" s="395"/>
      <c r="JY237" s="395"/>
      <c r="JZ237" s="395"/>
      <c r="KA237" s="395"/>
      <c r="KB237" s="395"/>
      <c r="KC237" s="395"/>
      <c r="KD237" s="395"/>
      <c r="KE237" s="395"/>
      <c r="KF237" s="395"/>
      <c r="KG237" s="395"/>
      <c r="KH237" s="395"/>
      <c r="KI237" s="395"/>
      <c r="KJ237" s="395"/>
      <c r="KK237" s="395"/>
      <c r="KL237" s="395"/>
      <c r="KM237" s="395"/>
      <c r="KN237" s="395"/>
      <c r="KO237" s="395"/>
      <c r="KP237" s="395"/>
      <c r="KQ237" s="395"/>
      <c r="KR237" s="395"/>
      <c r="KS237" s="395"/>
      <c r="KT237" s="395"/>
      <c r="KU237" s="395"/>
      <c r="KV237" s="395"/>
      <c r="KW237" s="395"/>
      <c r="KX237" s="395"/>
      <c r="KY237" s="395"/>
      <c r="KZ237" s="395"/>
      <c r="LA237" s="395"/>
      <c r="LB237" s="395"/>
      <c r="LC237" s="395"/>
      <c r="LD237" s="395"/>
      <c r="LE237" s="395"/>
      <c r="LF237" s="395"/>
      <c r="LG237" s="395"/>
      <c r="LH237" s="395"/>
      <c r="LI237" s="395"/>
      <c r="LJ237" s="395"/>
      <c r="LK237" s="395"/>
      <c r="LL237" s="395"/>
      <c r="LM237" s="395"/>
      <c r="LN237" s="395"/>
      <c r="LO237" s="395"/>
      <c r="LP237" s="395"/>
      <c r="LQ237" s="395"/>
      <c r="LR237" s="395"/>
      <c r="LS237" s="395"/>
      <c r="LT237" s="395"/>
      <c r="LU237" s="395"/>
      <c r="LV237" s="395"/>
      <c r="LW237" s="395"/>
      <c r="LX237" s="395"/>
      <c r="LY237" s="395"/>
      <c r="LZ237" s="395"/>
      <c r="MA237" s="395"/>
      <c r="MB237" s="395"/>
      <c r="MC237" s="395"/>
      <c r="MD237" s="395"/>
      <c r="ME237" s="395"/>
      <c r="MF237" s="395"/>
      <c r="MG237" s="395"/>
      <c r="MH237" s="395"/>
      <c r="MI237" s="395"/>
      <c r="MJ237" s="395"/>
      <c r="MK237" s="395"/>
      <c r="ML237" s="395"/>
      <c r="MM237" s="395"/>
      <c r="MN237" s="395"/>
      <c r="MO237" s="395"/>
      <c r="MP237" s="395"/>
      <c r="MQ237" s="395"/>
      <c r="MR237" s="395"/>
      <c r="MS237" s="395"/>
      <c r="MT237" s="395"/>
      <c r="MU237" s="395"/>
      <c r="MV237" s="395"/>
      <c r="MW237" s="395"/>
      <c r="MX237" s="395"/>
      <c r="MY237" s="395"/>
      <c r="MZ237" s="395"/>
      <c r="NA237" s="395"/>
      <c r="NB237" s="395"/>
      <c r="NC237" s="395"/>
      <c r="ND237" s="395"/>
      <c r="NE237" s="395"/>
      <c r="NF237" s="395"/>
      <c r="NG237" s="489"/>
      <c r="NH237" s="475">
        <v>2.3822372274562627</v>
      </c>
      <c r="NI237" s="475">
        <v>19.824978206891018</v>
      </c>
      <c r="NJ237" s="475">
        <v>2.3120253812334743</v>
      </c>
      <c r="NK237" s="475">
        <v>4636.6517759999997</v>
      </c>
      <c r="NL237" s="475">
        <v>15.017516605015793</v>
      </c>
      <c r="NM237" s="475">
        <v>0.13432699999999997</v>
      </c>
      <c r="NN237" s="475">
        <v>0.38619100000000001</v>
      </c>
      <c r="NO237" s="475">
        <v>3.9178999999999999E-2</v>
      </c>
      <c r="NP237" s="475">
        <v>2.6754314981141912E-2</v>
      </c>
      <c r="NQ237" s="475">
        <v>0.35373626350065607</v>
      </c>
      <c r="NR237" s="475">
        <v>1.0957717899112613</v>
      </c>
      <c r="NS237" s="475">
        <v>0</v>
      </c>
      <c r="NT237" s="475">
        <v>10.344379946399146</v>
      </c>
      <c r="NU237" s="475">
        <v>0.3756766436541199</v>
      </c>
      <c r="NV237" s="475">
        <v>0</v>
      </c>
      <c r="NW237" s="475">
        <v>0.59513953758579485</v>
      </c>
      <c r="NX237" s="475">
        <v>0</v>
      </c>
      <c r="NY237" s="475">
        <v>0</v>
      </c>
      <c r="NZ237" s="475">
        <v>1.6396067940025318</v>
      </c>
      <c r="OA237" s="475">
        <v>2.0845555555252415E-2</v>
      </c>
      <c r="OB237" s="475">
        <v>0.24000000000000016</v>
      </c>
      <c r="OC237" s="475">
        <v>1.019001850039138</v>
      </c>
      <c r="OD237" s="475">
        <v>1.6588639548830324E-18</v>
      </c>
      <c r="OE237" s="475">
        <v>1.3362454333915078E-17</v>
      </c>
      <c r="OF237" s="475">
        <v>0.11999999880790704</v>
      </c>
      <c r="OG237" s="475">
        <v>8.8444182276725791E-2</v>
      </c>
      <c r="OH237" s="475">
        <v>0.43154962159450549</v>
      </c>
      <c r="OI237" s="475">
        <v>0.12</v>
      </c>
      <c r="OJ237" s="475">
        <v>4.7800000000000002E-2</v>
      </c>
      <c r="OK237" s="475">
        <v>6.1429599999999994E-2</v>
      </c>
      <c r="OL237" s="475">
        <v>0.90782129631141328</v>
      </c>
      <c r="OM237" s="475" t="s">
        <v>1395</v>
      </c>
      <c r="ON237" s="475">
        <v>1</v>
      </c>
      <c r="OO237" s="475">
        <v>226</v>
      </c>
      <c r="OP237" s="490"/>
      <c r="OQ237" s="491" t="s">
        <v>1395</v>
      </c>
      <c r="OR237" s="478" t="s">
        <v>1395</v>
      </c>
      <c r="OS237" s="479">
        <v>586562</v>
      </c>
      <c r="OT237" s="479">
        <v>2026</v>
      </c>
      <c r="OU237" s="479" t="s">
        <v>1395</v>
      </c>
      <c r="OV237" s="479" t="s">
        <v>1395</v>
      </c>
      <c r="OW237" s="479">
        <v>0</v>
      </c>
      <c r="OX237" s="479">
        <v>1</v>
      </c>
      <c r="OY237" s="480">
        <v>1</v>
      </c>
      <c r="OZ237" s="480">
        <v>0.90782129631141328</v>
      </c>
      <c r="PA237" s="481"/>
      <c r="PB237" s="482">
        <v>2.3822372274562627</v>
      </c>
      <c r="PC237" s="483"/>
      <c r="PD237" s="478">
        <v>292.16029224692522</v>
      </c>
      <c r="PE237" s="479">
        <v>6.9751643538071882E-15</v>
      </c>
      <c r="PF237" s="479">
        <v>531.91615875659875</v>
      </c>
      <c r="PG237" s="480">
        <v>2.3822372274562627</v>
      </c>
      <c r="PH237" s="483"/>
      <c r="PI237" s="478">
        <v>2.3822372274562627</v>
      </c>
      <c r="PJ237" s="479">
        <v>134650</v>
      </c>
      <c r="PK237" s="479">
        <v>575</v>
      </c>
      <c r="PL237" s="479">
        <v>2.0103638598146567E-2</v>
      </c>
      <c r="PM237" s="484">
        <v>36</v>
      </c>
      <c r="PN237" s="479">
        <v>9036</v>
      </c>
      <c r="PO237" s="485">
        <v>2023</v>
      </c>
      <c r="PP237" s="479">
        <v>33</v>
      </c>
      <c r="PQ237" s="479">
        <v>0</v>
      </c>
      <c r="PR237" s="486" t="s">
        <v>2062</v>
      </c>
      <c r="PS237" s="486" t="s">
        <v>1595</v>
      </c>
      <c r="PT237" s="479">
        <v>1</v>
      </c>
      <c r="PU237" s="487" t="s">
        <v>2061</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row>
    <row r="238" spans="1:457" x14ac:dyDescent="0.35">
      <c r="A238" s="459" t="s">
        <v>2063</v>
      </c>
      <c r="B238" s="460">
        <v>2.4023408660544092</v>
      </c>
      <c r="C238" s="488">
        <f>NPV(About!A$94,'H2 Data'!AE$2:BH$2)/30*AB238+B238</f>
        <v>3.7224449236830091</v>
      </c>
      <c r="D238" s="462" t="s">
        <v>1592</v>
      </c>
      <c r="E238" s="463" t="s">
        <v>2063</v>
      </c>
      <c r="F238" s="463" t="s">
        <v>1391</v>
      </c>
      <c r="G238" s="463" t="s">
        <v>1593</v>
      </c>
      <c r="H238" s="463" t="s">
        <v>2057</v>
      </c>
      <c r="I238" s="463" t="s">
        <v>1595</v>
      </c>
      <c r="J238" s="464">
        <v>2027</v>
      </c>
      <c r="K238" s="465">
        <v>575</v>
      </c>
      <c r="L238" s="466">
        <v>0.95</v>
      </c>
      <c r="M238" s="466">
        <v>2.3300000000000001E-2</v>
      </c>
      <c r="N238" s="466">
        <v>0.25</v>
      </c>
      <c r="O238" s="471">
        <v>0.12</v>
      </c>
      <c r="P238" s="465">
        <v>1</v>
      </c>
      <c r="Q238" s="465">
        <v>2</v>
      </c>
      <c r="R238" s="465">
        <v>30</v>
      </c>
      <c r="S238" s="467" t="s">
        <v>1395</v>
      </c>
      <c r="T238" s="468">
        <v>39978.000000000007</v>
      </c>
      <c r="U238" s="468">
        <v>394070</v>
      </c>
      <c r="V238" s="468">
        <v>137068</v>
      </c>
      <c r="W238" s="468">
        <v>27413</v>
      </c>
      <c r="X238" s="465">
        <v>0</v>
      </c>
      <c r="Y238" s="469" t="s">
        <v>2058</v>
      </c>
      <c r="Z238" s="470">
        <v>18.559999999999999</v>
      </c>
      <c r="AA238" s="469" t="s">
        <v>1397</v>
      </c>
      <c r="AB238" s="465">
        <v>8.9999999999999993E-3</v>
      </c>
      <c r="AC238" s="466">
        <v>0.7</v>
      </c>
      <c r="AD238" s="466">
        <v>0.7</v>
      </c>
      <c r="AE238" s="466">
        <v>0.7</v>
      </c>
      <c r="AF238" s="467" t="s">
        <v>1398</v>
      </c>
      <c r="AG238" s="465">
        <v>471</v>
      </c>
      <c r="AH238" s="465">
        <v>471</v>
      </c>
      <c r="AI238" s="465">
        <v>471</v>
      </c>
      <c r="AJ238" s="465">
        <v>30</v>
      </c>
      <c r="AK238" s="469" t="s">
        <v>1399</v>
      </c>
      <c r="AL238" s="466">
        <v>1</v>
      </c>
      <c r="AM238" s="466">
        <v>0</v>
      </c>
      <c r="AN238" s="469" t="s">
        <v>1400</v>
      </c>
      <c r="AO238" s="466"/>
      <c r="AP238" s="466"/>
      <c r="AQ238" s="466"/>
      <c r="AR238" s="466"/>
      <c r="AS238" s="466"/>
      <c r="AT238" s="466"/>
      <c r="AU238" s="466"/>
      <c r="AV238" s="466"/>
      <c r="AW238" s="466"/>
      <c r="AX238" s="466"/>
      <c r="AY238" s="466"/>
      <c r="AZ238" s="466"/>
      <c r="BA238" s="466"/>
      <c r="BB238" s="466"/>
      <c r="BC238" s="466"/>
      <c r="BD238" s="466"/>
      <c r="BE238" s="466"/>
      <c r="BF238" s="466"/>
      <c r="BG238" s="466"/>
      <c r="BH238" s="466"/>
      <c r="BI238" s="466"/>
      <c r="BJ238" s="466"/>
      <c r="BK238" s="466"/>
      <c r="BL238" s="466"/>
      <c r="BM238" s="466"/>
      <c r="BN238" s="466"/>
      <c r="BO238" s="466"/>
      <c r="BP238" s="466"/>
      <c r="BQ238" s="466"/>
      <c r="BR238" s="466"/>
      <c r="BS238" s="466"/>
      <c r="BT238" s="466"/>
      <c r="BU238" s="466"/>
      <c r="BV238" s="466"/>
      <c r="BW238" s="466"/>
      <c r="BX238" s="466"/>
      <c r="BY238" s="466"/>
      <c r="BZ238" s="466"/>
      <c r="CA238" s="466"/>
      <c r="CB238" s="466"/>
      <c r="CC238" s="466"/>
      <c r="CD238" s="466"/>
      <c r="CE238" s="466"/>
      <c r="CF238" s="466"/>
      <c r="CG238" s="466"/>
      <c r="CH238" s="466"/>
      <c r="CI238" s="466"/>
      <c r="CJ238" s="466"/>
      <c r="CK238" s="466"/>
      <c r="CL238" s="466"/>
      <c r="CM238" s="466"/>
      <c r="CN238" s="466"/>
      <c r="CO238" s="466"/>
      <c r="CP238" s="466"/>
      <c r="CQ238" s="466"/>
      <c r="CR238" s="466"/>
      <c r="CS238" s="466"/>
      <c r="CT238" s="466"/>
      <c r="CU238" s="466"/>
      <c r="CV238" s="466"/>
      <c r="CW238" s="466"/>
      <c r="CX238" s="466"/>
      <c r="CY238" s="466"/>
      <c r="CZ238" s="466"/>
      <c r="DA238" s="466"/>
      <c r="DB238" s="466"/>
      <c r="DC238" s="466"/>
      <c r="DD238" s="466"/>
      <c r="DE238" s="466"/>
      <c r="DF238" s="466"/>
      <c r="DG238" s="466"/>
      <c r="DH238" s="466"/>
      <c r="DI238" s="466"/>
      <c r="DJ238" s="466"/>
      <c r="DK238" s="466"/>
      <c r="DL238" s="466"/>
      <c r="DM238" s="466"/>
      <c r="DN238" s="466"/>
      <c r="DO238" s="466"/>
      <c r="DP238" s="466"/>
      <c r="DQ238" s="466"/>
      <c r="DR238" s="466"/>
      <c r="DS238" s="466"/>
      <c r="DT238" s="466"/>
      <c r="DU238" s="466"/>
      <c r="DV238" s="466"/>
      <c r="DW238" s="471"/>
      <c r="DX238" s="466"/>
      <c r="DY238" s="466"/>
      <c r="DZ238" s="466"/>
      <c r="EA238" s="466"/>
      <c r="EB238" s="466"/>
      <c r="EC238" s="466"/>
      <c r="ED238" s="466"/>
      <c r="EE238" s="466"/>
      <c r="EF238" s="466"/>
      <c r="EG238" s="466"/>
      <c r="EH238" s="466"/>
      <c r="EI238" s="466"/>
      <c r="EJ238" s="466"/>
      <c r="EK238" s="465"/>
      <c r="EL238" s="465"/>
      <c r="EM238" s="465"/>
      <c r="EN238" s="465"/>
      <c r="EO238" s="466"/>
      <c r="EP238" s="466"/>
      <c r="EQ238" s="466"/>
      <c r="ER238" s="465"/>
      <c r="ES238" s="465"/>
      <c r="ET238" s="465"/>
      <c r="EU238" s="465"/>
      <c r="EV238" s="465"/>
      <c r="EW238" s="467"/>
      <c r="EX238" s="467" t="s">
        <v>1401</v>
      </c>
      <c r="EY238" s="467">
        <v>0</v>
      </c>
      <c r="EZ238" s="467">
        <v>0</v>
      </c>
      <c r="FA238" s="467">
        <v>0</v>
      </c>
      <c r="FB238" s="469" t="s">
        <v>1402</v>
      </c>
      <c r="FC238" s="467">
        <v>62.117280000000001</v>
      </c>
      <c r="FD238" s="469" t="s">
        <v>2059</v>
      </c>
      <c r="FE238" s="467">
        <v>1589.991</v>
      </c>
      <c r="FF238" s="469" t="s">
        <v>1404</v>
      </c>
      <c r="FG238" s="467">
        <v>0</v>
      </c>
      <c r="FH238" s="469" t="s">
        <v>1405</v>
      </c>
      <c r="FI238" s="467">
        <v>0</v>
      </c>
      <c r="FJ238" s="469" t="s">
        <v>1405</v>
      </c>
      <c r="FK238" s="467">
        <v>0</v>
      </c>
      <c r="FL238" s="472">
        <v>0</v>
      </c>
      <c r="FM238" s="473">
        <v>0</v>
      </c>
      <c r="FN238" s="473">
        <v>0</v>
      </c>
      <c r="FO238" s="473">
        <v>0</v>
      </c>
      <c r="FP238" s="473">
        <v>0</v>
      </c>
      <c r="FQ238" s="473">
        <v>0</v>
      </c>
      <c r="FR238" s="473">
        <v>0</v>
      </c>
      <c r="FS238" s="473">
        <v>0</v>
      </c>
      <c r="FT238" s="473">
        <v>0</v>
      </c>
      <c r="FU238" s="473">
        <v>0</v>
      </c>
      <c r="FV238" s="473">
        <v>0</v>
      </c>
      <c r="FW238" s="473">
        <v>0</v>
      </c>
      <c r="FX238" s="473">
        <v>0</v>
      </c>
      <c r="FY238" s="473">
        <v>0</v>
      </c>
      <c r="FZ238" s="473">
        <v>0</v>
      </c>
      <c r="GA238" s="473">
        <v>0</v>
      </c>
      <c r="GB238" s="473">
        <v>0</v>
      </c>
      <c r="GC238" s="473">
        <v>0</v>
      </c>
      <c r="GD238" s="473">
        <v>0</v>
      </c>
      <c r="GE238" s="473">
        <v>0</v>
      </c>
      <c r="GF238" s="473">
        <v>0</v>
      </c>
      <c r="GG238" s="473">
        <v>0</v>
      </c>
      <c r="GH238" s="473">
        <v>0</v>
      </c>
      <c r="GI238" s="473">
        <v>0</v>
      </c>
      <c r="GJ238" s="473">
        <v>0</v>
      </c>
      <c r="GK238" s="473">
        <v>0</v>
      </c>
      <c r="GL238" s="473">
        <v>0</v>
      </c>
      <c r="GM238" s="473">
        <v>0</v>
      </c>
      <c r="GN238" s="473">
        <v>0</v>
      </c>
      <c r="GO238" s="473">
        <v>0</v>
      </c>
      <c r="GP238" s="473">
        <v>0</v>
      </c>
      <c r="GQ238" s="473">
        <v>0</v>
      </c>
      <c r="GR238" s="473">
        <v>0</v>
      </c>
      <c r="GS238" s="473">
        <v>0</v>
      </c>
      <c r="GT238" s="473">
        <v>0</v>
      </c>
      <c r="GU238" s="473">
        <v>0</v>
      </c>
      <c r="GV238" s="473">
        <v>0</v>
      </c>
      <c r="GW238" s="473">
        <v>0</v>
      </c>
      <c r="GX238" s="473">
        <v>0</v>
      </c>
      <c r="GY238" s="473">
        <v>0</v>
      </c>
      <c r="GZ238" s="473">
        <v>0</v>
      </c>
      <c r="HA238" s="473">
        <v>0</v>
      </c>
      <c r="HB238" s="473">
        <v>0</v>
      </c>
      <c r="HC238" s="473">
        <v>0</v>
      </c>
      <c r="HD238" s="473">
        <v>0</v>
      </c>
      <c r="HE238" s="473">
        <v>0</v>
      </c>
      <c r="HF238" s="473">
        <v>0</v>
      </c>
      <c r="HG238" s="473">
        <v>0</v>
      </c>
      <c r="HH238" s="473">
        <v>0</v>
      </c>
      <c r="HI238" s="473">
        <v>0</v>
      </c>
      <c r="HJ238" s="473">
        <v>0</v>
      </c>
      <c r="HK238" s="473">
        <v>0</v>
      </c>
      <c r="HL238" s="473">
        <v>0</v>
      </c>
      <c r="HM238" s="473">
        <v>0</v>
      </c>
      <c r="HN238" s="473">
        <v>0</v>
      </c>
      <c r="HO238" s="473">
        <v>0</v>
      </c>
      <c r="HP238" s="473">
        <v>0</v>
      </c>
      <c r="HQ238" s="473">
        <v>0</v>
      </c>
      <c r="HR238" s="473">
        <v>0</v>
      </c>
      <c r="HS238" s="473">
        <v>0</v>
      </c>
      <c r="HT238" s="473">
        <v>0</v>
      </c>
      <c r="HU238" s="473">
        <v>0</v>
      </c>
      <c r="HV238" s="473">
        <v>0</v>
      </c>
      <c r="HW238" s="473">
        <v>0</v>
      </c>
      <c r="HX238" s="473">
        <v>0</v>
      </c>
      <c r="HY238" s="473">
        <v>0</v>
      </c>
      <c r="HZ238" s="473">
        <v>0</v>
      </c>
      <c r="IA238" s="473">
        <v>0</v>
      </c>
      <c r="IB238" s="473">
        <v>0</v>
      </c>
      <c r="IC238" s="473">
        <v>0</v>
      </c>
      <c r="ID238" s="473">
        <v>0</v>
      </c>
      <c r="IE238" s="473">
        <v>0</v>
      </c>
      <c r="IF238" s="473">
        <v>0</v>
      </c>
      <c r="IG238" s="473">
        <v>0</v>
      </c>
      <c r="IH238" s="473">
        <v>0</v>
      </c>
      <c r="II238" s="473">
        <v>0</v>
      </c>
      <c r="IJ238" s="473">
        <v>0</v>
      </c>
      <c r="IK238" s="473">
        <v>0</v>
      </c>
      <c r="IL238" s="473">
        <v>0</v>
      </c>
      <c r="IM238" s="473">
        <v>0</v>
      </c>
      <c r="IN238" s="473">
        <v>0</v>
      </c>
      <c r="IO238" s="473">
        <v>0</v>
      </c>
      <c r="IP238" s="473">
        <v>0</v>
      </c>
      <c r="IQ238" s="473">
        <v>0</v>
      </c>
      <c r="IR238" s="473">
        <v>0</v>
      </c>
      <c r="IS238" s="473">
        <v>0</v>
      </c>
      <c r="IT238" s="473">
        <v>0</v>
      </c>
      <c r="IU238" s="473">
        <v>0</v>
      </c>
      <c r="IV238" s="473">
        <v>0</v>
      </c>
      <c r="IW238" s="473">
        <v>0</v>
      </c>
      <c r="IX238" s="473">
        <v>0</v>
      </c>
      <c r="IY238" s="473">
        <v>0</v>
      </c>
      <c r="IZ238" s="473">
        <v>0</v>
      </c>
      <c r="JA238" s="473">
        <v>0</v>
      </c>
      <c r="JB238" s="473">
        <v>0</v>
      </c>
      <c r="JC238" s="473">
        <v>0</v>
      </c>
      <c r="JD238" s="473">
        <v>0</v>
      </c>
      <c r="JE238" s="473">
        <v>0</v>
      </c>
      <c r="JF238" s="473">
        <v>0</v>
      </c>
      <c r="JG238" s="473">
        <v>0</v>
      </c>
      <c r="JH238" s="473">
        <v>0</v>
      </c>
      <c r="JI238" s="467" t="s">
        <v>1416</v>
      </c>
      <c r="JJ238" s="467" t="s">
        <v>1416</v>
      </c>
      <c r="JK238" s="395"/>
      <c r="JL238" s="395"/>
      <c r="JM238" s="395"/>
      <c r="JN238" s="395"/>
      <c r="JO238" s="395"/>
      <c r="JP238" s="395"/>
      <c r="JQ238" s="395"/>
      <c r="JR238" s="395"/>
      <c r="JS238" s="395"/>
      <c r="JT238" s="395"/>
      <c r="JU238" s="395"/>
      <c r="JV238" s="395"/>
      <c r="JW238" s="395"/>
      <c r="JX238" s="395"/>
      <c r="JY238" s="395"/>
      <c r="JZ238" s="395"/>
      <c r="KA238" s="395"/>
      <c r="KB238" s="395"/>
      <c r="KC238" s="395"/>
      <c r="KD238" s="395"/>
      <c r="KE238" s="395"/>
      <c r="KF238" s="395"/>
      <c r="KG238" s="395"/>
      <c r="KH238" s="395"/>
      <c r="KI238" s="395"/>
      <c r="KJ238" s="395"/>
      <c r="KK238" s="395"/>
      <c r="KL238" s="395"/>
      <c r="KM238" s="395"/>
      <c r="KN238" s="395"/>
      <c r="KO238" s="395"/>
      <c r="KP238" s="395"/>
      <c r="KQ238" s="395"/>
      <c r="KR238" s="395"/>
      <c r="KS238" s="395"/>
      <c r="KT238" s="395"/>
      <c r="KU238" s="395"/>
      <c r="KV238" s="395"/>
      <c r="KW238" s="395"/>
      <c r="KX238" s="395"/>
      <c r="KY238" s="395"/>
      <c r="KZ238" s="395"/>
      <c r="LA238" s="395"/>
      <c r="LB238" s="395"/>
      <c r="LC238" s="395"/>
      <c r="LD238" s="395"/>
      <c r="LE238" s="395"/>
      <c r="LF238" s="395"/>
      <c r="LG238" s="395"/>
      <c r="LH238" s="395"/>
      <c r="LI238" s="395"/>
      <c r="LJ238" s="395"/>
      <c r="LK238" s="395"/>
      <c r="LL238" s="395"/>
      <c r="LM238" s="395"/>
      <c r="LN238" s="395"/>
      <c r="LO238" s="395"/>
      <c r="LP238" s="395"/>
      <c r="LQ238" s="395"/>
      <c r="LR238" s="395"/>
      <c r="LS238" s="395"/>
      <c r="LT238" s="395"/>
      <c r="LU238" s="395"/>
      <c r="LV238" s="395"/>
      <c r="LW238" s="395"/>
      <c r="LX238" s="395"/>
      <c r="LY238" s="395"/>
      <c r="LZ238" s="395"/>
      <c r="MA238" s="395"/>
      <c r="MB238" s="395"/>
      <c r="MC238" s="395"/>
      <c r="MD238" s="395"/>
      <c r="ME238" s="395"/>
      <c r="MF238" s="395"/>
      <c r="MG238" s="395"/>
      <c r="MH238" s="395"/>
      <c r="MI238" s="395"/>
      <c r="MJ238" s="395"/>
      <c r="MK238" s="395"/>
      <c r="ML238" s="395"/>
      <c r="MM238" s="395"/>
      <c r="MN238" s="395"/>
      <c r="MO238" s="395"/>
      <c r="MP238" s="395"/>
      <c r="MQ238" s="395"/>
      <c r="MR238" s="395"/>
      <c r="MS238" s="395"/>
      <c r="MT238" s="395"/>
      <c r="MU238" s="395"/>
      <c r="MV238" s="395"/>
      <c r="MW238" s="395"/>
      <c r="MX238" s="395"/>
      <c r="MY238" s="395"/>
      <c r="MZ238" s="395"/>
      <c r="NA238" s="395"/>
      <c r="NB238" s="395"/>
      <c r="NC238" s="395"/>
      <c r="ND238" s="395"/>
      <c r="NE238" s="395"/>
      <c r="NF238" s="395"/>
      <c r="NG238" s="489"/>
      <c r="NH238" s="475">
        <v>2.4023408660544092</v>
      </c>
      <c r="NI238" s="475">
        <v>19.992280687304792</v>
      </c>
      <c r="NJ238" s="475">
        <v>2.3410182048869692</v>
      </c>
      <c r="NK238" s="475">
        <v>4637.074943999999</v>
      </c>
      <c r="NL238" s="475">
        <v>15.144427404238368</v>
      </c>
      <c r="NM238" s="475">
        <v>0.137068</v>
      </c>
      <c r="NN238" s="475">
        <v>0.39406999999999998</v>
      </c>
      <c r="NO238" s="475">
        <v>3.9978000000000007E-2</v>
      </c>
      <c r="NP238" s="475">
        <v>2.6893988150160579E-2</v>
      </c>
      <c r="NQ238" s="475">
        <v>0.3548092900831652</v>
      </c>
      <c r="NR238" s="475">
        <v>1.1180163119366242</v>
      </c>
      <c r="NS238" s="475">
        <v>0</v>
      </c>
      <c r="NT238" s="475">
        <v>10.472128989753084</v>
      </c>
      <c r="NU238" s="475">
        <v>0.38334787157613676</v>
      </c>
      <c r="NV238" s="475">
        <v>0</v>
      </c>
      <c r="NW238" s="475">
        <v>0.57982016711526441</v>
      </c>
      <c r="NX238" s="475">
        <v>0</v>
      </c>
      <c r="NY238" s="475">
        <v>0</v>
      </c>
      <c r="NZ238" s="475">
        <v>1.6114007974737743</v>
      </c>
      <c r="OA238" s="475">
        <v>2.0399494949639344E-2</v>
      </c>
      <c r="OB238" s="475">
        <v>0.24000000000000016</v>
      </c>
      <c r="OC238" s="475">
        <v>0.9798589512795689</v>
      </c>
      <c r="OD238" s="475">
        <v>-1.6939514406449048E-15</v>
      </c>
      <c r="OE238" s="475">
        <v>-1.364509048668987E-14</v>
      </c>
      <c r="OF238" s="475">
        <v>0.11999999880790704</v>
      </c>
      <c r="OG238" s="475">
        <v>8.7631848454475428E-2</v>
      </c>
      <c r="OH238" s="475">
        <v>0.41412507808305171</v>
      </c>
      <c r="OI238" s="475">
        <v>0.12</v>
      </c>
      <c r="OJ238" s="475">
        <v>4.7100000000000017E-2</v>
      </c>
      <c r="OK238" s="475">
        <v>6.1057200000000006E-2</v>
      </c>
      <c r="OL238" s="475">
        <v>0.9024189010983974</v>
      </c>
      <c r="OM238" s="475" t="s">
        <v>1395</v>
      </c>
      <c r="ON238" s="475">
        <v>1</v>
      </c>
      <c r="OO238" s="475">
        <v>227</v>
      </c>
      <c r="OP238" s="490"/>
      <c r="OQ238" s="491" t="s">
        <v>1395</v>
      </c>
      <c r="OR238" s="478" t="s">
        <v>1395</v>
      </c>
      <c r="OS238" s="479">
        <v>598529</v>
      </c>
      <c r="OT238" s="479">
        <v>2027</v>
      </c>
      <c r="OU238" s="479" t="s">
        <v>1395</v>
      </c>
      <c r="OV238" s="479" t="s">
        <v>1395</v>
      </c>
      <c r="OW238" s="479">
        <v>0</v>
      </c>
      <c r="OX238" s="479">
        <v>1</v>
      </c>
      <c r="OY238" s="480">
        <v>1</v>
      </c>
      <c r="OZ238" s="480">
        <v>0.88963711370723741</v>
      </c>
      <c r="PA238" s="481"/>
      <c r="PB238" s="482">
        <v>2.4023408660544092</v>
      </c>
      <c r="PC238" s="483"/>
      <c r="PD238" s="478">
        <v>296.34687704383458</v>
      </c>
      <c r="PE238" s="479">
        <v>-7.0803128483724488E-12</v>
      </c>
      <c r="PF238" s="479">
        <v>508.43986187595357</v>
      </c>
      <c r="PG238" s="480">
        <v>2.4023408660544092</v>
      </c>
      <c r="PH238" s="483"/>
      <c r="PI238" s="478">
        <v>2.4023408660544092</v>
      </c>
      <c r="PJ238" s="479">
        <v>135225</v>
      </c>
      <c r="PK238" s="479">
        <v>575</v>
      </c>
      <c r="PL238" s="479">
        <v>4.5405458631316176E-2</v>
      </c>
      <c r="PM238" s="484">
        <v>36</v>
      </c>
      <c r="PN238" s="479">
        <v>9000</v>
      </c>
      <c r="PO238" s="485">
        <v>2024</v>
      </c>
      <c r="PP238" s="479">
        <v>33</v>
      </c>
      <c r="PQ238" s="479">
        <v>0</v>
      </c>
      <c r="PR238" s="486" t="s">
        <v>2064</v>
      </c>
      <c r="PS238" s="486" t="s">
        <v>1595</v>
      </c>
      <c r="PT238" s="479">
        <v>1</v>
      </c>
      <c r="PU238" s="487" t="s">
        <v>2063</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row>
    <row r="239" spans="1:457" x14ac:dyDescent="0.35">
      <c r="A239" s="459" t="s">
        <v>2065</v>
      </c>
      <c r="B239" s="460">
        <v>2.4477463246857254</v>
      </c>
      <c r="C239" s="488">
        <f>NPV(About!A$94,'H2 Data'!AE$2:BH$2)/30*AB239+B239</f>
        <v>3.7678503823143252</v>
      </c>
      <c r="D239" s="462" t="s">
        <v>1592</v>
      </c>
      <c r="E239" s="463" t="s">
        <v>2065</v>
      </c>
      <c r="F239" s="463" t="s">
        <v>1391</v>
      </c>
      <c r="G239" s="463" t="s">
        <v>1593</v>
      </c>
      <c r="H239" s="463" t="s">
        <v>2057</v>
      </c>
      <c r="I239" s="463" t="s">
        <v>1595</v>
      </c>
      <c r="J239" s="464">
        <v>2028</v>
      </c>
      <c r="K239" s="465">
        <v>575</v>
      </c>
      <c r="L239" s="466">
        <v>0.95</v>
      </c>
      <c r="M239" s="466">
        <v>2.3300000000000001E-2</v>
      </c>
      <c r="N239" s="466">
        <v>0.25</v>
      </c>
      <c r="O239" s="471">
        <v>0.12</v>
      </c>
      <c r="P239" s="465">
        <v>1</v>
      </c>
      <c r="Q239" s="465">
        <v>2</v>
      </c>
      <c r="R239" s="465">
        <v>30</v>
      </c>
      <c r="S239" s="467" t="s">
        <v>1395</v>
      </c>
      <c r="T239" s="468">
        <v>40782</v>
      </c>
      <c r="U239" s="468">
        <v>401989.99999999994</v>
      </c>
      <c r="V239" s="468">
        <v>139822.99999999997</v>
      </c>
      <c r="W239" s="468">
        <v>27964</v>
      </c>
      <c r="X239" s="465">
        <v>0</v>
      </c>
      <c r="Y239" s="469" t="s">
        <v>2058</v>
      </c>
      <c r="Z239" s="470">
        <v>18.559999999999999</v>
      </c>
      <c r="AA239" s="469" t="s">
        <v>1397</v>
      </c>
      <c r="AB239" s="465">
        <v>8.9999999999999993E-3</v>
      </c>
      <c r="AC239" s="466">
        <v>0.7</v>
      </c>
      <c r="AD239" s="466">
        <v>0.7</v>
      </c>
      <c r="AE239" s="466">
        <v>0.7</v>
      </c>
      <c r="AF239" s="467" t="s">
        <v>1398</v>
      </c>
      <c r="AG239" s="465">
        <v>466</v>
      </c>
      <c r="AH239" s="465">
        <v>466</v>
      </c>
      <c r="AI239" s="465">
        <v>466</v>
      </c>
      <c r="AJ239" s="465">
        <v>30</v>
      </c>
      <c r="AK239" s="469" t="s">
        <v>1399</v>
      </c>
      <c r="AL239" s="466">
        <v>1</v>
      </c>
      <c r="AM239" s="466">
        <v>0</v>
      </c>
      <c r="AN239" s="469" t="s">
        <v>1400</v>
      </c>
      <c r="AO239" s="466"/>
      <c r="AP239" s="466"/>
      <c r="AQ239" s="466"/>
      <c r="AR239" s="466"/>
      <c r="AS239" s="466"/>
      <c r="AT239" s="466"/>
      <c r="AU239" s="466"/>
      <c r="AV239" s="466"/>
      <c r="AW239" s="466"/>
      <c r="AX239" s="466"/>
      <c r="AY239" s="466"/>
      <c r="AZ239" s="466"/>
      <c r="BA239" s="466"/>
      <c r="BB239" s="466"/>
      <c r="BC239" s="466"/>
      <c r="BD239" s="466"/>
      <c r="BE239" s="466"/>
      <c r="BF239" s="466"/>
      <c r="BG239" s="466"/>
      <c r="BH239" s="466"/>
      <c r="BI239" s="466"/>
      <c r="BJ239" s="466"/>
      <c r="BK239" s="466"/>
      <c r="BL239" s="466"/>
      <c r="BM239" s="466"/>
      <c r="BN239" s="466"/>
      <c r="BO239" s="466"/>
      <c r="BP239" s="466"/>
      <c r="BQ239" s="466"/>
      <c r="BR239" s="466"/>
      <c r="BS239" s="466"/>
      <c r="BT239" s="466"/>
      <c r="BU239" s="466"/>
      <c r="BV239" s="466"/>
      <c r="BW239" s="466"/>
      <c r="BX239" s="466"/>
      <c r="BY239" s="466"/>
      <c r="BZ239" s="466"/>
      <c r="CA239" s="466"/>
      <c r="CB239" s="466"/>
      <c r="CC239" s="466"/>
      <c r="CD239" s="466"/>
      <c r="CE239" s="466"/>
      <c r="CF239" s="466"/>
      <c r="CG239" s="466"/>
      <c r="CH239" s="466"/>
      <c r="CI239" s="466"/>
      <c r="CJ239" s="466"/>
      <c r="CK239" s="466"/>
      <c r="CL239" s="466"/>
      <c r="CM239" s="466"/>
      <c r="CN239" s="466"/>
      <c r="CO239" s="466"/>
      <c r="CP239" s="466"/>
      <c r="CQ239" s="466"/>
      <c r="CR239" s="466"/>
      <c r="CS239" s="466"/>
      <c r="CT239" s="466"/>
      <c r="CU239" s="466"/>
      <c r="CV239" s="466"/>
      <c r="CW239" s="466"/>
      <c r="CX239" s="466"/>
      <c r="CY239" s="466"/>
      <c r="CZ239" s="466"/>
      <c r="DA239" s="466"/>
      <c r="DB239" s="466"/>
      <c r="DC239" s="466"/>
      <c r="DD239" s="466"/>
      <c r="DE239" s="466"/>
      <c r="DF239" s="466"/>
      <c r="DG239" s="466"/>
      <c r="DH239" s="466"/>
      <c r="DI239" s="466"/>
      <c r="DJ239" s="466"/>
      <c r="DK239" s="466"/>
      <c r="DL239" s="466"/>
      <c r="DM239" s="466"/>
      <c r="DN239" s="466"/>
      <c r="DO239" s="466"/>
      <c r="DP239" s="466"/>
      <c r="DQ239" s="466"/>
      <c r="DR239" s="466"/>
      <c r="DS239" s="466"/>
      <c r="DT239" s="466"/>
      <c r="DU239" s="466"/>
      <c r="DV239" s="466"/>
      <c r="DW239" s="471"/>
      <c r="DX239" s="466"/>
      <c r="DY239" s="466"/>
      <c r="DZ239" s="466"/>
      <c r="EA239" s="466"/>
      <c r="EB239" s="466"/>
      <c r="EC239" s="466"/>
      <c r="ED239" s="466"/>
      <c r="EE239" s="466"/>
      <c r="EF239" s="466"/>
      <c r="EG239" s="466"/>
      <c r="EH239" s="466"/>
      <c r="EI239" s="466"/>
      <c r="EJ239" s="466"/>
      <c r="EK239" s="465"/>
      <c r="EL239" s="465"/>
      <c r="EM239" s="465"/>
      <c r="EN239" s="465"/>
      <c r="EO239" s="466"/>
      <c r="EP239" s="466"/>
      <c r="EQ239" s="466"/>
      <c r="ER239" s="465"/>
      <c r="ES239" s="465"/>
      <c r="ET239" s="465"/>
      <c r="EU239" s="465"/>
      <c r="EV239" s="465"/>
      <c r="EW239" s="467"/>
      <c r="EX239" s="467" t="s">
        <v>1401</v>
      </c>
      <c r="EY239" s="467">
        <v>0</v>
      </c>
      <c r="EZ239" s="467">
        <v>0</v>
      </c>
      <c r="FA239" s="467">
        <v>0</v>
      </c>
      <c r="FB239" s="469" t="s">
        <v>1402</v>
      </c>
      <c r="FC239" s="467">
        <v>62.117280000000001</v>
      </c>
      <c r="FD239" s="469" t="s">
        <v>2059</v>
      </c>
      <c r="FE239" s="467">
        <v>1589.991</v>
      </c>
      <c r="FF239" s="469" t="s">
        <v>1404</v>
      </c>
      <c r="FG239" s="467">
        <v>0</v>
      </c>
      <c r="FH239" s="469" t="s">
        <v>1405</v>
      </c>
      <c r="FI239" s="467">
        <v>0</v>
      </c>
      <c r="FJ239" s="469" t="s">
        <v>1405</v>
      </c>
      <c r="FK239" s="467">
        <v>0</v>
      </c>
      <c r="FL239" s="472">
        <v>0</v>
      </c>
      <c r="FM239" s="473">
        <v>0</v>
      </c>
      <c r="FN239" s="473">
        <v>0</v>
      </c>
      <c r="FO239" s="473">
        <v>0</v>
      </c>
      <c r="FP239" s="473">
        <v>0</v>
      </c>
      <c r="FQ239" s="473">
        <v>0</v>
      </c>
      <c r="FR239" s="473">
        <v>0</v>
      </c>
      <c r="FS239" s="473">
        <v>0</v>
      </c>
      <c r="FT239" s="473">
        <v>0</v>
      </c>
      <c r="FU239" s="473">
        <v>0</v>
      </c>
      <c r="FV239" s="473">
        <v>0</v>
      </c>
      <c r="FW239" s="473">
        <v>0</v>
      </c>
      <c r="FX239" s="473">
        <v>0</v>
      </c>
      <c r="FY239" s="473">
        <v>0</v>
      </c>
      <c r="FZ239" s="473">
        <v>0</v>
      </c>
      <c r="GA239" s="473">
        <v>0</v>
      </c>
      <c r="GB239" s="473">
        <v>0</v>
      </c>
      <c r="GC239" s="473">
        <v>0</v>
      </c>
      <c r="GD239" s="473">
        <v>0</v>
      </c>
      <c r="GE239" s="473">
        <v>0</v>
      </c>
      <c r="GF239" s="473">
        <v>0</v>
      </c>
      <c r="GG239" s="473">
        <v>0</v>
      </c>
      <c r="GH239" s="473">
        <v>0</v>
      </c>
      <c r="GI239" s="473">
        <v>0</v>
      </c>
      <c r="GJ239" s="473">
        <v>0</v>
      </c>
      <c r="GK239" s="473">
        <v>0</v>
      </c>
      <c r="GL239" s="473">
        <v>0</v>
      </c>
      <c r="GM239" s="473">
        <v>0</v>
      </c>
      <c r="GN239" s="473">
        <v>0</v>
      </c>
      <c r="GO239" s="473">
        <v>0</v>
      </c>
      <c r="GP239" s="473">
        <v>0</v>
      </c>
      <c r="GQ239" s="473">
        <v>0</v>
      </c>
      <c r="GR239" s="473">
        <v>0</v>
      </c>
      <c r="GS239" s="473">
        <v>0</v>
      </c>
      <c r="GT239" s="473">
        <v>0</v>
      </c>
      <c r="GU239" s="473">
        <v>0</v>
      </c>
      <c r="GV239" s="473">
        <v>0</v>
      </c>
      <c r="GW239" s="473">
        <v>0</v>
      </c>
      <c r="GX239" s="473">
        <v>0</v>
      </c>
      <c r="GY239" s="473">
        <v>0</v>
      </c>
      <c r="GZ239" s="473">
        <v>0</v>
      </c>
      <c r="HA239" s="473">
        <v>0</v>
      </c>
      <c r="HB239" s="473">
        <v>0</v>
      </c>
      <c r="HC239" s="473">
        <v>0</v>
      </c>
      <c r="HD239" s="473">
        <v>0</v>
      </c>
      <c r="HE239" s="473">
        <v>0</v>
      </c>
      <c r="HF239" s="473">
        <v>0</v>
      </c>
      <c r="HG239" s="473">
        <v>0</v>
      </c>
      <c r="HH239" s="473">
        <v>0</v>
      </c>
      <c r="HI239" s="473">
        <v>0</v>
      </c>
      <c r="HJ239" s="473">
        <v>0</v>
      </c>
      <c r="HK239" s="473">
        <v>0</v>
      </c>
      <c r="HL239" s="473">
        <v>0</v>
      </c>
      <c r="HM239" s="473">
        <v>0</v>
      </c>
      <c r="HN239" s="473">
        <v>0</v>
      </c>
      <c r="HO239" s="473">
        <v>0</v>
      </c>
      <c r="HP239" s="473">
        <v>0</v>
      </c>
      <c r="HQ239" s="473">
        <v>0</v>
      </c>
      <c r="HR239" s="473">
        <v>0</v>
      </c>
      <c r="HS239" s="473">
        <v>0</v>
      </c>
      <c r="HT239" s="473">
        <v>0</v>
      </c>
      <c r="HU239" s="473">
        <v>0</v>
      </c>
      <c r="HV239" s="473">
        <v>0</v>
      </c>
      <c r="HW239" s="473">
        <v>0</v>
      </c>
      <c r="HX239" s="473">
        <v>0</v>
      </c>
      <c r="HY239" s="473">
        <v>0</v>
      </c>
      <c r="HZ239" s="473">
        <v>0</v>
      </c>
      <c r="IA239" s="473">
        <v>0</v>
      </c>
      <c r="IB239" s="473">
        <v>0</v>
      </c>
      <c r="IC239" s="473">
        <v>0</v>
      </c>
      <c r="ID239" s="473">
        <v>0</v>
      </c>
      <c r="IE239" s="473">
        <v>0</v>
      </c>
      <c r="IF239" s="473">
        <v>0</v>
      </c>
      <c r="IG239" s="473">
        <v>0</v>
      </c>
      <c r="IH239" s="473">
        <v>0</v>
      </c>
      <c r="II239" s="473">
        <v>0</v>
      </c>
      <c r="IJ239" s="473">
        <v>0</v>
      </c>
      <c r="IK239" s="473">
        <v>0</v>
      </c>
      <c r="IL239" s="473">
        <v>0</v>
      </c>
      <c r="IM239" s="473">
        <v>0</v>
      </c>
      <c r="IN239" s="473">
        <v>0</v>
      </c>
      <c r="IO239" s="473">
        <v>0</v>
      </c>
      <c r="IP239" s="473">
        <v>0</v>
      </c>
      <c r="IQ239" s="473">
        <v>0</v>
      </c>
      <c r="IR239" s="473">
        <v>0</v>
      </c>
      <c r="IS239" s="473">
        <v>0</v>
      </c>
      <c r="IT239" s="473">
        <v>0</v>
      </c>
      <c r="IU239" s="473">
        <v>0</v>
      </c>
      <c r="IV239" s="473">
        <v>0</v>
      </c>
      <c r="IW239" s="473">
        <v>0</v>
      </c>
      <c r="IX239" s="473">
        <v>0</v>
      </c>
      <c r="IY239" s="473">
        <v>0</v>
      </c>
      <c r="IZ239" s="473">
        <v>0</v>
      </c>
      <c r="JA239" s="473">
        <v>0</v>
      </c>
      <c r="JB239" s="473">
        <v>0</v>
      </c>
      <c r="JC239" s="473">
        <v>0</v>
      </c>
      <c r="JD239" s="473">
        <v>0</v>
      </c>
      <c r="JE239" s="473">
        <v>0</v>
      </c>
      <c r="JF239" s="473">
        <v>0</v>
      </c>
      <c r="JG239" s="473">
        <v>0</v>
      </c>
      <c r="JH239" s="473">
        <v>0</v>
      </c>
      <c r="JI239" s="467" t="s">
        <v>1416</v>
      </c>
      <c r="JJ239" s="467" t="s">
        <v>1416</v>
      </c>
      <c r="JK239" s="395"/>
      <c r="JL239" s="395"/>
      <c r="JM239" s="395"/>
      <c r="JN239" s="395"/>
      <c r="JO239" s="395"/>
      <c r="JP239" s="395"/>
      <c r="JQ239" s="395"/>
      <c r="JR239" s="395"/>
      <c r="JS239" s="395"/>
      <c r="JT239" s="395"/>
      <c r="JU239" s="395"/>
      <c r="JV239" s="395"/>
      <c r="JW239" s="395"/>
      <c r="JX239" s="395"/>
      <c r="JY239" s="395"/>
      <c r="JZ239" s="395"/>
      <c r="KA239" s="395"/>
      <c r="KB239" s="395"/>
      <c r="KC239" s="395"/>
      <c r="KD239" s="395"/>
      <c r="KE239" s="395"/>
      <c r="KF239" s="395"/>
      <c r="KG239" s="395"/>
      <c r="KH239" s="395"/>
      <c r="KI239" s="395"/>
      <c r="KJ239" s="395"/>
      <c r="KK239" s="395"/>
      <c r="KL239" s="395"/>
      <c r="KM239" s="395"/>
      <c r="KN239" s="395"/>
      <c r="KO239" s="395"/>
      <c r="KP239" s="395"/>
      <c r="KQ239" s="395"/>
      <c r="KR239" s="395"/>
      <c r="KS239" s="395"/>
      <c r="KT239" s="395"/>
      <c r="KU239" s="395"/>
      <c r="KV239" s="395"/>
      <c r="KW239" s="395"/>
      <c r="KX239" s="395"/>
      <c r="KY239" s="395"/>
      <c r="KZ239" s="395"/>
      <c r="LA239" s="395"/>
      <c r="LB239" s="395"/>
      <c r="LC239" s="395"/>
      <c r="LD239" s="395"/>
      <c r="LE239" s="395"/>
      <c r="LF239" s="395"/>
      <c r="LG239" s="395"/>
      <c r="LH239" s="395"/>
      <c r="LI239" s="395"/>
      <c r="LJ239" s="395"/>
      <c r="LK239" s="395"/>
      <c r="LL239" s="395"/>
      <c r="LM239" s="395"/>
      <c r="LN239" s="395"/>
      <c r="LO239" s="395"/>
      <c r="LP239" s="395"/>
      <c r="LQ239" s="395"/>
      <c r="LR239" s="395"/>
      <c r="LS239" s="395"/>
      <c r="LT239" s="395"/>
      <c r="LU239" s="395"/>
      <c r="LV239" s="395"/>
      <c r="LW239" s="395"/>
      <c r="LX239" s="395"/>
      <c r="LY239" s="395"/>
      <c r="LZ239" s="395"/>
      <c r="MA239" s="395"/>
      <c r="MB239" s="395"/>
      <c r="MC239" s="395"/>
      <c r="MD239" s="395"/>
      <c r="ME239" s="395"/>
      <c r="MF239" s="395"/>
      <c r="MG239" s="395"/>
      <c r="MH239" s="395"/>
      <c r="MI239" s="395"/>
      <c r="MJ239" s="395"/>
      <c r="MK239" s="395"/>
      <c r="ML239" s="395"/>
      <c r="MM239" s="395"/>
      <c r="MN239" s="395"/>
      <c r="MO239" s="395"/>
      <c r="MP239" s="395"/>
      <c r="MQ239" s="395"/>
      <c r="MR239" s="395"/>
      <c r="MS239" s="395"/>
      <c r="MT239" s="395"/>
      <c r="MU239" s="395"/>
      <c r="MV239" s="395"/>
      <c r="MW239" s="395"/>
      <c r="MX239" s="395"/>
      <c r="MY239" s="395"/>
      <c r="MZ239" s="395"/>
      <c r="NA239" s="395"/>
      <c r="NB239" s="395"/>
      <c r="NC239" s="395"/>
      <c r="ND239" s="395"/>
      <c r="NE239" s="395"/>
      <c r="NF239" s="395"/>
      <c r="NG239" s="489"/>
      <c r="NH239" s="475">
        <v>2.4477463246857254</v>
      </c>
      <c r="NI239" s="475">
        <v>20.370144914034604</v>
      </c>
      <c r="NJ239" s="475">
        <v>2.3784469470476135</v>
      </c>
      <c r="NK239" s="475">
        <v>4637.074943999999</v>
      </c>
      <c r="NL239" s="475">
        <v>15.430431278481</v>
      </c>
      <c r="NM239" s="475">
        <v>0.13982299999999998</v>
      </c>
      <c r="NN239" s="475">
        <v>0.40198999999999996</v>
      </c>
      <c r="NO239" s="475">
        <v>4.0781999999999999E-2</v>
      </c>
      <c r="NP239" s="475">
        <v>2.713874564954416E-2</v>
      </c>
      <c r="NQ239" s="475">
        <v>0.35747813282884849</v>
      </c>
      <c r="NR239" s="475">
        <v>1.1404879269676496</v>
      </c>
      <c r="NS239" s="475">
        <v>0</v>
      </c>
      <c r="NT239" s="475">
        <v>10.637909856607379</v>
      </c>
      <c r="NU239" s="475">
        <v>0.39112688718040239</v>
      </c>
      <c r="NV239" s="475">
        <v>0</v>
      </c>
      <c r="NW239" s="475">
        <v>0.59797450789643058</v>
      </c>
      <c r="NX239" s="475">
        <v>0</v>
      </c>
      <c r="NY239" s="475">
        <v>0</v>
      </c>
      <c r="NZ239" s="475">
        <v>1.6685814757012063</v>
      </c>
      <c r="OA239" s="475">
        <v>2.0339494949499735E-2</v>
      </c>
      <c r="OB239" s="475">
        <v>0.24000000000000016</v>
      </c>
      <c r="OC239" s="475">
        <v>1.0174928376241792</v>
      </c>
      <c r="OD239" s="475">
        <v>9.8074047739010206E-17</v>
      </c>
      <c r="OE239" s="475">
        <v>7.900044969915185E-16</v>
      </c>
      <c r="OF239" s="475">
        <v>0.11999999880790704</v>
      </c>
      <c r="OG239" s="475">
        <v>8.8279423117637645E-2</v>
      </c>
      <c r="OH239" s="475">
        <v>0.39424025351949482</v>
      </c>
      <c r="OI239" s="475">
        <v>0.12</v>
      </c>
      <c r="OJ239" s="475">
        <v>4.6600000000000003E-2</v>
      </c>
      <c r="OK239" s="475">
        <v>6.0791200000000004E-2</v>
      </c>
      <c r="OL239" s="475">
        <v>0.88614952612179287</v>
      </c>
      <c r="OM239" s="475" t="s">
        <v>1395</v>
      </c>
      <c r="ON239" s="475">
        <v>1</v>
      </c>
      <c r="OO239" s="475">
        <v>228</v>
      </c>
      <c r="OP239" s="490"/>
      <c r="OQ239" s="491" t="s">
        <v>1395</v>
      </c>
      <c r="OR239" s="478" t="s">
        <v>1395</v>
      </c>
      <c r="OS239" s="479">
        <v>610558.99999999988</v>
      </c>
      <c r="OT239" s="479">
        <v>2028</v>
      </c>
      <c r="OU239" s="479" t="s">
        <v>1395</v>
      </c>
      <c r="OV239" s="479" t="s">
        <v>1395</v>
      </c>
      <c r="OW239" s="479">
        <v>0</v>
      </c>
      <c r="OX239" s="479">
        <v>1</v>
      </c>
      <c r="OY239" s="480">
        <v>1</v>
      </c>
      <c r="OZ239" s="480">
        <v>0.87190261452774309</v>
      </c>
      <c r="PA239" s="481"/>
      <c r="PB239" s="482">
        <v>2.4477463246857254</v>
      </c>
      <c r="PC239" s="483"/>
      <c r="PD239" s="478">
        <v>296.85311282328234</v>
      </c>
      <c r="PE239" s="479">
        <v>4.0253571361979365E-13</v>
      </c>
      <c r="PF239" s="479">
        <v>518.44920763846619</v>
      </c>
      <c r="PG239" s="480">
        <v>2.4477463246857254</v>
      </c>
      <c r="PH239" s="483"/>
      <c r="PI239" s="478">
        <v>2.4477463246857254</v>
      </c>
      <c r="PJ239" s="479">
        <v>135800</v>
      </c>
      <c r="PK239" s="479">
        <v>575</v>
      </c>
      <c r="PL239" s="479">
        <v>4.8221552913718657E-2</v>
      </c>
      <c r="PM239" s="484">
        <v>36</v>
      </c>
      <c r="PN239" s="479">
        <v>8964</v>
      </c>
      <c r="PO239" s="485">
        <v>2025</v>
      </c>
      <c r="PP239" s="479">
        <v>33</v>
      </c>
      <c r="PQ239" s="479">
        <v>0</v>
      </c>
      <c r="PR239" s="486" t="s">
        <v>2066</v>
      </c>
      <c r="PS239" s="486" t="s">
        <v>1595</v>
      </c>
      <c r="PT239" s="479">
        <v>1</v>
      </c>
      <c r="PU239" s="487" t="s">
        <v>2065</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row>
    <row r="240" spans="1:457" x14ac:dyDescent="0.35">
      <c r="A240" s="459" t="s">
        <v>2067</v>
      </c>
      <c r="B240" s="460">
        <v>2.4959678775994441</v>
      </c>
      <c r="C240" s="488">
        <f>NPV(About!A$94,'H2 Data'!AE$2:BH$2)/30*AB240+B240</f>
        <v>3.8160719352280439</v>
      </c>
      <c r="D240" s="462" t="s">
        <v>1592</v>
      </c>
      <c r="E240" s="463" t="s">
        <v>2067</v>
      </c>
      <c r="F240" s="463" t="s">
        <v>1391</v>
      </c>
      <c r="G240" s="463" t="s">
        <v>1593</v>
      </c>
      <c r="H240" s="463" t="s">
        <v>2057</v>
      </c>
      <c r="I240" s="463" t="s">
        <v>1595</v>
      </c>
      <c r="J240" s="464">
        <v>2029</v>
      </c>
      <c r="K240" s="465">
        <v>575</v>
      </c>
      <c r="L240" s="466">
        <v>0.95</v>
      </c>
      <c r="M240" s="466">
        <v>2.3300000000000001E-2</v>
      </c>
      <c r="N240" s="466">
        <v>0.25</v>
      </c>
      <c r="O240" s="471">
        <v>0.12</v>
      </c>
      <c r="P240" s="465">
        <v>1</v>
      </c>
      <c r="Q240" s="465">
        <v>2</v>
      </c>
      <c r="R240" s="465">
        <v>30</v>
      </c>
      <c r="S240" s="467" t="s">
        <v>1395</v>
      </c>
      <c r="T240" s="468">
        <v>41614</v>
      </c>
      <c r="U240" s="468">
        <v>410191</v>
      </c>
      <c r="V240" s="468">
        <v>142675</v>
      </c>
      <c r="W240" s="468">
        <v>28534</v>
      </c>
      <c r="X240" s="465">
        <v>0</v>
      </c>
      <c r="Y240" s="469" t="s">
        <v>2058</v>
      </c>
      <c r="Z240" s="470">
        <v>18.559999999999999</v>
      </c>
      <c r="AA240" s="469" t="s">
        <v>1397</v>
      </c>
      <c r="AB240" s="465">
        <v>8.9999999999999993E-3</v>
      </c>
      <c r="AC240" s="466">
        <v>0.7</v>
      </c>
      <c r="AD240" s="466">
        <v>0.7</v>
      </c>
      <c r="AE240" s="466">
        <v>0.7</v>
      </c>
      <c r="AF240" s="467" t="s">
        <v>1398</v>
      </c>
      <c r="AG240" s="465">
        <v>462</v>
      </c>
      <c r="AH240" s="465">
        <v>462</v>
      </c>
      <c r="AI240" s="465">
        <v>462</v>
      </c>
      <c r="AJ240" s="465">
        <v>30</v>
      </c>
      <c r="AK240" s="469" t="s">
        <v>1399</v>
      </c>
      <c r="AL240" s="466">
        <v>1</v>
      </c>
      <c r="AM240" s="466">
        <v>0</v>
      </c>
      <c r="AN240" s="469" t="s">
        <v>1400</v>
      </c>
      <c r="AO240" s="466"/>
      <c r="AP240" s="466"/>
      <c r="AQ240" s="466"/>
      <c r="AR240" s="466"/>
      <c r="AS240" s="466"/>
      <c r="AT240" s="466"/>
      <c r="AU240" s="466"/>
      <c r="AV240" s="466"/>
      <c r="AW240" s="466"/>
      <c r="AX240" s="466"/>
      <c r="AY240" s="466"/>
      <c r="AZ240" s="466"/>
      <c r="BA240" s="466"/>
      <c r="BB240" s="466"/>
      <c r="BC240" s="466"/>
      <c r="BD240" s="466"/>
      <c r="BE240" s="466"/>
      <c r="BF240" s="466"/>
      <c r="BG240" s="466"/>
      <c r="BH240" s="466"/>
      <c r="BI240" s="466"/>
      <c r="BJ240" s="466"/>
      <c r="BK240" s="466"/>
      <c r="BL240" s="466"/>
      <c r="BM240" s="466"/>
      <c r="BN240" s="466"/>
      <c r="BO240" s="466"/>
      <c r="BP240" s="466"/>
      <c r="BQ240" s="466"/>
      <c r="BR240" s="466"/>
      <c r="BS240" s="466"/>
      <c r="BT240" s="466"/>
      <c r="BU240" s="466"/>
      <c r="BV240" s="466"/>
      <c r="BW240" s="466"/>
      <c r="BX240" s="466"/>
      <c r="BY240" s="466"/>
      <c r="BZ240" s="466"/>
      <c r="CA240" s="466"/>
      <c r="CB240" s="466"/>
      <c r="CC240" s="466"/>
      <c r="CD240" s="466"/>
      <c r="CE240" s="466"/>
      <c r="CF240" s="466"/>
      <c r="CG240" s="466"/>
      <c r="CH240" s="466"/>
      <c r="CI240" s="466"/>
      <c r="CJ240" s="466"/>
      <c r="CK240" s="466"/>
      <c r="CL240" s="466"/>
      <c r="CM240" s="466"/>
      <c r="CN240" s="466"/>
      <c r="CO240" s="466"/>
      <c r="CP240" s="466"/>
      <c r="CQ240" s="466"/>
      <c r="CR240" s="466"/>
      <c r="CS240" s="466"/>
      <c r="CT240" s="466"/>
      <c r="CU240" s="466"/>
      <c r="CV240" s="466"/>
      <c r="CW240" s="466"/>
      <c r="CX240" s="466"/>
      <c r="CY240" s="466"/>
      <c r="CZ240" s="466"/>
      <c r="DA240" s="466"/>
      <c r="DB240" s="466"/>
      <c r="DC240" s="466"/>
      <c r="DD240" s="466"/>
      <c r="DE240" s="466"/>
      <c r="DF240" s="466"/>
      <c r="DG240" s="466"/>
      <c r="DH240" s="466"/>
      <c r="DI240" s="466"/>
      <c r="DJ240" s="466"/>
      <c r="DK240" s="466"/>
      <c r="DL240" s="466"/>
      <c r="DM240" s="466"/>
      <c r="DN240" s="466"/>
      <c r="DO240" s="466"/>
      <c r="DP240" s="466"/>
      <c r="DQ240" s="466"/>
      <c r="DR240" s="466"/>
      <c r="DS240" s="466"/>
      <c r="DT240" s="466"/>
      <c r="DU240" s="466"/>
      <c r="DV240" s="466"/>
      <c r="DW240" s="471"/>
      <c r="DX240" s="466"/>
      <c r="DY240" s="466"/>
      <c r="DZ240" s="466"/>
      <c r="EA240" s="466"/>
      <c r="EB240" s="466"/>
      <c r="EC240" s="466"/>
      <c r="ED240" s="466"/>
      <c r="EE240" s="466"/>
      <c r="EF240" s="466"/>
      <c r="EG240" s="466"/>
      <c r="EH240" s="466"/>
      <c r="EI240" s="466"/>
      <c r="EJ240" s="466"/>
      <c r="EK240" s="465"/>
      <c r="EL240" s="465"/>
      <c r="EM240" s="465"/>
      <c r="EN240" s="465"/>
      <c r="EO240" s="466"/>
      <c r="EP240" s="466"/>
      <c r="EQ240" s="466"/>
      <c r="ER240" s="465"/>
      <c r="ES240" s="465"/>
      <c r="ET240" s="465"/>
      <c r="EU240" s="465"/>
      <c r="EV240" s="465"/>
      <c r="EW240" s="467"/>
      <c r="EX240" s="467" t="s">
        <v>1401</v>
      </c>
      <c r="EY240" s="467">
        <v>0</v>
      </c>
      <c r="EZ240" s="467">
        <v>0</v>
      </c>
      <c r="FA240" s="467">
        <v>0</v>
      </c>
      <c r="FB240" s="469" t="s">
        <v>1402</v>
      </c>
      <c r="FC240" s="467">
        <v>62.117280000000001</v>
      </c>
      <c r="FD240" s="469" t="s">
        <v>2059</v>
      </c>
      <c r="FE240" s="467">
        <v>1589.991</v>
      </c>
      <c r="FF240" s="469" t="s">
        <v>1404</v>
      </c>
      <c r="FG240" s="467">
        <v>0</v>
      </c>
      <c r="FH240" s="469" t="s">
        <v>1405</v>
      </c>
      <c r="FI240" s="467">
        <v>0</v>
      </c>
      <c r="FJ240" s="469" t="s">
        <v>1405</v>
      </c>
      <c r="FK240" s="467">
        <v>0</v>
      </c>
      <c r="FL240" s="472">
        <v>0</v>
      </c>
      <c r="FM240" s="473">
        <v>0</v>
      </c>
      <c r="FN240" s="473">
        <v>0</v>
      </c>
      <c r="FO240" s="473">
        <v>0</v>
      </c>
      <c r="FP240" s="473">
        <v>0</v>
      </c>
      <c r="FQ240" s="473">
        <v>0</v>
      </c>
      <c r="FR240" s="473">
        <v>0</v>
      </c>
      <c r="FS240" s="473">
        <v>0</v>
      </c>
      <c r="FT240" s="473">
        <v>0</v>
      </c>
      <c r="FU240" s="473">
        <v>0</v>
      </c>
      <c r="FV240" s="473">
        <v>0</v>
      </c>
      <c r="FW240" s="473">
        <v>0</v>
      </c>
      <c r="FX240" s="473">
        <v>0</v>
      </c>
      <c r="FY240" s="473">
        <v>0</v>
      </c>
      <c r="FZ240" s="473">
        <v>0</v>
      </c>
      <c r="GA240" s="473">
        <v>0</v>
      </c>
      <c r="GB240" s="473">
        <v>0</v>
      </c>
      <c r="GC240" s="473">
        <v>0</v>
      </c>
      <c r="GD240" s="473">
        <v>0</v>
      </c>
      <c r="GE240" s="473">
        <v>0</v>
      </c>
      <c r="GF240" s="473">
        <v>0</v>
      </c>
      <c r="GG240" s="473">
        <v>0</v>
      </c>
      <c r="GH240" s="473">
        <v>0</v>
      </c>
      <c r="GI240" s="473">
        <v>0</v>
      </c>
      <c r="GJ240" s="473">
        <v>0</v>
      </c>
      <c r="GK240" s="473">
        <v>0</v>
      </c>
      <c r="GL240" s="473">
        <v>0</v>
      </c>
      <c r="GM240" s="473">
        <v>0</v>
      </c>
      <c r="GN240" s="473">
        <v>0</v>
      </c>
      <c r="GO240" s="473">
        <v>0</v>
      </c>
      <c r="GP240" s="473">
        <v>0</v>
      </c>
      <c r="GQ240" s="473">
        <v>0</v>
      </c>
      <c r="GR240" s="473">
        <v>0</v>
      </c>
      <c r="GS240" s="473">
        <v>0</v>
      </c>
      <c r="GT240" s="473">
        <v>0</v>
      </c>
      <c r="GU240" s="473">
        <v>0</v>
      </c>
      <c r="GV240" s="473">
        <v>0</v>
      </c>
      <c r="GW240" s="473">
        <v>0</v>
      </c>
      <c r="GX240" s="473">
        <v>0</v>
      </c>
      <c r="GY240" s="473">
        <v>0</v>
      </c>
      <c r="GZ240" s="473">
        <v>0</v>
      </c>
      <c r="HA240" s="473">
        <v>0</v>
      </c>
      <c r="HB240" s="473">
        <v>0</v>
      </c>
      <c r="HC240" s="473">
        <v>0</v>
      </c>
      <c r="HD240" s="473">
        <v>0</v>
      </c>
      <c r="HE240" s="473">
        <v>0</v>
      </c>
      <c r="HF240" s="473">
        <v>0</v>
      </c>
      <c r="HG240" s="473">
        <v>0</v>
      </c>
      <c r="HH240" s="473">
        <v>0</v>
      </c>
      <c r="HI240" s="473">
        <v>0</v>
      </c>
      <c r="HJ240" s="473">
        <v>0</v>
      </c>
      <c r="HK240" s="473">
        <v>0</v>
      </c>
      <c r="HL240" s="473">
        <v>0</v>
      </c>
      <c r="HM240" s="473">
        <v>0</v>
      </c>
      <c r="HN240" s="473">
        <v>0</v>
      </c>
      <c r="HO240" s="473">
        <v>0</v>
      </c>
      <c r="HP240" s="473">
        <v>0</v>
      </c>
      <c r="HQ240" s="473">
        <v>0</v>
      </c>
      <c r="HR240" s="473">
        <v>0</v>
      </c>
      <c r="HS240" s="473">
        <v>0</v>
      </c>
      <c r="HT240" s="473">
        <v>0</v>
      </c>
      <c r="HU240" s="473">
        <v>0</v>
      </c>
      <c r="HV240" s="473">
        <v>0</v>
      </c>
      <c r="HW240" s="473">
        <v>0</v>
      </c>
      <c r="HX240" s="473">
        <v>0</v>
      </c>
      <c r="HY240" s="473">
        <v>0</v>
      </c>
      <c r="HZ240" s="473">
        <v>0</v>
      </c>
      <c r="IA240" s="473">
        <v>0</v>
      </c>
      <c r="IB240" s="473">
        <v>0</v>
      </c>
      <c r="IC240" s="473">
        <v>0</v>
      </c>
      <c r="ID240" s="473">
        <v>0</v>
      </c>
      <c r="IE240" s="473">
        <v>0</v>
      </c>
      <c r="IF240" s="473">
        <v>0</v>
      </c>
      <c r="IG240" s="473">
        <v>0</v>
      </c>
      <c r="IH240" s="473">
        <v>0</v>
      </c>
      <c r="II240" s="473">
        <v>0</v>
      </c>
      <c r="IJ240" s="473">
        <v>0</v>
      </c>
      <c r="IK240" s="473">
        <v>0</v>
      </c>
      <c r="IL240" s="473">
        <v>0</v>
      </c>
      <c r="IM240" s="473">
        <v>0</v>
      </c>
      <c r="IN240" s="473">
        <v>0</v>
      </c>
      <c r="IO240" s="473">
        <v>0</v>
      </c>
      <c r="IP240" s="473">
        <v>0</v>
      </c>
      <c r="IQ240" s="473">
        <v>0</v>
      </c>
      <c r="IR240" s="473">
        <v>0</v>
      </c>
      <c r="IS240" s="473">
        <v>0</v>
      </c>
      <c r="IT240" s="473">
        <v>0</v>
      </c>
      <c r="IU240" s="473">
        <v>0</v>
      </c>
      <c r="IV240" s="473">
        <v>0</v>
      </c>
      <c r="IW240" s="473">
        <v>0</v>
      </c>
      <c r="IX240" s="473">
        <v>0</v>
      </c>
      <c r="IY240" s="473">
        <v>0</v>
      </c>
      <c r="IZ240" s="473">
        <v>0</v>
      </c>
      <c r="JA240" s="473">
        <v>0</v>
      </c>
      <c r="JB240" s="473">
        <v>0</v>
      </c>
      <c r="JC240" s="473">
        <v>0</v>
      </c>
      <c r="JD240" s="473">
        <v>0</v>
      </c>
      <c r="JE240" s="473">
        <v>0</v>
      </c>
      <c r="JF240" s="473">
        <v>0</v>
      </c>
      <c r="JG240" s="473">
        <v>0</v>
      </c>
      <c r="JH240" s="473">
        <v>0</v>
      </c>
      <c r="JI240" s="467" t="s">
        <v>1416</v>
      </c>
      <c r="JJ240" s="467" t="s">
        <v>1416</v>
      </c>
      <c r="JK240" s="395"/>
      <c r="JL240" s="395"/>
      <c r="JM240" s="395"/>
      <c r="JN240" s="395"/>
      <c r="JO240" s="395"/>
      <c r="JP240" s="395"/>
      <c r="JQ240" s="395"/>
      <c r="JR240" s="395"/>
      <c r="JS240" s="395"/>
      <c r="JT240" s="395"/>
      <c r="JU240" s="395"/>
      <c r="JV240" s="395"/>
      <c r="JW240" s="395"/>
      <c r="JX240" s="395"/>
      <c r="JY240" s="395"/>
      <c r="JZ240" s="395"/>
      <c r="KA240" s="395"/>
      <c r="KB240" s="395"/>
      <c r="KC240" s="395"/>
      <c r="KD240" s="395"/>
      <c r="KE240" s="395"/>
      <c r="KF240" s="395"/>
      <c r="KG240" s="395"/>
      <c r="KH240" s="395"/>
      <c r="KI240" s="395"/>
      <c r="KJ240" s="395"/>
      <c r="KK240" s="395"/>
      <c r="KL240" s="395"/>
      <c r="KM240" s="395"/>
      <c r="KN240" s="395"/>
      <c r="KO240" s="395"/>
      <c r="KP240" s="395"/>
      <c r="KQ240" s="395"/>
      <c r="KR240" s="395"/>
      <c r="KS240" s="395"/>
      <c r="KT240" s="395"/>
      <c r="KU240" s="395"/>
      <c r="KV240" s="395"/>
      <c r="KW240" s="395"/>
      <c r="KX240" s="395"/>
      <c r="KY240" s="395"/>
      <c r="KZ240" s="395"/>
      <c r="LA240" s="395"/>
      <c r="LB240" s="395"/>
      <c r="LC240" s="395"/>
      <c r="LD240" s="395"/>
      <c r="LE240" s="395"/>
      <c r="LF240" s="395"/>
      <c r="LG240" s="395"/>
      <c r="LH240" s="395"/>
      <c r="LI240" s="395"/>
      <c r="LJ240" s="395"/>
      <c r="LK240" s="395"/>
      <c r="LL240" s="395"/>
      <c r="LM240" s="395"/>
      <c r="LN240" s="395"/>
      <c r="LO240" s="395"/>
      <c r="LP240" s="395"/>
      <c r="LQ240" s="395"/>
      <c r="LR240" s="395"/>
      <c r="LS240" s="395"/>
      <c r="LT240" s="395"/>
      <c r="LU240" s="395"/>
      <c r="LV240" s="395"/>
      <c r="LW240" s="395"/>
      <c r="LX240" s="395"/>
      <c r="LY240" s="395"/>
      <c r="LZ240" s="395"/>
      <c r="MA240" s="395"/>
      <c r="MB240" s="395"/>
      <c r="MC240" s="395"/>
      <c r="MD240" s="395"/>
      <c r="ME240" s="395"/>
      <c r="MF240" s="395"/>
      <c r="MG240" s="395"/>
      <c r="MH240" s="395"/>
      <c r="MI240" s="395"/>
      <c r="MJ240" s="395"/>
      <c r="MK240" s="395"/>
      <c r="ML240" s="395"/>
      <c r="MM240" s="395"/>
      <c r="MN240" s="395"/>
      <c r="MO240" s="395"/>
      <c r="MP240" s="395"/>
      <c r="MQ240" s="395"/>
      <c r="MR240" s="395"/>
      <c r="MS240" s="395"/>
      <c r="MT240" s="395"/>
      <c r="MU240" s="395"/>
      <c r="MV240" s="395"/>
      <c r="MW240" s="395"/>
      <c r="MX240" s="395"/>
      <c r="MY240" s="395"/>
      <c r="MZ240" s="395"/>
      <c r="NA240" s="395"/>
      <c r="NB240" s="395"/>
      <c r="NC240" s="395"/>
      <c r="ND240" s="395"/>
      <c r="NE240" s="395"/>
      <c r="NF240" s="395"/>
      <c r="NG240" s="489"/>
      <c r="NH240" s="475">
        <v>2.4959678775994441</v>
      </c>
      <c r="NI240" s="475">
        <v>20.771444677382572</v>
      </c>
      <c r="NJ240" s="475">
        <v>2.4172469937222485</v>
      </c>
      <c r="NK240" s="475">
        <v>4636.6517759999997</v>
      </c>
      <c r="NL240" s="475">
        <v>15.733662282731347</v>
      </c>
      <c r="NM240" s="475">
        <v>0.142675</v>
      </c>
      <c r="NN240" s="475">
        <v>0.41019099999999997</v>
      </c>
      <c r="NO240" s="475">
        <v>4.1613999999999998E-2</v>
      </c>
      <c r="NP240" s="475">
        <v>2.7450970374983792E-2</v>
      </c>
      <c r="NQ240" s="475">
        <v>0.36113657349469236</v>
      </c>
      <c r="NR240" s="475">
        <v>1.1637724508455645</v>
      </c>
      <c r="NS240" s="475">
        <v>0</v>
      </c>
      <c r="NT240" s="475">
        <v>10.808894976849503</v>
      </c>
      <c r="NU240" s="475">
        <v>0.39903758962342001</v>
      </c>
      <c r="NV240" s="475">
        <v>0</v>
      </c>
      <c r="NW240" s="475">
        <v>0.61853741947919449</v>
      </c>
      <c r="NX240" s="475">
        <v>0</v>
      </c>
      <c r="NY240" s="475">
        <v>0</v>
      </c>
      <c r="NZ240" s="475">
        <v>1.7329013316890052</v>
      </c>
      <c r="OA240" s="475">
        <v>2.0336464646413328E-2</v>
      </c>
      <c r="OB240" s="475">
        <v>0.24000000000000016</v>
      </c>
      <c r="OC240" s="475">
        <v>1.0584277841208127</v>
      </c>
      <c r="OD240" s="475">
        <v>1.2340942449980272E-16</v>
      </c>
      <c r="OE240" s="475">
        <v>9.9408561768986674E-16</v>
      </c>
      <c r="OF240" s="475">
        <v>0.11999999880790704</v>
      </c>
      <c r="OG240" s="475">
        <v>8.9059481024742149E-2</v>
      </c>
      <c r="OH240" s="475">
        <v>0.37433711669586472</v>
      </c>
      <c r="OI240" s="475">
        <v>0.12</v>
      </c>
      <c r="OJ240" s="475">
        <v>4.6199999999999998E-2</v>
      </c>
      <c r="OK240" s="475">
        <v>6.0578399999999991E-2</v>
      </c>
      <c r="OL240" s="475">
        <v>0.86860621963572837</v>
      </c>
      <c r="OM240" s="475" t="s">
        <v>1395</v>
      </c>
      <c r="ON240" s="475">
        <v>1</v>
      </c>
      <c r="OO240" s="475">
        <v>229</v>
      </c>
      <c r="OP240" s="490"/>
      <c r="OQ240" s="491" t="s">
        <v>1395</v>
      </c>
      <c r="OR240" s="478" t="s">
        <v>1395</v>
      </c>
      <c r="OS240" s="479">
        <v>623014</v>
      </c>
      <c r="OT240" s="479">
        <v>2029</v>
      </c>
      <c r="OU240" s="479" t="s">
        <v>1395</v>
      </c>
      <c r="OV240" s="479" t="s">
        <v>1395</v>
      </c>
      <c r="OW240" s="479">
        <v>0</v>
      </c>
      <c r="OX240" s="479">
        <v>1</v>
      </c>
      <c r="OY240" s="480">
        <v>1</v>
      </c>
      <c r="OZ240" s="480">
        <v>0.85454956143356553</v>
      </c>
      <c r="PA240" s="481"/>
      <c r="PB240" s="482">
        <v>2.4959678775994441</v>
      </c>
      <c r="PC240" s="483"/>
      <c r="PD240" s="478">
        <v>296.9121896332025</v>
      </c>
      <c r="PE240" s="479">
        <v>4.9649464646610983E-13</v>
      </c>
      <c r="PF240" s="479">
        <v>528.630249885495</v>
      </c>
      <c r="PG240" s="480">
        <v>2.4959678775994441</v>
      </c>
      <c r="PH240" s="483"/>
      <c r="PI240" s="478">
        <v>2.4959678775994441</v>
      </c>
      <c r="PJ240" s="479">
        <v>136375</v>
      </c>
      <c r="PK240" s="479">
        <v>575</v>
      </c>
      <c r="PL240" s="479">
        <v>2.6015364335918445E-2</v>
      </c>
      <c r="PM240" s="484">
        <v>36</v>
      </c>
      <c r="PN240" s="479">
        <v>8928</v>
      </c>
      <c r="PO240" s="485">
        <v>2026</v>
      </c>
      <c r="PP240" s="479">
        <v>33</v>
      </c>
      <c r="PQ240" s="479">
        <v>0</v>
      </c>
      <c r="PR240" s="486" t="s">
        <v>2068</v>
      </c>
      <c r="PS240" s="486" t="s">
        <v>1595</v>
      </c>
      <c r="PT240" s="479">
        <v>1</v>
      </c>
      <c r="PU240" s="487" t="s">
        <v>2067</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row>
    <row r="241" spans="1:457" x14ac:dyDescent="0.35">
      <c r="A241" s="459" t="s">
        <v>2069</v>
      </c>
      <c r="B241" s="460">
        <v>2.5219832419353625</v>
      </c>
      <c r="C241" s="488">
        <f>NPV(About!A$94,'H2 Data'!AE$2:BH$2)/30*AB241+B241</f>
        <v>3.8420872995639623</v>
      </c>
      <c r="D241" s="462" t="s">
        <v>1592</v>
      </c>
      <c r="E241" s="463" t="s">
        <v>2069</v>
      </c>
      <c r="F241" s="463" t="s">
        <v>1391</v>
      </c>
      <c r="G241" s="463" t="s">
        <v>1593</v>
      </c>
      <c r="H241" s="463" t="s">
        <v>2057</v>
      </c>
      <c r="I241" s="463" t="s">
        <v>1595</v>
      </c>
      <c r="J241" s="464">
        <v>2030</v>
      </c>
      <c r="K241" s="465">
        <v>575</v>
      </c>
      <c r="L241" s="466">
        <v>0.95</v>
      </c>
      <c r="M241" s="466">
        <v>2.3300000000000001E-2</v>
      </c>
      <c r="N241" s="466">
        <v>0.25</v>
      </c>
      <c r="O241" s="471">
        <v>0.12</v>
      </c>
      <c r="P241" s="465">
        <v>1</v>
      </c>
      <c r="Q241" s="465">
        <v>2</v>
      </c>
      <c r="R241" s="465">
        <v>30</v>
      </c>
      <c r="S241" s="467" t="s">
        <v>1395</v>
      </c>
      <c r="T241" s="468">
        <v>42457.999999999993</v>
      </c>
      <c r="U241" s="468">
        <v>418517.99999999994</v>
      </c>
      <c r="V241" s="468">
        <v>145570.99999999997</v>
      </c>
      <c r="W241" s="468">
        <v>29112.999999999996</v>
      </c>
      <c r="X241" s="465">
        <v>0</v>
      </c>
      <c r="Y241" s="469" t="s">
        <v>2058</v>
      </c>
      <c r="Z241" s="470">
        <v>18.559999999999999</v>
      </c>
      <c r="AA241" s="469" t="s">
        <v>1397</v>
      </c>
      <c r="AB241" s="465">
        <v>8.9999999999999993E-3</v>
      </c>
      <c r="AC241" s="466">
        <v>0.7</v>
      </c>
      <c r="AD241" s="466">
        <v>0.7</v>
      </c>
      <c r="AE241" s="466">
        <v>0.7</v>
      </c>
      <c r="AF241" s="467" t="s">
        <v>1398</v>
      </c>
      <c r="AG241" s="465">
        <v>459</v>
      </c>
      <c r="AH241" s="465">
        <v>459</v>
      </c>
      <c r="AI241" s="465">
        <v>459</v>
      </c>
      <c r="AJ241" s="465">
        <v>30</v>
      </c>
      <c r="AK241" s="469" t="s">
        <v>1399</v>
      </c>
      <c r="AL241" s="466">
        <v>1</v>
      </c>
      <c r="AM241" s="466">
        <v>0</v>
      </c>
      <c r="AN241" s="469" t="s">
        <v>1400</v>
      </c>
      <c r="AO241" s="466"/>
      <c r="AP241" s="466"/>
      <c r="AQ241" s="466"/>
      <c r="AR241" s="466"/>
      <c r="AS241" s="466"/>
      <c r="AT241" s="466"/>
      <c r="AU241" s="466"/>
      <c r="AV241" s="466"/>
      <c r="AW241" s="466"/>
      <c r="AX241" s="466"/>
      <c r="AY241" s="466"/>
      <c r="AZ241" s="466"/>
      <c r="BA241" s="466"/>
      <c r="BB241" s="466"/>
      <c r="BC241" s="466"/>
      <c r="BD241" s="466"/>
      <c r="BE241" s="466"/>
      <c r="BF241" s="466"/>
      <c r="BG241" s="466"/>
      <c r="BH241" s="466"/>
      <c r="BI241" s="466"/>
      <c r="BJ241" s="466"/>
      <c r="BK241" s="466"/>
      <c r="BL241" s="466"/>
      <c r="BM241" s="466"/>
      <c r="BN241" s="466"/>
      <c r="BO241" s="466"/>
      <c r="BP241" s="466"/>
      <c r="BQ241" s="466"/>
      <c r="BR241" s="466"/>
      <c r="BS241" s="466"/>
      <c r="BT241" s="466"/>
      <c r="BU241" s="466"/>
      <c r="BV241" s="466"/>
      <c r="BW241" s="466"/>
      <c r="BX241" s="466"/>
      <c r="BY241" s="466"/>
      <c r="BZ241" s="466"/>
      <c r="CA241" s="466"/>
      <c r="CB241" s="466"/>
      <c r="CC241" s="466"/>
      <c r="CD241" s="466"/>
      <c r="CE241" s="466"/>
      <c r="CF241" s="466"/>
      <c r="CG241" s="466"/>
      <c r="CH241" s="466"/>
      <c r="CI241" s="466"/>
      <c r="CJ241" s="466"/>
      <c r="CK241" s="466"/>
      <c r="CL241" s="466"/>
      <c r="CM241" s="466"/>
      <c r="CN241" s="466"/>
      <c r="CO241" s="466"/>
      <c r="CP241" s="466"/>
      <c r="CQ241" s="466"/>
      <c r="CR241" s="466"/>
      <c r="CS241" s="466"/>
      <c r="CT241" s="466"/>
      <c r="CU241" s="466"/>
      <c r="CV241" s="466"/>
      <c r="CW241" s="466"/>
      <c r="CX241" s="466"/>
      <c r="CY241" s="466"/>
      <c r="CZ241" s="466"/>
      <c r="DA241" s="466"/>
      <c r="DB241" s="466"/>
      <c r="DC241" s="466"/>
      <c r="DD241" s="466"/>
      <c r="DE241" s="466"/>
      <c r="DF241" s="466"/>
      <c r="DG241" s="466"/>
      <c r="DH241" s="466"/>
      <c r="DI241" s="466"/>
      <c r="DJ241" s="466"/>
      <c r="DK241" s="466"/>
      <c r="DL241" s="466"/>
      <c r="DM241" s="466"/>
      <c r="DN241" s="466"/>
      <c r="DO241" s="466"/>
      <c r="DP241" s="466"/>
      <c r="DQ241" s="466"/>
      <c r="DR241" s="466"/>
      <c r="DS241" s="466"/>
      <c r="DT241" s="466"/>
      <c r="DU241" s="466"/>
      <c r="DV241" s="466"/>
      <c r="DW241" s="471"/>
      <c r="DX241" s="466"/>
      <c r="DY241" s="466"/>
      <c r="DZ241" s="466"/>
      <c r="EA241" s="466"/>
      <c r="EB241" s="466"/>
      <c r="EC241" s="466"/>
      <c r="ED241" s="466"/>
      <c r="EE241" s="466"/>
      <c r="EF241" s="466"/>
      <c r="EG241" s="466"/>
      <c r="EH241" s="466"/>
      <c r="EI241" s="466"/>
      <c r="EJ241" s="466"/>
      <c r="EK241" s="465"/>
      <c r="EL241" s="465"/>
      <c r="EM241" s="465"/>
      <c r="EN241" s="465"/>
      <c r="EO241" s="466"/>
      <c r="EP241" s="466"/>
      <c r="EQ241" s="466"/>
      <c r="ER241" s="465"/>
      <c r="ES241" s="465"/>
      <c r="ET241" s="465"/>
      <c r="EU241" s="465"/>
      <c r="EV241" s="465"/>
      <c r="EW241" s="467"/>
      <c r="EX241" s="467" t="s">
        <v>1401</v>
      </c>
      <c r="EY241" s="467">
        <v>0</v>
      </c>
      <c r="EZ241" s="467">
        <v>0</v>
      </c>
      <c r="FA241" s="467">
        <v>0</v>
      </c>
      <c r="FB241" s="469" t="s">
        <v>1402</v>
      </c>
      <c r="FC241" s="467">
        <v>62.117280000000001</v>
      </c>
      <c r="FD241" s="469" t="s">
        <v>2059</v>
      </c>
      <c r="FE241" s="467">
        <v>1589.991</v>
      </c>
      <c r="FF241" s="469" t="s">
        <v>1404</v>
      </c>
      <c r="FG241" s="467">
        <v>0</v>
      </c>
      <c r="FH241" s="469" t="s">
        <v>1405</v>
      </c>
      <c r="FI241" s="467">
        <v>0</v>
      </c>
      <c r="FJ241" s="469" t="s">
        <v>1405</v>
      </c>
      <c r="FK241" s="467">
        <v>0</v>
      </c>
      <c r="FL241" s="472">
        <v>0</v>
      </c>
      <c r="FM241" s="473">
        <v>0</v>
      </c>
      <c r="FN241" s="473">
        <v>0</v>
      </c>
      <c r="FO241" s="473">
        <v>0</v>
      </c>
      <c r="FP241" s="473">
        <v>0</v>
      </c>
      <c r="FQ241" s="473">
        <v>0</v>
      </c>
      <c r="FR241" s="473">
        <v>0</v>
      </c>
      <c r="FS241" s="473">
        <v>0</v>
      </c>
      <c r="FT241" s="473">
        <v>0</v>
      </c>
      <c r="FU241" s="473">
        <v>0</v>
      </c>
      <c r="FV241" s="473">
        <v>0</v>
      </c>
      <c r="FW241" s="473">
        <v>0</v>
      </c>
      <c r="FX241" s="473">
        <v>0</v>
      </c>
      <c r="FY241" s="473">
        <v>0</v>
      </c>
      <c r="FZ241" s="473">
        <v>0</v>
      </c>
      <c r="GA241" s="473">
        <v>0</v>
      </c>
      <c r="GB241" s="473">
        <v>0</v>
      </c>
      <c r="GC241" s="473">
        <v>0</v>
      </c>
      <c r="GD241" s="473">
        <v>0</v>
      </c>
      <c r="GE241" s="473">
        <v>0</v>
      </c>
      <c r="GF241" s="473">
        <v>0</v>
      </c>
      <c r="GG241" s="473">
        <v>0</v>
      </c>
      <c r="GH241" s="473">
        <v>0</v>
      </c>
      <c r="GI241" s="473">
        <v>0</v>
      </c>
      <c r="GJ241" s="473">
        <v>0</v>
      </c>
      <c r="GK241" s="473">
        <v>0</v>
      </c>
      <c r="GL241" s="473">
        <v>0</v>
      </c>
      <c r="GM241" s="473">
        <v>0</v>
      </c>
      <c r="GN241" s="473">
        <v>0</v>
      </c>
      <c r="GO241" s="473">
        <v>0</v>
      </c>
      <c r="GP241" s="473">
        <v>0</v>
      </c>
      <c r="GQ241" s="473">
        <v>0</v>
      </c>
      <c r="GR241" s="473">
        <v>0</v>
      </c>
      <c r="GS241" s="473">
        <v>0</v>
      </c>
      <c r="GT241" s="473">
        <v>0</v>
      </c>
      <c r="GU241" s="473">
        <v>0</v>
      </c>
      <c r="GV241" s="473">
        <v>0</v>
      </c>
      <c r="GW241" s="473">
        <v>0</v>
      </c>
      <c r="GX241" s="473">
        <v>0</v>
      </c>
      <c r="GY241" s="473">
        <v>0</v>
      </c>
      <c r="GZ241" s="473">
        <v>0</v>
      </c>
      <c r="HA241" s="473">
        <v>0</v>
      </c>
      <c r="HB241" s="473">
        <v>0</v>
      </c>
      <c r="HC241" s="473">
        <v>0</v>
      </c>
      <c r="HD241" s="473">
        <v>0</v>
      </c>
      <c r="HE241" s="473">
        <v>0</v>
      </c>
      <c r="HF241" s="473">
        <v>0</v>
      </c>
      <c r="HG241" s="473">
        <v>0</v>
      </c>
      <c r="HH241" s="473">
        <v>0</v>
      </c>
      <c r="HI241" s="473">
        <v>0</v>
      </c>
      <c r="HJ241" s="473">
        <v>0</v>
      </c>
      <c r="HK241" s="473">
        <v>0</v>
      </c>
      <c r="HL241" s="473">
        <v>0</v>
      </c>
      <c r="HM241" s="473">
        <v>0</v>
      </c>
      <c r="HN241" s="473">
        <v>0</v>
      </c>
      <c r="HO241" s="473">
        <v>0</v>
      </c>
      <c r="HP241" s="473">
        <v>0</v>
      </c>
      <c r="HQ241" s="473">
        <v>0</v>
      </c>
      <c r="HR241" s="473">
        <v>0</v>
      </c>
      <c r="HS241" s="473">
        <v>0</v>
      </c>
      <c r="HT241" s="473">
        <v>0</v>
      </c>
      <c r="HU241" s="473">
        <v>0</v>
      </c>
      <c r="HV241" s="473">
        <v>0</v>
      </c>
      <c r="HW241" s="473">
        <v>0</v>
      </c>
      <c r="HX241" s="473">
        <v>0</v>
      </c>
      <c r="HY241" s="473">
        <v>0</v>
      </c>
      <c r="HZ241" s="473">
        <v>0</v>
      </c>
      <c r="IA241" s="473">
        <v>0</v>
      </c>
      <c r="IB241" s="473">
        <v>0</v>
      </c>
      <c r="IC241" s="473">
        <v>0</v>
      </c>
      <c r="ID241" s="473">
        <v>0</v>
      </c>
      <c r="IE241" s="473">
        <v>0</v>
      </c>
      <c r="IF241" s="473">
        <v>0</v>
      </c>
      <c r="IG241" s="473">
        <v>0</v>
      </c>
      <c r="IH241" s="473">
        <v>0</v>
      </c>
      <c r="II241" s="473">
        <v>0</v>
      </c>
      <c r="IJ241" s="473">
        <v>0</v>
      </c>
      <c r="IK241" s="473">
        <v>0</v>
      </c>
      <c r="IL241" s="473">
        <v>0</v>
      </c>
      <c r="IM241" s="473">
        <v>0</v>
      </c>
      <c r="IN241" s="473">
        <v>0</v>
      </c>
      <c r="IO241" s="473">
        <v>0</v>
      </c>
      <c r="IP241" s="473">
        <v>0</v>
      </c>
      <c r="IQ241" s="473">
        <v>0</v>
      </c>
      <c r="IR241" s="473">
        <v>0</v>
      </c>
      <c r="IS241" s="473">
        <v>0</v>
      </c>
      <c r="IT241" s="473">
        <v>0</v>
      </c>
      <c r="IU241" s="473">
        <v>0</v>
      </c>
      <c r="IV241" s="473">
        <v>0</v>
      </c>
      <c r="IW241" s="473">
        <v>0</v>
      </c>
      <c r="IX241" s="473">
        <v>0</v>
      </c>
      <c r="IY241" s="473">
        <v>0</v>
      </c>
      <c r="IZ241" s="473">
        <v>0</v>
      </c>
      <c r="JA241" s="473">
        <v>0</v>
      </c>
      <c r="JB241" s="473">
        <v>0</v>
      </c>
      <c r="JC241" s="473">
        <v>0</v>
      </c>
      <c r="JD241" s="473">
        <v>0</v>
      </c>
      <c r="JE241" s="473">
        <v>0</v>
      </c>
      <c r="JF241" s="473">
        <v>0</v>
      </c>
      <c r="JG241" s="473">
        <v>0</v>
      </c>
      <c r="JH241" s="473">
        <v>0</v>
      </c>
      <c r="JI241" s="467" t="s">
        <v>1416</v>
      </c>
      <c r="JJ241" s="467" t="s">
        <v>1416</v>
      </c>
      <c r="JK241" s="395"/>
      <c r="JL241" s="395"/>
      <c r="JM241" s="395"/>
      <c r="JN241" s="395"/>
      <c r="JO241" s="395"/>
      <c r="JP241" s="395"/>
      <c r="JQ241" s="395"/>
      <c r="JR241" s="395"/>
      <c r="JS241" s="395"/>
      <c r="JT241" s="395"/>
      <c r="JU241" s="395"/>
      <c r="JV241" s="395"/>
      <c r="JW241" s="395"/>
      <c r="JX241" s="395"/>
      <c r="JY241" s="395"/>
      <c r="JZ241" s="395"/>
      <c r="KA241" s="395"/>
      <c r="KB241" s="395"/>
      <c r="KC241" s="395"/>
      <c r="KD241" s="395"/>
      <c r="KE241" s="395"/>
      <c r="KF241" s="395"/>
      <c r="KG241" s="395"/>
      <c r="KH241" s="395"/>
      <c r="KI241" s="395"/>
      <c r="KJ241" s="395"/>
      <c r="KK241" s="395"/>
      <c r="KL241" s="395"/>
      <c r="KM241" s="395"/>
      <c r="KN241" s="395"/>
      <c r="KO241" s="395"/>
      <c r="KP241" s="395"/>
      <c r="KQ241" s="395"/>
      <c r="KR241" s="395"/>
      <c r="KS241" s="395"/>
      <c r="KT241" s="395"/>
      <c r="KU241" s="395"/>
      <c r="KV241" s="395"/>
      <c r="KW241" s="395"/>
      <c r="KX241" s="395"/>
      <c r="KY241" s="395"/>
      <c r="KZ241" s="395"/>
      <c r="LA241" s="395"/>
      <c r="LB241" s="395"/>
      <c r="LC241" s="395"/>
      <c r="LD241" s="395"/>
      <c r="LE241" s="395"/>
      <c r="LF241" s="395"/>
      <c r="LG241" s="395"/>
      <c r="LH241" s="395"/>
      <c r="LI241" s="395"/>
      <c r="LJ241" s="395"/>
      <c r="LK241" s="395"/>
      <c r="LL241" s="395"/>
      <c r="LM241" s="395"/>
      <c r="LN241" s="395"/>
      <c r="LO241" s="395"/>
      <c r="LP241" s="395"/>
      <c r="LQ241" s="395"/>
      <c r="LR241" s="395"/>
      <c r="LS241" s="395"/>
      <c r="LT241" s="395"/>
      <c r="LU241" s="395"/>
      <c r="LV241" s="395"/>
      <c r="LW241" s="395"/>
      <c r="LX241" s="395"/>
      <c r="LY241" s="395"/>
      <c r="LZ241" s="395"/>
      <c r="MA241" s="395"/>
      <c r="MB241" s="395"/>
      <c r="MC241" s="395"/>
      <c r="MD241" s="395"/>
      <c r="ME241" s="395"/>
      <c r="MF241" s="395"/>
      <c r="MG241" s="395"/>
      <c r="MH241" s="395"/>
      <c r="MI241" s="395"/>
      <c r="MJ241" s="395"/>
      <c r="MK241" s="395"/>
      <c r="ML241" s="395"/>
      <c r="MM241" s="395"/>
      <c r="MN241" s="395"/>
      <c r="MO241" s="395"/>
      <c r="MP241" s="395"/>
      <c r="MQ241" s="395"/>
      <c r="MR241" s="395"/>
      <c r="MS241" s="395"/>
      <c r="MT241" s="395"/>
      <c r="MU241" s="395"/>
      <c r="MV241" s="395"/>
      <c r="MW241" s="395"/>
      <c r="MX241" s="395"/>
      <c r="MY241" s="395"/>
      <c r="MZ241" s="395"/>
      <c r="NA241" s="395"/>
      <c r="NB241" s="395"/>
      <c r="NC241" s="395"/>
      <c r="ND241" s="395"/>
      <c r="NE241" s="395"/>
      <c r="NF241" s="395"/>
      <c r="NG241" s="489"/>
      <c r="NH241" s="475">
        <v>2.5219832419353625</v>
      </c>
      <c r="NI241" s="475">
        <v>20.987944539386085</v>
      </c>
      <c r="NJ241" s="475">
        <v>2.4499397195627726</v>
      </c>
      <c r="NK241" s="475">
        <v>4636.6517759999997</v>
      </c>
      <c r="NL241" s="475">
        <v>15.897109590800596</v>
      </c>
      <c r="NM241" s="475">
        <v>0.14557099999999998</v>
      </c>
      <c r="NN241" s="475">
        <v>0.41851799999999995</v>
      </c>
      <c r="NO241" s="475">
        <v>4.2457999999999996E-2</v>
      </c>
      <c r="NP241" s="475">
        <v>2.7823449910360943E-2</v>
      </c>
      <c r="NQ241" s="475">
        <v>0.36569134357123828</v>
      </c>
      <c r="NR241" s="475">
        <v>1.1873618474261864</v>
      </c>
      <c r="NS241" s="475">
        <v>0</v>
      </c>
      <c r="NT241" s="475">
        <v>10.952381590005398</v>
      </c>
      <c r="NU241" s="475">
        <v>0.4071357617982711</v>
      </c>
      <c r="NV241" s="475">
        <v>0</v>
      </c>
      <c r="NW241" s="475">
        <v>0.61079444120870607</v>
      </c>
      <c r="NX241" s="475">
        <v>0</v>
      </c>
      <c r="NY241" s="475">
        <v>0</v>
      </c>
      <c r="NZ241" s="475">
        <v>1.7115507069700719</v>
      </c>
      <c r="OA241" s="475">
        <v>2.0342525252557874E-2</v>
      </c>
      <c r="OB241" s="475">
        <v>0.24000000000000016</v>
      </c>
      <c r="OC241" s="475">
        <v>1.0743729344739608</v>
      </c>
      <c r="OD241" s="475">
        <v>1.3270911636912949E-17</v>
      </c>
      <c r="OE241" s="475">
        <v>1.0689963465399141E-16</v>
      </c>
      <c r="OF241" s="475">
        <v>0.11999999880790704</v>
      </c>
      <c r="OG241" s="475">
        <v>8.8432666659355161E-2</v>
      </c>
      <c r="OH241" s="475">
        <v>0.3559948040192068</v>
      </c>
      <c r="OI241" s="475">
        <v>0.12</v>
      </c>
      <c r="OJ241" s="475">
        <v>4.5900000000000003E-2</v>
      </c>
      <c r="OK241" s="475">
        <v>6.0418799999999995E-2</v>
      </c>
      <c r="OL241" s="475">
        <v>0.85108827461950598</v>
      </c>
      <c r="OM241" s="475" t="s">
        <v>1395</v>
      </c>
      <c r="ON241" s="475">
        <v>1</v>
      </c>
      <c r="OO241" s="475">
        <v>230</v>
      </c>
      <c r="OP241" s="490"/>
      <c r="OQ241" s="491" t="s">
        <v>1395</v>
      </c>
      <c r="OR241" s="478" t="s">
        <v>1395</v>
      </c>
      <c r="OS241" s="479">
        <v>635659.99999999988</v>
      </c>
      <c r="OT241" s="479">
        <v>2030</v>
      </c>
      <c r="OU241" s="479" t="s">
        <v>1395</v>
      </c>
      <c r="OV241" s="479" t="s">
        <v>1395</v>
      </c>
      <c r="OW241" s="479">
        <v>0</v>
      </c>
      <c r="OX241" s="479">
        <v>1</v>
      </c>
      <c r="OY241" s="480">
        <v>1</v>
      </c>
      <c r="OZ241" s="480">
        <v>0.83749627614834921</v>
      </c>
      <c r="PA241" s="481"/>
      <c r="PB241" s="482">
        <v>2.5219832419353625</v>
      </c>
      <c r="PC241" s="483"/>
      <c r="PD241" s="478">
        <v>296.82939783074153</v>
      </c>
      <c r="PE241" s="479">
        <v>5.2314089728694631E-14</v>
      </c>
      <c r="PF241" s="479">
        <v>525.77206908211986</v>
      </c>
      <c r="PG241" s="480">
        <v>2.5219832419353625</v>
      </c>
      <c r="PH241" s="483"/>
      <c r="PI241" s="478">
        <v>2.5219832419353625</v>
      </c>
      <c r="PJ241" s="479">
        <v>136950</v>
      </c>
      <c r="PK241" s="479">
        <v>575</v>
      </c>
      <c r="PL241" s="479">
        <v>2.1066741070399075E-3</v>
      </c>
      <c r="PM241" s="484">
        <v>36</v>
      </c>
      <c r="PN241" s="479">
        <v>8892</v>
      </c>
      <c r="PO241" s="485">
        <v>2027</v>
      </c>
      <c r="PP241" s="479">
        <v>33</v>
      </c>
      <c r="PQ241" s="479">
        <v>0</v>
      </c>
      <c r="PR241" s="486" t="s">
        <v>2070</v>
      </c>
      <c r="PS241" s="486" t="s">
        <v>1595</v>
      </c>
      <c r="PT241" s="479">
        <v>1</v>
      </c>
      <c r="PU241" s="487" t="s">
        <v>2069</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row>
    <row r="242" spans="1:457" x14ac:dyDescent="0.35">
      <c r="A242" s="459" t="s">
        <v>2071</v>
      </c>
      <c r="B242" s="460">
        <v>2.5240899160424024</v>
      </c>
      <c r="C242" s="488">
        <f>NPV(About!A$94,'H2 Data'!AE$2:BH$2)/30*AB242+B242</f>
        <v>3.8441939736710022</v>
      </c>
      <c r="D242" s="462" t="s">
        <v>1592</v>
      </c>
      <c r="E242" s="463" t="s">
        <v>2071</v>
      </c>
      <c r="F242" s="463" t="s">
        <v>1391</v>
      </c>
      <c r="G242" s="463" t="s">
        <v>1593</v>
      </c>
      <c r="H242" s="463" t="s">
        <v>2057</v>
      </c>
      <c r="I242" s="463" t="s">
        <v>1595</v>
      </c>
      <c r="J242" s="464">
        <v>2031</v>
      </c>
      <c r="K242" s="465">
        <v>575</v>
      </c>
      <c r="L242" s="466">
        <v>0.95</v>
      </c>
      <c r="M242" s="466">
        <v>2.3300000000000001E-2</v>
      </c>
      <c r="N242" s="466">
        <v>0.25</v>
      </c>
      <c r="O242" s="471">
        <v>0.12</v>
      </c>
      <c r="P242" s="465">
        <v>1</v>
      </c>
      <c r="Q242" s="465">
        <v>2</v>
      </c>
      <c r="R242" s="465">
        <v>30</v>
      </c>
      <c r="S242" s="467" t="s">
        <v>1395</v>
      </c>
      <c r="T242" s="468">
        <v>43320.000000000007</v>
      </c>
      <c r="U242" s="468">
        <v>427014.00000000006</v>
      </c>
      <c r="V242" s="468">
        <v>148527</v>
      </c>
      <c r="W242" s="468">
        <v>29704.000000000004</v>
      </c>
      <c r="X242" s="465">
        <v>0</v>
      </c>
      <c r="Y242" s="469" t="s">
        <v>2058</v>
      </c>
      <c r="Z242" s="470">
        <v>18.559999999999999</v>
      </c>
      <c r="AA242" s="469" t="s">
        <v>1397</v>
      </c>
      <c r="AB242" s="465">
        <v>8.9999999999999993E-3</v>
      </c>
      <c r="AC242" s="466">
        <v>0.7</v>
      </c>
      <c r="AD242" s="466">
        <v>0.7</v>
      </c>
      <c r="AE242" s="466">
        <v>0.7</v>
      </c>
      <c r="AF242" s="467" t="s">
        <v>1398</v>
      </c>
      <c r="AG242" s="465">
        <v>456</v>
      </c>
      <c r="AH242" s="465">
        <v>456</v>
      </c>
      <c r="AI242" s="465">
        <v>456</v>
      </c>
      <c r="AJ242" s="465">
        <v>30</v>
      </c>
      <c r="AK242" s="469" t="s">
        <v>1399</v>
      </c>
      <c r="AL242" s="466">
        <v>1</v>
      </c>
      <c r="AM242" s="466">
        <v>0</v>
      </c>
      <c r="AN242" s="469" t="s">
        <v>1400</v>
      </c>
      <c r="AO242" s="466"/>
      <c r="AP242" s="466"/>
      <c r="AQ242" s="466"/>
      <c r="AR242" s="466"/>
      <c r="AS242" s="466"/>
      <c r="AT242" s="466"/>
      <c r="AU242" s="466"/>
      <c r="AV242" s="466"/>
      <c r="AW242" s="466"/>
      <c r="AX242" s="466"/>
      <c r="AY242" s="466"/>
      <c r="AZ242" s="466"/>
      <c r="BA242" s="466"/>
      <c r="BB242" s="466"/>
      <c r="BC242" s="466"/>
      <c r="BD242" s="466"/>
      <c r="BE242" s="466"/>
      <c r="BF242" s="466"/>
      <c r="BG242" s="466"/>
      <c r="BH242" s="466"/>
      <c r="BI242" s="466"/>
      <c r="BJ242" s="466"/>
      <c r="BK242" s="466"/>
      <c r="BL242" s="466"/>
      <c r="BM242" s="466"/>
      <c r="BN242" s="466"/>
      <c r="BO242" s="466"/>
      <c r="BP242" s="466"/>
      <c r="BQ242" s="466"/>
      <c r="BR242" s="466"/>
      <c r="BS242" s="466"/>
      <c r="BT242" s="466"/>
      <c r="BU242" s="466"/>
      <c r="BV242" s="466"/>
      <c r="BW242" s="466"/>
      <c r="BX242" s="466"/>
      <c r="BY242" s="466"/>
      <c r="BZ242" s="466"/>
      <c r="CA242" s="466"/>
      <c r="CB242" s="466"/>
      <c r="CC242" s="466"/>
      <c r="CD242" s="466"/>
      <c r="CE242" s="466"/>
      <c r="CF242" s="466"/>
      <c r="CG242" s="466"/>
      <c r="CH242" s="466"/>
      <c r="CI242" s="466"/>
      <c r="CJ242" s="466"/>
      <c r="CK242" s="466"/>
      <c r="CL242" s="466"/>
      <c r="CM242" s="466"/>
      <c r="CN242" s="466"/>
      <c r="CO242" s="466"/>
      <c r="CP242" s="466"/>
      <c r="CQ242" s="466"/>
      <c r="CR242" s="466"/>
      <c r="CS242" s="466"/>
      <c r="CT242" s="466"/>
      <c r="CU242" s="466"/>
      <c r="CV242" s="466"/>
      <c r="CW242" s="466"/>
      <c r="CX242" s="466"/>
      <c r="CY242" s="466"/>
      <c r="CZ242" s="466"/>
      <c r="DA242" s="466"/>
      <c r="DB242" s="466"/>
      <c r="DC242" s="466"/>
      <c r="DD242" s="466"/>
      <c r="DE242" s="466"/>
      <c r="DF242" s="466"/>
      <c r="DG242" s="466"/>
      <c r="DH242" s="466"/>
      <c r="DI242" s="466"/>
      <c r="DJ242" s="466"/>
      <c r="DK242" s="466"/>
      <c r="DL242" s="466"/>
      <c r="DM242" s="466"/>
      <c r="DN242" s="466"/>
      <c r="DO242" s="466"/>
      <c r="DP242" s="466"/>
      <c r="DQ242" s="466"/>
      <c r="DR242" s="466"/>
      <c r="DS242" s="466"/>
      <c r="DT242" s="466"/>
      <c r="DU242" s="466"/>
      <c r="DV242" s="466"/>
      <c r="DW242" s="471"/>
      <c r="DX242" s="466"/>
      <c r="DY242" s="466"/>
      <c r="DZ242" s="466"/>
      <c r="EA242" s="466"/>
      <c r="EB242" s="466"/>
      <c r="EC242" s="466"/>
      <c r="ED242" s="466"/>
      <c r="EE242" s="466"/>
      <c r="EF242" s="466"/>
      <c r="EG242" s="466"/>
      <c r="EH242" s="466"/>
      <c r="EI242" s="466"/>
      <c r="EJ242" s="466"/>
      <c r="EK242" s="465"/>
      <c r="EL242" s="465"/>
      <c r="EM242" s="465"/>
      <c r="EN242" s="465"/>
      <c r="EO242" s="466"/>
      <c r="EP242" s="466"/>
      <c r="EQ242" s="466"/>
      <c r="ER242" s="465"/>
      <c r="ES242" s="465"/>
      <c r="ET242" s="465"/>
      <c r="EU242" s="465"/>
      <c r="EV242" s="465"/>
      <c r="EW242" s="467"/>
      <c r="EX242" s="467" t="s">
        <v>1401</v>
      </c>
      <c r="EY242" s="467">
        <v>0</v>
      </c>
      <c r="EZ242" s="467">
        <v>0</v>
      </c>
      <c r="FA242" s="467">
        <v>0</v>
      </c>
      <c r="FB242" s="469" t="s">
        <v>1402</v>
      </c>
      <c r="FC242" s="467">
        <v>62.117280000000001</v>
      </c>
      <c r="FD242" s="469" t="s">
        <v>2059</v>
      </c>
      <c r="FE242" s="467">
        <v>1589.991</v>
      </c>
      <c r="FF242" s="469" t="s">
        <v>1404</v>
      </c>
      <c r="FG242" s="467">
        <v>0</v>
      </c>
      <c r="FH242" s="469" t="s">
        <v>1405</v>
      </c>
      <c r="FI242" s="467">
        <v>0</v>
      </c>
      <c r="FJ242" s="469" t="s">
        <v>1405</v>
      </c>
      <c r="FK242" s="467">
        <v>0</v>
      </c>
      <c r="FL242" s="472">
        <v>0</v>
      </c>
      <c r="FM242" s="473">
        <v>0</v>
      </c>
      <c r="FN242" s="473">
        <v>0</v>
      </c>
      <c r="FO242" s="473">
        <v>0</v>
      </c>
      <c r="FP242" s="473">
        <v>0</v>
      </c>
      <c r="FQ242" s="473">
        <v>0</v>
      </c>
      <c r="FR242" s="473">
        <v>0</v>
      </c>
      <c r="FS242" s="473">
        <v>0</v>
      </c>
      <c r="FT242" s="473">
        <v>0</v>
      </c>
      <c r="FU242" s="473">
        <v>0</v>
      </c>
      <c r="FV242" s="473">
        <v>0</v>
      </c>
      <c r="FW242" s="473">
        <v>0</v>
      </c>
      <c r="FX242" s="473">
        <v>0</v>
      </c>
      <c r="FY242" s="473">
        <v>0</v>
      </c>
      <c r="FZ242" s="473">
        <v>0</v>
      </c>
      <c r="GA242" s="473">
        <v>0</v>
      </c>
      <c r="GB242" s="473">
        <v>0</v>
      </c>
      <c r="GC242" s="473">
        <v>0</v>
      </c>
      <c r="GD242" s="473">
        <v>0</v>
      </c>
      <c r="GE242" s="473">
        <v>0</v>
      </c>
      <c r="GF242" s="473">
        <v>0</v>
      </c>
      <c r="GG242" s="473">
        <v>0</v>
      </c>
      <c r="GH242" s="473">
        <v>0</v>
      </c>
      <c r="GI242" s="473">
        <v>0</v>
      </c>
      <c r="GJ242" s="473">
        <v>0</v>
      </c>
      <c r="GK242" s="473">
        <v>0</v>
      </c>
      <c r="GL242" s="473">
        <v>0</v>
      </c>
      <c r="GM242" s="473">
        <v>0</v>
      </c>
      <c r="GN242" s="473">
        <v>0</v>
      </c>
      <c r="GO242" s="473">
        <v>0</v>
      </c>
      <c r="GP242" s="473">
        <v>0</v>
      </c>
      <c r="GQ242" s="473">
        <v>0</v>
      </c>
      <c r="GR242" s="473">
        <v>0</v>
      </c>
      <c r="GS242" s="473">
        <v>0</v>
      </c>
      <c r="GT242" s="473">
        <v>0</v>
      </c>
      <c r="GU242" s="473">
        <v>0</v>
      </c>
      <c r="GV242" s="473">
        <v>0</v>
      </c>
      <c r="GW242" s="473">
        <v>0</v>
      </c>
      <c r="GX242" s="473">
        <v>0</v>
      </c>
      <c r="GY242" s="473">
        <v>0</v>
      </c>
      <c r="GZ242" s="473">
        <v>0</v>
      </c>
      <c r="HA242" s="473">
        <v>0</v>
      </c>
      <c r="HB242" s="473">
        <v>0</v>
      </c>
      <c r="HC242" s="473">
        <v>0</v>
      </c>
      <c r="HD242" s="473">
        <v>0</v>
      </c>
      <c r="HE242" s="473">
        <v>0</v>
      </c>
      <c r="HF242" s="473">
        <v>0</v>
      </c>
      <c r="HG242" s="473">
        <v>0</v>
      </c>
      <c r="HH242" s="473">
        <v>0</v>
      </c>
      <c r="HI242" s="473">
        <v>0</v>
      </c>
      <c r="HJ242" s="473">
        <v>0</v>
      </c>
      <c r="HK242" s="473">
        <v>0</v>
      </c>
      <c r="HL242" s="473">
        <v>0</v>
      </c>
      <c r="HM242" s="473">
        <v>0</v>
      </c>
      <c r="HN242" s="473">
        <v>0</v>
      </c>
      <c r="HO242" s="473">
        <v>0</v>
      </c>
      <c r="HP242" s="473">
        <v>0</v>
      </c>
      <c r="HQ242" s="473">
        <v>0</v>
      </c>
      <c r="HR242" s="473">
        <v>0</v>
      </c>
      <c r="HS242" s="473">
        <v>0</v>
      </c>
      <c r="HT242" s="473">
        <v>0</v>
      </c>
      <c r="HU242" s="473">
        <v>0</v>
      </c>
      <c r="HV242" s="473">
        <v>0</v>
      </c>
      <c r="HW242" s="473">
        <v>0</v>
      </c>
      <c r="HX242" s="473">
        <v>0</v>
      </c>
      <c r="HY242" s="473">
        <v>0</v>
      </c>
      <c r="HZ242" s="473">
        <v>0</v>
      </c>
      <c r="IA242" s="473">
        <v>0</v>
      </c>
      <c r="IB242" s="473">
        <v>0</v>
      </c>
      <c r="IC242" s="473">
        <v>0</v>
      </c>
      <c r="ID242" s="473">
        <v>0</v>
      </c>
      <c r="IE242" s="473">
        <v>0</v>
      </c>
      <c r="IF242" s="473">
        <v>0</v>
      </c>
      <c r="IG242" s="473">
        <v>0</v>
      </c>
      <c r="IH242" s="473">
        <v>0</v>
      </c>
      <c r="II242" s="473">
        <v>0</v>
      </c>
      <c r="IJ242" s="473">
        <v>0</v>
      </c>
      <c r="IK242" s="473">
        <v>0</v>
      </c>
      <c r="IL242" s="473">
        <v>0</v>
      </c>
      <c r="IM242" s="473">
        <v>0</v>
      </c>
      <c r="IN242" s="473">
        <v>0</v>
      </c>
      <c r="IO242" s="473">
        <v>0</v>
      </c>
      <c r="IP242" s="473">
        <v>0</v>
      </c>
      <c r="IQ242" s="473">
        <v>0</v>
      </c>
      <c r="IR242" s="473">
        <v>0</v>
      </c>
      <c r="IS242" s="473">
        <v>0</v>
      </c>
      <c r="IT242" s="473">
        <v>0</v>
      </c>
      <c r="IU242" s="473">
        <v>0</v>
      </c>
      <c r="IV242" s="473">
        <v>0</v>
      </c>
      <c r="IW242" s="473">
        <v>0</v>
      </c>
      <c r="IX242" s="473">
        <v>0</v>
      </c>
      <c r="IY242" s="473">
        <v>0</v>
      </c>
      <c r="IZ242" s="473">
        <v>0</v>
      </c>
      <c r="JA242" s="473">
        <v>0</v>
      </c>
      <c r="JB242" s="473">
        <v>0</v>
      </c>
      <c r="JC242" s="473">
        <v>0</v>
      </c>
      <c r="JD242" s="473">
        <v>0</v>
      </c>
      <c r="JE242" s="473">
        <v>0</v>
      </c>
      <c r="JF242" s="473">
        <v>0</v>
      </c>
      <c r="JG242" s="473">
        <v>0</v>
      </c>
      <c r="JH242" s="473">
        <v>0</v>
      </c>
      <c r="JI242" s="467" t="s">
        <v>1416</v>
      </c>
      <c r="JJ242" s="467" t="s">
        <v>1416</v>
      </c>
      <c r="JK242" s="395"/>
      <c r="JL242" s="395"/>
      <c r="JM242" s="395"/>
      <c r="JN242" s="395"/>
      <c r="JO242" s="395"/>
      <c r="JP242" s="395"/>
      <c r="JQ242" s="395"/>
      <c r="JR242" s="395"/>
      <c r="JS242" s="395"/>
      <c r="JT242" s="395"/>
      <c r="JU242" s="395"/>
      <c r="JV242" s="395"/>
      <c r="JW242" s="395"/>
      <c r="JX242" s="395"/>
      <c r="JY242" s="395"/>
      <c r="JZ242" s="395"/>
      <c r="KA242" s="395"/>
      <c r="KB242" s="395"/>
      <c r="KC242" s="395"/>
      <c r="KD242" s="395"/>
      <c r="KE242" s="395"/>
      <c r="KF242" s="395"/>
      <c r="KG242" s="395"/>
      <c r="KH242" s="395"/>
      <c r="KI242" s="395"/>
      <c r="KJ242" s="395"/>
      <c r="KK242" s="395"/>
      <c r="KL242" s="395"/>
      <c r="KM242" s="395"/>
      <c r="KN242" s="395"/>
      <c r="KO242" s="395"/>
      <c r="KP242" s="395"/>
      <c r="KQ242" s="395"/>
      <c r="KR242" s="395"/>
      <c r="KS242" s="395"/>
      <c r="KT242" s="395"/>
      <c r="KU242" s="395"/>
      <c r="KV242" s="395"/>
      <c r="KW242" s="395"/>
      <c r="KX242" s="395"/>
      <c r="KY242" s="395"/>
      <c r="KZ242" s="395"/>
      <c r="LA242" s="395"/>
      <c r="LB242" s="395"/>
      <c r="LC242" s="395"/>
      <c r="LD242" s="395"/>
      <c r="LE242" s="395"/>
      <c r="LF242" s="395"/>
      <c r="LG242" s="395"/>
      <c r="LH242" s="395"/>
      <c r="LI242" s="395"/>
      <c r="LJ242" s="395"/>
      <c r="LK242" s="395"/>
      <c r="LL242" s="395"/>
      <c r="LM242" s="395"/>
      <c r="LN242" s="395"/>
      <c r="LO242" s="395"/>
      <c r="LP242" s="395"/>
      <c r="LQ242" s="395"/>
      <c r="LR242" s="395"/>
      <c r="LS242" s="395"/>
      <c r="LT242" s="395"/>
      <c r="LU242" s="395"/>
      <c r="LV242" s="395"/>
      <c r="LW242" s="395"/>
      <c r="LX242" s="395"/>
      <c r="LY242" s="395"/>
      <c r="LZ242" s="395"/>
      <c r="MA242" s="395"/>
      <c r="MB242" s="395"/>
      <c r="MC242" s="395"/>
      <c r="MD242" s="395"/>
      <c r="ME242" s="395"/>
      <c r="MF242" s="395"/>
      <c r="MG242" s="395"/>
      <c r="MH242" s="395"/>
      <c r="MI242" s="395"/>
      <c r="MJ242" s="395"/>
      <c r="MK242" s="395"/>
      <c r="ML242" s="395"/>
      <c r="MM242" s="395"/>
      <c r="MN242" s="395"/>
      <c r="MO242" s="395"/>
      <c r="MP242" s="395"/>
      <c r="MQ242" s="395"/>
      <c r="MR242" s="395"/>
      <c r="MS242" s="395"/>
      <c r="MT242" s="395"/>
      <c r="MU242" s="395"/>
      <c r="MV242" s="395"/>
      <c r="MW242" s="395"/>
      <c r="MX242" s="395"/>
      <c r="MY242" s="395"/>
      <c r="MZ242" s="395"/>
      <c r="NA242" s="395"/>
      <c r="NB242" s="395"/>
      <c r="NC242" s="395"/>
      <c r="ND242" s="395"/>
      <c r="NE242" s="395"/>
      <c r="NF242" s="395"/>
      <c r="NG242" s="489"/>
      <c r="NH242" s="475">
        <v>2.5240899160424024</v>
      </c>
      <c r="NI242" s="475">
        <v>21.005476281304873</v>
      </c>
      <c r="NJ242" s="475">
        <v>2.477552064484791</v>
      </c>
      <c r="NK242" s="475">
        <v>4637.074943999999</v>
      </c>
      <c r="NL242" s="475">
        <v>15.912159531008497</v>
      </c>
      <c r="NM242" s="475">
        <v>0.14852699999999999</v>
      </c>
      <c r="NN242" s="475">
        <v>0.42701400000000006</v>
      </c>
      <c r="NO242" s="475">
        <v>4.3320000000000004E-2</v>
      </c>
      <c r="NP242" s="475">
        <v>2.8199916051076294E-2</v>
      </c>
      <c r="NQ242" s="475">
        <v>0.37028802747451045</v>
      </c>
      <c r="NR242" s="475">
        <v>1.2114697774732501</v>
      </c>
      <c r="NS242" s="475">
        <v>0</v>
      </c>
      <c r="NT242" s="475">
        <v>11.073147130504411</v>
      </c>
      <c r="NU242" s="475">
        <v>0.41544747017348604</v>
      </c>
      <c r="NV242" s="475">
        <v>0</v>
      </c>
      <c r="NW242" s="475">
        <v>0.5717677936143537</v>
      </c>
      <c r="NX242" s="475">
        <v>0</v>
      </c>
      <c r="NY242" s="475">
        <v>0</v>
      </c>
      <c r="NZ242" s="475">
        <v>1.5947784996663334</v>
      </c>
      <c r="OA242" s="475">
        <v>2.0339494949490316E-2</v>
      </c>
      <c r="OB242" s="475">
        <v>0.24000000000000016</v>
      </c>
      <c r="OC242" s="475">
        <v>1.0604217199388943</v>
      </c>
      <c r="OD242" s="475">
        <v>-2.0759848320650248E-8</v>
      </c>
      <c r="OE242" s="475">
        <v>-1.6722439736370806E-7</v>
      </c>
      <c r="OF242" s="475">
        <v>0.11999995112419123</v>
      </c>
      <c r="OG242" s="475">
        <v>8.6689963936805739E-2</v>
      </c>
      <c r="OH242" s="475">
        <v>0.33903606308594475</v>
      </c>
      <c r="OI242" s="475">
        <v>0.12</v>
      </c>
      <c r="OJ242" s="475">
        <v>4.5600000000000002E-2</v>
      </c>
      <c r="OK242" s="475">
        <v>6.0259199999999999E-2</v>
      </c>
      <c r="OL242" s="475">
        <v>0.83421733578601298</v>
      </c>
      <c r="OM242" s="475" t="s">
        <v>1395</v>
      </c>
      <c r="ON242" s="475">
        <v>1</v>
      </c>
      <c r="OO242" s="475">
        <v>231</v>
      </c>
      <c r="OP242" s="490"/>
      <c r="OQ242" s="491" t="s">
        <v>1395</v>
      </c>
      <c r="OR242" s="478" t="s">
        <v>1395</v>
      </c>
      <c r="OS242" s="479">
        <v>648565</v>
      </c>
      <c r="OT242" s="479">
        <v>2031</v>
      </c>
      <c r="OU242" s="479" t="s">
        <v>1395</v>
      </c>
      <c r="OV242" s="479" t="s">
        <v>1395</v>
      </c>
      <c r="OW242" s="479">
        <v>0</v>
      </c>
      <c r="OX242" s="479">
        <v>1</v>
      </c>
      <c r="OY242" s="480">
        <v>1</v>
      </c>
      <c r="OZ242" s="480">
        <v>0.82080415955833841</v>
      </c>
      <c r="PA242" s="481"/>
      <c r="PB242" s="482">
        <v>2.5240899160424024</v>
      </c>
      <c r="PC242" s="483"/>
      <c r="PD242" s="478">
        <v>296.85213041907394</v>
      </c>
      <c r="PE242" s="479">
        <v>-8.0213357467125114E-5</v>
      </c>
      <c r="PF242" s="479">
        <v>508.65775465980147</v>
      </c>
      <c r="PG242" s="480">
        <v>2.5240899160424024</v>
      </c>
      <c r="PH242" s="483"/>
      <c r="PI242" s="478">
        <v>2.5240899160424024</v>
      </c>
      <c r="PJ242" s="479">
        <v>137525</v>
      </c>
      <c r="PK242" s="479">
        <v>575</v>
      </c>
      <c r="PL242" s="479">
        <v>-3.9649201588667804E-2</v>
      </c>
      <c r="PM242" s="484">
        <v>36</v>
      </c>
      <c r="PN242" s="479">
        <v>8856</v>
      </c>
      <c r="PO242" s="485">
        <v>2028</v>
      </c>
      <c r="PP242" s="479">
        <v>33</v>
      </c>
      <c r="PQ242" s="479">
        <v>0</v>
      </c>
      <c r="PR242" s="486" t="s">
        <v>2072</v>
      </c>
      <c r="PS242" s="486" t="s">
        <v>1595</v>
      </c>
      <c r="PT242" s="479">
        <v>1</v>
      </c>
      <c r="PU242" s="487" t="s">
        <v>2071</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row>
    <row r="243" spans="1:457" x14ac:dyDescent="0.35">
      <c r="A243" s="459" t="s">
        <v>2073</v>
      </c>
      <c r="B243" s="460">
        <v>2.4844407144537346</v>
      </c>
      <c r="C243" s="488">
        <f>NPV(About!A$94,'H2 Data'!AE$2:BH$2)/30*AB243+B243</f>
        <v>3.8045447720823344</v>
      </c>
      <c r="D243" s="462" t="s">
        <v>1592</v>
      </c>
      <c r="E243" s="463" t="s">
        <v>2073</v>
      </c>
      <c r="F243" s="463" t="s">
        <v>1391</v>
      </c>
      <c r="G243" s="463" t="s">
        <v>1593</v>
      </c>
      <c r="H243" s="463" t="s">
        <v>2057</v>
      </c>
      <c r="I243" s="463" t="s">
        <v>1595</v>
      </c>
      <c r="J243" s="464">
        <v>2032</v>
      </c>
      <c r="K243" s="465">
        <v>575</v>
      </c>
      <c r="L243" s="466">
        <v>0.95</v>
      </c>
      <c r="M243" s="466">
        <v>2.3300000000000001E-2</v>
      </c>
      <c r="N243" s="466">
        <v>0.25</v>
      </c>
      <c r="O243" s="471">
        <v>0.12</v>
      </c>
      <c r="P243" s="465">
        <v>1</v>
      </c>
      <c r="Q243" s="465">
        <v>2</v>
      </c>
      <c r="R243" s="465">
        <v>30</v>
      </c>
      <c r="S243" s="467" t="s">
        <v>1395</v>
      </c>
      <c r="T243" s="468">
        <v>44204</v>
      </c>
      <c r="U243" s="468">
        <v>435725</v>
      </c>
      <c r="V243" s="468">
        <v>151556</v>
      </c>
      <c r="W243" s="468">
        <v>30310</v>
      </c>
      <c r="X243" s="465">
        <v>0</v>
      </c>
      <c r="Y243" s="469" t="s">
        <v>2058</v>
      </c>
      <c r="Z243" s="470">
        <v>18.559999999999999</v>
      </c>
      <c r="AA243" s="469" t="s">
        <v>1397</v>
      </c>
      <c r="AB243" s="465">
        <v>8.9999999999999993E-3</v>
      </c>
      <c r="AC243" s="466">
        <v>0.7</v>
      </c>
      <c r="AD243" s="466">
        <v>0.7</v>
      </c>
      <c r="AE243" s="466">
        <v>0.7</v>
      </c>
      <c r="AF243" s="467" t="s">
        <v>1398</v>
      </c>
      <c r="AG243" s="465">
        <v>454</v>
      </c>
      <c r="AH243" s="465">
        <v>454</v>
      </c>
      <c r="AI243" s="465">
        <v>454</v>
      </c>
      <c r="AJ243" s="465">
        <v>30</v>
      </c>
      <c r="AK243" s="469" t="s">
        <v>1399</v>
      </c>
      <c r="AL243" s="466">
        <v>1</v>
      </c>
      <c r="AM243" s="466">
        <v>0</v>
      </c>
      <c r="AN243" s="469" t="s">
        <v>1400</v>
      </c>
      <c r="AO243" s="466"/>
      <c r="AP243" s="466"/>
      <c r="AQ243" s="466"/>
      <c r="AR243" s="466"/>
      <c r="AS243" s="466"/>
      <c r="AT243" s="466"/>
      <c r="AU243" s="466"/>
      <c r="AV243" s="466"/>
      <c r="AW243" s="466"/>
      <c r="AX243" s="466"/>
      <c r="AY243" s="466"/>
      <c r="AZ243" s="466"/>
      <c r="BA243" s="466"/>
      <c r="BB243" s="466"/>
      <c r="BC243" s="466"/>
      <c r="BD243" s="466"/>
      <c r="BE243" s="466"/>
      <c r="BF243" s="466"/>
      <c r="BG243" s="466"/>
      <c r="BH243" s="466"/>
      <c r="BI243" s="466"/>
      <c r="BJ243" s="466"/>
      <c r="BK243" s="466"/>
      <c r="BL243" s="466"/>
      <c r="BM243" s="466"/>
      <c r="BN243" s="466"/>
      <c r="BO243" s="466"/>
      <c r="BP243" s="466"/>
      <c r="BQ243" s="466"/>
      <c r="BR243" s="466"/>
      <c r="BS243" s="466"/>
      <c r="BT243" s="466"/>
      <c r="BU243" s="466"/>
      <c r="BV243" s="466"/>
      <c r="BW243" s="466"/>
      <c r="BX243" s="466"/>
      <c r="BY243" s="466"/>
      <c r="BZ243" s="466"/>
      <c r="CA243" s="466"/>
      <c r="CB243" s="466"/>
      <c r="CC243" s="466"/>
      <c r="CD243" s="466"/>
      <c r="CE243" s="466"/>
      <c r="CF243" s="466"/>
      <c r="CG243" s="466"/>
      <c r="CH243" s="466"/>
      <c r="CI243" s="466"/>
      <c r="CJ243" s="466"/>
      <c r="CK243" s="466"/>
      <c r="CL243" s="466"/>
      <c r="CM243" s="466"/>
      <c r="CN243" s="466"/>
      <c r="CO243" s="466"/>
      <c r="CP243" s="466"/>
      <c r="CQ243" s="466"/>
      <c r="CR243" s="466"/>
      <c r="CS243" s="466"/>
      <c r="CT243" s="466"/>
      <c r="CU243" s="466"/>
      <c r="CV243" s="466"/>
      <c r="CW243" s="466"/>
      <c r="CX243" s="466"/>
      <c r="CY243" s="466"/>
      <c r="CZ243" s="466"/>
      <c r="DA243" s="466"/>
      <c r="DB243" s="466"/>
      <c r="DC243" s="466"/>
      <c r="DD243" s="466"/>
      <c r="DE243" s="466"/>
      <c r="DF243" s="466"/>
      <c r="DG243" s="466"/>
      <c r="DH243" s="466"/>
      <c r="DI243" s="466"/>
      <c r="DJ243" s="466"/>
      <c r="DK243" s="466"/>
      <c r="DL243" s="466"/>
      <c r="DM243" s="466"/>
      <c r="DN243" s="466"/>
      <c r="DO243" s="466"/>
      <c r="DP243" s="466"/>
      <c r="DQ243" s="466"/>
      <c r="DR243" s="466"/>
      <c r="DS243" s="466"/>
      <c r="DT243" s="466"/>
      <c r="DU243" s="466"/>
      <c r="DV243" s="466"/>
      <c r="DW243" s="471"/>
      <c r="DX243" s="466"/>
      <c r="DY243" s="466"/>
      <c r="DZ243" s="466"/>
      <c r="EA243" s="466"/>
      <c r="EB243" s="466"/>
      <c r="EC243" s="466"/>
      <c r="ED243" s="466"/>
      <c r="EE243" s="466"/>
      <c r="EF243" s="466"/>
      <c r="EG243" s="466"/>
      <c r="EH243" s="466"/>
      <c r="EI243" s="466"/>
      <c r="EJ243" s="466"/>
      <c r="EK243" s="465"/>
      <c r="EL243" s="465"/>
      <c r="EM243" s="465"/>
      <c r="EN243" s="465"/>
      <c r="EO243" s="466"/>
      <c r="EP243" s="466"/>
      <c r="EQ243" s="466"/>
      <c r="ER243" s="465"/>
      <c r="ES243" s="465"/>
      <c r="ET243" s="465"/>
      <c r="EU243" s="465"/>
      <c r="EV243" s="465"/>
      <c r="EW243" s="467"/>
      <c r="EX243" s="467" t="s">
        <v>1401</v>
      </c>
      <c r="EY243" s="467">
        <v>0</v>
      </c>
      <c r="EZ243" s="467">
        <v>0</v>
      </c>
      <c r="FA243" s="467">
        <v>0</v>
      </c>
      <c r="FB243" s="469" t="s">
        <v>1402</v>
      </c>
      <c r="FC243" s="467">
        <v>62.117280000000001</v>
      </c>
      <c r="FD243" s="469" t="s">
        <v>2059</v>
      </c>
      <c r="FE243" s="467">
        <v>1589.991</v>
      </c>
      <c r="FF243" s="469" t="s">
        <v>1404</v>
      </c>
      <c r="FG243" s="467">
        <v>0</v>
      </c>
      <c r="FH243" s="469" t="s">
        <v>1405</v>
      </c>
      <c r="FI243" s="467">
        <v>0</v>
      </c>
      <c r="FJ243" s="469" t="s">
        <v>1405</v>
      </c>
      <c r="FK243" s="467">
        <v>0</v>
      </c>
      <c r="FL243" s="472">
        <v>0</v>
      </c>
      <c r="FM243" s="473">
        <v>0</v>
      </c>
      <c r="FN243" s="473">
        <v>0</v>
      </c>
      <c r="FO243" s="473">
        <v>0</v>
      </c>
      <c r="FP243" s="473">
        <v>0</v>
      </c>
      <c r="FQ243" s="473">
        <v>0</v>
      </c>
      <c r="FR243" s="473">
        <v>0</v>
      </c>
      <c r="FS243" s="473">
        <v>0</v>
      </c>
      <c r="FT243" s="473">
        <v>0</v>
      </c>
      <c r="FU243" s="473">
        <v>0</v>
      </c>
      <c r="FV243" s="473">
        <v>0</v>
      </c>
      <c r="FW243" s="473">
        <v>0</v>
      </c>
      <c r="FX243" s="473">
        <v>0</v>
      </c>
      <c r="FY243" s="473">
        <v>0</v>
      </c>
      <c r="FZ243" s="473">
        <v>0</v>
      </c>
      <c r="GA243" s="473">
        <v>0</v>
      </c>
      <c r="GB243" s="473">
        <v>0</v>
      </c>
      <c r="GC243" s="473">
        <v>0</v>
      </c>
      <c r="GD243" s="473">
        <v>0</v>
      </c>
      <c r="GE243" s="473">
        <v>0</v>
      </c>
      <c r="GF243" s="473">
        <v>0</v>
      </c>
      <c r="GG243" s="473">
        <v>0</v>
      </c>
      <c r="GH243" s="473">
        <v>0</v>
      </c>
      <c r="GI243" s="473">
        <v>0</v>
      </c>
      <c r="GJ243" s="473">
        <v>0</v>
      </c>
      <c r="GK243" s="473">
        <v>0</v>
      </c>
      <c r="GL243" s="473">
        <v>0</v>
      </c>
      <c r="GM243" s="473">
        <v>0</v>
      </c>
      <c r="GN243" s="473">
        <v>0</v>
      </c>
      <c r="GO243" s="473">
        <v>0</v>
      </c>
      <c r="GP243" s="473">
        <v>0</v>
      </c>
      <c r="GQ243" s="473">
        <v>0</v>
      </c>
      <c r="GR243" s="473">
        <v>0</v>
      </c>
      <c r="GS243" s="473">
        <v>0</v>
      </c>
      <c r="GT243" s="473">
        <v>0</v>
      </c>
      <c r="GU243" s="473">
        <v>0</v>
      </c>
      <c r="GV243" s="473">
        <v>0</v>
      </c>
      <c r="GW243" s="473">
        <v>0</v>
      </c>
      <c r="GX243" s="473">
        <v>0</v>
      </c>
      <c r="GY243" s="473">
        <v>0</v>
      </c>
      <c r="GZ243" s="473">
        <v>0</v>
      </c>
      <c r="HA243" s="473">
        <v>0</v>
      </c>
      <c r="HB243" s="473">
        <v>0</v>
      </c>
      <c r="HC243" s="473">
        <v>0</v>
      </c>
      <c r="HD243" s="473">
        <v>0</v>
      </c>
      <c r="HE243" s="473">
        <v>0</v>
      </c>
      <c r="HF243" s="473">
        <v>0</v>
      </c>
      <c r="HG243" s="473">
        <v>0</v>
      </c>
      <c r="HH243" s="473">
        <v>0</v>
      </c>
      <c r="HI243" s="473">
        <v>0</v>
      </c>
      <c r="HJ243" s="473">
        <v>0</v>
      </c>
      <c r="HK243" s="473">
        <v>0</v>
      </c>
      <c r="HL243" s="473">
        <v>0</v>
      </c>
      <c r="HM243" s="473">
        <v>0</v>
      </c>
      <c r="HN243" s="473">
        <v>0</v>
      </c>
      <c r="HO243" s="473">
        <v>0</v>
      </c>
      <c r="HP243" s="473">
        <v>0</v>
      </c>
      <c r="HQ243" s="473">
        <v>0</v>
      </c>
      <c r="HR243" s="473">
        <v>0</v>
      </c>
      <c r="HS243" s="473">
        <v>0</v>
      </c>
      <c r="HT243" s="473">
        <v>0</v>
      </c>
      <c r="HU243" s="473">
        <v>0</v>
      </c>
      <c r="HV243" s="473">
        <v>0</v>
      </c>
      <c r="HW243" s="473">
        <v>0</v>
      </c>
      <c r="HX243" s="473">
        <v>0</v>
      </c>
      <c r="HY243" s="473">
        <v>0</v>
      </c>
      <c r="HZ243" s="473">
        <v>0</v>
      </c>
      <c r="IA243" s="473">
        <v>0</v>
      </c>
      <c r="IB243" s="473">
        <v>0</v>
      </c>
      <c r="IC243" s="473">
        <v>0</v>
      </c>
      <c r="ID243" s="473">
        <v>0</v>
      </c>
      <c r="IE243" s="473">
        <v>0</v>
      </c>
      <c r="IF243" s="473">
        <v>0</v>
      </c>
      <c r="IG243" s="473">
        <v>0</v>
      </c>
      <c r="IH243" s="473">
        <v>0</v>
      </c>
      <c r="II243" s="473">
        <v>0</v>
      </c>
      <c r="IJ243" s="473">
        <v>0</v>
      </c>
      <c r="IK243" s="473">
        <v>0</v>
      </c>
      <c r="IL243" s="473">
        <v>0</v>
      </c>
      <c r="IM243" s="473">
        <v>0</v>
      </c>
      <c r="IN243" s="473">
        <v>0</v>
      </c>
      <c r="IO243" s="473">
        <v>0</v>
      </c>
      <c r="IP243" s="473">
        <v>0</v>
      </c>
      <c r="IQ243" s="473">
        <v>0</v>
      </c>
      <c r="IR243" s="473">
        <v>0</v>
      </c>
      <c r="IS243" s="473">
        <v>0</v>
      </c>
      <c r="IT243" s="473">
        <v>0</v>
      </c>
      <c r="IU243" s="473">
        <v>0</v>
      </c>
      <c r="IV243" s="473">
        <v>0</v>
      </c>
      <c r="IW243" s="473">
        <v>0</v>
      </c>
      <c r="IX243" s="473">
        <v>0</v>
      </c>
      <c r="IY243" s="473">
        <v>0</v>
      </c>
      <c r="IZ243" s="473">
        <v>0</v>
      </c>
      <c r="JA243" s="473">
        <v>0</v>
      </c>
      <c r="JB243" s="473">
        <v>0</v>
      </c>
      <c r="JC243" s="473">
        <v>0</v>
      </c>
      <c r="JD243" s="473">
        <v>0</v>
      </c>
      <c r="JE243" s="473">
        <v>0</v>
      </c>
      <c r="JF243" s="473">
        <v>0</v>
      </c>
      <c r="JG243" s="473">
        <v>0</v>
      </c>
      <c r="JH243" s="473">
        <v>0</v>
      </c>
      <c r="JI243" s="467" t="s">
        <v>1416</v>
      </c>
      <c r="JJ243" s="467" t="s">
        <v>1416</v>
      </c>
      <c r="JK243" s="395"/>
      <c r="JL243" s="395"/>
      <c r="JM243" s="395"/>
      <c r="JN243" s="395"/>
      <c r="JO243" s="395"/>
      <c r="JP243" s="395"/>
      <c r="JQ243" s="395"/>
      <c r="JR243" s="395"/>
      <c r="JS243" s="395"/>
      <c r="JT243" s="395"/>
      <c r="JU243" s="395"/>
      <c r="JV243" s="395"/>
      <c r="JW243" s="395"/>
      <c r="JX243" s="395"/>
      <c r="JY243" s="395"/>
      <c r="JZ243" s="395"/>
      <c r="KA243" s="395"/>
      <c r="KB243" s="395"/>
      <c r="KC243" s="395"/>
      <c r="KD243" s="395"/>
      <c r="KE243" s="395"/>
      <c r="KF243" s="395"/>
      <c r="KG243" s="395"/>
      <c r="KH243" s="395"/>
      <c r="KI243" s="395"/>
      <c r="KJ243" s="395"/>
      <c r="KK243" s="395"/>
      <c r="KL243" s="395"/>
      <c r="KM243" s="395"/>
      <c r="KN243" s="395"/>
      <c r="KO243" s="395"/>
      <c r="KP243" s="395"/>
      <c r="KQ243" s="395"/>
      <c r="KR243" s="395"/>
      <c r="KS243" s="395"/>
      <c r="KT243" s="395"/>
      <c r="KU243" s="395"/>
      <c r="KV243" s="395"/>
      <c r="KW243" s="395"/>
      <c r="KX243" s="395"/>
      <c r="KY243" s="395"/>
      <c r="KZ243" s="395"/>
      <c r="LA243" s="395"/>
      <c r="LB243" s="395"/>
      <c r="LC243" s="395"/>
      <c r="LD243" s="395"/>
      <c r="LE243" s="395"/>
      <c r="LF243" s="395"/>
      <c r="LG243" s="395"/>
      <c r="LH243" s="395"/>
      <c r="LI243" s="395"/>
      <c r="LJ243" s="395"/>
      <c r="LK243" s="395"/>
      <c r="LL243" s="395"/>
      <c r="LM243" s="395"/>
      <c r="LN243" s="395"/>
      <c r="LO243" s="395"/>
      <c r="LP243" s="395"/>
      <c r="LQ243" s="395"/>
      <c r="LR243" s="395"/>
      <c r="LS243" s="395"/>
      <c r="LT243" s="395"/>
      <c r="LU243" s="395"/>
      <c r="LV243" s="395"/>
      <c r="LW243" s="395"/>
      <c r="LX243" s="395"/>
      <c r="LY243" s="395"/>
      <c r="LZ243" s="395"/>
      <c r="MA243" s="395"/>
      <c r="MB243" s="395"/>
      <c r="MC243" s="395"/>
      <c r="MD243" s="395"/>
      <c r="ME243" s="395"/>
      <c r="MF243" s="395"/>
      <c r="MG243" s="395"/>
      <c r="MH243" s="395"/>
      <c r="MI243" s="395"/>
      <c r="MJ243" s="395"/>
      <c r="MK243" s="395"/>
      <c r="ML243" s="395"/>
      <c r="MM243" s="395"/>
      <c r="MN243" s="395"/>
      <c r="MO243" s="395"/>
      <c r="MP243" s="395"/>
      <c r="MQ243" s="395"/>
      <c r="MR243" s="395"/>
      <c r="MS243" s="395"/>
      <c r="MT243" s="395"/>
      <c r="MU243" s="395"/>
      <c r="MV243" s="395"/>
      <c r="MW243" s="395"/>
      <c r="MX243" s="395"/>
      <c r="MY243" s="395"/>
      <c r="MZ243" s="395"/>
      <c r="NA243" s="395"/>
      <c r="NB243" s="395"/>
      <c r="NC243" s="395"/>
      <c r="ND243" s="395"/>
      <c r="NE243" s="395"/>
      <c r="NF243" s="395"/>
      <c r="NG243" s="489"/>
      <c r="NH243" s="475">
        <v>2.4844407144537346</v>
      </c>
      <c r="NI243" s="475">
        <v>20.675515625683978</v>
      </c>
      <c r="NJ243" s="475">
        <v>2.4958420027025885</v>
      </c>
      <c r="NK243" s="475">
        <v>4637.074943999999</v>
      </c>
      <c r="NL243" s="475">
        <v>15.662050758595536</v>
      </c>
      <c r="NM243" s="475">
        <v>0.151556</v>
      </c>
      <c r="NN243" s="475">
        <v>0.43572499999999997</v>
      </c>
      <c r="NO243" s="475">
        <v>4.4204E-2</v>
      </c>
      <c r="NP243" s="475">
        <v>2.864703675077547E-2</v>
      </c>
      <c r="NQ243" s="475">
        <v>0.37592058353362073</v>
      </c>
      <c r="NR243" s="475">
        <v>1.2361912561186428</v>
      </c>
      <c r="NS243" s="475">
        <v>0</v>
      </c>
      <c r="NT243" s="475">
        <v>11.149529457964134</v>
      </c>
      <c r="NU243" s="475">
        <v>0.42387695695081895</v>
      </c>
      <c r="NV243" s="475">
        <v>0</v>
      </c>
      <c r="NW243" s="475">
        <v>0.47740960481190137</v>
      </c>
      <c r="NX243" s="475">
        <v>0</v>
      </c>
      <c r="NY243" s="475">
        <v>0</v>
      </c>
      <c r="NZ243" s="475">
        <v>1.3103438257148661</v>
      </c>
      <c r="OA243" s="475">
        <v>2.0339494949487173E-2</v>
      </c>
      <c r="OB243" s="475">
        <v>0.24000000000000016</v>
      </c>
      <c r="OC243" s="475">
        <v>0.9912454023819296</v>
      </c>
      <c r="OD243" s="475">
        <v>1.2417300460465012E-14</v>
      </c>
      <c r="OE243" s="475">
        <v>1.0002363959084634E-13</v>
      </c>
      <c r="OF243" s="475">
        <v>0.11999999880790704</v>
      </c>
      <c r="OG243" s="475">
        <v>8.3002719283103946E-2</v>
      </c>
      <c r="OH243" s="475">
        <v>0.32335373551350832</v>
      </c>
      <c r="OI243" s="475">
        <v>0.12</v>
      </c>
      <c r="OJ243" s="475">
        <v>4.5400000000000003E-2</v>
      </c>
      <c r="OK243" s="475">
        <v>6.0152799999999999E-2</v>
      </c>
      <c r="OL243" s="475">
        <v>0.8175468639883785</v>
      </c>
      <c r="OM243" s="475" t="s">
        <v>1395</v>
      </c>
      <c r="ON243" s="475">
        <v>1</v>
      </c>
      <c r="OO243" s="475">
        <v>232</v>
      </c>
      <c r="OP243" s="490"/>
      <c r="OQ243" s="491" t="s">
        <v>1395</v>
      </c>
      <c r="OR243" s="478" t="s">
        <v>1395</v>
      </c>
      <c r="OS243" s="479">
        <v>661795</v>
      </c>
      <c r="OT243" s="479">
        <v>2032</v>
      </c>
      <c r="OU243" s="479" t="s">
        <v>1395</v>
      </c>
      <c r="OV243" s="479" t="s">
        <v>1395</v>
      </c>
      <c r="OW243" s="479">
        <v>0</v>
      </c>
      <c r="OX243" s="479">
        <v>1</v>
      </c>
      <c r="OY243" s="480">
        <v>1</v>
      </c>
      <c r="OZ243" s="480">
        <v>0.80444570646032543</v>
      </c>
      <c r="PA243" s="481"/>
      <c r="PB243" s="482">
        <v>2.4844407144537346</v>
      </c>
      <c r="PC243" s="483"/>
      <c r="PD243" s="478">
        <v>296.8544343082782</v>
      </c>
      <c r="PE243" s="479">
        <v>4.7020057401515134E-11</v>
      </c>
      <c r="PF243" s="479">
        <v>465.97400284214081</v>
      </c>
      <c r="PG243" s="480">
        <v>2.4844407144537346</v>
      </c>
      <c r="PH243" s="483"/>
      <c r="PI243" s="478">
        <v>2.4844407144537346</v>
      </c>
      <c r="PJ243" s="479">
        <v>138100</v>
      </c>
      <c r="PK243" s="479">
        <v>575</v>
      </c>
      <c r="PL243" s="479">
        <v>-2.5886491891128127E-2</v>
      </c>
      <c r="PM243" s="484">
        <v>36</v>
      </c>
      <c r="PN243" s="479">
        <v>8820</v>
      </c>
      <c r="PO243" s="485">
        <v>2029</v>
      </c>
      <c r="PP243" s="479">
        <v>33</v>
      </c>
      <c r="PQ243" s="479">
        <v>0</v>
      </c>
      <c r="PR243" s="486" t="s">
        <v>2074</v>
      </c>
      <c r="PS243" s="486" t="s">
        <v>1595</v>
      </c>
      <c r="PT243" s="479">
        <v>1</v>
      </c>
      <c r="PU243" s="487" t="s">
        <v>2073</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row>
    <row r="244" spans="1:457" x14ac:dyDescent="0.35">
      <c r="A244" s="459" t="s">
        <v>2075</v>
      </c>
      <c r="B244" s="460">
        <v>2.4585542225626065</v>
      </c>
      <c r="C244" s="488">
        <f>NPV(About!A$94,'H2 Data'!AE$2:BH$2)/30*AB244+B244</f>
        <v>3.7786582801912063</v>
      </c>
      <c r="D244" s="462" t="s">
        <v>1592</v>
      </c>
      <c r="E244" s="463" t="s">
        <v>2075</v>
      </c>
      <c r="F244" s="463" t="s">
        <v>1391</v>
      </c>
      <c r="G244" s="463" t="s">
        <v>1593</v>
      </c>
      <c r="H244" s="463" t="s">
        <v>2057</v>
      </c>
      <c r="I244" s="463" t="s">
        <v>1595</v>
      </c>
      <c r="J244" s="464">
        <v>2033</v>
      </c>
      <c r="K244" s="465">
        <v>575</v>
      </c>
      <c r="L244" s="466">
        <v>0.95</v>
      </c>
      <c r="M244" s="466">
        <v>2.3300000000000001E-2</v>
      </c>
      <c r="N244" s="466">
        <v>0.25</v>
      </c>
      <c r="O244" s="471">
        <v>0.12</v>
      </c>
      <c r="P244" s="465">
        <v>1</v>
      </c>
      <c r="Q244" s="465">
        <v>2</v>
      </c>
      <c r="R244" s="465">
        <v>30</v>
      </c>
      <c r="S244" s="467" t="s">
        <v>1395</v>
      </c>
      <c r="T244" s="468">
        <v>45100.999999999993</v>
      </c>
      <c r="U244" s="468">
        <v>444570</v>
      </c>
      <c r="V244" s="468">
        <v>154632.99999999997</v>
      </c>
      <c r="W244" s="468">
        <v>30925.999999999996</v>
      </c>
      <c r="X244" s="465">
        <v>0</v>
      </c>
      <c r="Y244" s="469" t="s">
        <v>2058</v>
      </c>
      <c r="Z244" s="470">
        <v>18.559999999999999</v>
      </c>
      <c r="AA244" s="469" t="s">
        <v>1397</v>
      </c>
      <c r="AB244" s="465">
        <v>8.9999999999999993E-3</v>
      </c>
      <c r="AC244" s="466">
        <v>0.7</v>
      </c>
      <c r="AD244" s="466">
        <v>0.7</v>
      </c>
      <c r="AE244" s="466">
        <v>0.7</v>
      </c>
      <c r="AF244" s="467" t="s">
        <v>1398</v>
      </c>
      <c r="AG244" s="465">
        <v>452</v>
      </c>
      <c r="AH244" s="465">
        <v>452</v>
      </c>
      <c r="AI244" s="465">
        <v>452</v>
      </c>
      <c r="AJ244" s="465">
        <v>30</v>
      </c>
      <c r="AK244" s="469" t="s">
        <v>1399</v>
      </c>
      <c r="AL244" s="466">
        <v>1</v>
      </c>
      <c r="AM244" s="466">
        <v>0</v>
      </c>
      <c r="AN244" s="469" t="s">
        <v>1400</v>
      </c>
      <c r="AO244" s="466"/>
      <c r="AP244" s="466"/>
      <c r="AQ244" s="466"/>
      <c r="AR244" s="466"/>
      <c r="AS244" s="466"/>
      <c r="AT244" s="466"/>
      <c r="AU244" s="466"/>
      <c r="AV244" s="466"/>
      <c r="AW244" s="466"/>
      <c r="AX244" s="466"/>
      <c r="AY244" s="466"/>
      <c r="AZ244" s="466"/>
      <c r="BA244" s="466"/>
      <c r="BB244" s="466"/>
      <c r="BC244" s="466"/>
      <c r="BD244" s="466"/>
      <c r="BE244" s="466"/>
      <c r="BF244" s="466"/>
      <c r="BG244" s="466"/>
      <c r="BH244" s="466"/>
      <c r="BI244" s="466"/>
      <c r="BJ244" s="466"/>
      <c r="BK244" s="466"/>
      <c r="BL244" s="466"/>
      <c r="BM244" s="466"/>
      <c r="BN244" s="466"/>
      <c r="BO244" s="466"/>
      <c r="BP244" s="466"/>
      <c r="BQ244" s="466"/>
      <c r="BR244" s="466"/>
      <c r="BS244" s="466"/>
      <c r="BT244" s="466"/>
      <c r="BU244" s="466"/>
      <c r="BV244" s="466"/>
      <c r="BW244" s="466"/>
      <c r="BX244" s="466"/>
      <c r="BY244" s="466"/>
      <c r="BZ244" s="466"/>
      <c r="CA244" s="466"/>
      <c r="CB244" s="466"/>
      <c r="CC244" s="466"/>
      <c r="CD244" s="466"/>
      <c r="CE244" s="466"/>
      <c r="CF244" s="466"/>
      <c r="CG244" s="466"/>
      <c r="CH244" s="466"/>
      <c r="CI244" s="466"/>
      <c r="CJ244" s="466"/>
      <c r="CK244" s="466"/>
      <c r="CL244" s="466"/>
      <c r="CM244" s="466"/>
      <c r="CN244" s="466"/>
      <c r="CO244" s="466"/>
      <c r="CP244" s="466"/>
      <c r="CQ244" s="466"/>
      <c r="CR244" s="466"/>
      <c r="CS244" s="466"/>
      <c r="CT244" s="466"/>
      <c r="CU244" s="466"/>
      <c r="CV244" s="466"/>
      <c r="CW244" s="466"/>
      <c r="CX244" s="466"/>
      <c r="CY244" s="466"/>
      <c r="CZ244" s="466"/>
      <c r="DA244" s="466"/>
      <c r="DB244" s="466"/>
      <c r="DC244" s="466"/>
      <c r="DD244" s="466"/>
      <c r="DE244" s="466"/>
      <c r="DF244" s="466"/>
      <c r="DG244" s="466"/>
      <c r="DH244" s="466"/>
      <c r="DI244" s="466"/>
      <c r="DJ244" s="466"/>
      <c r="DK244" s="466"/>
      <c r="DL244" s="466"/>
      <c r="DM244" s="466"/>
      <c r="DN244" s="466"/>
      <c r="DO244" s="466"/>
      <c r="DP244" s="466"/>
      <c r="DQ244" s="466"/>
      <c r="DR244" s="466"/>
      <c r="DS244" s="466"/>
      <c r="DT244" s="466"/>
      <c r="DU244" s="466"/>
      <c r="DV244" s="466"/>
      <c r="DW244" s="471"/>
      <c r="DX244" s="466"/>
      <c r="DY244" s="466"/>
      <c r="DZ244" s="466"/>
      <c r="EA244" s="466"/>
      <c r="EB244" s="466"/>
      <c r="EC244" s="466"/>
      <c r="ED244" s="466"/>
      <c r="EE244" s="466"/>
      <c r="EF244" s="466"/>
      <c r="EG244" s="466"/>
      <c r="EH244" s="466"/>
      <c r="EI244" s="466"/>
      <c r="EJ244" s="466"/>
      <c r="EK244" s="465"/>
      <c r="EL244" s="465"/>
      <c r="EM244" s="465"/>
      <c r="EN244" s="465"/>
      <c r="EO244" s="466"/>
      <c r="EP244" s="466"/>
      <c r="EQ244" s="466"/>
      <c r="ER244" s="465"/>
      <c r="ES244" s="465"/>
      <c r="ET244" s="465"/>
      <c r="EU244" s="465"/>
      <c r="EV244" s="465"/>
      <c r="EW244" s="467"/>
      <c r="EX244" s="467" t="s">
        <v>1401</v>
      </c>
      <c r="EY244" s="467">
        <v>0</v>
      </c>
      <c r="EZ244" s="467">
        <v>0</v>
      </c>
      <c r="FA244" s="467">
        <v>0</v>
      </c>
      <c r="FB244" s="469" t="s">
        <v>1402</v>
      </c>
      <c r="FC244" s="467">
        <v>62.117280000000001</v>
      </c>
      <c r="FD244" s="469" t="s">
        <v>2059</v>
      </c>
      <c r="FE244" s="467">
        <v>1589.991</v>
      </c>
      <c r="FF244" s="469" t="s">
        <v>1404</v>
      </c>
      <c r="FG244" s="467">
        <v>0</v>
      </c>
      <c r="FH244" s="469" t="s">
        <v>1405</v>
      </c>
      <c r="FI244" s="467">
        <v>0</v>
      </c>
      <c r="FJ244" s="469" t="s">
        <v>1405</v>
      </c>
      <c r="FK244" s="467">
        <v>0</v>
      </c>
      <c r="FL244" s="472">
        <v>0</v>
      </c>
      <c r="FM244" s="473">
        <v>0</v>
      </c>
      <c r="FN244" s="473">
        <v>0</v>
      </c>
      <c r="FO244" s="473">
        <v>0</v>
      </c>
      <c r="FP244" s="473">
        <v>0</v>
      </c>
      <c r="FQ244" s="473">
        <v>0</v>
      </c>
      <c r="FR244" s="473">
        <v>0</v>
      </c>
      <c r="FS244" s="473">
        <v>0</v>
      </c>
      <c r="FT244" s="473">
        <v>0</v>
      </c>
      <c r="FU244" s="473">
        <v>0</v>
      </c>
      <c r="FV244" s="473">
        <v>0</v>
      </c>
      <c r="FW244" s="473">
        <v>0</v>
      </c>
      <c r="FX244" s="473">
        <v>0</v>
      </c>
      <c r="FY244" s="473">
        <v>0</v>
      </c>
      <c r="FZ244" s="473">
        <v>0</v>
      </c>
      <c r="GA244" s="473">
        <v>0</v>
      </c>
      <c r="GB244" s="473">
        <v>0</v>
      </c>
      <c r="GC244" s="473">
        <v>0</v>
      </c>
      <c r="GD244" s="473">
        <v>0</v>
      </c>
      <c r="GE244" s="473">
        <v>0</v>
      </c>
      <c r="GF244" s="473">
        <v>0</v>
      </c>
      <c r="GG244" s="473">
        <v>0</v>
      </c>
      <c r="GH244" s="473">
        <v>0</v>
      </c>
      <c r="GI244" s="473">
        <v>0</v>
      </c>
      <c r="GJ244" s="473">
        <v>0</v>
      </c>
      <c r="GK244" s="473">
        <v>0</v>
      </c>
      <c r="GL244" s="473">
        <v>0</v>
      </c>
      <c r="GM244" s="473">
        <v>0</v>
      </c>
      <c r="GN244" s="473">
        <v>0</v>
      </c>
      <c r="GO244" s="473">
        <v>0</v>
      </c>
      <c r="GP244" s="473">
        <v>0</v>
      </c>
      <c r="GQ244" s="473">
        <v>0</v>
      </c>
      <c r="GR244" s="473">
        <v>0</v>
      </c>
      <c r="GS244" s="473">
        <v>0</v>
      </c>
      <c r="GT244" s="473">
        <v>0</v>
      </c>
      <c r="GU244" s="473">
        <v>0</v>
      </c>
      <c r="GV244" s="473">
        <v>0</v>
      </c>
      <c r="GW244" s="473">
        <v>0</v>
      </c>
      <c r="GX244" s="473">
        <v>0</v>
      </c>
      <c r="GY244" s="473">
        <v>0</v>
      </c>
      <c r="GZ244" s="473">
        <v>0</v>
      </c>
      <c r="HA244" s="473">
        <v>0</v>
      </c>
      <c r="HB244" s="473">
        <v>0</v>
      </c>
      <c r="HC244" s="473">
        <v>0</v>
      </c>
      <c r="HD244" s="473">
        <v>0</v>
      </c>
      <c r="HE244" s="473">
        <v>0</v>
      </c>
      <c r="HF244" s="473">
        <v>0</v>
      </c>
      <c r="HG244" s="473">
        <v>0</v>
      </c>
      <c r="HH244" s="473">
        <v>0</v>
      </c>
      <c r="HI244" s="473">
        <v>0</v>
      </c>
      <c r="HJ244" s="473">
        <v>0</v>
      </c>
      <c r="HK244" s="473">
        <v>0</v>
      </c>
      <c r="HL244" s="473">
        <v>0</v>
      </c>
      <c r="HM244" s="473">
        <v>0</v>
      </c>
      <c r="HN244" s="473">
        <v>0</v>
      </c>
      <c r="HO244" s="473">
        <v>0</v>
      </c>
      <c r="HP244" s="473">
        <v>0</v>
      </c>
      <c r="HQ244" s="473">
        <v>0</v>
      </c>
      <c r="HR244" s="473">
        <v>0</v>
      </c>
      <c r="HS244" s="473">
        <v>0</v>
      </c>
      <c r="HT244" s="473">
        <v>0</v>
      </c>
      <c r="HU244" s="473">
        <v>0</v>
      </c>
      <c r="HV244" s="473">
        <v>0</v>
      </c>
      <c r="HW244" s="473">
        <v>0</v>
      </c>
      <c r="HX244" s="473">
        <v>0</v>
      </c>
      <c r="HY244" s="473">
        <v>0</v>
      </c>
      <c r="HZ244" s="473">
        <v>0</v>
      </c>
      <c r="IA244" s="473">
        <v>0</v>
      </c>
      <c r="IB244" s="473">
        <v>0</v>
      </c>
      <c r="IC244" s="473">
        <v>0</v>
      </c>
      <c r="ID244" s="473">
        <v>0</v>
      </c>
      <c r="IE244" s="473">
        <v>0</v>
      </c>
      <c r="IF244" s="473">
        <v>0</v>
      </c>
      <c r="IG244" s="473">
        <v>0</v>
      </c>
      <c r="IH244" s="473">
        <v>0</v>
      </c>
      <c r="II244" s="473">
        <v>0</v>
      </c>
      <c r="IJ244" s="473">
        <v>0</v>
      </c>
      <c r="IK244" s="473">
        <v>0</v>
      </c>
      <c r="IL244" s="473">
        <v>0</v>
      </c>
      <c r="IM244" s="473">
        <v>0</v>
      </c>
      <c r="IN244" s="473">
        <v>0</v>
      </c>
      <c r="IO244" s="473">
        <v>0</v>
      </c>
      <c r="IP244" s="473">
        <v>0</v>
      </c>
      <c r="IQ244" s="473">
        <v>0</v>
      </c>
      <c r="IR244" s="473">
        <v>0</v>
      </c>
      <c r="IS244" s="473">
        <v>0</v>
      </c>
      <c r="IT244" s="473">
        <v>0</v>
      </c>
      <c r="IU244" s="473">
        <v>0</v>
      </c>
      <c r="IV244" s="473">
        <v>0</v>
      </c>
      <c r="IW244" s="473">
        <v>0</v>
      </c>
      <c r="IX244" s="473">
        <v>0</v>
      </c>
      <c r="IY244" s="473">
        <v>0</v>
      </c>
      <c r="IZ244" s="473">
        <v>0</v>
      </c>
      <c r="JA244" s="473">
        <v>0</v>
      </c>
      <c r="JB244" s="473">
        <v>0</v>
      </c>
      <c r="JC244" s="473">
        <v>0</v>
      </c>
      <c r="JD244" s="473">
        <v>0</v>
      </c>
      <c r="JE244" s="473">
        <v>0</v>
      </c>
      <c r="JF244" s="473">
        <v>0</v>
      </c>
      <c r="JG244" s="473">
        <v>0</v>
      </c>
      <c r="JH244" s="473">
        <v>0</v>
      </c>
      <c r="JI244" s="467" t="s">
        <v>1416</v>
      </c>
      <c r="JJ244" s="467" t="s">
        <v>1416</v>
      </c>
      <c r="JK244" s="395"/>
      <c r="JL244" s="395"/>
      <c r="JM244" s="395"/>
      <c r="JN244" s="395"/>
      <c r="JO244" s="395"/>
      <c r="JP244" s="395"/>
      <c r="JQ244" s="395"/>
      <c r="JR244" s="395"/>
      <c r="JS244" s="395"/>
      <c r="JT244" s="395"/>
      <c r="JU244" s="395"/>
      <c r="JV244" s="395"/>
      <c r="JW244" s="395"/>
      <c r="JX244" s="395"/>
      <c r="JY244" s="395"/>
      <c r="JZ244" s="395"/>
      <c r="KA244" s="395"/>
      <c r="KB244" s="395"/>
      <c r="KC244" s="395"/>
      <c r="KD244" s="395"/>
      <c r="KE244" s="395"/>
      <c r="KF244" s="395"/>
      <c r="KG244" s="395"/>
      <c r="KH244" s="395"/>
      <c r="KI244" s="395"/>
      <c r="KJ244" s="395"/>
      <c r="KK244" s="395"/>
      <c r="KL244" s="395"/>
      <c r="KM244" s="395"/>
      <c r="KN244" s="395"/>
      <c r="KO244" s="395"/>
      <c r="KP244" s="395"/>
      <c r="KQ244" s="395"/>
      <c r="KR244" s="395"/>
      <c r="KS244" s="395"/>
      <c r="KT244" s="395"/>
      <c r="KU244" s="395"/>
      <c r="KV244" s="395"/>
      <c r="KW244" s="395"/>
      <c r="KX244" s="395"/>
      <c r="KY244" s="395"/>
      <c r="KZ244" s="395"/>
      <c r="LA244" s="395"/>
      <c r="LB244" s="395"/>
      <c r="LC244" s="395"/>
      <c r="LD244" s="395"/>
      <c r="LE244" s="395"/>
      <c r="LF244" s="395"/>
      <c r="LG244" s="395"/>
      <c r="LH244" s="395"/>
      <c r="LI244" s="395"/>
      <c r="LJ244" s="395"/>
      <c r="LK244" s="395"/>
      <c r="LL244" s="395"/>
      <c r="LM244" s="395"/>
      <c r="LN244" s="395"/>
      <c r="LO244" s="395"/>
      <c r="LP244" s="395"/>
      <c r="LQ244" s="395"/>
      <c r="LR244" s="395"/>
      <c r="LS244" s="395"/>
      <c r="LT244" s="395"/>
      <c r="LU244" s="395"/>
      <c r="LV244" s="395"/>
      <c r="LW244" s="395"/>
      <c r="LX244" s="395"/>
      <c r="LY244" s="395"/>
      <c r="LZ244" s="395"/>
      <c r="MA244" s="395"/>
      <c r="MB244" s="395"/>
      <c r="MC244" s="395"/>
      <c r="MD244" s="395"/>
      <c r="ME244" s="395"/>
      <c r="MF244" s="395"/>
      <c r="MG244" s="395"/>
      <c r="MH244" s="395"/>
      <c r="MI244" s="395"/>
      <c r="MJ244" s="395"/>
      <c r="MK244" s="395"/>
      <c r="ML244" s="395"/>
      <c r="MM244" s="395"/>
      <c r="MN244" s="395"/>
      <c r="MO244" s="395"/>
      <c r="MP244" s="395"/>
      <c r="MQ244" s="395"/>
      <c r="MR244" s="395"/>
      <c r="MS244" s="395"/>
      <c r="MT244" s="395"/>
      <c r="MU244" s="395"/>
      <c r="MV244" s="395"/>
      <c r="MW244" s="395"/>
      <c r="MX244" s="395"/>
      <c r="MY244" s="395"/>
      <c r="MZ244" s="395"/>
      <c r="NA244" s="395"/>
      <c r="NB244" s="395"/>
      <c r="NC244" s="395"/>
      <c r="ND244" s="395"/>
      <c r="NE244" s="395"/>
      <c r="NF244" s="395"/>
      <c r="NG244" s="489"/>
      <c r="NH244" s="475">
        <v>2.4585542225626065</v>
      </c>
      <c r="NI244" s="475">
        <v>20.460088240166009</v>
      </c>
      <c r="NJ244" s="475">
        <v>2.5218255947337842</v>
      </c>
      <c r="NK244" s="475">
        <v>4636.6517759999997</v>
      </c>
      <c r="NL244" s="475">
        <v>15.497549922323177</v>
      </c>
      <c r="NM244" s="475">
        <v>0.15463299999999996</v>
      </c>
      <c r="NN244" s="475">
        <v>0.44457000000000002</v>
      </c>
      <c r="NO244" s="475">
        <v>4.5100999999999995E-2</v>
      </c>
      <c r="NP244" s="475">
        <v>2.9097820118033923E-2</v>
      </c>
      <c r="NQ244" s="475">
        <v>0.38159395343332431</v>
      </c>
      <c r="NR244" s="475">
        <v>1.261309270542792</v>
      </c>
      <c r="NS244" s="475">
        <v>0</v>
      </c>
      <c r="NT244" s="475">
        <v>11.260377979290579</v>
      </c>
      <c r="NU244" s="475">
        <v>0.43244914329407758</v>
      </c>
      <c r="NV244" s="475">
        <v>0</v>
      </c>
      <c r="NW244" s="475">
        <v>0.39589088041071724</v>
      </c>
      <c r="NX244" s="475">
        <v>0</v>
      </c>
      <c r="NY244" s="475">
        <v>0</v>
      </c>
      <c r="NZ244" s="475">
        <v>1.0634290551156136</v>
      </c>
      <c r="OA244" s="475">
        <v>2.0340505050511788E-2</v>
      </c>
      <c r="OB244" s="475">
        <v>0.24000000000000016</v>
      </c>
      <c r="OC244" s="475">
        <v>0.93168931386895548</v>
      </c>
      <c r="OD244" s="475">
        <v>7.7466433248481813E-16</v>
      </c>
      <c r="OE244" s="475">
        <v>6.240063711355446E-15</v>
      </c>
      <c r="OF244" s="475">
        <v>0.11999999880790704</v>
      </c>
      <c r="OG244" s="475">
        <v>7.9198876023292578E-2</v>
      </c>
      <c r="OH244" s="475">
        <v>0.30724426040249997</v>
      </c>
      <c r="OI244" s="475">
        <v>0.12</v>
      </c>
      <c r="OJ244" s="475">
        <v>4.5199999999999997E-2</v>
      </c>
      <c r="OK244" s="475">
        <v>6.0046399999999993E-2</v>
      </c>
      <c r="OL244" s="475">
        <v>0.80121455965825672</v>
      </c>
      <c r="OM244" s="475" t="s">
        <v>1395</v>
      </c>
      <c r="ON244" s="475">
        <v>1</v>
      </c>
      <c r="OO244" s="475">
        <v>233</v>
      </c>
      <c r="OP244" s="490"/>
      <c r="OQ244" s="491" t="s">
        <v>1395</v>
      </c>
      <c r="OR244" s="478" t="s">
        <v>1395</v>
      </c>
      <c r="OS244" s="479">
        <v>675230</v>
      </c>
      <c r="OT244" s="479">
        <v>2033</v>
      </c>
      <c r="OU244" s="479" t="s">
        <v>1395</v>
      </c>
      <c r="OV244" s="479" t="s">
        <v>1395</v>
      </c>
      <c r="OW244" s="479">
        <v>0</v>
      </c>
      <c r="OX244" s="479">
        <v>1</v>
      </c>
      <c r="OY244" s="480">
        <v>1</v>
      </c>
      <c r="OZ244" s="480">
        <v>0.78840596031171539</v>
      </c>
      <c r="PA244" s="481"/>
      <c r="PB244" s="482">
        <v>2.4585542225626065</v>
      </c>
      <c r="PC244" s="483"/>
      <c r="PD244" s="478">
        <v>296.82980374648071</v>
      </c>
      <c r="PE244" s="479">
        <v>2.8747871917715442E-12</v>
      </c>
      <c r="PF244" s="479">
        <v>429.22774992614563</v>
      </c>
      <c r="PG244" s="480">
        <v>2.4585542225626065</v>
      </c>
      <c r="PH244" s="483"/>
      <c r="PI244" s="478">
        <v>2.4585542225626065</v>
      </c>
      <c r="PJ244" s="479">
        <v>138675</v>
      </c>
      <c r="PK244" s="479">
        <v>575</v>
      </c>
      <c r="PL244" s="479">
        <v>-1.6477619647365049E-2</v>
      </c>
      <c r="PM244" s="484">
        <v>36</v>
      </c>
      <c r="PN244" s="479">
        <v>8784</v>
      </c>
      <c r="PO244" s="485">
        <v>2030</v>
      </c>
      <c r="PP244" s="479">
        <v>33</v>
      </c>
      <c r="PQ244" s="479">
        <v>0</v>
      </c>
      <c r="PR244" s="486" t="s">
        <v>2076</v>
      </c>
      <c r="PS244" s="486" t="s">
        <v>1595</v>
      </c>
      <c r="PT244" s="479">
        <v>1</v>
      </c>
      <c r="PU244" s="487" t="s">
        <v>2075</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row>
    <row r="245" spans="1:457" x14ac:dyDescent="0.35">
      <c r="A245" s="459" t="s">
        <v>2077</v>
      </c>
      <c r="B245" s="460">
        <v>2.4420766029152414</v>
      </c>
      <c r="C245" s="488">
        <f>NPV(About!A$94,'H2 Data'!AE$2:BH$2)/30*AB245+B245</f>
        <v>3.7621806605438413</v>
      </c>
      <c r="D245" s="462" t="s">
        <v>1592</v>
      </c>
      <c r="E245" s="463" t="s">
        <v>2077</v>
      </c>
      <c r="F245" s="463" t="s">
        <v>1391</v>
      </c>
      <c r="G245" s="463" t="s">
        <v>1593</v>
      </c>
      <c r="H245" s="463" t="s">
        <v>2057</v>
      </c>
      <c r="I245" s="463" t="s">
        <v>1595</v>
      </c>
      <c r="J245" s="464">
        <v>2034</v>
      </c>
      <c r="K245" s="465">
        <v>575</v>
      </c>
      <c r="L245" s="466">
        <v>0.95</v>
      </c>
      <c r="M245" s="466">
        <v>2.3300000000000001E-2</v>
      </c>
      <c r="N245" s="466">
        <v>0.25</v>
      </c>
      <c r="O245" s="471">
        <v>0.11</v>
      </c>
      <c r="P245" s="465">
        <v>1</v>
      </c>
      <c r="Q245" s="465">
        <v>2</v>
      </c>
      <c r="R245" s="465">
        <v>30</v>
      </c>
      <c r="S245" s="467" t="s">
        <v>1395</v>
      </c>
      <c r="T245" s="468">
        <v>46017</v>
      </c>
      <c r="U245" s="468">
        <v>453595</v>
      </c>
      <c r="V245" s="468">
        <v>157772</v>
      </c>
      <c r="W245" s="468">
        <v>31554.000000000004</v>
      </c>
      <c r="X245" s="465">
        <v>0</v>
      </c>
      <c r="Y245" s="469" t="s">
        <v>2058</v>
      </c>
      <c r="Z245" s="470">
        <v>18.559999999999999</v>
      </c>
      <c r="AA245" s="469" t="s">
        <v>1397</v>
      </c>
      <c r="AB245" s="465">
        <v>8.9999999999999993E-3</v>
      </c>
      <c r="AC245" s="466">
        <v>0.7</v>
      </c>
      <c r="AD245" s="466">
        <v>0.7</v>
      </c>
      <c r="AE245" s="466">
        <v>0.7</v>
      </c>
      <c r="AF245" s="467" t="s">
        <v>1398</v>
      </c>
      <c r="AG245" s="465">
        <v>451</v>
      </c>
      <c r="AH245" s="465">
        <v>451</v>
      </c>
      <c r="AI245" s="465">
        <v>451</v>
      </c>
      <c r="AJ245" s="465">
        <v>30</v>
      </c>
      <c r="AK245" s="469" t="s">
        <v>1399</v>
      </c>
      <c r="AL245" s="466">
        <v>1</v>
      </c>
      <c r="AM245" s="466">
        <v>0</v>
      </c>
      <c r="AN245" s="469" t="s">
        <v>1400</v>
      </c>
      <c r="AO245" s="466"/>
      <c r="AP245" s="466"/>
      <c r="AQ245" s="466"/>
      <c r="AR245" s="466"/>
      <c r="AS245" s="466"/>
      <c r="AT245" s="466"/>
      <c r="AU245" s="466"/>
      <c r="AV245" s="466"/>
      <c r="AW245" s="466"/>
      <c r="AX245" s="466"/>
      <c r="AY245" s="466"/>
      <c r="AZ245" s="466"/>
      <c r="BA245" s="466"/>
      <c r="BB245" s="466"/>
      <c r="BC245" s="466"/>
      <c r="BD245" s="466"/>
      <c r="BE245" s="466"/>
      <c r="BF245" s="466"/>
      <c r="BG245" s="466"/>
      <c r="BH245" s="466"/>
      <c r="BI245" s="466"/>
      <c r="BJ245" s="466"/>
      <c r="BK245" s="466"/>
      <c r="BL245" s="466"/>
      <c r="BM245" s="466"/>
      <c r="BN245" s="466"/>
      <c r="BO245" s="466"/>
      <c r="BP245" s="466"/>
      <c r="BQ245" s="466"/>
      <c r="BR245" s="466"/>
      <c r="BS245" s="466"/>
      <c r="BT245" s="466"/>
      <c r="BU245" s="466"/>
      <c r="BV245" s="466"/>
      <c r="BW245" s="466"/>
      <c r="BX245" s="466"/>
      <c r="BY245" s="466"/>
      <c r="BZ245" s="466"/>
      <c r="CA245" s="466"/>
      <c r="CB245" s="466"/>
      <c r="CC245" s="466"/>
      <c r="CD245" s="466"/>
      <c r="CE245" s="466"/>
      <c r="CF245" s="466"/>
      <c r="CG245" s="466"/>
      <c r="CH245" s="466"/>
      <c r="CI245" s="466"/>
      <c r="CJ245" s="466"/>
      <c r="CK245" s="466"/>
      <c r="CL245" s="466"/>
      <c r="CM245" s="466"/>
      <c r="CN245" s="466"/>
      <c r="CO245" s="466"/>
      <c r="CP245" s="466"/>
      <c r="CQ245" s="466"/>
      <c r="CR245" s="466"/>
      <c r="CS245" s="466"/>
      <c r="CT245" s="466"/>
      <c r="CU245" s="466"/>
      <c r="CV245" s="466"/>
      <c r="CW245" s="466"/>
      <c r="CX245" s="466"/>
      <c r="CY245" s="466"/>
      <c r="CZ245" s="466"/>
      <c r="DA245" s="466"/>
      <c r="DB245" s="466"/>
      <c r="DC245" s="466"/>
      <c r="DD245" s="466"/>
      <c r="DE245" s="466"/>
      <c r="DF245" s="466"/>
      <c r="DG245" s="466"/>
      <c r="DH245" s="466"/>
      <c r="DI245" s="466"/>
      <c r="DJ245" s="466"/>
      <c r="DK245" s="466"/>
      <c r="DL245" s="466"/>
      <c r="DM245" s="466"/>
      <c r="DN245" s="466"/>
      <c r="DO245" s="466"/>
      <c r="DP245" s="466"/>
      <c r="DQ245" s="466"/>
      <c r="DR245" s="466"/>
      <c r="DS245" s="466"/>
      <c r="DT245" s="466"/>
      <c r="DU245" s="466"/>
      <c r="DV245" s="466"/>
      <c r="DW245" s="471"/>
      <c r="DX245" s="466"/>
      <c r="DY245" s="466"/>
      <c r="DZ245" s="466"/>
      <c r="EA245" s="466"/>
      <c r="EB245" s="466"/>
      <c r="EC245" s="466"/>
      <c r="ED245" s="466"/>
      <c r="EE245" s="466"/>
      <c r="EF245" s="466"/>
      <c r="EG245" s="466"/>
      <c r="EH245" s="466"/>
      <c r="EI245" s="466"/>
      <c r="EJ245" s="466"/>
      <c r="EK245" s="465"/>
      <c r="EL245" s="465"/>
      <c r="EM245" s="465"/>
      <c r="EN245" s="465"/>
      <c r="EO245" s="466"/>
      <c r="EP245" s="466"/>
      <c r="EQ245" s="466"/>
      <c r="ER245" s="465"/>
      <c r="ES245" s="465"/>
      <c r="ET245" s="465"/>
      <c r="EU245" s="465"/>
      <c r="EV245" s="465"/>
      <c r="EW245" s="467"/>
      <c r="EX245" s="467" t="s">
        <v>1401</v>
      </c>
      <c r="EY245" s="467">
        <v>0</v>
      </c>
      <c r="EZ245" s="467">
        <v>0</v>
      </c>
      <c r="FA245" s="467">
        <v>0</v>
      </c>
      <c r="FB245" s="469" t="s">
        <v>1402</v>
      </c>
      <c r="FC245" s="467">
        <v>62.117280000000001</v>
      </c>
      <c r="FD245" s="469" t="s">
        <v>2059</v>
      </c>
      <c r="FE245" s="467">
        <v>1589.991</v>
      </c>
      <c r="FF245" s="469" t="s">
        <v>1404</v>
      </c>
      <c r="FG245" s="467">
        <v>0</v>
      </c>
      <c r="FH245" s="469" t="s">
        <v>1405</v>
      </c>
      <c r="FI245" s="467">
        <v>0</v>
      </c>
      <c r="FJ245" s="469" t="s">
        <v>1405</v>
      </c>
      <c r="FK245" s="467">
        <v>0</v>
      </c>
      <c r="FL245" s="472">
        <v>0</v>
      </c>
      <c r="FM245" s="473">
        <v>0</v>
      </c>
      <c r="FN245" s="473">
        <v>0</v>
      </c>
      <c r="FO245" s="473">
        <v>0</v>
      </c>
      <c r="FP245" s="473">
        <v>0</v>
      </c>
      <c r="FQ245" s="473">
        <v>0</v>
      </c>
      <c r="FR245" s="473">
        <v>0</v>
      </c>
      <c r="FS245" s="473">
        <v>0</v>
      </c>
      <c r="FT245" s="473">
        <v>0</v>
      </c>
      <c r="FU245" s="473">
        <v>0</v>
      </c>
      <c r="FV245" s="473">
        <v>0</v>
      </c>
      <c r="FW245" s="473">
        <v>0</v>
      </c>
      <c r="FX245" s="473">
        <v>0</v>
      </c>
      <c r="FY245" s="473">
        <v>0</v>
      </c>
      <c r="FZ245" s="473">
        <v>0</v>
      </c>
      <c r="GA245" s="473">
        <v>0</v>
      </c>
      <c r="GB245" s="473">
        <v>0</v>
      </c>
      <c r="GC245" s="473">
        <v>0</v>
      </c>
      <c r="GD245" s="473">
        <v>0</v>
      </c>
      <c r="GE245" s="473">
        <v>0</v>
      </c>
      <c r="GF245" s="473">
        <v>0</v>
      </c>
      <c r="GG245" s="473">
        <v>0</v>
      </c>
      <c r="GH245" s="473">
        <v>0</v>
      </c>
      <c r="GI245" s="473">
        <v>0</v>
      </c>
      <c r="GJ245" s="473">
        <v>0</v>
      </c>
      <c r="GK245" s="473">
        <v>0</v>
      </c>
      <c r="GL245" s="473">
        <v>0</v>
      </c>
      <c r="GM245" s="473">
        <v>0</v>
      </c>
      <c r="GN245" s="473">
        <v>0</v>
      </c>
      <c r="GO245" s="473">
        <v>0</v>
      </c>
      <c r="GP245" s="473">
        <v>0</v>
      </c>
      <c r="GQ245" s="473">
        <v>0</v>
      </c>
      <c r="GR245" s="473">
        <v>0</v>
      </c>
      <c r="GS245" s="473">
        <v>0</v>
      </c>
      <c r="GT245" s="473">
        <v>0</v>
      </c>
      <c r="GU245" s="473">
        <v>0</v>
      </c>
      <c r="GV245" s="473">
        <v>0</v>
      </c>
      <c r="GW245" s="473">
        <v>0</v>
      </c>
      <c r="GX245" s="473">
        <v>0</v>
      </c>
      <c r="GY245" s="473">
        <v>0</v>
      </c>
      <c r="GZ245" s="473">
        <v>0</v>
      </c>
      <c r="HA245" s="473">
        <v>0</v>
      </c>
      <c r="HB245" s="473">
        <v>0</v>
      </c>
      <c r="HC245" s="473">
        <v>0</v>
      </c>
      <c r="HD245" s="473">
        <v>0</v>
      </c>
      <c r="HE245" s="473">
        <v>0</v>
      </c>
      <c r="HF245" s="473">
        <v>0</v>
      </c>
      <c r="HG245" s="473">
        <v>0</v>
      </c>
      <c r="HH245" s="473">
        <v>0</v>
      </c>
      <c r="HI245" s="473">
        <v>0</v>
      </c>
      <c r="HJ245" s="473">
        <v>0</v>
      </c>
      <c r="HK245" s="473">
        <v>0</v>
      </c>
      <c r="HL245" s="473">
        <v>0</v>
      </c>
      <c r="HM245" s="473">
        <v>0</v>
      </c>
      <c r="HN245" s="473">
        <v>0</v>
      </c>
      <c r="HO245" s="473">
        <v>0</v>
      </c>
      <c r="HP245" s="473">
        <v>0</v>
      </c>
      <c r="HQ245" s="473">
        <v>0</v>
      </c>
      <c r="HR245" s="473">
        <v>0</v>
      </c>
      <c r="HS245" s="473">
        <v>0</v>
      </c>
      <c r="HT245" s="473">
        <v>0</v>
      </c>
      <c r="HU245" s="473">
        <v>0</v>
      </c>
      <c r="HV245" s="473">
        <v>0</v>
      </c>
      <c r="HW245" s="473">
        <v>0</v>
      </c>
      <c r="HX245" s="473">
        <v>0</v>
      </c>
      <c r="HY245" s="473">
        <v>0</v>
      </c>
      <c r="HZ245" s="473">
        <v>0</v>
      </c>
      <c r="IA245" s="473">
        <v>0</v>
      </c>
      <c r="IB245" s="473">
        <v>0</v>
      </c>
      <c r="IC245" s="473">
        <v>0</v>
      </c>
      <c r="ID245" s="473">
        <v>0</v>
      </c>
      <c r="IE245" s="473">
        <v>0</v>
      </c>
      <c r="IF245" s="473">
        <v>0</v>
      </c>
      <c r="IG245" s="473">
        <v>0</v>
      </c>
      <c r="IH245" s="473">
        <v>0</v>
      </c>
      <c r="II245" s="473">
        <v>0</v>
      </c>
      <c r="IJ245" s="473">
        <v>0</v>
      </c>
      <c r="IK245" s="473">
        <v>0</v>
      </c>
      <c r="IL245" s="473">
        <v>0</v>
      </c>
      <c r="IM245" s="473">
        <v>0</v>
      </c>
      <c r="IN245" s="473">
        <v>0</v>
      </c>
      <c r="IO245" s="473">
        <v>0</v>
      </c>
      <c r="IP245" s="473">
        <v>0</v>
      </c>
      <c r="IQ245" s="473">
        <v>0</v>
      </c>
      <c r="IR245" s="473">
        <v>0</v>
      </c>
      <c r="IS245" s="473">
        <v>0</v>
      </c>
      <c r="IT245" s="473">
        <v>0</v>
      </c>
      <c r="IU245" s="473">
        <v>0</v>
      </c>
      <c r="IV245" s="473">
        <v>0</v>
      </c>
      <c r="IW245" s="473">
        <v>0</v>
      </c>
      <c r="IX245" s="473">
        <v>0</v>
      </c>
      <c r="IY245" s="473">
        <v>0</v>
      </c>
      <c r="IZ245" s="473">
        <v>0</v>
      </c>
      <c r="JA245" s="473">
        <v>0</v>
      </c>
      <c r="JB245" s="473">
        <v>0</v>
      </c>
      <c r="JC245" s="473">
        <v>0</v>
      </c>
      <c r="JD245" s="473">
        <v>0</v>
      </c>
      <c r="JE245" s="473">
        <v>0</v>
      </c>
      <c r="JF245" s="473">
        <v>0</v>
      </c>
      <c r="JG245" s="473">
        <v>0</v>
      </c>
      <c r="JH245" s="473">
        <v>0</v>
      </c>
      <c r="JI245" s="467" t="s">
        <v>1416</v>
      </c>
      <c r="JJ245" s="467" t="s">
        <v>1416</v>
      </c>
      <c r="JK245" s="395"/>
      <c r="JL245" s="395"/>
      <c r="JM245" s="395"/>
      <c r="JN245" s="395"/>
      <c r="JO245" s="395"/>
      <c r="JP245" s="395"/>
      <c r="JQ245" s="395"/>
      <c r="JR245" s="395"/>
      <c r="JS245" s="395"/>
      <c r="JT245" s="395"/>
      <c r="JU245" s="395"/>
      <c r="JV245" s="395"/>
      <c r="JW245" s="395"/>
      <c r="JX245" s="395"/>
      <c r="JY245" s="395"/>
      <c r="JZ245" s="395"/>
      <c r="KA245" s="395"/>
      <c r="KB245" s="395"/>
      <c r="KC245" s="395"/>
      <c r="KD245" s="395"/>
      <c r="KE245" s="395"/>
      <c r="KF245" s="395"/>
      <c r="KG245" s="395"/>
      <c r="KH245" s="395"/>
      <c r="KI245" s="395"/>
      <c r="KJ245" s="395"/>
      <c r="KK245" s="395"/>
      <c r="KL245" s="395"/>
      <c r="KM245" s="395"/>
      <c r="KN245" s="395"/>
      <c r="KO245" s="395"/>
      <c r="KP245" s="395"/>
      <c r="KQ245" s="395"/>
      <c r="KR245" s="395"/>
      <c r="KS245" s="395"/>
      <c r="KT245" s="395"/>
      <c r="KU245" s="395"/>
      <c r="KV245" s="395"/>
      <c r="KW245" s="395"/>
      <c r="KX245" s="395"/>
      <c r="KY245" s="395"/>
      <c r="KZ245" s="395"/>
      <c r="LA245" s="395"/>
      <c r="LB245" s="395"/>
      <c r="LC245" s="395"/>
      <c r="LD245" s="395"/>
      <c r="LE245" s="395"/>
      <c r="LF245" s="395"/>
      <c r="LG245" s="395"/>
      <c r="LH245" s="395"/>
      <c r="LI245" s="395"/>
      <c r="LJ245" s="395"/>
      <c r="LK245" s="395"/>
      <c r="LL245" s="395"/>
      <c r="LM245" s="395"/>
      <c r="LN245" s="395"/>
      <c r="LO245" s="395"/>
      <c r="LP245" s="395"/>
      <c r="LQ245" s="395"/>
      <c r="LR245" s="395"/>
      <c r="LS245" s="395"/>
      <c r="LT245" s="395"/>
      <c r="LU245" s="395"/>
      <c r="LV245" s="395"/>
      <c r="LW245" s="395"/>
      <c r="LX245" s="395"/>
      <c r="LY245" s="395"/>
      <c r="LZ245" s="395"/>
      <c r="MA245" s="395"/>
      <c r="MB245" s="395"/>
      <c r="MC245" s="395"/>
      <c r="MD245" s="395"/>
      <c r="ME245" s="395"/>
      <c r="MF245" s="395"/>
      <c r="MG245" s="395"/>
      <c r="MH245" s="395"/>
      <c r="MI245" s="395"/>
      <c r="MJ245" s="395"/>
      <c r="MK245" s="395"/>
      <c r="ML245" s="395"/>
      <c r="MM245" s="395"/>
      <c r="MN245" s="395"/>
      <c r="MO245" s="395"/>
      <c r="MP245" s="395"/>
      <c r="MQ245" s="395"/>
      <c r="MR245" s="395"/>
      <c r="MS245" s="395"/>
      <c r="MT245" s="395"/>
      <c r="MU245" s="395"/>
      <c r="MV245" s="395"/>
      <c r="MW245" s="395"/>
      <c r="MX245" s="395"/>
      <c r="MY245" s="395"/>
      <c r="MZ245" s="395"/>
      <c r="NA245" s="395"/>
      <c r="NB245" s="395"/>
      <c r="NC245" s="395"/>
      <c r="ND245" s="395"/>
      <c r="NE245" s="395"/>
      <c r="NF245" s="395"/>
      <c r="NG245" s="489"/>
      <c r="NH245" s="475">
        <v>2.4420766029152414</v>
      </c>
      <c r="NI245" s="475">
        <v>20.322961489460639</v>
      </c>
      <c r="NJ245" s="475">
        <v>2.5605349026151423</v>
      </c>
      <c r="NK245" s="475">
        <v>4636.6517759999997</v>
      </c>
      <c r="NL245" s="475">
        <v>15.393505461418444</v>
      </c>
      <c r="NM245" s="475">
        <v>0.157772</v>
      </c>
      <c r="NN245" s="475">
        <v>0.45359500000000003</v>
      </c>
      <c r="NO245" s="475">
        <v>4.6017000000000002E-2</v>
      </c>
      <c r="NP245" s="475">
        <v>2.9621874820792836E-2</v>
      </c>
      <c r="NQ245" s="475">
        <v>0.38834275939574375</v>
      </c>
      <c r="NR245" s="475">
        <v>1.2869237811369671</v>
      </c>
      <c r="NS245" s="475">
        <v>0</v>
      </c>
      <c r="NT245" s="475">
        <v>11.431084273570372</v>
      </c>
      <c r="NU245" s="475">
        <v>0.44122443015011376</v>
      </c>
      <c r="NV245" s="475">
        <v>0</v>
      </c>
      <c r="NW245" s="475">
        <v>0.31446674318805123</v>
      </c>
      <c r="NX245" s="475">
        <v>0</v>
      </c>
      <c r="NY245" s="475">
        <v>0</v>
      </c>
      <c r="NZ245" s="475">
        <v>0.81483572433560958</v>
      </c>
      <c r="OA245" s="475">
        <v>2.0339831649829762E-2</v>
      </c>
      <c r="OB245" s="475">
        <v>0.24000000000000016</v>
      </c>
      <c r="OC245" s="475">
        <v>0.88541170460665997</v>
      </c>
      <c r="OD245" s="475">
        <v>-4.7996427056771909E-15</v>
      </c>
      <c r="OE245" s="475">
        <v>-4.1727098109907207E-14</v>
      </c>
      <c r="OF245" s="475">
        <v>0.1099999964237213</v>
      </c>
      <c r="OG245" s="475">
        <v>7.1141573786735537E-2</v>
      </c>
      <c r="OH245" s="475">
        <v>0.30814106428102644</v>
      </c>
      <c r="OI245" s="475">
        <v>0.11</v>
      </c>
      <c r="OJ245" s="475">
        <v>4.5100000000000001E-2</v>
      </c>
      <c r="OK245" s="475">
        <v>5.6993200000000001E-2</v>
      </c>
      <c r="OL245" s="475">
        <v>0.78526464055446321</v>
      </c>
      <c r="OM245" s="475" t="s">
        <v>1395</v>
      </c>
      <c r="ON245" s="475">
        <v>1</v>
      </c>
      <c r="OO245" s="475">
        <v>234</v>
      </c>
      <c r="OP245" s="490"/>
      <c r="OQ245" s="491" t="s">
        <v>1395</v>
      </c>
      <c r="OR245" s="478" t="s">
        <v>1395</v>
      </c>
      <c r="OS245" s="479">
        <v>688938</v>
      </c>
      <c r="OT245" s="479">
        <v>2034</v>
      </c>
      <c r="OU245" s="479" t="s">
        <v>1395</v>
      </c>
      <c r="OV245" s="479" t="s">
        <v>1395</v>
      </c>
      <c r="OW245" s="479">
        <v>0</v>
      </c>
      <c r="OX245" s="479">
        <v>1</v>
      </c>
      <c r="OY245" s="480">
        <v>1</v>
      </c>
      <c r="OZ245" s="480">
        <v>0.77269049556403557</v>
      </c>
      <c r="PA245" s="481"/>
      <c r="PB245" s="482">
        <v>2.4420766029152414</v>
      </c>
      <c r="PC245" s="483"/>
      <c r="PD245" s="478">
        <v>296.82673601809677</v>
      </c>
      <c r="PE245" s="479">
        <v>-1.8840918451727833E-11</v>
      </c>
      <c r="PF245" s="479">
        <v>399.78743977738145</v>
      </c>
      <c r="PG245" s="480">
        <v>2.4420766029152414</v>
      </c>
      <c r="PH245" s="483"/>
      <c r="PI245" s="478">
        <v>2.4420766029152414</v>
      </c>
      <c r="PJ245" s="479">
        <v>139250</v>
      </c>
      <c r="PK245" s="479">
        <v>575</v>
      </c>
      <c r="PL245" s="479">
        <v>4.7476511373854002E-3</v>
      </c>
      <c r="PM245" s="484">
        <v>36</v>
      </c>
      <c r="PN245" s="479">
        <v>8748</v>
      </c>
      <c r="PO245" s="485">
        <v>2031</v>
      </c>
      <c r="PP245" s="479">
        <v>33</v>
      </c>
      <c r="PQ245" s="479">
        <v>0</v>
      </c>
      <c r="PR245" s="486" t="s">
        <v>2078</v>
      </c>
      <c r="PS245" s="486" t="s">
        <v>1595</v>
      </c>
      <c r="PT245" s="479">
        <v>1</v>
      </c>
      <c r="PU245" s="487" t="s">
        <v>2077</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row>
    <row r="246" spans="1:457" x14ac:dyDescent="0.35">
      <c r="A246" s="459" t="s">
        <v>2079</v>
      </c>
      <c r="B246" s="460">
        <v>2.4468242540526268</v>
      </c>
      <c r="C246" s="488">
        <f>NPV(About!A$94,'H2 Data'!AE$2:BH$2)/30*AB246+B246</f>
        <v>3.7669283116812267</v>
      </c>
      <c r="D246" s="462" t="s">
        <v>1592</v>
      </c>
      <c r="E246" s="463" t="s">
        <v>2079</v>
      </c>
      <c r="F246" s="463" t="s">
        <v>1391</v>
      </c>
      <c r="G246" s="463" t="s">
        <v>1593</v>
      </c>
      <c r="H246" s="463" t="s">
        <v>2057</v>
      </c>
      <c r="I246" s="463" t="s">
        <v>1595</v>
      </c>
      <c r="J246" s="464">
        <v>2035</v>
      </c>
      <c r="K246" s="465">
        <v>575</v>
      </c>
      <c r="L246" s="466">
        <v>0.95</v>
      </c>
      <c r="M246" s="466">
        <v>2.3300000000000001E-2</v>
      </c>
      <c r="N246" s="466">
        <v>0.25</v>
      </c>
      <c r="O246" s="471">
        <v>0.11</v>
      </c>
      <c r="P246" s="465">
        <v>1</v>
      </c>
      <c r="Q246" s="465">
        <v>2</v>
      </c>
      <c r="R246" s="465">
        <v>30</v>
      </c>
      <c r="S246" s="467" t="s">
        <v>1395</v>
      </c>
      <c r="T246" s="468">
        <v>46951</v>
      </c>
      <c r="U246" s="468">
        <v>462803</v>
      </c>
      <c r="V246" s="468">
        <v>160975</v>
      </c>
      <c r="W246" s="468">
        <v>32193.999999999996</v>
      </c>
      <c r="X246" s="465">
        <v>0</v>
      </c>
      <c r="Y246" s="469" t="s">
        <v>2058</v>
      </c>
      <c r="Z246" s="470">
        <v>18.559999999999999</v>
      </c>
      <c r="AA246" s="469" t="s">
        <v>1397</v>
      </c>
      <c r="AB246" s="465">
        <v>8.9999999999999993E-3</v>
      </c>
      <c r="AC246" s="466">
        <v>0.7</v>
      </c>
      <c r="AD246" s="466">
        <v>0.7</v>
      </c>
      <c r="AE246" s="466">
        <v>0.7</v>
      </c>
      <c r="AF246" s="467" t="s">
        <v>1398</v>
      </c>
      <c r="AG246" s="465">
        <v>449</v>
      </c>
      <c r="AH246" s="465">
        <v>449</v>
      </c>
      <c r="AI246" s="465">
        <v>449</v>
      </c>
      <c r="AJ246" s="465">
        <v>30</v>
      </c>
      <c r="AK246" s="469" t="s">
        <v>1399</v>
      </c>
      <c r="AL246" s="466">
        <v>1</v>
      </c>
      <c r="AM246" s="466">
        <v>0</v>
      </c>
      <c r="AN246" s="469" t="s">
        <v>1400</v>
      </c>
      <c r="AO246" s="466"/>
      <c r="AP246" s="466"/>
      <c r="AQ246" s="466"/>
      <c r="AR246" s="466"/>
      <c r="AS246" s="466"/>
      <c r="AT246" s="466"/>
      <c r="AU246" s="466"/>
      <c r="AV246" s="466"/>
      <c r="AW246" s="466"/>
      <c r="AX246" s="466"/>
      <c r="AY246" s="466"/>
      <c r="AZ246" s="466"/>
      <c r="BA246" s="466"/>
      <c r="BB246" s="466"/>
      <c r="BC246" s="466"/>
      <c r="BD246" s="466"/>
      <c r="BE246" s="466"/>
      <c r="BF246" s="466"/>
      <c r="BG246" s="466"/>
      <c r="BH246" s="466"/>
      <c r="BI246" s="466"/>
      <c r="BJ246" s="466"/>
      <c r="BK246" s="466"/>
      <c r="BL246" s="466"/>
      <c r="BM246" s="466"/>
      <c r="BN246" s="466"/>
      <c r="BO246" s="466"/>
      <c r="BP246" s="466"/>
      <c r="BQ246" s="466"/>
      <c r="BR246" s="466"/>
      <c r="BS246" s="466"/>
      <c r="BT246" s="466"/>
      <c r="BU246" s="466"/>
      <c r="BV246" s="466"/>
      <c r="BW246" s="466"/>
      <c r="BX246" s="466"/>
      <c r="BY246" s="466"/>
      <c r="BZ246" s="466"/>
      <c r="CA246" s="466"/>
      <c r="CB246" s="466"/>
      <c r="CC246" s="466"/>
      <c r="CD246" s="466"/>
      <c r="CE246" s="466"/>
      <c r="CF246" s="466"/>
      <c r="CG246" s="466"/>
      <c r="CH246" s="466"/>
      <c r="CI246" s="466"/>
      <c r="CJ246" s="466"/>
      <c r="CK246" s="466"/>
      <c r="CL246" s="466"/>
      <c r="CM246" s="466"/>
      <c r="CN246" s="466"/>
      <c r="CO246" s="466"/>
      <c r="CP246" s="466"/>
      <c r="CQ246" s="466"/>
      <c r="CR246" s="466"/>
      <c r="CS246" s="466"/>
      <c r="CT246" s="466"/>
      <c r="CU246" s="466"/>
      <c r="CV246" s="466"/>
      <c r="CW246" s="466"/>
      <c r="CX246" s="466"/>
      <c r="CY246" s="466"/>
      <c r="CZ246" s="466"/>
      <c r="DA246" s="466"/>
      <c r="DB246" s="466"/>
      <c r="DC246" s="466"/>
      <c r="DD246" s="466"/>
      <c r="DE246" s="466"/>
      <c r="DF246" s="466"/>
      <c r="DG246" s="466"/>
      <c r="DH246" s="466"/>
      <c r="DI246" s="466"/>
      <c r="DJ246" s="466"/>
      <c r="DK246" s="466"/>
      <c r="DL246" s="466"/>
      <c r="DM246" s="466"/>
      <c r="DN246" s="466"/>
      <c r="DO246" s="466"/>
      <c r="DP246" s="466"/>
      <c r="DQ246" s="466"/>
      <c r="DR246" s="466"/>
      <c r="DS246" s="466"/>
      <c r="DT246" s="466"/>
      <c r="DU246" s="466"/>
      <c r="DV246" s="466"/>
      <c r="DW246" s="471"/>
      <c r="DX246" s="466"/>
      <c r="DY246" s="466"/>
      <c r="DZ246" s="466"/>
      <c r="EA246" s="466"/>
      <c r="EB246" s="466"/>
      <c r="EC246" s="466"/>
      <c r="ED246" s="466"/>
      <c r="EE246" s="466"/>
      <c r="EF246" s="466"/>
      <c r="EG246" s="466"/>
      <c r="EH246" s="466"/>
      <c r="EI246" s="466"/>
      <c r="EJ246" s="466"/>
      <c r="EK246" s="465"/>
      <c r="EL246" s="465"/>
      <c r="EM246" s="465"/>
      <c r="EN246" s="465"/>
      <c r="EO246" s="466"/>
      <c r="EP246" s="466"/>
      <c r="EQ246" s="466"/>
      <c r="ER246" s="465"/>
      <c r="ES246" s="465"/>
      <c r="ET246" s="465"/>
      <c r="EU246" s="465"/>
      <c r="EV246" s="465"/>
      <c r="EW246" s="467"/>
      <c r="EX246" s="467" t="s">
        <v>1401</v>
      </c>
      <c r="EY246" s="467">
        <v>0</v>
      </c>
      <c r="EZ246" s="467">
        <v>0</v>
      </c>
      <c r="FA246" s="467">
        <v>0</v>
      </c>
      <c r="FB246" s="469" t="s">
        <v>1402</v>
      </c>
      <c r="FC246" s="467">
        <v>62.117280000000001</v>
      </c>
      <c r="FD246" s="469" t="s">
        <v>2059</v>
      </c>
      <c r="FE246" s="467">
        <v>1589.991</v>
      </c>
      <c r="FF246" s="469" t="s">
        <v>1404</v>
      </c>
      <c r="FG246" s="467">
        <v>0</v>
      </c>
      <c r="FH246" s="469" t="s">
        <v>1405</v>
      </c>
      <c r="FI246" s="467">
        <v>0</v>
      </c>
      <c r="FJ246" s="469" t="s">
        <v>1405</v>
      </c>
      <c r="FK246" s="467">
        <v>0</v>
      </c>
      <c r="FL246" s="472">
        <v>0</v>
      </c>
      <c r="FM246" s="473">
        <v>0</v>
      </c>
      <c r="FN246" s="473">
        <v>0</v>
      </c>
      <c r="FO246" s="473">
        <v>0</v>
      </c>
      <c r="FP246" s="473">
        <v>0</v>
      </c>
      <c r="FQ246" s="473">
        <v>0</v>
      </c>
      <c r="FR246" s="473">
        <v>0</v>
      </c>
      <c r="FS246" s="473">
        <v>0</v>
      </c>
      <c r="FT246" s="473">
        <v>0</v>
      </c>
      <c r="FU246" s="473">
        <v>0</v>
      </c>
      <c r="FV246" s="473">
        <v>0</v>
      </c>
      <c r="FW246" s="473">
        <v>0</v>
      </c>
      <c r="FX246" s="473">
        <v>0</v>
      </c>
      <c r="FY246" s="473">
        <v>0</v>
      </c>
      <c r="FZ246" s="473">
        <v>0</v>
      </c>
      <c r="GA246" s="473">
        <v>0</v>
      </c>
      <c r="GB246" s="473">
        <v>0</v>
      </c>
      <c r="GC246" s="473">
        <v>0</v>
      </c>
      <c r="GD246" s="473">
        <v>0</v>
      </c>
      <c r="GE246" s="473">
        <v>0</v>
      </c>
      <c r="GF246" s="473">
        <v>0</v>
      </c>
      <c r="GG246" s="473">
        <v>0</v>
      </c>
      <c r="GH246" s="473">
        <v>0</v>
      </c>
      <c r="GI246" s="473">
        <v>0</v>
      </c>
      <c r="GJ246" s="473">
        <v>0</v>
      </c>
      <c r="GK246" s="473">
        <v>0</v>
      </c>
      <c r="GL246" s="473">
        <v>0</v>
      </c>
      <c r="GM246" s="473">
        <v>0</v>
      </c>
      <c r="GN246" s="473">
        <v>0</v>
      </c>
      <c r="GO246" s="473">
        <v>0</v>
      </c>
      <c r="GP246" s="473">
        <v>0</v>
      </c>
      <c r="GQ246" s="473">
        <v>0</v>
      </c>
      <c r="GR246" s="473">
        <v>0</v>
      </c>
      <c r="GS246" s="473">
        <v>0</v>
      </c>
      <c r="GT246" s="473">
        <v>0</v>
      </c>
      <c r="GU246" s="473">
        <v>0</v>
      </c>
      <c r="GV246" s="473">
        <v>0</v>
      </c>
      <c r="GW246" s="473">
        <v>0</v>
      </c>
      <c r="GX246" s="473">
        <v>0</v>
      </c>
      <c r="GY246" s="473">
        <v>0</v>
      </c>
      <c r="GZ246" s="473">
        <v>0</v>
      </c>
      <c r="HA246" s="473">
        <v>0</v>
      </c>
      <c r="HB246" s="473">
        <v>0</v>
      </c>
      <c r="HC246" s="473">
        <v>0</v>
      </c>
      <c r="HD246" s="473">
        <v>0</v>
      </c>
      <c r="HE246" s="473">
        <v>0</v>
      </c>
      <c r="HF246" s="473">
        <v>0</v>
      </c>
      <c r="HG246" s="473">
        <v>0</v>
      </c>
      <c r="HH246" s="473">
        <v>0</v>
      </c>
      <c r="HI246" s="473">
        <v>0</v>
      </c>
      <c r="HJ246" s="473">
        <v>0</v>
      </c>
      <c r="HK246" s="473">
        <v>0</v>
      </c>
      <c r="HL246" s="473">
        <v>0</v>
      </c>
      <c r="HM246" s="473">
        <v>0</v>
      </c>
      <c r="HN246" s="473">
        <v>0</v>
      </c>
      <c r="HO246" s="473">
        <v>0</v>
      </c>
      <c r="HP246" s="473">
        <v>0</v>
      </c>
      <c r="HQ246" s="473">
        <v>0</v>
      </c>
      <c r="HR246" s="473">
        <v>0</v>
      </c>
      <c r="HS246" s="473">
        <v>0</v>
      </c>
      <c r="HT246" s="473">
        <v>0</v>
      </c>
      <c r="HU246" s="473">
        <v>0</v>
      </c>
      <c r="HV246" s="473">
        <v>0</v>
      </c>
      <c r="HW246" s="473">
        <v>0</v>
      </c>
      <c r="HX246" s="473">
        <v>0</v>
      </c>
      <c r="HY246" s="473">
        <v>0</v>
      </c>
      <c r="HZ246" s="473">
        <v>0</v>
      </c>
      <c r="IA246" s="473">
        <v>0</v>
      </c>
      <c r="IB246" s="473">
        <v>0</v>
      </c>
      <c r="IC246" s="473">
        <v>0</v>
      </c>
      <c r="ID246" s="473">
        <v>0</v>
      </c>
      <c r="IE246" s="473">
        <v>0</v>
      </c>
      <c r="IF246" s="473">
        <v>0</v>
      </c>
      <c r="IG246" s="473">
        <v>0</v>
      </c>
      <c r="IH246" s="473">
        <v>0</v>
      </c>
      <c r="II246" s="473">
        <v>0</v>
      </c>
      <c r="IJ246" s="473">
        <v>0</v>
      </c>
      <c r="IK246" s="473">
        <v>0</v>
      </c>
      <c r="IL246" s="473">
        <v>0</v>
      </c>
      <c r="IM246" s="473">
        <v>0</v>
      </c>
      <c r="IN246" s="473">
        <v>0</v>
      </c>
      <c r="IO246" s="473">
        <v>0</v>
      </c>
      <c r="IP246" s="473">
        <v>0</v>
      </c>
      <c r="IQ246" s="473">
        <v>0</v>
      </c>
      <c r="IR246" s="473">
        <v>0</v>
      </c>
      <c r="IS246" s="473">
        <v>0</v>
      </c>
      <c r="IT246" s="473">
        <v>0</v>
      </c>
      <c r="IU246" s="473">
        <v>0</v>
      </c>
      <c r="IV246" s="473">
        <v>0</v>
      </c>
      <c r="IW246" s="473">
        <v>0</v>
      </c>
      <c r="IX246" s="473">
        <v>0</v>
      </c>
      <c r="IY246" s="473">
        <v>0</v>
      </c>
      <c r="IZ246" s="473">
        <v>0</v>
      </c>
      <c r="JA246" s="473">
        <v>0</v>
      </c>
      <c r="JB246" s="473">
        <v>0</v>
      </c>
      <c r="JC246" s="473">
        <v>0</v>
      </c>
      <c r="JD246" s="473">
        <v>0</v>
      </c>
      <c r="JE246" s="473">
        <v>0</v>
      </c>
      <c r="JF246" s="473">
        <v>0</v>
      </c>
      <c r="JG246" s="473">
        <v>0</v>
      </c>
      <c r="JH246" s="473">
        <v>0</v>
      </c>
      <c r="JI246" s="467" t="s">
        <v>1416</v>
      </c>
      <c r="JJ246" s="467" t="s">
        <v>1416</v>
      </c>
      <c r="JK246" s="395"/>
      <c r="JL246" s="395"/>
      <c r="JM246" s="395"/>
      <c r="JN246" s="395"/>
      <c r="JO246" s="395"/>
      <c r="JP246" s="395"/>
      <c r="JQ246" s="395"/>
      <c r="JR246" s="395"/>
      <c r="JS246" s="395"/>
      <c r="JT246" s="395"/>
      <c r="JU246" s="395"/>
      <c r="JV246" s="395"/>
      <c r="JW246" s="395"/>
      <c r="JX246" s="395"/>
      <c r="JY246" s="395"/>
      <c r="JZ246" s="395"/>
      <c r="KA246" s="395"/>
      <c r="KB246" s="395"/>
      <c r="KC246" s="395"/>
      <c r="KD246" s="395"/>
      <c r="KE246" s="395"/>
      <c r="KF246" s="395"/>
      <c r="KG246" s="395"/>
      <c r="KH246" s="395"/>
      <c r="KI246" s="395"/>
      <c r="KJ246" s="395"/>
      <c r="KK246" s="395"/>
      <c r="KL246" s="395"/>
      <c r="KM246" s="395"/>
      <c r="KN246" s="395"/>
      <c r="KO246" s="395"/>
      <c r="KP246" s="395"/>
      <c r="KQ246" s="395"/>
      <c r="KR246" s="395"/>
      <c r="KS246" s="395"/>
      <c r="KT246" s="395"/>
      <c r="KU246" s="395"/>
      <c r="KV246" s="395"/>
      <c r="KW246" s="395"/>
      <c r="KX246" s="395"/>
      <c r="KY246" s="395"/>
      <c r="KZ246" s="395"/>
      <c r="LA246" s="395"/>
      <c r="LB246" s="395"/>
      <c r="LC246" s="395"/>
      <c r="LD246" s="395"/>
      <c r="LE246" s="395"/>
      <c r="LF246" s="395"/>
      <c r="LG246" s="395"/>
      <c r="LH246" s="395"/>
      <c r="LI246" s="395"/>
      <c r="LJ246" s="395"/>
      <c r="LK246" s="395"/>
      <c r="LL246" s="395"/>
      <c r="LM246" s="395"/>
      <c r="LN246" s="395"/>
      <c r="LO246" s="395"/>
      <c r="LP246" s="395"/>
      <c r="LQ246" s="395"/>
      <c r="LR246" s="395"/>
      <c r="LS246" s="395"/>
      <c r="LT246" s="395"/>
      <c r="LU246" s="395"/>
      <c r="LV246" s="395"/>
      <c r="LW246" s="395"/>
      <c r="LX246" s="395"/>
      <c r="LY246" s="395"/>
      <c r="LZ246" s="395"/>
      <c r="MA246" s="395"/>
      <c r="MB246" s="395"/>
      <c r="MC246" s="395"/>
      <c r="MD246" s="395"/>
      <c r="ME246" s="395"/>
      <c r="MF246" s="395"/>
      <c r="MG246" s="395"/>
      <c r="MH246" s="395"/>
      <c r="MI246" s="395"/>
      <c r="MJ246" s="395"/>
      <c r="MK246" s="395"/>
      <c r="ML246" s="395"/>
      <c r="MM246" s="395"/>
      <c r="MN246" s="395"/>
      <c r="MO246" s="395"/>
      <c r="MP246" s="395"/>
      <c r="MQ246" s="395"/>
      <c r="MR246" s="395"/>
      <c r="MS246" s="395"/>
      <c r="MT246" s="395"/>
      <c r="MU246" s="395"/>
      <c r="MV246" s="395"/>
      <c r="MW246" s="395"/>
      <c r="MX246" s="395"/>
      <c r="MY246" s="395"/>
      <c r="MZ246" s="395"/>
      <c r="NA246" s="395"/>
      <c r="NB246" s="395"/>
      <c r="NC246" s="395"/>
      <c r="ND246" s="395"/>
      <c r="NE246" s="395"/>
      <c r="NF246" s="395"/>
      <c r="NG246" s="489"/>
      <c r="NH246" s="475">
        <v>2.4468242540526268</v>
      </c>
      <c r="NI246" s="475">
        <v>20.36247144222596</v>
      </c>
      <c r="NJ246" s="475">
        <v>2.6001129081221626</v>
      </c>
      <c r="NK246" s="475">
        <v>4637.074943999999</v>
      </c>
      <c r="NL246" s="475">
        <v>15.425103570388886</v>
      </c>
      <c r="NM246" s="475">
        <v>0.16097500000000001</v>
      </c>
      <c r="NN246" s="475">
        <v>0.46280300000000002</v>
      </c>
      <c r="NO246" s="475">
        <v>4.6951E-2</v>
      </c>
      <c r="NP246" s="475">
        <v>3.0087135012742853E-2</v>
      </c>
      <c r="NQ246" s="475">
        <v>0.39419147915247182</v>
      </c>
      <c r="NR246" s="475">
        <v>1.3130268201752908</v>
      </c>
      <c r="NS246" s="475">
        <v>0</v>
      </c>
      <c r="NT246" s="475">
        <v>11.606686348523539</v>
      </c>
      <c r="NU246" s="475">
        <v>0.45023206930071469</v>
      </c>
      <c r="NV246" s="475">
        <v>0</v>
      </c>
      <c r="NW246" s="475">
        <v>0.2642585484830296</v>
      </c>
      <c r="NX246" s="475">
        <v>0</v>
      </c>
      <c r="NY246" s="475">
        <v>0</v>
      </c>
      <c r="NZ246" s="475">
        <v>0.66580503472835595</v>
      </c>
      <c r="OA246" s="475">
        <v>2.0339943883276247E-2</v>
      </c>
      <c r="OB246" s="475">
        <v>0.24000000000000016</v>
      </c>
      <c r="OC246" s="475">
        <v>0.85229634193767001</v>
      </c>
      <c r="OD246" s="475">
        <v>-4.9368558645079712E-15</v>
      </c>
      <c r="OE246" s="475">
        <v>-4.2920000851132078E-14</v>
      </c>
      <c r="OF246" s="475">
        <v>0.1099999964237213</v>
      </c>
      <c r="OG246" s="475">
        <v>6.7927309870719918E-2</v>
      </c>
      <c r="OH246" s="475">
        <v>0.29173869791408702</v>
      </c>
      <c r="OI246" s="475">
        <v>0.11</v>
      </c>
      <c r="OJ246" s="475">
        <v>4.4900000000000002E-2</v>
      </c>
      <c r="OK246" s="475">
        <v>5.6886800000000001E-2</v>
      </c>
      <c r="OL246" s="475">
        <v>0.76960777713748962</v>
      </c>
      <c r="OM246" s="475" t="s">
        <v>1395</v>
      </c>
      <c r="ON246" s="475">
        <v>1</v>
      </c>
      <c r="OO246" s="475">
        <v>235</v>
      </c>
      <c r="OP246" s="490"/>
      <c r="OQ246" s="491" t="s">
        <v>1395</v>
      </c>
      <c r="OR246" s="478" t="s">
        <v>1395</v>
      </c>
      <c r="OS246" s="479">
        <v>702923</v>
      </c>
      <c r="OT246" s="479">
        <v>2035</v>
      </c>
      <c r="OU246" s="479" t="s">
        <v>1395</v>
      </c>
      <c r="OV246" s="479" t="s">
        <v>1395</v>
      </c>
      <c r="OW246" s="479">
        <v>0</v>
      </c>
      <c r="OX246" s="479">
        <v>1</v>
      </c>
      <c r="OY246" s="480">
        <v>1</v>
      </c>
      <c r="OZ246" s="480">
        <v>0.75728771361722225</v>
      </c>
      <c r="PA246" s="481"/>
      <c r="PB246" s="482">
        <v>2.4468242540526268</v>
      </c>
      <c r="PC246" s="483"/>
      <c r="PD246" s="478">
        <v>296.81399648219951</v>
      </c>
      <c r="PE246" s="479">
        <v>-1.899315070862288E-11</v>
      </c>
      <c r="PF246" s="479">
        <v>377.16198857911178</v>
      </c>
      <c r="PG246" s="480">
        <v>2.4468242540526268</v>
      </c>
      <c r="PH246" s="483"/>
      <c r="PI246" s="478">
        <v>2.4468242540526268</v>
      </c>
      <c r="PJ246" s="479">
        <v>139825</v>
      </c>
      <c r="PK246" s="479">
        <v>575</v>
      </c>
      <c r="PL246" s="479">
        <v>1.4255215245437824E-2</v>
      </c>
      <c r="PM246" s="484">
        <v>36</v>
      </c>
      <c r="PN246" s="479">
        <v>8712</v>
      </c>
      <c r="PO246" s="485">
        <v>2032</v>
      </c>
      <c r="PP246" s="479">
        <v>33</v>
      </c>
      <c r="PQ246" s="479">
        <v>0</v>
      </c>
      <c r="PR246" s="486" t="s">
        <v>2080</v>
      </c>
      <c r="PS246" s="486" t="s">
        <v>1595</v>
      </c>
      <c r="PT246" s="479">
        <v>1</v>
      </c>
      <c r="PU246" s="487" t="s">
        <v>2079</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row>
    <row r="247" spans="1:457" x14ac:dyDescent="0.35">
      <c r="A247" s="459" t="s">
        <v>2081</v>
      </c>
      <c r="B247" s="460">
        <v>2.4610794692980646</v>
      </c>
      <c r="C247" s="488">
        <f>NPV(About!A$94,'H2 Data'!AE$2:BH$2)/30*AB247+B247</f>
        <v>3.7811835269266645</v>
      </c>
      <c r="D247" s="462" t="s">
        <v>1592</v>
      </c>
      <c r="E247" s="463" t="s">
        <v>2081</v>
      </c>
      <c r="F247" s="463" t="s">
        <v>1391</v>
      </c>
      <c r="G247" s="463" t="s">
        <v>1593</v>
      </c>
      <c r="H247" s="463" t="s">
        <v>2057</v>
      </c>
      <c r="I247" s="463" t="s">
        <v>1595</v>
      </c>
      <c r="J247" s="464">
        <v>2036</v>
      </c>
      <c r="K247" s="465">
        <v>575</v>
      </c>
      <c r="L247" s="466">
        <v>0.95</v>
      </c>
      <c r="M247" s="466">
        <v>2.3300000000000001E-2</v>
      </c>
      <c r="N247" s="466">
        <v>0.25</v>
      </c>
      <c r="O247" s="471">
        <v>0.11</v>
      </c>
      <c r="P247" s="465">
        <v>1</v>
      </c>
      <c r="Q247" s="465">
        <v>2</v>
      </c>
      <c r="R247" s="465">
        <v>30</v>
      </c>
      <c r="S247" s="467" t="s">
        <v>1395</v>
      </c>
      <c r="T247" s="468">
        <v>47904</v>
      </c>
      <c r="U247" s="468">
        <v>472198</v>
      </c>
      <c r="V247" s="468">
        <v>164243</v>
      </c>
      <c r="W247" s="468">
        <v>32848</v>
      </c>
      <c r="X247" s="465">
        <v>0</v>
      </c>
      <c r="Y247" s="469" t="s">
        <v>2058</v>
      </c>
      <c r="Z247" s="470">
        <v>18.559999999999999</v>
      </c>
      <c r="AA247" s="469" t="s">
        <v>1397</v>
      </c>
      <c r="AB247" s="465">
        <v>8.9999999999999993E-3</v>
      </c>
      <c r="AC247" s="466">
        <v>0.7</v>
      </c>
      <c r="AD247" s="466">
        <v>0.7</v>
      </c>
      <c r="AE247" s="466">
        <v>0.7</v>
      </c>
      <c r="AF247" s="467" t="s">
        <v>1398</v>
      </c>
      <c r="AG247" s="465">
        <v>448</v>
      </c>
      <c r="AH247" s="465">
        <v>448</v>
      </c>
      <c r="AI247" s="465">
        <v>448</v>
      </c>
      <c r="AJ247" s="465">
        <v>30</v>
      </c>
      <c r="AK247" s="469" t="s">
        <v>1399</v>
      </c>
      <c r="AL247" s="466">
        <v>1</v>
      </c>
      <c r="AM247" s="466">
        <v>0</v>
      </c>
      <c r="AN247" s="469" t="s">
        <v>1400</v>
      </c>
      <c r="AO247" s="466"/>
      <c r="AP247" s="466"/>
      <c r="AQ247" s="466"/>
      <c r="AR247" s="466"/>
      <c r="AS247" s="466"/>
      <c r="AT247" s="466"/>
      <c r="AU247" s="466"/>
      <c r="AV247" s="466"/>
      <c r="AW247" s="466"/>
      <c r="AX247" s="466"/>
      <c r="AY247" s="466"/>
      <c r="AZ247" s="466"/>
      <c r="BA247" s="466"/>
      <c r="BB247" s="466"/>
      <c r="BC247" s="466"/>
      <c r="BD247" s="466"/>
      <c r="BE247" s="466"/>
      <c r="BF247" s="466"/>
      <c r="BG247" s="466"/>
      <c r="BH247" s="466"/>
      <c r="BI247" s="466"/>
      <c r="BJ247" s="466"/>
      <c r="BK247" s="466"/>
      <c r="BL247" s="466"/>
      <c r="BM247" s="466"/>
      <c r="BN247" s="466"/>
      <c r="BO247" s="466"/>
      <c r="BP247" s="466"/>
      <c r="BQ247" s="466"/>
      <c r="BR247" s="466"/>
      <c r="BS247" s="466"/>
      <c r="BT247" s="466"/>
      <c r="BU247" s="466"/>
      <c r="BV247" s="466"/>
      <c r="BW247" s="466"/>
      <c r="BX247" s="466"/>
      <c r="BY247" s="466"/>
      <c r="BZ247" s="466"/>
      <c r="CA247" s="466"/>
      <c r="CB247" s="466"/>
      <c r="CC247" s="466"/>
      <c r="CD247" s="466"/>
      <c r="CE247" s="466"/>
      <c r="CF247" s="466"/>
      <c r="CG247" s="466"/>
      <c r="CH247" s="466"/>
      <c r="CI247" s="466"/>
      <c r="CJ247" s="466"/>
      <c r="CK247" s="466"/>
      <c r="CL247" s="466"/>
      <c r="CM247" s="466"/>
      <c r="CN247" s="466"/>
      <c r="CO247" s="466"/>
      <c r="CP247" s="466"/>
      <c r="CQ247" s="466"/>
      <c r="CR247" s="466"/>
      <c r="CS247" s="466"/>
      <c r="CT247" s="466"/>
      <c r="CU247" s="466"/>
      <c r="CV247" s="466"/>
      <c r="CW247" s="466"/>
      <c r="CX247" s="466"/>
      <c r="CY247" s="466"/>
      <c r="CZ247" s="466"/>
      <c r="DA247" s="466"/>
      <c r="DB247" s="466"/>
      <c r="DC247" s="466"/>
      <c r="DD247" s="466"/>
      <c r="DE247" s="466"/>
      <c r="DF247" s="466"/>
      <c r="DG247" s="466"/>
      <c r="DH247" s="466"/>
      <c r="DI247" s="466"/>
      <c r="DJ247" s="466"/>
      <c r="DK247" s="466"/>
      <c r="DL247" s="466"/>
      <c r="DM247" s="466"/>
      <c r="DN247" s="466"/>
      <c r="DO247" s="466"/>
      <c r="DP247" s="466"/>
      <c r="DQ247" s="466"/>
      <c r="DR247" s="466"/>
      <c r="DS247" s="466"/>
      <c r="DT247" s="466"/>
      <c r="DU247" s="466"/>
      <c r="DV247" s="466"/>
      <c r="DW247" s="471"/>
      <c r="DX247" s="466"/>
      <c r="DY247" s="466"/>
      <c r="DZ247" s="466"/>
      <c r="EA247" s="466"/>
      <c r="EB247" s="466"/>
      <c r="EC247" s="466"/>
      <c r="ED247" s="466"/>
      <c r="EE247" s="466"/>
      <c r="EF247" s="466"/>
      <c r="EG247" s="466"/>
      <c r="EH247" s="466"/>
      <c r="EI247" s="466"/>
      <c r="EJ247" s="466"/>
      <c r="EK247" s="465"/>
      <c r="EL247" s="465"/>
      <c r="EM247" s="465"/>
      <c r="EN247" s="465"/>
      <c r="EO247" s="466"/>
      <c r="EP247" s="466"/>
      <c r="EQ247" s="466"/>
      <c r="ER247" s="465"/>
      <c r="ES247" s="465"/>
      <c r="ET247" s="465"/>
      <c r="EU247" s="465"/>
      <c r="EV247" s="465"/>
      <c r="EW247" s="467"/>
      <c r="EX247" s="467" t="s">
        <v>1401</v>
      </c>
      <c r="EY247" s="467">
        <v>0</v>
      </c>
      <c r="EZ247" s="467">
        <v>0</v>
      </c>
      <c r="FA247" s="467">
        <v>0</v>
      </c>
      <c r="FB247" s="469" t="s">
        <v>1402</v>
      </c>
      <c r="FC247" s="467">
        <v>62.117280000000001</v>
      </c>
      <c r="FD247" s="469" t="s">
        <v>2059</v>
      </c>
      <c r="FE247" s="467">
        <v>1589.991</v>
      </c>
      <c r="FF247" s="469" t="s">
        <v>1404</v>
      </c>
      <c r="FG247" s="467">
        <v>0</v>
      </c>
      <c r="FH247" s="469" t="s">
        <v>1405</v>
      </c>
      <c r="FI247" s="467">
        <v>0</v>
      </c>
      <c r="FJ247" s="469" t="s">
        <v>1405</v>
      </c>
      <c r="FK247" s="467">
        <v>0</v>
      </c>
      <c r="FL247" s="472">
        <v>0</v>
      </c>
      <c r="FM247" s="473">
        <v>0</v>
      </c>
      <c r="FN247" s="473">
        <v>0</v>
      </c>
      <c r="FO247" s="473">
        <v>0</v>
      </c>
      <c r="FP247" s="473">
        <v>0</v>
      </c>
      <c r="FQ247" s="473">
        <v>0</v>
      </c>
      <c r="FR247" s="473">
        <v>0</v>
      </c>
      <c r="FS247" s="473">
        <v>0</v>
      </c>
      <c r="FT247" s="473">
        <v>0</v>
      </c>
      <c r="FU247" s="473">
        <v>0</v>
      </c>
      <c r="FV247" s="473">
        <v>0</v>
      </c>
      <c r="FW247" s="473">
        <v>0</v>
      </c>
      <c r="FX247" s="473">
        <v>0</v>
      </c>
      <c r="FY247" s="473">
        <v>0</v>
      </c>
      <c r="FZ247" s="473">
        <v>0</v>
      </c>
      <c r="GA247" s="473">
        <v>0</v>
      </c>
      <c r="GB247" s="473">
        <v>0</v>
      </c>
      <c r="GC247" s="473">
        <v>0</v>
      </c>
      <c r="GD247" s="473">
        <v>0</v>
      </c>
      <c r="GE247" s="473">
        <v>0</v>
      </c>
      <c r="GF247" s="473">
        <v>0</v>
      </c>
      <c r="GG247" s="473">
        <v>0</v>
      </c>
      <c r="GH247" s="473">
        <v>0</v>
      </c>
      <c r="GI247" s="473">
        <v>0</v>
      </c>
      <c r="GJ247" s="473">
        <v>0</v>
      </c>
      <c r="GK247" s="473">
        <v>0</v>
      </c>
      <c r="GL247" s="473">
        <v>0</v>
      </c>
      <c r="GM247" s="473">
        <v>0</v>
      </c>
      <c r="GN247" s="473">
        <v>0</v>
      </c>
      <c r="GO247" s="473">
        <v>0</v>
      </c>
      <c r="GP247" s="473">
        <v>0</v>
      </c>
      <c r="GQ247" s="473">
        <v>0</v>
      </c>
      <c r="GR247" s="473">
        <v>0</v>
      </c>
      <c r="GS247" s="473">
        <v>0</v>
      </c>
      <c r="GT247" s="473">
        <v>0</v>
      </c>
      <c r="GU247" s="473">
        <v>0</v>
      </c>
      <c r="GV247" s="473">
        <v>0</v>
      </c>
      <c r="GW247" s="473">
        <v>0</v>
      </c>
      <c r="GX247" s="473">
        <v>0</v>
      </c>
      <c r="GY247" s="473">
        <v>0</v>
      </c>
      <c r="GZ247" s="473">
        <v>0</v>
      </c>
      <c r="HA247" s="473">
        <v>0</v>
      </c>
      <c r="HB247" s="473">
        <v>0</v>
      </c>
      <c r="HC247" s="473">
        <v>0</v>
      </c>
      <c r="HD247" s="473">
        <v>0</v>
      </c>
      <c r="HE247" s="473">
        <v>0</v>
      </c>
      <c r="HF247" s="473">
        <v>0</v>
      </c>
      <c r="HG247" s="473">
        <v>0</v>
      </c>
      <c r="HH247" s="473">
        <v>0</v>
      </c>
      <c r="HI247" s="473">
        <v>0</v>
      </c>
      <c r="HJ247" s="473">
        <v>0</v>
      </c>
      <c r="HK247" s="473">
        <v>0</v>
      </c>
      <c r="HL247" s="473">
        <v>0</v>
      </c>
      <c r="HM247" s="473">
        <v>0</v>
      </c>
      <c r="HN247" s="473">
        <v>0</v>
      </c>
      <c r="HO247" s="473">
        <v>0</v>
      </c>
      <c r="HP247" s="473">
        <v>0</v>
      </c>
      <c r="HQ247" s="473">
        <v>0</v>
      </c>
      <c r="HR247" s="473">
        <v>0</v>
      </c>
      <c r="HS247" s="473">
        <v>0</v>
      </c>
      <c r="HT247" s="473">
        <v>0</v>
      </c>
      <c r="HU247" s="473">
        <v>0</v>
      </c>
      <c r="HV247" s="473">
        <v>0</v>
      </c>
      <c r="HW247" s="473">
        <v>0</v>
      </c>
      <c r="HX247" s="473">
        <v>0</v>
      </c>
      <c r="HY247" s="473">
        <v>0</v>
      </c>
      <c r="HZ247" s="473">
        <v>0</v>
      </c>
      <c r="IA247" s="473">
        <v>0</v>
      </c>
      <c r="IB247" s="473">
        <v>0</v>
      </c>
      <c r="IC247" s="473">
        <v>0</v>
      </c>
      <c r="ID247" s="473">
        <v>0</v>
      </c>
      <c r="IE247" s="473">
        <v>0</v>
      </c>
      <c r="IF247" s="473">
        <v>0</v>
      </c>
      <c r="IG247" s="473">
        <v>0</v>
      </c>
      <c r="IH247" s="473">
        <v>0</v>
      </c>
      <c r="II247" s="473">
        <v>0</v>
      </c>
      <c r="IJ247" s="473">
        <v>0</v>
      </c>
      <c r="IK247" s="473">
        <v>0</v>
      </c>
      <c r="IL247" s="473">
        <v>0</v>
      </c>
      <c r="IM247" s="473">
        <v>0</v>
      </c>
      <c r="IN247" s="473">
        <v>0</v>
      </c>
      <c r="IO247" s="473">
        <v>0</v>
      </c>
      <c r="IP247" s="473">
        <v>0</v>
      </c>
      <c r="IQ247" s="473">
        <v>0</v>
      </c>
      <c r="IR247" s="473">
        <v>0</v>
      </c>
      <c r="IS247" s="473">
        <v>0</v>
      </c>
      <c r="IT247" s="473">
        <v>0</v>
      </c>
      <c r="IU247" s="473">
        <v>0</v>
      </c>
      <c r="IV247" s="473">
        <v>0</v>
      </c>
      <c r="IW247" s="473">
        <v>0</v>
      </c>
      <c r="IX247" s="473">
        <v>0</v>
      </c>
      <c r="IY247" s="473">
        <v>0</v>
      </c>
      <c r="IZ247" s="473">
        <v>0</v>
      </c>
      <c r="JA247" s="473">
        <v>0</v>
      </c>
      <c r="JB247" s="473">
        <v>0</v>
      </c>
      <c r="JC247" s="473">
        <v>0</v>
      </c>
      <c r="JD247" s="473">
        <v>0</v>
      </c>
      <c r="JE247" s="473">
        <v>0</v>
      </c>
      <c r="JF247" s="473">
        <v>0</v>
      </c>
      <c r="JG247" s="473">
        <v>0</v>
      </c>
      <c r="JH247" s="473">
        <v>0</v>
      </c>
      <c r="JI247" s="467" t="s">
        <v>1416</v>
      </c>
      <c r="JJ247" s="467" t="s">
        <v>1416</v>
      </c>
      <c r="JK247" s="395"/>
      <c r="JL247" s="395"/>
      <c r="JM247" s="395"/>
      <c r="JN247" s="395"/>
      <c r="JO247" s="395"/>
      <c r="JP247" s="395"/>
      <c r="JQ247" s="395"/>
      <c r="JR247" s="395"/>
      <c r="JS247" s="395"/>
      <c r="JT247" s="395"/>
      <c r="JU247" s="395"/>
      <c r="JV247" s="395"/>
      <c r="JW247" s="395"/>
      <c r="JX247" s="395"/>
      <c r="JY247" s="395"/>
      <c r="JZ247" s="395"/>
      <c r="KA247" s="395"/>
      <c r="KB247" s="395"/>
      <c r="KC247" s="395"/>
      <c r="KD247" s="395"/>
      <c r="KE247" s="395"/>
      <c r="KF247" s="395"/>
      <c r="KG247" s="395"/>
      <c r="KH247" s="395"/>
      <c r="KI247" s="395"/>
      <c r="KJ247" s="395"/>
      <c r="KK247" s="395"/>
      <c r="KL247" s="395"/>
      <c r="KM247" s="395"/>
      <c r="KN247" s="395"/>
      <c r="KO247" s="395"/>
      <c r="KP247" s="395"/>
      <c r="KQ247" s="395"/>
      <c r="KR247" s="395"/>
      <c r="KS247" s="395"/>
      <c r="KT247" s="395"/>
      <c r="KU247" s="395"/>
      <c r="KV247" s="395"/>
      <c r="KW247" s="395"/>
      <c r="KX247" s="395"/>
      <c r="KY247" s="395"/>
      <c r="KZ247" s="395"/>
      <c r="LA247" s="395"/>
      <c r="LB247" s="395"/>
      <c r="LC247" s="395"/>
      <c r="LD247" s="395"/>
      <c r="LE247" s="395"/>
      <c r="LF247" s="395"/>
      <c r="LG247" s="395"/>
      <c r="LH247" s="395"/>
      <c r="LI247" s="395"/>
      <c r="LJ247" s="395"/>
      <c r="LK247" s="395"/>
      <c r="LL247" s="395"/>
      <c r="LM247" s="395"/>
      <c r="LN247" s="395"/>
      <c r="LO247" s="395"/>
      <c r="LP247" s="395"/>
      <c r="LQ247" s="395"/>
      <c r="LR247" s="395"/>
      <c r="LS247" s="395"/>
      <c r="LT247" s="395"/>
      <c r="LU247" s="395"/>
      <c r="LV247" s="395"/>
      <c r="LW247" s="395"/>
      <c r="LX247" s="395"/>
      <c r="LY247" s="395"/>
      <c r="LZ247" s="395"/>
      <c r="MA247" s="395"/>
      <c r="MB247" s="395"/>
      <c r="MC247" s="395"/>
      <c r="MD247" s="395"/>
      <c r="ME247" s="395"/>
      <c r="MF247" s="395"/>
      <c r="MG247" s="395"/>
      <c r="MH247" s="395"/>
      <c r="MI247" s="395"/>
      <c r="MJ247" s="395"/>
      <c r="MK247" s="395"/>
      <c r="ML247" s="395"/>
      <c r="MM247" s="395"/>
      <c r="MN247" s="395"/>
      <c r="MO247" s="395"/>
      <c r="MP247" s="395"/>
      <c r="MQ247" s="395"/>
      <c r="MR247" s="395"/>
      <c r="MS247" s="395"/>
      <c r="MT247" s="395"/>
      <c r="MU247" s="395"/>
      <c r="MV247" s="395"/>
      <c r="MW247" s="395"/>
      <c r="MX247" s="395"/>
      <c r="MY247" s="395"/>
      <c r="MZ247" s="395"/>
      <c r="NA247" s="395"/>
      <c r="NB247" s="395"/>
      <c r="NC247" s="395"/>
      <c r="ND247" s="395"/>
      <c r="NE247" s="395"/>
      <c r="NF247" s="395"/>
      <c r="NG247" s="489"/>
      <c r="NH247" s="475">
        <v>2.4610794692980646</v>
      </c>
      <c r="NI247" s="475">
        <v>20.481103343498493</v>
      </c>
      <c r="NJ247" s="475">
        <v>2.6461189422415603</v>
      </c>
      <c r="NK247" s="475">
        <v>4637.074943999999</v>
      </c>
      <c r="NL247" s="475">
        <v>15.514729051771342</v>
      </c>
      <c r="NM247" s="475">
        <v>0.164243</v>
      </c>
      <c r="NN247" s="475">
        <v>0.47219800000000001</v>
      </c>
      <c r="NO247" s="475">
        <v>4.7904000000000002E-2</v>
      </c>
      <c r="NP247" s="475">
        <v>3.06285020772149E-2</v>
      </c>
      <c r="NQ247" s="475">
        <v>0.40115653139362278</v>
      </c>
      <c r="NR247" s="475">
        <v>1.3396989951474465</v>
      </c>
      <c r="NS247" s="475">
        <v>0</v>
      </c>
      <c r="NT247" s="475">
        <v>11.810884501864527</v>
      </c>
      <c r="NU247" s="475">
        <v>0.45936734404759516</v>
      </c>
      <c r="NV247" s="475">
        <v>0</v>
      </c>
      <c r="NW247" s="475">
        <v>0.21576065503635511</v>
      </c>
      <c r="NX247" s="475">
        <v>0</v>
      </c>
      <c r="NY247" s="475">
        <v>0</v>
      </c>
      <c r="NZ247" s="475">
        <v>0.54225902012736127</v>
      </c>
      <c r="OA247" s="475">
        <v>2.0340093527872603E-2</v>
      </c>
      <c r="OB247" s="475">
        <v>0.24000000000000016</v>
      </c>
      <c r="OC247" s="475">
        <v>0.82029530008037854</v>
      </c>
      <c r="OD247" s="475">
        <v>-1.0665528533737677E-14</v>
      </c>
      <c r="OE247" s="475">
        <v>-9.2723892758699637E-14</v>
      </c>
      <c r="OF247" s="475">
        <v>0.1099999964237213</v>
      </c>
      <c r="OG247" s="475">
        <v>6.3912013173103327E-2</v>
      </c>
      <c r="OH247" s="475">
        <v>0.27642766410727138</v>
      </c>
      <c r="OI247" s="475">
        <v>0.11</v>
      </c>
      <c r="OJ247" s="475">
        <v>4.48E-2</v>
      </c>
      <c r="OK247" s="475">
        <v>5.6833599999999998E-2</v>
      </c>
      <c r="OL247" s="475">
        <v>0.75421905052447935</v>
      </c>
      <c r="OM247" s="475" t="s">
        <v>1395</v>
      </c>
      <c r="ON247" s="475">
        <v>1</v>
      </c>
      <c r="OO247" s="475">
        <v>236</v>
      </c>
      <c r="OP247" s="490"/>
      <c r="OQ247" s="491" t="s">
        <v>1395</v>
      </c>
      <c r="OR247" s="478" t="s">
        <v>1395</v>
      </c>
      <c r="OS247" s="479">
        <v>717193</v>
      </c>
      <c r="OT247" s="479">
        <v>2036</v>
      </c>
      <c r="OU247" s="479" t="s">
        <v>1395</v>
      </c>
      <c r="OV247" s="479" t="s">
        <v>1395</v>
      </c>
      <c r="OW247" s="479">
        <v>0</v>
      </c>
      <c r="OX247" s="479">
        <v>1</v>
      </c>
      <c r="OY247" s="480">
        <v>1</v>
      </c>
      <c r="OZ247" s="480">
        <v>0.74219091688670202</v>
      </c>
      <c r="PA247" s="481"/>
      <c r="PB247" s="482">
        <v>2.4610794692980646</v>
      </c>
      <c r="PC247" s="483"/>
      <c r="PD247" s="478">
        <v>296.78397077542547</v>
      </c>
      <c r="PE247" s="479">
        <v>-4.0212122655505047E-11</v>
      </c>
      <c r="PF247" s="479">
        <v>355.74234686638169</v>
      </c>
      <c r="PG247" s="480">
        <v>2.4610794692980646</v>
      </c>
      <c r="PH247" s="483"/>
      <c r="PI247" s="478">
        <v>2.4610794692980646</v>
      </c>
      <c r="PJ247" s="479">
        <v>140400</v>
      </c>
      <c r="PK247" s="479">
        <v>575</v>
      </c>
      <c r="PL247" s="479">
        <v>6.0697507678614038E-2</v>
      </c>
      <c r="PM247" s="484">
        <v>36</v>
      </c>
      <c r="PN247" s="479">
        <v>8676</v>
      </c>
      <c r="PO247" s="485">
        <v>2033</v>
      </c>
      <c r="PP247" s="479">
        <v>33</v>
      </c>
      <c r="PQ247" s="479">
        <v>0</v>
      </c>
      <c r="PR247" s="486" t="s">
        <v>2082</v>
      </c>
      <c r="PS247" s="486" t="s">
        <v>1595</v>
      </c>
      <c r="PT247" s="479">
        <v>1</v>
      </c>
      <c r="PU247" s="487" t="s">
        <v>2081</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row>
    <row r="248" spans="1:457" x14ac:dyDescent="0.35">
      <c r="A248" s="459" t="s">
        <v>2083</v>
      </c>
      <c r="B248" s="460">
        <v>2.5217769769766787</v>
      </c>
      <c r="C248" s="488">
        <f>NPV(About!A$94,'H2 Data'!AE$2:BH$2)/30*AB248+B248</f>
        <v>3.8418810346052785</v>
      </c>
      <c r="D248" s="462" t="s">
        <v>1592</v>
      </c>
      <c r="E248" s="463" t="s">
        <v>2083</v>
      </c>
      <c r="F248" s="463" t="s">
        <v>1391</v>
      </c>
      <c r="G248" s="463" t="s">
        <v>1593</v>
      </c>
      <c r="H248" s="463" t="s">
        <v>2057</v>
      </c>
      <c r="I248" s="463" t="s">
        <v>1595</v>
      </c>
      <c r="J248" s="464">
        <v>2037</v>
      </c>
      <c r="K248" s="465">
        <v>575</v>
      </c>
      <c r="L248" s="466">
        <v>0.95</v>
      </c>
      <c r="M248" s="466">
        <v>2.3300000000000001E-2</v>
      </c>
      <c r="N248" s="466">
        <v>0.25</v>
      </c>
      <c r="O248" s="471">
        <v>0.11</v>
      </c>
      <c r="P248" s="465">
        <v>1</v>
      </c>
      <c r="Q248" s="465">
        <v>2</v>
      </c>
      <c r="R248" s="465">
        <v>30</v>
      </c>
      <c r="S248" s="467" t="s">
        <v>1395</v>
      </c>
      <c r="T248" s="468">
        <v>48877</v>
      </c>
      <c r="U248" s="468">
        <v>481782.99999999994</v>
      </c>
      <c r="V248" s="468">
        <v>167577</v>
      </c>
      <c r="W248" s="468">
        <v>33514</v>
      </c>
      <c r="X248" s="465">
        <v>0</v>
      </c>
      <c r="Y248" s="469" t="s">
        <v>2058</v>
      </c>
      <c r="Z248" s="470">
        <v>18.559999999999999</v>
      </c>
      <c r="AA248" s="469" t="s">
        <v>1397</v>
      </c>
      <c r="AB248" s="465">
        <v>8.9999999999999993E-3</v>
      </c>
      <c r="AC248" s="466">
        <v>0.7</v>
      </c>
      <c r="AD248" s="466">
        <v>0.7</v>
      </c>
      <c r="AE248" s="466">
        <v>0.7</v>
      </c>
      <c r="AF248" s="467" t="s">
        <v>1398</v>
      </c>
      <c r="AG248" s="465">
        <v>446</v>
      </c>
      <c r="AH248" s="465">
        <v>446</v>
      </c>
      <c r="AI248" s="465">
        <v>446</v>
      </c>
      <c r="AJ248" s="465">
        <v>30</v>
      </c>
      <c r="AK248" s="469" t="s">
        <v>1399</v>
      </c>
      <c r="AL248" s="466">
        <v>1</v>
      </c>
      <c r="AM248" s="466">
        <v>0</v>
      </c>
      <c r="AN248" s="469" t="s">
        <v>1400</v>
      </c>
      <c r="AO248" s="466"/>
      <c r="AP248" s="466"/>
      <c r="AQ248" s="466"/>
      <c r="AR248" s="466"/>
      <c r="AS248" s="466"/>
      <c r="AT248" s="466"/>
      <c r="AU248" s="466"/>
      <c r="AV248" s="466"/>
      <c r="AW248" s="466"/>
      <c r="AX248" s="466"/>
      <c r="AY248" s="466"/>
      <c r="AZ248" s="466"/>
      <c r="BA248" s="466"/>
      <c r="BB248" s="466"/>
      <c r="BC248" s="466"/>
      <c r="BD248" s="466"/>
      <c r="BE248" s="466"/>
      <c r="BF248" s="466"/>
      <c r="BG248" s="466"/>
      <c r="BH248" s="466"/>
      <c r="BI248" s="466"/>
      <c r="BJ248" s="466"/>
      <c r="BK248" s="466"/>
      <c r="BL248" s="466"/>
      <c r="BM248" s="466"/>
      <c r="BN248" s="466"/>
      <c r="BO248" s="466"/>
      <c r="BP248" s="466"/>
      <c r="BQ248" s="466"/>
      <c r="BR248" s="466"/>
      <c r="BS248" s="466"/>
      <c r="BT248" s="466"/>
      <c r="BU248" s="466"/>
      <c r="BV248" s="466"/>
      <c r="BW248" s="466"/>
      <c r="BX248" s="466"/>
      <c r="BY248" s="466"/>
      <c r="BZ248" s="466"/>
      <c r="CA248" s="466"/>
      <c r="CB248" s="466"/>
      <c r="CC248" s="466"/>
      <c r="CD248" s="466"/>
      <c r="CE248" s="466"/>
      <c r="CF248" s="466"/>
      <c r="CG248" s="466"/>
      <c r="CH248" s="466"/>
      <c r="CI248" s="466"/>
      <c r="CJ248" s="466"/>
      <c r="CK248" s="466"/>
      <c r="CL248" s="466"/>
      <c r="CM248" s="466"/>
      <c r="CN248" s="466"/>
      <c r="CO248" s="466"/>
      <c r="CP248" s="466"/>
      <c r="CQ248" s="466"/>
      <c r="CR248" s="466"/>
      <c r="CS248" s="466"/>
      <c r="CT248" s="466"/>
      <c r="CU248" s="466"/>
      <c r="CV248" s="466"/>
      <c r="CW248" s="466"/>
      <c r="CX248" s="466"/>
      <c r="CY248" s="466"/>
      <c r="CZ248" s="466"/>
      <c r="DA248" s="466"/>
      <c r="DB248" s="466"/>
      <c r="DC248" s="466"/>
      <c r="DD248" s="466"/>
      <c r="DE248" s="466"/>
      <c r="DF248" s="466"/>
      <c r="DG248" s="466"/>
      <c r="DH248" s="466"/>
      <c r="DI248" s="466"/>
      <c r="DJ248" s="466"/>
      <c r="DK248" s="466"/>
      <c r="DL248" s="466"/>
      <c r="DM248" s="466"/>
      <c r="DN248" s="466"/>
      <c r="DO248" s="466"/>
      <c r="DP248" s="466"/>
      <c r="DQ248" s="466"/>
      <c r="DR248" s="466"/>
      <c r="DS248" s="466"/>
      <c r="DT248" s="466"/>
      <c r="DU248" s="466"/>
      <c r="DV248" s="466"/>
      <c r="DW248" s="471"/>
      <c r="DX248" s="466"/>
      <c r="DY248" s="466"/>
      <c r="DZ248" s="466"/>
      <c r="EA248" s="466"/>
      <c r="EB248" s="466"/>
      <c r="EC248" s="466"/>
      <c r="ED248" s="466"/>
      <c r="EE248" s="466"/>
      <c r="EF248" s="466"/>
      <c r="EG248" s="466"/>
      <c r="EH248" s="466"/>
      <c r="EI248" s="466"/>
      <c r="EJ248" s="466"/>
      <c r="EK248" s="465"/>
      <c r="EL248" s="465"/>
      <c r="EM248" s="465"/>
      <c r="EN248" s="465"/>
      <c r="EO248" s="466"/>
      <c r="EP248" s="466"/>
      <c r="EQ248" s="466"/>
      <c r="ER248" s="465"/>
      <c r="ES248" s="465"/>
      <c r="ET248" s="465"/>
      <c r="EU248" s="465"/>
      <c r="EV248" s="465"/>
      <c r="EW248" s="467"/>
      <c r="EX248" s="467" t="s">
        <v>1401</v>
      </c>
      <c r="EY248" s="467">
        <v>0</v>
      </c>
      <c r="EZ248" s="467">
        <v>0</v>
      </c>
      <c r="FA248" s="467">
        <v>0</v>
      </c>
      <c r="FB248" s="469" t="s">
        <v>1402</v>
      </c>
      <c r="FC248" s="467">
        <v>62.117280000000001</v>
      </c>
      <c r="FD248" s="469" t="s">
        <v>2059</v>
      </c>
      <c r="FE248" s="467">
        <v>1589.991</v>
      </c>
      <c r="FF248" s="469" t="s">
        <v>1404</v>
      </c>
      <c r="FG248" s="467">
        <v>0</v>
      </c>
      <c r="FH248" s="469" t="s">
        <v>1405</v>
      </c>
      <c r="FI248" s="467">
        <v>0</v>
      </c>
      <c r="FJ248" s="469" t="s">
        <v>1405</v>
      </c>
      <c r="FK248" s="467">
        <v>0</v>
      </c>
      <c r="FL248" s="472">
        <v>0</v>
      </c>
      <c r="FM248" s="473">
        <v>0</v>
      </c>
      <c r="FN248" s="473">
        <v>0</v>
      </c>
      <c r="FO248" s="473">
        <v>0</v>
      </c>
      <c r="FP248" s="473">
        <v>0</v>
      </c>
      <c r="FQ248" s="473">
        <v>0</v>
      </c>
      <c r="FR248" s="473">
        <v>0</v>
      </c>
      <c r="FS248" s="473">
        <v>0</v>
      </c>
      <c r="FT248" s="473">
        <v>0</v>
      </c>
      <c r="FU248" s="473">
        <v>0</v>
      </c>
      <c r="FV248" s="473">
        <v>0</v>
      </c>
      <c r="FW248" s="473">
        <v>0</v>
      </c>
      <c r="FX248" s="473">
        <v>0</v>
      </c>
      <c r="FY248" s="473">
        <v>0</v>
      </c>
      <c r="FZ248" s="473">
        <v>0</v>
      </c>
      <c r="GA248" s="473">
        <v>0</v>
      </c>
      <c r="GB248" s="473">
        <v>0</v>
      </c>
      <c r="GC248" s="473">
        <v>0</v>
      </c>
      <c r="GD248" s="473">
        <v>0</v>
      </c>
      <c r="GE248" s="473">
        <v>0</v>
      </c>
      <c r="GF248" s="473">
        <v>0</v>
      </c>
      <c r="GG248" s="473">
        <v>0</v>
      </c>
      <c r="GH248" s="473">
        <v>0</v>
      </c>
      <c r="GI248" s="473">
        <v>0</v>
      </c>
      <c r="GJ248" s="473">
        <v>0</v>
      </c>
      <c r="GK248" s="473">
        <v>0</v>
      </c>
      <c r="GL248" s="473">
        <v>0</v>
      </c>
      <c r="GM248" s="473">
        <v>0</v>
      </c>
      <c r="GN248" s="473">
        <v>0</v>
      </c>
      <c r="GO248" s="473">
        <v>0</v>
      </c>
      <c r="GP248" s="473">
        <v>0</v>
      </c>
      <c r="GQ248" s="473">
        <v>0</v>
      </c>
      <c r="GR248" s="473">
        <v>0</v>
      </c>
      <c r="GS248" s="473">
        <v>0</v>
      </c>
      <c r="GT248" s="473">
        <v>0</v>
      </c>
      <c r="GU248" s="473">
        <v>0</v>
      </c>
      <c r="GV248" s="473">
        <v>0</v>
      </c>
      <c r="GW248" s="473">
        <v>0</v>
      </c>
      <c r="GX248" s="473">
        <v>0</v>
      </c>
      <c r="GY248" s="473">
        <v>0</v>
      </c>
      <c r="GZ248" s="473">
        <v>0</v>
      </c>
      <c r="HA248" s="473">
        <v>0</v>
      </c>
      <c r="HB248" s="473">
        <v>0</v>
      </c>
      <c r="HC248" s="473">
        <v>0</v>
      </c>
      <c r="HD248" s="473">
        <v>0</v>
      </c>
      <c r="HE248" s="473">
        <v>0</v>
      </c>
      <c r="HF248" s="473">
        <v>0</v>
      </c>
      <c r="HG248" s="473">
        <v>0</v>
      </c>
      <c r="HH248" s="473">
        <v>0</v>
      </c>
      <c r="HI248" s="473">
        <v>0</v>
      </c>
      <c r="HJ248" s="473">
        <v>0</v>
      </c>
      <c r="HK248" s="473">
        <v>0</v>
      </c>
      <c r="HL248" s="473">
        <v>0</v>
      </c>
      <c r="HM248" s="473">
        <v>0</v>
      </c>
      <c r="HN248" s="473">
        <v>0</v>
      </c>
      <c r="HO248" s="473">
        <v>0</v>
      </c>
      <c r="HP248" s="473">
        <v>0</v>
      </c>
      <c r="HQ248" s="473">
        <v>0</v>
      </c>
      <c r="HR248" s="473">
        <v>0</v>
      </c>
      <c r="HS248" s="473">
        <v>0</v>
      </c>
      <c r="HT248" s="473">
        <v>0</v>
      </c>
      <c r="HU248" s="473">
        <v>0</v>
      </c>
      <c r="HV248" s="473">
        <v>0</v>
      </c>
      <c r="HW248" s="473">
        <v>0</v>
      </c>
      <c r="HX248" s="473">
        <v>0</v>
      </c>
      <c r="HY248" s="473">
        <v>0</v>
      </c>
      <c r="HZ248" s="473">
        <v>0</v>
      </c>
      <c r="IA248" s="473">
        <v>0</v>
      </c>
      <c r="IB248" s="473">
        <v>0</v>
      </c>
      <c r="IC248" s="473">
        <v>0</v>
      </c>
      <c r="ID248" s="473">
        <v>0</v>
      </c>
      <c r="IE248" s="473">
        <v>0</v>
      </c>
      <c r="IF248" s="473">
        <v>0</v>
      </c>
      <c r="IG248" s="473">
        <v>0</v>
      </c>
      <c r="IH248" s="473">
        <v>0</v>
      </c>
      <c r="II248" s="473">
        <v>0</v>
      </c>
      <c r="IJ248" s="473">
        <v>0</v>
      </c>
      <c r="IK248" s="473">
        <v>0</v>
      </c>
      <c r="IL248" s="473">
        <v>0</v>
      </c>
      <c r="IM248" s="473">
        <v>0</v>
      </c>
      <c r="IN248" s="473">
        <v>0</v>
      </c>
      <c r="IO248" s="473">
        <v>0</v>
      </c>
      <c r="IP248" s="473">
        <v>0</v>
      </c>
      <c r="IQ248" s="473">
        <v>0</v>
      </c>
      <c r="IR248" s="473">
        <v>0</v>
      </c>
      <c r="IS248" s="473">
        <v>0</v>
      </c>
      <c r="IT248" s="473">
        <v>0</v>
      </c>
      <c r="IU248" s="473">
        <v>0</v>
      </c>
      <c r="IV248" s="473">
        <v>0</v>
      </c>
      <c r="IW248" s="473">
        <v>0</v>
      </c>
      <c r="IX248" s="473">
        <v>0</v>
      </c>
      <c r="IY248" s="473">
        <v>0</v>
      </c>
      <c r="IZ248" s="473">
        <v>0</v>
      </c>
      <c r="JA248" s="473">
        <v>0</v>
      </c>
      <c r="JB248" s="473">
        <v>0</v>
      </c>
      <c r="JC248" s="473">
        <v>0</v>
      </c>
      <c r="JD248" s="473">
        <v>0</v>
      </c>
      <c r="JE248" s="473">
        <v>0</v>
      </c>
      <c r="JF248" s="473">
        <v>0</v>
      </c>
      <c r="JG248" s="473">
        <v>0</v>
      </c>
      <c r="JH248" s="473">
        <v>0</v>
      </c>
      <c r="JI248" s="467" t="s">
        <v>1416</v>
      </c>
      <c r="JJ248" s="467" t="s">
        <v>1416</v>
      </c>
      <c r="JK248" s="395"/>
      <c r="JL248" s="395"/>
      <c r="JM248" s="395"/>
      <c r="JN248" s="395"/>
      <c r="JO248" s="395"/>
      <c r="JP248" s="395"/>
      <c r="JQ248" s="395"/>
      <c r="JR248" s="395"/>
      <c r="JS248" s="395"/>
      <c r="JT248" s="395"/>
      <c r="JU248" s="395"/>
      <c r="JV248" s="395"/>
      <c r="JW248" s="395"/>
      <c r="JX248" s="395"/>
      <c r="JY248" s="395"/>
      <c r="JZ248" s="395"/>
      <c r="KA248" s="395"/>
      <c r="KB248" s="395"/>
      <c r="KC248" s="395"/>
      <c r="KD248" s="395"/>
      <c r="KE248" s="395"/>
      <c r="KF248" s="395"/>
      <c r="KG248" s="395"/>
      <c r="KH248" s="395"/>
      <c r="KI248" s="395"/>
      <c r="KJ248" s="395"/>
      <c r="KK248" s="395"/>
      <c r="KL248" s="395"/>
      <c r="KM248" s="395"/>
      <c r="KN248" s="395"/>
      <c r="KO248" s="395"/>
      <c r="KP248" s="395"/>
      <c r="KQ248" s="395"/>
      <c r="KR248" s="395"/>
      <c r="KS248" s="395"/>
      <c r="KT248" s="395"/>
      <c r="KU248" s="395"/>
      <c r="KV248" s="395"/>
      <c r="KW248" s="395"/>
      <c r="KX248" s="395"/>
      <c r="KY248" s="395"/>
      <c r="KZ248" s="395"/>
      <c r="LA248" s="395"/>
      <c r="LB248" s="395"/>
      <c r="LC248" s="395"/>
      <c r="LD248" s="395"/>
      <c r="LE248" s="395"/>
      <c r="LF248" s="395"/>
      <c r="LG248" s="395"/>
      <c r="LH248" s="395"/>
      <c r="LI248" s="395"/>
      <c r="LJ248" s="395"/>
      <c r="LK248" s="395"/>
      <c r="LL248" s="395"/>
      <c r="LM248" s="395"/>
      <c r="LN248" s="395"/>
      <c r="LO248" s="395"/>
      <c r="LP248" s="395"/>
      <c r="LQ248" s="395"/>
      <c r="LR248" s="395"/>
      <c r="LS248" s="395"/>
      <c r="LT248" s="395"/>
      <c r="LU248" s="395"/>
      <c r="LV248" s="395"/>
      <c r="LW248" s="395"/>
      <c r="LX248" s="395"/>
      <c r="LY248" s="395"/>
      <c r="LZ248" s="395"/>
      <c r="MA248" s="395"/>
      <c r="MB248" s="395"/>
      <c r="MC248" s="395"/>
      <c r="MD248" s="395"/>
      <c r="ME248" s="395"/>
      <c r="MF248" s="395"/>
      <c r="MG248" s="395"/>
      <c r="MH248" s="395"/>
      <c r="MI248" s="395"/>
      <c r="MJ248" s="395"/>
      <c r="MK248" s="395"/>
      <c r="ML248" s="395"/>
      <c r="MM248" s="395"/>
      <c r="MN248" s="395"/>
      <c r="MO248" s="395"/>
      <c r="MP248" s="395"/>
      <c r="MQ248" s="395"/>
      <c r="MR248" s="395"/>
      <c r="MS248" s="395"/>
      <c r="MT248" s="395"/>
      <c r="MU248" s="395"/>
      <c r="MV248" s="395"/>
      <c r="MW248" s="395"/>
      <c r="MX248" s="395"/>
      <c r="MY248" s="395"/>
      <c r="MZ248" s="395"/>
      <c r="NA248" s="395"/>
      <c r="NB248" s="395"/>
      <c r="NC248" s="395"/>
      <c r="ND248" s="395"/>
      <c r="NE248" s="395"/>
      <c r="NF248" s="395"/>
      <c r="NG248" s="489"/>
      <c r="NH248" s="475">
        <v>2.5217769769766787</v>
      </c>
      <c r="NI248" s="475">
        <v>20.986228002399919</v>
      </c>
      <c r="NJ248" s="475">
        <v>2.7079961916067612</v>
      </c>
      <c r="NK248" s="475">
        <v>4636.6517759999997</v>
      </c>
      <c r="NL248" s="475">
        <v>15.896098541091355</v>
      </c>
      <c r="NM248" s="475">
        <v>0.167577</v>
      </c>
      <c r="NN248" s="475">
        <v>0.48178299999999991</v>
      </c>
      <c r="NO248" s="475">
        <v>4.8876999999999997E-2</v>
      </c>
      <c r="NP248" s="475">
        <v>3.1108672510891097E-2</v>
      </c>
      <c r="NQ248" s="475">
        <v>0.40718521174164551</v>
      </c>
      <c r="NR248" s="475">
        <v>1.366862155732304</v>
      </c>
      <c r="NS248" s="475">
        <v>0</v>
      </c>
      <c r="NT248" s="475">
        <v>12.087378093051642</v>
      </c>
      <c r="NU248" s="475">
        <v>0.46865725816308373</v>
      </c>
      <c r="NV248" s="475">
        <v>0</v>
      </c>
      <c r="NW248" s="475">
        <v>0.22778971737664219</v>
      </c>
      <c r="NX248" s="475">
        <v>0</v>
      </c>
      <c r="NY248" s="475">
        <v>0</v>
      </c>
      <c r="NZ248" s="475">
        <v>0.57777176000425123</v>
      </c>
      <c r="OA248" s="475">
        <v>2.0339956353659538E-2</v>
      </c>
      <c r="OB248" s="475">
        <v>0.24000000000000016</v>
      </c>
      <c r="OC248" s="475">
        <v>0.84239953459580441</v>
      </c>
      <c r="OD248" s="475">
        <v>2.1528944897733389E-13</v>
      </c>
      <c r="OE248" s="475">
        <v>1.871681812664759E-12</v>
      </c>
      <c r="OF248" s="475">
        <v>0.1099999964237213</v>
      </c>
      <c r="OG248" s="475">
        <v>6.4263758063316356E-2</v>
      </c>
      <c r="OH248" s="475">
        <v>0.27920141433081525</v>
      </c>
      <c r="OI248" s="475">
        <v>0.11</v>
      </c>
      <c r="OJ248" s="475">
        <v>4.4600000000000008E-2</v>
      </c>
      <c r="OK248" s="475">
        <v>5.6727200000000005E-2</v>
      </c>
      <c r="OL248" s="475">
        <v>0.73918862128853147</v>
      </c>
      <c r="OM248" s="475" t="s">
        <v>1395</v>
      </c>
      <c r="ON248" s="475">
        <v>1</v>
      </c>
      <c r="OO248" s="475">
        <v>237</v>
      </c>
      <c r="OP248" s="490"/>
      <c r="OQ248" s="491" t="s">
        <v>1395</v>
      </c>
      <c r="OR248" s="478" t="s">
        <v>1395</v>
      </c>
      <c r="OS248" s="479">
        <v>731751</v>
      </c>
      <c r="OT248" s="479">
        <v>2037</v>
      </c>
      <c r="OU248" s="479" t="s">
        <v>1395</v>
      </c>
      <c r="OV248" s="479" t="s">
        <v>1395</v>
      </c>
      <c r="OW248" s="479">
        <v>0</v>
      </c>
      <c r="OX248" s="479">
        <v>1</v>
      </c>
      <c r="OY248" s="480">
        <v>1</v>
      </c>
      <c r="OZ248" s="480">
        <v>0.72739595297858162</v>
      </c>
      <c r="PA248" s="481"/>
      <c r="PB248" s="482">
        <v>2.5217769769766787</v>
      </c>
      <c r="PC248" s="483"/>
      <c r="PD248" s="478">
        <v>296.77408608351823</v>
      </c>
      <c r="PE248" s="479">
        <v>7.9552739169182754E-10</v>
      </c>
      <c r="PF248" s="479">
        <v>358.04798656738461</v>
      </c>
      <c r="PG248" s="480">
        <v>2.5217769769766787</v>
      </c>
      <c r="PH248" s="483"/>
      <c r="PI248" s="478">
        <v>2.5217769769766787</v>
      </c>
      <c r="PJ248" s="479">
        <v>140975</v>
      </c>
      <c r="PK248" s="479">
        <v>575</v>
      </c>
      <c r="PL248" s="479">
        <v>6.1859220843233143E-2</v>
      </c>
      <c r="PM248" s="484">
        <v>36</v>
      </c>
      <c r="PN248" s="479">
        <v>8640</v>
      </c>
      <c r="PO248" s="485">
        <v>2034</v>
      </c>
      <c r="PP248" s="479">
        <v>33</v>
      </c>
      <c r="PQ248" s="479">
        <v>0</v>
      </c>
      <c r="PR248" s="486" t="s">
        <v>2084</v>
      </c>
      <c r="PS248" s="486" t="s">
        <v>1595</v>
      </c>
      <c r="PT248" s="479">
        <v>1</v>
      </c>
      <c r="PU248" s="487" t="s">
        <v>2083</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row>
    <row r="249" spans="1:457" x14ac:dyDescent="0.35">
      <c r="A249" s="459" t="s">
        <v>2085</v>
      </c>
      <c r="B249" s="460">
        <v>2.5836361978199118</v>
      </c>
      <c r="C249" s="488">
        <f>NPV(About!A$94,'H2 Data'!AE$2:BH$2)/30*AB249+B249</f>
        <v>3.9037402554485117</v>
      </c>
      <c r="D249" s="462" t="s">
        <v>1592</v>
      </c>
      <c r="E249" s="463" t="s">
        <v>2085</v>
      </c>
      <c r="F249" s="463" t="s">
        <v>1391</v>
      </c>
      <c r="G249" s="463" t="s">
        <v>1593</v>
      </c>
      <c r="H249" s="463" t="s">
        <v>2057</v>
      </c>
      <c r="I249" s="463" t="s">
        <v>1595</v>
      </c>
      <c r="J249" s="464">
        <v>2038</v>
      </c>
      <c r="K249" s="465">
        <v>575</v>
      </c>
      <c r="L249" s="466">
        <v>0.95</v>
      </c>
      <c r="M249" s="466">
        <v>2.3300000000000001E-2</v>
      </c>
      <c r="N249" s="466">
        <v>0.25</v>
      </c>
      <c r="O249" s="471">
        <v>0.11</v>
      </c>
      <c r="P249" s="465">
        <v>1</v>
      </c>
      <c r="Q249" s="465">
        <v>2</v>
      </c>
      <c r="R249" s="465">
        <v>30</v>
      </c>
      <c r="S249" s="467" t="s">
        <v>1395</v>
      </c>
      <c r="T249" s="468">
        <v>49869.000000000007</v>
      </c>
      <c r="U249" s="468">
        <v>491563.00000000006</v>
      </c>
      <c r="V249" s="468">
        <v>170979.00000000003</v>
      </c>
      <c r="W249" s="468">
        <v>34195.000000000007</v>
      </c>
      <c r="X249" s="465">
        <v>0</v>
      </c>
      <c r="Y249" s="469" t="s">
        <v>2058</v>
      </c>
      <c r="Z249" s="470">
        <v>18.559999999999999</v>
      </c>
      <c r="AA249" s="469" t="s">
        <v>1397</v>
      </c>
      <c r="AB249" s="465">
        <v>8.9999999999999993E-3</v>
      </c>
      <c r="AC249" s="466">
        <v>0.7</v>
      </c>
      <c r="AD249" s="466">
        <v>0.7</v>
      </c>
      <c r="AE249" s="466">
        <v>0.7</v>
      </c>
      <c r="AF249" s="467" t="s">
        <v>1398</v>
      </c>
      <c r="AG249" s="465">
        <v>445</v>
      </c>
      <c r="AH249" s="465">
        <v>445</v>
      </c>
      <c r="AI249" s="465">
        <v>445</v>
      </c>
      <c r="AJ249" s="465">
        <v>30</v>
      </c>
      <c r="AK249" s="469" t="s">
        <v>1399</v>
      </c>
      <c r="AL249" s="466">
        <v>1</v>
      </c>
      <c r="AM249" s="466">
        <v>0</v>
      </c>
      <c r="AN249" s="469" t="s">
        <v>1400</v>
      </c>
      <c r="AO249" s="466"/>
      <c r="AP249" s="466"/>
      <c r="AQ249" s="466"/>
      <c r="AR249" s="466"/>
      <c r="AS249" s="466"/>
      <c r="AT249" s="466"/>
      <c r="AU249" s="466"/>
      <c r="AV249" s="466"/>
      <c r="AW249" s="466"/>
      <c r="AX249" s="466"/>
      <c r="AY249" s="466"/>
      <c r="AZ249" s="466"/>
      <c r="BA249" s="466"/>
      <c r="BB249" s="466"/>
      <c r="BC249" s="466"/>
      <c r="BD249" s="466"/>
      <c r="BE249" s="466"/>
      <c r="BF249" s="466"/>
      <c r="BG249" s="466"/>
      <c r="BH249" s="466"/>
      <c r="BI249" s="466"/>
      <c r="BJ249" s="466"/>
      <c r="BK249" s="466"/>
      <c r="BL249" s="466"/>
      <c r="BM249" s="466"/>
      <c r="BN249" s="466"/>
      <c r="BO249" s="466"/>
      <c r="BP249" s="466"/>
      <c r="BQ249" s="466"/>
      <c r="BR249" s="466"/>
      <c r="BS249" s="466"/>
      <c r="BT249" s="466"/>
      <c r="BU249" s="466"/>
      <c r="BV249" s="466"/>
      <c r="BW249" s="466"/>
      <c r="BX249" s="466"/>
      <c r="BY249" s="466"/>
      <c r="BZ249" s="466"/>
      <c r="CA249" s="466"/>
      <c r="CB249" s="466"/>
      <c r="CC249" s="466"/>
      <c r="CD249" s="466"/>
      <c r="CE249" s="466"/>
      <c r="CF249" s="466"/>
      <c r="CG249" s="466"/>
      <c r="CH249" s="466"/>
      <c r="CI249" s="466"/>
      <c r="CJ249" s="466"/>
      <c r="CK249" s="466"/>
      <c r="CL249" s="466"/>
      <c r="CM249" s="466"/>
      <c r="CN249" s="466"/>
      <c r="CO249" s="466"/>
      <c r="CP249" s="466"/>
      <c r="CQ249" s="466"/>
      <c r="CR249" s="466"/>
      <c r="CS249" s="466"/>
      <c r="CT249" s="466"/>
      <c r="CU249" s="466"/>
      <c r="CV249" s="466"/>
      <c r="CW249" s="466"/>
      <c r="CX249" s="466"/>
      <c r="CY249" s="466"/>
      <c r="CZ249" s="466"/>
      <c r="DA249" s="466"/>
      <c r="DB249" s="466"/>
      <c r="DC249" s="466"/>
      <c r="DD249" s="466"/>
      <c r="DE249" s="466"/>
      <c r="DF249" s="466"/>
      <c r="DG249" s="466"/>
      <c r="DH249" s="466"/>
      <c r="DI249" s="466"/>
      <c r="DJ249" s="466"/>
      <c r="DK249" s="466"/>
      <c r="DL249" s="466"/>
      <c r="DM249" s="466"/>
      <c r="DN249" s="466"/>
      <c r="DO249" s="466"/>
      <c r="DP249" s="466"/>
      <c r="DQ249" s="466"/>
      <c r="DR249" s="466"/>
      <c r="DS249" s="466"/>
      <c r="DT249" s="466"/>
      <c r="DU249" s="466"/>
      <c r="DV249" s="466"/>
      <c r="DW249" s="471"/>
      <c r="DX249" s="466"/>
      <c r="DY249" s="466"/>
      <c r="DZ249" s="466"/>
      <c r="EA249" s="466"/>
      <c r="EB249" s="466"/>
      <c r="EC249" s="466"/>
      <c r="ED249" s="466"/>
      <c r="EE249" s="466"/>
      <c r="EF249" s="466"/>
      <c r="EG249" s="466"/>
      <c r="EH249" s="466"/>
      <c r="EI249" s="466"/>
      <c r="EJ249" s="466"/>
      <c r="EK249" s="465"/>
      <c r="EL249" s="465"/>
      <c r="EM249" s="465"/>
      <c r="EN249" s="465"/>
      <c r="EO249" s="466"/>
      <c r="EP249" s="466"/>
      <c r="EQ249" s="466"/>
      <c r="ER249" s="465"/>
      <c r="ES249" s="465"/>
      <c r="ET249" s="465"/>
      <c r="EU249" s="465"/>
      <c r="EV249" s="465"/>
      <c r="EW249" s="467"/>
      <c r="EX249" s="467" t="s">
        <v>1401</v>
      </c>
      <c r="EY249" s="467">
        <v>0</v>
      </c>
      <c r="EZ249" s="467">
        <v>0</v>
      </c>
      <c r="FA249" s="467">
        <v>0</v>
      </c>
      <c r="FB249" s="469" t="s">
        <v>1402</v>
      </c>
      <c r="FC249" s="467">
        <v>62.117280000000001</v>
      </c>
      <c r="FD249" s="469" t="s">
        <v>2059</v>
      </c>
      <c r="FE249" s="467">
        <v>1589.991</v>
      </c>
      <c r="FF249" s="469" t="s">
        <v>1404</v>
      </c>
      <c r="FG249" s="467">
        <v>0</v>
      </c>
      <c r="FH249" s="469" t="s">
        <v>1405</v>
      </c>
      <c r="FI249" s="467">
        <v>0</v>
      </c>
      <c r="FJ249" s="469" t="s">
        <v>1405</v>
      </c>
      <c r="FK249" s="467">
        <v>0</v>
      </c>
      <c r="FL249" s="472">
        <v>0</v>
      </c>
      <c r="FM249" s="473">
        <v>0</v>
      </c>
      <c r="FN249" s="473">
        <v>0</v>
      </c>
      <c r="FO249" s="473">
        <v>0</v>
      </c>
      <c r="FP249" s="473">
        <v>0</v>
      </c>
      <c r="FQ249" s="473">
        <v>0</v>
      </c>
      <c r="FR249" s="473">
        <v>0</v>
      </c>
      <c r="FS249" s="473">
        <v>0</v>
      </c>
      <c r="FT249" s="473">
        <v>0</v>
      </c>
      <c r="FU249" s="473">
        <v>0</v>
      </c>
      <c r="FV249" s="473">
        <v>0</v>
      </c>
      <c r="FW249" s="473">
        <v>0</v>
      </c>
      <c r="FX249" s="473">
        <v>0</v>
      </c>
      <c r="FY249" s="473">
        <v>0</v>
      </c>
      <c r="FZ249" s="473">
        <v>0</v>
      </c>
      <c r="GA249" s="473">
        <v>0</v>
      </c>
      <c r="GB249" s="473">
        <v>0</v>
      </c>
      <c r="GC249" s="473">
        <v>0</v>
      </c>
      <c r="GD249" s="473">
        <v>0</v>
      </c>
      <c r="GE249" s="473">
        <v>0</v>
      </c>
      <c r="GF249" s="473">
        <v>0</v>
      </c>
      <c r="GG249" s="473">
        <v>0</v>
      </c>
      <c r="GH249" s="473">
        <v>0</v>
      </c>
      <c r="GI249" s="473">
        <v>0</v>
      </c>
      <c r="GJ249" s="473">
        <v>0</v>
      </c>
      <c r="GK249" s="473">
        <v>0</v>
      </c>
      <c r="GL249" s="473">
        <v>0</v>
      </c>
      <c r="GM249" s="473">
        <v>0</v>
      </c>
      <c r="GN249" s="473">
        <v>0</v>
      </c>
      <c r="GO249" s="473">
        <v>0</v>
      </c>
      <c r="GP249" s="473">
        <v>0</v>
      </c>
      <c r="GQ249" s="473">
        <v>0</v>
      </c>
      <c r="GR249" s="473">
        <v>0</v>
      </c>
      <c r="GS249" s="473">
        <v>0</v>
      </c>
      <c r="GT249" s="473">
        <v>0</v>
      </c>
      <c r="GU249" s="473">
        <v>0</v>
      </c>
      <c r="GV249" s="473">
        <v>0</v>
      </c>
      <c r="GW249" s="473">
        <v>0</v>
      </c>
      <c r="GX249" s="473">
        <v>0</v>
      </c>
      <c r="GY249" s="473">
        <v>0</v>
      </c>
      <c r="GZ249" s="473">
        <v>0</v>
      </c>
      <c r="HA249" s="473">
        <v>0</v>
      </c>
      <c r="HB249" s="473">
        <v>0</v>
      </c>
      <c r="HC249" s="473">
        <v>0</v>
      </c>
      <c r="HD249" s="473">
        <v>0</v>
      </c>
      <c r="HE249" s="473">
        <v>0</v>
      </c>
      <c r="HF249" s="473">
        <v>0</v>
      </c>
      <c r="HG249" s="473">
        <v>0</v>
      </c>
      <c r="HH249" s="473">
        <v>0</v>
      </c>
      <c r="HI249" s="473">
        <v>0</v>
      </c>
      <c r="HJ249" s="473">
        <v>0</v>
      </c>
      <c r="HK249" s="473">
        <v>0</v>
      </c>
      <c r="HL249" s="473">
        <v>0</v>
      </c>
      <c r="HM249" s="473">
        <v>0</v>
      </c>
      <c r="HN249" s="473">
        <v>0</v>
      </c>
      <c r="HO249" s="473">
        <v>0</v>
      </c>
      <c r="HP249" s="473">
        <v>0</v>
      </c>
      <c r="HQ249" s="473">
        <v>0</v>
      </c>
      <c r="HR249" s="473">
        <v>0</v>
      </c>
      <c r="HS249" s="473">
        <v>0</v>
      </c>
      <c r="HT249" s="473">
        <v>0</v>
      </c>
      <c r="HU249" s="473">
        <v>0</v>
      </c>
      <c r="HV249" s="473">
        <v>0</v>
      </c>
      <c r="HW249" s="473">
        <v>0</v>
      </c>
      <c r="HX249" s="473">
        <v>0</v>
      </c>
      <c r="HY249" s="473">
        <v>0</v>
      </c>
      <c r="HZ249" s="473">
        <v>0</v>
      </c>
      <c r="IA249" s="473">
        <v>0</v>
      </c>
      <c r="IB249" s="473">
        <v>0</v>
      </c>
      <c r="IC249" s="473">
        <v>0</v>
      </c>
      <c r="ID249" s="473">
        <v>0</v>
      </c>
      <c r="IE249" s="473">
        <v>0</v>
      </c>
      <c r="IF249" s="473">
        <v>0</v>
      </c>
      <c r="IG249" s="473">
        <v>0</v>
      </c>
      <c r="IH249" s="473">
        <v>0</v>
      </c>
      <c r="II249" s="473">
        <v>0</v>
      </c>
      <c r="IJ249" s="473">
        <v>0</v>
      </c>
      <c r="IK249" s="473">
        <v>0</v>
      </c>
      <c r="IL249" s="473">
        <v>0</v>
      </c>
      <c r="IM249" s="473">
        <v>0</v>
      </c>
      <c r="IN249" s="473">
        <v>0</v>
      </c>
      <c r="IO249" s="473">
        <v>0</v>
      </c>
      <c r="IP249" s="473">
        <v>0</v>
      </c>
      <c r="IQ249" s="473">
        <v>0</v>
      </c>
      <c r="IR249" s="473">
        <v>0</v>
      </c>
      <c r="IS249" s="473">
        <v>0</v>
      </c>
      <c r="IT249" s="473">
        <v>0</v>
      </c>
      <c r="IU249" s="473">
        <v>0</v>
      </c>
      <c r="IV249" s="473">
        <v>0</v>
      </c>
      <c r="IW249" s="473">
        <v>0</v>
      </c>
      <c r="IX249" s="473">
        <v>0</v>
      </c>
      <c r="IY249" s="473">
        <v>0</v>
      </c>
      <c r="IZ249" s="473">
        <v>0</v>
      </c>
      <c r="JA249" s="473">
        <v>0</v>
      </c>
      <c r="JB249" s="473">
        <v>0</v>
      </c>
      <c r="JC249" s="473">
        <v>0</v>
      </c>
      <c r="JD249" s="473">
        <v>0</v>
      </c>
      <c r="JE249" s="473">
        <v>0</v>
      </c>
      <c r="JF249" s="473">
        <v>0</v>
      </c>
      <c r="JG249" s="473">
        <v>0</v>
      </c>
      <c r="JH249" s="473">
        <v>0</v>
      </c>
      <c r="JI249" s="467" t="s">
        <v>1416</v>
      </c>
      <c r="JJ249" s="467" t="s">
        <v>1416</v>
      </c>
      <c r="JK249" s="395"/>
      <c r="JL249" s="395"/>
      <c r="JM249" s="395"/>
      <c r="JN249" s="395"/>
      <c r="JO249" s="395"/>
      <c r="JP249" s="395"/>
      <c r="JQ249" s="395"/>
      <c r="JR249" s="395"/>
      <c r="JS249" s="395"/>
      <c r="JT249" s="395"/>
      <c r="JU249" s="395"/>
      <c r="JV249" s="395"/>
      <c r="JW249" s="395"/>
      <c r="JX249" s="395"/>
      <c r="JY249" s="395"/>
      <c r="JZ249" s="395"/>
      <c r="KA249" s="395"/>
      <c r="KB249" s="395"/>
      <c r="KC249" s="395"/>
      <c r="KD249" s="395"/>
      <c r="KE249" s="395"/>
      <c r="KF249" s="395"/>
      <c r="KG249" s="395"/>
      <c r="KH249" s="395"/>
      <c r="KI249" s="395"/>
      <c r="KJ249" s="395"/>
      <c r="KK249" s="395"/>
      <c r="KL249" s="395"/>
      <c r="KM249" s="395"/>
      <c r="KN249" s="395"/>
      <c r="KO249" s="395"/>
      <c r="KP249" s="395"/>
      <c r="KQ249" s="395"/>
      <c r="KR249" s="395"/>
      <c r="KS249" s="395"/>
      <c r="KT249" s="395"/>
      <c r="KU249" s="395"/>
      <c r="KV249" s="395"/>
      <c r="KW249" s="395"/>
      <c r="KX249" s="395"/>
      <c r="KY249" s="395"/>
      <c r="KZ249" s="395"/>
      <c r="LA249" s="395"/>
      <c r="LB249" s="395"/>
      <c r="LC249" s="395"/>
      <c r="LD249" s="395"/>
      <c r="LE249" s="395"/>
      <c r="LF249" s="395"/>
      <c r="LG249" s="395"/>
      <c r="LH249" s="395"/>
      <c r="LI249" s="395"/>
      <c r="LJ249" s="395"/>
      <c r="LK249" s="395"/>
      <c r="LL249" s="395"/>
      <c r="LM249" s="395"/>
      <c r="LN249" s="395"/>
      <c r="LO249" s="395"/>
      <c r="LP249" s="395"/>
      <c r="LQ249" s="395"/>
      <c r="LR249" s="395"/>
      <c r="LS249" s="395"/>
      <c r="LT249" s="395"/>
      <c r="LU249" s="395"/>
      <c r="LV249" s="395"/>
      <c r="LW249" s="395"/>
      <c r="LX249" s="395"/>
      <c r="LY249" s="395"/>
      <c r="LZ249" s="395"/>
      <c r="MA249" s="395"/>
      <c r="MB249" s="395"/>
      <c r="MC249" s="395"/>
      <c r="MD249" s="395"/>
      <c r="ME249" s="395"/>
      <c r="MF249" s="395"/>
      <c r="MG249" s="395"/>
      <c r="MH249" s="395"/>
      <c r="MI249" s="395"/>
      <c r="MJ249" s="395"/>
      <c r="MK249" s="395"/>
      <c r="ML249" s="395"/>
      <c r="MM249" s="395"/>
      <c r="MN249" s="395"/>
      <c r="MO249" s="395"/>
      <c r="MP249" s="395"/>
      <c r="MQ249" s="395"/>
      <c r="MR249" s="395"/>
      <c r="MS249" s="395"/>
      <c r="MT249" s="395"/>
      <c r="MU249" s="395"/>
      <c r="MV249" s="395"/>
      <c r="MW249" s="395"/>
      <c r="MX249" s="395"/>
      <c r="MY249" s="395"/>
      <c r="MZ249" s="395"/>
      <c r="NA249" s="395"/>
      <c r="NB249" s="395"/>
      <c r="NC249" s="395"/>
      <c r="ND249" s="395"/>
      <c r="NE249" s="395"/>
      <c r="NF249" s="395"/>
      <c r="NG249" s="489"/>
      <c r="NH249" s="475">
        <v>2.5836361978199118</v>
      </c>
      <c r="NI249" s="475">
        <v>21.501020438257306</v>
      </c>
      <c r="NJ249" s="475">
        <v>2.7706081270360654</v>
      </c>
      <c r="NK249" s="475">
        <v>4636.6517759999997</v>
      </c>
      <c r="NL249" s="475">
        <v>16.285821603434663</v>
      </c>
      <c r="NM249" s="475">
        <v>0.17097900000000002</v>
      </c>
      <c r="NN249" s="475">
        <v>0.49156300000000014</v>
      </c>
      <c r="NO249" s="475">
        <v>4.9869000000000011E-2</v>
      </c>
      <c r="NP249" s="475">
        <v>3.1667922551715223E-2</v>
      </c>
      <c r="NQ249" s="475">
        <v>0.41437303246580348</v>
      </c>
      <c r="NR249" s="475">
        <v>1.3946366644146411</v>
      </c>
      <c r="NS249" s="475">
        <v>0</v>
      </c>
      <c r="NT249" s="475">
        <v>12.368177807805489</v>
      </c>
      <c r="NU249" s="475">
        <v>0.47816728501631528</v>
      </c>
      <c r="NV249" s="475">
        <v>0</v>
      </c>
      <c r="NW249" s="475">
        <v>0.2402524592957784</v>
      </c>
      <c r="NX249" s="475">
        <v>0</v>
      </c>
      <c r="NY249" s="475">
        <v>0</v>
      </c>
      <c r="NZ249" s="475">
        <v>0.61446750933320138</v>
      </c>
      <c r="OA249" s="475">
        <v>2.03399979216028E-2</v>
      </c>
      <c r="OB249" s="475">
        <v>0.24000000000000016</v>
      </c>
      <c r="OC249" s="475">
        <v>0.86507622692698638</v>
      </c>
      <c r="OD249" s="475">
        <v>1.9938082679248696E-13</v>
      </c>
      <c r="OE249" s="475">
        <v>1.7333755512600583E-12</v>
      </c>
      <c r="OF249" s="475">
        <v>0.1099999964237213</v>
      </c>
      <c r="OG249" s="475">
        <v>6.4659932255744942E-2</v>
      </c>
      <c r="OH249" s="475">
        <v>0.28248744247362206</v>
      </c>
      <c r="OI249" s="475">
        <v>0.11</v>
      </c>
      <c r="OJ249" s="475">
        <v>4.4500000000000005E-2</v>
      </c>
      <c r="OK249" s="475">
        <v>5.6674000000000002E-2</v>
      </c>
      <c r="OL249" s="475">
        <v>0.72445197142218476</v>
      </c>
      <c r="OM249" s="475" t="s">
        <v>1395</v>
      </c>
      <c r="ON249" s="475">
        <v>1</v>
      </c>
      <c r="OO249" s="475">
        <v>238</v>
      </c>
      <c r="OP249" s="490"/>
      <c r="OQ249" s="491" t="s">
        <v>1395</v>
      </c>
      <c r="OR249" s="478" t="s">
        <v>1395</v>
      </c>
      <c r="OS249" s="479">
        <v>746606.00000000012</v>
      </c>
      <c r="OT249" s="479">
        <v>2038</v>
      </c>
      <c r="OU249" s="479" t="s">
        <v>1395</v>
      </c>
      <c r="OV249" s="479" t="s">
        <v>1395</v>
      </c>
      <c r="OW249" s="479">
        <v>0</v>
      </c>
      <c r="OX249" s="479">
        <v>1</v>
      </c>
      <c r="OY249" s="480">
        <v>1</v>
      </c>
      <c r="OZ249" s="480">
        <v>0.7128956813798083</v>
      </c>
      <c r="PA249" s="481"/>
      <c r="PB249" s="482">
        <v>2.5836361978199118</v>
      </c>
      <c r="PC249" s="483"/>
      <c r="PD249" s="478">
        <v>296.76184321238884</v>
      </c>
      <c r="PE249" s="479">
        <v>7.2205471781208519E-10</v>
      </c>
      <c r="PF249" s="479">
        <v>360.35605236593932</v>
      </c>
      <c r="PG249" s="480">
        <v>2.5836361978199118</v>
      </c>
      <c r="PH249" s="483"/>
      <c r="PI249" s="478">
        <v>2.5836361978199118</v>
      </c>
      <c r="PJ249" s="479">
        <v>141550</v>
      </c>
      <c r="PK249" s="479">
        <v>575</v>
      </c>
      <c r="PL249" s="479">
        <v>6.2993789159843327E-2</v>
      </c>
      <c r="PM249" s="484">
        <v>36</v>
      </c>
      <c r="PN249" s="479">
        <v>8604</v>
      </c>
      <c r="PO249" s="485">
        <v>2035</v>
      </c>
      <c r="PP249" s="479">
        <v>33</v>
      </c>
      <c r="PQ249" s="479">
        <v>0</v>
      </c>
      <c r="PR249" s="486" t="s">
        <v>2086</v>
      </c>
      <c r="PS249" s="486" t="s">
        <v>1595</v>
      </c>
      <c r="PT249" s="479">
        <v>1</v>
      </c>
      <c r="PU249" s="487" t="s">
        <v>2085</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row>
    <row r="250" spans="1:457" x14ac:dyDescent="0.35">
      <c r="A250" s="459" t="s">
        <v>2087</v>
      </c>
      <c r="B250" s="460">
        <v>2.6466299869797552</v>
      </c>
      <c r="C250" s="488">
        <f>NPV(About!A$94,'H2 Data'!AE$2:BH$2)/30*AB250+B250</f>
        <v>3.966734044608355</v>
      </c>
      <c r="D250" s="462" t="s">
        <v>1592</v>
      </c>
      <c r="E250" s="463" t="s">
        <v>2087</v>
      </c>
      <c r="F250" s="463" t="s">
        <v>1391</v>
      </c>
      <c r="G250" s="463" t="s">
        <v>1593</v>
      </c>
      <c r="H250" s="463" t="s">
        <v>2057</v>
      </c>
      <c r="I250" s="463" t="s">
        <v>1595</v>
      </c>
      <c r="J250" s="464">
        <v>2039</v>
      </c>
      <c r="K250" s="465">
        <v>575</v>
      </c>
      <c r="L250" s="466">
        <v>0.95</v>
      </c>
      <c r="M250" s="466">
        <v>2.3300000000000001E-2</v>
      </c>
      <c r="N250" s="466">
        <v>0.25</v>
      </c>
      <c r="O250" s="471">
        <v>0.11</v>
      </c>
      <c r="P250" s="465">
        <v>1</v>
      </c>
      <c r="Q250" s="465">
        <v>2</v>
      </c>
      <c r="R250" s="465">
        <v>30</v>
      </c>
      <c r="S250" s="467" t="s">
        <v>1395</v>
      </c>
      <c r="T250" s="468">
        <v>50881</v>
      </c>
      <c r="U250" s="468">
        <v>501542</v>
      </c>
      <c r="V250" s="468">
        <v>174449</v>
      </c>
      <c r="W250" s="468">
        <v>34889</v>
      </c>
      <c r="X250" s="465">
        <v>0</v>
      </c>
      <c r="Y250" s="469" t="s">
        <v>2058</v>
      </c>
      <c r="Z250" s="470">
        <v>18.559999999999999</v>
      </c>
      <c r="AA250" s="469" t="s">
        <v>1397</v>
      </c>
      <c r="AB250" s="465">
        <v>8.9999999999999993E-3</v>
      </c>
      <c r="AC250" s="466">
        <v>0.7</v>
      </c>
      <c r="AD250" s="466">
        <v>0.7</v>
      </c>
      <c r="AE250" s="466">
        <v>0.7</v>
      </c>
      <c r="AF250" s="467" t="s">
        <v>1398</v>
      </c>
      <c r="AG250" s="465">
        <v>444</v>
      </c>
      <c r="AH250" s="465">
        <v>444</v>
      </c>
      <c r="AI250" s="465">
        <v>444</v>
      </c>
      <c r="AJ250" s="465">
        <v>30</v>
      </c>
      <c r="AK250" s="469" t="s">
        <v>1399</v>
      </c>
      <c r="AL250" s="466">
        <v>1</v>
      </c>
      <c r="AM250" s="466">
        <v>0</v>
      </c>
      <c r="AN250" s="469" t="s">
        <v>1400</v>
      </c>
      <c r="AO250" s="466"/>
      <c r="AP250" s="466"/>
      <c r="AQ250" s="466"/>
      <c r="AR250" s="466"/>
      <c r="AS250" s="466"/>
      <c r="AT250" s="466"/>
      <c r="AU250" s="466"/>
      <c r="AV250" s="466"/>
      <c r="AW250" s="466"/>
      <c r="AX250" s="466"/>
      <c r="AY250" s="466"/>
      <c r="AZ250" s="466"/>
      <c r="BA250" s="466"/>
      <c r="BB250" s="466"/>
      <c r="BC250" s="466"/>
      <c r="BD250" s="466"/>
      <c r="BE250" s="466"/>
      <c r="BF250" s="466"/>
      <c r="BG250" s="466"/>
      <c r="BH250" s="466"/>
      <c r="BI250" s="466"/>
      <c r="BJ250" s="466"/>
      <c r="BK250" s="466"/>
      <c r="BL250" s="466"/>
      <c r="BM250" s="466"/>
      <c r="BN250" s="466"/>
      <c r="BO250" s="466"/>
      <c r="BP250" s="466"/>
      <c r="BQ250" s="466"/>
      <c r="BR250" s="466"/>
      <c r="BS250" s="466"/>
      <c r="BT250" s="466"/>
      <c r="BU250" s="466"/>
      <c r="BV250" s="466"/>
      <c r="BW250" s="466"/>
      <c r="BX250" s="466"/>
      <c r="BY250" s="466"/>
      <c r="BZ250" s="466"/>
      <c r="CA250" s="466"/>
      <c r="CB250" s="466"/>
      <c r="CC250" s="466"/>
      <c r="CD250" s="466"/>
      <c r="CE250" s="466"/>
      <c r="CF250" s="466"/>
      <c r="CG250" s="466"/>
      <c r="CH250" s="466"/>
      <c r="CI250" s="466"/>
      <c r="CJ250" s="466"/>
      <c r="CK250" s="466"/>
      <c r="CL250" s="466"/>
      <c r="CM250" s="466"/>
      <c r="CN250" s="466"/>
      <c r="CO250" s="466"/>
      <c r="CP250" s="466"/>
      <c r="CQ250" s="466"/>
      <c r="CR250" s="466"/>
      <c r="CS250" s="466"/>
      <c r="CT250" s="466"/>
      <c r="CU250" s="466"/>
      <c r="CV250" s="466"/>
      <c r="CW250" s="466"/>
      <c r="CX250" s="466"/>
      <c r="CY250" s="466"/>
      <c r="CZ250" s="466"/>
      <c r="DA250" s="466"/>
      <c r="DB250" s="466"/>
      <c r="DC250" s="466"/>
      <c r="DD250" s="466"/>
      <c r="DE250" s="466"/>
      <c r="DF250" s="466"/>
      <c r="DG250" s="466"/>
      <c r="DH250" s="466"/>
      <c r="DI250" s="466"/>
      <c r="DJ250" s="466"/>
      <c r="DK250" s="466"/>
      <c r="DL250" s="466"/>
      <c r="DM250" s="466"/>
      <c r="DN250" s="466"/>
      <c r="DO250" s="466"/>
      <c r="DP250" s="466"/>
      <c r="DQ250" s="466"/>
      <c r="DR250" s="466"/>
      <c r="DS250" s="466"/>
      <c r="DT250" s="466"/>
      <c r="DU250" s="466"/>
      <c r="DV250" s="466"/>
      <c r="DW250" s="471"/>
      <c r="DX250" s="466"/>
      <c r="DY250" s="466"/>
      <c r="DZ250" s="466"/>
      <c r="EA250" s="466"/>
      <c r="EB250" s="466"/>
      <c r="EC250" s="466"/>
      <c r="ED250" s="466"/>
      <c r="EE250" s="466"/>
      <c r="EF250" s="466"/>
      <c r="EG250" s="466"/>
      <c r="EH250" s="466"/>
      <c r="EI250" s="466"/>
      <c r="EJ250" s="466"/>
      <c r="EK250" s="465"/>
      <c r="EL250" s="465"/>
      <c r="EM250" s="465"/>
      <c r="EN250" s="465"/>
      <c r="EO250" s="466"/>
      <c r="EP250" s="466"/>
      <c r="EQ250" s="466"/>
      <c r="ER250" s="465"/>
      <c r="ES250" s="465"/>
      <c r="ET250" s="465"/>
      <c r="EU250" s="465"/>
      <c r="EV250" s="465"/>
      <c r="EW250" s="467"/>
      <c r="EX250" s="467" t="s">
        <v>1401</v>
      </c>
      <c r="EY250" s="467">
        <v>0</v>
      </c>
      <c r="EZ250" s="467">
        <v>0</v>
      </c>
      <c r="FA250" s="467">
        <v>0</v>
      </c>
      <c r="FB250" s="469" t="s">
        <v>1402</v>
      </c>
      <c r="FC250" s="467">
        <v>62.117280000000001</v>
      </c>
      <c r="FD250" s="469" t="s">
        <v>2059</v>
      </c>
      <c r="FE250" s="467">
        <v>1589.991</v>
      </c>
      <c r="FF250" s="469" t="s">
        <v>1404</v>
      </c>
      <c r="FG250" s="467">
        <v>0</v>
      </c>
      <c r="FH250" s="469" t="s">
        <v>1405</v>
      </c>
      <c r="FI250" s="467">
        <v>0</v>
      </c>
      <c r="FJ250" s="469" t="s">
        <v>1405</v>
      </c>
      <c r="FK250" s="467">
        <v>0</v>
      </c>
      <c r="FL250" s="472">
        <v>0</v>
      </c>
      <c r="FM250" s="473">
        <v>0</v>
      </c>
      <c r="FN250" s="473">
        <v>0</v>
      </c>
      <c r="FO250" s="473">
        <v>0</v>
      </c>
      <c r="FP250" s="473">
        <v>0</v>
      </c>
      <c r="FQ250" s="473">
        <v>0</v>
      </c>
      <c r="FR250" s="473">
        <v>0</v>
      </c>
      <c r="FS250" s="473">
        <v>0</v>
      </c>
      <c r="FT250" s="473">
        <v>0</v>
      </c>
      <c r="FU250" s="473">
        <v>0</v>
      </c>
      <c r="FV250" s="473">
        <v>0</v>
      </c>
      <c r="FW250" s="473">
        <v>0</v>
      </c>
      <c r="FX250" s="473">
        <v>0</v>
      </c>
      <c r="FY250" s="473">
        <v>0</v>
      </c>
      <c r="FZ250" s="473">
        <v>0</v>
      </c>
      <c r="GA250" s="473">
        <v>0</v>
      </c>
      <c r="GB250" s="473">
        <v>0</v>
      </c>
      <c r="GC250" s="473">
        <v>0</v>
      </c>
      <c r="GD250" s="473">
        <v>0</v>
      </c>
      <c r="GE250" s="473">
        <v>0</v>
      </c>
      <c r="GF250" s="473">
        <v>0</v>
      </c>
      <c r="GG250" s="473">
        <v>0</v>
      </c>
      <c r="GH250" s="473">
        <v>0</v>
      </c>
      <c r="GI250" s="473">
        <v>0</v>
      </c>
      <c r="GJ250" s="473">
        <v>0</v>
      </c>
      <c r="GK250" s="473">
        <v>0</v>
      </c>
      <c r="GL250" s="473">
        <v>0</v>
      </c>
      <c r="GM250" s="473">
        <v>0</v>
      </c>
      <c r="GN250" s="473">
        <v>0</v>
      </c>
      <c r="GO250" s="473">
        <v>0</v>
      </c>
      <c r="GP250" s="473">
        <v>0</v>
      </c>
      <c r="GQ250" s="473">
        <v>0</v>
      </c>
      <c r="GR250" s="473">
        <v>0</v>
      </c>
      <c r="GS250" s="473">
        <v>0</v>
      </c>
      <c r="GT250" s="473">
        <v>0</v>
      </c>
      <c r="GU250" s="473">
        <v>0</v>
      </c>
      <c r="GV250" s="473">
        <v>0</v>
      </c>
      <c r="GW250" s="473">
        <v>0</v>
      </c>
      <c r="GX250" s="473">
        <v>0</v>
      </c>
      <c r="GY250" s="473">
        <v>0</v>
      </c>
      <c r="GZ250" s="473">
        <v>0</v>
      </c>
      <c r="HA250" s="473">
        <v>0</v>
      </c>
      <c r="HB250" s="473">
        <v>0</v>
      </c>
      <c r="HC250" s="473">
        <v>0</v>
      </c>
      <c r="HD250" s="473">
        <v>0</v>
      </c>
      <c r="HE250" s="473">
        <v>0</v>
      </c>
      <c r="HF250" s="473">
        <v>0</v>
      </c>
      <c r="HG250" s="473">
        <v>0</v>
      </c>
      <c r="HH250" s="473">
        <v>0</v>
      </c>
      <c r="HI250" s="473">
        <v>0</v>
      </c>
      <c r="HJ250" s="473">
        <v>0</v>
      </c>
      <c r="HK250" s="473">
        <v>0</v>
      </c>
      <c r="HL250" s="473">
        <v>0</v>
      </c>
      <c r="HM250" s="473">
        <v>0</v>
      </c>
      <c r="HN250" s="473">
        <v>0</v>
      </c>
      <c r="HO250" s="473">
        <v>0</v>
      </c>
      <c r="HP250" s="473">
        <v>0</v>
      </c>
      <c r="HQ250" s="473">
        <v>0</v>
      </c>
      <c r="HR250" s="473">
        <v>0</v>
      </c>
      <c r="HS250" s="473">
        <v>0</v>
      </c>
      <c r="HT250" s="473">
        <v>0</v>
      </c>
      <c r="HU250" s="473">
        <v>0</v>
      </c>
      <c r="HV250" s="473">
        <v>0</v>
      </c>
      <c r="HW250" s="473">
        <v>0</v>
      </c>
      <c r="HX250" s="473">
        <v>0</v>
      </c>
      <c r="HY250" s="473">
        <v>0</v>
      </c>
      <c r="HZ250" s="473">
        <v>0</v>
      </c>
      <c r="IA250" s="473">
        <v>0</v>
      </c>
      <c r="IB250" s="473">
        <v>0</v>
      </c>
      <c r="IC250" s="473">
        <v>0</v>
      </c>
      <c r="ID250" s="473">
        <v>0</v>
      </c>
      <c r="IE250" s="473">
        <v>0</v>
      </c>
      <c r="IF250" s="473">
        <v>0</v>
      </c>
      <c r="IG250" s="473">
        <v>0</v>
      </c>
      <c r="IH250" s="473">
        <v>0</v>
      </c>
      <c r="II250" s="473">
        <v>0</v>
      </c>
      <c r="IJ250" s="473">
        <v>0</v>
      </c>
      <c r="IK250" s="473">
        <v>0</v>
      </c>
      <c r="IL250" s="473">
        <v>0</v>
      </c>
      <c r="IM250" s="473">
        <v>0</v>
      </c>
      <c r="IN250" s="473">
        <v>0</v>
      </c>
      <c r="IO250" s="473">
        <v>0</v>
      </c>
      <c r="IP250" s="473">
        <v>0</v>
      </c>
      <c r="IQ250" s="473">
        <v>0</v>
      </c>
      <c r="IR250" s="473">
        <v>0</v>
      </c>
      <c r="IS250" s="473">
        <v>0</v>
      </c>
      <c r="IT250" s="473">
        <v>0</v>
      </c>
      <c r="IU250" s="473">
        <v>0</v>
      </c>
      <c r="IV250" s="473">
        <v>0</v>
      </c>
      <c r="IW250" s="473">
        <v>0</v>
      </c>
      <c r="IX250" s="473">
        <v>0</v>
      </c>
      <c r="IY250" s="473">
        <v>0</v>
      </c>
      <c r="IZ250" s="473">
        <v>0</v>
      </c>
      <c r="JA250" s="473">
        <v>0</v>
      </c>
      <c r="JB250" s="473">
        <v>0</v>
      </c>
      <c r="JC250" s="473">
        <v>0</v>
      </c>
      <c r="JD250" s="473">
        <v>0</v>
      </c>
      <c r="JE250" s="473">
        <v>0</v>
      </c>
      <c r="JF250" s="473">
        <v>0</v>
      </c>
      <c r="JG250" s="473">
        <v>0</v>
      </c>
      <c r="JH250" s="473">
        <v>0</v>
      </c>
      <c r="JI250" s="467" t="s">
        <v>1416</v>
      </c>
      <c r="JJ250" s="467" t="s">
        <v>1416</v>
      </c>
      <c r="JK250" s="395"/>
      <c r="JL250" s="395"/>
      <c r="JM250" s="395"/>
      <c r="JN250" s="395"/>
      <c r="JO250" s="395"/>
      <c r="JP250" s="395"/>
      <c r="JQ250" s="395"/>
      <c r="JR250" s="395"/>
      <c r="JS250" s="395"/>
      <c r="JT250" s="395"/>
      <c r="JU250" s="395"/>
      <c r="JV250" s="395"/>
      <c r="JW250" s="395"/>
      <c r="JX250" s="395"/>
      <c r="JY250" s="395"/>
      <c r="JZ250" s="395"/>
      <c r="KA250" s="395"/>
      <c r="KB250" s="395"/>
      <c r="KC250" s="395"/>
      <c r="KD250" s="395"/>
      <c r="KE250" s="395"/>
      <c r="KF250" s="395"/>
      <c r="KG250" s="395"/>
      <c r="KH250" s="395"/>
      <c r="KI250" s="395"/>
      <c r="KJ250" s="395"/>
      <c r="KK250" s="395"/>
      <c r="KL250" s="395"/>
      <c r="KM250" s="395"/>
      <c r="KN250" s="395"/>
      <c r="KO250" s="395"/>
      <c r="KP250" s="395"/>
      <c r="KQ250" s="395"/>
      <c r="KR250" s="395"/>
      <c r="KS250" s="395"/>
      <c r="KT250" s="395"/>
      <c r="KU250" s="395"/>
      <c r="KV250" s="395"/>
      <c r="KW250" s="395"/>
      <c r="KX250" s="395"/>
      <c r="KY250" s="395"/>
      <c r="KZ250" s="395"/>
      <c r="LA250" s="395"/>
      <c r="LB250" s="395"/>
      <c r="LC250" s="395"/>
      <c r="LD250" s="395"/>
      <c r="LE250" s="395"/>
      <c r="LF250" s="395"/>
      <c r="LG250" s="395"/>
      <c r="LH250" s="395"/>
      <c r="LI250" s="395"/>
      <c r="LJ250" s="395"/>
      <c r="LK250" s="395"/>
      <c r="LL250" s="395"/>
      <c r="LM250" s="395"/>
      <c r="LN250" s="395"/>
      <c r="LO250" s="395"/>
      <c r="LP250" s="395"/>
      <c r="LQ250" s="395"/>
      <c r="LR250" s="395"/>
      <c r="LS250" s="395"/>
      <c r="LT250" s="395"/>
      <c r="LU250" s="395"/>
      <c r="LV250" s="395"/>
      <c r="LW250" s="395"/>
      <c r="LX250" s="395"/>
      <c r="LY250" s="395"/>
      <c r="LZ250" s="395"/>
      <c r="MA250" s="395"/>
      <c r="MB250" s="395"/>
      <c r="MC250" s="395"/>
      <c r="MD250" s="395"/>
      <c r="ME250" s="395"/>
      <c r="MF250" s="395"/>
      <c r="MG250" s="395"/>
      <c r="MH250" s="395"/>
      <c r="MI250" s="395"/>
      <c r="MJ250" s="395"/>
      <c r="MK250" s="395"/>
      <c r="ML250" s="395"/>
      <c r="MM250" s="395"/>
      <c r="MN250" s="395"/>
      <c r="MO250" s="395"/>
      <c r="MP250" s="395"/>
      <c r="MQ250" s="395"/>
      <c r="MR250" s="395"/>
      <c r="MS250" s="395"/>
      <c r="MT250" s="395"/>
      <c r="MU250" s="395"/>
      <c r="MV250" s="395"/>
      <c r="MW250" s="395"/>
      <c r="MX250" s="395"/>
      <c r="MY250" s="395"/>
      <c r="MZ250" s="395"/>
      <c r="NA250" s="395"/>
      <c r="NB250" s="395"/>
      <c r="NC250" s="395"/>
      <c r="ND250" s="395"/>
      <c r="NE250" s="395"/>
      <c r="NF250" s="395"/>
      <c r="NG250" s="489"/>
      <c r="NH250" s="475">
        <v>2.6466299869797552</v>
      </c>
      <c r="NI250" s="475">
        <v>22.025254751645523</v>
      </c>
      <c r="NJ250" s="475">
        <v>2.8341202165879404</v>
      </c>
      <c r="NK250" s="475">
        <v>4637.074943999999</v>
      </c>
      <c r="NL250" s="475">
        <v>16.684695741508701</v>
      </c>
      <c r="NM250" s="475">
        <v>0.17444899999999999</v>
      </c>
      <c r="NN250" s="475">
        <v>0.50154200000000004</v>
      </c>
      <c r="NO250" s="475">
        <v>5.0881000000000003E-2</v>
      </c>
      <c r="NP250" s="475">
        <v>3.2237026609619419E-2</v>
      </c>
      <c r="NQ250" s="475">
        <v>0.42168506393143906</v>
      </c>
      <c r="NR250" s="475">
        <v>1.4229411199827049</v>
      </c>
      <c r="NS250" s="475">
        <v>0</v>
      </c>
      <c r="NT250" s="475">
        <v>12.654098727972453</v>
      </c>
      <c r="NU250" s="475">
        <v>0.48792911665133737</v>
      </c>
      <c r="NV250" s="475">
        <v>0</v>
      </c>
      <c r="NW250" s="475">
        <v>0.25340406311298236</v>
      </c>
      <c r="NX250" s="475">
        <v>0</v>
      </c>
      <c r="NY250" s="475">
        <v>0</v>
      </c>
      <c r="NZ250" s="475">
        <v>0.65329159663853875</v>
      </c>
      <c r="OA250" s="475">
        <v>2.0340015934378321E-2</v>
      </c>
      <c r="OB250" s="475">
        <v>0.24000000000000016</v>
      </c>
      <c r="OC250" s="475">
        <v>0.88886542771771004</v>
      </c>
      <c r="OD250" s="475">
        <v>1.8420489306709926E-13</v>
      </c>
      <c r="OE250" s="475">
        <v>1.6014391313428688E-12</v>
      </c>
      <c r="OF250" s="475">
        <v>0.1099999964237213</v>
      </c>
      <c r="OG250" s="475">
        <v>6.507242023944855E-2</v>
      </c>
      <c r="OH250" s="475">
        <v>0.28667416524628825</v>
      </c>
      <c r="OI250" s="475">
        <v>0.11</v>
      </c>
      <c r="OJ250" s="475">
        <v>4.4400000000000002E-2</v>
      </c>
      <c r="OK250" s="475">
        <v>5.6620799999999999E-2</v>
      </c>
      <c r="OL250" s="475">
        <v>0.71000968214121984</v>
      </c>
      <c r="OM250" s="475" t="s">
        <v>1395</v>
      </c>
      <c r="ON250" s="475">
        <v>1</v>
      </c>
      <c r="OO250" s="475">
        <v>239</v>
      </c>
      <c r="OP250" s="490"/>
      <c r="OQ250" s="491" t="s">
        <v>1395</v>
      </c>
      <c r="OR250" s="478" t="s">
        <v>1395</v>
      </c>
      <c r="OS250" s="479">
        <v>761761</v>
      </c>
      <c r="OT250" s="479">
        <v>2039</v>
      </c>
      <c r="OU250" s="479" t="s">
        <v>1395</v>
      </c>
      <c r="OV250" s="479" t="s">
        <v>1395</v>
      </c>
      <c r="OW250" s="479">
        <v>0</v>
      </c>
      <c r="OX250" s="479">
        <v>1</v>
      </c>
      <c r="OY250" s="480">
        <v>1</v>
      </c>
      <c r="OZ250" s="480">
        <v>0.69868433821093778</v>
      </c>
      <c r="PA250" s="481"/>
      <c r="PB250" s="482">
        <v>2.6466299869797552</v>
      </c>
      <c r="PC250" s="483"/>
      <c r="PD250" s="478">
        <v>296.74954066447782</v>
      </c>
      <c r="PE250" s="479">
        <v>6.5379644095262526E-10</v>
      </c>
      <c r="PF250" s="479">
        <v>362.88425938509812</v>
      </c>
      <c r="PG250" s="480">
        <v>2.6466299869797552</v>
      </c>
      <c r="PH250" s="483"/>
      <c r="PI250" s="478">
        <v>2.6466299869797552</v>
      </c>
      <c r="PJ250" s="479">
        <v>142125</v>
      </c>
      <c r="PK250" s="479">
        <v>575</v>
      </c>
      <c r="PL250" s="479">
        <v>6.4058505363202123E-2</v>
      </c>
      <c r="PM250" s="484">
        <v>36</v>
      </c>
      <c r="PN250" s="479">
        <v>8568</v>
      </c>
      <c r="PO250" s="485">
        <v>2036</v>
      </c>
      <c r="PP250" s="479">
        <v>33</v>
      </c>
      <c r="PQ250" s="479">
        <v>0</v>
      </c>
      <c r="PR250" s="486" t="s">
        <v>2088</v>
      </c>
      <c r="PS250" s="486" t="s">
        <v>1595</v>
      </c>
      <c r="PT250" s="479">
        <v>1</v>
      </c>
      <c r="PU250" s="487" t="s">
        <v>2087</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row>
    <row r="251" spans="1:457" x14ac:dyDescent="0.35">
      <c r="A251" s="459" t="s">
        <v>2089</v>
      </c>
      <c r="B251" s="460">
        <v>2.7106884923429573</v>
      </c>
      <c r="C251" s="488">
        <f>NPV(About!A$94,'H2 Data'!AE$2:BH$2)/30*AB251+B251</f>
        <v>4.0307925499715571</v>
      </c>
      <c r="D251" s="462" t="s">
        <v>1592</v>
      </c>
      <c r="E251" s="463" t="s">
        <v>2089</v>
      </c>
      <c r="F251" s="463" t="s">
        <v>1391</v>
      </c>
      <c r="G251" s="463" t="s">
        <v>1593</v>
      </c>
      <c r="H251" s="463" t="s">
        <v>2057</v>
      </c>
      <c r="I251" s="463" t="s">
        <v>1595</v>
      </c>
      <c r="J251" s="464">
        <v>2040</v>
      </c>
      <c r="K251" s="465">
        <v>575</v>
      </c>
      <c r="L251" s="466">
        <v>0.95</v>
      </c>
      <c r="M251" s="466">
        <v>2.3300000000000001E-2</v>
      </c>
      <c r="N251" s="466">
        <v>0.25</v>
      </c>
      <c r="O251" s="471">
        <v>0.11</v>
      </c>
      <c r="P251" s="465">
        <v>1</v>
      </c>
      <c r="Q251" s="465">
        <v>2</v>
      </c>
      <c r="R251" s="465">
        <v>30</v>
      </c>
      <c r="S251" s="467" t="s">
        <v>1395</v>
      </c>
      <c r="T251" s="468">
        <v>51914</v>
      </c>
      <c r="U251" s="468">
        <v>511722.99999999994</v>
      </c>
      <c r="V251" s="468">
        <v>177991</v>
      </c>
      <c r="W251" s="468">
        <v>35596.999999999993</v>
      </c>
      <c r="X251" s="465">
        <v>0</v>
      </c>
      <c r="Y251" s="469" t="s">
        <v>2058</v>
      </c>
      <c r="Z251" s="470">
        <v>18.559999999999999</v>
      </c>
      <c r="AA251" s="469" t="s">
        <v>1397</v>
      </c>
      <c r="AB251" s="465">
        <v>8.9999999999999993E-3</v>
      </c>
      <c r="AC251" s="466">
        <v>0.7</v>
      </c>
      <c r="AD251" s="466">
        <v>0.7</v>
      </c>
      <c r="AE251" s="466">
        <v>0.7</v>
      </c>
      <c r="AF251" s="467" t="s">
        <v>1398</v>
      </c>
      <c r="AG251" s="465">
        <v>443</v>
      </c>
      <c r="AH251" s="465">
        <v>443</v>
      </c>
      <c r="AI251" s="465">
        <v>443</v>
      </c>
      <c r="AJ251" s="465">
        <v>30</v>
      </c>
      <c r="AK251" s="469" t="s">
        <v>1399</v>
      </c>
      <c r="AL251" s="466">
        <v>1</v>
      </c>
      <c r="AM251" s="466">
        <v>0</v>
      </c>
      <c r="AN251" s="469" t="s">
        <v>1400</v>
      </c>
      <c r="AO251" s="466"/>
      <c r="AP251" s="466"/>
      <c r="AQ251" s="466"/>
      <c r="AR251" s="466"/>
      <c r="AS251" s="466"/>
      <c r="AT251" s="466"/>
      <c r="AU251" s="466"/>
      <c r="AV251" s="466"/>
      <c r="AW251" s="466"/>
      <c r="AX251" s="466"/>
      <c r="AY251" s="466"/>
      <c r="AZ251" s="466"/>
      <c r="BA251" s="466"/>
      <c r="BB251" s="466"/>
      <c r="BC251" s="466"/>
      <c r="BD251" s="466"/>
      <c r="BE251" s="466"/>
      <c r="BF251" s="466"/>
      <c r="BG251" s="466"/>
      <c r="BH251" s="466"/>
      <c r="BI251" s="466"/>
      <c r="BJ251" s="466"/>
      <c r="BK251" s="466"/>
      <c r="BL251" s="466"/>
      <c r="BM251" s="466"/>
      <c r="BN251" s="466"/>
      <c r="BO251" s="466"/>
      <c r="BP251" s="466"/>
      <c r="BQ251" s="466"/>
      <c r="BR251" s="466"/>
      <c r="BS251" s="466"/>
      <c r="BT251" s="466"/>
      <c r="BU251" s="466"/>
      <c r="BV251" s="466"/>
      <c r="BW251" s="466"/>
      <c r="BX251" s="466"/>
      <c r="BY251" s="466"/>
      <c r="BZ251" s="466"/>
      <c r="CA251" s="466"/>
      <c r="CB251" s="466"/>
      <c r="CC251" s="466"/>
      <c r="CD251" s="466"/>
      <c r="CE251" s="466"/>
      <c r="CF251" s="466"/>
      <c r="CG251" s="466"/>
      <c r="CH251" s="466"/>
      <c r="CI251" s="466"/>
      <c r="CJ251" s="466"/>
      <c r="CK251" s="466"/>
      <c r="CL251" s="466"/>
      <c r="CM251" s="466"/>
      <c r="CN251" s="466"/>
      <c r="CO251" s="466"/>
      <c r="CP251" s="466"/>
      <c r="CQ251" s="466"/>
      <c r="CR251" s="466"/>
      <c r="CS251" s="466"/>
      <c r="CT251" s="466"/>
      <c r="CU251" s="466"/>
      <c r="CV251" s="466"/>
      <c r="CW251" s="466"/>
      <c r="CX251" s="466"/>
      <c r="CY251" s="466"/>
      <c r="CZ251" s="466"/>
      <c r="DA251" s="466"/>
      <c r="DB251" s="466"/>
      <c r="DC251" s="466"/>
      <c r="DD251" s="466"/>
      <c r="DE251" s="466"/>
      <c r="DF251" s="466"/>
      <c r="DG251" s="466"/>
      <c r="DH251" s="466"/>
      <c r="DI251" s="466"/>
      <c r="DJ251" s="466"/>
      <c r="DK251" s="466"/>
      <c r="DL251" s="466"/>
      <c r="DM251" s="466"/>
      <c r="DN251" s="466"/>
      <c r="DO251" s="466"/>
      <c r="DP251" s="466"/>
      <c r="DQ251" s="466"/>
      <c r="DR251" s="466"/>
      <c r="DS251" s="466"/>
      <c r="DT251" s="466"/>
      <c r="DU251" s="466"/>
      <c r="DV251" s="466"/>
      <c r="DW251" s="471"/>
      <c r="DX251" s="466"/>
      <c r="DY251" s="466"/>
      <c r="DZ251" s="466"/>
      <c r="EA251" s="466"/>
      <c r="EB251" s="466"/>
      <c r="EC251" s="466"/>
      <c r="ED251" s="466"/>
      <c r="EE251" s="466"/>
      <c r="EF251" s="466"/>
      <c r="EG251" s="466"/>
      <c r="EH251" s="466"/>
      <c r="EI251" s="466"/>
      <c r="EJ251" s="466"/>
      <c r="EK251" s="465"/>
      <c r="EL251" s="465"/>
      <c r="EM251" s="465"/>
      <c r="EN251" s="465"/>
      <c r="EO251" s="466"/>
      <c r="EP251" s="466"/>
      <c r="EQ251" s="466"/>
      <c r="ER251" s="465"/>
      <c r="ES251" s="465"/>
      <c r="ET251" s="465"/>
      <c r="EU251" s="465"/>
      <c r="EV251" s="465"/>
      <c r="EW251" s="467"/>
      <c r="EX251" s="467" t="s">
        <v>1401</v>
      </c>
      <c r="EY251" s="467">
        <v>0</v>
      </c>
      <c r="EZ251" s="467">
        <v>0</v>
      </c>
      <c r="FA251" s="467">
        <v>0</v>
      </c>
      <c r="FB251" s="469" t="s">
        <v>1402</v>
      </c>
      <c r="FC251" s="467">
        <v>62.117280000000001</v>
      </c>
      <c r="FD251" s="469" t="s">
        <v>2059</v>
      </c>
      <c r="FE251" s="467">
        <v>1589.991</v>
      </c>
      <c r="FF251" s="469" t="s">
        <v>1404</v>
      </c>
      <c r="FG251" s="467">
        <v>0</v>
      </c>
      <c r="FH251" s="469" t="s">
        <v>1405</v>
      </c>
      <c r="FI251" s="467">
        <v>0</v>
      </c>
      <c r="FJ251" s="469" t="s">
        <v>1405</v>
      </c>
      <c r="FK251" s="467">
        <v>0</v>
      </c>
      <c r="FL251" s="472">
        <v>0</v>
      </c>
      <c r="FM251" s="473">
        <v>0</v>
      </c>
      <c r="FN251" s="473">
        <v>0</v>
      </c>
      <c r="FO251" s="473">
        <v>0</v>
      </c>
      <c r="FP251" s="473">
        <v>0</v>
      </c>
      <c r="FQ251" s="473">
        <v>0</v>
      </c>
      <c r="FR251" s="473">
        <v>0</v>
      </c>
      <c r="FS251" s="473">
        <v>0</v>
      </c>
      <c r="FT251" s="473">
        <v>0</v>
      </c>
      <c r="FU251" s="473">
        <v>0</v>
      </c>
      <c r="FV251" s="473">
        <v>0</v>
      </c>
      <c r="FW251" s="473">
        <v>0</v>
      </c>
      <c r="FX251" s="473">
        <v>0</v>
      </c>
      <c r="FY251" s="473">
        <v>0</v>
      </c>
      <c r="FZ251" s="473">
        <v>0</v>
      </c>
      <c r="GA251" s="473">
        <v>0</v>
      </c>
      <c r="GB251" s="473">
        <v>0</v>
      </c>
      <c r="GC251" s="473">
        <v>0</v>
      </c>
      <c r="GD251" s="473">
        <v>0</v>
      </c>
      <c r="GE251" s="473">
        <v>0</v>
      </c>
      <c r="GF251" s="473">
        <v>0</v>
      </c>
      <c r="GG251" s="473">
        <v>0</v>
      </c>
      <c r="GH251" s="473">
        <v>0</v>
      </c>
      <c r="GI251" s="473">
        <v>0</v>
      </c>
      <c r="GJ251" s="473">
        <v>0</v>
      </c>
      <c r="GK251" s="473">
        <v>0</v>
      </c>
      <c r="GL251" s="473">
        <v>0</v>
      </c>
      <c r="GM251" s="473">
        <v>0</v>
      </c>
      <c r="GN251" s="473">
        <v>0</v>
      </c>
      <c r="GO251" s="473">
        <v>0</v>
      </c>
      <c r="GP251" s="473">
        <v>0</v>
      </c>
      <c r="GQ251" s="473">
        <v>0</v>
      </c>
      <c r="GR251" s="473">
        <v>0</v>
      </c>
      <c r="GS251" s="473">
        <v>0</v>
      </c>
      <c r="GT251" s="473">
        <v>0</v>
      </c>
      <c r="GU251" s="473">
        <v>0</v>
      </c>
      <c r="GV251" s="473">
        <v>0</v>
      </c>
      <c r="GW251" s="473">
        <v>0</v>
      </c>
      <c r="GX251" s="473">
        <v>0</v>
      </c>
      <c r="GY251" s="473">
        <v>0</v>
      </c>
      <c r="GZ251" s="473">
        <v>0</v>
      </c>
      <c r="HA251" s="473">
        <v>0</v>
      </c>
      <c r="HB251" s="473">
        <v>0</v>
      </c>
      <c r="HC251" s="473">
        <v>0</v>
      </c>
      <c r="HD251" s="473">
        <v>0</v>
      </c>
      <c r="HE251" s="473">
        <v>0</v>
      </c>
      <c r="HF251" s="473">
        <v>0</v>
      </c>
      <c r="HG251" s="473">
        <v>0</v>
      </c>
      <c r="HH251" s="473">
        <v>0</v>
      </c>
      <c r="HI251" s="473">
        <v>0</v>
      </c>
      <c r="HJ251" s="473">
        <v>0</v>
      </c>
      <c r="HK251" s="473">
        <v>0</v>
      </c>
      <c r="HL251" s="473">
        <v>0</v>
      </c>
      <c r="HM251" s="473">
        <v>0</v>
      </c>
      <c r="HN251" s="473">
        <v>0</v>
      </c>
      <c r="HO251" s="473">
        <v>0</v>
      </c>
      <c r="HP251" s="473">
        <v>0</v>
      </c>
      <c r="HQ251" s="473">
        <v>0</v>
      </c>
      <c r="HR251" s="473">
        <v>0</v>
      </c>
      <c r="HS251" s="473">
        <v>0</v>
      </c>
      <c r="HT251" s="473">
        <v>0</v>
      </c>
      <c r="HU251" s="473">
        <v>0</v>
      </c>
      <c r="HV251" s="473">
        <v>0</v>
      </c>
      <c r="HW251" s="473">
        <v>0</v>
      </c>
      <c r="HX251" s="473">
        <v>0</v>
      </c>
      <c r="HY251" s="473">
        <v>0</v>
      </c>
      <c r="HZ251" s="473">
        <v>0</v>
      </c>
      <c r="IA251" s="473">
        <v>0</v>
      </c>
      <c r="IB251" s="473">
        <v>0</v>
      </c>
      <c r="IC251" s="473">
        <v>0</v>
      </c>
      <c r="ID251" s="473">
        <v>0</v>
      </c>
      <c r="IE251" s="473">
        <v>0</v>
      </c>
      <c r="IF251" s="473">
        <v>0</v>
      </c>
      <c r="IG251" s="473">
        <v>0</v>
      </c>
      <c r="IH251" s="473">
        <v>0</v>
      </c>
      <c r="II251" s="473">
        <v>0</v>
      </c>
      <c r="IJ251" s="473">
        <v>0</v>
      </c>
      <c r="IK251" s="473">
        <v>0</v>
      </c>
      <c r="IL251" s="473">
        <v>0</v>
      </c>
      <c r="IM251" s="473">
        <v>0</v>
      </c>
      <c r="IN251" s="473">
        <v>0</v>
      </c>
      <c r="IO251" s="473">
        <v>0</v>
      </c>
      <c r="IP251" s="473">
        <v>0</v>
      </c>
      <c r="IQ251" s="473">
        <v>0</v>
      </c>
      <c r="IR251" s="473">
        <v>0</v>
      </c>
      <c r="IS251" s="473">
        <v>0</v>
      </c>
      <c r="IT251" s="473">
        <v>0</v>
      </c>
      <c r="IU251" s="473">
        <v>0</v>
      </c>
      <c r="IV251" s="473">
        <v>0</v>
      </c>
      <c r="IW251" s="473">
        <v>0</v>
      </c>
      <c r="IX251" s="473">
        <v>0</v>
      </c>
      <c r="IY251" s="473">
        <v>0</v>
      </c>
      <c r="IZ251" s="473">
        <v>0</v>
      </c>
      <c r="JA251" s="473">
        <v>0</v>
      </c>
      <c r="JB251" s="473">
        <v>0</v>
      </c>
      <c r="JC251" s="473">
        <v>0</v>
      </c>
      <c r="JD251" s="473">
        <v>0</v>
      </c>
      <c r="JE251" s="473">
        <v>0</v>
      </c>
      <c r="JF251" s="473">
        <v>0</v>
      </c>
      <c r="JG251" s="473">
        <v>0</v>
      </c>
      <c r="JH251" s="473">
        <v>0</v>
      </c>
      <c r="JI251" s="467" t="s">
        <v>1416</v>
      </c>
      <c r="JJ251" s="467" t="s">
        <v>1416</v>
      </c>
      <c r="JK251" s="395"/>
      <c r="JL251" s="395"/>
      <c r="JM251" s="395"/>
      <c r="JN251" s="395"/>
      <c r="JO251" s="395"/>
      <c r="JP251" s="395"/>
      <c r="JQ251" s="395"/>
      <c r="JR251" s="395"/>
      <c r="JS251" s="395"/>
      <c r="JT251" s="395"/>
      <c r="JU251" s="395"/>
      <c r="JV251" s="395"/>
      <c r="JW251" s="395"/>
      <c r="JX251" s="395"/>
      <c r="JY251" s="395"/>
      <c r="JZ251" s="395"/>
      <c r="KA251" s="395"/>
      <c r="KB251" s="395"/>
      <c r="KC251" s="395"/>
      <c r="KD251" s="395"/>
      <c r="KE251" s="395"/>
      <c r="KF251" s="395"/>
      <c r="KG251" s="395"/>
      <c r="KH251" s="395"/>
      <c r="KI251" s="395"/>
      <c r="KJ251" s="395"/>
      <c r="KK251" s="395"/>
      <c r="KL251" s="395"/>
      <c r="KM251" s="395"/>
      <c r="KN251" s="395"/>
      <c r="KO251" s="395"/>
      <c r="KP251" s="395"/>
      <c r="KQ251" s="395"/>
      <c r="KR251" s="395"/>
      <c r="KS251" s="395"/>
      <c r="KT251" s="395"/>
      <c r="KU251" s="395"/>
      <c r="KV251" s="395"/>
      <c r="KW251" s="395"/>
      <c r="KX251" s="395"/>
      <c r="KY251" s="395"/>
      <c r="KZ251" s="395"/>
      <c r="LA251" s="395"/>
      <c r="LB251" s="395"/>
      <c r="LC251" s="395"/>
      <c r="LD251" s="395"/>
      <c r="LE251" s="395"/>
      <c r="LF251" s="395"/>
      <c r="LG251" s="395"/>
      <c r="LH251" s="395"/>
      <c r="LI251" s="395"/>
      <c r="LJ251" s="395"/>
      <c r="LK251" s="395"/>
      <c r="LL251" s="395"/>
      <c r="LM251" s="395"/>
      <c r="LN251" s="395"/>
      <c r="LO251" s="395"/>
      <c r="LP251" s="395"/>
      <c r="LQ251" s="395"/>
      <c r="LR251" s="395"/>
      <c r="LS251" s="395"/>
      <c r="LT251" s="395"/>
      <c r="LU251" s="395"/>
      <c r="LV251" s="395"/>
      <c r="LW251" s="395"/>
      <c r="LX251" s="395"/>
      <c r="LY251" s="395"/>
      <c r="LZ251" s="395"/>
      <c r="MA251" s="395"/>
      <c r="MB251" s="395"/>
      <c r="MC251" s="395"/>
      <c r="MD251" s="395"/>
      <c r="ME251" s="395"/>
      <c r="MF251" s="395"/>
      <c r="MG251" s="395"/>
      <c r="MH251" s="395"/>
      <c r="MI251" s="395"/>
      <c r="MJ251" s="395"/>
      <c r="MK251" s="395"/>
      <c r="ML251" s="395"/>
      <c r="MM251" s="395"/>
      <c r="MN251" s="395"/>
      <c r="MO251" s="395"/>
      <c r="MP251" s="395"/>
      <c r="MQ251" s="395"/>
      <c r="MR251" s="395"/>
      <c r="MS251" s="395"/>
      <c r="MT251" s="395"/>
      <c r="MU251" s="395"/>
      <c r="MV251" s="395"/>
      <c r="MW251" s="395"/>
      <c r="MX251" s="395"/>
      <c r="MY251" s="395"/>
      <c r="MZ251" s="395"/>
      <c r="NA251" s="395"/>
      <c r="NB251" s="395"/>
      <c r="NC251" s="395"/>
      <c r="ND251" s="395"/>
      <c r="NE251" s="395"/>
      <c r="NF251" s="395"/>
      <c r="NG251" s="489"/>
      <c r="NH251" s="475">
        <v>2.7106884923429573</v>
      </c>
      <c r="NI251" s="475">
        <v>22.558349633278088</v>
      </c>
      <c r="NJ251" s="475">
        <v>2.8983512223381496</v>
      </c>
      <c r="NK251" s="475">
        <v>4637.074943999999</v>
      </c>
      <c r="NL251" s="475">
        <v>17.088278547562524</v>
      </c>
      <c r="NM251" s="475">
        <v>0.17799100000000001</v>
      </c>
      <c r="NN251" s="475">
        <v>0.51172299999999993</v>
      </c>
      <c r="NO251" s="475">
        <v>5.1914000000000002E-2</v>
      </c>
      <c r="NP251" s="475">
        <v>3.2816276769318642E-2</v>
      </c>
      <c r="NQ251" s="475">
        <v>0.42912466969068092</v>
      </c>
      <c r="NR251" s="475">
        <v>1.4518168839080092</v>
      </c>
      <c r="NS251" s="475">
        <v>0</v>
      </c>
      <c r="NT251" s="475">
        <v>12.942042562557889</v>
      </c>
      <c r="NU251" s="475">
        <v>0.49782926945811629</v>
      </c>
      <c r="NV251" s="475">
        <v>0</v>
      </c>
      <c r="NW251" s="475">
        <v>0.26693684686747865</v>
      </c>
      <c r="NX251" s="475">
        <v>0</v>
      </c>
      <c r="NY251" s="475">
        <v>0</v>
      </c>
      <c r="NZ251" s="475">
        <v>0.69326776154171166</v>
      </c>
      <c r="OA251" s="475">
        <v>2.0339990069880222E-2</v>
      </c>
      <c r="OB251" s="475">
        <v>0.24000000000000016</v>
      </c>
      <c r="OC251" s="475">
        <v>0.91326547617240261</v>
      </c>
      <c r="OD251" s="475">
        <v>1.6980475397174039E-13</v>
      </c>
      <c r="OE251" s="475">
        <v>1.4762473090187587E-12</v>
      </c>
      <c r="OF251" s="475">
        <v>0.1099999964237213</v>
      </c>
      <c r="OG251" s="475">
        <v>6.5482947230339053E-2</v>
      </c>
      <c r="OH251" s="475">
        <v>0.291773152600662</v>
      </c>
      <c r="OI251" s="475">
        <v>0.11</v>
      </c>
      <c r="OJ251" s="475">
        <v>4.4299999999999999E-2</v>
      </c>
      <c r="OK251" s="475">
        <v>5.6567599999999996E-2</v>
      </c>
      <c r="OL251" s="475">
        <v>0.69581846186564189</v>
      </c>
      <c r="OM251" s="475" t="s">
        <v>1395</v>
      </c>
      <c r="ON251" s="475">
        <v>1</v>
      </c>
      <c r="OO251" s="475">
        <v>240</v>
      </c>
      <c r="OP251" s="490"/>
      <c r="OQ251" s="491" t="s">
        <v>1395</v>
      </c>
      <c r="OR251" s="478" t="s">
        <v>1395</v>
      </c>
      <c r="OS251" s="479">
        <v>777225</v>
      </c>
      <c r="OT251" s="479">
        <v>2040</v>
      </c>
      <c r="OU251" s="479" t="s">
        <v>1395</v>
      </c>
      <c r="OV251" s="479" t="s">
        <v>1395</v>
      </c>
      <c r="OW251" s="479">
        <v>0</v>
      </c>
      <c r="OX251" s="479">
        <v>1</v>
      </c>
      <c r="OY251" s="480">
        <v>1</v>
      </c>
      <c r="OZ251" s="480">
        <v>0.68475645126279561</v>
      </c>
      <c r="PA251" s="481"/>
      <c r="PB251" s="482">
        <v>2.7106884923429573</v>
      </c>
      <c r="PC251" s="483"/>
      <c r="PD251" s="478">
        <v>296.72211118598307</v>
      </c>
      <c r="PE251" s="479">
        <v>5.906400758394672E-10</v>
      </c>
      <c r="PF251" s="479">
        <v>365.39351287053267</v>
      </c>
      <c r="PG251" s="480">
        <v>2.7106884923429573</v>
      </c>
      <c r="PH251" s="483"/>
      <c r="PI251" s="478">
        <v>2.7106884923429573</v>
      </c>
      <c r="PJ251" s="479">
        <v>142700</v>
      </c>
      <c r="PK251" s="479">
        <v>575</v>
      </c>
      <c r="PL251" s="479">
        <v>6.525670115136073E-2</v>
      </c>
      <c r="PM251" s="484">
        <v>36</v>
      </c>
      <c r="PN251" s="479">
        <v>8532</v>
      </c>
      <c r="PO251" s="485">
        <v>2037</v>
      </c>
      <c r="PP251" s="479">
        <v>33</v>
      </c>
      <c r="PQ251" s="479">
        <v>0</v>
      </c>
      <c r="PR251" s="486" t="s">
        <v>2090</v>
      </c>
      <c r="PS251" s="486" t="s">
        <v>1595</v>
      </c>
      <c r="PT251" s="479">
        <v>1</v>
      </c>
      <c r="PU251" s="487" t="s">
        <v>2089</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row>
    <row r="252" spans="1:457" x14ac:dyDescent="0.35">
      <c r="A252" s="459" t="s">
        <v>2091</v>
      </c>
      <c r="B252" s="460">
        <v>2.775945193494318</v>
      </c>
      <c r="C252" s="488">
        <f>NPV(About!A$94,'H2 Data'!AE$2:BH$2)/30*AB252+B252</f>
        <v>4.0960492511229178</v>
      </c>
      <c r="D252" s="462" t="s">
        <v>1592</v>
      </c>
      <c r="E252" s="463" t="s">
        <v>2091</v>
      </c>
      <c r="F252" s="463" t="s">
        <v>1391</v>
      </c>
      <c r="G252" s="463" t="s">
        <v>1593</v>
      </c>
      <c r="H252" s="463" t="s">
        <v>2057</v>
      </c>
      <c r="I252" s="463" t="s">
        <v>1595</v>
      </c>
      <c r="J252" s="464">
        <v>2041</v>
      </c>
      <c r="K252" s="465">
        <v>575</v>
      </c>
      <c r="L252" s="466">
        <v>0.95</v>
      </c>
      <c r="M252" s="466">
        <v>2.3300000000000001E-2</v>
      </c>
      <c r="N252" s="466">
        <v>0.25</v>
      </c>
      <c r="O252" s="471">
        <v>0.11</v>
      </c>
      <c r="P252" s="465">
        <v>1</v>
      </c>
      <c r="Q252" s="465">
        <v>2</v>
      </c>
      <c r="R252" s="465">
        <v>30</v>
      </c>
      <c r="S252" s="467" t="s">
        <v>1395</v>
      </c>
      <c r="T252" s="468">
        <v>52968</v>
      </c>
      <c r="U252" s="468">
        <v>522111</v>
      </c>
      <c r="V252" s="468">
        <v>181604</v>
      </c>
      <c r="W252" s="468">
        <v>36320</v>
      </c>
      <c r="X252" s="465">
        <v>0</v>
      </c>
      <c r="Y252" s="469" t="s">
        <v>2058</v>
      </c>
      <c r="Z252" s="470">
        <v>18.559999999999999</v>
      </c>
      <c r="AA252" s="469" t="s">
        <v>1397</v>
      </c>
      <c r="AB252" s="465">
        <v>8.9999999999999993E-3</v>
      </c>
      <c r="AC252" s="466">
        <v>0.7</v>
      </c>
      <c r="AD252" s="466">
        <v>0.7</v>
      </c>
      <c r="AE252" s="466">
        <v>0.7</v>
      </c>
      <c r="AF252" s="467" t="s">
        <v>1398</v>
      </c>
      <c r="AG252" s="465">
        <v>442</v>
      </c>
      <c r="AH252" s="465">
        <v>442</v>
      </c>
      <c r="AI252" s="465">
        <v>442</v>
      </c>
      <c r="AJ252" s="465">
        <v>30</v>
      </c>
      <c r="AK252" s="469" t="s">
        <v>1399</v>
      </c>
      <c r="AL252" s="466">
        <v>1</v>
      </c>
      <c r="AM252" s="466">
        <v>0</v>
      </c>
      <c r="AN252" s="469" t="s">
        <v>1400</v>
      </c>
      <c r="AO252" s="466"/>
      <c r="AP252" s="466"/>
      <c r="AQ252" s="466"/>
      <c r="AR252" s="466"/>
      <c r="AS252" s="466"/>
      <c r="AT252" s="466"/>
      <c r="AU252" s="466"/>
      <c r="AV252" s="466"/>
      <c r="AW252" s="466"/>
      <c r="AX252" s="466"/>
      <c r="AY252" s="466"/>
      <c r="AZ252" s="466"/>
      <c r="BA252" s="466"/>
      <c r="BB252" s="466"/>
      <c r="BC252" s="466"/>
      <c r="BD252" s="466"/>
      <c r="BE252" s="466"/>
      <c r="BF252" s="466"/>
      <c r="BG252" s="466"/>
      <c r="BH252" s="466"/>
      <c r="BI252" s="466"/>
      <c r="BJ252" s="466"/>
      <c r="BK252" s="466"/>
      <c r="BL252" s="466"/>
      <c r="BM252" s="466"/>
      <c r="BN252" s="466"/>
      <c r="BO252" s="466"/>
      <c r="BP252" s="466"/>
      <c r="BQ252" s="466"/>
      <c r="BR252" s="466"/>
      <c r="BS252" s="466"/>
      <c r="BT252" s="466"/>
      <c r="BU252" s="466"/>
      <c r="BV252" s="466"/>
      <c r="BW252" s="466"/>
      <c r="BX252" s="466"/>
      <c r="BY252" s="466"/>
      <c r="BZ252" s="466"/>
      <c r="CA252" s="466"/>
      <c r="CB252" s="466"/>
      <c r="CC252" s="466"/>
      <c r="CD252" s="466"/>
      <c r="CE252" s="466"/>
      <c r="CF252" s="466"/>
      <c r="CG252" s="466"/>
      <c r="CH252" s="466"/>
      <c r="CI252" s="466"/>
      <c r="CJ252" s="466"/>
      <c r="CK252" s="466"/>
      <c r="CL252" s="466"/>
      <c r="CM252" s="466"/>
      <c r="CN252" s="466"/>
      <c r="CO252" s="466"/>
      <c r="CP252" s="466"/>
      <c r="CQ252" s="466"/>
      <c r="CR252" s="466"/>
      <c r="CS252" s="466"/>
      <c r="CT252" s="466"/>
      <c r="CU252" s="466"/>
      <c r="CV252" s="466"/>
      <c r="CW252" s="466"/>
      <c r="CX252" s="466"/>
      <c r="CY252" s="466"/>
      <c r="CZ252" s="466"/>
      <c r="DA252" s="466"/>
      <c r="DB252" s="466"/>
      <c r="DC252" s="466"/>
      <c r="DD252" s="466"/>
      <c r="DE252" s="466"/>
      <c r="DF252" s="466"/>
      <c r="DG252" s="466"/>
      <c r="DH252" s="466"/>
      <c r="DI252" s="466"/>
      <c r="DJ252" s="466"/>
      <c r="DK252" s="466"/>
      <c r="DL252" s="466"/>
      <c r="DM252" s="466"/>
      <c r="DN252" s="466"/>
      <c r="DO252" s="466"/>
      <c r="DP252" s="466"/>
      <c r="DQ252" s="466"/>
      <c r="DR252" s="466"/>
      <c r="DS252" s="466"/>
      <c r="DT252" s="466"/>
      <c r="DU252" s="466"/>
      <c r="DV252" s="466"/>
      <c r="DW252" s="471"/>
      <c r="DX252" s="466"/>
      <c r="DY252" s="466"/>
      <c r="DZ252" s="466"/>
      <c r="EA252" s="466"/>
      <c r="EB252" s="466"/>
      <c r="EC252" s="466"/>
      <c r="ED252" s="466"/>
      <c r="EE252" s="466"/>
      <c r="EF252" s="466"/>
      <c r="EG252" s="466"/>
      <c r="EH252" s="466"/>
      <c r="EI252" s="466"/>
      <c r="EJ252" s="466"/>
      <c r="EK252" s="465"/>
      <c r="EL252" s="465"/>
      <c r="EM252" s="465"/>
      <c r="EN252" s="465"/>
      <c r="EO252" s="466"/>
      <c r="EP252" s="466"/>
      <c r="EQ252" s="466"/>
      <c r="ER252" s="465"/>
      <c r="ES252" s="465"/>
      <c r="ET252" s="465"/>
      <c r="EU252" s="465"/>
      <c r="EV252" s="465"/>
      <c r="EW252" s="467"/>
      <c r="EX252" s="467" t="s">
        <v>1401</v>
      </c>
      <c r="EY252" s="467">
        <v>0</v>
      </c>
      <c r="EZ252" s="467">
        <v>0</v>
      </c>
      <c r="FA252" s="467">
        <v>0</v>
      </c>
      <c r="FB252" s="469" t="s">
        <v>1402</v>
      </c>
      <c r="FC252" s="467">
        <v>62.117280000000001</v>
      </c>
      <c r="FD252" s="469" t="s">
        <v>2059</v>
      </c>
      <c r="FE252" s="467">
        <v>1589.991</v>
      </c>
      <c r="FF252" s="469" t="s">
        <v>1404</v>
      </c>
      <c r="FG252" s="467">
        <v>0</v>
      </c>
      <c r="FH252" s="469" t="s">
        <v>1405</v>
      </c>
      <c r="FI252" s="467">
        <v>0</v>
      </c>
      <c r="FJ252" s="469" t="s">
        <v>1405</v>
      </c>
      <c r="FK252" s="467">
        <v>0</v>
      </c>
      <c r="FL252" s="472">
        <v>0</v>
      </c>
      <c r="FM252" s="473">
        <v>0</v>
      </c>
      <c r="FN252" s="473">
        <v>0</v>
      </c>
      <c r="FO252" s="473">
        <v>0</v>
      </c>
      <c r="FP252" s="473">
        <v>0</v>
      </c>
      <c r="FQ252" s="473">
        <v>0</v>
      </c>
      <c r="FR252" s="473">
        <v>0</v>
      </c>
      <c r="FS252" s="473">
        <v>0</v>
      </c>
      <c r="FT252" s="473">
        <v>0</v>
      </c>
      <c r="FU252" s="473">
        <v>0</v>
      </c>
      <c r="FV252" s="473">
        <v>0</v>
      </c>
      <c r="FW252" s="473">
        <v>0</v>
      </c>
      <c r="FX252" s="473">
        <v>0</v>
      </c>
      <c r="FY252" s="473">
        <v>0</v>
      </c>
      <c r="FZ252" s="473">
        <v>0</v>
      </c>
      <c r="GA252" s="473">
        <v>0</v>
      </c>
      <c r="GB252" s="473">
        <v>0</v>
      </c>
      <c r="GC252" s="473">
        <v>0</v>
      </c>
      <c r="GD252" s="473">
        <v>0</v>
      </c>
      <c r="GE252" s="473">
        <v>0</v>
      </c>
      <c r="GF252" s="473">
        <v>0</v>
      </c>
      <c r="GG252" s="473">
        <v>0</v>
      </c>
      <c r="GH252" s="473">
        <v>0</v>
      </c>
      <c r="GI252" s="473">
        <v>0</v>
      </c>
      <c r="GJ252" s="473">
        <v>0</v>
      </c>
      <c r="GK252" s="473">
        <v>0</v>
      </c>
      <c r="GL252" s="473">
        <v>0</v>
      </c>
      <c r="GM252" s="473">
        <v>0</v>
      </c>
      <c r="GN252" s="473">
        <v>0</v>
      </c>
      <c r="GO252" s="473">
        <v>0</v>
      </c>
      <c r="GP252" s="473">
        <v>0</v>
      </c>
      <c r="GQ252" s="473">
        <v>0</v>
      </c>
      <c r="GR252" s="473">
        <v>0</v>
      </c>
      <c r="GS252" s="473">
        <v>0</v>
      </c>
      <c r="GT252" s="473">
        <v>0</v>
      </c>
      <c r="GU252" s="473">
        <v>0</v>
      </c>
      <c r="GV252" s="473">
        <v>0</v>
      </c>
      <c r="GW252" s="473">
        <v>0</v>
      </c>
      <c r="GX252" s="473">
        <v>0</v>
      </c>
      <c r="GY252" s="473">
        <v>0</v>
      </c>
      <c r="GZ252" s="473">
        <v>0</v>
      </c>
      <c r="HA252" s="473">
        <v>0</v>
      </c>
      <c r="HB252" s="473">
        <v>0</v>
      </c>
      <c r="HC252" s="473">
        <v>0</v>
      </c>
      <c r="HD252" s="473">
        <v>0</v>
      </c>
      <c r="HE252" s="473">
        <v>0</v>
      </c>
      <c r="HF252" s="473">
        <v>0</v>
      </c>
      <c r="HG252" s="473">
        <v>0</v>
      </c>
      <c r="HH252" s="473">
        <v>0</v>
      </c>
      <c r="HI252" s="473">
        <v>0</v>
      </c>
      <c r="HJ252" s="473">
        <v>0</v>
      </c>
      <c r="HK252" s="473">
        <v>0</v>
      </c>
      <c r="HL252" s="473">
        <v>0</v>
      </c>
      <c r="HM252" s="473">
        <v>0</v>
      </c>
      <c r="HN252" s="473">
        <v>0</v>
      </c>
      <c r="HO252" s="473">
        <v>0</v>
      </c>
      <c r="HP252" s="473">
        <v>0</v>
      </c>
      <c r="HQ252" s="473">
        <v>0</v>
      </c>
      <c r="HR252" s="473">
        <v>0</v>
      </c>
      <c r="HS252" s="473">
        <v>0</v>
      </c>
      <c r="HT252" s="473">
        <v>0</v>
      </c>
      <c r="HU252" s="473">
        <v>0</v>
      </c>
      <c r="HV252" s="473">
        <v>0</v>
      </c>
      <c r="HW252" s="473">
        <v>0</v>
      </c>
      <c r="HX252" s="473">
        <v>0</v>
      </c>
      <c r="HY252" s="473">
        <v>0</v>
      </c>
      <c r="HZ252" s="473">
        <v>0</v>
      </c>
      <c r="IA252" s="473">
        <v>0</v>
      </c>
      <c r="IB252" s="473">
        <v>0</v>
      </c>
      <c r="IC252" s="473">
        <v>0</v>
      </c>
      <c r="ID252" s="473">
        <v>0</v>
      </c>
      <c r="IE252" s="473">
        <v>0</v>
      </c>
      <c r="IF252" s="473">
        <v>0</v>
      </c>
      <c r="IG252" s="473">
        <v>0</v>
      </c>
      <c r="IH252" s="473">
        <v>0</v>
      </c>
      <c r="II252" s="473">
        <v>0</v>
      </c>
      <c r="IJ252" s="473">
        <v>0</v>
      </c>
      <c r="IK252" s="473">
        <v>0</v>
      </c>
      <c r="IL252" s="473">
        <v>0</v>
      </c>
      <c r="IM252" s="473">
        <v>0</v>
      </c>
      <c r="IN252" s="473">
        <v>0</v>
      </c>
      <c r="IO252" s="473">
        <v>0</v>
      </c>
      <c r="IP252" s="473">
        <v>0</v>
      </c>
      <c r="IQ252" s="473">
        <v>0</v>
      </c>
      <c r="IR252" s="473">
        <v>0</v>
      </c>
      <c r="IS252" s="473">
        <v>0</v>
      </c>
      <c r="IT252" s="473">
        <v>0</v>
      </c>
      <c r="IU252" s="473">
        <v>0</v>
      </c>
      <c r="IV252" s="473">
        <v>0</v>
      </c>
      <c r="IW252" s="473">
        <v>0</v>
      </c>
      <c r="IX252" s="473">
        <v>0</v>
      </c>
      <c r="IY252" s="473">
        <v>0</v>
      </c>
      <c r="IZ252" s="473">
        <v>0</v>
      </c>
      <c r="JA252" s="473">
        <v>0</v>
      </c>
      <c r="JB252" s="473">
        <v>0</v>
      </c>
      <c r="JC252" s="473">
        <v>0</v>
      </c>
      <c r="JD252" s="473">
        <v>0</v>
      </c>
      <c r="JE252" s="473">
        <v>0</v>
      </c>
      <c r="JF252" s="473">
        <v>0</v>
      </c>
      <c r="JG252" s="473">
        <v>0</v>
      </c>
      <c r="JH252" s="473">
        <v>0</v>
      </c>
      <c r="JI252" s="467" t="s">
        <v>1416</v>
      </c>
      <c r="JJ252" s="467" t="s">
        <v>1416</v>
      </c>
      <c r="JK252" s="395"/>
      <c r="JL252" s="395"/>
      <c r="JM252" s="395"/>
      <c r="JN252" s="395"/>
      <c r="JO252" s="395"/>
      <c r="JP252" s="395"/>
      <c r="JQ252" s="395"/>
      <c r="JR252" s="395"/>
      <c r="JS252" s="395"/>
      <c r="JT252" s="395"/>
      <c r="JU252" s="395"/>
      <c r="JV252" s="395"/>
      <c r="JW252" s="395"/>
      <c r="JX252" s="395"/>
      <c r="JY252" s="395"/>
      <c r="JZ252" s="395"/>
      <c r="KA252" s="395"/>
      <c r="KB252" s="395"/>
      <c r="KC252" s="395"/>
      <c r="KD252" s="395"/>
      <c r="KE252" s="395"/>
      <c r="KF252" s="395"/>
      <c r="KG252" s="395"/>
      <c r="KH252" s="395"/>
      <c r="KI252" s="395"/>
      <c r="KJ252" s="395"/>
      <c r="KK252" s="395"/>
      <c r="KL252" s="395"/>
      <c r="KM252" s="395"/>
      <c r="KN252" s="395"/>
      <c r="KO252" s="395"/>
      <c r="KP252" s="395"/>
      <c r="KQ252" s="395"/>
      <c r="KR252" s="395"/>
      <c r="KS252" s="395"/>
      <c r="KT252" s="395"/>
      <c r="KU252" s="395"/>
      <c r="KV252" s="395"/>
      <c r="KW252" s="395"/>
      <c r="KX252" s="395"/>
      <c r="KY252" s="395"/>
      <c r="KZ252" s="395"/>
      <c r="LA252" s="395"/>
      <c r="LB252" s="395"/>
      <c r="LC252" s="395"/>
      <c r="LD252" s="395"/>
      <c r="LE252" s="395"/>
      <c r="LF252" s="395"/>
      <c r="LG252" s="395"/>
      <c r="LH252" s="395"/>
      <c r="LI252" s="395"/>
      <c r="LJ252" s="395"/>
      <c r="LK252" s="395"/>
      <c r="LL252" s="395"/>
      <c r="LM252" s="395"/>
      <c r="LN252" s="395"/>
      <c r="LO252" s="395"/>
      <c r="LP252" s="395"/>
      <c r="LQ252" s="395"/>
      <c r="LR252" s="395"/>
      <c r="LS252" s="395"/>
      <c r="LT252" s="395"/>
      <c r="LU252" s="395"/>
      <c r="LV252" s="395"/>
      <c r="LW252" s="395"/>
      <c r="LX252" s="395"/>
      <c r="LY252" s="395"/>
      <c r="LZ252" s="395"/>
      <c r="MA252" s="395"/>
      <c r="MB252" s="395"/>
      <c r="MC252" s="395"/>
      <c r="MD252" s="395"/>
      <c r="ME252" s="395"/>
      <c r="MF252" s="395"/>
      <c r="MG252" s="395"/>
      <c r="MH252" s="395"/>
      <c r="MI252" s="395"/>
      <c r="MJ252" s="395"/>
      <c r="MK252" s="395"/>
      <c r="ML252" s="395"/>
      <c r="MM252" s="395"/>
      <c r="MN252" s="395"/>
      <c r="MO252" s="395"/>
      <c r="MP252" s="395"/>
      <c r="MQ252" s="395"/>
      <c r="MR252" s="395"/>
      <c r="MS252" s="395"/>
      <c r="MT252" s="395"/>
      <c r="MU252" s="395"/>
      <c r="MV252" s="395"/>
      <c r="MW252" s="395"/>
      <c r="MX252" s="395"/>
      <c r="MY252" s="395"/>
      <c r="MZ252" s="395"/>
      <c r="NA252" s="395"/>
      <c r="NB252" s="395"/>
      <c r="NC252" s="395"/>
      <c r="ND252" s="395"/>
      <c r="NE252" s="395"/>
      <c r="NF252" s="395"/>
      <c r="NG252" s="489"/>
      <c r="NH252" s="475">
        <v>2.775945193494318</v>
      </c>
      <c r="NI252" s="475">
        <v>23.101415900259713</v>
      </c>
      <c r="NJ252" s="475">
        <v>2.9634809678212459</v>
      </c>
      <c r="NK252" s="475">
        <v>4636.6517759999997</v>
      </c>
      <c r="NL252" s="475">
        <v>17.498255159250881</v>
      </c>
      <c r="NM252" s="475">
        <v>0.18160399999999999</v>
      </c>
      <c r="NN252" s="475">
        <v>0.52211099999999999</v>
      </c>
      <c r="NO252" s="475">
        <v>5.2968000000000001E-2</v>
      </c>
      <c r="NP252" s="475">
        <v>3.3405744146364047E-2</v>
      </c>
      <c r="NQ252" s="475">
        <v>0.4366928579726031</v>
      </c>
      <c r="NR252" s="475">
        <v>1.4813042903179499</v>
      </c>
      <c r="NS252" s="475">
        <v>0</v>
      </c>
      <c r="NT252" s="475">
        <v>13.232732281863099</v>
      </c>
      <c r="NU252" s="475">
        <v>0.50789701072747762</v>
      </c>
      <c r="NV252" s="475">
        <v>0</v>
      </c>
      <c r="NW252" s="475">
        <v>0.2810638724087392</v>
      </c>
      <c r="NX252" s="475">
        <v>0</v>
      </c>
      <c r="NY252" s="475">
        <v>0</v>
      </c>
      <c r="NZ252" s="475">
        <v>0.73507035766827888</v>
      </c>
      <c r="OA252" s="475">
        <v>2.0340001308620449E-2</v>
      </c>
      <c r="OB252" s="475">
        <v>0.24000000000000016</v>
      </c>
      <c r="OC252" s="475">
        <v>0.93861030701816539</v>
      </c>
      <c r="OD252" s="475">
        <v>1.574227335340727E-13</v>
      </c>
      <c r="OE252" s="475">
        <v>1.3686005916932578E-12</v>
      </c>
      <c r="OF252" s="475">
        <v>0.1099999964237213</v>
      </c>
      <c r="OG252" s="475">
        <v>6.5913304686546326E-2</v>
      </c>
      <c r="OH252" s="475">
        <v>0.29784909388153946</v>
      </c>
      <c r="OI252" s="475">
        <v>0.11</v>
      </c>
      <c r="OJ252" s="475">
        <v>4.4200000000000003E-2</v>
      </c>
      <c r="OK252" s="475">
        <v>5.6514399999999999E-2</v>
      </c>
      <c r="OL252" s="475">
        <v>0.68194728724448805</v>
      </c>
      <c r="OM252" s="475" t="s">
        <v>1395</v>
      </c>
      <c r="ON252" s="475">
        <v>1</v>
      </c>
      <c r="OO252" s="475">
        <v>241</v>
      </c>
      <c r="OP252" s="490"/>
      <c r="OQ252" s="491" t="s">
        <v>1395</v>
      </c>
      <c r="OR252" s="478" t="s">
        <v>1395</v>
      </c>
      <c r="OS252" s="479">
        <v>793003</v>
      </c>
      <c r="OT252" s="479">
        <v>2041</v>
      </c>
      <c r="OU252" s="479" t="s">
        <v>1395</v>
      </c>
      <c r="OV252" s="479" t="s">
        <v>1395</v>
      </c>
      <c r="OW252" s="479">
        <v>0</v>
      </c>
      <c r="OX252" s="479">
        <v>1</v>
      </c>
      <c r="OY252" s="480">
        <v>1</v>
      </c>
      <c r="OZ252" s="480">
        <v>0.67110614672417912</v>
      </c>
      <c r="PA252" s="481"/>
      <c r="PB252" s="482">
        <v>2.775945193494318</v>
      </c>
      <c r="PC252" s="483"/>
      <c r="PD252" s="478">
        <v>296.710303513562</v>
      </c>
      <c r="PE252" s="479">
        <v>5.3665523997519056E-10</v>
      </c>
      <c r="PF252" s="479">
        <v>368.04758277418352</v>
      </c>
      <c r="PG252" s="480">
        <v>2.775945193494318</v>
      </c>
      <c r="PH252" s="483"/>
      <c r="PI252" s="478">
        <v>2.775945193494318</v>
      </c>
      <c r="PJ252" s="479">
        <v>143275</v>
      </c>
      <c r="PK252" s="479">
        <v>575</v>
      </c>
      <c r="PL252" s="479">
        <v>6.5958225945243143E-2</v>
      </c>
      <c r="PM252" s="484">
        <v>36</v>
      </c>
      <c r="PN252" s="479">
        <v>8496</v>
      </c>
      <c r="PO252" s="485">
        <v>2038</v>
      </c>
      <c r="PP252" s="479">
        <v>33</v>
      </c>
      <c r="PQ252" s="479">
        <v>0</v>
      </c>
      <c r="PR252" s="486" t="s">
        <v>2092</v>
      </c>
      <c r="PS252" s="486" t="s">
        <v>1595</v>
      </c>
      <c r="PT252" s="479">
        <v>1</v>
      </c>
      <c r="PU252" s="487" t="s">
        <v>2091</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row>
    <row r="253" spans="1:457" x14ac:dyDescent="0.35">
      <c r="A253" s="459" t="s">
        <v>2093</v>
      </c>
      <c r="B253" s="460">
        <v>2.8419034194395612</v>
      </c>
      <c r="C253" s="488">
        <f>NPV(About!A$94,'H2 Data'!AE$2:BH$2)/30*AB253+B253</f>
        <v>4.162007477068161</v>
      </c>
      <c r="D253" s="462" t="s">
        <v>1592</v>
      </c>
      <c r="E253" s="463" t="s">
        <v>2093</v>
      </c>
      <c r="F253" s="463" t="s">
        <v>1391</v>
      </c>
      <c r="G253" s="463" t="s">
        <v>1593</v>
      </c>
      <c r="H253" s="463" t="s">
        <v>2057</v>
      </c>
      <c r="I253" s="463" t="s">
        <v>1595</v>
      </c>
      <c r="J253" s="464">
        <v>2042</v>
      </c>
      <c r="K253" s="465">
        <v>575</v>
      </c>
      <c r="L253" s="466">
        <v>0.95</v>
      </c>
      <c r="M253" s="466">
        <v>2.3300000000000001E-2</v>
      </c>
      <c r="N253" s="466">
        <v>0.25</v>
      </c>
      <c r="O253" s="471">
        <v>0.11</v>
      </c>
      <c r="P253" s="465">
        <v>1</v>
      </c>
      <c r="Q253" s="465">
        <v>2</v>
      </c>
      <c r="R253" s="465">
        <v>30</v>
      </c>
      <c r="S253" s="467" t="s">
        <v>1395</v>
      </c>
      <c r="T253" s="468">
        <v>54043</v>
      </c>
      <c r="U253" s="468">
        <v>532709.99999999988</v>
      </c>
      <c r="V253" s="468">
        <v>185291</v>
      </c>
      <c r="W253" s="468">
        <v>37056.999999999993</v>
      </c>
      <c r="X253" s="465">
        <v>0</v>
      </c>
      <c r="Y253" s="469" t="s">
        <v>2058</v>
      </c>
      <c r="Z253" s="470">
        <v>18.559999999999999</v>
      </c>
      <c r="AA253" s="469" t="s">
        <v>1397</v>
      </c>
      <c r="AB253" s="465">
        <v>8.9999999999999993E-3</v>
      </c>
      <c r="AC253" s="466">
        <v>0.7</v>
      </c>
      <c r="AD253" s="466">
        <v>0.7</v>
      </c>
      <c r="AE253" s="466">
        <v>0.7</v>
      </c>
      <c r="AF253" s="467" t="s">
        <v>1398</v>
      </c>
      <c r="AG253" s="465">
        <v>441</v>
      </c>
      <c r="AH253" s="465">
        <v>441</v>
      </c>
      <c r="AI253" s="465">
        <v>441</v>
      </c>
      <c r="AJ253" s="465">
        <v>30</v>
      </c>
      <c r="AK253" s="469" t="s">
        <v>1399</v>
      </c>
      <c r="AL253" s="466">
        <v>1</v>
      </c>
      <c r="AM253" s="466">
        <v>0</v>
      </c>
      <c r="AN253" s="469" t="s">
        <v>1400</v>
      </c>
      <c r="AO253" s="466"/>
      <c r="AP253" s="466"/>
      <c r="AQ253" s="466"/>
      <c r="AR253" s="466"/>
      <c r="AS253" s="466"/>
      <c r="AT253" s="466"/>
      <c r="AU253" s="466"/>
      <c r="AV253" s="466"/>
      <c r="AW253" s="466"/>
      <c r="AX253" s="466"/>
      <c r="AY253" s="466"/>
      <c r="AZ253" s="466"/>
      <c r="BA253" s="466"/>
      <c r="BB253" s="466"/>
      <c r="BC253" s="466"/>
      <c r="BD253" s="466"/>
      <c r="BE253" s="466"/>
      <c r="BF253" s="466"/>
      <c r="BG253" s="466"/>
      <c r="BH253" s="466"/>
      <c r="BI253" s="466"/>
      <c r="BJ253" s="466"/>
      <c r="BK253" s="466"/>
      <c r="BL253" s="466"/>
      <c r="BM253" s="466"/>
      <c r="BN253" s="466"/>
      <c r="BO253" s="466"/>
      <c r="BP253" s="466"/>
      <c r="BQ253" s="466"/>
      <c r="BR253" s="466"/>
      <c r="BS253" s="466"/>
      <c r="BT253" s="466"/>
      <c r="BU253" s="466"/>
      <c r="BV253" s="466"/>
      <c r="BW253" s="466"/>
      <c r="BX253" s="466"/>
      <c r="BY253" s="466"/>
      <c r="BZ253" s="466"/>
      <c r="CA253" s="466"/>
      <c r="CB253" s="466"/>
      <c r="CC253" s="466"/>
      <c r="CD253" s="466"/>
      <c r="CE253" s="466"/>
      <c r="CF253" s="466"/>
      <c r="CG253" s="466"/>
      <c r="CH253" s="466"/>
      <c r="CI253" s="466"/>
      <c r="CJ253" s="466"/>
      <c r="CK253" s="466"/>
      <c r="CL253" s="466"/>
      <c r="CM253" s="466"/>
      <c r="CN253" s="466"/>
      <c r="CO253" s="466"/>
      <c r="CP253" s="466"/>
      <c r="CQ253" s="466"/>
      <c r="CR253" s="466"/>
      <c r="CS253" s="466"/>
      <c r="CT253" s="466"/>
      <c r="CU253" s="466"/>
      <c r="CV253" s="466"/>
      <c r="CW253" s="466"/>
      <c r="CX253" s="466"/>
      <c r="CY253" s="466"/>
      <c r="CZ253" s="466"/>
      <c r="DA253" s="466"/>
      <c r="DB253" s="466"/>
      <c r="DC253" s="466"/>
      <c r="DD253" s="466"/>
      <c r="DE253" s="466"/>
      <c r="DF253" s="466"/>
      <c r="DG253" s="466"/>
      <c r="DH253" s="466"/>
      <c r="DI253" s="466"/>
      <c r="DJ253" s="466"/>
      <c r="DK253" s="466"/>
      <c r="DL253" s="466"/>
      <c r="DM253" s="466"/>
      <c r="DN253" s="466"/>
      <c r="DO253" s="466"/>
      <c r="DP253" s="466"/>
      <c r="DQ253" s="466"/>
      <c r="DR253" s="466"/>
      <c r="DS253" s="466"/>
      <c r="DT253" s="466"/>
      <c r="DU253" s="466"/>
      <c r="DV253" s="466"/>
      <c r="DW253" s="471"/>
      <c r="DX253" s="466"/>
      <c r="DY253" s="466"/>
      <c r="DZ253" s="466"/>
      <c r="EA253" s="466"/>
      <c r="EB253" s="466"/>
      <c r="EC253" s="466"/>
      <c r="ED253" s="466"/>
      <c r="EE253" s="466"/>
      <c r="EF253" s="466"/>
      <c r="EG253" s="466"/>
      <c r="EH253" s="466"/>
      <c r="EI253" s="466"/>
      <c r="EJ253" s="466"/>
      <c r="EK253" s="465"/>
      <c r="EL253" s="465"/>
      <c r="EM253" s="465"/>
      <c r="EN253" s="465"/>
      <c r="EO253" s="466"/>
      <c r="EP253" s="466"/>
      <c r="EQ253" s="466"/>
      <c r="ER253" s="465"/>
      <c r="ES253" s="465"/>
      <c r="ET253" s="465"/>
      <c r="EU253" s="465"/>
      <c r="EV253" s="465"/>
      <c r="EW253" s="467"/>
      <c r="EX253" s="467" t="s">
        <v>1401</v>
      </c>
      <c r="EY253" s="467">
        <v>0</v>
      </c>
      <c r="EZ253" s="467">
        <v>0</v>
      </c>
      <c r="FA253" s="467">
        <v>0</v>
      </c>
      <c r="FB253" s="469" t="s">
        <v>1402</v>
      </c>
      <c r="FC253" s="467">
        <v>62.117280000000001</v>
      </c>
      <c r="FD253" s="469" t="s">
        <v>2059</v>
      </c>
      <c r="FE253" s="467">
        <v>1589.991</v>
      </c>
      <c r="FF253" s="469" t="s">
        <v>1404</v>
      </c>
      <c r="FG253" s="467">
        <v>0</v>
      </c>
      <c r="FH253" s="469" t="s">
        <v>1405</v>
      </c>
      <c r="FI253" s="467">
        <v>0</v>
      </c>
      <c r="FJ253" s="469" t="s">
        <v>1405</v>
      </c>
      <c r="FK253" s="467">
        <v>0</v>
      </c>
      <c r="FL253" s="472">
        <v>0</v>
      </c>
      <c r="FM253" s="473">
        <v>0</v>
      </c>
      <c r="FN253" s="473">
        <v>0</v>
      </c>
      <c r="FO253" s="473">
        <v>0</v>
      </c>
      <c r="FP253" s="473">
        <v>0</v>
      </c>
      <c r="FQ253" s="473">
        <v>0</v>
      </c>
      <c r="FR253" s="473">
        <v>0</v>
      </c>
      <c r="FS253" s="473">
        <v>0</v>
      </c>
      <c r="FT253" s="473">
        <v>0</v>
      </c>
      <c r="FU253" s="473">
        <v>0</v>
      </c>
      <c r="FV253" s="473">
        <v>0</v>
      </c>
      <c r="FW253" s="473">
        <v>0</v>
      </c>
      <c r="FX253" s="473">
        <v>0</v>
      </c>
      <c r="FY253" s="473">
        <v>0</v>
      </c>
      <c r="FZ253" s="473">
        <v>0</v>
      </c>
      <c r="GA253" s="473">
        <v>0</v>
      </c>
      <c r="GB253" s="473">
        <v>0</v>
      </c>
      <c r="GC253" s="473">
        <v>0</v>
      </c>
      <c r="GD253" s="473">
        <v>0</v>
      </c>
      <c r="GE253" s="473">
        <v>0</v>
      </c>
      <c r="GF253" s="473">
        <v>0</v>
      </c>
      <c r="GG253" s="473">
        <v>0</v>
      </c>
      <c r="GH253" s="473">
        <v>0</v>
      </c>
      <c r="GI253" s="473">
        <v>0</v>
      </c>
      <c r="GJ253" s="473">
        <v>0</v>
      </c>
      <c r="GK253" s="473">
        <v>0</v>
      </c>
      <c r="GL253" s="473">
        <v>0</v>
      </c>
      <c r="GM253" s="473">
        <v>0</v>
      </c>
      <c r="GN253" s="473">
        <v>0</v>
      </c>
      <c r="GO253" s="473">
        <v>0</v>
      </c>
      <c r="GP253" s="473">
        <v>0</v>
      </c>
      <c r="GQ253" s="473">
        <v>0</v>
      </c>
      <c r="GR253" s="473">
        <v>0</v>
      </c>
      <c r="GS253" s="473">
        <v>0</v>
      </c>
      <c r="GT253" s="473">
        <v>0</v>
      </c>
      <c r="GU253" s="473">
        <v>0</v>
      </c>
      <c r="GV253" s="473">
        <v>0</v>
      </c>
      <c r="GW253" s="473">
        <v>0</v>
      </c>
      <c r="GX253" s="473">
        <v>0</v>
      </c>
      <c r="GY253" s="473">
        <v>0</v>
      </c>
      <c r="GZ253" s="473">
        <v>0</v>
      </c>
      <c r="HA253" s="473">
        <v>0</v>
      </c>
      <c r="HB253" s="473">
        <v>0</v>
      </c>
      <c r="HC253" s="473">
        <v>0</v>
      </c>
      <c r="HD253" s="473">
        <v>0</v>
      </c>
      <c r="HE253" s="473">
        <v>0</v>
      </c>
      <c r="HF253" s="473">
        <v>0</v>
      </c>
      <c r="HG253" s="473">
        <v>0</v>
      </c>
      <c r="HH253" s="473">
        <v>0</v>
      </c>
      <c r="HI253" s="473">
        <v>0</v>
      </c>
      <c r="HJ253" s="473">
        <v>0</v>
      </c>
      <c r="HK253" s="473">
        <v>0</v>
      </c>
      <c r="HL253" s="473">
        <v>0</v>
      </c>
      <c r="HM253" s="473">
        <v>0</v>
      </c>
      <c r="HN253" s="473">
        <v>0</v>
      </c>
      <c r="HO253" s="473">
        <v>0</v>
      </c>
      <c r="HP253" s="473">
        <v>0</v>
      </c>
      <c r="HQ253" s="473">
        <v>0</v>
      </c>
      <c r="HR253" s="473">
        <v>0</v>
      </c>
      <c r="HS253" s="473">
        <v>0</v>
      </c>
      <c r="HT253" s="473">
        <v>0</v>
      </c>
      <c r="HU253" s="473">
        <v>0</v>
      </c>
      <c r="HV253" s="473">
        <v>0</v>
      </c>
      <c r="HW253" s="473">
        <v>0</v>
      </c>
      <c r="HX253" s="473">
        <v>0</v>
      </c>
      <c r="HY253" s="473">
        <v>0</v>
      </c>
      <c r="HZ253" s="473">
        <v>0</v>
      </c>
      <c r="IA253" s="473">
        <v>0</v>
      </c>
      <c r="IB253" s="473">
        <v>0</v>
      </c>
      <c r="IC253" s="473">
        <v>0</v>
      </c>
      <c r="ID253" s="473">
        <v>0</v>
      </c>
      <c r="IE253" s="473">
        <v>0</v>
      </c>
      <c r="IF253" s="473">
        <v>0</v>
      </c>
      <c r="IG253" s="473">
        <v>0</v>
      </c>
      <c r="IH253" s="473">
        <v>0</v>
      </c>
      <c r="II253" s="473">
        <v>0</v>
      </c>
      <c r="IJ253" s="473">
        <v>0</v>
      </c>
      <c r="IK253" s="473">
        <v>0</v>
      </c>
      <c r="IL253" s="473">
        <v>0</v>
      </c>
      <c r="IM253" s="473">
        <v>0</v>
      </c>
      <c r="IN253" s="473">
        <v>0</v>
      </c>
      <c r="IO253" s="473">
        <v>0</v>
      </c>
      <c r="IP253" s="473">
        <v>0</v>
      </c>
      <c r="IQ253" s="473">
        <v>0</v>
      </c>
      <c r="IR253" s="473">
        <v>0</v>
      </c>
      <c r="IS253" s="473">
        <v>0</v>
      </c>
      <c r="IT253" s="473">
        <v>0</v>
      </c>
      <c r="IU253" s="473">
        <v>0</v>
      </c>
      <c r="IV253" s="473">
        <v>0</v>
      </c>
      <c r="IW253" s="473">
        <v>0</v>
      </c>
      <c r="IX253" s="473">
        <v>0</v>
      </c>
      <c r="IY253" s="473">
        <v>0</v>
      </c>
      <c r="IZ253" s="473">
        <v>0</v>
      </c>
      <c r="JA253" s="473">
        <v>0</v>
      </c>
      <c r="JB253" s="473">
        <v>0</v>
      </c>
      <c r="JC253" s="473">
        <v>0</v>
      </c>
      <c r="JD253" s="473">
        <v>0</v>
      </c>
      <c r="JE253" s="473">
        <v>0</v>
      </c>
      <c r="JF253" s="473">
        <v>0</v>
      </c>
      <c r="JG253" s="473">
        <v>0</v>
      </c>
      <c r="JH253" s="473">
        <v>0</v>
      </c>
      <c r="JI253" s="467" t="s">
        <v>1416</v>
      </c>
      <c r="JJ253" s="467" t="s">
        <v>1416</v>
      </c>
      <c r="JK253" s="395"/>
      <c r="JL253" s="395"/>
      <c r="JM253" s="395"/>
      <c r="JN253" s="395"/>
      <c r="JO253" s="395"/>
      <c r="JP253" s="395"/>
      <c r="JQ253" s="395"/>
      <c r="JR253" s="395"/>
      <c r="JS253" s="395"/>
      <c r="JT253" s="395"/>
      <c r="JU253" s="395"/>
      <c r="JV253" s="395"/>
      <c r="JW253" s="395"/>
      <c r="JX253" s="395"/>
      <c r="JY253" s="395"/>
      <c r="JZ253" s="395"/>
      <c r="KA253" s="395"/>
      <c r="KB253" s="395"/>
      <c r="KC253" s="395"/>
      <c r="KD253" s="395"/>
      <c r="KE253" s="395"/>
      <c r="KF253" s="395"/>
      <c r="KG253" s="395"/>
      <c r="KH253" s="395"/>
      <c r="KI253" s="395"/>
      <c r="KJ253" s="395"/>
      <c r="KK253" s="395"/>
      <c r="KL253" s="395"/>
      <c r="KM253" s="395"/>
      <c r="KN253" s="395"/>
      <c r="KO253" s="395"/>
      <c r="KP253" s="395"/>
      <c r="KQ253" s="395"/>
      <c r="KR253" s="395"/>
      <c r="KS253" s="395"/>
      <c r="KT253" s="395"/>
      <c r="KU253" s="395"/>
      <c r="KV253" s="395"/>
      <c r="KW253" s="395"/>
      <c r="KX253" s="395"/>
      <c r="KY253" s="395"/>
      <c r="KZ253" s="395"/>
      <c r="LA253" s="395"/>
      <c r="LB253" s="395"/>
      <c r="LC253" s="395"/>
      <c r="LD253" s="395"/>
      <c r="LE253" s="395"/>
      <c r="LF253" s="395"/>
      <c r="LG253" s="395"/>
      <c r="LH253" s="395"/>
      <c r="LI253" s="395"/>
      <c r="LJ253" s="395"/>
      <c r="LK253" s="395"/>
      <c r="LL253" s="395"/>
      <c r="LM253" s="395"/>
      <c r="LN253" s="395"/>
      <c r="LO253" s="395"/>
      <c r="LP253" s="395"/>
      <c r="LQ253" s="395"/>
      <c r="LR253" s="395"/>
      <c r="LS253" s="395"/>
      <c r="LT253" s="395"/>
      <c r="LU253" s="395"/>
      <c r="LV253" s="395"/>
      <c r="LW253" s="395"/>
      <c r="LX253" s="395"/>
      <c r="LY253" s="395"/>
      <c r="LZ253" s="395"/>
      <c r="MA253" s="395"/>
      <c r="MB253" s="395"/>
      <c r="MC253" s="395"/>
      <c r="MD253" s="395"/>
      <c r="ME253" s="395"/>
      <c r="MF253" s="395"/>
      <c r="MG253" s="395"/>
      <c r="MH253" s="395"/>
      <c r="MI253" s="395"/>
      <c r="MJ253" s="395"/>
      <c r="MK253" s="395"/>
      <c r="ML253" s="395"/>
      <c r="MM253" s="395"/>
      <c r="MN253" s="395"/>
      <c r="MO253" s="395"/>
      <c r="MP253" s="395"/>
      <c r="MQ253" s="395"/>
      <c r="MR253" s="395"/>
      <c r="MS253" s="395"/>
      <c r="MT253" s="395"/>
      <c r="MU253" s="395"/>
      <c r="MV253" s="395"/>
      <c r="MW253" s="395"/>
      <c r="MX253" s="395"/>
      <c r="MY253" s="395"/>
      <c r="MZ253" s="395"/>
      <c r="NA253" s="395"/>
      <c r="NB253" s="395"/>
      <c r="NC253" s="395"/>
      <c r="ND253" s="395"/>
      <c r="NE253" s="395"/>
      <c r="NF253" s="395"/>
      <c r="NG253" s="489"/>
      <c r="NH253" s="475">
        <v>2.8419034194395612</v>
      </c>
      <c r="NI253" s="475">
        <v>23.650320256576027</v>
      </c>
      <c r="NJ253" s="475">
        <v>3.0293356897312718</v>
      </c>
      <c r="NK253" s="475">
        <v>4636.6517759999997</v>
      </c>
      <c r="NL253" s="475">
        <v>17.913794498750431</v>
      </c>
      <c r="NM253" s="475">
        <v>0.18529100000000001</v>
      </c>
      <c r="NN253" s="475">
        <v>0.53270999999999991</v>
      </c>
      <c r="NO253" s="475">
        <v>5.4043000000000001E-2</v>
      </c>
      <c r="NP253" s="475">
        <v>3.4005618637021541E-2</v>
      </c>
      <c r="NQ253" s="475">
        <v>0.44439234118099313</v>
      </c>
      <c r="NR253" s="475">
        <v>1.5113626608531432</v>
      </c>
      <c r="NS253" s="475">
        <v>0</v>
      </c>
      <c r="NT253" s="475">
        <v>13.5277714121224</v>
      </c>
      <c r="NU253" s="475">
        <v>0.51820329377028518</v>
      </c>
      <c r="NV253" s="475">
        <v>0</v>
      </c>
      <c r="NW253" s="475">
        <v>0.29519132179766683</v>
      </c>
      <c r="NX253" s="475">
        <v>0</v>
      </c>
      <c r="NY253" s="475">
        <v>0</v>
      </c>
      <c r="NZ253" s="475">
        <v>0.77681823175190234</v>
      </c>
      <c r="OA253" s="475">
        <v>2.0340002437626327E-2</v>
      </c>
      <c r="OB253" s="475">
        <v>0.24000000000000016</v>
      </c>
      <c r="OC253" s="475">
        <v>0.96431073045553461</v>
      </c>
      <c r="OD253" s="475">
        <v>1.4331495255072365E-13</v>
      </c>
      <c r="OE253" s="475">
        <v>1.2459504701521309E-12</v>
      </c>
      <c r="OF253" s="475">
        <v>0.1099999964237213</v>
      </c>
      <c r="OG253" s="475">
        <v>6.6310760378837583E-2</v>
      </c>
      <c r="OH253" s="475">
        <v>0.30561756666866702</v>
      </c>
      <c r="OI253" s="475">
        <v>0.11</v>
      </c>
      <c r="OJ253" s="475">
        <v>4.4099999999999993E-2</v>
      </c>
      <c r="OK253" s="475">
        <v>5.6461200000000003E-2</v>
      </c>
      <c r="OL253" s="475">
        <v>0.6683529350657289</v>
      </c>
      <c r="OM253" s="475" t="s">
        <v>1395</v>
      </c>
      <c r="ON253" s="475">
        <v>1</v>
      </c>
      <c r="OO253" s="475">
        <v>242</v>
      </c>
      <c r="OP253" s="490"/>
      <c r="OQ253" s="491" t="s">
        <v>1395</v>
      </c>
      <c r="OR253" s="478" t="s">
        <v>1395</v>
      </c>
      <c r="OS253" s="479">
        <v>809100.99999999988</v>
      </c>
      <c r="OT253" s="479">
        <v>2042</v>
      </c>
      <c r="OU253" s="479" t="s">
        <v>1395</v>
      </c>
      <c r="OV253" s="479" t="s">
        <v>1395</v>
      </c>
      <c r="OW253" s="479">
        <v>0</v>
      </c>
      <c r="OX253" s="479">
        <v>1</v>
      </c>
      <c r="OY253" s="480">
        <v>1</v>
      </c>
      <c r="OZ253" s="480">
        <v>0.65772794494977127</v>
      </c>
      <c r="PA253" s="481"/>
      <c r="PB253" s="482">
        <v>2.8419034194395612</v>
      </c>
      <c r="PC253" s="483"/>
      <c r="PD253" s="478">
        <v>296.69877720493417</v>
      </c>
      <c r="PE253" s="479">
        <v>4.7882242586180345E-10</v>
      </c>
      <c r="PF253" s="479">
        <v>370.58744653381677</v>
      </c>
      <c r="PG253" s="480">
        <v>2.8419034194395612</v>
      </c>
      <c r="PH253" s="483"/>
      <c r="PI253" s="478">
        <v>2.8419034194395612</v>
      </c>
      <c r="PJ253" s="479">
        <v>143850</v>
      </c>
      <c r="PK253" s="479">
        <v>575</v>
      </c>
      <c r="PL253" s="479">
        <v>6.7110896727007319E-2</v>
      </c>
      <c r="PM253" s="484">
        <v>36</v>
      </c>
      <c r="PN253" s="479">
        <v>8460</v>
      </c>
      <c r="PO253" s="485">
        <v>2039</v>
      </c>
      <c r="PP253" s="479">
        <v>33</v>
      </c>
      <c r="PQ253" s="479">
        <v>0</v>
      </c>
      <c r="PR253" s="486" t="s">
        <v>2094</v>
      </c>
      <c r="PS253" s="486" t="s">
        <v>1595</v>
      </c>
      <c r="PT253" s="479">
        <v>1</v>
      </c>
      <c r="PU253" s="487" t="s">
        <v>2093</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row>
    <row r="254" spans="1:457" x14ac:dyDescent="0.35">
      <c r="A254" s="459" t="s">
        <v>2095</v>
      </c>
      <c r="B254" s="460">
        <v>2.9090143161665685</v>
      </c>
      <c r="C254" s="488">
        <f>NPV(About!A$94,'H2 Data'!AE$2:BH$2)/30*AB254+B254</f>
        <v>4.2291183737951688</v>
      </c>
      <c r="D254" s="462" t="s">
        <v>1592</v>
      </c>
      <c r="E254" s="463" t="s">
        <v>2095</v>
      </c>
      <c r="F254" s="463" t="s">
        <v>1391</v>
      </c>
      <c r="G254" s="463" t="s">
        <v>1593</v>
      </c>
      <c r="H254" s="463" t="s">
        <v>2057</v>
      </c>
      <c r="I254" s="463" t="s">
        <v>1595</v>
      </c>
      <c r="J254" s="464">
        <v>2043</v>
      </c>
      <c r="K254" s="465">
        <v>575</v>
      </c>
      <c r="L254" s="466">
        <v>0.95</v>
      </c>
      <c r="M254" s="466">
        <v>2.3300000000000001E-2</v>
      </c>
      <c r="N254" s="466">
        <v>0.25</v>
      </c>
      <c r="O254" s="471">
        <v>0.11</v>
      </c>
      <c r="P254" s="465">
        <v>1</v>
      </c>
      <c r="Q254" s="465">
        <v>2</v>
      </c>
      <c r="R254" s="465">
        <v>30</v>
      </c>
      <c r="S254" s="467" t="s">
        <v>1395</v>
      </c>
      <c r="T254" s="468">
        <v>55140</v>
      </c>
      <c r="U254" s="468">
        <v>543524</v>
      </c>
      <c r="V254" s="468">
        <v>189052</v>
      </c>
      <c r="W254" s="468">
        <v>37808.999999999993</v>
      </c>
      <c r="X254" s="465">
        <v>0</v>
      </c>
      <c r="Y254" s="469" t="s">
        <v>2058</v>
      </c>
      <c r="Z254" s="470">
        <v>18.559999999999999</v>
      </c>
      <c r="AA254" s="469" t="s">
        <v>1397</v>
      </c>
      <c r="AB254" s="465">
        <v>8.9999999999999993E-3</v>
      </c>
      <c r="AC254" s="466">
        <v>0.7</v>
      </c>
      <c r="AD254" s="466">
        <v>0.7</v>
      </c>
      <c r="AE254" s="466">
        <v>0.7</v>
      </c>
      <c r="AF254" s="467" t="s">
        <v>1398</v>
      </c>
      <c r="AG254" s="465">
        <v>441</v>
      </c>
      <c r="AH254" s="465">
        <v>441</v>
      </c>
      <c r="AI254" s="465">
        <v>441</v>
      </c>
      <c r="AJ254" s="465">
        <v>30</v>
      </c>
      <c r="AK254" s="469" t="s">
        <v>1399</v>
      </c>
      <c r="AL254" s="466">
        <v>1</v>
      </c>
      <c r="AM254" s="466">
        <v>0</v>
      </c>
      <c r="AN254" s="469" t="s">
        <v>1400</v>
      </c>
      <c r="AO254" s="466"/>
      <c r="AP254" s="466"/>
      <c r="AQ254" s="466"/>
      <c r="AR254" s="466"/>
      <c r="AS254" s="466"/>
      <c r="AT254" s="466"/>
      <c r="AU254" s="466"/>
      <c r="AV254" s="466"/>
      <c r="AW254" s="466"/>
      <c r="AX254" s="466"/>
      <c r="AY254" s="466"/>
      <c r="AZ254" s="466"/>
      <c r="BA254" s="466"/>
      <c r="BB254" s="466"/>
      <c r="BC254" s="466"/>
      <c r="BD254" s="466"/>
      <c r="BE254" s="466"/>
      <c r="BF254" s="466"/>
      <c r="BG254" s="466"/>
      <c r="BH254" s="466"/>
      <c r="BI254" s="466"/>
      <c r="BJ254" s="466"/>
      <c r="BK254" s="466"/>
      <c r="BL254" s="466"/>
      <c r="BM254" s="466"/>
      <c r="BN254" s="466"/>
      <c r="BO254" s="466"/>
      <c r="BP254" s="466"/>
      <c r="BQ254" s="466"/>
      <c r="BR254" s="466"/>
      <c r="BS254" s="466"/>
      <c r="BT254" s="466"/>
      <c r="BU254" s="466"/>
      <c r="BV254" s="466"/>
      <c r="BW254" s="466"/>
      <c r="BX254" s="466"/>
      <c r="BY254" s="466"/>
      <c r="BZ254" s="466"/>
      <c r="CA254" s="466"/>
      <c r="CB254" s="466"/>
      <c r="CC254" s="466"/>
      <c r="CD254" s="466"/>
      <c r="CE254" s="466"/>
      <c r="CF254" s="466"/>
      <c r="CG254" s="466"/>
      <c r="CH254" s="466"/>
      <c r="CI254" s="466"/>
      <c r="CJ254" s="466"/>
      <c r="CK254" s="466"/>
      <c r="CL254" s="466"/>
      <c r="CM254" s="466"/>
      <c r="CN254" s="466"/>
      <c r="CO254" s="466"/>
      <c r="CP254" s="466"/>
      <c r="CQ254" s="466"/>
      <c r="CR254" s="466"/>
      <c r="CS254" s="466"/>
      <c r="CT254" s="466"/>
      <c r="CU254" s="466"/>
      <c r="CV254" s="466"/>
      <c r="CW254" s="466"/>
      <c r="CX254" s="466"/>
      <c r="CY254" s="466"/>
      <c r="CZ254" s="466"/>
      <c r="DA254" s="466"/>
      <c r="DB254" s="466"/>
      <c r="DC254" s="466"/>
      <c r="DD254" s="466"/>
      <c r="DE254" s="466"/>
      <c r="DF254" s="466"/>
      <c r="DG254" s="466"/>
      <c r="DH254" s="466"/>
      <c r="DI254" s="466"/>
      <c r="DJ254" s="466"/>
      <c r="DK254" s="466"/>
      <c r="DL254" s="466"/>
      <c r="DM254" s="466"/>
      <c r="DN254" s="466"/>
      <c r="DO254" s="466"/>
      <c r="DP254" s="466"/>
      <c r="DQ254" s="466"/>
      <c r="DR254" s="466"/>
      <c r="DS254" s="466"/>
      <c r="DT254" s="466"/>
      <c r="DU254" s="466"/>
      <c r="DV254" s="466"/>
      <c r="DW254" s="471"/>
      <c r="DX254" s="466"/>
      <c r="DY254" s="466"/>
      <c r="DZ254" s="466"/>
      <c r="EA254" s="466"/>
      <c r="EB254" s="466"/>
      <c r="EC254" s="466"/>
      <c r="ED254" s="466"/>
      <c r="EE254" s="466"/>
      <c r="EF254" s="466"/>
      <c r="EG254" s="466"/>
      <c r="EH254" s="466"/>
      <c r="EI254" s="466"/>
      <c r="EJ254" s="466"/>
      <c r="EK254" s="465"/>
      <c r="EL254" s="465"/>
      <c r="EM254" s="465"/>
      <c r="EN254" s="465"/>
      <c r="EO254" s="466"/>
      <c r="EP254" s="466"/>
      <c r="EQ254" s="466"/>
      <c r="ER254" s="465"/>
      <c r="ES254" s="465"/>
      <c r="ET254" s="465"/>
      <c r="EU254" s="465"/>
      <c r="EV254" s="465"/>
      <c r="EW254" s="467"/>
      <c r="EX254" s="467" t="s">
        <v>1401</v>
      </c>
      <c r="EY254" s="467">
        <v>0</v>
      </c>
      <c r="EZ254" s="467">
        <v>0</v>
      </c>
      <c r="FA254" s="467">
        <v>0</v>
      </c>
      <c r="FB254" s="469" t="s">
        <v>1402</v>
      </c>
      <c r="FC254" s="467">
        <v>62.117280000000001</v>
      </c>
      <c r="FD254" s="469" t="s">
        <v>2059</v>
      </c>
      <c r="FE254" s="467">
        <v>1589.991</v>
      </c>
      <c r="FF254" s="469" t="s">
        <v>1404</v>
      </c>
      <c r="FG254" s="467">
        <v>0</v>
      </c>
      <c r="FH254" s="469" t="s">
        <v>1405</v>
      </c>
      <c r="FI254" s="467">
        <v>0</v>
      </c>
      <c r="FJ254" s="469" t="s">
        <v>1405</v>
      </c>
      <c r="FK254" s="467">
        <v>0</v>
      </c>
      <c r="FL254" s="472">
        <v>0</v>
      </c>
      <c r="FM254" s="473">
        <v>0</v>
      </c>
      <c r="FN254" s="473">
        <v>0</v>
      </c>
      <c r="FO254" s="473">
        <v>0</v>
      </c>
      <c r="FP254" s="473">
        <v>0</v>
      </c>
      <c r="FQ254" s="473">
        <v>0</v>
      </c>
      <c r="FR254" s="473">
        <v>0</v>
      </c>
      <c r="FS254" s="473">
        <v>0</v>
      </c>
      <c r="FT254" s="473">
        <v>0</v>
      </c>
      <c r="FU254" s="473">
        <v>0</v>
      </c>
      <c r="FV254" s="473">
        <v>0</v>
      </c>
      <c r="FW254" s="473">
        <v>0</v>
      </c>
      <c r="FX254" s="473">
        <v>0</v>
      </c>
      <c r="FY254" s="473">
        <v>0</v>
      </c>
      <c r="FZ254" s="473">
        <v>0</v>
      </c>
      <c r="GA254" s="473">
        <v>0</v>
      </c>
      <c r="GB254" s="473">
        <v>0</v>
      </c>
      <c r="GC254" s="473">
        <v>0</v>
      </c>
      <c r="GD254" s="473">
        <v>0</v>
      </c>
      <c r="GE254" s="473">
        <v>0</v>
      </c>
      <c r="GF254" s="473">
        <v>0</v>
      </c>
      <c r="GG254" s="473">
        <v>0</v>
      </c>
      <c r="GH254" s="473">
        <v>0</v>
      </c>
      <c r="GI254" s="473">
        <v>0</v>
      </c>
      <c r="GJ254" s="473">
        <v>0</v>
      </c>
      <c r="GK254" s="473">
        <v>0</v>
      </c>
      <c r="GL254" s="473">
        <v>0</v>
      </c>
      <c r="GM254" s="473">
        <v>0</v>
      </c>
      <c r="GN254" s="473">
        <v>0</v>
      </c>
      <c r="GO254" s="473">
        <v>0</v>
      </c>
      <c r="GP254" s="473">
        <v>0</v>
      </c>
      <c r="GQ254" s="473">
        <v>0</v>
      </c>
      <c r="GR254" s="473">
        <v>0</v>
      </c>
      <c r="GS254" s="473">
        <v>0</v>
      </c>
      <c r="GT254" s="473">
        <v>0</v>
      </c>
      <c r="GU254" s="473">
        <v>0</v>
      </c>
      <c r="GV254" s="473">
        <v>0</v>
      </c>
      <c r="GW254" s="473">
        <v>0</v>
      </c>
      <c r="GX254" s="473">
        <v>0</v>
      </c>
      <c r="GY254" s="473">
        <v>0</v>
      </c>
      <c r="GZ254" s="473">
        <v>0</v>
      </c>
      <c r="HA254" s="473">
        <v>0</v>
      </c>
      <c r="HB254" s="473">
        <v>0</v>
      </c>
      <c r="HC254" s="473">
        <v>0</v>
      </c>
      <c r="HD254" s="473">
        <v>0</v>
      </c>
      <c r="HE254" s="473">
        <v>0</v>
      </c>
      <c r="HF254" s="473">
        <v>0</v>
      </c>
      <c r="HG254" s="473">
        <v>0</v>
      </c>
      <c r="HH254" s="473">
        <v>0</v>
      </c>
      <c r="HI254" s="473">
        <v>0</v>
      </c>
      <c r="HJ254" s="473">
        <v>0</v>
      </c>
      <c r="HK254" s="473">
        <v>0</v>
      </c>
      <c r="HL254" s="473">
        <v>0</v>
      </c>
      <c r="HM254" s="473">
        <v>0</v>
      </c>
      <c r="HN254" s="473">
        <v>0</v>
      </c>
      <c r="HO254" s="473">
        <v>0</v>
      </c>
      <c r="HP254" s="473">
        <v>0</v>
      </c>
      <c r="HQ254" s="473">
        <v>0</v>
      </c>
      <c r="HR254" s="473">
        <v>0</v>
      </c>
      <c r="HS254" s="473">
        <v>0</v>
      </c>
      <c r="HT254" s="473">
        <v>0</v>
      </c>
      <c r="HU254" s="473">
        <v>0</v>
      </c>
      <c r="HV254" s="473">
        <v>0</v>
      </c>
      <c r="HW254" s="473">
        <v>0</v>
      </c>
      <c r="HX254" s="473">
        <v>0</v>
      </c>
      <c r="HY254" s="473">
        <v>0</v>
      </c>
      <c r="HZ254" s="473">
        <v>0</v>
      </c>
      <c r="IA254" s="473">
        <v>0</v>
      </c>
      <c r="IB254" s="473">
        <v>0</v>
      </c>
      <c r="IC254" s="473">
        <v>0</v>
      </c>
      <c r="ID254" s="473">
        <v>0</v>
      </c>
      <c r="IE254" s="473">
        <v>0</v>
      </c>
      <c r="IF254" s="473">
        <v>0</v>
      </c>
      <c r="IG254" s="473">
        <v>0</v>
      </c>
      <c r="IH254" s="473">
        <v>0</v>
      </c>
      <c r="II254" s="473">
        <v>0</v>
      </c>
      <c r="IJ254" s="473">
        <v>0</v>
      </c>
      <c r="IK254" s="473">
        <v>0</v>
      </c>
      <c r="IL254" s="473">
        <v>0</v>
      </c>
      <c r="IM254" s="473">
        <v>0</v>
      </c>
      <c r="IN254" s="473">
        <v>0</v>
      </c>
      <c r="IO254" s="473">
        <v>0</v>
      </c>
      <c r="IP254" s="473">
        <v>0</v>
      </c>
      <c r="IQ254" s="473">
        <v>0</v>
      </c>
      <c r="IR254" s="473">
        <v>0</v>
      </c>
      <c r="IS254" s="473">
        <v>0</v>
      </c>
      <c r="IT254" s="473">
        <v>0</v>
      </c>
      <c r="IU254" s="473">
        <v>0</v>
      </c>
      <c r="IV254" s="473">
        <v>0</v>
      </c>
      <c r="IW254" s="473">
        <v>0</v>
      </c>
      <c r="IX254" s="473">
        <v>0</v>
      </c>
      <c r="IY254" s="473">
        <v>0</v>
      </c>
      <c r="IZ254" s="473">
        <v>0</v>
      </c>
      <c r="JA254" s="473">
        <v>0</v>
      </c>
      <c r="JB254" s="473">
        <v>0</v>
      </c>
      <c r="JC254" s="473">
        <v>0</v>
      </c>
      <c r="JD254" s="473">
        <v>0</v>
      </c>
      <c r="JE254" s="473">
        <v>0</v>
      </c>
      <c r="JF254" s="473">
        <v>0</v>
      </c>
      <c r="JG254" s="473">
        <v>0</v>
      </c>
      <c r="JH254" s="473">
        <v>0</v>
      </c>
      <c r="JI254" s="467" t="s">
        <v>1416</v>
      </c>
      <c r="JJ254" s="467" t="s">
        <v>1416</v>
      </c>
      <c r="JK254" s="395"/>
      <c r="JL254" s="395"/>
      <c r="JM254" s="395"/>
      <c r="JN254" s="395"/>
      <c r="JO254" s="395"/>
      <c r="JP254" s="395"/>
      <c r="JQ254" s="395"/>
      <c r="JR254" s="395"/>
      <c r="JS254" s="395"/>
      <c r="JT254" s="395"/>
      <c r="JU254" s="395"/>
      <c r="JV254" s="395"/>
      <c r="JW254" s="395"/>
      <c r="JX254" s="395"/>
      <c r="JY254" s="395"/>
      <c r="JZ254" s="395"/>
      <c r="KA254" s="395"/>
      <c r="KB254" s="395"/>
      <c r="KC254" s="395"/>
      <c r="KD254" s="395"/>
      <c r="KE254" s="395"/>
      <c r="KF254" s="395"/>
      <c r="KG254" s="395"/>
      <c r="KH254" s="395"/>
      <c r="KI254" s="395"/>
      <c r="KJ254" s="395"/>
      <c r="KK254" s="395"/>
      <c r="KL254" s="395"/>
      <c r="KM254" s="395"/>
      <c r="KN254" s="395"/>
      <c r="KO254" s="395"/>
      <c r="KP254" s="395"/>
      <c r="KQ254" s="395"/>
      <c r="KR254" s="395"/>
      <c r="KS254" s="395"/>
      <c r="KT254" s="395"/>
      <c r="KU254" s="395"/>
      <c r="KV254" s="395"/>
      <c r="KW254" s="395"/>
      <c r="KX254" s="395"/>
      <c r="KY254" s="395"/>
      <c r="KZ254" s="395"/>
      <c r="LA254" s="395"/>
      <c r="LB254" s="395"/>
      <c r="LC254" s="395"/>
      <c r="LD254" s="395"/>
      <c r="LE254" s="395"/>
      <c r="LF254" s="395"/>
      <c r="LG254" s="395"/>
      <c r="LH254" s="395"/>
      <c r="LI254" s="395"/>
      <c r="LJ254" s="395"/>
      <c r="LK254" s="395"/>
      <c r="LL254" s="395"/>
      <c r="LM254" s="395"/>
      <c r="LN254" s="395"/>
      <c r="LO254" s="395"/>
      <c r="LP254" s="395"/>
      <c r="LQ254" s="395"/>
      <c r="LR254" s="395"/>
      <c r="LS254" s="395"/>
      <c r="LT254" s="395"/>
      <c r="LU254" s="395"/>
      <c r="LV254" s="395"/>
      <c r="LW254" s="395"/>
      <c r="LX254" s="395"/>
      <c r="LY254" s="395"/>
      <c r="LZ254" s="395"/>
      <c r="MA254" s="395"/>
      <c r="MB254" s="395"/>
      <c r="MC254" s="395"/>
      <c r="MD254" s="395"/>
      <c r="ME254" s="395"/>
      <c r="MF254" s="395"/>
      <c r="MG254" s="395"/>
      <c r="MH254" s="395"/>
      <c r="MI254" s="395"/>
      <c r="MJ254" s="395"/>
      <c r="MK254" s="395"/>
      <c r="ML254" s="395"/>
      <c r="MM254" s="395"/>
      <c r="MN254" s="395"/>
      <c r="MO254" s="395"/>
      <c r="MP254" s="395"/>
      <c r="MQ254" s="395"/>
      <c r="MR254" s="395"/>
      <c r="MS254" s="395"/>
      <c r="MT254" s="395"/>
      <c r="MU254" s="395"/>
      <c r="MV254" s="395"/>
      <c r="MW254" s="395"/>
      <c r="MX254" s="395"/>
      <c r="MY254" s="395"/>
      <c r="MZ254" s="395"/>
      <c r="NA254" s="395"/>
      <c r="NB254" s="395"/>
      <c r="NC254" s="395"/>
      <c r="ND254" s="395"/>
      <c r="NE254" s="395"/>
      <c r="NF254" s="395"/>
      <c r="NG254" s="489"/>
      <c r="NH254" s="475">
        <v>2.9090143161665685</v>
      </c>
      <c r="NI254" s="475">
        <v>24.208817139138183</v>
      </c>
      <c r="NJ254" s="475">
        <v>3.096087078562765</v>
      </c>
      <c r="NK254" s="475">
        <v>4637.074943999999</v>
      </c>
      <c r="NL254" s="475">
        <v>18.338801584484198</v>
      </c>
      <c r="NM254" s="475">
        <v>0.189052</v>
      </c>
      <c r="NN254" s="475">
        <v>0.54352400000000001</v>
      </c>
      <c r="NO254" s="475">
        <v>5.5140000000000002E-2</v>
      </c>
      <c r="NP254" s="475">
        <v>3.4695908796788737E-2</v>
      </c>
      <c r="NQ254" s="475">
        <v>0.45341322181861043</v>
      </c>
      <c r="NR254" s="475">
        <v>1.54203286430374</v>
      </c>
      <c r="NS254" s="475">
        <v>0</v>
      </c>
      <c r="NT254" s="475">
        <v>13.82800535181345</v>
      </c>
      <c r="NU254" s="475">
        <v>0.52878246463210332</v>
      </c>
      <c r="NV254" s="475">
        <v>0</v>
      </c>
      <c r="NW254" s="475">
        <v>0.30974891565990975</v>
      </c>
      <c r="NX254" s="475">
        <v>0</v>
      </c>
      <c r="NY254" s="475">
        <v>0</v>
      </c>
      <c r="NZ254" s="475">
        <v>0.81971094866280347</v>
      </c>
      <c r="OA254" s="475">
        <v>2.0339997938708995E-2</v>
      </c>
      <c r="OB254" s="475">
        <v>0.24000000000000016</v>
      </c>
      <c r="OC254" s="475">
        <v>0.99084008527794754</v>
      </c>
      <c r="OD254" s="475">
        <v>1.3344492033275065E-13</v>
      </c>
      <c r="OE254" s="475">
        <v>1.160142457355646E-12</v>
      </c>
      <c r="OF254" s="475">
        <v>0.1099999964237213</v>
      </c>
      <c r="OG254" s="475">
        <v>6.6752126812934895E-2</v>
      </c>
      <c r="OH254" s="475">
        <v>0.31452460982619285</v>
      </c>
      <c r="OI254" s="475">
        <v>0.11</v>
      </c>
      <c r="OJ254" s="475">
        <v>4.41E-2</v>
      </c>
      <c r="OK254" s="475">
        <v>5.6461200000000003E-2</v>
      </c>
      <c r="OL254" s="475">
        <v>0.65502978698174008</v>
      </c>
      <c r="OM254" s="475" t="s">
        <v>1395</v>
      </c>
      <c r="ON254" s="475">
        <v>1</v>
      </c>
      <c r="OO254" s="475">
        <v>243</v>
      </c>
      <c r="OP254" s="490"/>
      <c r="OQ254" s="491" t="s">
        <v>1395</v>
      </c>
      <c r="OR254" s="478" t="s">
        <v>1395</v>
      </c>
      <c r="OS254" s="479">
        <v>825525</v>
      </c>
      <c r="OT254" s="479">
        <v>2043</v>
      </c>
      <c r="OU254" s="479" t="s">
        <v>1395</v>
      </c>
      <c r="OV254" s="479" t="s">
        <v>1395</v>
      </c>
      <c r="OW254" s="479">
        <v>0</v>
      </c>
      <c r="OX254" s="479">
        <v>1</v>
      </c>
      <c r="OY254" s="480">
        <v>1</v>
      </c>
      <c r="OZ254" s="480">
        <v>0.64461645800459044</v>
      </c>
      <c r="PA254" s="481"/>
      <c r="PB254" s="482">
        <v>2.9090143161665685</v>
      </c>
      <c r="PC254" s="483"/>
      <c r="PD254" s="478">
        <v>296.68703011721232</v>
      </c>
      <c r="PE254" s="479">
        <v>4.3695852335833125E-10</v>
      </c>
      <c r="PF254" s="479">
        <v>373.19211774573529</v>
      </c>
      <c r="PG254" s="480">
        <v>2.9090143161665685</v>
      </c>
      <c r="PH254" s="483"/>
      <c r="PI254" s="478">
        <v>2.9090143161665685</v>
      </c>
      <c r="PJ254" s="479">
        <v>144425</v>
      </c>
      <c r="PK254" s="479">
        <v>575</v>
      </c>
      <c r="PL254" s="479">
        <v>6.7893754905346437E-2</v>
      </c>
      <c r="PM254" s="484">
        <v>36</v>
      </c>
      <c r="PN254" s="479">
        <v>8424</v>
      </c>
      <c r="PO254" s="485">
        <v>2040</v>
      </c>
      <c r="PP254" s="479">
        <v>33</v>
      </c>
      <c r="PQ254" s="479">
        <v>0</v>
      </c>
      <c r="PR254" s="486" t="s">
        <v>2096</v>
      </c>
      <c r="PS254" s="486" t="s">
        <v>1595</v>
      </c>
      <c r="PT254" s="479">
        <v>1</v>
      </c>
      <c r="PU254" s="487" t="s">
        <v>2095</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row>
    <row r="255" spans="1:457" x14ac:dyDescent="0.35">
      <c r="A255" s="459" t="s">
        <v>2097</v>
      </c>
      <c r="B255" s="460">
        <v>2.9769080710719149</v>
      </c>
      <c r="C255" s="488">
        <f>NPV(About!A$94,'H2 Data'!AE$2:BH$2)/30*AB255+B255</f>
        <v>4.2970121287005147</v>
      </c>
      <c r="D255" s="462" t="s">
        <v>1592</v>
      </c>
      <c r="E255" s="463" t="s">
        <v>2097</v>
      </c>
      <c r="F255" s="463" t="s">
        <v>1391</v>
      </c>
      <c r="G255" s="463" t="s">
        <v>1593</v>
      </c>
      <c r="H255" s="463" t="s">
        <v>2057</v>
      </c>
      <c r="I255" s="463" t="s">
        <v>1595</v>
      </c>
      <c r="J255" s="464">
        <v>2044</v>
      </c>
      <c r="K255" s="465">
        <v>575</v>
      </c>
      <c r="L255" s="466">
        <v>0.95</v>
      </c>
      <c r="M255" s="466">
        <v>2.3300000000000001E-2</v>
      </c>
      <c r="N255" s="466">
        <v>0.25</v>
      </c>
      <c r="O255" s="471">
        <v>0.11</v>
      </c>
      <c r="P255" s="465">
        <v>1</v>
      </c>
      <c r="Q255" s="465">
        <v>2</v>
      </c>
      <c r="R255" s="465">
        <v>30</v>
      </c>
      <c r="S255" s="467" t="s">
        <v>1395</v>
      </c>
      <c r="T255" s="468">
        <v>56259</v>
      </c>
      <c r="U255" s="468">
        <v>554558</v>
      </c>
      <c r="V255" s="468">
        <v>192890</v>
      </c>
      <c r="W255" s="468">
        <v>38577.000000000007</v>
      </c>
      <c r="X255" s="465">
        <v>0</v>
      </c>
      <c r="Y255" s="469" t="s">
        <v>2058</v>
      </c>
      <c r="Z255" s="470">
        <v>18.559999999999999</v>
      </c>
      <c r="AA255" s="469" t="s">
        <v>1397</v>
      </c>
      <c r="AB255" s="465">
        <v>8.9999999999999993E-3</v>
      </c>
      <c r="AC255" s="466">
        <v>0.7</v>
      </c>
      <c r="AD255" s="466">
        <v>0.7</v>
      </c>
      <c r="AE255" s="466">
        <v>0.7</v>
      </c>
      <c r="AF255" s="467" t="s">
        <v>1398</v>
      </c>
      <c r="AG255" s="465">
        <v>441</v>
      </c>
      <c r="AH255" s="465">
        <v>441</v>
      </c>
      <c r="AI255" s="465">
        <v>441</v>
      </c>
      <c r="AJ255" s="465">
        <v>30</v>
      </c>
      <c r="AK255" s="469" t="s">
        <v>1399</v>
      </c>
      <c r="AL255" s="466">
        <v>1</v>
      </c>
      <c r="AM255" s="466">
        <v>0</v>
      </c>
      <c r="AN255" s="469" t="s">
        <v>1400</v>
      </c>
      <c r="AO255" s="466"/>
      <c r="AP255" s="466"/>
      <c r="AQ255" s="466"/>
      <c r="AR255" s="466"/>
      <c r="AS255" s="466"/>
      <c r="AT255" s="466"/>
      <c r="AU255" s="466"/>
      <c r="AV255" s="466"/>
      <c r="AW255" s="466"/>
      <c r="AX255" s="466"/>
      <c r="AY255" s="466"/>
      <c r="AZ255" s="466"/>
      <c r="BA255" s="466"/>
      <c r="BB255" s="466"/>
      <c r="BC255" s="466"/>
      <c r="BD255" s="466"/>
      <c r="BE255" s="466"/>
      <c r="BF255" s="466"/>
      <c r="BG255" s="466"/>
      <c r="BH255" s="466"/>
      <c r="BI255" s="466"/>
      <c r="BJ255" s="466"/>
      <c r="BK255" s="466"/>
      <c r="BL255" s="466"/>
      <c r="BM255" s="466"/>
      <c r="BN255" s="466"/>
      <c r="BO255" s="466"/>
      <c r="BP255" s="466"/>
      <c r="BQ255" s="466"/>
      <c r="BR255" s="466"/>
      <c r="BS255" s="466"/>
      <c r="BT255" s="466"/>
      <c r="BU255" s="466"/>
      <c r="BV255" s="466"/>
      <c r="BW255" s="466"/>
      <c r="BX255" s="466"/>
      <c r="BY255" s="466"/>
      <c r="BZ255" s="466"/>
      <c r="CA255" s="466"/>
      <c r="CB255" s="466"/>
      <c r="CC255" s="466"/>
      <c r="CD255" s="466"/>
      <c r="CE255" s="466"/>
      <c r="CF255" s="466"/>
      <c r="CG255" s="466"/>
      <c r="CH255" s="466"/>
      <c r="CI255" s="466"/>
      <c r="CJ255" s="466"/>
      <c r="CK255" s="466"/>
      <c r="CL255" s="466"/>
      <c r="CM255" s="466"/>
      <c r="CN255" s="466"/>
      <c r="CO255" s="466"/>
      <c r="CP255" s="466"/>
      <c r="CQ255" s="466"/>
      <c r="CR255" s="466"/>
      <c r="CS255" s="466"/>
      <c r="CT255" s="466"/>
      <c r="CU255" s="466"/>
      <c r="CV255" s="466"/>
      <c r="CW255" s="466"/>
      <c r="CX255" s="466"/>
      <c r="CY255" s="466"/>
      <c r="CZ255" s="466"/>
      <c r="DA255" s="466"/>
      <c r="DB255" s="466"/>
      <c r="DC255" s="466"/>
      <c r="DD255" s="466"/>
      <c r="DE255" s="466"/>
      <c r="DF255" s="466"/>
      <c r="DG255" s="466"/>
      <c r="DH255" s="466"/>
      <c r="DI255" s="466"/>
      <c r="DJ255" s="466"/>
      <c r="DK255" s="466"/>
      <c r="DL255" s="466"/>
      <c r="DM255" s="466"/>
      <c r="DN255" s="466"/>
      <c r="DO255" s="466"/>
      <c r="DP255" s="466"/>
      <c r="DQ255" s="466"/>
      <c r="DR255" s="466"/>
      <c r="DS255" s="466"/>
      <c r="DT255" s="466"/>
      <c r="DU255" s="466"/>
      <c r="DV255" s="466"/>
      <c r="DW255" s="471"/>
      <c r="DX255" s="466"/>
      <c r="DY255" s="466"/>
      <c r="DZ255" s="466"/>
      <c r="EA255" s="466"/>
      <c r="EB255" s="466"/>
      <c r="EC255" s="466"/>
      <c r="ED255" s="466"/>
      <c r="EE255" s="466"/>
      <c r="EF255" s="466"/>
      <c r="EG255" s="466"/>
      <c r="EH255" s="466"/>
      <c r="EI255" s="466"/>
      <c r="EJ255" s="466"/>
      <c r="EK255" s="465"/>
      <c r="EL255" s="465"/>
      <c r="EM255" s="465"/>
      <c r="EN255" s="465"/>
      <c r="EO255" s="466"/>
      <c r="EP255" s="466"/>
      <c r="EQ255" s="466"/>
      <c r="ER255" s="465"/>
      <c r="ES255" s="465"/>
      <c r="ET255" s="465"/>
      <c r="EU255" s="465"/>
      <c r="EV255" s="465"/>
      <c r="EW255" s="467"/>
      <c r="EX255" s="467" t="s">
        <v>1401</v>
      </c>
      <c r="EY255" s="467">
        <v>0</v>
      </c>
      <c r="EZ255" s="467">
        <v>0</v>
      </c>
      <c r="FA255" s="467">
        <v>0</v>
      </c>
      <c r="FB255" s="469" t="s">
        <v>1402</v>
      </c>
      <c r="FC255" s="467">
        <v>62.117280000000001</v>
      </c>
      <c r="FD255" s="469" t="s">
        <v>2059</v>
      </c>
      <c r="FE255" s="467">
        <v>1589.991</v>
      </c>
      <c r="FF255" s="469" t="s">
        <v>1404</v>
      </c>
      <c r="FG255" s="467">
        <v>0</v>
      </c>
      <c r="FH255" s="469" t="s">
        <v>1405</v>
      </c>
      <c r="FI255" s="467">
        <v>0</v>
      </c>
      <c r="FJ255" s="469" t="s">
        <v>1405</v>
      </c>
      <c r="FK255" s="467">
        <v>0</v>
      </c>
      <c r="FL255" s="472">
        <v>0</v>
      </c>
      <c r="FM255" s="473">
        <v>0</v>
      </c>
      <c r="FN255" s="473">
        <v>0</v>
      </c>
      <c r="FO255" s="473">
        <v>0</v>
      </c>
      <c r="FP255" s="473">
        <v>0</v>
      </c>
      <c r="FQ255" s="473">
        <v>0</v>
      </c>
      <c r="FR255" s="473">
        <v>0</v>
      </c>
      <c r="FS255" s="473">
        <v>0</v>
      </c>
      <c r="FT255" s="473">
        <v>0</v>
      </c>
      <c r="FU255" s="473">
        <v>0</v>
      </c>
      <c r="FV255" s="473">
        <v>0</v>
      </c>
      <c r="FW255" s="473">
        <v>0</v>
      </c>
      <c r="FX255" s="473">
        <v>0</v>
      </c>
      <c r="FY255" s="473">
        <v>0</v>
      </c>
      <c r="FZ255" s="473">
        <v>0</v>
      </c>
      <c r="GA255" s="473">
        <v>0</v>
      </c>
      <c r="GB255" s="473">
        <v>0</v>
      </c>
      <c r="GC255" s="473">
        <v>0</v>
      </c>
      <c r="GD255" s="473">
        <v>0</v>
      </c>
      <c r="GE255" s="473">
        <v>0</v>
      </c>
      <c r="GF255" s="473">
        <v>0</v>
      </c>
      <c r="GG255" s="473">
        <v>0</v>
      </c>
      <c r="GH255" s="473">
        <v>0</v>
      </c>
      <c r="GI255" s="473">
        <v>0</v>
      </c>
      <c r="GJ255" s="473">
        <v>0</v>
      </c>
      <c r="GK255" s="473">
        <v>0</v>
      </c>
      <c r="GL255" s="473">
        <v>0</v>
      </c>
      <c r="GM255" s="473">
        <v>0</v>
      </c>
      <c r="GN255" s="473">
        <v>0</v>
      </c>
      <c r="GO255" s="473">
        <v>0</v>
      </c>
      <c r="GP255" s="473">
        <v>0</v>
      </c>
      <c r="GQ255" s="473">
        <v>0</v>
      </c>
      <c r="GR255" s="473">
        <v>0</v>
      </c>
      <c r="GS255" s="473">
        <v>0</v>
      </c>
      <c r="GT255" s="473">
        <v>0</v>
      </c>
      <c r="GU255" s="473">
        <v>0</v>
      </c>
      <c r="GV255" s="473">
        <v>0</v>
      </c>
      <c r="GW255" s="473">
        <v>0</v>
      </c>
      <c r="GX255" s="473">
        <v>0</v>
      </c>
      <c r="GY255" s="473">
        <v>0</v>
      </c>
      <c r="GZ255" s="473">
        <v>0</v>
      </c>
      <c r="HA255" s="473">
        <v>0</v>
      </c>
      <c r="HB255" s="473">
        <v>0</v>
      </c>
      <c r="HC255" s="473">
        <v>0</v>
      </c>
      <c r="HD255" s="473">
        <v>0</v>
      </c>
      <c r="HE255" s="473">
        <v>0</v>
      </c>
      <c r="HF255" s="473">
        <v>0</v>
      </c>
      <c r="HG255" s="473">
        <v>0</v>
      </c>
      <c r="HH255" s="473">
        <v>0</v>
      </c>
      <c r="HI255" s="473">
        <v>0</v>
      </c>
      <c r="HJ255" s="473">
        <v>0</v>
      </c>
      <c r="HK255" s="473">
        <v>0</v>
      </c>
      <c r="HL255" s="473">
        <v>0</v>
      </c>
      <c r="HM255" s="473">
        <v>0</v>
      </c>
      <c r="HN255" s="473">
        <v>0</v>
      </c>
      <c r="HO255" s="473">
        <v>0</v>
      </c>
      <c r="HP255" s="473">
        <v>0</v>
      </c>
      <c r="HQ255" s="473">
        <v>0</v>
      </c>
      <c r="HR255" s="473">
        <v>0</v>
      </c>
      <c r="HS255" s="473">
        <v>0</v>
      </c>
      <c r="HT255" s="473">
        <v>0</v>
      </c>
      <c r="HU255" s="473">
        <v>0</v>
      </c>
      <c r="HV255" s="473">
        <v>0</v>
      </c>
      <c r="HW255" s="473">
        <v>0</v>
      </c>
      <c r="HX255" s="473">
        <v>0</v>
      </c>
      <c r="HY255" s="473">
        <v>0</v>
      </c>
      <c r="HZ255" s="473">
        <v>0</v>
      </c>
      <c r="IA255" s="473">
        <v>0</v>
      </c>
      <c r="IB255" s="473">
        <v>0</v>
      </c>
      <c r="IC255" s="473">
        <v>0</v>
      </c>
      <c r="ID255" s="473">
        <v>0</v>
      </c>
      <c r="IE255" s="473">
        <v>0</v>
      </c>
      <c r="IF255" s="473">
        <v>0</v>
      </c>
      <c r="IG255" s="473">
        <v>0</v>
      </c>
      <c r="IH255" s="473">
        <v>0</v>
      </c>
      <c r="II255" s="473">
        <v>0</v>
      </c>
      <c r="IJ255" s="473">
        <v>0</v>
      </c>
      <c r="IK255" s="473">
        <v>0</v>
      </c>
      <c r="IL255" s="473">
        <v>0</v>
      </c>
      <c r="IM255" s="473">
        <v>0</v>
      </c>
      <c r="IN255" s="473">
        <v>0</v>
      </c>
      <c r="IO255" s="473">
        <v>0</v>
      </c>
      <c r="IP255" s="473">
        <v>0</v>
      </c>
      <c r="IQ255" s="473">
        <v>0</v>
      </c>
      <c r="IR255" s="473">
        <v>0</v>
      </c>
      <c r="IS255" s="473">
        <v>0</v>
      </c>
      <c r="IT255" s="473">
        <v>0</v>
      </c>
      <c r="IU255" s="473">
        <v>0</v>
      </c>
      <c r="IV255" s="473">
        <v>0</v>
      </c>
      <c r="IW255" s="473">
        <v>0</v>
      </c>
      <c r="IX255" s="473">
        <v>0</v>
      </c>
      <c r="IY255" s="473">
        <v>0</v>
      </c>
      <c r="IZ255" s="473">
        <v>0</v>
      </c>
      <c r="JA255" s="473">
        <v>0</v>
      </c>
      <c r="JB255" s="473">
        <v>0</v>
      </c>
      <c r="JC255" s="473">
        <v>0</v>
      </c>
      <c r="JD255" s="473">
        <v>0</v>
      </c>
      <c r="JE255" s="473">
        <v>0</v>
      </c>
      <c r="JF255" s="473">
        <v>0</v>
      </c>
      <c r="JG255" s="473">
        <v>0</v>
      </c>
      <c r="JH255" s="473">
        <v>0</v>
      </c>
      <c r="JI255" s="467" t="s">
        <v>1416</v>
      </c>
      <c r="JJ255" s="467" t="s">
        <v>1416</v>
      </c>
      <c r="JK255" s="395"/>
      <c r="JL255" s="395"/>
      <c r="JM255" s="395"/>
      <c r="JN255" s="395"/>
      <c r="JO255" s="395"/>
      <c r="JP255" s="395"/>
      <c r="JQ255" s="395"/>
      <c r="JR255" s="395"/>
      <c r="JS255" s="395"/>
      <c r="JT255" s="395"/>
      <c r="JU255" s="395"/>
      <c r="JV255" s="395"/>
      <c r="JW255" s="395"/>
      <c r="JX255" s="395"/>
      <c r="JY255" s="395"/>
      <c r="JZ255" s="395"/>
      <c r="KA255" s="395"/>
      <c r="KB255" s="395"/>
      <c r="KC255" s="395"/>
      <c r="KD255" s="395"/>
      <c r="KE255" s="395"/>
      <c r="KF255" s="395"/>
      <c r="KG255" s="395"/>
      <c r="KH255" s="395"/>
      <c r="KI255" s="395"/>
      <c r="KJ255" s="395"/>
      <c r="KK255" s="395"/>
      <c r="KL255" s="395"/>
      <c r="KM255" s="395"/>
      <c r="KN255" s="395"/>
      <c r="KO255" s="395"/>
      <c r="KP255" s="395"/>
      <c r="KQ255" s="395"/>
      <c r="KR255" s="395"/>
      <c r="KS255" s="395"/>
      <c r="KT255" s="395"/>
      <c r="KU255" s="395"/>
      <c r="KV255" s="395"/>
      <c r="KW255" s="395"/>
      <c r="KX255" s="395"/>
      <c r="KY255" s="395"/>
      <c r="KZ255" s="395"/>
      <c r="LA255" s="395"/>
      <c r="LB255" s="395"/>
      <c r="LC255" s="395"/>
      <c r="LD255" s="395"/>
      <c r="LE255" s="395"/>
      <c r="LF255" s="395"/>
      <c r="LG255" s="395"/>
      <c r="LH255" s="395"/>
      <c r="LI255" s="395"/>
      <c r="LJ255" s="395"/>
      <c r="LK255" s="395"/>
      <c r="LL255" s="395"/>
      <c r="LM255" s="395"/>
      <c r="LN255" s="395"/>
      <c r="LO255" s="395"/>
      <c r="LP255" s="395"/>
      <c r="LQ255" s="395"/>
      <c r="LR255" s="395"/>
      <c r="LS255" s="395"/>
      <c r="LT255" s="395"/>
      <c r="LU255" s="395"/>
      <c r="LV255" s="395"/>
      <c r="LW255" s="395"/>
      <c r="LX255" s="395"/>
      <c r="LY255" s="395"/>
      <c r="LZ255" s="395"/>
      <c r="MA255" s="395"/>
      <c r="MB255" s="395"/>
      <c r="MC255" s="395"/>
      <c r="MD255" s="395"/>
      <c r="ME255" s="395"/>
      <c r="MF255" s="395"/>
      <c r="MG255" s="395"/>
      <c r="MH255" s="395"/>
      <c r="MI255" s="395"/>
      <c r="MJ255" s="395"/>
      <c r="MK255" s="395"/>
      <c r="ML255" s="395"/>
      <c r="MM255" s="395"/>
      <c r="MN255" s="395"/>
      <c r="MO255" s="395"/>
      <c r="MP255" s="395"/>
      <c r="MQ255" s="395"/>
      <c r="MR255" s="395"/>
      <c r="MS255" s="395"/>
      <c r="MT255" s="395"/>
      <c r="MU255" s="395"/>
      <c r="MV255" s="395"/>
      <c r="MW255" s="395"/>
      <c r="MX255" s="395"/>
      <c r="MY255" s="395"/>
      <c r="MZ255" s="395"/>
      <c r="NA255" s="395"/>
      <c r="NB255" s="395"/>
      <c r="NC255" s="395"/>
      <c r="ND255" s="395"/>
      <c r="NE255" s="395"/>
      <c r="NF255" s="395"/>
      <c r="NG255" s="489"/>
      <c r="NH255" s="475">
        <v>2.9769080710719149</v>
      </c>
      <c r="NI255" s="475">
        <v>24.773828967460474</v>
      </c>
      <c r="NJ255" s="475">
        <v>3.1635404102603455</v>
      </c>
      <c r="NK255" s="475">
        <v>4637.074943999999</v>
      </c>
      <c r="NL255" s="475">
        <v>18.766536109304706</v>
      </c>
      <c r="NM255" s="475">
        <v>0.19289000000000001</v>
      </c>
      <c r="NN255" s="475">
        <v>0.554558</v>
      </c>
      <c r="NO255" s="475">
        <v>5.6259000000000003E-2</v>
      </c>
      <c r="NP255" s="475">
        <v>3.540023099929053E-2</v>
      </c>
      <c r="NQ255" s="475">
        <v>0.46261772043245269</v>
      </c>
      <c r="NR255" s="475">
        <v>1.5733555914170281</v>
      </c>
      <c r="NS255" s="475">
        <v>0</v>
      </c>
      <c r="NT255" s="475">
        <v>14.13006243244007</v>
      </c>
      <c r="NU255" s="475">
        <v>0.53951153830965559</v>
      </c>
      <c r="NV255" s="475">
        <v>0</v>
      </c>
      <c r="NW255" s="475">
        <v>0.3242191744093188</v>
      </c>
      <c r="NX255" s="475">
        <v>0</v>
      </c>
      <c r="NY255" s="475">
        <v>0</v>
      </c>
      <c r="NZ255" s="475">
        <v>0.86226219029759532</v>
      </c>
      <c r="OA255" s="475">
        <v>2.034000056165192E-2</v>
      </c>
      <c r="OB255" s="475">
        <v>0.24000000000000016</v>
      </c>
      <c r="OC255" s="475">
        <v>1.0176054357208397</v>
      </c>
      <c r="OD255" s="475">
        <v>1.226873807347639E-13</v>
      </c>
      <c r="OE255" s="475">
        <v>1.0666186394899011E-12</v>
      </c>
      <c r="OF255" s="475">
        <v>0.1099999964237213</v>
      </c>
      <c r="OG255" s="475">
        <v>6.7165485024452215E-2</v>
      </c>
      <c r="OH255" s="475">
        <v>0.3210536832303853</v>
      </c>
      <c r="OI255" s="475">
        <v>0.11</v>
      </c>
      <c r="OJ255" s="475">
        <v>4.41E-2</v>
      </c>
      <c r="OK255" s="475">
        <v>5.6461200000000003E-2</v>
      </c>
      <c r="OL255" s="475">
        <v>0.64193657470284282</v>
      </c>
      <c r="OM255" s="475" t="s">
        <v>1395</v>
      </c>
      <c r="ON255" s="475">
        <v>1</v>
      </c>
      <c r="OO255" s="475">
        <v>244</v>
      </c>
      <c r="OP255" s="490"/>
      <c r="OQ255" s="491" t="s">
        <v>1395</v>
      </c>
      <c r="OR255" s="478" t="s">
        <v>1395</v>
      </c>
      <c r="OS255" s="479">
        <v>842284</v>
      </c>
      <c r="OT255" s="479">
        <v>2044</v>
      </c>
      <c r="OU255" s="479" t="s">
        <v>1395</v>
      </c>
      <c r="OV255" s="479" t="s">
        <v>1395</v>
      </c>
      <c r="OW255" s="479">
        <v>0</v>
      </c>
      <c r="OX255" s="479">
        <v>1</v>
      </c>
      <c r="OY255" s="480">
        <v>1</v>
      </c>
      <c r="OZ255" s="480">
        <v>0.63176632809673661</v>
      </c>
      <c r="PA255" s="481"/>
      <c r="PB255" s="482">
        <v>2.9769080710719149</v>
      </c>
      <c r="PC255" s="483"/>
      <c r="PD255" s="478">
        <v>296.65912822070118</v>
      </c>
      <c r="PE255" s="479">
        <v>3.9370337167030323E-10</v>
      </c>
      <c r="PF255" s="479">
        <v>375.61193498823707</v>
      </c>
      <c r="PG255" s="480">
        <v>2.9769080710719149</v>
      </c>
      <c r="PH255" s="483"/>
      <c r="PI255" s="478">
        <v>2.9769080710719149</v>
      </c>
      <c r="PJ255" s="479">
        <v>145000</v>
      </c>
      <c r="PK255" s="479">
        <v>575</v>
      </c>
      <c r="PL255" s="479">
        <v>6.8747967237003493E-2</v>
      </c>
      <c r="PM255" s="484">
        <v>36</v>
      </c>
      <c r="PN255" s="479">
        <v>8388</v>
      </c>
      <c r="PO255" s="485">
        <v>2041</v>
      </c>
      <c r="PP255" s="479">
        <v>33</v>
      </c>
      <c r="PQ255" s="479">
        <v>0</v>
      </c>
      <c r="PR255" s="486" t="s">
        <v>2098</v>
      </c>
      <c r="PS255" s="486" t="s">
        <v>1595</v>
      </c>
      <c r="PT255" s="479">
        <v>1</v>
      </c>
      <c r="PU255" s="487" t="s">
        <v>2097</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row>
    <row r="256" spans="1:457" x14ac:dyDescent="0.35">
      <c r="A256" s="459" t="s">
        <v>2099</v>
      </c>
      <c r="B256" s="460">
        <v>3.0456560383089184</v>
      </c>
      <c r="C256" s="488">
        <f>NPV(About!A$94,'H2 Data'!AE$2:BH$2)/30*AB256+B256</f>
        <v>4.3657600959375182</v>
      </c>
      <c r="D256" s="462" t="s">
        <v>1592</v>
      </c>
      <c r="E256" s="463" t="s">
        <v>2099</v>
      </c>
      <c r="F256" s="463" t="s">
        <v>1391</v>
      </c>
      <c r="G256" s="463" t="s">
        <v>1593</v>
      </c>
      <c r="H256" s="463" t="s">
        <v>2057</v>
      </c>
      <c r="I256" s="463" t="s">
        <v>1595</v>
      </c>
      <c r="J256" s="464">
        <v>2045</v>
      </c>
      <c r="K256" s="465">
        <v>575</v>
      </c>
      <c r="L256" s="466">
        <v>0.95</v>
      </c>
      <c r="M256" s="466">
        <v>2.3300000000000001E-2</v>
      </c>
      <c r="N256" s="466">
        <v>0.25</v>
      </c>
      <c r="O256" s="471">
        <v>0.11</v>
      </c>
      <c r="P256" s="465">
        <v>1</v>
      </c>
      <c r="Q256" s="465">
        <v>2</v>
      </c>
      <c r="R256" s="465">
        <v>30</v>
      </c>
      <c r="S256" s="467" t="s">
        <v>1395</v>
      </c>
      <c r="T256" s="468">
        <v>57402</v>
      </c>
      <c r="U256" s="468">
        <v>565814.99999999988</v>
      </c>
      <c r="V256" s="468">
        <v>196804.99999999997</v>
      </c>
      <c r="W256" s="468">
        <v>39359.999999999993</v>
      </c>
      <c r="X256" s="465">
        <v>0</v>
      </c>
      <c r="Y256" s="469" t="s">
        <v>2058</v>
      </c>
      <c r="Z256" s="470">
        <v>18.559999999999999</v>
      </c>
      <c r="AA256" s="469" t="s">
        <v>1397</v>
      </c>
      <c r="AB256" s="465">
        <v>8.9999999999999993E-3</v>
      </c>
      <c r="AC256" s="466">
        <v>0.7</v>
      </c>
      <c r="AD256" s="466">
        <v>0.7</v>
      </c>
      <c r="AE256" s="466">
        <v>0.7</v>
      </c>
      <c r="AF256" s="467" t="s">
        <v>1398</v>
      </c>
      <c r="AG256" s="465">
        <v>441</v>
      </c>
      <c r="AH256" s="465">
        <v>441</v>
      </c>
      <c r="AI256" s="465">
        <v>441</v>
      </c>
      <c r="AJ256" s="465">
        <v>30</v>
      </c>
      <c r="AK256" s="469" t="s">
        <v>1399</v>
      </c>
      <c r="AL256" s="466">
        <v>1</v>
      </c>
      <c r="AM256" s="466">
        <v>0</v>
      </c>
      <c r="AN256" s="469" t="s">
        <v>1400</v>
      </c>
      <c r="AO256" s="466"/>
      <c r="AP256" s="466"/>
      <c r="AQ256" s="466"/>
      <c r="AR256" s="466"/>
      <c r="AS256" s="466"/>
      <c r="AT256" s="466"/>
      <c r="AU256" s="466"/>
      <c r="AV256" s="466"/>
      <c r="AW256" s="466"/>
      <c r="AX256" s="466"/>
      <c r="AY256" s="466"/>
      <c r="AZ256" s="466"/>
      <c r="BA256" s="466"/>
      <c r="BB256" s="466"/>
      <c r="BC256" s="466"/>
      <c r="BD256" s="466"/>
      <c r="BE256" s="466"/>
      <c r="BF256" s="466"/>
      <c r="BG256" s="466"/>
      <c r="BH256" s="466"/>
      <c r="BI256" s="466"/>
      <c r="BJ256" s="466"/>
      <c r="BK256" s="466"/>
      <c r="BL256" s="466"/>
      <c r="BM256" s="466"/>
      <c r="BN256" s="466"/>
      <c r="BO256" s="466"/>
      <c r="BP256" s="466"/>
      <c r="BQ256" s="466"/>
      <c r="BR256" s="466"/>
      <c r="BS256" s="466"/>
      <c r="BT256" s="466"/>
      <c r="BU256" s="466"/>
      <c r="BV256" s="466"/>
      <c r="BW256" s="466"/>
      <c r="BX256" s="466"/>
      <c r="BY256" s="466"/>
      <c r="BZ256" s="466"/>
      <c r="CA256" s="466"/>
      <c r="CB256" s="466"/>
      <c r="CC256" s="466"/>
      <c r="CD256" s="466"/>
      <c r="CE256" s="466"/>
      <c r="CF256" s="466"/>
      <c r="CG256" s="466"/>
      <c r="CH256" s="466"/>
      <c r="CI256" s="466"/>
      <c r="CJ256" s="466"/>
      <c r="CK256" s="466"/>
      <c r="CL256" s="466"/>
      <c r="CM256" s="466"/>
      <c r="CN256" s="466"/>
      <c r="CO256" s="466"/>
      <c r="CP256" s="466"/>
      <c r="CQ256" s="466"/>
      <c r="CR256" s="466"/>
      <c r="CS256" s="466"/>
      <c r="CT256" s="466"/>
      <c r="CU256" s="466"/>
      <c r="CV256" s="466"/>
      <c r="CW256" s="466"/>
      <c r="CX256" s="466"/>
      <c r="CY256" s="466"/>
      <c r="CZ256" s="466"/>
      <c r="DA256" s="466"/>
      <c r="DB256" s="466"/>
      <c r="DC256" s="466"/>
      <c r="DD256" s="466"/>
      <c r="DE256" s="466"/>
      <c r="DF256" s="466"/>
      <c r="DG256" s="466"/>
      <c r="DH256" s="466"/>
      <c r="DI256" s="466"/>
      <c r="DJ256" s="466"/>
      <c r="DK256" s="466"/>
      <c r="DL256" s="466"/>
      <c r="DM256" s="466"/>
      <c r="DN256" s="466"/>
      <c r="DO256" s="466"/>
      <c r="DP256" s="466"/>
      <c r="DQ256" s="466"/>
      <c r="DR256" s="466"/>
      <c r="DS256" s="466"/>
      <c r="DT256" s="466"/>
      <c r="DU256" s="466"/>
      <c r="DV256" s="466"/>
      <c r="DW256" s="471"/>
      <c r="DX256" s="466"/>
      <c r="DY256" s="466"/>
      <c r="DZ256" s="466"/>
      <c r="EA256" s="466"/>
      <c r="EB256" s="466"/>
      <c r="EC256" s="466"/>
      <c r="ED256" s="466"/>
      <c r="EE256" s="466"/>
      <c r="EF256" s="466"/>
      <c r="EG256" s="466"/>
      <c r="EH256" s="466"/>
      <c r="EI256" s="466"/>
      <c r="EJ256" s="466"/>
      <c r="EK256" s="465"/>
      <c r="EL256" s="465"/>
      <c r="EM256" s="465"/>
      <c r="EN256" s="465"/>
      <c r="EO256" s="466"/>
      <c r="EP256" s="466"/>
      <c r="EQ256" s="466"/>
      <c r="ER256" s="465"/>
      <c r="ES256" s="465"/>
      <c r="ET256" s="465"/>
      <c r="EU256" s="465"/>
      <c r="EV256" s="465"/>
      <c r="EW256" s="467"/>
      <c r="EX256" s="467" t="s">
        <v>1401</v>
      </c>
      <c r="EY256" s="467">
        <v>0</v>
      </c>
      <c r="EZ256" s="467">
        <v>0</v>
      </c>
      <c r="FA256" s="467">
        <v>0</v>
      </c>
      <c r="FB256" s="469" t="s">
        <v>1402</v>
      </c>
      <c r="FC256" s="467">
        <v>62.117280000000001</v>
      </c>
      <c r="FD256" s="469" t="s">
        <v>2059</v>
      </c>
      <c r="FE256" s="467">
        <v>1589.991</v>
      </c>
      <c r="FF256" s="469" t="s">
        <v>1404</v>
      </c>
      <c r="FG256" s="467">
        <v>0</v>
      </c>
      <c r="FH256" s="469" t="s">
        <v>1405</v>
      </c>
      <c r="FI256" s="467">
        <v>0</v>
      </c>
      <c r="FJ256" s="469" t="s">
        <v>1405</v>
      </c>
      <c r="FK256" s="467">
        <v>0</v>
      </c>
      <c r="FL256" s="472">
        <v>0</v>
      </c>
      <c r="FM256" s="473">
        <v>0</v>
      </c>
      <c r="FN256" s="473">
        <v>0</v>
      </c>
      <c r="FO256" s="473">
        <v>0</v>
      </c>
      <c r="FP256" s="473">
        <v>0</v>
      </c>
      <c r="FQ256" s="473">
        <v>0</v>
      </c>
      <c r="FR256" s="473">
        <v>0</v>
      </c>
      <c r="FS256" s="473">
        <v>0</v>
      </c>
      <c r="FT256" s="473">
        <v>0</v>
      </c>
      <c r="FU256" s="473">
        <v>0</v>
      </c>
      <c r="FV256" s="473">
        <v>0</v>
      </c>
      <c r="FW256" s="473">
        <v>0</v>
      </c>
      <c r="FX256" s="473">
        <v>0</v>
      </c>
      <c r="FY256" s="473">
        <v>0</v>
      </c>
      <c r="FZ256" s="473">
        <v>0</v>
      </c>
      <c r="GA256" s="473">
        <v>0</v>
      </c>
      <c r="GB256" s="473">
        <v>0</v>
      </c>
      <c r="GC256" s="473">
        <v>0</v>
      </c>
      <c r="GD256" s="473">
        <v>0</v>
      </c>
      <c r="GE256" s="473">
        <v>0</v>
      </c>
      <c r="GF256" s="473">
        <v>0</v>
      </c>
      <c r="GG256" s="473">
        <v>0</v>
      </c>
      <c r="GH256" s="473">
        <v>0</v>
      </c>
      <c r="GI256" s="473">
        <v>0</v>
      </c>
      <c r="GJ256" s="473">
        <v>0</v>
      </c>
      <c r="GK256" s="473">
        <v>0</v>
      </c>
      <c r="GL256" s="473">
        <v>0</v>
      </c>
      <c r="GM256" s="473">
        <v>0</v>
      </c>
      <c r="GN256" s="473">
        <v>0</v>
      </c>
      <c r="GO256" s="473">
        <v>0</v>
      </c>
      <c r="GP256" s="473">
        <v>0</v>
      </c>
      <c r="GQ256" s="473">
        <v>0</v>
      </c>
      <c r="GR256" s="473">
        <v>0</v>
      </c>
      <c r="GS256" s="473">
        <v>0</v>
      </c>
      <c r="GT256" s="473">
        <v>0</v>
      </c>
      <c r="GU256" s="473">
        <v>0</v>
      </c>
      <c r="GV256" s="473">
        <v>0</v>
      </c>
      <c r="GW256" s="473">
        <v>0</v>
      </c>
      <c r="GX256" s="473">
        <v>0</v>
      </c>
      <c r="GY256" s="473">
        <v>0</v>
      </c>
      <c r="GZ256" s="473">
        <v>0</v>
      </c>
      <c r="HA256" s="473">
        <v>0</v>
      </c>
      <c r="HB256" s="473">
        <v>0</v>
      </c>
      <c r="HC256" s="473">
        <v>0</v>
      </c>
      <c r="HD256" s="473">
        <v>0</v>
      </c>
      <c r="HE256" s="473">
        <v>0</v>
      </c>
      <c r="HF256" s="473">
        <v>0</v>
      </c>
      <c r="HG256" s="473">
        <v>0</v>
      </c>
      <c r="HH256" s="473">
        <v>0</v>
      </c>
      <c r="HI256" s="473">
        <v>0</v>
      </c>
      <c r="HJ256" s="473">
        <v>0</v>
      </c>
      <c r="HK256" s="473">
        <v>0</v>
      </c>
      <c r="HL256" s="473">
        <v>0</v>
      </c>
      <c r="HM256" s="473">
        <v>0</v>
      </c>
      <c r="HN256" s="473">
        <v>0</v>
      </c>
      <c r="HO256" s="473">
        <v>0</v>
      </c>
      <c r="HP256" s="473">
        <v>0</v>
      </c>
      <c r="HQ256" s="473">
        <v>0</v>
      </c>
      <c r="HR256" s="473">
        <v>0</v>
      </c>
      <c r="HS256" s="473">
        <v>0</v>
      </c>
      <c r="HT256" s="473">
        <v>0</v>
      </c>
      <c r="HU256" s="473">
        <v>0</v>
      </c>
      <c r="HV256" s="473">
        <v>0</v>
      </c>
      <c r="HW256" s="473">
        <v>0</v>
      </c>
      <c r="HX256" s="473">
        <v>0</v>
      </c>
      <c r="HY256" s="473">
        <v>0</v>
      </c>
      <c r="HZ256" s="473">
        <v>0</v>
      </c>
      <c r="IA256" s="473">
        <v>0</v>
      </c>
      <c r="IB256" s="473">
        <v>0</v>
      </c>
      <c r="IC256" s="473">
        <v>0</v>
      </c>
      <c r="ID256" s="473">
        <v>0</v>
      </c>
      <c r="IE256" s="473">
        <v>0</v>
      </c>
      <c r="IF256" s="473">
        <v>0</v>
      </c>
      <c r="IG256" s="473">
        <v>0</v>
      </c>
      <c r="IH256" s="473">
        <v>0</v>
      </c>
      <c r="II256" s="473">
        <v>0</v>
      </c>
      <c r="IJ256" s="473">
        <v>0</v>
      </c>
      <c r="IK256" s="473">
        <v>0</v>
      </c>
      <c r="IL256" s="473">
        <v>0</v>
      </c>
      <c r="IM256" s="473">
        <v>0</v>
      </c>
      <c r="IN256" s="473">
        <v>0</v>
      </c>
      <c r="IO256" s="473">
        <v>0</v>
      </c>
      <c r="IP256" s="473">
        <v>0</v>
      </c>
      <c r="IQ256" s="473">
        <v>0</v>
      </c>
      <c r="IR256" s="473">
        <v>0</v>
      </c>
      <c r="IS256" s="473">
        <v>0</v>
      </c>
      <c r="IT256" s="473">
        <v>0</v>
      </c>
      <c r="IU256" s="473">
        <v>0</v>
      </c>
      <c r="IV256" s="473">
        <v>0</v>
      </c>
      <c r="IW256" s="473">
        <v>0</v>
      </c>
      <c r="IX256" s="473">
        <v>0</v>
      </c>
      <c r="IY256" s="473">
        <v>0</v>
      </c>
      <c r="IZ256" s="473">
        <v>0</v>
      </c>
      <c r="JA256" s="473">
        <v>0</v>
      </c>
      <c r="JB256" s="473">
        <v>0</v>
      </c>
      <c r="JC256" s="473">
        <v>0</v>
      </c>
      <c r="JD256" s="473">
        <v>0</v>
      </c>
      <c r="JE256" s="473">
        <v>0</v>
      </c>
      <c r="JF256" s="473">
        <v>0</v>
      </c>
      <c r="JG256" s="473">
        <v>0</v>
      </c>
      <c r="JH256" s="473">
        <v>0</v>
      </c>
      <c r="JI256" s="467" t="s">
        <v>1416</v>
      </c>
      <c r="JJ256" s="467" t="s">
        <v>1416</v>
      </c>
      <c r="JK256" s="395"/>
      <c r="JL256" s="395"/>
      <c r="JM256" s="395"/>
      <c r="JN256" s="395"/>
      <c r="JO256" s="395"/>
      <c r="JP256" s="395"/>
      <c r="JQ256" s="395"/>
      <c r="JR256" s="395"/>
      <c r="JS256" s="395"/>
      <c r="JT256" s="395"/>
      <c r="JU256" s="395"/>
      <c r="JV256" s="395"/>
      <c r="JW256" s="395"/>
      <c r="JX256" s="395"/>
      <c r="JY256" s="395"/>
      <c r="JZ256" s="395"/>
      <c r="KA256" s="395"/>
      <c r="KB256" s="395"/>
      <c r="KC256" s="395"/>
      <c r="KD256" s="395"/>
      <c r="KE256" s="395"/>
      <c r="KF256" s="395"/>
      <c r="KG256" s="395"/>
      <c r="KH256" s="395"/>
      <c r="KI256" s="395"/>
      <c r="KJ256" s="395"/>
      <c r="KK256" s="395"/>
      <c r="KL256" s="395"/>
      <c r="KM256" s="395"/>
      <c r="KN256" s="395"/>
      <c r="KO256" s="395"/>
      <c r="KP256" s="395"/>
      <c r="KQ256" s="395"/>
      <c r="KR256" s="395"/>
      <c r="KS256" s="395"/>
      <c r="KT256" s="395"/>
      <c r="KU256" s="395"/>
      <c r="KV256" s="395"/>
      <c r="KW256" s="395"/>
      <c r="KX256" s="395"/>
      <c r="KY256" s="395"/>
      <c r="KZ256" s="395"/>
      <c r="LA256" s="395"/>
      <c r="LB256" s="395"/>
      <c r="LC256" s="395"/>
      <c r="LD256" s="395"/>
      <c r="LE256" s="395"/>
      <c r="LF256" s="395"/>
      <c r="LG256" s="395"/>
      <c r="LH256" s="395"/>
      <c r="LI256" s="395"/>
      <c r="LJ256" s="395"/>
      <c r="LK256" s="395"/>
      <c r="LL256" s="395"/>
      <c r="LM256" s="395"/>
      <c r="LN256" s="395"/>
      <c r="LO256" s="395"/>
      <c r="LP256" s="395"/>
      <c r="LQ256" s="395"/>
      <c r="LR256" s="395"/>
      <c r="LS256" s="395"/>
      <c r="LT256" s="395"/>
      <c r="LU256" s="395"/>
      <c r="LV256" s="395"/>
      <c r="LW256" s="395"/>
      <c r="LX256" s="395"/>
      <c r="LY256" s="395"/>
      <c r="LZ256" s="395"/>
      <c r="MA256" s="395"/>
      <c r="MB256" s="395"/>
      <c r="MC256" s="395"/>
      <c r="MD256" s="395"/>
      <c r="ME256" s="395"/>
      <c r="MF256" s="395"/>
      <c r="MG256" s="395"/>
      <c r="MH256" s="395"/>
      <c r="MI256" s="395"/>
      <c r="MJ256" s="395"/>
      <c r="MK256" s="395"/>
      <c r="ML256" s="395"/>
      <c r="MM256" s="395"/>
      <c r="MN256" s="395"/>
      <c r="MO256" s="395"/>
      <c r="MP256" s="395"/>
      <c r="MQ256" s="395"/>
      <c r="MR256" s="395"/>
      <c r="MS256" s="395"/>
      <c r="MT256" s="395"/>
      <c r="MU256" s="395"/>
      <c r="MV256" s="395"/>
      <c r="MW256" s="395"/>
      <c r="MX256" s="395"/>
      <c r="MY256" s="395"/>
      <c r="MZ256" s="395"/>
      <c r="NA256" s="395"/>
      <c r="NB256" s="395"/>
      <c r="NC256" s="395"/>
      <c r="ND256" s="395"/>
      <c r="NE256" s="395"/>
      <c r="NF256" s="395"/>
      <c r="NG256" s="489"/>
      <c r="NH256" s="475">
        <v>3.0456560383089184</v>
      </c>
      <c r="NI256" s="475">
        <v>25.345949550806818</v>
      </c>
      <c r="NJ256" s="475">
        <v>3.2318808103265027</v>
      </c>
      <c r="NK256" s="475">
        <v>4636.6517759999997</v>
      </c>
      <c r="NL256" s="475">
        <v>19.198385456173316</v>
      </c>
      <c r="NM256" s="475">
        <v>0.19680499999999998</v>
      </c>
      <c r="NN256" s="475">
        <v>0.56581499999999985</v>
      </c>
      <c r="NO256" s="475">
        <v>5.7402000000000002E-2</v>
      </c>
      <c r="NP256" s="475">
        <v>3.6118898989687481E-2</v>
      </c>
      <c r="NQ256" s="475">
        <v>0.4720087150472258</v>
      </c>
      <c r="NR256" s="475">
        <v>1.6052900922229638</v>
      </c>
      <c r="NS256" s="475">
        <v>0</v>
      </c>
      <c r="NT256" s="475">
        <v>14.434683666851422</v>
      </c>
      <c r="NU256" s="475">
        <v>0.55042223216927633</v>
      </c>
      <c r="NV256" s="475">
        <v>0</v>
      </c>
      <c r="NW256" s="475">
        <v>0.33875801997178273</v>
      </c>
      <c r="NX256" s="475">
        <v>0</v>
      </c>
      <c r="NY256" s="475">
        <v>0</v>
      </c>
      <c r="NZ256" s="475">
        <v>0.90496293193127042</v>
      </c>
      <c r="OA256" s="475">
        <v>2.0340000312662421E-2</v>
      </c>
      <c r="OB256" s="475">
        <v>0.24000000000000016</v>
      </c>
      <c r="OC256" s="475">
        <v>1.0448847420990994</v>
      </c>
      <c r="OD256" s="475">
        <v>1.1342255822006559E-13</v>
      </c>
      <c r="OE256" s="475">
        <v>9.8607219431713521E-13</v>
      </c>
      <c r="OF256" s="475">
        <v>0.1099999964237213</v>
      </c>
      <c r="OG256" s="475">
        <v>6.7569205164909371E-2</v>
      </c>
      <c r="OH256" s="475">
        <v>0.3258743445301816</v>
      </c>
      <c r="OI256" s="475">
        <v>0.11</v>
      </c>
      <c r="OJ256" s="475">
        <v>4.41E-2</v>
      </c>
      <c r="OK256" s="475">
        <v>5.6461200000000003E-2</v>
      </c>
      <c r="OL256" s="475">
        <v>0.62913987544367544</v>
      </c>
      <c r="OM256" s="475" t="s">
        <v>1395</v>
      </c>
      <c r="ON256" s="475">
        <v>1</v>
      </c>
      <c r="OO256" s="475">
        <v>245</v>
      </c>
      <c r="OP256" s="490"/>
      <c r="OQ256" s="491" t="s">
        <v>1395</v>
      </c>
      <c r="OR256" s="478" t="s">
        <v>1395</v>
      </c>
      <c r="OS256" s="479">
        <v>859381.99999999988</v>
      </c>
      <c r="OT256" s="479">
        <v>2045</v>
      </c>
      <c r="OU256" s="479" t="s">
        <v>1395</v>
      </c>
      <c r="OV256" s="479" t="s">
        <v>1395</v>
      </c>
      <c r="OW256" s="479">
        <v>0</v>
      </c>
      <c r="OX256" s="479">
        <v>1</v>
      </c>
      <c r="OY256" s="480">
        <v>1</v>
      </c>
      <c r="OZ256" s="480">
        <v>0.6191723603318785</v>
      </c>
      <c r="PA256" s="481"/>
      <c r="PB256" s="482">
        <v>3.0456560383089184</v>
      </c>
      <c r="PC256" s="483"/>
      <c r="PD256" s="478">
        <v>296.64740989111726</v>
      </c>
      <c r="PE256" s="479">
        <v>3.5671696906891364E-10</v>
      </c>
      <c r="PF256" s="479">
        <v>377.99272748590397</v>
      </c>
      <c r="PG256" s="480">
        <v>3.0456560383089184</v>
      </c>
      <c r="PH256" s="483"/>
      <c r="PI256" s="478">
        <v>3.0456560383089184</v>
      </c>
      <c r="PJ256" s="479">
        <v>145575</v>
      </c>
      <c r="PK256" s="479">
        <v>575</v>
      </c>
      <c r="PL256" s="479">
        <v>6.9034570436247389E-2</v>
      </c>
      <c r="PM256" s="484">
        <v>36</v>
      </c>
      <c r="PN256" s="479">
        <v>8352</v>
      </c>
      <c r="PO256" s="485">
        <v>2042</v>
      </c>
      <c r="PP256" s="479">
        <v>33</v>
      </c>
      <c r="PQ256" s="479">
        <v>0</v>
      </c>
      <c r="PR256" s="486" t="s">
        <v>2100</v>
      </c>
      <c r="PS256" s="486" t="s">
        <v>1595</v>
      </c>
      <c r="PT256" s="479">
        <v>1</v>
      </c>
      <c r="PU256" s="487" t="s">
        <v>2099</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row>
    <row r="257" spans="1:457" x14ac:dyDescent="0.35">
      <c r="A257" s="459" t="s">
        <v>2101</v>
      </c>
      <c r="B257" s="460">
        <v>3.1146906087451658</v>
      </c>
      <c r="C257" s="488">
        <f>NPV(About!A$94,'H2 Data'!AE$2:BH$2)/30*AB257+B257</f>
        <v>4.4347946663737652</v>
      </c>
      <c r="D257" s="462" t="s">
        <v>1592</v>
      </c>
      <c r="E257" s="463" t="s">
        <v>2101</v>
      </c>
      <c r="F257" s="463" t="s">
        <v>1391</v>
      </c>
      <c r="G257" s="463" t="s">
        <v>1593</v>
      </c>
      <c r="H257" s="463" t="s">
        <v>2057</v>
      </c>
      <c r="I257" s="463" t="s">
        <v>1595</v>
      </c>
      <c r="J257" s="464">
        <v>2046</v>
      </c>
      <c r="K257" s="465">
        <v>575</v>
      </c>
      <c r="L257" s="466">
        <v>0.95</v>
      </c>
      <c r="M257" s="466">
        <v>2.3300000000000001E-2</v>
      </c>
      <c r="N257" s="466">
        <v>0.25</v>
      </c>
      <c r="O257" s="471">
        <v>0.11</v>
      </c>
      <c r="P257" s="465">
        <v>1</v>
      </c>
      <c r="Q257" s="465">
        <v>2</v>
      </c>
      <c r="R257" s="465">
        <v>30</v>
      </c>
      <c r="S257" s="467" t="s">
        <v>1395</v>
      </c>
      <c r="T257" s="468">
        <v>58567</v>
      </c>
      <c r="U257" s="468">
        <v>577301</v>
      </c>
      <c r="V257" s="468">
        <v>200801</v>
      </c>
      <c r="W257" s="468">
        <v>40159</v>
      </c>
      <c r="X257" s="465">
        <v>0</v>
      </c>
      <c r="Y257" s="469" t="s">
        <v>2058</v>
      </c>
      <c r="Z257" s="470">
        <v>18.559999999999999</v>
      </c>
      <c r="AA257" s="469" t="s">
        <v>1397</v>
      </c>
      <c r="AB257" s="465">
        <v>8.9999999999999993E-3</v>
      </c>
      <c r="AC257" s="466">
        <v>0.7</v>
      </c>
      <c r="AD257" s="466">
        <v>0.7</v>
      </c>
      <c r="AE257" s="466">
        <v>0.7</v>
      </c>
      <c r="AF257" s="467" t="s">
        <v>1398</v>
      </c>
      <c r="AG257" s="465">
        <v>441</v>
      </c>
      <c r="AH257" s="465">
        <v>441</v>
      </c>
      <c r="AI257" s="465">
        <v>441</v>
      </c>
      <c r="AJ257" s="465">
        <v>30</v>
      </c>
      <c r="AK257" s="469" t="s">
        <v>1399</v>
      </c>
      <c r="AL257" s="466">
        <v>1</v>
      </c>
      <c r="AM257" s="466">
        <v>0</v>
      </c>
      <c r="AN257" s="469" t="s">
        <v>1400</v>
      </c>
      <c r="AO257" s="466"/>
      <c r="AP257" s="466"/>
      <c r="AQ257" s="466"/>
      <c r="AR257" s="466"/>
      <c r="AS257" s="466"/>
      <c r="AT257" s="466"/>
      <c r="AU257" s="466"/>
      <c r="AV257" s="466"/>
      <c r="AW257" s="466"/>
      <c r="AX257" s="466"/>
      <c r="AY257" s="466"/>
      <c r="AZ257" s="466"/>
      <c r="BA257" s="466"/>
      <c r="BB257" s="466"/>
      <c r="BC257" s="466"/>
      <c r="BD257" s="466"/>
      <c r="BE257" s="466"/>
      <c r="BF257" s="466"/>
      <c r="BG257" s="466"/>
      <c r="BH257" s="466"/>
      <c r="BI257" s="466"/>
      <c r="BJ257" s="466"/>
      <c r="BK257" s="466"/>
      <c r="BL257" s="466"/>
      <c r="BM257" s="466"/>
      <c r="BN257" s="466"/>
      <c r="BO257" s="466"/>
      <c r="BP257" s="466"/>
      <c r="BQ257" s="466"/>
      <c r="BR257" s="466"/>
      <c r="BS257" s="466"/>
      <c r="BT257" s="466"/>
      <c r="BU257" s="466"/>
      <c r="BV257" s="466"/>
      <c r="BW257" s="466"/>
      <c r="BX257" s="466"/>
      <c r="BY257" s="466"/>
      <c r="BZ257" s="466"/>
      <c r="CA257" s="466"/>
      <c r="CB257" s="466"/>
      <c r="CC257" s="466"/>
      <c r="CD257" s="466"/>
      <c r="CE257" s="466"/>
      <c r="CF257" s="466"/>
      <c r="CG257" s="466"/>
      <c r="CH257" s="466"/>
      <c r="CI257" s="466"/>
      <c r="CJ257" s="466"/>
      <c r="CK257" s="466"/>
      <c r="CL257" s="466"/>
      <c r="CM257" s="466"/>
      <c r="CN257" s="466"/>
      <c r="CO257" s="466"/>
      <c r="CP257" s="466"/>
      <c r="CQ257" s="466"/>
      <c r="CR257" s="466"/>
      <c r="CS257" s="466"/>
      <c r="CT257" s="466"/>
      <c r="CU257" s="466"/>
      <c r="CV257" s="466"/>
      <c r="CW257" s="466"/>
      <c r="CX257" s="466"/>
      <c r="CY257" s="466"/>
      <c r="CZ257" s="466"/>
      <c r="DA257" s="466"/>
      <c r="DB257" s="466"/>
      <c r="DC257" s="466"/>
      <c r="DD257" s="466"/>
      <c r="DE257" s="466"/>
      <c r="DF257" s="466"/>
      <c r="DG257" s="466"/>
      <c r="DH257" s="466"/>
      <c r="DI257" s="466"/>
      <c r="DJ257" s="466"/>
      <c r="DK257" s="466"/>
      <c r="DL257" s="466"/>
      <c r="DM257" s="466"/>
      <c r="DN257" s="466"/>
      <c r="DO257" s="466"/>
      <c r="DP257" s="466"/>
      <c r="DQ257" s="466"/>
      <c r="DR257" s="466"/>
      <c r="DS257" s="466"/>
      <c r="DT257" s="466"/>
      <c r="DU257" s="466"/>
      <c r="DV257" s="466"/>
      <c r="DW257" s="471"/>
      <c r="DX257" s="466"/>
      <c r="DY257" s="466"/>
      <c r="DZ257" s="466"/>
      <c r="EA257" s="466"/>
      <c r="EB257" s="466"/>
      <c r="EC257" s="466"/>
      <c r="ED257" s="466"/>
      <c r="EE257" s="466"/>
      <c r="EF257" s="466"/>
      <c r="EG257" s="466"/>
      <c r="EH257" s="466"/>
      <c r="EI257" s="466"/>
      <c r="EJ257" s="466"/>
      <c r="EK257" s="465"/>
      <c r="EL257" s="465"/>
      <c r="EM257" s="465"/>
      <c r="EN257" s="465"/>
      <c r="EO257" s="466"/>
      <c r="EP257" s="466"/>
      <c r="EQ257" s="466"/>
      <c r="ER257" s="465"/>
      <c r="ES257" s="465"/>
      <c r="ET257" s="465"/>
      <c r="EU257" s="465"/>
      <c r="EV257" s="465"/>
      <c r="EW257" s="467"/>
      <c r="EX257" s="467" t="s">
        <v>1401</v>
      </c>
      <c r="EY257" s="467">
        <v>0</v>
      </c>
      <c r="EZ257" s="467">
        <v>0</v>
      </c>
      <c r="FA257" s="467">
        <v>0</v>
      </c>
      <c r="FB257" s="469" t="s">
        <v>1402</v>
      </c>
      <c r="FC257" s="467">
        <v>62.117280000000001</v>
      </c>
      <c r="FD257" s="469" t="s">
        <v>2059</v>
      </c>
      <c r="FE257" s="467">
        <v>1589.991</v>
      </c>
      <c r="FF257" s="469" t="s">
        <v>1404</v>
      </c>
      <c r="FG257" s="467">
        <v>0</v>
      </c>
      <c r="FH257" s="469" t="s">
        <v>1405</v>
      </c>
      <c r="FI257" s="467">
        <v>0</v>
      </c>
      <c r="FJ257" s="469" t="s">
        <v>1405</v>
      </c>
      <c r="FK257" s="467">
        <v>0</v>
      </c>
      <c r="FL257" s="472">
        <v>0</v>
      </c>
      <c r="FM257" s="473">
        <v>0</v>
      </c>
      <c r="FN257" s="473">
        <v>0</v>
      </c>
      <c r="FO257" s="473">
        <v>0</v>
      </c>
      <c r="FP257" s="473">
        <v>0</v>
      </c>
      <c r="FQ257" s="473">
        <v>0</v>
      </c>
      <c r="FR257" s="473">
        <v>0</v>
      </c>
      <c r="FS257" s="473">
        <v>0</v>
      </c>
      <c r="FT257" s="473">
        <v>0</v>
      </c>
      <c r="FU257" s="473">
        <v>0</v>
      </c>
      <c r="FV257" s="473">
        <v>0</v>
      </c>
      <c r="FW257" s="473">
        <v>0</v>
      </c>
      <c r="FX257" s="473">
        <v>0</v>
      </c>
      <c r="FY257" s="473">
        <v>0</v>
      </c>
      <c r="FZ257" s="473">
        <v>0</v>
      </c>
      <c r="GA257" s="473">
        <v>0</v>
      </c>
      <c r="GB257" s="473">
        <v>0</v>
      </c>
      <c r="GC257" s="473">
        <v>0</v>
      </c>
      <c r="GD257" s="473">
        <v>0</v>
      </c>
      <c r="GE257" s="473">
        <v>0</v>
      </c>
      <c r="GF257" s="473">
        <v>0</v>
      </c>
      <c r="GG257" s="473">
        <v>0</v>
      </c>
      <c r="GH257" s="473">
        <v>0</v>
      </c>
      <c r="GI257" s="473">
        <v>0</v>
      </c>
      <c r="GJ257" s="473">
        <v>0</v>
      </c>
      <c r="GK257" s="473">
        <v>0</v>
      </c>
      <c r="GL257" s="473">
        <v>0</v>
      </c>
      <c r="GM257" s="473">
        <v>0</v>
      </c>
      <c r="GN257" s="473">
        <v>0</v>
      </c>
      <c r="GO257" s="473">
        <v>0</v>
      </c>
      <c r="GP257" s="473">
        <v>0</v>
      </c>
      <c r="GQ257" s="473">
        <v>0</v>
      </c>
      <c r="GR257" s="473">
        <v>0</v>
      </c>
      <c r="GS257" s="473">
        <v>0</v>
      </c>
      <c r="GT257" s="473">
        <v>0</v>
      </c>
      <c r="GU257" s="473">
        <v>0</v>
      </c>
      <c r="GV257" s="473">
        <v>0</v>
      </c>
      <c r="GW257" s="473">
        <v>0</v>
      </c>
      <c r="GX257" s="473">
        <v>0</v>
      </c>
      <c r="GY257" s="473">
        <v>0</v>
      </c>
      <c r="GZ257" s="473">
        <v>0</v>
      </c>
      <c r="HA257" s="473">
        <v>0</v>
      </c>
      <c r="HB257" s="473">
        <v>0</v>
      </c>
      <c r="HC257" s="473">
        <v>0</v>
      </c>
      <c r="HD257" s="473">
        <v>0</v>
      </c>
      <c r="HE257" s="473">
        <v>0</v>
      </c>
      <c r="HF257" s="473">
        <v>0</v>
      </c>
      <c r="HG257" s="473">
        <v>0</v>
      </c>
      <c r="HH257" s="473">
        <v>0</v>
      </c>
      <c r="HI257" s="473">
        <v>0</v>
      </c>
      <c r="HJ257" s="473">
        <v>0</v>
      </c>
      <c r="HK257" s="473">
        <v>0</v>
      </c>
      <c r="HL257" s="473">
        <v>0</v>
      </c>
      <c r="HM257" s="473">
        <v>0</v>
      </c>
      <c r="HN257" s="473">
        <v>0</v>
      </c>
      <c r="HO257" s="473">
        <v>0</v>
      </c>
      <c r="HP257" s="473">
        <v>0</v>
      </c>
      <c r="HQ257" s="473">
        <v>0</v>
      </c>
      <c r="HR257" s="473">
        <v>0</v>
      </c>
      <c r="HS257" s="473">
        <v>0</v>
      </c>
      <c r="HT257" s="473">
        <v>0</v>
      </c>
      <c r="HU257" s="473">
        <v>0</v>
      </c>
      <c r="HV257" s="473">
        <v>0</v>
      </c>
      <c r="HW257" s="473">
        <v>0</v>
      </c>
      <c r="HX257" s="473">
        <v>0</v>
      </c>
      <c r="HY257" s="473">
        <v>0</v>
      </c>
      <c r="HZ257" s="473">
        <v>0</v>
      </c>
      <c r="IA257" s="473">
        <v>0</v>
      </c>
      <c r="IB257" s="473">
        <v>0</v>
      </c>
      <c r="IC257" s="473">
        <v>0</v>
      </c>
      <c r="ID257" s="473">
        <v>0</v>
      </c>
      <c r="IE257" s="473">
        <v>0</v>
      </c>
      <c r="IF257" s="473">
        <v>0</v>
      </c>
      <c r="IG257" s="473">
        <v>0</v>
      </c>
      <c r="IH257" s="473">
        <v>0</v>
      </c>
      <c r="II257" s="473">
        <v>0</v>
      </c>
      <c r="IJ257" s="473">
        <v>0</v>
      </c>
      <c r="IK257" s="473">
        <v>0</v>
      </c>
      <c r="IL257" s="473">
        <v>0</v>
      </c>
      <c r="IM257" s="473">
        <v>0</v>
      </c>
      <c r="IN257" s="473">
        <v>0</v>
      </c>
      <c r="IO257" s="473">
        <v>0</v>
      </c>
      <c r="IP257" s="473">
        <v>0</v>
      </c>
      <c r="IQ257" s="473">
        <v>0</v>
      </c>
      <c r="IR257" s="473">
        <v>0</v>
      </c>
      <c r="IS257" s="473">
        <v>0</v>
      </c>
      <c r="IT257" s="473">
        <v>0</v>
      </c>
      <c r="IU257" s="473">
        <v>0</v>
      </c>
      <c r="IV257" s="473">
        <v>0</v>
      </c>
      <c r="IW257" s="473">
        <v>0</v>
      </c>
      <c r="IX257" s="473">
        <v>0</v>
      </c>
      <c r="IY257" s="473">
        <v>0</v>
      </c>
      <c r="IZ257" s="473">
        <v>0</v>
      </c>
      <c r="JA257" s="473">
        <v>0</v>
      </c>
      <c r="JB257" s="473">
        <v>0</v>
      </c>
      <c r="JC257" s="473">
        <v>0</v>
      </c>
      <c r="JD257" s="473">
        <v>0</v>
      </c>
      <c r="JE257" s="473">
        <v>0</v>
      </c>
      <c r="JF257" s="473">
        <v>0</v>
      </c>
      <c r="JG257" s="473">
        <v>0</v>
      </c>
      <c r="JH257" s="473">
        <v>0</v>
      </c>
      <c r="JI257" s="467" t="s">
        <v>1416</v>
      </c>
      <c r="JJ257" s="467" t="s">
        <v>1416</v>
      </c>
      <c r="JK257" s="395"/>
      <c r="JL257" s="395"/>
      <c r="JM257" s="395"/>
      <c r="JN257" s="395"/>
      <c r="JO257" s="395"/>
      <c r="JP257" s="395"/>
      <c r="JQ257" s="395"/>
      <c r="JR257" s="395"/>
      <c r="JS257" s="395"/>
      <c r="JT257" s="395"/>
      <c r="JU257" s="395"/>
      <c r="JV257" s="395"/>
      <c r="JW257" s="395"/>
      <c r="JX257" s="395"/>
      <c r="JY257" s="395"/>
      <c r="JZ257" s="395"/>
      <c r="KA257" s="395"/>
      <c r="KB257" s="395"/>
      <c r="KC257" s="395"/>
      <c r="KD257" s="395"/>
      <c r="KE257" s="395"/>
      <c r="KF257" s="395"/>
      <c r="KG257" s="395"/>
      <c r="KH257" s="395"/>
      <c r="KI257" s="395"/>
      <c r="KJ257" s="395"/>
      <c r="KK257" s="395"/>
      <c r="KL257" s="395"/>
      <c r="KM257" s="395"/>
      <c r="KN257" s="395"/>
      <c r="KO257" s="395"/>
      <c r="KP257" s="395"/>
      <c r="KQ257" s="395"/>
      <c r="KR257" s="395"/>
      <c r="KS257" s="395"/>
      <c r="KT257" s="395"/>
      <c r="KU257" s="395"/>
      <c r="KV257" s="395"/>
      <c r="KW257" s="395"/>
      <c r="KX257" s="395"/>
      <c r="KY257" s="395"/>
      <c r="KZ257" s="395"/>
      <c r="LA257" s="395"/>
      <c r="LB257" s="395"/>
      <c r="LC257" s="395"/>
      <c r="LD257" s="395"/>
      <c r="LE257" s="395"/>
      <c r="LF257" s="395"/>
      <c r="LG257" s="395"/>
      <c r="LH257" s="395"/>
      <c r="LI257" s="395"/>
      <c r="LJ257" s="395"/>
      <c r="LK257" s="395"/>
      <c r="LL257" s="395"/>
      <c r="LM257" s="395"/>
      <c r="LN257" s="395"/>
      <c r="LO257" s="395"/>
      <c r="LP257" s="395"/>
      <c r="LQ257" s="395"/>
      <c r="LR257" s="395"/>
      <c r="LS257" s="395"/>
      <c r="LT257" s="395"/>
      <c r="LU257" s="395"/>
      <c r="LV257" s="395"/>
      <c r="LW257" s="395"/>
      <c r="LX257" s="395"/>
      <c r="LY257" s="395"/>
      <c r="LZ257" s="395"/>
      <c r="MA257" s="395"/>
      <c r="MB257" s="395"/>
      <c r="MC257" s="395"/>
      <c r="MD257" s="395"/>
      <c r="ME257" s="395"/>
      <c r="MF257" s="395"/>
      <c r="MG257" s="395"/>
      <c r="MH257" s="395"/>
      <c r="MI257" s="395"/>
      <c r="MJ257" s="395"/>
      <c r="MK257" s="395"/>
      <c r="ML257" s="395"/>
      <c r="MM257" s="395"/>
      <c r="MN257" s="395"/>
      <c r="MO257" s="395"/>
      <c r="MP257" s="395"/>
      <c r="MQ257" s="395"/>
      <c r="MR257" s="395"/>
      <c r="MS257" s="395"/>
      <c r="MT257" s="395"/>
      <c r="MU257" s="395"/>
      <c r="MV257" s="395"/>
      <c r="MW257" s="395"/>
      <c r="MX257" s="395"/>
      <c r="MY257" s="395"/>
      <c r="MZ257" s="395"/>
      <c r="NA257" s="395"/>
      <c r="NB257" s="395"/>
      <c r="NC257" s="395"/>
      <c r="ND257" s="395"/>
      <c r="NE257" s="395"/>
      <c r="NF257" s="395"/>
      <c r="NG257" s="489"/>
      <c r="NH257" s="475">
        <v>3.1146906087451658</v>
      </c>
      <c r="NI257" s="475">
        <v>25.920455245977269</v>
      </c>
      <c r="NJ257" s="475">
        <v>3.3009252430218172</v>
      </c>
      <c r="NK257" s="475">
        <v>4636.6517759999997</v>
      </c>
      <c r="NL257" s="475">
        <v>19.633295023811669</v>
      </c>
      <c r="NM257" s="475">
        <v>0.20080100000000001</v>
      </c>
      <c r="NN257" s="475">
        <v>0.57730099999999995</v>
      </c>
      <c r="NO257" s="475">
        <v>5.8567000000000001E-2</v>
      </c>
      <c r="NP257" s="475">
        <v>3.6852120049325032E-2</v>
      </c>
      <c r="NQ257" s="475">
        <v>0.48159081050245878</v>
      </c>
      <c r="NR257" s="475">
        <v>1.6378771604731095</v>
      </c>
      <c r="NS257" s="475">
        <v>0</v>
      </c>
      <c r="NT257" s="475">
        <v>14.743649450039836</v>
      </c>
      <c r="NU257" s="475">
        <v>0.56159144046050335</v>
      </c>
      <c r="NV257" s="475">
        <v>0</v>
      </c>
      <c r="NW257" s="475">
        <v>0.35265342296058272</v>
      </c>
      <c r="NX257" s="475">
        <v>0</v>
      </c>
      <c r="NY257" s="475">
        <v>0</v>
      </c>
      <c r="NZ257" s="475">
        <v>0.94555949927652871</v>
      </c>
      <c r="OA257" s="475">
        <v>2.0339999604341113E-2</v>
      </c>
      <c r="OB257" s="475">
        <v>0.24000000000000016</v>
      </c>
      <c r="OC257" s="475">
        <v>1.0719557071984265</v>
      </c>
      <c r="OD257" s="475">
        <v>1.0312216293773536E-13</v>
      </c>
      <c r="OE257" s="475">
        <v>8.9652269430784713E-13</v>
      </c>
      <c r="OF257" s="475">
        <v>0.1099999964237213</v>
      </c>
      <c r="OG257" s="475">
        <v>6.7912551760673526E-2</v>
      </c>
      <c r="OH257" s="475">
        <v>0.32938529231882735</v>
      </c>
      <c r="OI257" s="475">
        <v>0.11</v>
      </c>
      <c r="OJ257" s="475">
        <v>4.41E-2</v>
      </c>
      <c r="OK257" s="475">
        <v>5.6461200000000003E-2</v>
      </c>
      <c r="OL257" s="475">
        <v>0.61659829136570199</v>
      </c>
      <c r="OM257" s="475" t="s">
        <v>1395</v>
      </c>
      <c r="ON257" s="475">
        <v>1</v>
      </c>
      <c r="OO257" s="475">
        <v>246</v>
      </c>
      <c r="OP257" s="490"/>
      <c r="OQ257" s="491" t="s">
        <v>1395</v>
      </c>
      <c r="OR257" s="478" t="s">
        <v>1395</v>
      </c>
      <c r="OS257" s="479">
        <v>876828</v>
      </c>
      <c r="OT257" s="479">
        <v>2046</v>
      </c>
      <c r="OU257" s="479" t="s">
        <v>1395</v>
      </c>
      <c r="OV257" s="479" t="s">
        <v>1395</v>
      </c>
      <c r="OW257" s="479">
        <v>0</v>
      </c>
      <c r="OX257" s="479">
        <v>1</v>
      </c>
      <c r="OY257" s="480">
        <v>1</v>
      </c>
      <c r="OZ257" s="480">
        <v>0.60682945146165224</v>
      </c>
      <c r="PA257" s="481"/>
      <c r="PB257" s="482">
        <v>3.1146906087451658</v>
      </c>
      <c r="PC257" s="483"/>
      <c r="PD257" s="478">
        <v>296.63598860722402</v>
      </c>
      <c r="PE257" s="479">
        <v>3.1785675785145664E-10</v>
      </c>
      <c r="PF257" s="479">
        <v>380.05548305000099</v>
      </c>
      <c r="PG257" s="480">
        <v>3.1146906087451658</v>
      </c>
      <c r="PH257" s="483"/>
      <c r="PI257" s="478">
        <v>3.1146906087451658</v>
      </c>
      <c r="PJ257" s="479">
        <v>146150</v>
      </c>
      <c r="PK257" s="479">
        <v>575</v>
      </c>
      <c r="PL257" s="479">
        <v>6.9450371324029092E-2</v>
      </c>
      <c r="PM257" s="484">
        <v>36</v>
      </c>
      <c r="PN257" s="479">
        <v>8316</v>
      </c>
      <c r="PO257" s="485">
        <v>2043</v>
      </c>
      <c r="PP257" s="479">
        <v>33</v>
      </c>
      <c r="PQ257" s="479">
        <v>0</v>
      </c>
      <c r="PR257" s="486" t="s">
        <v>2102</v>
      </c>
      <c r="PS257" s="486" t="s">
        <v>1595</v>
      </c>
      <c r="PT257" s="479">
        <v>1</v>
      </c>
      <c r="PU257" s="487" t="s">
        <v>2101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row>
    <row r="258" spans="1:457" x14ac:dyDescent="0.35">
      <c r="A258" s="459" t="s">
        <v>2103</v>
      </c>
      <c r="B258" s="460">
        <v>3.1841409800691949</v>
      </c>
      <c r="C258" s="488">
        <f>NPV(About!A$94,'H2 Data'!AE$2:BH$2)/30*AB258+B258</f>
        <v>4.5042450376977943</v>
      </c>
      <c r="D258" s="462" t="s">
        <v>1592</v>
      </c>
      <c r="E258" s="463" t="s">
        <v>2103</v>
      </c>
      <c r="F258" s="463" t="s">
        <v>1391</v>
      </c>
      <c r="G258" s="463" t="s">
        <v>1593</v>
      </c>
      <c r="H258" s="463" t="s">
        <v>2057</v>
      </c>
      <c r="I258" s="463" t="s">
        <v>1595</v>
      </c>
      <c r="J258" s="464">
        <v>2047</v>
      </c>
      <c r="K258" s="465">
        <v>575</v>
      </c>
      <c r="L258" s="466">
        <v>0.95</v>
      </c>
      <c r="M258" s="466">
        <v>2.3300000000000001E-2</v>
      </c>
      <c r="N258" s="466">
        <v>0.25</v>
      </c>
      <c r="O258" s="471">
        <v>0.11</v>
      </c>
      <c r="P258" s="465">
        <v>1</v>
      </c>
      <c r="Q258" s="465">
        <v>2</v>
      </c>
      <c r="R258" s="465">
        <v>30</v>
      </c>
      <c r="S258" s="467" t="s">
        <v>1395</v>
      </c>
      <c r="T258" s="468">
        <v>59756</v>
      </c>
      <c r="U258" s="468">
        <v>589021</v>
      </c>
      <c r="V258" s="468">
        <v>204877</v>
      </c>
      <c r="W258" s="468">
        <v>40974</v>
      </c>
      <c r="X258" s="465">
        <v>0</v>
      </c>
      <c r="Y258" s="469" t="s">
        <v>2058</v>
      </c>
      <c r="Z258" s="470">
        <v>18.559999999999999</v>
      </c>
      <c r="AA258" s="469" t="s">
        <v>1397</v>
      </c>
      <c r="AB258" s="465">
        <v>8.9999999999999993E-3</v>
      </c>
      <c r="AC258" s="466">
        <v>0.7</v>
      </c>
      <c r="AD258" s="466">
        <v>0.7</v>
      </c>
      <c r="AE258" s="466">
        <v>0.7</v>
      </c>
      <c r="AF258" s="467" t="s">
        <v>1398</v>
      </c>
      <c r="AG258" s="465">
        <v>441</v>
      </c>
      <c r="AH258" s="465">
        <v>441</v>
      </c>
      <c r="AI258" s="465">
        <v>441</v>
      </c>
      <c r="AJ258" s="465">
        <v>30</v>
      </c>
      <c r="AK258" s="469" t="s">
        <v>1399</v>
      </c>
      <c r="AL258" s="466">
        <v>1</v>
      </c>
      <c r="AM258" s="466">
        <v>0</v>
      </c>
      <c r="AN258" s="469" t="s">
        <v>1400</v>
      </c>
      <c r="AO258" s="466"/>
      <c r="AP258" s="466"/>
      <c r="AQ258" s="466"/>
      <c r="AR258" s="466"/>
      <c r="AS258" s="466"/>
      <c r="AT258" s="466"/>
      <c r="AU258" s="466"/>
      <c r="AV258" s="466"/>
      <c r="AW258" s="466"/>
      <c r="AX258" s="466"/>
      <c r="AY258" s="466"/>
      <c r="AZ258" s="466"/>
      <c r="BA258" s="466"/>
      <c r="BB258" s="466"/>
      <c r="BC258" s="466"/>
      <c r="BD258" s="466"/>
      <c r="BE258" s="466"/>
      <c r="BF258" s="466"/>
      <c r="BG258" s="466"/>
      <c r="BH258" s="466"/>
      <c r="BI258" s="466"/>
      <c r="BJ258" s="466"/>
      <c r="BK258" s="466"/>
      <c r="BL258" s="466"/>
      <c r="BM258" s="466"/>
      <c r="BN258" s="466"/>
      <c r="BO258" s="466"/>
      <c r="BP258" s="466"/>
      <c r="BQ258" s="466"/>
      <c r="BR258" s="466"/>
      <c r="BS258" s="466"/>
      <c r="BT258" s="466"/>
      <c r="BU258" s="466"/>
      <c r="BV258" s="466"/>
      <c r="BW258" s="466"/>
      <c r="BX258" s="466"/>
      <c r="BY258" s="466"/>
      <c r="BZ258" s="466"/>
      <c r="CA258" s="466"/>
      <c r="CB258" s="466"/>
      <c r="CC258" s="466"/>
      <c r="CD258" s="466"/>
      <c r="CE258" s="466"/>
      <c r="CF258" s="466"/>
      <c r="CG258" s="466"/>
      <c r="CH258" s="466"/>
      <c r="CI258" s="466"/>
      <c r="CJ258" s="466"/>
      <c r="CK258" s="466"/>
      <c r="CL258" s="466"/>
      <c r="CM258" s="466"/>
      <c r="CN258" s="466"/>
      <c r="CO258" s="466"/>
      <c r="CP258" s="466"/>
      <c r="CQ258" s="466"/>
      <c r="CR258" s="466"/>
      <c r="CS258" s="466"/>
      <c r="CT258" s="466"/>
      <c r="CU258" s="466"/>
      <c r="CV258" s="466"/>
      <c r="CW258" s="466"/>
      <c r="CX258" s="466"/>
      <c r="CY258" s="466"/>
      <c r="CZ258" s="466"/>
      <c r="DA258" s="466"/>
      <c r="DB258" s="466"/>
      <c r="DC258" s="466"/>
      <c r="DD258" s="466"/>
      <c r="DE258" s="466"/>
      <c r="DF258" s="466"/>
      <c r="DG258" s="466"/>
      <c r="DH258" s="466"/>
      <c r="DI258" s="466"/>
      <c r="DJ258" s="466"/>
      <c r="DK258" s="466"/>
      <c r="DL258" s="466"/>
      <c r="DM258" s="466"/>
      <c r="DN258" s="466"/>
      <c r="DO258" s="466"/>
      <c r="DP258" s="466"/>
      <c r="DQ258" s="466"/>
      <c r="DR258" s="466"/>
      <c r="DS258" s="466"/>
      <c r="DT258" s="466"/>
      <c r="DU258" s="466"/>
      <c r="DV258" s="466"/>
      <c r="DW258" s="471"/>
      <c r="DX258" s="466"/>
      <c r="DY258" s="466"/>
      <c r="DZ258" s="466"/>
      <c r="EA258" s="466"/>
      <c r="EB258" s="466"/>
      <c r="EC258" s="466"/>
      <c r="ED258" s="466"/>
      <c r="EE258" s="466"/>
      <c r="EF258" s="466"/>
      <c r="EG258" s="466"/>
      <c r="EH258" s="466"/>
      <c r="EI258" s="466"/>
      <c r="EJ258" s="466"/>
      <c r="EK258" s="465"/>
      <c r="EL258" s="465"/>
      <c r="EM258" s="465"/>
      <c r="EN258" s="465"/>
      <c r="EO258" s="466"/>
      <c r="EP258" s="466"/>
      <c r="EQ258" s="466"/>
      <c r="ER258" s="465"/>
      <c r="ES258" s="465"/>
      <c r="ET258" s="465"/>
      <c r="EU258" s="465"/>
      <c r="EV258" s="465"/>
      <c r="EW258" s="467"/>
      <c r="EX258" s="467" t="s">
        <v>1401</v>
      </c>
      <c r="EY258" s="467">
        <v>0</v>
      </c>
      <c r="EZ258" s="467">
        <v>0</v>
      </c>
      <c r="FA258" s="467">
        <v>0</v>
      </c>
      <c r="FB258" s="469" t="s">
        <v>1402</v>
      </c>
      <c r="FC258" s="467">
        <v>62.117280000000001</v>
      </c>
      <c r="FD258" s="469" t="s">
        <v>2059</v>
      </c>
      <c r="FE258" s="467">
        <v>1589.991</v>
      </c>
      <c r="FF258" s="469" t="s">
        <v>1404</v>
      </c>
      <c r="FG258" s="467">
        <v>0</v>
      </c>
      <c r="FH258" s="469" t="s">
        <v>1405</v>
      </c>
      <c r="FI258" s="467">
        <v>0</v>
      </c>
      <c r="FJ258" s="469" t="s">
        <v>1405</v>
      </c>
      <c r="FK258" s="467">
        <v>0</v>
      </c>
      <c r="FL258" s="472">
        <v>0</v>
      </c>
      <c r="FM258" s="473">
        <v>0</v>
      </c>
      <c r="FN258" s="473">
        <v>0</v>
      </c>
      <c r="FO258" s="473">
        <v>0</v>
      </c>
      <c r="FP258" s="473">
        <v>0</v>
      </c>
      <c r="FQ258" s="473">
        <v>0</v>
      </c>
      <c r="FR258" s="473">
        <v>0</v>
      </c>
      <c r="FS258" s="473">
        <v>0</v>
      </c>
      <c r="FT258" s="473">
        <v>0</v>
      </c>
      <c r="FU258" s="473">
        <v>0</v>
      </c>
      <c r="FV258" s="473">
        <v>0</v>
      </c>
      <c r="FW258" s="473">
        <v>0</v>
      </c>
      <c r="FX258" s="473">
        <v>0</v>
      </c>
      <c r="FY258" s="473">
        <v>0</v>
      </c>
      <c r="FZ258" s="473">
        <v>0</v>
      </c>
      <c r="GA258" s="473">
        <v>0</v>
      </c>
      <c r="GB258" s="473">
        <v>0</v>
      </c>
      <c r="GC258" s="473">
        <v>0</v>
      </c>
      <c r="GD258" s="473">
        <v>0</v>
      </c>
      <c r="GE258" s="473">
        <v>0</v>
      </c>
      <c r="GF258" s="473">
        <v>0</v>
      </c>
      <c r="GG258" s="473">
        <v>0</v>
      </c>
      <c r="GH258" s="473">
        <v>0</v>
      </c>
      <c r="GI258" s="473">
        <v>0</v>
      </c>
      <c r="GJ258" s="473">
        <v>0</v>
      </c>
      <c r="GK258" s="473">
        <v>0</v>
      </c>
      <c r="GL258" s="473">
        <v>0</v>
      </c>
      <c r="GM258" s="473">
        <v>0</v>
      </c>
      <c r="GN258" s="473">
        <v>0</v>
      </c>
      <c r="GO258" s="473">
        <v>0</v>
      </c>
      <c r="GP258" s="473">
        <v>0</v>
      </c>
      <c r="GQ258" s="473">
        <v>0</v>
      </c>
      <c r="GR258" s="473">
        <v>0</v>
      </c>
      <c r="GS258" s="473">
        <v>0</v>
      </c>
      <c r="GT258" s="473">
        <v>0</v>
      </c>
      <c r="GU258" s="473">
        <v>0</v>
      </c>
      <c r="GV258" s="473">
        <v>0</v>
      </c>
      <c r="GW258" s="473">
        <v>0</v>
      </c>
      <c r="GX258" s="473">
        <v>0</v>
      </c>
      <c r="GY258" s="473">
        <v>0</v>
      </c>
      <c r="GZ258" s="473">
        <v>0</v>
      </c>
      <c r="HA258" s="473">
        <v>0</v>
      </c>
      <c r="HB258" s="473">
        <v>0</v>
      </c>
      <c r="HC258" s="473">
        <v>0</v>
      </c>
      <c r="HD258" s="473">
        <v>0</v>
      </c>
      <c r="HE258" s="473">
        <v>0</v>
      </c>
      <c r="HF258" s="473">
        <v>0</v>
      </c>
      <c r="HG258" s="473">
        <v>0</v>
      </c>
      <c r="HH258" s="473">
        <v>0</v>
      </c>
      <c r="HI258" s="473">
        <v>0</v>
      </c>
      <c r="HJ258" s="473">
        <v>0</v>
      </c>
      <c r="HK258" s="473">
        <v>0</v>
      </c>
      <c r="HL258" s="473">
        <v>0</v>
      </c>
      <c r="HM258" s="473">
        <v>0</v>
      </c>
      <c r="HN258" s="473">
        <v>0</v>
      </c>
      <c r="HO258" s="473">
        <v>0</v>
      </c>
      <c r="HP258" s="473">
        <v>0</v>
      </c>
      <c r="HQ258" s="473">
        <v>0</v>
      </c>
      <c r="HR258" s="473">
        <v>0</v>
      </c>
      <c r="HS258" s="473">
        <v>0</v>
      </c>
      <c r="HT258" s="473">
        <v>0</v>
      </c>
      <c r="HU258" s="473">
        <v>0</v>
      </c>
      <c r="HV258" s="473">
        <v>0</v>
      </c>
      <c r="HW258" s="473">
        <v>0</v>
      </c>
      <c r="HX258" s="473">
        <v>0</v>
      </c>
      <c r="HY258" s="473">
        <v>0</v>
      </c>
      <c r="HZ258" s="473">
        <v>0</v>
      </c>
      <c r="IA258" s="473">
        <v>0</v>
      </c>
      <c r="IB258" s="473">
        <v>0</v>
      </c>
      <c r="IC258" s="473">
        <v>0</v>
      </c>
      <c r="ID258" s="473">
        <v>0</v>
      </c>
      <c r="IE258" s="473">
        <v>0</v>
      </c>
      <c r="IF258" s="473">
        <v>0</v>
      </c>
      <c r="IG258" s="473">
        <v>0</v>
      </c>
      <c r="IH258" s="473">
        <v>0</v>
      </c>
      <c r="II258" s="473">
        <v>0</v>
      </c>
      <c r="IJ258" s="473">
        <v>0</v>
      </c>
      <c r="IK258" s="473">
        <v>0</v>
      </c>
      <c r="IL258" s="473">
        <v>0</v>
      </c>
      <c r="IM258" s="473">
        <v>0</v>
      </c>
      <c r="IN258" s="473">
        <v>0</v>
      </c>
      <c r="IO258" s="473">
        <v>0</v>
      </c>
      <c r="IP258" s="473">
        <v>0</v>
      </c>
      <c r="IQ258" s="473">
        <v>0</v>
      </c>
      <c r="IR258" s="473">
        <v>0</v>
      </c>
      <c r="IS258" s="473">
        <v>0</v>
      </c>
      <c r="IT258" s="473">
        <v>0</v>
      </c>
      <c r="IU258" s="473">
        <v>0</v>
      </c>
      <c r="IV258" s="473">
        <v>0</v>
      </c>
      <c r="IW258" s="473">
        <v>0</v>
      </c>
      <c r="IX258" s="473">
        <v>0</v>
      </c>
      <c r="IY258" s="473">
        <v>0</v>
      </c>
      <c r="IZ258" s="473">
        <v>0</v>
      </c>
      <c r="JA258" s="473">
        <v>0</v>
      </c>
      <c r="JB258" s="473">
        <v>0</v>
      </c>
      <c r="JC258" s="473">
        <v>0</v>
      </c>
      <c r="JD258" s="473">
        <v>0</v>
      </c>
      <c r="JE258" s="473">
        <v>0</v>
      </c>
      <c r="JF258" s="473">
        <v>0</v>
      </c>
      <c r="JG258" s="473">
        <v>0</v>
      </c>
      <c r="JH258" s="473">
        <v>0</v>
      </c>
      <c r="JI258" s="467" t="s">
        <v>1416</v>
      </c>
      <c r="JJ258" s="467" t="s">
        <v>1416</v>
      </c>
      <c r="JK258" s="395"/>
      <c r="JL258" s="395"/>
      <c r="JM258" s="395"/>
      <c r="JN258" s="395"/>
      <c r="JO258" s="395"/>
      <c r="JP258" s="395"/>
      <c r="JQ258" s="395"/>
      <c r="JR258" s="395"/>
      <c r="JS258" s="395"/>
      <c r="JT258" s="395"/>
      <c r="JU258" s="395"/>
      <c r="JV258" s="395"/>
      <c r="JW258" s="395"/>
      <c r="JX258" s="395"/>
      <c r="JY258" s="395"/>
      <c r="JZ258" s="395"/>
      <c r="KA258" s="395"/>
      <c r="KB258" s="395"/>
      <c r="KC258" s="395"/>
      <c r="KD258" s="395"/>
      <c r="KE258" s="395"/>
      <c r="KF258" s="395"/>
      <c r="KG258" s="395"/>
      <c r="KH258" s="395"/>
      <c r="KI258" s="395"/>
      <c r="KJ258" s="395"/>
      <c r="KK258" s="395"/>
      <c r="KL258" s="395"/>
      <c r="KM258" s="395"/>
      <c r="KN258" s="395"/>
      <c r="KO258" s="395"/>
      <c r="KP258" s="395"/>
      <c r="KQ258" s="395"/>
      <c r="KR258" s="395"/>
      <c r="KS258" s="395"/>
      <c r="KT258" s="395"/>
      <c r="KU258" s="395"/>
      <c r="KV258" s="395"/>
      <c r="KW258" s="395"/>
      <c r="KX258" s="395"/>
      <c r="KY258" s="395"/>
      <c r="KZ258" s="395"/>
      <c r="LA258" s="395"/>
      <c r="LB258" s="395"/>
      <c r="LC258" s="395"/>
      <c r="LD258" s="395"/>
      <c r="LE258" s="395"/>
      <c r="LF258" s="395"/>
      <c r="LG258" s="395"/>
      <c r="LH258" s="395"/>
      <c r="LI258" s="395"/>
      <c r="LJ258" s="395"/>
      <c r="LK258" s="395"/>
      <c r="LL258" s="395"/>
      <c r="LM258" s="395"/>
      <c r="LN258" s="395"/>
      <c r="LO258" s="395"/>
      <c r="LP258" s="395"/>
      <c r="LQ258" s="395"/>
      <c r="LR258" s="395"/>
      <c r="LS258" s="395"/>
      <c r="LT258" s="395"/>
      <c r="LU258" s="395"/>
      <c r="LV258" s="395"/>
      <c r="LW258" s="395"/>
      <c r="LX258" s="395"/>
      <c r="LY258" s="395"/>
      <c r="LZ258" s="395"/>
      <c r="MA258" s="395"/>
      <c r="MB258" s="395"/>
      <c r="MC258" s="395"/>
      <c r="MD258" s="395"/>
      <c r="ME258" s="395"/>
      <c r="MF258" s="395"/>
      <c r="MG258" s="395"/>
      <c r="MH258" s="395"/>
      <c r="MI258" s="395"/>
      <c r="MJ258" s="395"/>
      <c r="MK258" s="395"/>
      <c r="ML258" s="395"/>
      <c r="MM258" s="395"/>
      <c r="MN258" s="395"/>
      <c r="MO258" s="395"/>
      <c r="MP258" s="395"/>
      <c r="MQ258" s="395"/>
      <c r="MR258" s="395"/>
      <c r="MS258" s="395"/>
      <c r="MT258" s="395"/>
      <c r="MU258" s="395"/>
      <c r="MV258" s="395"/>
      <c r="MW258" s="395"/>
      <c r="MX258" s="395"/>
      <c r="MY258" s="395"/>
      <c r="MZ258" s="395"/>
      <c r="NA258" s="395"/>
      <c r="NB258" s="395"/>
      <c r="NC258" s="395"/>
      <c r="ND258" s="395"/>
      <c r="NE258" s="395"/>
      <c r="NF258" s="395"/>
      <c r="NG258" s="489"/>
      <c r="NH258" s="475">
        <v>3.1841409800691949</v>
      </c>
      <c r="NI258" s="475">
        <v>26.49842123613584</v>
      </c>
      <c r="NJ258" s="475">
        <v>3.3708510054037455</v>
      </c>
      <c r="NK258" s="475">
        <v>4637.074943999999</v>
      </c>
      <c r="NL258" s="475">
        <v>20.073235469387807</v>
      </c>
      <c r="NM258" s="475">
        <v>0.204877</v>
      </c>
      <c r="NN258" s="475">
        <v>0.58902100000000002</v>
      </c>
      <c r="NO258" s="475">
        <v>5.9755999999999997E-2</v>
      </c>
      <c r="NP258" s="475">
        <v>3.760024800232576E-2</v>
      </c>
      <c r="NQ258" s="475">
        <v>0.49136746042779877</v>
      </c>
      <c r="NR258" s="475">
        <v>1.6711167779955465</v>
      </c>
      <c r="NS258" s="475">
        <v>0</v>
      </c>
      <c r="NT258" s="475">
        <v>15.05783235211906</v>
      </c>
      <c r="NU258" s="475">
        <v>0.57305638499585509</v>
      </c>
      <c r="NV258" s="475">
        <v>0</v>
      </c>
      <c r="NW258" s="475">
        <v>0.3661582545238905</v>
      </c>
      <c r="NX258" s="475">
        <v>0</v>
      </c>
      <c r="NY258" s="475">
        <v>0</v>
      </c>
      <c r="NZ258" s="475">
        <v>0.98484974332100161</v>
      </c>
      <c r="OA258" s="475">
        <v>2.0340000159551817E-2</v>
      </c>
      <c r="OB258" s="475">
        <v>0.24000000000000016</v>
      </c>
      <c r="OC258" s="475">
        <v>1.0992970930868442</v>
      </c>
      <c r="OD258" s="475">
        <v>9.4763385086558849E-14</v>
      </c>
      <c r="OE258" s="475">
        <v>8.2385321350203551E-13</v>
      </c>
      <c r="OF258" s="475">
        <v>0.1099999964237213</v>
      </c>
      <c r="OG258" s="475">
        <v>6.8215462565422061E-2</v>
      </c>
      <c r="OH258" s="475">
        <v>0.3317213027625841</v>
      </c>
      <c r="OI258" s="475">
        <v>0.11</v>
      </c>
      <c r="OJ258" s="475">
        <v>4.41E-2</v>
      </c>
      <c r="OK258" s="475">
        <v>5.6461200000000003E-2</v>
      </c>
      <c r="OL258" s="475">
        <v>0.6043066749085565</v>
      </c>
      <c r="OM258" s="475" t="s">
        <v>1395</v>
      </c>
      <c r="ON258" s="475">
        <v>1</v>
      </c>
      <c r="OO258" s="475">
        <v>247</v>
      </c>
      <c r="OP258" s="490"/>
      <c r="OQ258" s="491" t="s">
        <v>1395</v>
      </c>
      <c r="OR258" s="478" t="s">
        <v>1395</v>
      </c>
      <c r="OS258" s="479">
        <v>894628</v>
      </c>
      <c r="OT258" s="479">
        <v>2047</v>
      </c>
      <c r="OU258" s="479" t="s">
        <v>1395</v>
      </c>
      <c r="OV258" s="479" t="s">
        <v>1395</v>
      </c>
      <c r="OW258" s="479">
        <v>0</v>
      </c>
      <c r="OX258" s="479">
        <v>1</v>
      </c>
      <c r="OY258" s="480">
        <v>1</v>
      </c>
      <c r="OZ258" s="480">
        <v>0.59473258979199017</v>
      </c>
      <c r="PA258" s="481"/>
      <c r="PB258" s="482">
        <v>3.1841409800691949</v>
      </c>
      <c r="PC258" s="483"/>
      <c r="PD258" s="478">
        <v>296.62456590087362</v>
      </c>
      <c r="PE258" s="479">
        <v>2.8626949773688289E-10</v>
      </c>
      <c r="PF258" s="479">
        <v>381.9797283594728</v>
      </c>
      <c r="PG258" s="480">
        <v>3.1841409800691949</v>
      </c>
      <c r="PH258" s="483"/>
      <c r="PI258" s="478">
        <v>3.1841409800691949</v>
      </c>
      <c r="PJ258" s="479">
        <v>146725</v>
      </c>
      <c r="PK258" s="479">
        <v>575</v>
      </c>
      <c r="PL258" s="479">
        <v>6.9663840138071809E-2</v>
      </c>
      <c r="PM258" s="484">
        <v>36</v>
      </c>
      <c r="PN258" s="479">
        <v>8280</v>
      </c>
      <c r="PO258" s="485">
        <v>2044</v>
      </c>
      <c r="PP258" s="479">
        <v>33</v>
      </c>
      <c r="PQ258" s="479">
        <v>0</v>
      </c>
      <c r="PR258" s="486" t="s">
        <v>2104</v>
      </c>
      <c r="PS258" s="486" t="s">
        <v>1595</v>
      </c>
      <c r="PT258" s="479">
        <v>1</v>
      </c>
      <c r="PU258" s="487" t="s">
        <v>2103</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row>
    <row r="259" spans="1:457" x14ac:dyDescent="0.35">
      <c r="A259" s="459" t="s">
        <v>2105</v>
      </c>
      <c r="B259" s="460">
        <v>3.2538048202072667</v>
      </c>
      <c r="C259" s="488">
        <f>NPV(About!A$94,'H2 Data'!AE$2:BH$2)/30*AB259+B259</f>
        <v>4.5739088778358665</v>
      </c>
      <c r="D259" s="462" t="s">
        <v>1592</v>
      </c>
      <c r="E259" s="463" t="s">
        <v>2105</v>
      </c>
      <c r="F259" s="463" t="s">
        <v>1391</v>
      </c>
      <c r="G259" s="463" t="s">
        <v>1593</v>
      </c>
      <c r="H259" s="463" t="s">
        <v>2057</v>
      </c>
      <c r="I259" s="463" t="s">
        <v>1595</v>
      </c>
      <c r="J259" s="464">
        <v>2048</v>
      </c>
      <c r="K259" s="465">
        <v>575</v>
      </c>
      <c r="L259" s="466">
        <v>0.95</v>
      </c>
      <c r="M259" s="466">
        <v>2.3300000000000001E-2</v>
      </c>
      <c r="N259" s="466">
        <v>0.25</v>
      </c>
      <c r="O259" s="471">
        <v>0.11</v>
      </c>
      <c r="P259" s="465">
        <v>1</v>
      </c>
      <c r="Q259" s="465">
        <v>2</v>
      </c>
      <c r="R259" s="465">
        <v>30</v>
      </c>
      <c r="S259" s="467" t="s">
        <v>1395</v>
      </c>
      <c r="T259" s="468">
        <v>60969</v>
      </c>
      <c r="U259" s="468">
        <v>600978</v>
      </c>
      <c r="V259" s="468">
        <v>209036.00000000003</v>
      </c>
      <c r="W259" s="468">
        <v>41806</v>
      </c>
      <c r="X259" s="465">
        <v>0</v>
      </c>
      <c r="Y259" s="469" t="s">
        <v>2058</v>
      </c>
      <c r="Z259" s="470">
        <v>18.559999999999999</v>
      </c>
      <c r="AA259" s="469" t="s">
        <v>1397</v>
      </c>
      <c r="AB259" s="465">
        <v>8.9999999999999993E-3</v>
      </c>
      <c r="AC259" s="466">
        <v>0.7</v>
      </c>
      <c r="AD259" s="466">
        <v>0.7</v>
      </c>
      <c r="AE259" s="466">
        <v>0.7</v>
      </c>
      <c r="AF259" s="467" t="s">
        <v>1398</v>
      </c>
      <c r="AG259" s="465">
        <v>441</v>
      </c>
      <c r="AH259" s="465">
        <v>441</v>
      </c>
      <c r="AI259" s="465">
        <v>441</v>
      </c>
      <c r="AJ259" s="465">
        <v>30</v>
      </c>
      <c r="AK259" s="469" t="s">
        <v>1399</v>
      </c>
      <c r="AL259" s="466">
        <v>1</v>
      </c>
      <c r="AM259" s="466">
        <v>0</v>
      </c>
      <c r="AN259" s="469" t="s">
        <v>1400</v>
      </c>
      <c r="AO259" s="466"/>
      <c r="AP259" s="466"/>
      <c r="AQ259" s="466"/>
      <c r="AR259" s="466"/>
      <c r="AS259" s="466"/>
      <c r="AT259" s="466"/>
      <c r="AU259" s="466"/>
      <c r="AV259" s="466"/>
      <c r="AW259" s="466"/>
      <c r="AX259" s="466"/>
      <c r="AY259" s="466"/>
      <c r="AZ259" s="466"/>
      <c r="BA259" s="466"/>
      <c r="BB259" s="466"/>
      <c r="BC259" s="466"/>
      <c r="BD259" s="466"/>
      <c r="BE259" s="466"/>
      <c r="BF259" s="466"/>
      <c r="BG259" s="466"/>
      <c r="BH259" s="466"/>
      <c r="BI259" s="466"/>
      <c r="BJ259" s="466"/>
      <c r="BK259" s="466"/>
      <c r="BL259" s="466"/>
      <c r="BM259" s="466"/>
      <c r="BN259" s="466"/>
      <c r="BO259" s="466"/>
      <c r="BP259" s="466"/>
      <c r="BQ259" s="466"/>
      <c r="BR259" s="466"/>
      <c r="BS259" s="466"/>
      <c r="BT259" s="466"/>
      <c r="BU259" s="466"/>
      <c r="BV259" s="466"/>
      <c r="BW259" s="466"/>
      <c r="BX259" s="466"/>
      <c r="BY259" s="466"/>
      <c r="BZ259" s="466"/>
      <c r="CA259" s="466"/>
      <c r="CB259" s="466"/>
      <c r="CC259" s="466"/>
      <c r="CD259" s="466"/>
      <c r="CE259" s="466"/>
      <c r="CF259" s="466"/>
      <c r="CG259" s="466"/>
      <c r="CH259" s="466"/>
      <c r="CI259" s="466"/>
      <c r="CJ259" s="466"/>
      <c r="CK259" s="466"/>
      <c r="CL259" s="466"/>
      <c r="CM259" s="466"/>
      <c r="CN259" s="466"/>
      <c r="CO259" s="466"/>
      <c r="CP259" s="466"/>
      <c r="CQ259" s="466"/>
      <c r="CR259" s="466"/>
      <c r="CS259" s="466"/>
      <c r="CT259" s="466"/>
      <c r="CU259" s="466"/>
      <c r="CV259" s="466"/>
      <c r="CW259" s="466"/>
      <c r="CX259" s="466"/>
      <c r="CY259" s="466"/>
      <c r="CZ259" s="466"/>
      <c r="DA259" s="466"/>
      <c r="DB259" s="466"/>
      <c r="DC259" s="466"/>
      <c r="DD259" s="466"/>
      <c r="DE259" s="466"/>
      <c r="DF259" s="466"/>
      <c r="DG259" s="466"/>
      <c r="DH259" s="466"/>
      <c r="DI259" s="466"/>
      <c r="DJ259" s="466"/>
      <c r="DK259" s="466"/>
      <c r="DL259" s="466"/>
      <c r="DM259" s="466"/>
      <c r="DN259" s="466"/>
      <c r="DO259" s="466"/>
      <c r="DP259" s="466"/>
      <c r="DQ259" s="466"/>
      <c r="DR259" s="466"/>
      <c r="DS259" s="466"/>
      <c r="DT259" s="466"/>
      <c r="DU259" s="466"/>
      <c r="DV259" s="466"/>
      <c r="DW259" s="471"/>
      <c r="DX259" s="466"/>
      <c r="DY259" s="466"/>
      <c r="DZ259" s="466"/>
      <c r="EA259" s="466"/>
      <c r="EB259" s="466"/>
      <c r="EC259" s="466"/>
      <c r="ED259" s="466"/>
      <c r="EE259" s="466"/>
      <c r="EF259" s="466"/>
      <c r="EG259" s="466"/>
      <c r="EH259" s="466"/>
      <c r="EI259" s="466"/>
      <c r="EJ259" s="466"/>
      <c r="EK259" s="465"/>
      <c r="EL259" s="465"/>
      <c r="EM259" s="465"/>
      <c r="EN259" s="465"/>
      <c r="EO259" s="466"/>
      <c r="EP259" s="466"/>
      <c r="EQ259" s="466"/>
      <c r="ER259" s="465"/>
      <c r="ES259" s="465"/>
      <c r="ET259" s="465"/>
      <c r="EU259" s="465"/>
      <c r="EV259" s="465"/>
      <c r="EW259" s="467"/>
      <c r="EX259" s="467" t="s">
        <v>1401</v>
      </c>
      <c r="EY259" s="467">
        <v>0</v>
      </c>
      <c r="EZ259" s="467">
        <v>0</v>
      </c>
      <c r="FA259" s="467">
        <v>0</v>
      </c>
      <c r="FB259" s="469" t="s">
        <v>1402</v>
      </c>
      <c r="FC259" s="467">
        <v>62.117280000000001</v>
      </c>
      <c r="FD259" s="469" t="s">
        <v>2059</v>
      </c>
      <c r="FE259" s="467">
        <v>1589.991</v>
      </c>
      <c r="FF259" s="469" t="s">
        <v>1404</v>
      </c>
      <c r="FG259" s="467">
        <v>0</v>
      </c>
      <c r="FH259" s="469" t="s">
        <v>1405</v>
      </c>
      <c r="FI259" s="467">
        <v>0</v>
      </c>
      <c r="FJ259" s="469" t="s">
        <v>1405</v>
      </c>
      <c r="FK259" s="467">
        <v>0</v>
      </c>
      <c r="FL259" s="472">
        <v>0</v>
      </c>
      <c r="FM259" s="473">
        <v>0</v>
      </c>
      <c r="FN259" s="473">
        <v>0</v>
      </c>
      <c r="FO259" s="473">
        <v>0</v>
      </c>
      <c r="FP259" s="473">
        <v>0</v>
      </c>
      <c r="FQ259" s="473">
        <v>0</v>
      </c>
      <c r="FR259" s="473">
        <v>0</v>
      </c>
      <c r="FS259" s="473">
        <v>0</v>
      </c>
      <c r="FT259" s="473">
        <v>0</v>
      </c>
      <c r="FU259" s="473">
        <v>0</v>
      </c>
      <c r="FV259" s="473">
        <v>0</v>
      </c>
      <c r="FW259" s="473">
        <v>0</v>
      </c>
      <c r="FX259" s="473">
        <v>0</v>
      </c>
      <c r="FY259" s="473">
        <v>0</v>
      </c>
      <c r="FZ259" s="473">
        <v>0</v>
      </c>
      <c r="GA259" s="473">
        <v>0</v>
      </c>
      <c r="GB259" s="473">
        <v>0</v>
      </c>
      <c r="GC259" s="473">
        <v>0</v>
      </c>
      <c r="GD259" s="473">
        <v>0</v>
      </c>
      <c r="GE259" s="473">
        <v>0</v>
      </c>
      <c r="GF259" s="473">
        <v>0</v>
      </c>
      <c r="GG259" s="473">
        <v>0</v>
      </c>
      <c r="GH259" s="473">
        <v>0</v>
      </c>
      <c r="GI259" s="473">
        <v>0</v>
      </c>
      <c r="GJ259" s="473">
        <v>0</v>
      </c>
      <c r="GK259" s="473">
        <v>0</v>
      </c>
      <c r="GL259" s="473">
        <v>0</v>
      </c>
      <c r="GM259" s="473">
        <v>0</v>
      </c>
      <c r="GN259" s="473">
        <v>0</v>
      </c>
      <c r="GO259" s="473">
        <v>0</v>
      </c>
      <c r="GP259" s="473">
        <v>0</v>
      </c>
      <c r="GQ259" s="473">
        <v>0</v>
      </c>
      <c r="GR259" s="473">
        <v>0</v>
      </c>
      <c r="GS259" s="473">
        <v>0</v>
      </c>
      <c r="GT259" s="473">
        <v>0</v>
      </c>
      <c r="GU259" s="473">
        <v>0</v>
      </c>
      <c r="GV259" s="473">
        <v>0</v>
      </c>
      <c r="GW259" s="473">
        <v>0</v>
      </c>
      <c r="GX259" s="473">
        <v>0</v>
      </c>
      <c r="GY259" s="473">
        <v>0</v>
      </c>
      <c r="GZ259" s="473">
        <v>0</v>
      </c>
      <c r="HA259" s="473">
        <v>0</v>
      </c>
      <c r="HB259" s="473">
        <v>0</v>
      </c>
      <c r="HC259" s="473">
        <v>0</v>
      </c>
      <c r="HD259" s="473">
        <v>0</v>
      </c>
      <c r="HE259" s="473">
        <v>0</v>
      </c>
      <c r="HF259" s="473">
        <v>0</v>
      </c>
      <c r="HG259" s="473">
        <v>0</v>
      </c>
      <c r="HH259" s="473">
        <v>0</v>
      </c>
      <c r="HI259" s="473">
        <v>0</v>
      </c>
      <c r="HJ259" s="473">
        <v>0</v>
      </c>
      <c r="HK259" s="473">
        <v>0</v>
      </c>
      <c r="HL259" s="473">
        <v>0</v>
      </c>
      <c r="HM259" s="473">
        <v>0</v>
      </c>
      <c r="HN259" s="473">
        <v>0</v>
      </c>
      <c r="HO259" s="473">
        <v>0</v>
      </c>
      <c r="HP259" s="473">
        <v>0</v>
      </c>
      <c r="HQ259" s="473">
        <v>0</v>
      </c>
      <c r="HR259" s="473">
        <v>0</v>
      </c>
      <c r="HS259" s="473">
        <v>0</v>
      </c>
      <c r="HT259" s="473">
        <v>0</v>
      </c>
      <c r="HU259" s="473">
        <v>0</v>
      </c>
      <c r="HV259" s="473">
        <v>0</v>
      </c>
      <c r="HW259" s="473">
        <v>0</v>
      </c>
      <c r="HX259" s="473">
        <v>0</v>
      </c>
      <c r="HY259" s="473">
        <v>0</v>
      </c>
      <c r="HZ259" s="473">
        <v>0</v>
      </c>
      <c r="IA259" s="473">
        <v>0</v>
      </c>
      <c r="IB259" s="473">
        <v>0</v>
      </c>
      <c r="IC259" s="473">
        <v>0</v>
      </c>
      <c r="ID259" s="473">
        <v>0</v>
      </c>
      <c r="IE259" s="473">
        <v>0</v>
      </c>
      <c r="IF259" s="473">
        <v>0</v>
      </c>
      <c r="IG259" s="473">
        <v>0</v>
      </c>
      <c r="IH259" s="473">
        <v>0</v>
      </c>
      <c r="II259" s="473">
        <v>0</v>
      </c>
      <c r="IJ259" s="473">
        <v>0</v>
      </c>
      <c r="IK259" s="473">
        <v>0</v>
      </c>
      <c r="IL259" s="473">
        <v>0</v>
      </c>
      <c r="IM259" s="473">
        <v>0</v>
      </c>
      <c r="IN259" s="473">
        <v>0</v>
      </c>
      <c r="IO259" s="473">
        <v>0</v>
      </c>
      <c r="IP259" s="473">
        <v>0</v>
      </c>
      <c r="IQ259" s="473">
        <v>0</v>
      </c>
      <c r="IR259" s="473">
        <v>0</v>
      </c>
      <c r="IS259" s="473">
        <v>0</v>
      </c>
      <c r="IT259" s="473">
        <v>0</v>
      </c>
      <c r="IU259" s="473">
        <v>0</v>
      </c>
      <c r="IV259" s="473">
        <v>0</v>
      </c>
      <c r="IW259" s="473">
        <v>0</v>
      </c>
      <c r="IX259" s="473">
        <v>0</v>
      </c>
      <c r="IY259" s="473">
        <v>0</v>
      </c>
      <c r="IZ259" s="473">
        <v>0</v>
      </c>
      <c r="JA259" s="473">
        <v>0</v>
      </c>
      <c r="JB259" s="473">
        <v>0</v>
      </c>
      <c r="JC259" s="473">
        <v>0</v>
      </c>
      <c r="JD259" s="473">
        <v>0</v>
      </c>
      <c r="JE259" s="473">
        <v>0</v>
      </c>
      <c r="JF259" s="473">
        <v>0</v>
      </c>
      <c r="JG259" s="473">
        <v>0</v>
      </c>
      <c r="JH259" s="473">
        <v>0</v>
      </c>
      <c r="JI259" s="467" t="s">
        <v>1416</v>
      </c>
      <c r="JJ259" s="467" t="s">
        <v>1416</v>
      </c>
      <c r="JK259" s="395"/>
      <c r="JL259" s="395"/>
      <c r="JM259" s="395"/>
      <c r="JN259" s="395"/>
      <c r="JO259" s="395"/>
      <c r="JP259" s="395"/>
      <c r="JQ259" s="395"/>
      <c r="JR259" s="395"/>
      <c r="JS259" s="395"/>
      <c r="JT259" s="395"/>
      <c r="JU259" s="395"/>
      <c r="JV259" s="395"/>
      <c r="JW259" s="395"/>
      <c r="JX259" s="395"/>
      <c r="JY259" s="395"/>
      <c r="JZ259" s="395"/>
      <c r="KA259" s="395"/>
      <c r="KB259" s="395"/>
      <c r="KC259" s="395"/>
      <c r="KD259" s="395"/>
      <c r="KE259" s="395"/>
      <c r="KF259" s="395"/>
      <c r="KG259" s="395"/>
      <c r="KH259" s="395"/>
      <c r="KI259" s="395"/>
      <c r="KJ259" s="395"/>
      <c r="KK259" s="395"/>
      <c r="KL259" s="395"/>
      <c r="KM259" s="395"/>
      <c r="KN259" s="395"/>
      <c r="KO259" s="395"/>
      <c r="KP259" s="395"/>
      <c r="KQ259" s="395"/>
      <c r="KR259" s="395"/>
      <c r="KS259" s="395"/>
      <c r="KT259" s="395"/>
      <c r="KU259" s="395"/>
      <c r="KV259" s="395"/>
      <c r="KW259" s="395"/>
      <c r="KX259" s="395"/>
      <c r="KY259" s="395"/>
      <c r="KZ259" s="395"/>
      <c r="LA259" s="395"/>
      <c r="LB259" s="395"/>
      <c r="LC259" s="395"/>
      <c r="LD259" s="395"/>
      <c r="LE259" s="395"/>
      <c r="LF259" s="395"/>
      <c r="LG259" s="395"/>
      <c r="LH259" s="395"/>
      <c r="LI259" s="395"/>
      <c r="LJ259" s="395"/>
      <c r="LK259" s="395"/>
      <c r="LL259" s="395"/>
      <c r="LM259" s="395"/>
      <c r="LN259" s="395"/>
      <c r="LO259" s="395"/>
      <c r="LP259" s="395"/>
      <c r="LQ259" s="395"/>
      <c r="LR259" s="395"/>
      <c r="LS259" s="395"/>
      <c r="LT259" s="395"/>
      <c r="LU259" s="395"/>
      <c r="LV259" s="395"/>
      <c r="LW259" s="395"/>
      <c r="LX259" s="395"/>
      <c r="LY259" s="395"/>
      <c r="LZ259" s="395"/>
      <c r="MA259" s="395"/>
      <c r="MB259" s="395"/>
      <c r="MC259" s="395"/>
      <c r="MD259" s="395"/>
      <c r="ME259" s="395"/>
      <c r="MF259" s="395"/>
      <c r="MG259" s="395"/>
      <c r="MH259" s="395"/>
      <c r="MI259" s="395"/>
      <c r="MJ259" s="395"/>
      <c r="MK259" s="395"/>
      <c r="ML259" s="395"/>
      <c r="MM259" s="395"/>
      <c r="MN259" s="395"/>
      <c r="MO259" s="395"/>
      <c r="MP259" s="395"/>
      <c r="MQ259" s="395"/>
      <c r="MR259" s="395"/>
      <c r="MS259" s="395"/>
      <c r="MT259" s="395"/>
      <c r="MU259" s="395"/>
      <c r="MV259" s="395"/>
      <c r="MW259" s="395"/>
      <c r="MX259" s="395"/>
      <c r="MY259" s="395"/>
      <c r="MZ259" s="395"/>
      <c r="NA259" s="395"/>
      <c r="NB259" s="395"/>
      <c r="NC259" s="395"/>
      <c r="ND259" s="395"/>
      <c r="NE259" s="395"/>
      <c r="NF259" s="395"/>
      <c r="NG259" s="489"/>
      <c r="NH259" s="475">
        <v>3.2538048202072667</v>
      </c>
      <c r="NI259" s="475">
        <v>27.078163713764873</v>
      </c>
      <c r="NJ259" s="475">
        <v>3.4414466210368531</v>
      </c>
      <c r="NK259" s="475">
        <v>4637.074943999999</v>
      </c>
      <c r="NL259" s="475">
        <v>20.512103202378061</v>
      </c>
      <c r="NM259" s="475">
        <v>0.20903600000000003</v>
      </c>
      <c r="NN259" s="475">
        <v>0.60097800000000001</v>
      </c>
      <c r="NO259" s="475">
        <v>6.0969000000000002E-2</v>
      </c>
      <c r="NP259" s="475">
        <v>3.8363523322461651E-2</v>
      </c>
      <c r="NQ259" s="475">
        <v>0.50134211845289267</v>
      </c>
      <c r="NR259" s="475">
        <v>1.7050497388571988</v>
      </c>
      <c r="NS259" s="475">
        <v>0</v>
      </c>
      <c r="NT259" s="475">
        <v>15.373562114126312</v>
      </c>
      <c r="NU259" s="475">
        <v>0.58468378339714167</v>
      </c>
      <c r="NV259" s="475">
        <v>0</v>
      </c>
      <c r="NW259" s="475">
        <v>0.37870851541068418</v>
      </c>
      <c r="NX259" s="475">
        <v>0</v>
      </c>
      <c r="NY259" s="475">
        <v>0</v>
      </c>
      <c r="NZ259" s="475">
        <v>1.0210468854889097</v>
      </c>
      <c r="OA259" s="475">
        <v>2.0340000025518452E-2</v>
      </c>
      <c r="OB259" s="475">
        <v>0.24000000000000016</v>
      </c>
      <c r="OC259" s="475">
        <v>1.1260805920465191</v>
      </c>
      <c r="OD259" s="475">
        <v>8.7052434060289745E-14</v>
      </c>
      <c r="OE259" s="475">
        <v>7.5681580473549632E-13</v>
      </c>
      <c r="OF259" s="475">
        <v>0.1099999964237213</v>
      </c>
      <c r="OG259" s="475">
        <v>6.8456783890724182E-2</v>
      </c>
      <c r="OH259" s="475">
        <v>0.33294427968335549</v>
      </c>
      <c r="OI259" s="475">
        <v>0.11</v>
      </c>
      <c r="OJ259" s="475">
        <v>4.4099999999999993E-2</v>
      </c>
      <c r="OK259" s="475">
        <v>5.6461200000000003E-2</v>
      </c>
      <c r="OL259" s="475">
        <v>0.59222743616506268</v>
      </c>
      <c r="OM259" s="475" t="s">
        <v>1395</v>
      </c>
      <c r="ON259" s="475">
        <v>1</v>
      </c>
      <c r="OO259" s="475">
        <v>248</v>
      </c>
      <c r="OP259" s="490"/>
      <c r="OQ259" s="491" t="s">
        <v>1395</v>
      </c>
      <c r="OR259" s="478" t="s">
        <v>1395</v>
      </c>
      <c r="OS259" s="479">
        <v>912789</v>
      </c>
      <c r="OT259" s="479">
        <v>2048</v>
      </c>
      <c r="OU259" s="479" t="s">
        <v>1395</v>
      </c>
      <c r="OV259" s="479" t="s">
        <v>1395</v>
      </c>
      <c r="OW259" s="479">
        <v>0</v>
      </c>
      <c r="OX259" s="479">
        <v>1</v>
      </c>
      <c r="OY259" s="480">
        <v>1</v>
      </c>
      <c r="OZ259" s="480">
        <v>0.58287687399761434</v>
      </c>
      <c r="PA259" s="481"/>
      <c r="PB259" s="482">
        <v>3.2538048202072667</v>
      </c>
      <c r="PC259" s="483"/>
      <c r="PD259" s="478">
        <v>296.596516694179</v>
      </c>
      <c r="PE259" s="479">
        <v>2.5771907312042849E-10</v>
      </c>
      <c r="PF259" s="479">
        <v>383.46509761719392</v>
      </c>
      <c r="PG259" s="480">
        <v>3.2538048202072667</v>
      </c>
      <c r="PH259" s="483"/>
      <c r="PI259" s="478">
        <v>3.2538048202072667</v>
      </c>
      <c r="PJ259" s="479">
        <v>147300</v>
      </c>
      <c r="PK259" s="479">
        <v>575</v>
      </c>
      <c r="PL259" s="479">
        <v>6.9868159671479635E-2</v>
      </c>
      <c r="PM259" s="484">
        <v>36</v>
      </c>
      <c r="PN259" s="479">
        <v>8244</v>
      </c>
      <c r="PO259" s="485">
        <v>2045</v>
      </c>
      <c r="PP259" s="479">
        <v>33</v>
      </c>
      <c r="PQ259" s="479">
        <v>0</v>
      </c>
      <c r="PR259" s="486" t="s">
        <v>2106</v>
      </c>
      <c r="PS259" s="486" t="s">
        <v>1595</v>
      </c>
      <c r="PT259" s="479">
        <v>1</v>
      </c>
      <c r="PU259" s="487" t="s">
        <v>2105</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row>
    <row r="260" spans="1:457" x14ac:dyDescent="0.35">
      <c r="A260" s="459" t="s">
        <v>2107</v>
      </c>
      <c r="B260" s="460">
        <v>3.3236729798787463</v>
      </c>
      <c r="C260" s="488">
        <f>NPV(About!A$94,'H2 Data'!AE$2:BH$2)/30*AB260+B260</f>
        <v>4.6437770375073466</v>
      </c>
      <c r="D260" s="462" t="s">
        <v>1592</v>
      </c>
      <c r="E260" s="463" t="s">
        <v>2107</v>
      </c>
      <c r="F260" s="463" t="s">
        <v>1391</v>
      </c>
      <c r="G260" s="463" t="s">
        <v>1593</v>
      </c>
      <c r="H260" s="463" t="s">
        <v>2057</v>
      </c>
      <c r="I260" s="463" t="s">
        <v>1595</v>
      </c>
      <c r="J260" s="464">
        <v>2049</v>
      </c>
      <c r="K260" s="465">
        <v>575</v>
      </c>
      <c r="L260" s="466">
        <v>0.95</v>
      </c>
      <c r="M260" s="466">
        <v>2.3300000000000001E-2</v>
      </c>
      <c r="N260" s="466">
        <v>0.25</v>
      </c>
      <c r="O260" s="471">
        <v>0.11</v>
      </c>
      <c r="P260" s="465">
        <v>1</v>
      </c>
      <c r="Q260" s="465">
        <v>2</v>
      </c>
      <c r="R260" s="465">
        <v>30</v>
      </c>
      <c r="S260" s="467" t="s">
        <v>1395</v>
      </c>
      <c r="T260" s="468">
        <v>62206</v>
      </c>
      <c r="U260" s="468">
        <v>613178</v>
      </c>
      <c r="V260" s="468">
        <v>213279.00000000003</v>
      </c>
      <c r="W260" s="468">
        <v>42655</v>
      </c>
      <c r="X260" s="465">
        <v>0</v>
      </c>
      <c r="Y260" s="469" t="s">
        <v>2058</v>
      </c>
      <c r="Z260" s="470">
        <v>18.559999999999999</v>
      </c>
      <c r="AA260" s="469" t="s">
        <v>1397</v>
      </c>
      <c r="AB260" s="465">
        <v>8.9999999999999993E-3</v>
      </c>
      <c r="AC260" s="466">
        <v>0.7</v>
      </c>
      <c r="AD260" s="466">
        <v>0.7</v>
      </c>
      <c r="AE260" s="466">
        <v>0.7</v>
      </c>
      <c r="AF260" s="467" t="s">
        <v>1398</v>
      </c>
      <c r="AG260" s="465">
        <v>441</v>
      </c>
      <c r="AH260" s="465">
        <v>441</v>
      </c>
      <c r="AI260" s="465">
        <v>441</v>
      </c>
      <c r="AJ260" s="465">
        <v>30</v>
      </c>
      <c r="AK260" s="469" t="s">
        <v>1399</v>
      </c>
      <c r="AL260" s="466">
        <v>1</v>
      </c>
      <c r="AM260" s="466">
        <v>0</v>
      </c>
      <c r="AN260" s="469" t="s">
        <v>1400</v>
      </c>
      <c r="AO260" s="466"/>
      <c r="AP260" s="466"/>
      <c r="AQ260" s="466"/>
      <c r="AR260" s="466"/>
      <c r="AS260" s="466"/>
      <c r="AT260" s="466"/>
      <c r="AU260" s="466"/>
      <c r="AV260" s="466"/>
      <c r="AW260" s="466"/>
      <c r="AX260" s="466"/>
      <c r="AY260" s="466"/>
      <c r="AZ260" s="466"/>
      <c r="BA260" s="466"/>
      <c r="BB260" s="466"/>
      <c r="BC260" s="466"/>
      <c r="BD260" s="466"/>
      <c r="BE260" s="466"/>
      <c r="BF260" s="466"/>
      <c r="BG260" s="466"/>
      <c r="BH260" s="466"/>
      <c r="BI260" s="466"/>
      <c r="BJ260" s="466"/>
      <c r="BK260" s="466"/>
      <c r="BL260" s="466"/>
      <c r="BM260" s="466"/>
      <c r="BN260" s="466"/>
      <c r="BO260" s="466"/>
      <c r="BP260" s="466"/>
      <c r="BQ260" s="466"/>
      <c r="BR260" s="466"/>
      <c r="BS260" s="466"/>
      <c r="BT260" s="466"/>
      <c r="BU260" s="466"/>
      <c r="BV260" s="466"/>
      <c r="BW260" s="466"/>
      <c r="BX260" s="466"/>
      <c r="BY260" s="466"/>
      <c r="BZ260" s="466"/>
      <c r="CA260" s="466"/>
      <c r="CB260" s="466"/>
      <c r="CC260" s="466"/>
      <c r="CD260" s="466"/>
      <c r="CE260" s="466"/>
      <c r="CF260" s="466"/>
      <c r="CG260" s="466"/>
      <c r="CH260" s="466"/>
      <c r="CI260" s="466"/>
      <c r="CJ260" s="466"/>
      <c r="CK260" s="466"/>
      <c r="CL260" s="466"/>
      <c r="CM260" s="466"/>
      <c r="CN260" s="466"/>
      <c r="CO260" s="466"/>
      <c r="CP260" s="466"/>
      <c r="CQ260" s="466"/>
      <c r="CR260" s="466"/>
      <c r="CS260" s="466"/>
      <c r="CT260" s="466"/>
      <c r="CU260" s="466"/>
      <c r="CV260" s="466"/>
      <c r="CW260" s="466"/>
      <c r="CX260" s="466"/>
      <c r="CY260" s="466"/>
      <c r="CZ260" s="466"/>
      <c r="DA260" s="466"/>
      <c r="DB260" s="466"/>
      <c r="DC260" s="466"/>
      <c r="DD260" s="466"/>
      <c r="DE260" s="466"/>
      <c r="DF260" s="466"/>
      <c r="DG260" s="466"/>
      <c r="DH260" s="466"/>
      <c r="DI260" s="466"/>
      <c r="DJ260" s="466"/>
      <c r="DK260" s="466"/>
      <c r="DL260" s="466"/>
      <c r="DM260" s="466"/>
      <c r="DN260" s="466"/>
      <c r="DO260" s="466"/>
      <c r="DP260" s="466"/>
      <c r="DQ260" s="466"/>
      <c r="DR260" s="466"/>
      <c r="DS260" s="466"/>
      <c r="DT260" s="466"/>
      <c r="DU260" s="466"/>
      <c r="DV260" s="466"/>
      <c r="DW260" s="471"/>
      <c r="DX260" s="466"/>
      <c r="DY260" s="466"/>
      <c r="DZ260" s="466"/>
      <c r="EA260" s="466"/>
      <c r="EB260" s="466"/>
      <c r="EC260" s="466"/>
      <c r="ED260" s="466"/>
      <c r="EE260" s="466"/>
      <c r="EF260" s="466"/>
      <c r="EG260" s="466"/>
      <c r="EH260" s="466"/>
      <c r="EI260" s="466"/>
      <c r="EJ260" s="466"/>
      <c r="EK260" s="465"/>
      <c r="EL260" s="465"/>
      <c r="EM260" s="465"/>
      <c r="EN260" s="465"/>
      <c r="EO260" s="466"/>
      <c r="EP260" s="466"/>
      <c r="EQ260" s="466"/>
      <c r="ER260" s="465"/>
      <c r="ES260" s="465"/>
      <c r="ET260" s="465"/>
      <c r="EU260" s="465"/>
      <c r="EV260" s="465"/>
      <c r="EW260" s="467"/>
      <c r="EX260" s="467" t="s">
        <v>1401</v>
      </c>
      <c r="EY260" s="467">
        <v>0</v>
      </c>
      <c r="EZ260" s="467">
        <v>0</v>
      </c>
      <c r="FA260" s="467">
        <v>0</v>
      </c>
      <c r="FB260" s="469" t="s">
        <v>1402</v>
      </c>
      <c r="FC260" s="467">
        <v>62.117280000000001</v>
      </c>
      <c r="FD260" s="469" t="s">
        <v>2059</v>
      </c>
      <c r="FE260" s="467">
        <v>1589.991</v>
      </c>
      <c r="FF260" s="469" t="s">
        <v>1404</v>
      </c>
      <c r="FG260" s="467">
        <v>0</v>
      </c>
      <c r="FH260" s="469" t="s">
        <v>1405</v>
      </c>
      <c r="FI260" s="467">
        <v>0</v>
      </c>
      <c r="FJ260" s="469" t="s">
        <v>1405</v>
      </c>
      <c r="FK260" s="467">
        <v>0</v>
      </c>
      <c r="FL260" s="472">
        <v>0</v>
      </c>
      <c r="FM260" s="473">
        <v>0</v>
      </c>
      <c r="FN260" s="473">
        <v>0</v>
      </c>
      <c r="FO260" s="473">
        <v>0</v>
      </c>
      <c r="FP260" s="473">
        <v>0</v>
      </c>
      <c r="FQ260" s="473">
        <v>0</v>
      </c>
      <c r="FR260" s="473">
        <v>0</v>
      </c>
      <c r="FS260" s="473">
        <v>0</v>
      </c>
      <c r="FT260" s="473">
        <v>0</v>
      </c>
      <c r="FU260" s="473">
        <v>0</v>
      </c>
      <c r="FV260" s="473">
        <v>0</v>
      </c>
      <c r="FW260" s="473">
        <v>0</v>
      </c>
      <c r="FX260" s="473">
        <v>0</v>
      </c>
      <c r="FY260" s="473">
        <v>0</v>
      </c>
      <c r="FZ260" s="473">
        <v>0</v>
      </c>
      <c r="GA260" s="473">
        <v>0</v>
      </c>
      <c r="GB260" s="473">
        <v>0</v>
      </c>
      <c r="GC260" s="473">
        <v>0</v>
      </c>
      <c r="GD260" s="473">
        <v>0</v>
      </c>
      <c r="GE260" s="473">
        <v>0</v>
      </c>
      <c r="GF260" s="473">
        <v>0</v>
      </c>
      <c r="GG260" s="473">
        <v>0</v>
      </c>
      <c r="GH260" s="473">
        <v>0</v>
      </c>
      <c r="GI260" s="473">
        <v>0</v>
      </c>
      <c r="GJ260" s="473">
        <v>0</v>
      </c>
      <c r="GK260" s="473">
        <v>0</v>
      </c>
      <c r="GL260" s="473">
        <v>0</v>
      </c>
      <c r="GM260" s="473">
        <v>0</v>
      </c>
      <c r="GN260" s="473">
        <v>0</v>
      </c>
      <c r="GO260" s="473">
        <v>0</v>
      </c>
      <c r="GP260" s="473">
        <v>0</v>
      </c>
      <c r="GQ260" s="473">
        <v>0</v>
      </c>
      <c r="GR260" s="473">
        <v>0</v>
      </c>
      <c r="GS260" s="473">
        <v>0</v>
      </c>
      <c r="GT260" s="473">
        <v>0</v>
      </c>
      <c r="GU260" s="473">
        <v>0</v>
      </c>
      <c r="GV260" s="473">
        <v>0</v>
      </c>
      <c r="GW260" s="473">
        <v>0</v>
      </c>
      <c r="GX260" s="473">
        <v>0</v>
      </c>
      <c r="GY260" s="473">
        <v>0</v>
      </c>
      <c r="GZ260" s="473">
        <v>0</v>
      </c>
      <c r="HA260" s="473">
        <v>0</v>
      </c>
      <c r="HB260" s="473">
        <v>0</v>
      </c>
      <c r="HC260" s="473">
        <v>0</v>
      </c>
      <c r="HD260" s="473">
        <v>0</v>
      </c>
      <c r="HE260" s="473">
        <v>0</v>
      </c>
      <c r="HF260" s="473">
        <v>0</v>
      </c>
      <c r="HG260" s="473">
        <v>0</v>
      </c>
      <c r="HH260" s="473">
        <v>0</v>
      </c>
      <c r="HI260" s="473">
        <v>0</v>
      </c>
      <c r="HJ260" s="473">
        <v>0</v>
      </c>
      <c r="HK260" s="473">
        <v>0</v>
      </c>
      <c r="HL260" s="473">
        <v>0</v>
      </c>
      <c r="HM260" s="473">
        <v>0</v>
      </c>
      <c r="HN260" s="473">
        <v>0</v>
      </c>
      <c r="HO260" s="473">
        <v>0</v>
      </c>
      <c r="HP260" s="473">
        <v>0</v>
      </c>
      <c r="HQ260" s="473">
        <v>0</v>
      </c>
      <c r="HR260" s="473">
        <v>0</v>
      </c>
      <c r="HS260" s="473">
        <v>0</v>
      </c>
      <c r="HT260" s="473">
        <v>0</v>
      </c>
      <c r="HU260" s="473">
        <v>0</v>
      </c>
      <c r="HV260" s="473">
        <v>0</v>
      </c>
      <c r="HW260" s="473">
        <v>0</v>
      </c>
      <c r="HX260" s="473">
        <v>0</v>
      </c>
      <c r="HY260" s="473">
        <v>0</v>
      </c>
      <c r="HZ260" s="473">
        <v>0</v>
      </c>
      <c r="IA260" s="473">
        <v>0</v>
      </c>
      <c r="IB260" s="473">
        <v>0</v>
      </c>
      <c r="IC260" s="473">
        <v>0</v>
      </c>
      <c r="ID260" s="473">
        <v>0</v>
      </c>
      <c r="IE260" s="473">
        <v>0</v>
      </c>
      <c r="IF260" s="473">
        <v>0</v>
      </c>
      <c r="IG260" s="473">
        <v>0</v>
      </c>
      <c r="IH260" s="473">
        <v>0</v>
      </c>
      <c r="II260" s="473">
        <v>0</v>
      </c>
      <c r="IJ260" s="473">
        <v>0</v>
      </c>
      <c r="IK260" s="473">
        <v>0</v>
      </c>
      <c r="IL260" s="473">
        <v>0</v>
      </c>
      <c r="IM260" s="473">
        <v>0</v>
      </c>
      <c r="IN260" s="473">
        <v>0</v>
      </c>
      <c r="IO260" s="473">
        <v>0</v>
      </c>
      <c r="IP260" s="473">
        <v>0</v>
      </c>
      <c r="IQ260" s="473">
        <v>0</v>
      </c>
      <c r="IR260" s="473">
        <v>0</v>
      </c>
      <c r="IS260" s="473">
        <v>0</v>
      </c>
      <c r="IT260" s="473">
        <v>0</v>
      </c>
      <c r="IU260" s="473">
        <v>0</v>
      </c>
      <c r="IV260" s="473">
        <v>0</v>
      </c>
      <c r="IW260" s="473">
        <v>0</v>
      </c>
      <c r="IX260" s="473">
        <v>0</v>
      </c>
      <c r="IY260" s="473">
        <v>0</v>
      </c>
      <c r="IZ260" s="473">
        <v>0</v>
      </c>
      <c r="JA260" s="473">
        <v>0</v>
      </c>
      <c r="JB260" s="473">
        <v>0</v>
      </c>
      <c r="JC260" s="473">
        <v>0</v>
      </c>
      <c r="JD260" s="473">
        <v>0</v>
      </c>
      <c r="JE260" s="473">
        <v>0</v>
      </c>
      <c r="JF260" s="473">
        <v>0</v>
      </c>
      <c r="JG260" s="473">
        <v>0</v>
      </c>
      <c r="JH260" s="473">
        <v>0</v>
      </c>
      <c r="JI260" s="467" t="s">
        <v>1416</v>
      </c>
      <c r="JJ260" s="467" t="s">
        <v>1416</v>
      </c>
      <c r="JK260" s="395"/>
      <c r="JL260" s="395"/>
      <c r="JM260" s="395"/>
      <c r="JN260" s="395"/>
      <c r="JO260" s="395"/>
      <c r="JP260" s="395"/>
      <c r="JQ260" s="395"/>
      <c r="JR260" s="395"/>
      <c r="JS260" s="395"/>
      <c r="JT260" s="395"/>
      <c r="JU260" s="395"/>
      <c r="JV260" s="395"/>
      <c r="JW260" s="395"/>
      <c r="JX260" s="395"/>
      <c r="JY260" s="395"/>
      <c r="JZ260" s="395"/>
      <c r="KA260" s="395"/>
      <c r="KB260" s="395"/>
      <c r="KC260" s="395"/>
      <c r="KD260" s="395"/>
      <c r="KE260" s="395"/>
      <c r="KF260" s="395"/>
      <c r="KG260" s="395"/>
      <c r="KH260" s="395"/>
      <c r="KI260" s="395"/>
      <c r="KJ260" s="395"/>
      <c r="KK260" s="395"/>
      <c r="KL260" s="395"/>
      <c r="KM260" s="395"/>
      <c r="KN260" s="395"/>
      <c r="KO260" s="395"/>
      <c r="KP260" s="395"/>
      <c r="KQ260" s="395"/>
      <c r="KR260" s="395"/>
      <c r="KS260" s="395"/>
      <c r="KT260" s="395"/>
      <c r="KU260" s="395"/>
      <c r="KV260" s="395"/>
      <c r="KW260" s="395"/>
      <c r="KX260" s="395"/>
      <c r="KY260" s="395"/>
      <c r="KZ260" s="395"/>
      <c r="LA260" s="395"/>
      <c r="LB260" s="395"/>
      <c r="LC260" s="395"/>
      <c r="LD260" s="395"/>
      <c r="LE260" s="395"/>
      <c r="LF260" s="395"/>
      <c r="LG260" s="395"/>
      <c r="LH260" s="395"/>
      <c r="LI260" s="395"/>
      <c r="LJ260" s="395"/>
      <c r="LK260" s="395"/>
      <c r="LL260" s="395"/>
      <c r="LM260" s="395"/>
      <c r="LN260" s="395"/>
      <c r="LO260" s="395"/>
      <c r="LP260" s="395"/>
      <c r="LQ260" s="395"/>
      <c r="LR260" s="395"/>
      <c r="LS260" s="395"/>
      <c r="LT260" s="395"/>
      <c r="LU260" s="395"/>
      <c r="LV260" s="395"/>
      <c r="LW260" s="395"/>
      <c r="LX260" s="395"/>
      <c r="LY260" s="395"/>
      <c r="LZ260" s="395"/>
      <c r="MA260" s="395"/>
      <c r="MB260" s="395"/>
      <c r="MC260" s="395"/>
      <c r="MD260" s="395"/>
      <c r="ME260" s="395"/>
      <c r="MF260" s="395"/>
      <c r="MG260" s="395"/>
      <c r="MH260" s="395"/>
      <c r="MI260" s="395"/>
      <c r="MJ260" s="395"/>
      <c r="MK260" s="395"/>
      <c r="ML260" s="395"/>
      <c r="MM260" s="395"/>
      <c r="MN260" s="395"/>
      <c r="MO260" s="395"/>
      <c r="MP260" s="395"/>
      <c r="MQ260" s="395"/>
      <c r="MR260" s="395"/>
      <c r="MS260" s="395"/>
      <c r="MT260" s="395"/>
      <c r="MU260" s="395"/>
      <c r="MV260" s="395"/>
      <c r="MW260" s="395"/>
      <c r="MX260" s="395"/>
      <c r="MY260" s="395"/>
      <c r="MZ260" s="395"/>
      <c r="NA260" s="395"/>
      <c r="NB260" s="395"/>
      <c r="NC260" s="395"/>
      <c r="ND260" s="395"/>
      <c r="NE260" s="395"/>
      <c r="NF260" s="395"/>
      <c r="NG260" s="489"/>
      <c r="NH260" s="475">
        <v>3.3236729798787463</v>
      </c>
      <c r="NI260" s="475">
        <v>27.659606538550925</v>
      </c>
      <c r="NJ260" s="475">
        <v>3.5129013584148563</v>
      </c>
      <c r="NK260" s="475">
        <v>4636.6517759999997</v>
      </c>
      <c r="NL260" s="475">
        <v>20.950873754305015</v>
      </c>
      <c r="NM260" s="475">
        <v>0.21327900000000002</v>
      </c>
      <c r="NN260" s="475">
        <v>0.613178</v>
      </c>
      <c r="NO260" s="475">
        <v>6.2205999999999997E-2</v>
      </c>
      <c r="NP260" s="475">
        <v>3.9142226562466749E-2</v>
      </c>
      <c r="NQ260" s="475">
        <v>0.51151881381232811</v>
      </c>
      <c r="NR260" s="475">
        <v>1.7396760430667944</v>
      </c>
      <c r="NS260" s="475">
        <v>0</v>
      </c>
      <c r="NT260" s="475">
        <v>15.691592313700326</v>
      </c>
      <c r="NU260" s="475">
        <v>0.5965080087067286</v>
      </c>
      <c r="NV260" s="475">
        <v>0</v>
      </c>
      <c r="NW260" s="475">
        <v>0.39034666200452117</v>
      </c>
      <c r="NX260" s="475">
        <v>0</v>
      </c>
      <c r="NY260" s="475">
        <v>0</v>
      </c>
      <c r="NZ260" s="475">
        <v>1.054284459889383</v>
      </c>
      <c r="OA260" s="475">
        <v>2.0339999929803797E-2</v>
      </c>
      <c r="OB260" s="475">
        <v>0.24000000000000016</v>
      </c>
      <c r="OC260" s="475">
        <v>1.1524617520851379</v>
      </c>
      <c r="OD260" s="475">
        <v>8.0502019449019495E-14</v>
      </c>
      <c r="OE260" s="475">
        <v>6.9986785883491094E-13</v>
      </c>
      <c r="OF260" s="475">
        <v>0.1099999964237213</v>
      </c>
      <c r="OG260" s="475">
        <v>6.8649134039878865E-2</v>
      </c>
      <c r="OH260" s="475">
        <v>0.33372808916212754</v>
      </c>
      <c r="OI260" s="475">
        <v>0.11</v>
      </c>
      <c r="OJ260" s="475">
        <v>4.41E-2</v>
      </c>
      <c r="OK260" s="475">
        <v>5.6461200000000003E-2</v>
      </c>
      <c r="OL260" s="475">
        <v>0.58042166301231402</v>
      </c>
      <c r="OM260" s="475" t="s">
        <v>1395</v>
      </c>
      <c r="ON260" s="475">
        <v>1</v>
      </c>
      <c r="OO260" s="475">
        <v>249</v>
      </c>
      <c r="OP260" s="490"/>
      <c r="OQ260" s="491" t="s">
        <v>1395</v>
      </c>
      <c r="OR260" s="478" t="s">
        <v>1395</v>
      </c>
      <c r="OS260" s="479">
        <v>931318</v>
      </c>
      <c r="OT260" s="479">
        <v>2049</v>
      </c>
      <c r="OU260" s="479" t="s">
        <v>1395</v>
      </c>
      <c r="OV260" s="479" t="s">
        <v>1395</v>
      </c>
      <c r="OW260" s="479">
        <v>0</v>
      </c>
      <c r="OX260" s="479">
        <v>1</v>
      </c>
      <c r="OY260" s="480">
        <v>1</v>
      </c>
      <c r="OZ260" s="480">
        <v>0.57125749688087124</v>
      </c>
      <c r="PA260" s="481"/>
      <c r="PB260" s="482">
        <v>3.3236729798787463</v>
      </c>
      <c r="PC260" s="483"/>
      <c r="PD260" s="478">
        <v>296.58457238256938</v>
      </c>
      <c r="PE260" s="479">
        <v>2.3357561824545021E-10</v>
      </c>
      <c r="PF260" s="479">
        <v>384.62541585442102</v>
      </c>
      <c r="PG260" s="480">
        <v>3.3236729798787463</v>
      </c>
      <c r="PH260" s="483"/>
      <c r="PI260" s="478">
        <v>3.3236729798787463</v>
      </c>
      <c r="PJ260" s="479">
        <v>147875</v>
      </c>
      <c r="PK260" s="479">
        <v>575</v>
      </c>
      <c r="PL260" s="479">
        <v>6.9387538154730866E-2</v>
      </c>
      <c r="PM260" s="484">
        <v>36</v>
      </c>
      <c r="PN260" s="479">
        <v>8208</v>
      </c>
      <c r="PO260" s="485">
        <v>2046</v>
      </c>
      <c r="PP260" s="479">
        <v>33</v>
      </c>
      <c r="PQ260" s="479">
        <v>0</v>
      </c>
      <c r="PR260" s="486" t="s">
        <v>2108</v>
      </c>
      <c r="PS260" s="486" t="s">
        <v>1595</v>
      </c>
      <c r="PT260" s="479">
        <v>1</v>
      </c>
      <c r="PU260" s="487" t="s">
        <v>2107</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row>
    <row r="261" spans="1:457" x14ac:dyDescent="0.35">
      <c r="A261" s="459" t="s">
        <v>2109</v>
      </c>
      <c r="B261" s="460">
        <v>3.3930605180334772</v>
      </c>
      <c r="C261" s="488">
        <f>NPV(About!A$94,'H2 Data'!AE$2:BH$2)/30*AB261+B261</f>
        <v>4.713164575662077</v>
      </c>
      <c r="D261" s="462" t="s">
        <v>1592</v>
      </c>
      <c r="E261" s="463" t="s">
        <v>2109</v>
      </c>
      <c r="F261" s="463" t="s">
        <v>1391</v>
      </c>
      <c r="G261" s="463" t="s">
        <v>1593</v>
      </c>
      <c r="H261" s="463" t="s">
        <v>2057</v>
      </c>
      <c r="I261" s="463" t="s">
        <v>1595</v>
      </c>
      <c r="J261" s="464">
        <v>2050</v>
      </c>
      <c r="K261" s="465">
        <v>575</v>
      </c>
      <c r="L261" s="466">
        <v>0.95</v>
      </c>
      <c r="M261" s="466">
        <v>2.3300000000000001E-2</v>
      </c>
      <c r="N261" s="466">
        <v>0.25</v>
      </c>
      <c r="O261" s="471">
        <v>0.11</v>
      </c>
      <c r="P261" s="465">
        <v>1</v>
      </c>
      <c r="Q261" s="465">
        <v>2</v>
      </c>
      <c r="R261" s="465">
        <v>30</v>
      </c>
      <c r="S261" s="467" t="s">
        <v>1395</v>
      </c>
      <c r="T261" s="468">
        <v>63469.000000000007</v>
      </c>
      <c r="U261" s="468">
        <v>625625</v>
      </c>
      <c r="V261" s="468">
        <v>217609</v>
      </c>
      <c r="W261" s="468">
        <v>43521.000000000007</v>
      </c>
      <c r="X261" s="465">
        <v>0</v>
      </c>
      <c r="Y261" s="469" t="s">
        <v>2058</v>
      </c>
      <c r="Z261" s="470">
        <v>18.559999999999999</v>
      </c>
      <c r="AA261" s="469" t="s">
        <v>1397</v>
      </c>
      <c r="AB261" s="465">
        <v>8.9999999999999993E-3</v>
      </c>
      <c r="AC261" s="466">
        <v>0.7</v>
      </c>
      <c r="AD261" s="466">
        <v>0.7</v>
      </c>
      <c r="AE261" s="466">
        <v>0.7</v>
      </c>
      <c r="AF261" s="467" t="s">
        <v>1398</v>
      </c>
      <c r="AG261" s="465">
        <v>441</v>
      </c>
      <c r="AH261" s="465">
        <v>441</v>
      </c>
      <c r="AI261" s="465">
        <v>441</v>
      </c>
      <c r="AJ261" s="465">
        <v>30</v>
      </c>
      <c r="AK261" s="469" t="s">
        <v>1399</v>
      </c>
      <c r="AL261" s="466">
        <v>1</v>
      </c>
      <c r="AM261" s="466">
        <v>0</v>
      </c>
      <c r="AN261" s="469" t="s">
        <v>1400</v>
      </c>
      <c r="AO261" s="466"/>
      <c r="AP261" s="466"/>
      <c r="AQ261" s="466"/>
      <c r="AR261" s="466"/>
      <c r="AS261" s="466"/>
      <c r="AT261" s="466"/>
      <c r="AU261" s="466"/>
      <c r="AV261" s="466"/>
      <c r="AW261" s="466"/>
      <c r="AX261" s="466"/>
      <c r="AY261" s="466"/>
      <c r="AZ261" s="466"/>
      <c r="BA261" s="466"/>
      <c r="BB261" s="466"/>
      <c r="BC261" s="466"/>
      <c r="BD261" s="466"/>
      <c r="BE261" s="466"/>
      <c r="BF261" s="466"/>
      <c r="BG261" s="466"/>
      <c r="BH261" s="466"/>
      <c r="BI261" s="466"/>
      <c r="BJ261" s="466"/>
      <c r="BK261" s="466"/>
      <c r="BL261" s="466"/>
      <c r="BM261" s="466"/>
      <c r="BN261" s="466"/>
      <c r="BO261" s="466"/>
      <c r="BP261" s="466"/>
      <c r="BQ261" s="466"/>
      <c r="BR261" s="466"/>
      <c r="BS261" s="466"/>
      <c r="BT261" s="466"/>
      <c r="BU261" s="466"/>
      <c r="BV261" s="466"/>
      <c r="BW261" s="466"/>
      <c r="BX261" s="466"/>
      <c r="BY261" s="466"/>
      <c r="BZ261" s="466"/>
      <c r="CA261" s="466"/>
      <c r="CB261" s="466"/>
      <c r="CC261" s="466"/>
      <c r="CD261" s="466"/>
      <c r="CE261" s="466"/>
      <c r="CF261" s="466"/>
      <c r="CG261" s="466"/>
      <c r="CH261" s="466"/>
      <c r="CI261" s="466"/>
      <c r="CJ261" s="466"/>
      <c r="CK261" s="466"/>
      <c r="CL261" s="466"/>
      <c r="CM261" s="466"/>
      <c r="CN261" s="466"/>
      <c r="CO261" s="466"/>
      <c r="CP261" s="466"/>
      <c r="CQ261" s="466"/>
      <c r="CR261" s="466"/>
      <c r="CS261" s="466"/>
      <c r="CT261" s="466"/>
      <c r="CU261" s="466"/>
      <c r="CV261" s="466"/>
      <c r="CW261" s="466"/>
      <c r="CX261" s="466"/>
      <c r="CY261" s="466"/>
      <c r="CZ261" s="466"/>
      <c r="DA261" s="466"/>
      <c r="DB261" s="466"/>
      <c r="DC261" s="466"/>
      <c r="DD261" s="466"/>
      <c r="DE261" s="466"/>
      <c r="DF261" s="466"/>
      <c r="DG261" s="466"/>
      <c r="DH261" s="466"/>
      <c r="DI261" s="466"/>
      <c r="DJ261" s="466"/>
      <c r="DK261" s="466"/>
      <c r="DL261" s="466"/>
      <c r="DM261" s="466"/>
      <c r="DN261" s="466"/>
      <c r="DO261" s="466"/>
      <c r="DP261" s="466"/>
      <c r="DQ261" s="466"/>
      <c r="DR261" s="466"/>
      <c r="DS261" s="466"/>
      <c r="DT261" s="466"/>
      <c r="DU261" s="466"/>
      <c r="DV261" s="466"/>
      <c r="DW261" s="471"/>
      <c r="DX261" s="466"/>
      <c r="DY261" s="466"/>
      <c r="DZ261" s="466"/>
      <c r="EA261" s="466"/>
      <c r="EB261" s="466"/>
      <c r="EC261" s="466"/>
      <c r="ED261" s="466"/>
      <c r="EE261" s="466"/>
      <c r="EF261" s="466"/>
      <c r="EG261" s="466"/>
      <c r="EH261" s="466"/>
      <c r="EI261" s="466"/>
      <c r="EJ261" s="466"/>
      <c r="EK261" s="465"/>
      <c r="EL261" s="465"/>
      <c r="EM261" s="465"/>
      <c r="EN261" s="465"/>
      <c r="EO261" s="466"/>
      <c r="EP261" s="466"/>
      <c r="EQ261" s="466"/>
      <c r="ER261" s="465"/>
      <c r="ES261" s="465"/>
      <c r="ET261" s="465"/>
      <c r="EU261" s="465"/>
      <c r="EV261" s="465"/>
      <c r="EW261" s="467"/>
      <c r="EX261" s="467" t="s">
        <v>1401</v>
      </c>
      <c r="EY261" s="467">
        <v>0</v>
      </c>
      <c r="EZ261" s="467">
        <v>0</v>
      </c>
      <c r="FA261" s="467">
        <v>0</v>
      </c>
      <c r="FB261" s="469" t="s">
        <v>1402</v>
      </c>
      <c r="FC261" s="467">
        <v>62.117280000000001</v>
      </c>
      <c r="FD261" s="469" t="s">
        <v>2059</v>
      </c>
      <c r="FE261" s="467">
        <v>1589.991</v>
      </c>
      <c r="FF261" s="469" t="s">
        <v>1404</v>
      </c>
      <c r="FG261" s="467">
        <v>0</v>
      </c>
      <c r="FH261" s="469" t="s">
        <v>1405</v>
      </c>
      <c r="FI261" s="467">
        <v>0</v>
      </c>
      <c r="FJ261" s="469" t="s">
        <v>1405</v>
      </c>
      <c r="FK261" s="467">
        <v>0</v>
      </c>
      <c r="FL261" s="472">
        <v>0</v>
      </c>
      <c r="FM261" s="473">
        <v>0</v>
      </c>
      <c r="FN261" s="473">
        <v>0</v>
      </c>
      <c r="FO261" s="473">
        <v>0</v>
      </c>
      <c r="FP261" s="473">
        <v>0</v>
      </c>
      <c r="FQ261" s="473">
        <v>0</v>
      </c>
      <c r="FR261" s="473">
        <v>0</v>
      </c>
      <c r="FS261" s="473">
        <v>0</v>
      </c>
      <c r="FT261" s="473">
        <v>0</v>
      </c>
      <c r="FU261" s="473">
        <v>0</v>
      </c>
      <c r="FV261" s="473">
        <v>0</v>
      </c>
      <c r="FW261" s="473">
        <v>0</v>
      </c>
      <c r="FX261" s="473">
        <v>0</v>
      </c>
      <c r="FY261" s="473">
        <v>0</v>
      </c>
      <c r="FZ261" s="473">
        <v>0</v>
      </c>
      <c r="GA261" s="473">
        <v>0</v>
      </c>
      <c r="GB261" s="473">
        <v>0</v>
      </c>
      <c r="GC261" s="473">
        <v>0</v>
      </c>
      <c r="GD261" s="473">
        <v>0</v>
      </c>
      <c r="GE261" s="473">
        <v>0</v>
      </c>
      <c r="GF261" s="473">
        <v>0</v>
      </c>
      <c r="GG261" s="473">
        <v>0</v>
      </c>
      <c r="GH261" s="473">
        <v>0</v>
      </c>
      <c r="GI261" s="473">
        <v>0</v>
      </c>
      <c r="GJ261" s="473">
        <v>0</v>
      </c>
      <c r="GK261" s="473">
        <v>0</v>
      </c>
      <c r="GL261" s="473">
        <v>0</v>
      </c>
      <c r="GM261" s="473">
        <v>0</v>
      </c>
      <c r="GN261" s="473">
        <v>0</v>
      </c>
      <c r="GO261" s="473">
        <v>0</v>
      </c>
      <c r="GP261" s="473">
        <v>0</v>
      </c>
      <c r="GQ261" s="473">
        <v>0</v>
      </c>
      <c r="GR261" s="473">
        <v>0</v>
      </c>
      <c r="GS261" s="473">
        <v>0</v>
      </c>
      <c r="GT261" s="473">
        <v>0</v>
      </c>
      <c r="GU261" s="473">
        <v>0</v>
      </c>
      <c r="GV261" s="473">
        <v>0</v>
      </c>
      <c r="GW261" s="473">
        <v>0</v>
      </c>
      <c r="GX261" s="473">
        <v>0</v>
      </c>
      <c r="GY261" s="473">
        <v>0</v>
      </c>
      <c r="GZ261" s="473">
        <v>0</v>
      </c>
      <c r="HA261" s="473">
        <v>0</v>
      </c>
      <c r="HB261" s="473">
        <v>0</v>
      </c>
      <c r="HC261" s="473">
        <v>0</v>
      </c>
      <c r="HD261" s="473">
        <v>0</v>
      </c>
      <c r="HE261" s="473">
        <v>0</v>
      </c>
      <c r="HF261" s="473">
        <v>0</v>
      </c>
      <c r="HG261" s="473">
        <v>0</v>
      </c>
      <c r="HH261" s="473">
        <v>0</v>
      </c>
      <c r="HI261" s="473">
        <v>0</v>
      </c>
      <c r="HJ261" s="473">
        <v>0</v>
      </c>
      <c r="HK261" s="473">
        <v>0</v>
      </c>
      <c r="HL261" s="473">
        <v>0</v>
      </c>
      <c r="HM261" s="473">
        <v>0</v>
      </c>
      <c r="HN261" s="473">
        <v>0</v>
      </c>
      <c r="HO261" s="473">
        <v>0</v>
      </c>
      <c r="HP261" s="473">
        <v>0</v>
      </c>
      <c r="HQ261" s="473">
        <v>0</v>
      </c>
      <c r="HR261" s="473">
        <v>0</v>
      </c>
      <c r="HS261" s="473">
        <v>0</v>
      </c>
      <c r="HT261" s="473">
        <v>0</v>
      </c>
      <c r="HU261" s="473">
        <v>0</v>
      </c>
      <c r="HV261" s="473">
        <v>0</v>
      </c>
      <c r="HW261" s="473">
        <v>0</v>
      </c>
      <c r="HX261" s="473">
        <v>0</v>
      </c>
      <c r="HY261" s="473">
        <v>0</v>
      </c>
      <c r="HZ261" s="473">
        <v>0</v>
      </c>
      <c r="IA261" s="473">
        <v>0</v>
      </c>
      <c r="IB261" s="473">
        <v>0</v>
      </c>
      <c r="IC261" s="473">
        <v>0</v>
      </c>
      <c r="ID261" s="473">
        <v>0</v>
      </c>
      <c r="IE261" s="473">
        <v>0</v>
      </c>
      <c r="IF261" s="473">
        <v>0</v>
      </c>
      <c r="IG261" s="473">
        <v>0</v>
      </c>
      <c r="IH261" s="473">
        <v>0</v>
      </c>
      <c r="II261" s="473">
        <v>0</v>
      </c>
      <c r="IJ261" s="473">
        <v>0</v>
      </c>
      <c r="IK261" s="473">
        <v>0</v>
      </c>
      <c r="IL261" s="473">
        <v>0</v>
      </c>
      <c r="IM261" s="473">
        <v>0</v>
      </c>
      <c r="IN261" s="473">
        <v>0</v>
      </c>
      <c r="IO261" s="473">
        <v>0</v>
      </c>
      <c r="IP261" s="473">
        <v>0</v>
      </c>
      <c r="IQ261" s="473">
        <v>0</v>
      </c>
      <c r="IR261" s="473">
        <v>0</v>
      </c>
      <c r="IS261" s="473">
        <v>0</v>
      </c>
      <c r="IT261" s="473">
        <v>0</v>
      </c>
      <c r="IU261" s="473">
        <v>0</v>
      </c>
      <c r="IV261" s="473">
        <v>0</v>
      </c>
      <c r="IW261" s="473">
        <v>0</v>
      </c>
      <c r="IX261" s="473">
        <v>0</v>
      </c>
      <c r="IY261" s="473">
        <v>0</v>
      </c>
      <c r="IZ261" s="473">
        <v>0</v>
      </c>
      <c r="JA261" s="473">
        <v>0</v>
      </c>
      <c r="JB261" s="473">
        <v>0</v>
      </c>
      <c r="JC261" s="473">
        <v>0</v>
      </c>
      <c r="JD261" s="473">
        <v>0</v>
      </c>
      <c r="JE261" s="473">
        <v>0</v>
      </c>
      <c r="JF261" s="473">
        <v>0</v>
      </c>
      <c r="JG261" s="473">
        <v>0</v>
      </c>
      <c r="JH261" s="473">
        <v>0</v>
      </c>
      <c r="JI261" s="467" t="s">
        <v>1416</v>
      </c>
      <c r="JJ261" s="467" t="s">
        <v>1416</v>
      </c>
      <c r="JK261" s="395"/>
      <c r="JL261" s="395"/>
      <c r="JM261" s="395"/>
      <c r="JN261" s="395"/>
      <c r="JO261" s="395"/>
      <c r="JP261" s="395"/>
      <c r="JQ261" s="395"/>
      <c r="JR261" s="395"/>
      <c r="JS261" s="395"/>
      <c r="JT261" s="395"/>
      <c r="JU261" s="395"/>
      <c r="JV261" s="395"/>
      <c r="JW261" s="395"/>
      <c r="JX261" s="395"/>
      <c r="JY261" s="395"/>
      <c r="JZ261" s="395"/>
      <c r="KA261" s="395"/>
      <c r="KB261" s="395"/>
      <c r="KC261" s="395"/>
      <c r="KD261" s="395"/>
      <c r="KE261" s="395"/>
      <c r="KF261" s="395"/>
      <c r="KG261" s="395"/>
      <c r="KH261" s="395"/>
      <c r="KI261" s="395"/>
      <c r="KJ261" s="395"/>
      <c r="KK261" s="395"/>
      <c r="KL261" s="395"/>
      <c r="KM261" s="395"/>
      <c r="KN261" s="395"/>
      <c r="KO261" s="395"/>
      <c r="KP261" s="395"/>
      <c r="KQ261" s="395"/>
      <c r="KR261" s="395"/>
      <c r="KS261" s="395"/>
      <c r="KT261" s="395"/>
      <c r="KU261" s="395"/>
      <c r="KV261" s="395"/>
      <c r="KW261" s="395"/>
      <c r="KX261" s="395"/>
      <c r="KY261" s="395"/>
      <c r="KZ261" s="395"/>
      <c r="LA261" s="395"/>
      <c r="LB261" s="395"/>
      <c r="LC261" s="395"/>
      <c r="LD261" s="395"/>
      <c r="LE261" s="395"/>
      <c r="LF261" s="395"/>
      <c r="LG261" s="395"/>
      <c r="LH261" s="395"/>
      <c r="LI261" s="395"/>
      <c r="LJ261" s="395"/>
      <c r="LK261" s="395"/>
      <c r="LL261" s="395"/>
      <c r="LM261" s="395"/>
      <c r="LN261" s="395"/>
      <c r="LO261" s="395"/>
      <c r="LP261" s="395"/>
      <c r="LQ261" s="395"/>
      <c r="LR261" s="395"/>
      <c r="LS261" s="395"/>
      <c r="LT261" s="395"/>
      <c r="LU261" s="395"/>
      <c r="LV261" s="395"/>
      <c r="LW261" s="395"/>
      <c r="LX261" s="395"/>
      <c r="LY261" s="395"/>
      <c r="LZ261" s="395"/>
      <c r="MA261" s="395"/>
      <c r="MB261" s="395"/>
      <c r="MC261" s="395"/>
      <c r="MD261" s="395"/>
      <c r="ME261" s="395"/>
      <c r="MF261" s="395"/>
      <c r="MG261" s="395"/>
      <c r="MH261" s="395"/>
      <c r="MI261" s="395"/>
      <c r="MJ261" s="395"/>
      <c r="MK261" s="395"/>
      <c r="ML261" s="395"/>
      <c r="MM261" s="395"/>
      <c r="MN261" s="395"/>
      <c r="MO261" s="395"/>
      <c r="MP261" s="395"/>
      <c r="MQ261" s="395"/>
      <c r="MR261" s="395"/>
      <c r="MS261" s="395"/>
      <c r="MT261" s="395"/>
      <c r="MU261" s="395"/>
      <c r="MV261" s="395"/>
      <c r="MW261" s="395"/>
      <c r="MX261" s="395"/>
      <c r="MY261" s="395"/>
      <c r="MZ261" s="395"/>
      <c r="NA261" s="395"/>
      <c r="NB261" s="395"/>
      <c r="NC261" s="395"/>
      <c r="ND261" s="395"/>
      <c r="NE261" s="395"/>
      <c r="NF261" s="395"/>
      <c r="NG261" s="489"/>
      <c r="NH261" s="475">
        <v>3.3930605180334772</v>
      </c>
      <c r="NI261" s="475">
        <v>28.237049631074594</v>
      </c>
      <c r="NJ261" s="475">
        <v>3.5850254028743995</v>
      </c>
      <c r="NK261" s="475">
        <v>4636.6517759999997</v>
      </c>
      <c r="NL261" s="475">
        <v>21.387985667872613</v>
      </c>
      <c r="NM261" s="475">
        <v>0.217609</v>
      </c>
      <c r="NN261" s="475">
        <v>0.62562499999999999</v>
      </c>
      <c r="NO261" s="475">
        <v>6.3469000000000012E-2</v>
      </c>
      <c r="NP261" s="475">
        <v>3.9936831783349613E-2</v>
      </c>
      <c r="NQ261" s="475">
        <v>0.52190272695057527</v>
      </c>
      <c r="NR261" s="475">
        <v>1.7749956874059689</v>
      </c>
      <c r="NS261" s="475">
        <v>0</v>
      </c>
      <c r="NT261" s="475">
        <v>16.013902007864179</v>
      </c>
      <c r="NU261" s="475">
        <v>0.60861239337852213</v>
      </c>
      <c r="NV261" s="475">
        <v>0</v>
      </c>
      <c r="NW261" s="475">
        <v>0.40020013254560766</v>
      </c>
      <c r="NX261" s="475">
        <v>0</v>
      </c>
      <c r="NY261" s="475">
        <v>0</v>
      </c>
      <c r="NZ261" s="475">
        <v>1.0817960561610585</v>
      </c>
      <c r="OA261" s="475">
        <v>2.034000003829136E-2</v>
      </c>
      <c r="OB261" s="475">
        <v>0.24000000000000016</v>
      </c>
      <c r="OC261" s="475">
        <v>1.177525412370459</v>
      </c>
      <c r="OD261" s="475">
        <v>7.3032612021425351E-14</v>
      </c>
      <c r="OE261" s="475">
        <v>6.3493038001270039E-13</v>
      </c>
      <c r="OF261" s="475">
        <v>0.1099999964237213</v>
      </c>
      <c r="OG261" s="475">
        <v>6.8739536404609683E-2</v>
      </c>
      <c r="OH261" s="475">
        <v>0.33408195883181968</v>
      </c>
      <c r="OI261" s="475">
        <v>0.11</v>
      </c>
      <c r="OJ261" s="475">
        <v>4.4099999999999993E-2</v>
      </c>
      <c r="OK261" s="475">
        <v>5.6461200000000003E-2</v>
      </c>
      <c r="OL261" s="475">
        <v>0.5688512254206779</v>
      </c>
      <c r="OM261" s="475" t="s">
        <v>1395</v>
      </c>
      <c r="ON261" s="475">
        <v>1</v>
      </c>
      <c r="OO261" s="475">
        <v>250</v>
      </c>
      <c r="OP261" s="490"/>
      <c r="OQ261" s="491" t="s">
        <v>1395</v>
      </c>
      <c r="OR261" s="478" t="s">
        <v>1395</v>
      </c>
      <c r="OS261" s="479">
        <v>950224</v>
      </c>
      <c r="OT261" s="479">
        <v>2050</v>
      </c>
      <c r="OU261" s="479" t="s">
        <v>1395</v>
      </c>
      <c r="OV261" s="479" t="s">
        <v>1395</v>
      </c>
      <c r="OW261" s="479">
        <v>0</v>
      </c>
      <c r="OX261" s="479">
        <v>1</v>
      </c>
      <c r="OY261" s="480">
        <v>1</v>
      </c>
      <c r="OZ261" s="480">
        <v>0.55986974606111606</v>
      </c>
      <c r="PA261" s="481"/>
      <c r="PB261" s="482">
        <v>3.3930605180334772</v>
      </c>
      <c r="PC261" s="483"/>
      <c r="PD261" s="478">
        <v>296.57298976949784</v>
      </c>
      <c r="PE261" s="479">
        <v>2.0767903171804875E-10</v>
      </c>
      <c r="PF261" s="479">
        <v>385.1561449297817</v>
      </c>
      <c r="PG261" s="480">
        <v>3.3930605180334772</v>
      </c>
      <c r="PH261" s="483"/>
      <c r="PI261" s="478">
        <v>3.3930605180334772</v>
      </c>
      <c r="PJ261" s="479">
        <v>148450</v>
      </c>
      <c r="PK261" s="479">
        <v>575</v>
      </c>
      <c r="PL261" s="479">
        <v>6.8934460333082814E-2</v>
      </c>
      <c r="PM261" s="484">
        <v>36</v>
      </c>
      <c r="PN261" s="479">
        <v>8172</v>
      </c>
      <c r="PO261" s="485">
        <v>2047</v>
      </c>
      <c r="PP261" s="479">
        <v>33</v>
      </c>
      <c r="PQ261" s="479">
        <v>0</v>
      </c>
      <c r="PR261" s="486" t="s">
        <v>2110</v>
      </c>
      <c r="PS261" s="486" t="s">
        <v>1595</v>
      </c>
      <c r="PT261" s="479">
        <v>1</v>
      </c>
      <c r="PU261" s="487" t="s">
        <v>2109</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row>
    <row r="262" spans="1:457" x14ac:dyDescent="0.35">
      <c r="A262" s="459" t="s">
        <v>2111</v>
      </c>
      <c r="B262" s="460">
        <v>3.46199497836656</v>
      </c>
      <c r="C262" s="488">
        <f>NPV(About!A$94,'H2 Data'!AE$2:BH$2)/30*AB262+B262</f>
        <v>4.7820990359951594</v>
      </c>
      <c r="D262" s="462" t="s">
        <v>1592</v>
      </c>
      <c r="E262" s="463" t="s">
        <v>2111</v>
      </c>
      <c r="F262" s="463" t="s">
        <v>1391</v>
      </c>
      <c r="G262" s="463" t="s">
        <v>1593</v>
      </c>
      <c r="H262" s="463" t="s">
        <v>2057</v>
      </c>
      <c r="I262" s="463" t="s">
        <v>1595</v>
      </c>
      <c r="J262" s="464">
        <v>2051</v>
      </c>
      <c r="K262" s="465">
        <v>575</v>
      </c>
      <c r="L262" s="466">
        <v>0.95</v>
      </c>
      <c r="M262" s="466">
        <v>2.3300000000000001E-2</v>
      </c>
      <c r="N262" s="466">
        <v>0.25</v>
      </c>
      <c r="O262" s="471">
        <v>0.11</v>
      </c>
      <c r="P262" s="465">
        <v>1</v>
      </c>
      <c r="Q262" s="465">
        <v>2</v>
      </c>
      <c r="R262" s="465">
        <v>30</v>
      </c>
      <c r="S262" s="467" t="s">
        <v>1395</v>
      </c>
      <c r="T262" s="468">
        <v>64757.999999999993</v>
      </c>
      <c r="U262" s="468">
        <v>638325</v>
      </c>
      <c r="V262" s="468">
        <v>222026</v>
      </c>
      <c r="W262" s="468">
        <v>44404</v>
      </c>
      <c r="X262" s="465">
        <v>0</v>
      </c>
      <c r="Y262" s="469" t="s">
        <v>2058</v>
      </c>
      <c r="Z262" s="470">
        <v>18.559999999999999</v>
      </c>
      <c r="AA262" s="469" t="s">
        <v>1397</v>
      </c>
      <c r="AB262" s="465">
        <v>8.9999999999999993E-3</v>
      </c>
      <c r="AC262" s="466">
        <v>0.7</v>
      </c>
      <c r="AD262" s="466">
        <v>0.7</v>
      </c>
      <c r="AE262" s="466">
        <v>0.7</v>
      </c>
      <c r="AF262" s="467" t="s">
        <v>1398</v>
      </c>
      <c r="AG262" s="465">
        <v>441</v>
      </c>
      <c r="AH262" s="465">
        <v>441</v>
      </c>
      <c r="AI262" s="465">
        <v>441</v>
      </c>
      <c r="AJ262" s="465">
        <v>30</v>
      </c>
      <c r="AK262" s="469" t="s">
        <v>1399</v>
      </c>
      <c r="AL262" s="466">
        <v>1</v>
      </c>
      <c r="AM262" s="466">
        <v>0</v>
      </c>
      <c r="AN262" s="469" t="s">
        <v>1400</v>
      </c>
      <c r="AO262" s="466"/>
      <c r="AP262" s="466"/>
      <c r="AQ262" s="466"/>
      <c r="AR262" s="466"/>
      <c r="AS262" s="466"/>
      <c r="AT262" s="466"/>
      <c r="AU262" s="466"/>
      <c r="AV262" s="466"/>
      <c r="AW262" s="466"/>
      <c r="AX262" s="466"/>
      <c r="AY262" s="466"/>
      <c r="AZ262" s="466"/>
      <c r="BA262" s="466"/>
      <c r="BB262" s="466"/>
      <c r="BC262" s="466"/>
      <c r="BD262" s="466"/>
      <c r="BE262" s="466"/>
      <c r="BF262" s="466"/>
      <c r="BG262" s="466"/>
      <c r="BH262" s="466"/>
      <c r="BI262" s="466"/>
      <c r="BJ262" s="466"/>
      <c r="BK262" s="466"/>
      <c r="BL262" s="466"/>
      <c r="BM262" s="466"/>
      <c r="BN262" s="466"/>
      <c r="BO262" s="466"/>
      <c r="BP262" s="466"/>
      <c r="BQ262" s="466"/>
      <c r="BR262" s="466"/>
      <c r="BS262" s="466"/>
      <c r="BT262" s="466"/>
      <c r="BU262" s="466"/>
      <c r="BV262" s="466"/>
      <c r="BW262" s="466"/>
      <c r="BX262" s="466"/>
      <c r="BY262" s="466"/>
      <c r="BZ262" s="466"/>
      <c r="CA262" s="466"/>
      <c r="CB262" s="466"/>
      <c r="CC262" s="466"/>
      <c r="CD262" s="466"/>
      <c r="CE262" s="466"/>
      <c r="CF262" s="466"/>
      <c r="CG262" s="466"/>
      <c r="CH262" s="466"/>
      <c r="CI262" s="466"/>
      <c r="CJ262" s="466"/>
      <c r="CK262" s="466"/>
      <c r="CL262" s="466"/>
      <c r="CM262" s="466"/>
      <c r="CN262" s="466"/>
      <c r="CO262" s="466"/>
      <c r="CP262" s="466"/>
      <c r="CQ262" s="466"/>
      <c r="CR262" s="466"/>
      <c r="CS262" s="466"/>
      <c r="CT262" s="466"/>
      <c r="CU262" s="466"/>
      <c r="CV262" s="466"/>
      <c r="CW262" s="466"/>
      <c r="CX262" s="466"/>
      <c r="CY262" s="466"/>
      <c r="CZ262" s="466"/>
      <c r="DA262" s="466"/>
      <c r="DB262" s="466"/>
      <c r="DC262" s="466"/>
      <c r="DD262" s="466"/>
      <c r="DE262" s="466"/>
      <c r="DF262" s="466"/>
      <c r="DG262" s="466"/>
      <c r="DH262" s="466"/>
      <c r="DI262" s="466"/>
      <c r="DJ262" s="466"/>
      <c r="DK262" s="466"/>
      <c r="DL262" s="466"/>
      <c r="DM262" s="466"/>
      <c r="DN262" s="466"/>
      <c r="DO262" s="466"/>
      <c r="DP262" s="466"/>
      <c r="DQ262" s="466"/>
      <c r="DR262" s="466"/>
      <c r="DS262" s="466"/>
      <c r="DT262" s="466"/>
      <c r="DU262" s="466"/>
      <c r="DV262" s="466"/>
      <c r="DW262" s="471"/>
      <c r="DX262" s="466"/>
      <c r="DY262" s="466"/>
      <c r="DZ262" s="466"/>
      <c r="EA262" s="466"/>
      <c r="EB262" s="466"/>
      <c r="EC262" s="466"/>
      <c r="ED262" s="466"/>
      <c r="EE262" s="466"/>
      <c r="EF262" s="466"/>
      <c r="EG262" s="466"/>
      <c r="EH262" s="466"/>
      <c r="EI262" s="466"/>
      <c r="EJ262" s="466"/>
      <c r="EK262" s="465"/>
      <c r="EL262" s="465"/>
      <c r="EM262" s="465"/>
      <c r="EN262" s="465"/>
      <c r="EO262" s="466"/>
      <c r="EP262" s="466"/>
      <c r="EQ262" s="466"/>
      <c r="ER262" s="465"/>
      <c r="ES262" s="465"/>
      <c r="ET262" s="465"/>
      <c r="EU262" s="465"/>
      <c r="EV262" s="465"/>
      <c r="EW262" s="467"/>
      <c r="EX262" s="467" t="s">
        <v>1401</v>
      </c>
      <c r="EY262" s="467">
        <v>0</v>
      </c>
      <c r="EZ262" s="467">
        <v>0</v>
      </c>
      <c r="FA262" s="467">
        <v>0</v>
      </c>
      <c r="FB262" s="469" t="s">
        <v>1402</v>
      </c>
      <c r="FC262" s="467">
        <v>62.117280000000001</v>
      </c>
      <c r="FD262" s="469" t="s">
        <v>2059</v>
      </c>
      <c r="FE262" s="467">
        <v>1589.991</v>
      </c>
      <c r="FF262" s="469" t="s">
        <v>1404</v>
      </c>
      <c r="FG262" s="467">
        <v>0</v>
      </c>
      <c r="FH262" s="469" t="s">
        <v>1405</v>
      </c>
      <c r="FI262" s="467">
        <v>0</v>
      </c>
      <c r="FJ262" s="469" t="s">
        <v>1405</v>
      </c>
      <c r="FK262" s="467">
        <v>0</v>
      </c>
      <c r="FL262" s="472">
        <v>0</v>
      </c>
      <c r="FM262" s="473">
        <v>0</v>
      </c>
      <c r="FN262" s="473">
        <v>0</v>
      </c>
      <c r="FO262" s="473">
        <v>0</v>
      </c>
      <c r="FP262" s="473">
        <v>0</v>
      </c>
      <c r="FQ262" s="473">
        <v>0</v>
      </c>
      <c r="FR262" s="473">
        <v>0</v>
      </c>
      <c r="FS262" s="473">
        <v>0</v>
      </c>
      <c r="FT262" s="473">
        <v>0</v>
      </c>
      <c r="FU262" s="473">
        <v>0</v>
      </c>
      <c r="FV262" s="473">
        <v>0</v>
      </c>
      <c r="FW262" s="473">
        <v>0</v>
      </c>
      <c r="FX262" s="473">
        <v>0</v>
      </c>
      <c r="FY262" s="473">
        <v>0</v>
      </c>
      <c r="FZ262" s="473">
        <v>0</v>
      </c>
      <c r="GA262" s="473">
        <v>0</v>
      </c>
      <c r="GB262" s="473">
        <v>0</v>
      </c>
      <c r="GC262" s="473">
        <v>0</v>
      </c>
      <c r="GD262" s="473">
        <v>0</v>
      </c>
      <c r="GE262" s="473">
        <v>0</v>
      </c>
      <c r="GF262" s="473">
        <v>0</v>
      </c>
      <c r="GG262" s="473">
        <v>0</v>
      </c>
      <c r="GH262" s="473">
        <v>0</v>
      </c>
      <c r="GI262" s="473">
        <v>0</v>
      </c>
      <c r="GJ262" s="473">
        <v>0</v>
      </c>
      <c r="GK262" s="473">
        <v>0</v>
      </c>
      <c r="GL262" s="473">
        <v>0</v>
      </c>
      <c r="GM262" s="473">
        <v>0</v>
      </c>
      <c r="GN262" s="473">
        <v>0</v>
      </c>
      <c r="GO262" s="473">
        <v>0</v>
      </c>
      <c r="GP262" s="473">
        <v>0</v>
      </c>
      <c r="GQ262" s="473">
        <v>0</v>
      </c>
      <c r="GR262" s="473">
        <v>0</v>
      </c>
      <c r="GS262" s="473">
        <v>0</v>
      </c>
      <c r="GT262" s="473">
        <v>0</v>
      </c>
      <c r="GU262" s="473">
        <v>0</v>
      </c>
      <c r="GV262" s="473">
        <v>0</v>
      </c>
      <c r="GW262" s="473">
        <v>0</v>
      </c>
      <c r="GX262" s="473">
        <v>0</v>
      </c>
      <c r="GY262" s="473">
        <v>0</v>
      </c>
      <c r="GZ262" s="473">
        <v>0</v>
      </c>
      <c r="HA262" s="473">
        <v>0</v>
      </c>
      <c r="HB262" s="473">
        <v>0</v>
      </c>
      <c r="HC262" s="473">
        <v>0</v>
      </c>
      <c r="HD262" s="473">
        <v>0</v>
      </c>
      <c r="HE262" s="473">
        <v>0</v>
      </c>
      <c r="HF262" s="473">
        <v>0</v>
      </c>
      <c r="HG262" s="473">
        <v>0</v>
      </c>
      <c r="HH262" s="473">
        <v>0</v>
      </c>
      <c r="HI262" s="473">
        <v>0</v>
      </c>
      <c r="HJ262" s="473">
        <v>0</v>
      </c>
      <c r="HK262" s="473">
        <v>0</v>
      </c>
      <c r="HL262" s="473">
        <v>0</v>
      </c>
      <c r="HM262" s="473">
        <v>0</v>
      </c>
      <c r="HN262" s="473">
        <v>0</v>
      </c>
      <c r="HO262" s="473">
        <v>0</v>
      </c>
      <c r="HP262" s="473">
        <v>0</v>
      </c>
      <c r="HQ262" s="473">
        <v>0</v>
      </c>
      <c r="HR262" s="473">
        <v>0</v>
      </c>
      <c r="HS262" s="473">
        <v>0</v>
      </c>
      <c r="HT262" s="473">
        <v>0</v>
      </c>
      <c r="HU262" s="473">
        <v>0</v>
      </c>
      <c r="HV262" s="473">
        <v>0</v>
      </c>
      <c r="HW262" s="473">
        <v>0</v>
      </c>
      <c r="HX262" s="473">
        <v>0</v>
      </c>
      <c r="HY262" s="473">
        <v>0</v>
      </c>
      <c r="HZ262" s="473">
        <v>0</v>
      </c>
      <c r="IA262" s="473">
        <v>0</v>
      </c>
      <c r="IB262" s="473">
        <v>0</v>
      </c>
      <c r="IC262" s="473">
        <v>0</v>
      </c>
      <c r="ID262" s="473">
        <v>0</v>
      </c>
      <c r="IE262" s="473">
        <v>0</v>
      </c>
      <c r="IF262" s="473">
        <v>0</v>
      </c>
      <c r="IG262" s="473">
        <v>0</v>
      </c>
      <c r="IH262" s="473">
        <v>0</v>
      </c>
      <c r="II262" s="473">
        <v>0</v>
      </c>
      <c r="IJ262" s="473">
        <v>0</v>
      </c>
      <c r="IK262" s="473">
        <v>0</v>
      </c>
      <c r="IL262" s="473">
        <v>0</v>
      </c>
      <c r="IM262" s="473">
        <v>0</v>
      </c>
      <c r="IN262" s="473">
        <v>0</v>
      </c>
      <c r="IO262" s="473">
        <v>0</v>
      </c>
      <c r="IP262" s="473">
        <v>0</v>
      </c>
      <c r="IQ262" s="473">
        <v>0</v>
      </c>
      <c r="IR262" s="473">
        <v>0</v>
      </c>
      <c r="IS262" s="473">
        <v>0</v>
      </c>
      <c r="IT262" s="473">
        <v>0</v>
      </c>
      <c r="IU262" s="473">
        <v>0</v>
      </c>
      <c r="IV262" s="473">
        <v>0</v>
      </c>
      <c r="IW262" s="473">
        <v>0</v>
      </c>
      <c r="IX262" s="473">
        <v>0</v>
      </c>
      <c r="IY262" s="473">
        <v>0</v>
      </c>
      <c r="IZ262" s="473">
        <v>0</v>
      </c>
      <c r="JA262" s="473">
        <v>0</v>
      </c>
      <c r="JB262" s="473">
        <v>0</v>
      </c>
      <c r="JC262" s="473">
        <v>0</v>
      </c>
      <c r="JD262" s="473">
        <v>0</v>
      </c>
      <c r="JE262" s="473">
        <v>0</v>
      </c>
      <c r="JF262" s="473">
        <v>0</v>
      </c>
      <c r="JG262" s="473">
        <v>0</v>
      </c>
      <c r="JH262" s="473">
        <v>0</v>
      </c>
      <c r="JI262" s="467" t="s">
        <v>1416</v>
      </c>
      <c r="JJ262" s="467" t="s">
        <v>1416</v>
      </c>
      <c r="JK262" s="395"/>
      <c r="JL262" s="395"/>
      <c r="JM262" s="395"/>
      <c r="JN262" s="395"/>
      <c r="JO262" s="395"/>
      <c r="JP262" s="395"/>
      <c r="JQ262" s="395"/>
      <c r="JR262" s="395"/>
      <c r="JS262" s="395"/>
      <c r="JT262" s="395"/>
      <c r="JU262" s="395"/>
      <c r="JV262" s="395"/>
      <c r="JW262" s="395"/>
      <c r="JX262" s="395"/>
      <c r="JY262" s="395"/>
      <c r="JZ262" s="395"/>
      <c r="KA262" s="395"/>
      <c r="KB262" s="395"/>
      <c r="KC262" s="395"/>
      <c r="KD262" s="395"/>
      <c r="KE262" s="395"/>
      <c r="KF262" s="395"/>
      <c r="KG262" s="395"/>
      <c r="KH262" s="395"/>
      <c r="KI262" s="395"/>
      <c r="KJ262" s="395"/>
      <c r="KK262" s="395"/>
      <c r="KL262" s="395"/>
      <c r="KM262" s="395"/>
      <c r="KN262" s="395"/>
      <c r="KO262" s="395"/>
      <c r="KP262" s="395"/>
      <c r="KQ262" s="395"/>
      <c r="KR262" s="395"/>
      <c r="KS262" s="395"/>
      <c r="KT262" s="395"/>
      <c r="KU262" s="395"/>
      <c r="KV262" s="395"/>
      <c r="KW262" s="395"/>
      <c r="KX262" s="395"/>
      <c r="KY262" s="395"/>
      <c r="KZ262" s="395"/>
      <c r="LA262" s="395"/>
      <c r="LB262" s="395"/>
      <c r="LC262" s="395"/>
      <c r="LD262" s="395"/>
      <c r="LE262" s="395"/>
      <c r="LF262" s="395"/>
      <c r="LG262" s="395"/>
      <c r="LH262" s="395"/>
      <c r="LI262" s="395"/>
      <c r="LJ262" s="395"/>
      <c r="LK262" s="395"/>
      <c r="LL262" s="395"/>
      <c r="LM262" s="395"/>
      <c r="LN262" s="395"/>
      <c r="LO262" s="395"/>
      <c r="LP262" s="395"/>
      <c r="LQ262" s="395"/>
      <c r="LR262" s="395"/>
      <c r="LS262" s="395"/>
      <c r="LT262" s="395"/>
      <c r="LU262" s="395"/>
      <c r="LV262" s="395"/>
      <c r="LW262" s="395"/>
      <c r="LX262" s="395"/>
      <c r="LY262" s="395"/>
      <c r="LZ262" s="395"/>
      <c r="MA262" s="395"/>
      <c r="MB262" s="395"/>
      <c r="MC262" s="395"/>
      <c r="MD262" s="395"/>
      <c r="ME262" s="395"/>
      <c r="MF262" s="395"/>
      <c r="MG262" s="395"/>
      <c r="MH262" s="395"/>
      <c r="MI262" s="395"/>
      <c r="MJ262" s="395"/>
      <c r="MK262" s="395"/>
      <c r="ML262" s="395"/>
      <c r="MM262" s="395"/>
      <c r="MN262" s="395"/>
      <c r="MO262" s="395"/>
      <c r="MP262" s="395"/>
      <c r="MQ262" s="395"/>
      <c r="MR262" s="395"/>
      <c r="MS262" s="395"/>
      <c r="MT262" s="395"/>
      <c r="MU262" s="395"/>
      <c r="MV262" s="395"/>
      <c r="MW262" s="395"/>
      <c r="MX262" s="395"/>
      <c r="MY262" s="395"/>
      <c r="MZ262" s="395"/>
      <c r="NA262" s="395"/>
      <c r="NB262" s="395"/>
      <c r="NC262" s="395"/>
      <c r="ND262" s="395"/>
      <c r="NE262" s="395"/>
      <c r="NF262" s="395"/>
      <c r="NG262" s="489"/>
      <c r="NH262" s="475">
        <v>3.46199497836656</v>
      </c>
      <c r="NI262" s="475">
        <v>28.81072220996651</v>
      </c>
      <c r="NJ262" s="475">
        <v>3.6580006977233723</v>
      </c>
      <c r="NK262" s="475">
        <v>4637.074943999999</v>
      </c>
      <c r="NL262" s="475">
        <v>21.824862916050456</v>
      </c>
      <c r="NM262" s="475">
        <v>0.222026</v>
      </c>
      <c r="NN262" s="475">
        <v>0.63832500000000003</v>
      </c>
      <c r="NO262" s="475">
        <v>6.4757999999999982E-2</v>
      </c>
      <c r="NP262" s="475">
        <v>4.0747579458882237E-2</v>
      </c>
      <c r="NQ262" s="475">
        <v>0.53249731149728186</v>
      </c>
      <c r="NR262" s="475">
        <v>1.8110086740608327</v>
      </c>
      <c r="NS262" s="475">
        <v>0</v>
      </c>
      <c r="NT262" s="475">
        <v>16.341386104825489</v>
      </c>
      <c r="NU262" s="475">
        <v>0.6210372757220769</v>
      </c>
      <c r="NV262" s="475">
        <v>0</v>
      </c>
      <c r="NW262" s="475">
        <v>0.40838402398674645</v>
      </c>
      <c r="NX262" s="475">
        <v>0</v>
      </c>
      <c r="NY262" s="475">
        <v>0</v>
      </c>
      <c r="NZ262" s="475">
        <v>1.1039453670402664</v>
      </c>
      <c r="OA262" s="475">
        <v>2.033999999787121E-2</v>
      </c>
      <c r="OB262" s="475">
        <v>0.24000000000000016</v>
      </c>
      <c r="OC262" s="475">
        <v>1.2015984884505841</v>
      </c>
      <c r="OD262" s="475">
        <v>6.705727238370691E-14</v>
      </c>
      <c r="OE262" s="475">
        <v>5.8298201664636596E-13</v>
      </c>
      <c r="OF262" s="475">
        <v>0.1099999964237213</v>
      </c>
      <c r="OG262" s="475">
        <v>6.8738767504692086E-2</v>
      </c>
      <c r="OH262" s="475">
        <v>0.33412146087658068</v>
      </c>
      <c r="OI262" s="475">
        <v>0.11</v>
      </c>
      <c r="OJ262" s="475">
        <v>4.41E-2</v>
      </c>
      <c r="OK262" s="475">
        <v>5.6461200000000003E-2</v>
      </c>
      <c r="OL262" s="475">
        <v>0.55751144393940855</v>
      </c>
      <c r="OM262" s="475" t="s">
        <v>1395</v>
      </c>
      <c r="ON262" s="475">
        <v>1</v>
      </c>
      <c r="OO262" s="475">
        <v>251</v>
      </c>
      <c r="OP262" s="490"/>
      <c r="OQ262" s="491" t="s">
        <v>1395</v>
      </c>
      <c r="OR262" s="478" t="s">
        <v>1395</v>
      </c>
      <c r="OS262" s="479">
        <v>969513</v>
      </c>
      <c r="OT262" s="479">
        <v>2051</v>
      </c>
      <c r="OU262" s="479" t="s">
        <v>1395</v>
      </c>
      <c r="OV262" s="479" t="s">
        <v>1395</v>
      </c>
      <c r="OW262" s="479">
        <v>0</v>
      </c>
      <c r="OX262" s="479">
        <v>1</v>
      </c>
      <c r="OY262" s="480">
        <v>1</v>
      </c>
      <c r="OZ262" s="480">
        <v>0.54870900490375907</v>
      </c>
      <c r="PA262" s="481"/>
      <c r="PB262" s="482">
        <v>3.46199497836656</v>
      </c>
      <c r="PC262" s="483"/>
      <c r="PD262" s="478">
        <v>296.56134127502185</v>
      </c>
      <c r="PE262" s="479">
        <v>1.8688600888745368E-10</v>
      </c>
      <c r="PF262" s="479">
        <v>385.19532229061014</v>
      </c>
      <c r="PG262" s="480">
        <v>3.46199497836656</v>
      </c>
      <c r="PH262" s="483"/>
      <c r="PI262" s="478">
        <v>3.46199497836656</v>
      </c>
      <c r="PJ262" s="479">
        <v>149025</v>
      </c>
      <c r="PK262" s="479">
        <v>575</v>
      </c>
      <c r="PL262" s="479">
        <v>7.0344707483244395E-2</v>
      </c>
      <c r="PM262" s="484">
        <v>36</v>
      </c>
      <c r="PN262" s="479">
        <v>8136</v>
      </c>
      <c r="PO262" s="485">
        <v>2048</v>
      </c>
      <c r="PP262" s="479">
        <v>33</v>
      </c>
      <c r="PQ262" s="479">
        <v>0</v>
      </c>
      <c r="PR262" s="486" t="s">
        <v>2112</v>
      </c>
      <c r="PS262" s="486" t="s">
        <v>1595</v>
      </c>
      <c r="PT262" s="479">
        <v>1</v>
      </c>
      <c r="PU262" s="487" t="s">
        <v>2111</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row>
    <row r="263" spans="1:457" x14ac:dyDescent="0.35">
      <c r="A263" s="459" t="s">
        <v>2113</v>
      </c>
      <c r="B263" s="460">
        <v>3.5323396858498044</v>
      </c>
      <c r="C263" s="488">
        <f>NPV(About!A$94,'H2 Data'!AE$2:BH$2)/30*AB263+B263</f>
        <v>4.8524437434784042</v>
      </c>
      <c r="D263" s="462" t="s">
        <v>1592</v>
      </c>
      <c r="E263" s="463" t="s">
        <v>2113</v>
      </c>
      <c r="F263" s="463" t="s">
        <v>1391</v>
      </c>
      <c r="G263" s="463" t="s">
        <v>1593</v>
      </c>
      <c r="H263" s="463" t="s">
        <v>2057</v>
      </c>
      <c r="I263" s="463" t="s">
        <v>1595</v>
      </c>
      <c r="J263" s="464">
        <v>2052</v>
      </c>
      <c r="K263" s="465">
        <v>575</v>
      </c>
      <c r="L263" s="466">
        <v>0.95</v>
      </c>
      <c r="M263" s="466">
        <v>2.3300000000000001E-2</v>
      </c>
      <c r="N263" s="466">
        <v>0.25</v>
      </c>
      <c r="O263" s="471">
        <v>0.11</v>
      </c>
      <c r="P263" s="465">
        <v>1</v>
      </c>
      <c r="Q263" s="465">
        <v>2</v>
      </c>
      <c r="R263" s="465">
        <v>30</v>
      </c>
      <c r="S263" s="467" t="s">
        <v>1395</v>
      </c>
      <c r="T263" s="468">
        <v>66072</v>
      </c>
      <c r="U263" s="468">
        <v>651282.99999999988</v>
      </c>
      <c r="V263" s="468">
        <v>226532.99999999997</v>
      </c>
      <c r="W263" s="468">
        <v>45304.999999999993</v>
      </c>
      <c r="X263" s="465">
        <v>0</v>
      </c>
      <c r="Y263" s="469" t="s">
        <v>2058</v>
      </c>
      <c r="Z263" s="470">
        <v>18.559999999999999</v>
      </c>
      <c r="AA263" s="469" t="s">
        <v>1397</v>
      </c>
      <c r="AB263" s="465">
        <v>8.9999999999999993E-3</v>
      </c>
      <c r="AC263" s="466">
        <v>0.7</v>
      </c>
      <c r="AD263" s="466">
        <v>0.7</v>
      </c>
      <c r="AE263" s="466">
        <v>0.7</v>
      </c>
      <c r="AF263" s="467" t="s">
        <v>1398</v>
      </c>
      <c r="AG263" s="465">
        <v>441</v>
      </c>
      <c r="AH263" s="465">
        <v>441</v>
      </c>
      <c r="AI263" s="465">
        <v>441</v>
      </c>
      <c r="AJ263" s="465">
        <v>30</v>
      </c>
      <c r="AK263" s="469" t="s">
        <v>1399</v>
      </c>
      <c r="AL263" s="466">
        <v>1</v>
      </c>
      <c r="AM263" s="466">
        <v>0</v>
      </c>
      <c r="AN263" s="469" t="s">
        <v>1400</v>
      </c>
      <c r="AO263" s="466"/>
      <c r="AP263" s="466"/>
      <c r="AQ263" s="466"/>
      <c r="AR263" s="466"/>
      <c r="AS263" s="466"/>
      <c r="AT263" s="466"/>
      <c r="AU263" s="466"/>
      <c r="AV263" s="466"/>
      <c r="AW263" s="466"/>
      <c r="AX263" s="466"/>
      <c r="AY263" s="466"/>
      <c r="AZ263" s="466"/>
      <c r="BA263" s="466"/>
      <c r="BB263" s="466"/>
      <c r="BC263" s="466"/>
      <c r="BD263" s="466"/>
      <c r="BE263" s="466"/>
      <c r="BF263" s="466"/>
      <c r="BG263" s="466"/>
      <c r="BH263" s="466"/>
      <c r="BI263" s="466"/>
      <c r="BJ263" s="466"/>
      <c r="BK263" s="466"/>
      <c r="BL263" s="466"/>
      <c r="BM263" s="466"/>
      <c r="BN263" s="466"/>
      <c r="BO263" s="466"/>
      <c r="BP263" s="466"/>
      <c r="BQ263" s="466"/>
      <c r="BR263" s="466"/>
      <c r="BS263" s="466"/>
      <c r="BT263" s="466"/>
      <c r="BU263" s="466"/>
      <c r="BV263" s="466"/>
      <c r="BW263" s="466"/>
      <c r="BX263" s="466"/>
      <c r="BY263" s="466"/>
      <c r="BZ263" s="466"/>
      <c r="CA263" s="466"/>
      <c r="CB263" s="466"/>
      <c r="CC263" s="466"/>
      <c r="CD263" s="466"/>
      <c r="CE263" s="466"/>
      <c r="CF263" s="466"/>
      <c r="CG263" s="466"/>
      <c r="CH263" s="466"/>
      <c r="CI263" s="466"/>
      <c r="CJ263" s="466"/>
      <c r="CK263" s="466"/>
      <c r="CL263" s="466"/>
      <c r="CM263" s="466"/>
      <c r="CN263" s="466"/>
      <c r="CO263" s="466"/>
      <c r="CP263" s="466"/>
      <c r="CQ263" s="466"/>
      <c r="CR263" s="466"/>
      <c r="CS263" s="466"/>
      <c r="CT263" s="466"/>
      <c r="CU263" s="466"/>
      <c r="CV263" s="466"/>
      <c r="CW263" s="466"/>
      <c r="CX263" s="466"/>
      <c r="CY263" s="466"/>
      <c r="CZ263" s="466"/>
      <c r="DA263" s="466"/>
      <c r="DB263" s="466"/>
      <c r="DC263" s="466"/>
      <c r="DD263" s="466"/>
      <c r="DE263" s="466"/>
      <c r="DF263" s="466"/>
      <c r="DG263" s="466"/>
      <c r="DH263" s="466"/>
      <c r="DI263" s="466"/>
      <c r="DJ263" s="466"/>
      <c r="DK263" s="466"/>
      <c r="DL263" s="466"/>
      <c r="DM263" s="466"/>
      <c r="DN263" s="466"/>
      <c r="DO263" s="466"/>
      <c r="DP263" s="466"/>
      <c r="DQ263" s="466"/>
      <c r="DR263" s="466"/>
      <c r="DS263" s="466"/>
      <c r="DT263" s="466"/>
      <c r="DU263" s="466"/>
      <c r="DV263" s="466"/>
      <c r="DW263" s="471"/>
      <c r="DX263" s="466"/>
      <c r="DY263" s="466"/>
      <c r="DZ263" s="466"/>
      <c r="EA263" s="466"/>
      <c r="EB263" s="466"/>
      <c r="EC263" s="466"/>
      <c r="ED263" s="466"/>
      <c r="EE263" s="466"/>
      <c r="EF263" s="466"/>
      <c r="EG263" s="466"/>
      <c r="EH263" s="466"/>
      <c r="EI263" s="466"/>
      <c r="EJ263" s="466"/>
      <c r="EK263" s="465"/>
      <c r="EL263" s="465"/>
      <c r="EM263" s="465"/>
      <c r="EN263" s="465"/>
      <c r="EO263" s="466"/>
      <c r="EP263" s="466"/>
      <c r="EQ263" s="466"/>
      <c r="ER263" s="465"/>
      <c r="ES263" s="465"/>
      <c r="ET263" s="465"/>
      <c r="EU263" s="465"/>
      <c r="EV263" s="465"/>
      <c r="EW263" s="467"/>
      <c r="EX263" s="467" t="s">
        <v>1401</v>
      </c>
      <c r="EY263" s="467">
        <v>0</v>
      </c>
      <c r="EZ263" s="467">
        <v>0</v>
      </c>
      <c r="FA263" s="467">
        <v>0</v>
      </c>
      <c r="FB263" s="469" t="s">
        <v>1402</v>
      </c>
      <c r="FC263" s="467">
        <v>62.117280000000001</v>
      </c>
      <c r="FD263" s="469" t="s">
        <v>2059</v>
      </c>
      <c r="FE263" s="467">
        <v>1589.991</v>
      </c>
      <c r="FF263" s="469" t="s">
        <v>1404</v>
      </c>
      <c r="FG263" s="467">
        <v>0</v>
      </c>
      <c r="FH263" s="469" t="s">
        <v>1405</v>
      </c>
      <c r="FI263" s="467">
        <v>0</v>
      </c>
      <c r="FJ263" s="469" t="s">
        <v>1405</v>
      </c>
      <c r="FK263" s="467">
        <v>0</v>
      </c>
      <c r="FL263" s="472">
        <v>0</v>
      </c>
      <c r="FM263" s="473">
        <v>0</v>
      </c>
      <c r="FN263" s="473">
        <v>0</v>
      </c>
      <c r="FO263" s="473">
        <v>0</v>
      </c>
      <c r="FP263" s="473">
        <v>0</v>
      </c>
      <c r="FQ263" s="473">
        <v>0</v>
      </c>
      <c r="FR263" s="473">
        <v>0</v>
      </c>
      <c r="FS263" s="473">
        <v>0</v>
      </c>
      <c r="FT263" s="473">
        <v>0</v>
      </c>
      <c r="FU263" s="473">
        <v>0</v>
      </c>
      <c r="FV263" s="473">
        <v>0</v>
      </c>
      <c r="FW263" s="473">
        <v>0</v>
      </c>
      <c r="FX263" s="473">
        <v>0</v>
      </c>
      <c r="FY263" s="473">
        <v>0</v>
      </c>
      <c r="FZ263" s="473">
        <v>0</v>
      </c>
      <c r="GA263" s="473">
        <v>0</v>
      </c>
      <c r="GB263" s="473">
        <v>0</v>
      </c>
      <c r="GC263" s="473">
        <v>0</v>
      </c>
      <c r="GD263" s="473">
        <v>0</v>
      </c>
      <c r="GE263" s="473">
        <v>0</v>
      </c>
      <c r="GF263" s="473">
        <v>0</v>
      </c>
      <c r="GG263" s="473">
        <v>0</v>
      </c>
      <c r="GH263" s="473">
        <v>0</v>
      </c>
      <c r="GI263" s="473">
        <v>0</v>
      </c>
      <c r="GJ263" s="473">
        <v>0</v>
      </c>
      <c r="GK263" s="473">
        <v>0</v>
      </c>
      <c r="GL263" s="473">
        <v>0</v>
      </c>
      <c r="GM263" s="473">
        <v>0</v>
      </c>
      <c r="GN263" s="473">
        <v>0</v>
      </c>
      <c r="GO263" s="473">
        <v>0</v>
      </c>
      <c r="GP263" s="473">
        <v>0</v>
      </c>
      <c r="GQ263" s="473">
        <v>0</v>
      </c>
      <c r="GR263" s="473">
        <v>0</v>
      </c>
      <c r="GS263" s="473">
        <v>0</v>
      </c>
      <c r="GT263" s="473">
        <v>0</v>
      </c>
      <c r="GU263" s="473">
        <v>0</v>
      </c>
      <c r="GV263" s="473">
        <v>0</v>
      </c>
      <c r="GW263" s="473">
        <v>0</v>
      </c>
      <c r="GX263" s="473">
        <v>0</v>
      </c>
      <c r="GY263" s="473">
        <v>0</v>
      </c>
      <c r="GZ263" s="473">
        <v>0</v>
      </c>
      <c r="HA263" s="473">
        <v>0</v>
      </c>
      <c r="HB263" s="473">
        <v>0</v>
      </c>
      <c r="HC263" s="473">
        <v>0</v>
      </c>
      <c r="HD263" s="473">
        <v>0</v>
      </c>
      <c r="HE263" s="473">
        <v>0</v>
      </c>
      <c r="HF263" s="473">
        <v>0</v>
      </c>
      <c r="HG263" s="473">
        <v>0</v>
      </c>
      <c r="HH263" s="473">
        <v>0</v>
      </c>
      <c r="HI263" s="473">
        <v>0</v>
      </c>
      <c r="HJ263" s="473">
        <v>0</v>
      </c>
      <c r="HK263" s="473">
        <v>0</v>
      </c>
      <c r="HL263" s="473">
        <v>0</v>
      </c>
      <c r="HM263" s="473">
        <v>0</v>
      </c>
      <c r="HN263" s="473">
        <v>0</v>
      </c>
      <c r="HO263" s="473">
        <v>0</v>
      </c>
      <c r="HP263" s="473">
        <v>0</v>
      </c>
      <c r="HQ263" s="473">
        <v>0</v>
      </c>
      <c r="HR263" s="473">
        <v>0</v>
      </c>
      <c r="HS263" s="473">
        <v>0</v>
      </c>
      <c r="HT263" s="473">
        <v>0</v>
      </c>
      <c r="HU263" s="473">
        <v>0</v>
      </c>
      <c r="HV263" s="473">
        <v>0</v>
      </c>
      <c r="HW263" s="473">
        <v>0</v>
      </c>
      <c r="HX263" s="473">
        <v>0</v>
      </c>
      <c r="HY263" s="473">
        <v>0</v>
      </c>
      <c r="HZ263" s="473">
        <v>0</v>
      </c>
      <c r="IA263" s="473">
        <v>0</v>
      </c>
      <c r="IB263" s="473">
        <v>0</v>
      </c>
      <c r="IC263" s="473">
        <v>0</v>
      </c>
      <c r="ID263" s="473">
        <v>0</v>
      </c>
      <c r="IE263" s="473">
        <v>0</v>
      </c>
      <c r="IF263" s="473">
        <v>0</v>
      </c>
      <c r="IG263" s="473">
        <v>0</v>
      </c>
      <c r="IH263" s="473">
        <v>0</v>
      </c>
      <c r="II263" s="473">
        <v>0</v>
      </c>
      <c r="IJ263" s="473">
        <v>0</v>
      </c>
      <c r="IK263" s="473">
        <v>0</v>
      </c>
      <c r="IL263" s="473">
        <v>0</v>
      </c>
      <c r="IM263" s="473">
        <v>0</v>
      </c>
      <c r="IN263" s="473">
        <v>0</v>
      </c>
      <c r="IO263" s="473">
        <v>0</v>
      </c>
      <c r="IP263" s="473">
        <v>0</v>
      </c>
      <c r="IQ263" s="473">
        <v>0</v>
      </c>
      <c r="IR263" s="473">
        <v>0</v>
      </c>
      <c r="IS263" s="473">
        <v>0</v>
      </c>
      <c r="IT263" s="473">
        <v>0</v>
      </c>
      <c r="IU263" s="473">
        <v>0</v>
      </c>
      <c r="IV263" s="473">
        <v>0</v>
      </c>
      <c r="IW263" s="473">
        <v>0</v>
      </c>
      <c r="IX263" s="473">
        <v>0</v>
      </c>
      <c r="IY263" s="473">
        <v>0</v>
      </c>
      <c r="IZ263" s="473">
        <v>0</v>
      </c>
      <c r="JA263" s="473">
        <v>0</v>
      </c>
      <c r="JB263" s="473">
        <v>0</v>
      </c>
      <c r="JC263" s="473">
        <v>0</v>
      </c>
      <c r="JD263" s="473">
        <v>0</v>
      </c>
      <c r="JE263" s="473">
        <v>0</v>
      </c>
      <c r="JF263" s="473">
        <v>0</v>
      </c>
      <c r="JG263" s="473">
        <v>0</v>
      </c>
      <c r="JH263" s="473">
        <v>0</v>
      </c>
      <c r="JI263" s="467" t="s">
        <v>1416</v>
      </c>
      <c r="JJ263" s="467" t="s">
        <v>1416</v>
      </c>
      <c r="JK263" s="395"/>
      <c r="JL263" s="395"/>
      <c r="JM263" s="395"/>
      <c r="JN263" s="395"/>
      <c r="JO263" s="395"/>
      <c r="JP263" s="395"/>
      <c r="JQ263" s="395"/>
      <c r="JR263" s="395"/>
      <c r="JS263" s="395"/>
      <c r="JT263" s="395"/>
      <c r="JU263" s="395"/>
      <c r="JV263" s="395"/>
      <c r="JW263" s="395"/>
      <c r="JX263" s="395"/>
      <c r="JY263" s="395"/>
      <c r="JZ263" s="395"/>
      <c r="KA263" s="395"/>
      <c r="KB263" s="395"/>
      <c r="KC263" s="395"/>
      <c r="KD263" s="395"/>
      <c r="KE263" s="395"/>
      <c r="KF263" s="395"/>
      <c r="KG263" s="395"/>
      <c r="KH263" s="395"/>
      <c r="KI263" s="395"/>
      <c r="KJ263" s="395"/>
      <c r="KK263" s="395"/>
      <c r="KL263" s="395"/>
      <c r="KM263" s="395"/>
      <c r="KN263" s="395"/>
      <c r="KO263" s="395"/>
      <c r="KP263" s="395"/>
      <c r="KQ263" s="395"/>
      <c r="KR263" s="395"/>
      <c r="KS263" s="395"/>
      <c r="KT263" s="395"/>
      <c r="KU263" s="395"/>
      <c r="KV263" s="395"/>
      <c r="KW263" s="395"/>
      <c r="KX263" s="395"/>
      <c r="KY263" s="395"/>
      <c r="KZ263" s="395"/>
      <c r="LA263" s="395"/>
      <c r="LB263" s="395"/>
      <c r="LC263" s="395"/>
      <c r="LD263" s="395"/>
      <c r="LE263" s="395"/>
      <c r="LF263" s="395"/>
      <c r="LG263" s="395"/>
      <c r="LH263" s="395"/>
      <c r="LI263" s="395"/>
      <c r="LJ263" s="395"/>
      <c r="LK263" s="395"/>
      <c r="LL263" s="395"/>
      <c r="LM263" s="395"/>
      <c r="LN263" s="395"/>
      <c r="LO263" s="395"/>
      <c r="LP263" s="395"/>
      <c r="LQ263" s="395"/>
      <c r="LR263" s="395"/>
      <c r="LS263" s="395"/>
      <c r="LT263" s="395"/>
      <c r="LU263" s="395"/>
      <c r="LV263" s="395"/>
      <c r="LW263" s="395"/>
      <c r="LX263" s="395"/>
      <c r="LY263" s="395"/>
      <c r="LZ263" s="395"/>
      <c r="MA263" s="395"/>
      <c r="MB263" s="395"/>
      <c r="MC263" s="395"/>
      <c r="MD263" s="395"/>
      <c r="ME263" s="395"/>
      <c r="MF263" s="395"/>
      <c r="MG263" s="395"/>
      <c r="MH263" s="395"/>
      <c r="MI263" s="395"/>
      <c r="MJ263" s="395"/>
      <c r="MK263" s="395"/>
      <c r="ML263" s="395"/>
      <c r="MM263" s="395"/>
      <c r="MN263" s="395"/>
      <c r="MO263" s="395"/>
      <c r="MP263" s="395"/>
      <c r="MQ263" s="395"/>
      <c r="MR263" s="395"/>
      <c r="MS263" s="395"/>
      <c r="MT263" s="395"/>
      <c r="MU263" s="395"/>
      <c r="MV263" s="395"/>
      <c r="MW263" s="395"/>
      <c r="MX263" s="395"/>
      <c r="MY263" s="395"/>
      <c r="MZ263" s="395"/>
      <c r="NA263" s="395"/>
      <c r="NB263" s="395"/>
      <c r="NC263" s="395"/>
      <c r="ND263" s="395"/>
      <c r="NE263" s="395"/>
      <c r="NF263" s="395"/>
      <c r="NG263" s="489"/>
      <c r="NH263" s="475">
        <v>3.5323396858498044</v>
      </c>
      <c r="NI263" s="475">
        <v>29.396130865642075</v>
      </c>
      <c r="NJ263" s="475">
        <v>3.732344799067302</v>
      </c>
      <c r="NK263" s="475">
        <v>4637.074943999999</v>
      </c>
      <c r="NL263" s="475">
        <v>22.26799707287546</v>
      </c>
      <c r="NM263" s="475">
        <v>0.22653299999999998</v>
      </c>
      <c r="NN263" s="475">
        <v>0.65128299999999983</v>
      </c>
      <c r="NO263" s="475">
        <v>6.6072000000000006E-2</v>
      </c>
      <c r="NP263" s="475">
        <v>4.1574693466623368E-2</v>
      </c>
      <c r="NQ263" s="475">
        <v>0.54330659668703507</v>
      </c>
      <c r="NR263" s="475">
        <v>1.8477557874705202</v>
      </c>
      <c r="NS263" s="475">
        <v>0</v>
      </c>
      <c r="NT263" s="475">
        <v>16.673524336228493</v>
      </c>
      <c r="NU263" s="475">
        <v>0.63363821389520802</v>
      </c>
      <c r="NV263" s="475">
        <v>0</v>
      </c>
      <c r="NW263" s="475">
        <v>0.41660326526260966</v>
      </c>
      <c r="NX263" s="475">
        <v>0</v>
      </c>
      <c r="NY263" s="475">
        <v>0</v>
      </c>
      <c r="NZ263" s="475">
        <v>1.1261314863983507</v>
      </c>
      <c r="OA263" s="475">
        <v>2.0339999988655457E-2</v>
      </c>
      <c r="OB263" s="475">
        <v>0.24000000000000016</v>
      </c>
      <c r="OC263" s="475">
        <v>1.2259026927915284</v>
      </c>
      <c r="OD263" s="475">
        <v>6.718027983532676E-14</v>
      </c>
      <c r="OE263" s="475">
        <v>5.8405141791573971E-13</v>
      </c>
      <c r="OF263" s="475">
        <v>0.1099999964237213</v>
      </c>
      <c r="OG263" s="475">
        <v>6.8733265995979315E-2</v>
      </c>
      <c r="OH263" s="475">
        <v>0.33394830293556488</v>
      </c>
      <c r="OI263" s="475">
        <v>0.11</v>
      </c>
      <c r="OJ263" s="475">
        <v>4.41E-2</v>
      </c>
      <c r="OK263" s="475">
        <v>5.6461200000000003E-2</v>
      </c>
      <c r="OL263" s="475">
        <v>0.54636757256116397</v>
      </c>
      <c r="OM263" s="475" t="s">
        <v>1395</v>
      </c>
      <c r="ON263" s="475">
        <v>1</v>
      </c>
      <c r="OO263" s="475">
        <v>252</v>
      </c>
      <c r="OP263" s="490"/>
      <c r="OQ263" s="491" t="s">
        <v>1395</v>
      </c>
      <c r="OR263" s="478" t="s">
        <v>1395</v>
      </c>
      <c r="OS263" s="479">
        <v>989192.99999999988</v>
      </c>
      <c r="OT263" s="479">
        <v>2052</v>
      </c>
      <c r="OU263" s="479" t="s">
        <v>1395</v>
      </c>
      <c r="OV263" s="479" t="s">
        <v>1395</v>
      </c>
      <c r="OW263" s="479">
        <v>0</v>
      </c>
      <c r="OX263" s="479">
        <v>1</v>
      </c>
      <c r="OY263" s="480">
        <v>1</v>
      </c>
      <c r="OZ263" s="480">
        <v>0.53777074794812707</v>
      </c>
      <c r="PA263" s="481"/>
      <c r="PB263" s="482">
        <v>3.5323396858498044</v>
      </c>
      <c r="PC263" s="483"/>
      <c r="PD263" s="478">
        <v>296.53313231452682</v>
      </c>
      <c r="PE263" s="479">
        <v>1.8348638438807896E-10</v>
      </c>
      <c r="PF263" s="479">
        <v>385.13125011260348</v>
      </c>
      <c r="PG263" s="480">
        <v>3.5323396858498044</v>
      </c>
      <c r="PH263" s="483"/>
      <c r="PI263" s="478">
        <v>3.5323396858498044</v>
      </c>
      <c r="PJ263" s="479">
        <v>149600</v>
      </c>
      <c r="PK263" s="479">
        <v>575</v>
      </c>
      <c r="PL263" s="479">
        <v>6.1919249153937024</v>
      </c>
      <c r="PM263" s="484">
        <v>36</v>
      </c>
      <c r="PN263" s="479">
        <v>8100</v>
      </c>
      <c r="PO263" s="485">
        <v>2049</v>
      </c>
      <c r="PP263" s="479">
        <v>33</v>
      </c>
      <c r="PQ263" s="479">
        <v>0</v>
      </c>
      <c r="PR263" s="486" t="s">
        <v>2114</v>
      </c>
      <c r="PS263" s="486" t="s">
        <v>1595</v>
      </c>
      <c r="PT263" s="479">
        <v>1</v>
      </c>
      <c r="PU263" s="487" t="s">
        <v>2113</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row>
    <row r="264" spans="1:457" x14ac:dyDescent="0.35">
      <c r="A264" s="459" t="s">
        <v>2115</v>
      </c>
      <c r="B264" s="460">
        <v>9.7242646012435063</v>
      </c>
      <c r="C264" s="488">
        <f>NPV(About!A$94,'H2 Data'!AE$2:BH$2)/30*AB264+B264</f>
        <v>9.7242646012435063</v>
      </c>
      <c r="D264" s="462" t="s">
        <v>1592</v>
      </c>
      <c r="E264" s="463" t="s">
        <v>2115</v>
      </c>
      <c r="F264" s="463" t="s">
        <v>1391</v>
      </c>
      <c r="G264" s="463" t="s">
        <v>1392</v>
      </c>
      <c r="H264" s="463" t="s">
        <v>2057</v>
      </c>
      <c r="I264" s="463" t="s">
        <v>1394</v>
      </c>
      <c r="J264" s="464">
        <v>2025</v>
      </c>
      <c r="K264" s="465">
        <v>100</v>
      </c>
      <c r="L264" s="466">
        <v>0.16</v>
      </c>
      <c r="M264" s="466">
        <v>2.3300000000000001E-2</v>
      </c>
      <c r="N264" s="466">
        <v>0.25</v>
      </c>
      <c r="O264" s="471">
        <v>0.12</v>
      </c>
      <c r="P264" s="465">
        <v>1</v>
      </c>
      <c r="Q264" s="465">
        <v>2</v>
      </c>
      <c r="R264" s="465">
        <v>30</v>
      </c>
      <c r="S264" s="467" t="s">
        <v>1395</v>
      </c>
      <c r="T264" s="468">
        <v>100238.00000000001</v>
      </c>
      <c r="U264" s="468">
        <v>988059</v>
      </c>
      <c r="V264" s="468">
        <v>343673</v>
      </c>
      <c r="W264" s="468">
        <v>28639.000000000004</v>
      </c>
      <c r="X264" s="465">
        <v>0</v>
      </c>
      <c r="Y264" s="469" t="s">
        <v>2116</v>
      </c>
      <c r="Z264" s="470">
        <v>19.48</v>
      </c>
      <c r="AA264" s="469" t="s">
        <v>1397</v>
      </c>
      <c r="AB264" s="465">
        <v>0</v>
      </c>
      <c r="AC264" s="466">
        <v>0</v>
      </c>
      <c r="AD264" s="466">
        <v>0.48</v>
      </c>
      <c r="AE264" s="466">
        <v>0.48</v>
      </c>
      <c r="AF264" s="467" t="s">
        <v>1398</v>
      </c>
      <c r="AG264" s="465">
        <v>491.1</v>
      </c>
      <c r="AH264" s="465">
        <v>491.1</v>
      </c>
      <c r="AI264" s="465">
        <v>491.1</v>
      </c>
      <c r="AJ264" s="465">
        <v>30</v>
      </c>
      <c r="AK264" s="469" t="s">
        <v>1399</v>
      </c>
      <c r="AL264" s="466">
        <v>0.91</v>
      </c>
      <c r="AM264" s="466">
        <v>0.01</v>
      </c>
      <c r="AN264" s="469" t="s">
        <v>1400</v>
      </c>
      <c r="AO264" s="466"/>
      <c r="AP264" s="466"/>
      <c r="AQ264" s="466"/>
      <c r="AR264" s="466"/>
      <c r="AS264" s="466"/>
      <c r="AT264" s="466"/>
      <c r="AU264" s="466"/>
      <c r="AV264" s="466"/>
      <c r="AW264" s="466"/>
      <c r="AX264" s="466"/>
      <c r="AY264" s="466"/>
      <c r="AZ264" s="466"/>
      <c r="BA264" s="466"/>
      <c r="BB264" s="466"/>
      <c r="BC264" s="466"/>
      <c r="BD264" s="466"/>
      <c r="BE264" s="466"/>
      <c r="BF264" s="466"/>
      <c r="BG264" s="466"/>
      <c r="BH264" s="466"/>
      <c r="BI264" s="466"/>
      <c r="BJ264" s="466"/>
      <c r="BK264" s="466"/>
      <c r="BL264" s="466"/>
      <c r="BM264" s="466"/>
      <c r="BN264" s="466"/>
      <c r="BO264" s="466"/>
      <c r="BP264" s="466"/>
      <c r="BQ264" s="466"/>
      <c r="BR264" s="466"/>
      <c r="BS264" s="466"/>
      <c r="BT264" s="466"/>
      <c r="BU264" s="466"/>
      <c r="BV264" s="466"/>
      <c r="BW264" s="466"/>
      <c r="BX264" s="466"/>
      <c r="BY264" s="466"/>
      <c r="BZ264" s="466"/>
      <c r="CA264" s="466"/>
      <c r="CB264" s="466"/>
      <c r="CC264" s="466"/>
      <c r="CD264" s="466"/>
      <c r="CE264" s="466"/>
      <c r="CF264" s="466"/>
      <c r="CG264" s="466"/>
      <c r="CH264" s="466"/>
      <c r="CI264" s="466"/>
      <c r="CJ264" s="466"/>
      <c r="CK264" s="466"/>
      <c r="CL264" s="466"/>
      <c r="CM264" s="466"/>
      <c r="CN264" s="466"/>
      <c r="CO264" s="466"/>
      <c r="CP264" s="466"/>
      <c r="CQ264" s="466"/>
      <c r="CR264" s="466"/>
      <c r="CS264" s="466"/>
      <c r="CT264" s="466"/>
      <c r="CU264" s="466"/>
      <c r="CV264" s="466"/>
      <c r="CW264" s="466"/>
      <c r="CX264" s="466"/>
      <c r="CY264" s="466"/>
      <c r="CZ264" s="466"/>
      <c r="DA264" s="466"/>
      <c r="DB264" s="466"/>
      <c r="DC264" s="466"/>
      <c r="DD264" s="466"/>
      <c r="DE264" s="466"/>
      <c r="DF264" s="466"/>
      <c r="DG264" s="466"/>
      <c r="DH264" s="466"/>
      <c r="DI264" s="466"/>
      <c r="DJ264" s="466"/>
      <c r="DK264" s="466"/>
      <c r="DL264" s="466"/>
      <c r="DM264" s="466"/>
      <c r="DN264" s="466"/>
      <c r="DO264" s="466"/>
      <c r="DP264" s="466"/>
      <c r="DQ264" s="466"/>
      <c r="DR264" s="466"/>
      <c r="DS264" s="466"/>
      <c r="DT264" s="466"/>
      <c r="DU264" s="466"/>
      <c r="DV264" s="466"/>
      <c r="DW264" s="471"/>
      <c r="DX264" s="466"/>
      <c r="DY264" s="466"/>
      <c r="DZ264" s="466"/>
      <c r="EA264" s="466"/>
      <c r="EB264" s="466"/>
      <c r="EC264" s="466"/>
      <c r="ED264" s="466"/>
      <c r="EE264" s="466"/>
      <c r="EF264" s="466"/>
      <c r="EG264" s="466"/>
      <c r="EH264" s="466"/>
      <c r="EI264" s="466"/>
      <c r="EJ264" s="466"/>
      <c r="EK264" s="465"/>
      <c r="EL264" s="465"/>
      <c r="EM264" s="465"/>
      <c r="EN264" s="465"/>
      <c r="EO264" s="466"/>
      <c r="EP264" s="466"/>
      <c r="EQ264" s="466"/>
      <c r="ER264" s="465"/>
      <c r="ES264" s="465"/>
      <c r="ET264" s="465"/>
      <c r="EU264" s="465"/>
      <c r="EV264" s="465"/>
      <c r="EW264" s="467"/>
      <c r="EX264" s="467" t="s">
        <v>1401</v>
      </c>
      <c r="EY264" s="467">
        <v>0</v>
      </c>
      <c r="EZ264" s="467">
        <v>0</v>
      </c>
      <c r="FA264" s="467">
        <v>0</v>
      </c>
      <c r="FB264" s="469" t="s">
        <v>1402</v>
      </c>
      <c r="FC264" s="467">
        <v>100</v>
      </c>
      <c r="FD264" s="469" t="s">
        <v>2059</v>
      </c>
      <c r="FE264" s="467">
        <v>0</v>
      </c>
      <c r="FF264" s="469" t="s">
        <v>1404</v>
      </c>
      <c r="FG264" s="467">
        <v>0</v>
      </c>
      <c r="FH264" s="469" t="s">
        <v>1405</v>
      </c>
      <c r="FI264" s="467">
        <v>0</v>
      </c>
      <c r="FJ264" s="469" t="s">
        <v>1405</v>
      </c>
      <c r="FK264" s="467">
        <v>0</v>
      </c>
      <c r="FL264" s="472">
        <v>1</v>
      </c>
      <c r="FM264" s="473">
        <v>0</v>
      </c>
      <c r="FN264" s="473">
        <v>0</v>
      </c>
      <c r="FO264" s="473">
        <v>0</v>
      </c>
      <c r="FP264" s="473">
        <v>0</v>
      </c>
      <c r="FQ264" s="473">
        <v>0</v>
      </c>
      <c r="FR264" s="473">
        <v>0</v>
      </c>
      <c r="FS264" s="473">
        <v>0</v>
      </c>
      <c r="FT264" s="473">
        <v>0</v>
      </c>
      <c r="FU264" s="473">
        <v>0</v>
      </c>
      <c r="FV264" s="473">
        <v>132349</v>
      </c>
      <c r="FW264" s="473">
        <v>0</v>
      </c>
      <c r="FX264" s="473">
        <v>0</v>
      </c>
      <c r="FY264" s="473">
        <v>0</v>
      </c>
      <c r="FZ264" s="473">
        <v>0</v>
      </c>
      <c r="GA264" s="473">
        <v>0</v>
      </c>
      <c r="GB264" s="473">
        <v>0</v>
      </c>
      <c r="GC264" s="473">
        <v>0</v>
      </c>
      <c r="GD264" s="473">
        <v>0</v>
      </c>
      <c r="GE264" s="473">
        <v>0</v>
      </c>
      <c r="GF264" s="473">
        <v>94507</v>
      </c>
      <c r="GG264" s="473">
        <v>0</v>
      </c>
      <c r="GH264" s="473">
        <v>0</v>
      </c>
      <c r="GI264" s="473">
        <v>0</v>
      </c>
      <c r="GJ264" s="473">
        <v>0</v>
      </c>
      <c r="GK264" s="473">
        <v>0</v>
      </c>
      <c r="GL264" s="473">
        <v>0</v>
      </c>
      <c r="GM264" s="473">
        <v>0</v>
      </c>
      <c r="GN264" s="473">
        <v>0</v>
      </c>
      <c r="GO264" s="473">
        <v>0</v>
      </c>
      <c r="GP264" s="473">
        <v>0</v>
      </c>
      <c r="GQ264" s="473">
        <v>0</v>
      </c>
      <c r="GR264" s="473">
        <v>0</v>
      </c>
      <c r="GS264" s="473">
        <v>0</v>
      </c>
      <c r="GT264" s="473">
        <v>0</v>
      </c>
      <c r="GU264" s="473">
        <v>0</v>
      </c>
      <c r="GV264" s="473">
        <v>0</v>
      </c>
      <c r="GW264" s="473">
        <v>0</v>
      </c>
      <c r="GX264" s="473">
        <v>0</v>
      </c>
      <c r="GY264" s="473">
        <v>0</v>
      </c>
      <c r="GZ264" s="473">
        <v>0</v>
      </c>
      <c r="HA264" s="473">
        <v>0</v>
      </c>
      <c r="HB264" s="473">
        <v>0</v>
      </c>
      <c r="HC264" s="473">
        <v>0</v>
      </c>
      <c r="HD264" s="473">
        <v>0</v>
      </c>
      <c r="HE264" s="473">
        <v>0</v>
      </c>
      <c r="HF264" s="473">
        <v>0</v>
      </c>
      <c r="HG264" s="473">
        <v>0</v>
      </c>
      <c r="HH264" s="473">
        <v>0</v>
      </c>
      <c r="HI264" s="473">
        <v>0</v>
      </c>
      <c r="HJ264" s="473">
        <v>0</v>
      </c>
      <c r="HK264" s="473">
        <v>0</v>
      </c>
      <c r="HL264" s="473">
        <v>0</v>
      </c>
      <c r="HM264" s="473">
        <v>0</v>
      </c>
      <c r="HN264" s="473">
        <v>0</v>
      </c>
      <c r="HO264" s="473">
        <v>0</v>
      </c>
      <c r="HP264" s="473">
        <v>0</v>
      </c>
      <c r="HQ264" s="473">
        <v>0</v>
      </c>
      <c r="HR264" s="473">
        <v>0</v>
      </c>
      <c r="HS264" s="473">
        <v>0</v>
      </c>
      <c r="HT264" s="473">
        <v>0</v>
      </c>
      <c r="HU264" s="473">
        <v>0</v>
      </c>
      <c r="HV264" s="473">
        <v>0</v>
      </c>
      <c r="HW264" s="473">
        <v>0</v>
      </c>
      <c r="HX264" s="473">
        <v>0</v>
      </c>
      <c r="HY264" s="473">
        <v>0</v>
      </c>
      <c r="HZ264" s="473">
        <v>0</v>
      </c>
      <c r="IA264" s="473">
        <v>0</v>
      </c>
      <c r="IB264" s="473">
        <v>0</v>
      </c>
      <c r="IC264" s="473">
        <v>0</v>
      </c>
      <c r="ID264" s="473">
        <v>0</v>
      </c>
      <c r="IE264" s="473">
        <v>0</v>
      </c>
      <c r="IF264" s="473">
        <v>0</v>
      </c>
      <c r="IG264" s="473">
        <v>0</v>
      </c>
      <c r="IH264" s="473">
        <v>0</v>
      </c>
      <c r="II264" s="473">
        <v>0</v>
      </c>
      <c r="IJ264" s="473">
        <v>0</v>
      </c>
      <c r="IK264" s="473">
        <v>0</v>
      </c>
      <c r="IL264" s="473">
        <v>0</v>
      </c>
      <c r="IM264" s="473">
        <v>0</v>
      </c>
      <c r="IN264" s="473">
        <v>0</v>
      </c>
      <c r="IO264" s="473">
        <v>0</v>
      </c>
      <c r="IP264" s="473">
        <v>0</v>
      </c>
      <c r="IQ264" s="473">
        <v>0</v>
      </c>
      <c r="IR264" s="473">
        <v>0</v>
      </c>
      <c r="IS264" s="473">
        <v>0</v>
      </c>
      <c r="IT264" s="473">
        <v>0</v>
      </c>
      <c r="IU264" s="473">
        <v>0</v>
      </c>
      <c r="IV264" s="473">
        <v>0</v>
      </c>
      <c r="IW264" s="473">
        <v>0</v>
      </c>
      <c r="IX264" s="473">
        <v>0</v>
      </c>
      <c r="IY264" s="473">
        <v>0</v>
      </c>
      <c r="IZ264" s="473">
        <v>0</v>
      </c>
      <c r="JA264" s="473">
        <v>0</v>
      </c>
      <c r="JB264" s="473">
        <v>0</v>
      </c>
      <c r="JC264" s="473">
        <v>0</v>
      </c>
      <c r="JD264" s="473">
        <v>0</v>
      </c>
      <c r="JE264" s="473">
        <v>0</v>
      </c>
      <c r="JF264" s="473">
        <v>0</v>
      </c>
      <c r="JG264" s="473">
        <v>0</v>
      </c>
      <c r="JH264" s="473">
        <v>0</v>
      </c>
      <c r="JI264" s="467" t="s">
        <v>1406</v>
      </c>
      <c r="JJ264" s="467" t="s">
        <v>1406</v>
      </c>
      <c r="JK264" s="395"/>
      <c r="JL264" s="395"/>
      <c r="JM264" s="395"/>
      <c r="JN264" s="395"/>
      <c r="JO264" s="395"/>
      <c r="JP264" s="395"/>
      <c r="JQ264" s="395"/>
      <c r="JR264" s="395"/>
      <c r="JS264" s="395"/>
      <c r="JT264" s="395"/>
      <c r="JU264" s="395"/>
      <c r="JV264" s="395"/>
      <c r="JW264" s="395"/>
      <c r="JX264" s="395"/>
      <c r="JY264" s="395"/>
      <c r="JZ264" s="395"/>
      <c r="KA264" s="395"/>
      <c r="KB264" s="395"/>
      <c r="KC264" s="395"/>
      <c r="KD264" s="395"/>
      <c r="KE264" s="395"/>
      <c r="KF264" s="395"/>
      <c r="KG264" s="395"/>
      <c r="KH264" s="395"/>
      <c r="KI264" s="395"/>
      <c r="KJ264" s="395"/>
      <c r="KK264" s="395"/>
      <c r="KL264" s="395"/>
      <c r="KM264" s="395"/>
      <c r="KN264" s="395"/>
      <c r="KO264" s="395"/>
      <c r="KP264" s="395"/>
      <c r="KQ264" s="395"/>
      <c r="KR264" s="395"/>
      <c r="KS264" s="395"/>
      <c r="KT264" s="395"/>
      <c r="KU264" s="395"/>
      <c r="KV264" s="395"/>
      <c r="KW264" s="395"/>
      <c r="KX264" s="395"/>
      <c r="KY264" s="395"/>
      <c r="KZ264" s="395"/>
      <c r="LA264" s="395"/>
      <c r="LB264" s="395"/>
      <c r="LC264" s="395"/>
      <c r="LD264" s="395"/>
      <c r="LE264" s="395"/>
      <c r="LF264" s="395"/>
      <c r="LG264" s="395"/>
      <c r="LH264" s="395"/>
      <c r="LI264" s="395"/>
      <c r="LJ264" s="395"/>
      <c r="LK264" s="395"/>
      <c r="LL264" s="395"/>
      <c r="LM264" s="395"/>
      <c r="LN264" s="395"/>
      <c r="LO264" s="395"/>
      <c r="LP264" s="395"/>
      <c r="LQ264" s="395"/>
      <c r="LR264" s="395"/>
      <c r="LS264" s="395"/>
      <c r="LT264" s="395"/>
      <c r="LU264" s="395"/>
      <c r="LV264" s="395"/>
      <c r="LW264" s="395"/>
      <c r="LX264" s="395"/>
      <c r="LY264" s="395"/>
      <c r="LZ264" s="395"/>
      <c r="MA264" s="395"/>
      <c r="MB264" s="395"/>
      <c r="MC264" s="395"/>
      <c r="MD264" s="395"/>
      <c r="ME264" s="395"/>
      <c r="MF264" s="395"/>
      <c r="MG264" s="395"/>
      <c r="MH264" s="395"/>
      <c r="MI264" s="395"/>
      <c r="MJ264" s="395"/>
      <c r="MK264" s="395"/>
      <c r="ML264" s="395"/>
      <c r="MM264" s="395"/>
      <c r="MN264" s="395"/>
      <c r="MO264" s="395"/>
      <c r="MP264" s="395"/>
      <c r="MQ264" s="395"/>
      <c r="MR264" s="395"/>
      <c r="MS264" s="395"/>
      <c r="MT264" s="395"/>
      <c r="MU264" s="395"/>
      <c r="MV264" s="395"/>
      <c r="MW264" s="395"/>
      <c r="MX264" s="395"/>
      <c r="MY264" s="395"/>
      <c r="MZ264" s="395"/>
      <c r="NA264" s="395"/>
      <c r="NB264" s="395"/>
      <c r="NC264" s="395"/>
      <c r="ND264" s="395"/>
      <c r="NE264" s="395"/>
      <c r="NF264" s="395"/>
      <c r="NG264" s="489"/>
      <c r="NH264" s="475">
        <v>9.7242646012435063</v>
      </c>
      <c r="NI264" s="475">
        <v>13.629529265102899</v>
      </c>
      <c r="NJ264" s="475">
        <v>2.6701877560402529</v>
      </c>
      <c r="NK264" s="475">
        <v>647.1485442380357</v>
      </c>
      <c r="NL264" s="475">
        <v>8.6529693548637177</v>
      </c>
      <c r="NM264" s="475">
        <v>0.34367300000000001</v>
      </c>
      <c r="NN264" s="475">
        <v>0.98805900000000002</v>
      </c>
      <c r="NO264" s="475">
        <v>0.10023800000000001</v>
      </c>
      <c r="NP264" s="475">
        <v>3.1392652090239274E-2</v>
      </c>
      <c r="NQ264" s="475">
        <v>0.64046103819322353</v>
      </c>
      <c r="NR264" s="475">
        <v>1.1679041169574353</v>
      </c>
      <c r="NS264" s="475">
        <v>0</v>
      </c>
      <c r="NT264" s="475">
        <v>1.7239641932768925</v>
      </c>
      <c r="NU264" s="475">
        <v>4.0439258867841473E-3</v>
      </c>
      <c r="NV264" s="475">
        <v>0</v>
      </c>
      <c r="NW264" s="475">
        <v>0.92434816333185199</v>
      </c>
      <c r="NX264" s="475">
        <v>0</v>
      </c>
      <c r="NY264" s="475">
        <v>0</v>
      </c>
      <c r="NZ264" s="475">
        <v>2.7456068530370525</v>
      </c>
      <c r="OA264" s="475">
        <v>2.2669191919365023E-2</v>
      </c>
      <c r="OB264" s="475">
        <v>0.24000000000000016</v>
      </c>
      <c r="OC264" s="475">
        <v>2.0354596085879901</v>
      </c>
      <c r="OD264" s="475">
        <v>1.2049541632189E-15</v>
      </c>
      <c r="OE264" s="475">
        <v>9.7061274573349252E-15</v>
      </c>
      <c r="OF264" s="475">
        <v>0.11999999880790704</v>
      </c>
      <c r="OG264" s="475">
        <v>9.134860932826995E-2</v>
      </c>
      <c r="OH264" s="475">
        <v>0.29276720536165624</v>
      </c>
      <c r="OI264" s="475">
        <v>0.12</v>
      </c>
      <c r="OJ264" s="475">
        <v>4.9110000000000001E-2</v>
      </c>
      <c r="OK264" s="475">
        <v>8.0315327999999991E-2</v>
      </c>
      <c r="OL264" s="475">
        <v>0.92610481721912519</v>
      </c>
      <c r="OM264" s="475" t="s">
        <v>1395</v>
      </c>
      <c r="ON264" s="475">
        <v>1</v>
      </c>
      <c r="OO264" s="475">
        <v>253</v>
      </c>
      <c r="OP264" s="490"/>
      <c r="OQ264" s="491" t="s">
        <v>1395</v>
      </c>
      <c r="OR264" s="478" t="s">
        <v>1395</v>
      </c>
      <c r="OS264" s="479">
        <v>1687465</v>
      </c>
      <c r="OT264" s="479">
        <v>2025</v>
      </c>
      <c r="OU264" s="479" t="s">
        <v>1395</v>
      </c>
      <c r="OV264" s="479" t="s">
        <v>1395</v>
      </c>
      <c r="OW264" s="479">
        <v>0</v>
      </c>
      <c r="OX264" s="479">
        <v>1</v>
      </c>
      <c r="OY264" s="480">
        <v>1</v>
      </c>
      <c r="OZ264" s="480">
        <v>0.92610481721912519</v>
      </c>
      <c r="PA264" s="481"/>
      <c r="PB264" s="482">
        <v>9.7242646012435063</v>
      </c>
      <c r="PC264" s="483"/>
      <c r="PD264" s="478">
        <v>132.61543151132707</v>
      </c>
      <c r="PE264" s="479">
        <v>8.9888913947806938E-13</v>
      </c>
      <c r="PF264" s="479">
        <v>188.50489487682927</v>
      </c>
      <c r="PG264" s="480">
        <v>9.7242646012435063</v>
      </c>
      <c r="PH264" s="483"/>
      <c r="PI264" s="478">
        <v>9.7242646012435063</v>
      </c>
      <c r="PJ264" s="479">
        <v>149700</v>
      </c>
      <c r="PK264" s="479">
        <v>100</v>
      </c>
      <c r="PL264" s="479">
        <v>-1.284781306286547</v>
      </c>
      <c r="PM264" s="484">
        <v>36</v>
      </c>
      <c r="PN264" s="479">
        <v>8064</v>
      </c>
      <c r="PO264" s="485">
        <v>2022</v>
      </c>
      <c r="PP264" s="479">
        <v>33</v>
      </c>
      <c r="PQ264" s="479">
        <v>0</v>
      </c>
      <c r="PR264" s="486" t="s">
        <v>2117</v>
      </c>
      <c r="PS264" s="486" t="s">
        <v>1657</v>
      </c>
      <c r="PT264" s="479">
        <v>1</v>
      </c>
      <c r="PU264" s="487" t="s">
        <v>2115</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row>
    <row r="265" spans="1:457" x14ac:dyDescent="0.35">
      <c r="A265" s="459" t="s">
        <v>2118</v>
      </c>
      <c r="B265" s="460">
        <v>8.4394832949569594</v>
      </c>
      <c r="C265" s="488">
        <f>NPV(About!A$94,'H2 Data'!AE$2:BH$2)/30*AB265+B265</f>
        <v>8.4394832949569594</v>
      </c>
      <c r="D265" s="462" t="s">
        <v>1592</v>
      </c>
      <c r="E265" s="463" t="s">
        <v>2118</v>
      </c>
      <c r="F265" s="463" t="s">
        <v>1391</v>
      </c>
      <c r="G265" s="463" t="s">
        <v>1392</v>
      </c>
      <c r="H265" s="463" t="s">
        <v>2057</v>
      </c>
      <c r="I265" s="463" t="s">
        <v>1394</v>
      </c>
      <c r="J265" s="464">
        <v>2026</v>
      </c>
      <c r="K265" s="465">
        <v>100</v>
      </c>
      <c r="L265" s="466">
        <v>0.16</v>
      </c>
      <c r="M265" s="466">
        <v>2.3300000000000001E-2</v>
      </c>
      <c r="N265" s="466">
        <v>0.25</v>
      </c>
      <c r="O265" s="471">
        <v>0.12</v>
      </c>
      <c r="P265" s="465">
        <v>1</v>
      </c>
      <c r="Q265" s="465">
        <v>2</v>
      </c>
      <c r="R265" s="465">
        <v>30</v>
      </c>
      <c r="S265" s="467" t="s">
        <v>1395</v>
      </c>
      <c r="T265" s="468">
        <v>89014</v>
      </c>
      <c r="U265" s="468">
        <v>877428</v>
      </c>
      <c r="V265" s="468">
        <v>305192</v>
      </c>
      <c r="W265" s="468">
        <v>25433</v>
      </c>
      <c r="X265" s="465">
        <v>0</v>
      </c>
      <c r="Y265" s="469" t="s">
        <v>2116</v>
      </c>
      <c r="Z265" s="470">
        <v>19.739999999999998</v>
      </c>
      <c r="AA265" s="469" t="s">
        <v>1397</v>
      </c>
      <c r="AB265" s="465">
        <v>0</v>
      </c>
      <c r="AC265" s="466">
        <v>0</v>
      </c>
      <c r="AD265" s="466">
        <v>0.52</v>
      </c>
      <c r="AE265" s="466">
        <v>0.52</v>
      </c>
      <c r="AF265" s="467" t="s">
        <v>1398</v>
      </c>
      <c r="AG265" s="465">
        <v>478.21</v>
      </c>
      <c r="AH265" s="465">
        <v>478.21</v>
      </c>
      <c r="AI265" s="465">
        <v>478.21</v>
      </c>
      <c r="AJ265" s="465">
        <v>30</v>
      </c>
      <c r="AK265" s="469" t="s">
        <v>1399</v>
      </c>
      <c r="AL265" s="466">
        <v>0.91</v>
      </c>
      <c r="AM265" s="466">
        <v>0.01</v>
      </c>
      <c r="AN265" s="469" t="s">
        <v>1400</v>
      </c>
      <c r="AO265" s="466"/>
      <c r="AP265" s="466"/>
      <c r="AQ265" s="466"/>
      <c r="AR265" s="466"/>
      <c r="AS265" s="466"/>
      <c r="AT265" s="466"/>
      <c r="AU265" s="466"/>
      <c r="AV265" s="466"/>
      <c r="AW265" s="466"/>
      <c r="AX265" s="466"/>
      <c r="AY265" s="466"/>
      <c r="AZ265" s="466"/>
      <c r="BA265" s="466"/>
      <c r="BB265" s="466"/>
      <c r="BC265" s="466"/>
      <c r="BD265" s="466"/>
      <c r="BE265" s="466"/>
      <c r="BF265" s="466"/>
      <c r="BG265" s="466"/>
      <c r="BH265" s="466"/>
      <c r="BI265" s="466"/>
      <c r="BJ265" s="466"/>
      <c r="BK265" s="466"/>
      <c r="BL265" s="466"/>
      <c r="BM265" s="466"/>
      <c r="BN265" s="466"/>
      <c r="BO265" s="466"/>
      <c r="BP265" s="466"/>
      <c r="BQ265" s="466"/>
      <c r="BR265" s="466"/>
      <c r="BS265" s="466"/>
      <c r="BT265" s="466"/>
      <c r="BU265" s="466"/>
      <c r="BV265" s="466"/>
      <c r="BW265" s="466"/>
      <c r="BX265" s="466"/>
      <c r="BY265" s="466"/>
      <c r="BZ265" s="466"/>
      <c r="CA265" s="466"/>
      <c r="CB265" s="466"/>
      <c r="CC265" s="466"/>
      <c r="CD265" s="466"/>
      <c r="CE265" s="466"/>
      <c r="CF265" s="466"/>
      <c r="CG265" s="466"/>
      <c r="CH265" s="466"/>
      <c r="CI265" s="466"/>
      <c r="CJ265" s="466"/>
      <c r="CK265" s="466"/>
      <c r="CL265" s="466"/>
      <c r="CM265" s="466"/>
      <c r="CN265" s="466"/>
      <c r="CO265" s="466"/>
      <c r="CP265" s="466"/>
      <c r="CQ265" s="466"/>
      <c r="CR265" s="466"/>
      <c r="CS265" s="466"/>
      <c r="CT265" s="466"/>
      <c r="CU265" s="466"/>
      <c r="CV265" s="466"/>
      <c r="CW265" s="466"/>
      <c r="CX265" s="466"/>
      <c r="CY265" s="466"/>
      <c r="CZ265" s="466"/>
      <c r="DA265" s="466"/>
      <c r="DB265" s="466"/>
      <c r="DC265" s="466"/>
      <c r="DD265" s="466"/>
      <c r="DE265" s="466"/>
      <c r="DF265" s="466"/>
      <c r="DG265" s="466"/>
      <c r="DH265" s="466"/>
      <c r="DI265" s="466"/>
      <c r="DJ265" s="466"/>
      <c r="DK265" s="466"/>
      <c r="DL265" s="466"/>
      <c r="DM265" s="466"/>
      <c r="DN265" s="466"/>
      <c r="DO265" s="466"/>
      <c r="DP265" s="466"/>
      <c r="DQ265" s="466"/>
      <c r="DR265" s="466"/>
      <c r="DS265" s="466"/>
      <c r="DT265" s="466"/>
      <c r="DU265" s="466"/>
      <c r="DV265" s="466"/>
      <c r="DW265" s="471"/>
      <c r="DX265" s="466"/>
      <c r="DY265" s="466"/>
      <c r="DZ265" s="466"/>
      <c r="EA265" s="466"/>
      <c r="EB265" s="466"/>
      <c r="EC265" s="466"/>
      <c r="ED265" s="466"/>
      <c r="EE265" s="466"/>
      <c r="EF265" s="466"/>
      <c r="EG265" s="466"/>
      <c r="EH265" s="466"/>
      <c r="EI265" s="466"/>
      <c r="EJ265" s="466"/>
      <c r="EK265" s="465"/>
      <c r="EL265" s="465"/>
      <c r="EM265" s="465"/>
      <c r="EN265" s="465"/>
      <c r="EO265" s="466"/>
      <c r="EP265" s="466"/>
      <c r="EQ265" s="466"/>
      <c r="ER265" s="465"/>
      <c r="ES265" s="465"/>
      <c r="ET265" s="465"/>
      <c r="EU265" s="465"/>
      <c r="EV265" s="465"/>
      <c r="EW265" s="467"/>
      <c r="EX265" s="467" t="s">
        <v>1401</v>
      </c>
      <c r="EY265" s="467">
        <v>0</v>
      </c>
      <c r="EZ265" s="467">
        <v>0</v>
      </c>
      <c r="FA265" s="467">
        <v>0</v>
      </c>
      <c r="FB265" s="469" t="s">
        <v>1402</v>
      </c>
      <c r="FC265" s="467">
        <v>100</v>
      </c>
      <c r="FD265" s="469" t="s">
        <v>2059</v>
      </c>
      <c r="FE265" s="467">
        <v>0</v>
      </c>
      <c r="FF265" s="469" t="s">
        <v>1404</v>
      </c>
      <c r="FG265" s="467">
        <v>0</v>
      </c>
      <c r="FH265" s="469" t="s">
        <v>1405</v>
      </c>
      <c r="FI265" s="467">
        <v>0</v>
      </c>
      <c r="FJ265" s="469" t="s">
        <v>1405</v>
      </c>
      <c r="FK265" s="467">
        <v>0</v>
      </c>
      <c r="FL265" s="472">
        <v>1</v>
      </c>
      <c r="FM265" s="473">
        <v>0</v>
      </c>
      <c r="FN265" s="473">
        <v>0</v>
      </c>
      <c r="FO265" s="473">
        <v>0</v>
      </c>
      <c r="FP265" s="473">
        <v>0</v>
      </c>
      <c r="FQ265" s="473">
        <v>0</v>
      </c>
      <c r="FR265" s="473">
        <v>0</v>
      </c>
      <c r="FS265" s="473">
        <v>0</v>
      </c>
      <c r="FT265" s="473">
        <v>0</v>
      </c>
      <c r="FU265" s="473">
        <v>0</v>
      </c>
      <c r="FV265" s="473">
        <v>125256</v>
      </c>
      <c r="FW265" s="473">
        <v>0</v>
      </c>
      <c r="FX265" s="473">
        <v>0</v>
      </c>
      <c r="FY265" s="473">
        <v>0</v>
      </c>
      <c r="FZ265" s="473">
        <v>0</v>
      </c>
      <c r="GA265" s="473">
        <v>0</v>
      </c>
      <c r="GB265" s="473">
        <v>0</v>
      </c>
      <c r="GC265" s="473">
        <v>0</v>
      </c>
      <c r="GD265" s="473">
        <v>0</v>
      </c>
      <c r="GE265" s="473">
        <v>0</v>
      </c>
      <c r="GF265" s="473">
        <v>93222.999999999985</v>
      </c>
      <c r="GG265" s="473">
        <v>0</v>
      </c>
      <c r="GH265" s="473">
        <v>0</v>
      </c>
      <c r="GI265" s="473">
        <v>0</v>
      </c>
      <c r="GJ265" s="473">
        <v>0</v>
      </c>
      <c r="GK265" s="473">
        <v>0</v>
      </c>
      <c r="GL265" s="473">
        <v>0</v>
      </c>
      <c r="GM265" s="473">
        <v>0</v>
      </c>
      <c r="GN265" s="473">
        <v>0</v>
      </c>
      <c r="GO265" s="473">
        <v>0</v>
      </c>
      <c r="GP265" s="473">
        <v>0</v>
      </c>
      <c r="GQ265" s="473">
        <v>0</v>
      </c>
      <c r="GR265" s="473">
        <v>0</v>
      </c>
      <c r="GS265" s="473">
        <v>0</v>
      </c>
      <c r="GT265" s="473">
        <v>0</v>
      </c>
      <c r="GU265" s="473">
        <v>0</v>
      </c>
      <c r="GV265" s="473">
        <v>0</v>
      </c>
      <c r="GW265" s="473">
        <v>0</v>
      </c>
      <c r="GX265" s="473">
        <v>0</v>
      </c>
      <c r="GY265" s="473">
        <v>0</v>
      </c>
      <c r="GZ265" s="473">
        <v>0</v>
      </c>
      <c r="HA265" s="473">
        <v>0</v>
      </c>
      <c r="HB265" s="473">
        <v>0</v>
      </c>
      <c r="HC265" s="473">
        <v>0</v>
      </c>
      <c r="HD265" s="473">
        <v>0</v>
      </c>
      <c r="HE265" s="473">
        <v>0</v>
      </c>
      <c r="HF265" s="473">
        <v>0</v>
      </c>
      <c r="HG265" s="473">
        <v>0</v>
      </c>
      <c r="HH265" s="473">
        <v>0</v>
      </c>
      <c r="HI265" s="473">
        <v>0</v>
      </c>
      <c r="HJ265" s="473">
        <v>0</v>
      </c>
      <c r="HK265" s="473">
        <v>0</v>
      </c>
      <c r="HL265" s="473">
        <v>0</v>
      </c>
      <c r="HM265" s="473">
        <v>0</v>
      </c>
      <c r="HN265" s="473">
        <v>0</v>
      </c>
      <c r="HO265" s="473">
        <v>0</v>
      </c>
      <c r="HP265" s="473">
        <v>0</v>
      </c>
      <c r="HQ265" s="473">
        <v>0</v>
      </c>
      <c r="HR265" s="473">
        <v>0</v>
      </c>
      <c r="HS265" s="473">
        <v>0</v>
      </c>
      <c r="HT265" s="473">
        <v>0</v>
      </c>
      <c r="HU265" s="473">
        <v>0</v>
      </c>
      <c r="HV265" s="473">
        <v>0</v>
      </c>
      <c r="HW265" s="473">
        <v>0</v>
      </c>
      <c r="HX265" s="473">
        <v>0</v>
      </c>
      <c r="HY265" s="473">
        <v>0</v>
      </c>
      <c r="HZ265" s="473">
        <v>0</v>
      </c>
      <c r="IA265" s="473">
        <v>0</v>
      </c>
      <c r="IB265" s="473">
        <v>0</v>
      </c>
      <c r="IC265" s="473">
        <v>0</v>
      </c>
      <c r="ID265" s="473">
        <v>0</v>
      </c>
      <c r="IE265" s="473">
        <v>0</v>
      </c>
      <c r="IF265" s="473">
        <v>0</v>
      </c>
      <c r="IG265" s="473">
        <v>0</v>
      </c>
      <c r="IH265" s="473">
        <v>0</v>
      </c>
      <c r="II265" s="473">
        <v>0</v>
      </c>
      <c r="IJ265" s="473">
        <v>0</v>
      </c>
      <c r="IK265" s="473">
        <v>0</v>
      </c>
      <c r="IL265" s="473">
        <v>0</v>
      </c>
      <c r="IM265" s="473">
        <v>0</v>
      </c>
      <c r="IN265" s="473">
        <v>0</v>
      </c>
      <c r="IO265" s="473">
        <v>0</v>
      </c>
      <c r="IP265" s="473">
        <v>0</v>
      </c>
      <c r="IQ265" s="473">
        <v>0</v>
      </c>
      <c r="IR265" s="473">
        <v>0</v>
      </c>
      <c r="IS265" s="473">
        <v>0</v>
      </c>
      <c r="IT265" s="473">
        <v>0</v>
      </c>
      <c r="IU265" s="473">
        <v>0</v>
      </c>
      <c r="IV265" s="473">
        <v>0</v>
      </c>
      <c r="IW265" s="473">
        <v>0</v>
      </c>
      <c r="IX265" s="473">
        <v>0</v>
      </c>
      <c r="IY265" s="473">
        <v>0</v>
      </c>
      <c r="IZ265" s="473">
        <v>0</v>
      </c>
      <c r="JA265" s="473">
        <v>0</v>
      </c>
      <c r="JB265" s="473">
        <v>0</v>
      </c>
      <c r="JC265" s="473">
        <v>0</v>
      </c>
      <c r="JD265" s="473">
        <v>0</v>
      </c>
      <c r="JE265" s="473">
        <v>0</v>
      </c>
      <c r="JF265" s="473">
        <v>0</v>
      </c>
      <c r="JG265" s="473">
        <v>0</v>
      </c>
      <c r="JH265" s="473">
        <v>0</v>
      </c>
      <c r="JI265" s="467" t="s">
        <v>1406</v>
      </c>
      <c r="JJ265" s="467" t="s">
        <v>1406</v>
      </c>
      <c r="JK265" s="395"/>
      <c r="JL265" s="395"/>
      <c r="JM265" s="395"/>
      <c r="JN265" s="395"/>
      <c r="JO265" s="395"/>
      <c r="JP265" s="395"/>
      <c r="JQ265" s="395"/>
      <c r="JR265" s="395"/>
      <c r="JS265" s="395"/>
      <c r="JT265" s="395"/>
      <c r="JU265" s="395"/>
      <c r="JV265" s="395"/>
      <c r="JW265" s="395"/>
      <c r="JX265" s="395"/>
      <c r="JY265" s="395"/>
      <c r="JZ265" s="395"/>
      <c r="KA265" s="395"/>
      <c r="KB265" s="395"/>
      <c r="KC265" s="395"/>
      <c r="KD265" s="395"/>
      <c r="KE265" s="395"/>
      <c r="KF265" s="395"/>
      <c r="KG265" s="395"/>
      <c r="KH265" s="395"/>
      <c r="KI265" s="395"/>
      <c r="KJ265" s="395"/>
      <c r="KK265" s="395"/>
      <c r="KL265" s="395"/>
      <c r="KM265" s="395"/>
      <c r="KN265" s="395"/>
      <c r="KO265" s="395"/>
      <c r="KP265" s="395"/>
      <c r="KQ265" s="395"/>
      <c r="KR265" s="395"/>
      <c r="KS265" s="395"/>
      <c r="KT265" s="395"/>
      <c r="KU265" s="395"/>
      <c r="KV265" s="395"/>
      <c r="KW265" s="395"/>
      <c r="KX265" s="395"/>
      <c r="KY265" s="395"/>
      <c r="KZ265" s="395"/>
      <c r="LA265" s="395"/>
      <c r="LB265" s="395"/>
      <c r="LC265" s="395"/>
      <c r="LD265" s="395"/>
      <c r="LE265" s="395"/>
      <c r="LF265" s="395"/>
      <c r="LG265" s="395"/>
      <c r="LH265" s="395"/>
      <c r="LI265" s="395"/>
      <c r="LJ265" s="395"/>
      <c r="LK265" s="395"/>
      <c r="LL265" s="395"/>
      <c r="LM265" s="395"/>
      <c r="LN265" s="395"/>
      <c r="LO265" s="395"/>
      <c r="LP265" s="395"/>
      <c r="LQ265" s="395"/>
      <c r="LR265" s="395"/>
      <c r="LS265" s="395"/>
      <c r="LT265" s="395"/>
      <c r="LU265" s="395"/>
      <c r="LV265" s="395"/>
      <c r="LW265" s="395"/>
      <c r="LX265" s="395"/>
      <c r="LY265" s="395"/>
      <c r="LZ265" s="395"/>
      <c r="MA265" s="395"/>
      <c r="MB265" s="395"/>
      <c r="MC265" s="395"/>
      <c r="MD265" s="395"/>
      <c r="ME265" s="395"/>
      <c r="MF265" s="395"/>
      <c r="MG265" s="395"/>
      <c r="MH265" s="395"/>
      <c r="MI265" s="395"/>
      <c r="MJ265" s="395"/>
      <c r="MK265" s="395"/>
      <c r="ML265" s="395"/>
      <c r="MM265" s="395"/>
      <c r="MN265" s="395"/>
      <c r="MO265" s="395"/>
      <c r="MP265" s="395"/>
      <c r="MQ265" s="395"/>
      <c r="MR265" s="395"/>
      <c r="MS265" s="395"/>
      <c r="MT265" s="395"/>
      <c r="MU265" s="395"/>
      <c r="MV265" s="395"/>
      <c r="MW265" s="395"/>
      <c r="MX265" s="395"/>
      <c r="MY265" s="395"/>
      <c r="MZ265" s="395"/>
      <c r="NA265" s="395"/>
      <c r="NB265" s="395"/>
      <c r="NC265" s="395"/>
      <c r="ND265" s="395"/>
      <c r="NE265" s="395"/>
      <c r="NF265" s="395"/>
      <c r="NG265" s="489"/>
      <c r="NH265" s="475">
        <v>8.4394832949569594</v>
      </c>
      <c r="NI265" s="475">
        <v>11.828779786211674</v>
      </c>
      <c r="NJ265" s="475">
        <v>2.5133344183647295</v>
      </c>
      <c r="NK265" s="475">
        <v>655.79025883984946</v>
      </c>
      <c r="NL265" s="475">
        <v>7.6303099573621225</v>
      </c>
      <c r="NM265" s="475">
        <v>0.30519200000000002</v>
      </c>
      <c r="NN265" s="475">
        <v>0.87742799999999999</v>
      </c>
      <c r="NO265" s="475">
        <v>8.9013999999999996E-2</v>
      </c>
      <c r="NP265" s="475">
        <v>3.0593287796045816E-2</v>
      </c>
      <c r="NQ265" s="475">
        <v>0.59733253871625258</v>
      </c>
      <c r="NR265" s="475">
        <v>1.0373632582472776</v>
      </c>
      <c r="NS265" s="475">
        <v>0</v>
      </c>
      <c r="NT265" s="475">
        <v>1.6440390177866646</v>
      </c>
      <c r="NU265" s="475">
        <v>4.1812109838437507E-3</v>
      </c>
      <c r="NV265" s="475">
        <v>0</v>
      </c>
      <c r="NW265" s="475">
        <v>0.77373718359073995</v>
      </c>
      <c r="NX265" s="475">
        <v>0</v>
      </c>
      <c r="NY265" s="475">
        <v>0</v>
      </c>
      <c r="NZ265" s="475">
        <v>2.2871234524452522</v>
      </c>
      <c r="OA265" s="475">
        <v>2.0845555555252415E-2</v>
      </c>
      <c r="OB265" s="475">
        <v>0.24000000000000016</v>
      </c>
      <c r="OC265" s="475">
        <v>1.6887345764873885</v>
      </c>
      <c r="OD265" s="475">
        <v>1.8039359744883964E-13</v>
      </c>
      <c r="OE265" s="475">
        <v>1.4531036140397333E-12</v>
      </c>
      <c r="OF265" s="475">
        <v>0.11999999880790704</v>
      </c>
      <c r="OG265" s="475">
        <v>8.8237968087196361E-2</v>
      </c>
      <c r="OH265" s="475">
        <v>0.29317328257131114</v>
      </c>
      <c r="OI265" s="475">
        <v>0.12</v>
      </c>
      <c r="OJ265" s="475">
        <v>4.7820999999999989E-2</v>
      </c>
      <c r="OK265" s="475">
        <v>7.6498859199999991E-2</v>
      </c>
      <c r="OL265" s="475">
        <v>0.90782129631141328</v>
      </c>
      <c r="OM265" s="475" t="s">
        <v>1395</v>
      </c>
      <c r="ON265" s="475">
        <v>1</v>
      </c>
      <c r="OO265" s="475">
        <v>254</v>
      </c>
      <c r="OP265" s="490"/>
      <c r="OQ265" s="491" t="s">
        <v>1395</v>
      </c>
      <c r="OR265" s="478" t="s">
        <v>1395</v>
      </c>
      <c r="OS265" s="479">
        <v>1515546</v>
      </c>
      <c r="OT265" s="479">
        <v>2026</v>
      </c>
      <c r="OU265" s="479" t="s">
        <v>1395</v>
      </c>
      <c r="OV265" s="479" t="s">
        <v>1395</v>
      </c>
      <c r="OW265" s="479">
        <v>0</v>
      </c>
      <c r="OX265" s="479">
        <v>1</v>
      </c>
      <c r="OY265" s="480">
        <v>1</v>
      </c>
      <c r="OZ265" s="480">
        <v>0.90782129631141328</v>
      </c>
      <c r="PA265" s="481"/>
      <c r="PB265" s="482">
        <v>8.4394832949569594</v>
      </c>
      <c r="PC265" s="483"/>
      <c r="PD265" s="478">
        <v>115.44164263136678</v>
      </c>
      <c r="PE265" s="479">
        <v>1.3191584065723504E-10</v>
      </c>
      <c r="PF265" s="479">
        <v>153.30692123526865</v>
      </c>
      <c r="PG265" s="480">
        <v>8.4394832949569594</v>
      </c>
      <c r="PH265" s="483"/>
      <c r="PI265" s="478">
        <v>8.4394832949569594</v>
      </c>
      <c r="PJ265" s="479">
        <v>149800</v>
      </c>
      <c r="PK265" s="479">
        <v>100</v>
      </c>
      <c r="PL265" s="479">
        <v>-1.1562632401294382</v>
      </c>
      <c r="PM265" s="484">
        <v>36</v>
      </c>
      <c r="PN265" s="479">
        <v>8028</v>
      </c>
      <c r="PO265" s="485">
        <v>2023</v>
      </c>
      <c r="PP265" s="479">
        <v>33</v>
      </c>
      <c r="PQ265" s="479">
        <v>0</v>
      </c>
      <c r="PR265" s="486" t="s">
        <v>2119</v>
      </c>
      <c r="PS265" s="486" t="s">
        <v>1657</v>
      </c>
      <c r="PT265" s="479">
        <v>1</v>
      </c>
      <c r="PU265" s="487" t="s">
        <v>2118</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row>
    <row r="266" spans="1:457" x14ac:dyDescent="0.35">
      <c r="A266" s="459" t="s">
        <v>2120</v>
      </c>
      <c r="B266" s="460">
        <v>7.2832200548275212</v>
      </c>
      <c r="C266" s="488">
        <f>NPV(About!A$94,'H2 Data'!AE$2:BH$2)/30*AB266+B266</f>
        <v>7.2832200548275212</v>
      </c>
      <c r="D266" s="462" t="s">
        <v>1592</v>
      </c>
      <c r="E266" s="463" t="s">
        <v>2120</v>
      </c>
      <c r="F266" s="463" t="s">
        <v>1391</v>
      </c>
      <c r="G266" s="463" t="s">
        <v>1392</v>
      </c>
      <c r="H266" s="463" t="s">
        <v>2057</v>
      </c>
      <c r="I266" s="463" t="s">
        <v>1394</v>
      </c>
      <c r="J266" s="464">
        <v>2027</v>
      </c>
      <c r="K266" s="465">
        <v>100</v>
      </c>
      <c r="L266" s="466">
        <v>0.16</v>
      </c>
      <c r="M266" s="466">
        <v>2.3300000000000001E-2</v>
      </c>
      <c r="N266" s="466">
        <v>0.25</v>
      </c>
      <c r="O266" s="471">
        <v>0.12</v>
      </c>
      <c r="P266" s="465">
        <v>1</v>
      </c>
      <c r="Q266" s="465">
        <v>2</v>
      </c>
      <c r="R266" s="465">
        <v>30</v>
      </c>
      <c r="S266" s="467" t="s">
        <v>1395</v>
      </c>
      <c r="T266" s="468">
        <v>78996</v>
      </c>
      <c r="U266" s="468">
        <v>778675</v>
      </c>
      <c r="V266" s="468">
        <v>270844</v>
      </c>
      <c r="W266" s="468">
        <v>22570</v>
      </c>
      <c r="X266" s="465">
        <v>0</v>
      </c>
      <c r="Y266" s="469" t="s">
        <v>2116</v>
      </c>
      <c r="Z266" s="470">
        <v>20</v>
      </c>
      <c r="AA266" s="469" t="s">
        <v>1397</v>
      </c>
      <c r="AB266" s="465">
        <v>0</v>
      </c>
      <c r="AC266" s="466">
        <v>0</v>
      </c>
      <c r="AD266" s="466">
        <v>0.56999999999999995</v>
      </c>
      <c r="AE266" s="466">
        <v>0.56999999999999995</v>
      </c>
      <c r="AF266" s="467" t="s">
        <v>1398</v>
      </c>
      <c r="AG266" s="465">
        <v>470.96</v>
      </c>
      <c r="AH266" s="465">
        <v>470.96</v>
      </c>
      <c r="AI266" s="465">
        <v>470.96</v>
      </c>
      <c r="AJ266" s="465">
        <v>30</v>
      </c>
      <c r="AK266" s="469" t="s">
        <v>1399</v>
      </c>
      <c r="AL266" s="466">
        <v>0.91</v>
      </c>
      <c r="AM266" s="466">
        <v>0.01</v>
      </c>
      <c r="AN266" s="469" t="s">
        <v>1400</v>
      </c>
      <c r="AO266" s="466"/>
      <c r="AP266" s="466"/>
      <c r="AQ266" s="466"/>
      <c r="AR266" s="466"/>
      <c r="AS266" s="466"/>
      <c r="AT266" s="466"/>
      <c r="AU266" s="466"/>
      <c r="AV266" s="466"/>
      <c r="AW266" s="466"/>
      <c r="AX266" s="466"/>
      <c r="AY266" s="466"/>
      <c r="AZ266" s="466"/>
      <c r="BA266" s="466"/>
      <c r="BB266" s="466"/>
      <c r="BC266" s="466"/>
      <c r="BD266" s="466"/>
      <c r="BE266" s="466"/>
      <c r="BF266" s="466"/>
      <c r="BG266" s="466"/>
      <c r="BH266" s="466"/>
      <c r="BI266" s="466"/>
      <c r="BJ266" s="466"/>
      <c r="BK266" s="466"/>
      <c r="BL266" s="466"/>
      <c r="BM266" s="466"/>
      <c r="BN266" s="466"/>
      <c r="BO266" s="466"/>
      <c r="BP266" s="466"/>
      <c r="BQ266" s="466"/>
      <c r="BR266" s="466"/>
      <c r="BS266" s="466"/>
      <c r="BT266" s="466"/>
      <c r="BU266" s="466"/>
      <c r="BV266" s="466"/>
      <c r="BW266" s="466"/>
      <c r="BX266" s="466"/>
      <c r="BY266" s="466"/>
      <c r="BZ266" s="466"/>
      <c r="CA266" s="466"/>
      <c r="CB266" s="466"/>
      <c r="CC266" s="466"/>
      <c r="CD266" s="466"/>
      <c r="CE266" s="466"/>
      <c r="CF266" s="466"/>
      <c r="CG266" s="466"/>
      <c r="CH266" s="466"/>
      <c r="CI266" s="466"/>
      <c r="CJ266" s="466"/>
      <c r="CK266" s="466"/>
      <c r="CL266" s="466"/>
      <c r="CM266" s="466"/>
      <c r="CN266" s="466"/>
      <c r="CO266" s="466"/>
      <c r="CP266" s="466"/>
      <c r="CQ266" s="466"/>
      <c r="CR266" s="466"/>
      <c r="CS266" s="466"/>
      <c r="CT266" s="466"/>
      <c r="CU266" s="466"/>
      <c r="CV266" s="466"/>
      <c r="CW266" s="466"/>
      <c r="CX266" s="466"/>
      <c r="CY266" s="466"/>
      <c r="CZ266" s="466"/>
      <c r="DA266" s="466"/>
      <c r="DB266" s="466"/>
      <c r="DC266" s="466"/>
      <c r="DD266" s="466"/>
      <c r="DE266" s="466"/>
      <c r="DF266" s="466"/>
      <c r="DG266" s="466"/>
      <c r="DH266" s="466"/>
      <c r="DI266" s="466"/>
      <c r="DJ266" s="466"/>
      <c r="DK266" s="466"/>
      <c r="DL266" s="466"/>
      <c r="DM266" s="466"/>
      <c r="DN266" s="466"/>
      <c r="DO266" s="466"/>
      <c r="DP266" s="466"/>
      <c r="DQ266" s="466"/>
      <c r="DR266" s="466"/>
      <c r="DS266" s="466"/>
      <c r="DT266" s="466"/>
      <c r="DU266" s="466"/>
      <c r="DV266" s="466"/>
      <c r="DW266" s="471"/>
      <c r="DX266" s="466"/>
      <c r="DY266" s="466"/>
      <c r="DZ266" s="466"/>
      <c r="EA266" s="466"/>
      <c r="EB266" s="466"/>
      <c r="EC266" s="466"/>
      <c r="ED266" s="466"/>
      <c r="EE266" s="466"/>
      <c r="EF266" s="466"/>
      <c r="EG266" s="466"/>
      <c r="EH266" s="466"/>
      <c r="EI266" s="466"/>
      <c r="EJ266" s="466"/>
      <c r="EK266" s="465"/>
      <c r="EL266" s="465"/>
      <c r="EM266" s="465"/>
      <c r="EN266" s="465"/>
      <c r="EO266" s="466"/>
      <c r="EP266" s="466"/>
      <c r="EQ266" s="466"/>
      <c r="ER266" s="465"/>
      <c r="ES266" s="465"/>
      <c r="ET266" s="465"/>
      <c r="EU266" s="465"/>
      <c r="EV266" s="465"/>
      <c r="EW266" s="467"/>
      <c r="EX266" s="467" t="s">
        <v>1401</v>
      </c>
      <c r="EY266" s="467">
        <v>0</v>
      </c>
      <c r="EZ266" s="467">
        <v>0</v>
      </c>
      <c r="FA266" s="467">
        <v>0</v>
      </c>
      <c r="FB266" s="469" t="s">
        <v>1402</v>
      </c>
      <c r="FC266" s="467">
        <v>100</v>
      </c>
      <c r="FD266" s="469" t="s">
        <v>2059</v>
      </c>
      <c r="FE266" s="467">
        <v>0</v>
      </c>
      <c r="FF266" s="469" t="s">
        <v>1404</v>
      </c>
      <c r="FG266" s="467">
        <v>0</v>
      </c>
      <c r="FH266" s="469" t="s">
        <v>1405</v>
      </c>
      <c r="FI266" s="467">
        <v>0</v>
      </c>
      <c r="FJ266" s="469" t="s">
        <v>1405</v>
      </c>
      <c r="FK266" s="467">
        <v>0</v>
      </c>
      <c r="FL266" s="472">
        <v>1</v>
      </c>
      <c r="FM266" s="473">
        <v>0</v>
      </c>
      <c r="FN266" s="473">
        <v>0</v>
      </c>
      <c r="FO266" s="473">
        <v>0</v>
      </c>
      <c r="FP266" s="473">
        <v>0</v>
      </c>
      <c r="FQ266" s="473">
        <v>0</v>
      </c>
      <c r="FR266" s="473">
        <v>0</v>
      </c>
      <c r="FS266" s="473">
        <v>0</v>
      </c>
      <c r="FT266" s="473">
        <v>0</v>
      </c>
      <c r="FU266" s="473">
        <v>0</v>
      </c>
      <c r="FV266" s="473">
        <v>119237</v>
      </c>
      <c r="FW266" s="473">
        <v>0</v>
      </c>
      <c r="FX266" s="473">
        <v>0</v>
      </c>
      <c r="FY266" s="473">
        <v>0</v>
      </c>
      <c r="FZ266" s="473">
        <v>0</v>
      </c>
      <c r="GA266" s="473">
        <v>0</v>
      </c>
      <c r="GB266" s="473">
        <v>0</v>
      </c>
      <c r="GC266" s="473">
        <v>0</v>
      </c>
      <c r="GD266" s="473">
        <v>0</v>
      </c>
      <c r="GE266" s="473">
        <v>0</v>
      </c>
      <c r="GF266" s="473">
        <v>92194</v>
      </c>
      <c r="GG266" s="473">
        <v>0</v>
      </c>
      <c r="GH266" s="473">
        <v>0</v>
      </c>
      <c r="GI266" s="473">
        <v>0</v>
      </c>
      <c r="GJ266" s="473">
        <v>0</v>
      </c>
      <c r="GK266" s="473">
        <v>0</v>
      </c>
      <c r="GL266" s="473">
        <v>0</v>
      </c>
      <c r="GM266" s="473">
        <v>0</v>
      </c>
      <c r="GN266" s="473">
        <v>0</v>
      </c>
      <c r="GO266" s="473">
        <v>0</v>
      </c>
      <c r="GP266" s="473">
        <v>0</v>
      </c>
      <c r="GQ266" s="473">
        <v>0</v>
      </c>
      <c r="GR266" s="473">
        <v>0</v>
      </c>
      <c r="GS266" s="473">
        <v>0</v>
      </c>
      <c r="GT266" s="473">
        <v>0</v>
      </c>
      <c r="GU266" s="473">
        <v>0</v>
      </c>
      <c r="GV266" s="473">
        <v>0</v>
      </c>
      <c r="GW266" s="473">
        <v>0</v>
      </c>
      <c r="GX266" s="473">
        <v>0</v>
      </c>
      <c r="GY266" s="473">
        <v>0</v>
      </c>
      <c r="GZ266" s="473">
        <v>0</v>
      </c>
      <c r="HA266" s="473">
        <v>0</v>
      </c>
      <c r="HB266" s="473">
        <v>0</v>
      </c>
      <c r="HC266" s="473">
        <v>0</v>
      </c>
      <c r="HD266" s="473">
        <v>0</v>
      </c>
      <c r="HE266" s="473">
        <v>0</v>
      </c>
      <c r="HF266" s="473">
        <v>0</v>
      </c>
      <c r="HG266" s="473">
        <v>0</v>
      </c>
      <c r="HH266" s="473">
        <v>0</v>
      </c>
      <c r="HI266" s="473">
        <v>0</v>
      </c>
      <c r="HJ266" s="473">
        <v>0</v>
      </c>
      <c r="HK266" s="473">
        <v>0</v>
      </c>
      <c r="HL266" s="473">
        <v>0</v>
      </c>
      <c r="HM266" s="473">
        <v>0</v>
      </c>
      <c r="HN266" s="473">
        <v>0</v>
      </c>
      <c r="HO266" s="473">
        <v>0</v>
      </c>
      <c r="HP266" s="473">
        <v>0</v>
      </c>
      <c r="HQ266" s="473">
        <v>0</v>
      </c>
      <c r="HR266" s="473">
        <v>0</v>
      </c>
      <c r="HS266" s="473">
        <v>0</v>
      </c>
      <c r="HT266" s="473">
        <v>0</v>
      </c>
      <c r="HU266" s="473">
        <v>0</v>
      </c>
      <c r="HV266" s="473">
        <v>0</v>
      </c>
      <c r="HW266" s="473">
        <v>0</v>
      </c>
      <c r="HX266" s="473">
        <v>0</v>
      </c>
      <c r="HY266" s="473">
        <v>0</v>
      </c>
      <c r="HZ266" s="473">
        <v>0</v>
      </c>
      <c r="IA266" s="473">
        <v>0</v>
      </c>
      <c r="IB266" s="473">
        <v>0</v>
      </c>
      <c r="IC266" s="473">
        <v>0</v>
      </c>
      <c r="ID266" s="473">
        <v>0</v>
      </c>
      <c r="IE266" s="473">
        <v>0</v>
      </c>
      <c r="IF266" s="473">
        <v>0</v>
      </c>
      <c r="IG266" s="473">
        <v>0</v>
      </c>
      <c r="IH266" s="473">
        <v>0</v>
      </c>
      <c r="II266" s="473">
        <v>0</v>
      </c>
      <c r="IJ266" s="473">
        <v>0</v>
      </c>
      <c r="IK266" s="473">
        <v>0</v>
      </c>
      <c r="IL266" s="473">
        <v>0</v>
      </c>
      <c r="IM266" s="473">
        <v>0</v>
      </c>
      <c r="IN266" s="473">
        <v>0</v>
      </c>
      <c r="IO266" s="473">
        <v>0</v>
      </c>
      <c r="IP266" s="473">
        <v>0</v>
      </c>
      <c r="IQ266" s="473">
        <v>0</v>
      </c>
      <c r="IR266" s="473">
        <v>0</v>
      </c>
      <c r="IS266" s="473">
        <v>0</v>
      </c>
      <c r="IT266" s="473">
        <v>0</v>
      </c>
      <c r="IU266" s="473">
        <v>0</v>
      </c>
      <c r="IV266" s="473">
        <v>0</v>
      </c>
      <c r="IW266" s="473">
        <v>0</v>
      </c>
      <c r="IX266" s="473">
        <v>0</v>
      </c>
      <c r="IY266" s="473">
        <v>0</v>
      </c>
      <c r="IZ266" s="473">
        <v>0</v>
      </c>
      <c r="JA266" s="473">
        <v>0</v>
      </c>
      <c r="JB266" s="473">
        <v>0</v>
      </c>
      <c r="JC266" s="473">
        <v>0</v>
      </c>
      <c r="JD266" s="473">
        <v>0</v>
      </c>
      <c r="JE266" s="473">
        <v>0</v>
      </c>
      <c r="JF266" s="473">
        <v>0</v>
      </c>
      <c r="JG266" s="473">
        <v>0</v>
      </c>
      <c r="JH266" s="473">
        <v>0</v>
      </c>
      <c r="JI266" s="467" t="s">
        <v>1406</v>
      </c>
      <c r="JJ266" s="467" t="s">
        <v>1406</v>
      </c>
      <c r="JK266" s="395"/>
      <c r="JL266" s="395"/>
      <c r="JM266" s="395"/>
      <c r="JN266" s="395"/>
      <c r="JO266" s="395"/>
      <c r="JP266" s="395"/>
      <c r="JQ266" s="395"/>
      <c r="JR266" s="395"/>
      <c r="JS266" s="395"/>
      <c r="JT266" s="395"/>
      <c r="JU266" s="395"/>
      <c r="JV266" s="395"/>
      <c r="JW266" s="395"/>
      <c r="JX266" s="395"/>
      <c r="JY266" s="395"/>
      <c r="JZ266" s="395"/>
      <c r="KA266" s="395"/>
      <c r="KB266" s="395"/>
      <c r="KC266" s="395"/>
      <c r="KD266" s="395"/>
      <c r="KE266" s="395"/>
      <c r="KF266" s="395"/>
      <c r="KG266" s="395"/>
      <c r="KH266" s="395"/>
      <c r="KI266" s="395"/>
      <c r="KJ266" s="395"/>
      <c r="KK266" s="395"/>
      <c r="KL266" s="395"/>
      <c r="KM266" s="395"/>
      <c r="KN266" s="395"/>
      <c r="KO266" s="395"/>
      <c r="KP266" s="395"/>
      <c r="KQ266" s="395"/>
      <c r="KR266" s="395"/>
      <c r="KS266" s="395"/>
      <c r="KT266" s="395"/>
      <c r="KU266" s="395"/>
      <c r="KV266" s="395"/>
      <c r="KW266" s="395"/>
      <c r="KX266" s="395"/>
      <c r="KY266" s="395"/>
      <c r="KZ266" s="395"/>
      <c r="LA266" s="395"/>
      <c r="LB266" s="395"/>
      <c r="LC266" s="395"/>
      <c r="LD266" s="395"/>
      <c r="LE266" s="395"/>
      <c r="LF266" s="395"/>
      <c r="LG266" s="395"/>
      <c r="LH266" s="395"/>
      <c r="LI266" s="395"/>
      <c r="LJ266" s="395"/>
      <c r="LK266" s="395"/>
      <c r="LL266" s="395"/>
      <c r="LM266" s="395"/>
      <c r="LN266" s="395"/>
      <c r="LO266" s="395"/>
      <c r="LP266" s="395"/>
      <c r="LQ266" s="395"/>
      <c r="LR266" s="395"/>
      <c r="LS266" s="395"/>
      <c r="LT266" s="395"/>
      <c r="LU266" s="395"/>
      <c r="LV266" s="395"/>
      <c r="LW266" s="395"/>
      <c r="LX266" s="395"/>
      <c r="LY266" s="395"/>
      <c r="LZ266" s="395"/>
      <c r="MA266" s="395"/>
      <c r="MB266" s="395"/>
      <c r="MC266" s="395"/>
      <c r="MD266" s="395"/>
      <c r="ME266" s="395"/>
      <c r="MF266" s="395"/>
      <c r="MG266" s="395"/>
      <c r="MH266" s="395"/>
      <c r="MI266" s="395"/>
      <c r="MJ266" s="395"/>
      <c r="MK266" s="395"/>
      <c r="ML266" s="395"/>
      <c r="MM266" s="395"/>
      <c r="MN266" s="395"/>
      <c r="MO266" s="395"/>
      <c r="MP266" s="395"/>
      <c r="MQ266" s="395"/>
      <c r="MR266" s="395"/>
      <c r="MS266" s="395"/>
      <c r="MT266" s="395"/>
      <c r="MU266" s="395"/>
      <c r="MV266" s="395"/>
      <c r="MW266" s="395"/>
      <c r="MX266" s="395"/>
      <c r="MY266" s="395"/>
      <c r="MZ266" s="395"/>
      <c r="NA266" s="395"/>
      <c r="NB266" s="395"/>
      <c r="NC266" s="395"/>
      <c r="ND266" s="395"/>
      <c r="NE266" s="395"/>
      <c r="NF266" s="395"/>
      <c r="NG266" s="489"/>
      <c r="NH266" s="475">
        <v>7.2832200548275212</v>
      </c>
      <c r="NI266" s="475">
        <v>10.208161228846254</v>
      </c>
      <c r="NJ266" s="475">
        <v>2.3600246513536072</v>
      </c>
      <c r="NK266" s="475">
        <v>664.48434573225745</v>
      </c>
      <c r="NL266" s="475">
        <v>6.6920622777738101</v>
      </c>
      <c r="NM266" s="475">
        <v>0.27084399999999997</v>
      </c>
      <c r="NN266" s="475">
        <v>0.77867500000000001</v>
      </c>
      <c r="NO266" s="475">
        <v>7.8995999999999997E-2</v>
      </c>
      <c r="NP266" s="475">
        <v>3.1796964728236149E-2</v>
      </c>
      <c r="NQ266" s="475">
        <v>0.57083673225823195</v>
      </c>
      <c r="NR266" s="475">
        <v>0.92049860140844131</v>
      </c>
      <c r="NS266" s="475">
        <v>0</v>
      </c>
      <c r="NT266" s="475">
        <v>1.5638765503005565</v>
      </c>
      <c r="NU266" s="475">
        <v>4.3228860661439824E-3</v>
      </c>
      <c r="NV266" s="475">
        <v>0</v>
      </c>
      <c r="NW266" s="475">
        <v>0.63251626985770493</v>
      </c>
      <c r="NX266" s="475">
        <v>0</v>
      </c>
      <c r="NY266" s="475">
        <v>0</v>
      </c>
      <c r="NZ266" s="475">
        <v>1.8529300284262604</v>
      </c>
      <c r="OA266" s="475">
        <v>2.0399494949639344E-2</v>
      </c>
      <c r="OB266" s="475">
        <v>0.24000000000000016</v>
      </c>
      <c r="OC266" s="475">
        <v>1.4262557223041872</v>
      </c>
      <c r="OD266" s="475">
        <v>2.6386317501710499E-13</v>
      </c>
      <c r="OE266" s="475">
        <v>2.1254664170555912E-12</v>
      </c>
      <c r="OF266" s="475">
        <v>0.11999999880790704</v>
      </c>
      <c r="OG266" s="475">
        <v>8.4303030371665977E-2</v>
      </c>
      <c r="OH266" s="475">
        <v>0.29509194963531493</v>
      </c>
      <c r="OI266" s="475">
        <v>0.12</v>
      </c>
      <c r="OJ266" s="475">
        <v>4.7095999999999992E-2</v>
      </c>
      <c r="OK266" s="475">
        <v>7.2001987199999992E-2</v>
      </c>
      <c r="OL266" s="475">
        <v>0.9024189010983974</v>
      </c>
      <c r="OM266" s="475" t="s">
        <v>1395</v>
      </c>
      <c r="ON266" s="475">
        <v>1</v>
      </c>
      <c r="OO266" s="475">
        <v>255</v>
      </c>
      <c r="OP266" s="490"/>
      <c r="OQ266" s="491" t="s">
        <v>1395</v>
      </c>
      <c r="OR266" s="478" t="s">
        <v>1395</v>
      </c>
      <c r="OS266" s="479">
        <v>1362516</v>
      </c>
      <c r="OT266" s="479">
        <v>2027</v>
      </c>
      <c r="OU266" s="479" t="s">
        <v>1395</v>
      </c>
      <c r="OV266" s="479" t="s">
        <v>1395</v>
      </c>
      <c r="OW266" s="479">
        <v>0</v>
      </c>
      <c r="OX266" s="479">
        <v>1</v>
      </c>
      <c r="OY266" s="480">
        <v>1</v>
      </c>
      <c r="OZ266" s="480">
        <v>0.88963711370723741</v>
      </c>
      <c r="PA266" s="481"/>
      <c r="PB266" s="482">
        <v>7.2832200548275212</v>
      </c>
      <c r="PC266" s="483"/>
      <c r="PD266" s="478">
        <v>101.8393266173058</v>
      </c>
      <c r="PE266" s="479">
        <v>1.9180610684008548E-10</v>
      </c>
      <c r="PF266" s="479">
        <v>128.70801216070456</v>
      </c>
      <c r="PG266" s="480">
        <v>7.2832200548275212</v>
      </c>
      <c r="PH266" s="483"/>
      <c r="PI266" s="478">
        <v>7.2832200548275212</v>
      </c>
      <c r="PJ266" s="479">
        <v>149900</v>
      </c>
      <c r="PK266" s="479">
        <v>100</v>
      </c>
      <c r="PL266" s="479">
        <v>-0.85657670924047657</v>
      </c>
      <c r="PM266" s="484">
        <v>36</v>
      </c>
      <c r="PN266" s="479">
        <v>7992</v>
      </c>
      <c r="PO266" s="485">
        <v>2024</v>
      </c>
      <c r="PP266" s="479">
        <v>33</v>
      </c>
      <c r="PQ266" s="479">
        <v>0</v>
      </c>
      <c r="PR266" s="486" t="s">
        <v>2121</v>
      </c>
      <c r="PS266" s="486" t="s">
        <v>1657</v>
      </c>
      <c r="PT266" s="479">
        <v>1</v>
      </c>
      <c r="PU266" s="487" t="s">
        <v>2120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row>
    <row r="267" spans="1:457" x14ac:dyDescent="0.35">
      <c r="A267" s="459" t="s">
        <v>2122</v>
      </c>
      <c r="B267" s="460">
        <v>6.4266433455870446</v>
      </c>
      <c r="C267" s="488">
        <f>NPV(About!A$94,'H2 Data'!AE$2:BH$2)/30*AB267+B267</f>
        <v>6.4266433455870446</v>
      </c>
      <c r="D267" s="462" t="s">
        <v>1592</v>
      </c>
      <c r="E267" s="463" t="s">
        <v>2122</v>
      </c>
      <c r="F267" s="463" t="s">
        <v>1391</v>
      </c>
      <c r="G267" s="463" t="s">
        <v>1392</v>
      </c>
      <c r="H267" s="463" t="s">
        <v>2057</v>
      </c>
      <c r="I267" s="463" t="s">
        <v>1394</v>
      </c>
      <c r="J267" s="464">
        <v>2028</v>
      </c>
      <c r="K267" s="465">
        <v>100</v>
      </c>
      <c r="L267" s="466">
        <v>0.16</v>
      </c>
      <c r="M267" s="466">
        <v>2.3300000000000001E-2</v>
      </c>
      <c r="N267" s="466">
        <v>0.25</v>
      </c>
      <c r="O267" s="471">
        <v>0.12</v>
      </c>
      <c r="P267" s="465">
        <v>1</v>
      </c>
      <c r="Q267" s="465">
        <v>2</v>
      </c>
      <c r="R267" s="465">
        <v>30</v>
      </c>
      <c r="S267" s="467" t="s">
        <v>1395</v>
      </c>
      <c r="T267" s="468">
        <v>71406</v>
      </c>
      <c r="U267" s="468">
        <v>703861</v>
      </c>
      <c r="V267" s="468">
        <v>244821</v>
      </c>
      <c r="W267" s="468">
        <v>20402</v>
      </c>
      <c r="X267" s="465">
        <v>0</v>
      </c>
      <c r="Y267" s="469" t="s">
        <v>2116</v>
      </c>
      <c r="Z267" s="470">
        <v>20.27</v>
      </c>
      <c r="AA267" s="469" t="s">
        <v>1397</v>
      </c>
      <c r="AB267" s="465">
        <v>0</v>
      </c>
      <c r="AC267" s="466">
        <v>0</v>
      </c>
      <c r="AD267" s="466">
        <v>0.61</v>
      </c>
      <c r="AE267" s="466">
        <v>0.61</v>
      </c>
      <c r="AF267" s="467" t="s">
        <v>1398</v>
      </c>
      <c r="AG267" s="465">
        <v>465.935</v>
      </c>
      <c r="AH267" s="465">
        <v>465.935</v>
      </c>
      <c r="AI267" s="465">
        <v>465.935</v>
      </c>
      <c r="AJ267" s="465">
        <v>30</v>
      </c>
      <c r="AK267" s="469" t="s">
        <v>1399</v>
      </c>
      <c r="AL267" s="466">
        <v>0.91</v>
      </c>
      <c r="AM267" s="466">
        <v>0.01</v>
      </c>
      <c r="AN267" s="469" t="s">
        <v>1400</v>
      </c>
      <c r="AO267" s="466"/>
      <c r="AP267" s="466"/>
      <c r="AQ267" s="466"/>
      <c r="AR267" s="466"/>
      <c r="AS267" s="466"/>
      <c r="AT267" s="466"/>
      <c r="AU267" s="466"/>
      <c r="AV267" s="466"/>
      <c r="AW267" s="466"/>
      <c r="AX267" s="466"/>
      <c r="AY267" s="466"/>
      <c r="AZ267" s="466"/>
      <c r="BA267" s="466"/>
      <c r="BB267" s="466"/>
      <c r="BC267" s="466"/>
      <c r="BD267" s="466"/>
      <c r="BE267" s="466"/>
      <c r="BF267" s="466"/>
      <c r="BG267" s="466"/>
      <c r="BH267" s="466"/>
      <c r="BI267" s="466"/>
      <c r="BJ267" s="466"/>
      <c r="BK267" s="466"/>
      <c r="BL267" s="466"/>
      <c r="BM267" s="466"/>
      <c r="BN267" s="466"/>
      <c r="BO267" s="466"/>
      <c r="BP267" s="466"/>
      <c r="BQ267" s="466"/>
      <c r="BR267" s="466"/>
      <c r="BS267" s="466"/>
      <c r="BT267" s="466"/>
      <c r="BU267" s="466"/>
      <c r="BV267" s="466"/>
      <c r="BW267" s="466"/>
      <c r="BX267" s="466"/>
      <c r="BY267" s="466"/>
      <c r="BZ267" s="466"/>
      <c r="CA267" s="466"/>
      <c r="CB267" s="466"/>
      <c r="CC267" s="466"/>
      <c r="CD267" s="466"/>
      <c r="CE267" s="466"/>
      <c r="CF267" s="466"/>
      <c r="CG267" s="466"/>
      <c r="CH267" s="466"/>
      <c r="CI267" s="466"/>
      <c r="CJ267" s="466"/>
      <c r="CK267" s="466"/>
      <c r="CL267" s="466"/>
      <c r="CM267" s="466"/>
      <c r="CN267" s="466"/>
      <c r="CO267" s="466"/>
      <c r="CP267" s="466"/>
      <c r="CQ267" s="466"/>
      <c r="CR267" s="466"/>
      <c r="CS267" s="466"/>
      <c r="CT267" s="466"/>
      <c r="CU267" s="466"/>
      <c r="CV267" s="466"/>
      <c r="CW267" s="466"/>
      <c r="CX267" s="466"/>
      <c r="CY267" s="466"/>
      <c r="CZ267" s="466"/>
      <c r="DA267" s="466"/>
      <c r="DB267" s="466"/>
      <c r="DC267" s="466"/>
      <c r="DD267" s="466"/>
      <c r="DE267" s="466"/>
      <c r="DF267" s="466"/>
      <c r="DG267" s="466"/>
      <c r="DH267" s="466"/>
      <c r="DI267" s="466"/>
      <c r="DJ267" s="466"/>
      <c r="DK267" s="466"/>
      <c r="DL267" s="466"/>
      <c r="DM267" s="466"/>
      <c r="DN267" s="466"/>
      <c r="DO267" s="466"/>
      <c r="DP267" s="466"/>
      <c r="DQ267" s="466"/>
      <c r="DR267" s="466"/>
      <c r="DS267" s="466"/>
      <c r="DT267" s="466"/>
      <c r="DU267" s="466"/>
      <c r="DV267" s="466"/>
      <c r="DW267" s="471"/>
      <c r="DX267" s="466"/>
      <c r="DY267" s="466"/>
      <c r="DZ267" s="466"/>
      <c r="EA267" s="466"/>
      <c r="EB267" s="466"/>
      <c r="EC267" s="466"/>
      <c r="ED267" s="466"/>
      <c r="EE267" s="466"/>
      <c r="EF267" s="466"/>
      <c r="EG267" s="466"/>
      <c r="EH267" s="466"/>
      <c r="EI267" s="466"/>
      <c r="EJ267" s="466"/>
      <c r="EK267" s="465"/>
      <c r="EL267" s="465"/>
      <c r="EM267" s="465"/>
      <c r="EN267" s="465"/>
      <c r="EO267" s="466"/>
      <c r="EP267" s="466"/>
      <c r="EQ267" s="466"/>
      <c r="ER267" s="465"/>
      <c r="ES267" s="465"/>
      <c r="ET267" s="465"/>
      <c r="EU267" s="465"/>
      <c r="EV267" s="465"/>
      <c r="EW267" s="467"/>
      <c r="EX267" s="467" t="s">
        <v>1401</v>
      </c>
      <c r="EY267" s="467">
        <v>0</v>
      </c>
      <c r="EZ267" s="467">
        <v>0</v>
      </c>
      <c r="FA267" s="467">
        <v>0</v>
      </c>
      <c r="FB267" s="469" t="s">
        <v>1402</v>
      </c>
      <c r="FC267" s="467">
        <v>100</v>
      </c>
      <c r="FD267" s="469" t="s">
        <v>2059</v>
      </c>
      <c r="FE267" s="467">
        <v>0</v>
      </c>
      <c r="FF267" s="469" t="s">
        <v>1404</v>
      </c>
      <c r="FG267" s="467">
        <v>0</v>
      </c>
      <c r="FH267" s="469" t="s">
        <v>1405</v>
      </c>
      <c r="FI267" s="467">
        <v>0</v>
      </c>
      <c r="FJ267" s="469" t="s">
        <v>1405</v>
      </c>
      <c r="FK267" s="467">
        <v>0</v>
      </c>
      <c r="FL267" s="472">
        <v>1</v>
      </c>
      <c r="FM267" s="473">
        <v>0</v>
      </c>
      <c r="FN267" s="473">
        <v>0</v>
      </c>
      <c r="FO267" s="473">
        <v>0</v>
      </c>
      <c r="FP267" s="473">
        <v>0</v>
      </c>
      <c r="FQ267" s="473">
        <v>0</v>
      </c>
      <c r="FR267" s="473">
        <v>0</v>
      </c>
      <c r="FS267" s="473">
        <v>0</v>
      </c>
      <c r="FT267" s="473">
        <v>0</v>
      </c>
      <c r="FU267" s="473">
        <v>0</v>
      </c>
      <c r="FV267" s="473">
        <v>114119</v>
      </c>
      <c r="FW267" s="473">
        <v>0</v>
      </c>
      <c r="FX267" s="473">
        <v>0</v>
      </c>
      <c r="FY267" s="473">
        <v>0</v>
      </c>
      <c r="FZ267" s="473">
        <v>0</v>
      </c>
      <c r="GA267" s="473">
        <v>0</v>
      </c>
      <c r="GB267" s="473">
        <v>0</v>
      </c>
      <c r="GC267" s="473">
        <v>0</v>
      </c>
      <c r="GD267" s="473">
        <v>0</v>
      </c>
      <c r="GE267" s="473">
        <v>0</v>
      </c>
      <c r="GF267" s="473">
        <v>91391.999999999985</v>
      </c>
      <c r="GG267" s="473">
        <v>0</v>
      </c>
      <c r="GH267" s="473">
        <v>0</v>
      </c>
      <c r="GI267" s="473">
        <v>0</v>
      </c>
      <c r="GJ267" s="473">
        <v>0</v>
      </c>
      <c r="GK267" s="473">
        <v>0</v>
      </c>
      <c r="GL267" s="473">
        <v>0</v>
      </c>
      <c r="GM267" s="473">
        <v>0</v>
      </c>
      <c r="GN267" s="473">
        <v>0</v>
      </c>
      <c r="GO267" s="473">
        <v>0</v>
      </c>
      <c r="GP267" s="473">
        <v>0</v>
      </c>
      <c r="GQ267" s="473">
        <v>0</v>
      </c>
      <c r="GR267" s="473">
        <v>0</v>
      </c>
      <c r="GS267" s="473">
        <v>0</v>
      </c>
      <c r="GT267" s="473">
        <v>0</v>
      </c>
      <c r="GU267" s="473">
        <v>0</v>
      </c>
      <c r="GV267" s="473">
        <v>0</v>
      </c>
      <c r="GW267" s="473">
        <v>0</v>
      </c>
      <c r="GX267" s="473">
        <v>0</v>
      </c>
      <c r="GY267" s="473">
        <v>0</v>
      </c>
      <c r="GZ267" s="473">
        <v>0</v>
      </c>
      <c r="HA267" s="473">
        <v>0</v>
      </c>
      <c r="HB267" s="473">
        <v>0</v>
      </c>
      <c r="HC267" s="473">
        <v>0</v>
      </c>
      <c r="HD267" s="473">
        <v>0</v>
      </c>
      <c r="HE267" s="473">
        <v>0</v>
      </c>
      <c r="HF267" s="473">
        <v>0</v>
      </c>
      <c r="HG267" s="473">
        <v>0</v>
      </c>
      <c r="HH267" s="473">
        <v>0</v>
      </c>
      <c r="HI267" s="473">
        <v>0</v>
      </c>
      <c r="HJ267" s="473">
        <v>0</v>
      </c>
      <c r="HK267" s="473">
        <v>0</v>
      </c>
      <c r="HL267" s="473">
        <v>0</v>
      </c>
      <c r="HM267" s="473">
        <v>0</v>
      </c>
      <c r="HN267" s="473">
        <v>0</v>
      </c>
      <c r="HO267" s="473">
        <v>0</v>
      </c>
      <c r="HP267" s="473">
        <v>0</v>
      </c>
      <c r="HQ267" s="473">
        <v>0</v>
      </c>
      <c r="HR267" s="473">
        <v>0</v>
      </c>
      <c r="HS267" s="473">
        <v>0</v>
      </c>
      <c r="HT267" s="473">
        <v>0</v>
      </c>
      <c r="HU267" s="473">
        <v>0</v>
      </c>
      <c r="HV267" s="473">
        <v>0</v>
      </c>
      <c r="HW267" s="473">
        <v>0</v>
      </c>
      <c r="HX267" s="473">
        <v>0</v>
      </c>
      <c r="HY267" s="473">
        <v>0</v>
      </c>
      <c r="HZ267" s="473">
        <v>0</v>
      </c>
      <c r="IA267" s="473">
        <v>0</v>
      </c>
      <c r="IB267" s="473">
        <v>0</v>
      </c>
      <c r="IC267" s="473">
        <v>0</v>
      </c>
      <c r="ID267" s="473">
        <v>0</v>
      </c>
      <c r="IE267" s="473">
        <v>0</v>
      </c>
      <c r="IF267" s="473">
        <v>0</v>
      </c>
      <c r="IG267" s="473">
        <v>0</v>
      </c>
      <c r="IH267" s="473">
        <v>0</v>
      </c>
      <c r="II267" s="473">
        <v>0</v>
      </c>
      <c r="IJ267" s="473">
        <v>0</v>
      </c>
      <c r="IK267" s="473">
        <v>0</v>
      </c>
      <c r="IL267" s="473">
        <v>0</v>
      </c>
      <c r="IM267" s="473">
        <v>0</v>
      </c>
      <c r="IN267" s="473">
        <v>0</v>
      </c>
      <c r="IO267" s="473">
        <v>0</v>
      </c>
      <c r="IP267" s="473">
        <v>0</v>
      </c>
      <c r="IQ267" s="473">
        <v>0</v>
      </c>
      <c r="IR267" s="473">
        <v>0</v>
      </c>
      <c r="IS267" s="473">
        <v>0</v>
      </c>
      <c r="IT267" s="473">
        <v>0</v>
      </c>
      <c r="IU267" s="473">
        <v>0</v>
      </c>
      <c r="IV267" s="473">
        <v>0</v>
      </c>
      <c r="IW267" s="473">
        <v>0</v>
      </c>
      <c r="IX267" s="473">
        <v>0</v>
      </c>
      <c r="IY267" s="473">
        <v>0</v>
      </c>
      <c r="IZ267" s="473">
        <v>0</v>
      </c>
      <c r="JA267" s="473">
        <v>0</v>
      </c>
      <c r="JB267" s="473">
        <v>0</v>
      </c>
      <c r="JC267" s="473">
        <v>0</v>
      </c>
      <c r="JD267" s="473">
        <v>0</v>
      </c>
      <c r="JE267" s="473">
        <v>0</v>
      </c>
      <c r="JF267" s="473">
        <v>0</v>
      </c>
      <c r="JG267" s="473">
        <v>0</v>
      </c>
      <c r="JH267" s="473">
        <v>0</v>
      </c>
      <c r="JI267" s="467" t="s">
        <v>1406</v>
      </c>
      <c r="JJ267" s="467" t="s">
        <v>1406</v>
      </c>
      <c r="JK267" s="395"/>
      <c r="JL267" s="395"/>
      <c r="JM267" s="395"/>
      <c r="JN267" s="395"/>
      <c r="JO267" s="395"/>
      <c r="JP267" s="395"/>
      <c r="JQ267" s="395"/>
      <c r="JR267" s="395"/>
      <c r="JS267" s="395"/>
      <c r="JT267" s="395"/>
      <c r="JU267" s="395"/>
      <c r="JV267" s="395"/>
      <c r="JW267" s="395"/>
      <c r="JX267" s="395"/>
      <c r="JY267" s="395"/>
      <c r="JZ267" s="395"/>
      <c r="KA267" s="395"/>
      <c r="KB267" s="395"/>
      <c r="KC267" s="395"/>
      <c r="KD267" s="395"/>
      <c r="KE267" s="395"/>
      <c r="KF267" s="395"/>
      <c r="KG267" s="395"/>
      <c r="KH267" s="395"/>
      <c r="KI267" s="395"/>
      <c r="KJ267" s="395"/>
      <c r="KK267" s="395"/>
      <c r="KL267" s="395"/>
      <c r="KM267" s="395"/>
      <c r="KN267" s="395"/>
      <c r="KO267" s="395"/>
      <c r="KP267" s="395"/>
      <c r="KQ267" s="395"/>
      <c r="KR267" s="395"/>
      <c r="KS267" s="395"/>
      <c r="KT267" s="395"/>
      <c r="KU267" s="395"/>
      <c r="KV267" s="395"/>
      <c r="KW267" s="395"/>
      <c r="KX267" s="395"/>
      <c r="KY267" s="395"/>
      <c r="KZ267" s="395"/>
      <c r="LA267" s="395"/>
      <c r="LB267" s="395"/>
      <c r="LC267" s="395"/>
      <c r="LD267" s="395"/>
      <c r="LE267" s="395"/>
      <c r="LF267" s="395"/>
      <c r="LG267" s="395"/>
      <c r="LH267" s="395"/>
      <c r="LI267" s="395"/>
      <c r="LJ267" s="395"/>
      <c r="LK267" s="395"/>
      <c r="LL267" s="395"/>
      <c r="LM267" s="395"/>
      <c r="LN267" s="395"/>
      <c r="LO267" s="395"/>
      <c r="LP267" s="395"/>
      <c r="LQ267" s="395"/>
      <c r="LR267" s="395"/>
      <c r="LS267" s="395"/>
      <c r="LT267" s="395"/>
      <c r="LU267" s="395"/>
      <c r="LV267" s="395"/>
      <c r="LW267" s="395"/>
      <c r="LX267" s="395"/>
      <c r="LY267" s="395"/>
      <c r="LZ267" s="395"/>
      <c r="MA267" s="395"/>
      <c r="MB267" s="395"/>
      <c r="MC267" s="395"/>
      <c r="MD267" s="395"/>
      <c r="ME267" s="395"/>
      <c r="MF267" s="395"/>
      <c r="MG267" s="395"/>
      <c r="MH267" s="395"/>
      <c r="MI267" s="395"/>
      <c r="MJ267" s="395"/>
      <c r="MK267" s="395"/>
      <c r="ML267" s="395"/>
      <c r="MM267" s="395"/>
      <c r="MN267" s="395"/>
      <c r="MO267" s="395"/>
      <c r="MP267" s="395"/>
      <c r="MQ267" s="395"/>
      <c r="MR267" s="395"/>
      <c r="MS267" s="395"/>
      <c r="MT267" s="395"/>
      <c r="MU267" s="395"/>
      <c r="MV267" s="395"/>
      <c r="MW267" s="395"/>
      <c r="MX267" s="395"/>
      <c r="MY267" s="395"/>
      <c r="MZ267" s="395"/>
      <c r="NA267" s="395"/>
      <c r="NB267" s="395"/>
      <c r="NC267" s="395"/>
      <c r="ND267" s="395"/>
      <c r="NE267" s="395"/>
      <c r="NF267" s="395"/>
      <c r="NG267" s="489"/>
      <c r="NH267" s="475">
        <v>6.4266433455870446</v>
      </c>
      <c r="NI267" s="475">
        <v>9.007583313174802</v>
      </c>
      <c r="NJ267" s="475">
        <v>2.2320994574691433</v>
      </c>
      <c r="NK267" s="475">
        <v>673.45982807464463</v>
      </c>
      <c r="NL267" s="475">
        <v>6.0011113400467808</v>
      </c>
      <c r="NM267" s="475">
        <v>0.24482100000000001</v>
      </c>
      <c r="NN267" s="475">
        <v>0.70386099999999996</v>
      </c>
      <c r="NO267" s="475">
        <v>7.1405999999999997E-2</v>
      </c>
      <c r="NP267" s="475">
        <v>3.2052288606301889E-2</v>
      </c>
      <c r="NQ267" s="475">
        <v>0.54535810423647424</v>
      </c>
      <c r="NR267" s="475">
        <v>0.83207819646667081</v>
      </c>
      <c r="NS267" s="475">
        <v>0</v>
      </c>
      <c r="NT267" s="475">
        <v>1.4987589923520255</v>
      </c>
      <c r="NU267" s="475">
        <v>4.4703245206512776E-3</v>
      </c>
      <c r="NV267" s="475">
        <v>0</v>
      </c>
      <c r="NW267" s="475">
        <v>0.53260747739303049</v>
      </c>
      <c r="NX267" s="475">
        <v>0</v>
      </c>
      <c r="NY267" s="475">
        <v>0</v>
      </c>
      <c r="NZ267" s="475">
        <v>1.5472033278653259</v>
      </c>
      <c r="OA267" s="475">
        <v>2.0339494949499735E-2</v>
      </c>
      <c r="OB267" s="475">
        <v>0.24000000000000016</v>
      </c>
      <c r="OC267" s="475">
        <v>1.3010788166884506</v>
      </c>
      <c r="OD267" s="475">
        <v>7.0673650835533832E-14</v>
      </c>
      <c r="OE267" s="475">
        <v>5.6928925914691319E-13</v>
      </c>
      <c r="OF267" s="475">
        <v>0.11999999880790704</v>
      </c>
      <c r="OG267" s="475">
        <v>8.110472857952121E-2</v>
      </c>
      <c r="OH267" s="475">
        <v>0.29705146889628414</v>
      </c>
      <c r="OI267" s="475">
        <v>0.12</v>
      </c>
      <c r="OJ267" s="475">
        <v>4.6593500000000003E-2</v>
      </c>
      <c r="OK267" s="475">
        <v>6.8400746599999993E-2</v>
      </c>
      <c r="OL267" s="475">
        <v>0.88614952612179287</v>
      </c>
      <c r="OM267" s="475" t="s">
        <v>1395</v>
      </c>
      <c r="ON267" s="475">
        <v>1</v>
      </c>
      <c r="OO267" s="475">
        <v>256</v>
      </c>
      <c r="OP267" s="490"/>
      <c r="OQ267" s="491" t="s">
        <v>1395</v>
      </c>
      <c r="OR267" s="478" t="s">
        <v>1395</v>
      </c>
      <c r="OS267" s="479">
        <v>1246001</v>
      </c>
      <c r="OT267" s="479">
        <v>2028</v>
      </c>
      <c r="OU267" s="479" t="s">
        <v>1395</v>
      </c>
      <c r="OV267" s="479" t="s">
        <v>1395</v>
      </c>
      <c r="OW267" s="479">
        <v>0</v>
      </c>
      <c r="OX267" s="479">
        <v>1</v>
      </c>
      <c r="OY267" s="480">
        <v>1</v>
      </c>
      <c r="OZ267" s="480">
        <v>0.87190261452774309</v>
      </c>
      <c r="PA267" s="481"/>
      <c r="PB267" s="482">
        <v>6.4266433455870446</v>
      </c>
      <c r="PC267" s="483"/>
      <c r="PD267" s="478">
        <v>90.395049780252734</v>
      </c>
      <c r="PE267" s="479">
        <v>5.0447540721926364E-11</v>
      </c>
      <c r="PF267" s="479">
        <v>115.29503768555735</v>
      </c>
      <c r="PG267" s="480">
        <v>6.4266433455870446</v>
      </c>
      <c r="PH267" s="483"/>
      <c r="PI267" s="478">
        <v>6.4266433455870446</v>
      </c>
      <c r="PJ267" s="479">
        <v>150000</v>
      </c>
      <c r="PK267" s="479">
        <v>100</v>
      </c>
      <c r="PL267" s="479">
        <v>-0.85759185982629571</v>
      </c>
      <c r="PM267" s="484">
        <v>36</v>
      </c>
      <c r="PN267" s="479">
        <v>7956</v>
      </c>
      <c r="PO267" s="485">
        <v>2025</v>
      </c>
      <c r="PP267" s="479">
        <v>33</v>
      </c>
      <c r="PQ267" s="479">
        <v>0</v>
      </c>
      <c r="PR267" s="486" t="s">
        <v>2123</v>
      </c>
      <c r="PS267" s="486" t="s">
        <v>1657</v>
      </c>
      <c r="PT267" s="479">
        <v>1</v>
      </c>
      <c r="PU267" s="487" t="s">
        <v>2122</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row>
    <row r="268" spans="1:457" x14ac:dyDescent="0.35">
      <c r="A268" s="459" t="s">
        <v>2124</v>
      </c>
      <c r="B268" s="460">
        <v>5.5690514857607489</v>
      </c>
      <c r="C268" s="488">
        <f>NPV(About!A$94,'H2 Data'!AE$2:BH$2)/30*AB268+B268</f>
        <v>5.5690514857607489</v>
      </c>
      <c r="D268" s="462" t="s">
        <v>1592</v>
      </c>
      <c r="E268" s="463" t="s">
        <v>2124</v>
      </c>
      <c r="F268" s="463" t="s">
        <v>1391</v>
      </c>
      <c r="G268" s="463" t="s">
        <v>1392</v>
      </c>
      <c r="H268" s="463" t="s">
        <v>2057</v>
      </c>
      <c r="I268" s="463" t="s">
        <v>1394</v>
      </c>
      <c r="J268" s="464">
        <v>2029</v>
      </c>
      <c r="K268" s="465">
        <v>100</v>
      </c>
      <c r="L268" s="466">
        <v>0.16</v>
      </c>
      <c r="M268" s="466">
        <v>2.3300000000000001E-2</v>
      </c>
      <c r="N268" s="466">
        <v>0.25</v>
      </c>
      <c r="O268" s="471">
        <v>0.12</v>
      </c>
      <c r="P268" s="465">
        <v>1</v>
      </c>
      <c r="Q268" s="465">
        <v>2</v>
      </c>
      <c r="R268" s="465">
        <v>30</v>
      </c>
      <c r="S268" s="467" t="s">
        <v>1395</v>
      </c>
      <c r="T268" s="468">
        <v>63377.999999999993</v>
      </c>
      <c r="U268" s="468">
        <v>624725</v>
      </c>
      <c r="V268" s="468">
        <v>217296</v>
      </c>
      <c r="W268" s="468">
        <v>18108</v>
      </c>
      <c r="X268" s="465">
        <v>0</v>
      </c>
      <c r="Y268" s="469" t="s">
        <v>2116</v>
      </c>
      <c r="Z268" s="470">
        <v>20.55</v>
      </c>
      <c r="AA268" s="469" t="s">
        <v>1397</v>
      </c>
      <c r="AB268" s="465">
        <v>0</v>
      </c>
      <c r="AC268" s="466">
        <v>0</v>
      </c>
      <c r="AD268" s="466">
        <v>0.66</v>
      </c>
      <c r="AE268" s="466">
        <v>0.66</v>
      </c>
      <c r="AF268" s="467" t="s">
        <v>1398</v>
      </c>
      <c r="AG268" s="465">
        <v>462.11</v>
      </c>
      <c r="AH268" s="465">
        <v>462.11</v>
      </c>
      <c r="AI268" s="465">
        <v>462.11</v>
      </c>
      <c r="AJ268" s="465">
        <v>30</v>
      </c>
      <c r="AK268" s="469" t="s">
        <v>1399</v>
      </c>
      <c r="AL268" s="466">
        <v>0.91</v>
      </c>
      <c r="AM268" s="466">
        <v>0.01</v>
      </c>
      <c r="AN268" s="469" t="s">
        <v>1400</v>
      </c>
      <c r="AO268" s="466"/>
      <c r="AP268" s="466"/>
      <c r="AQ268" s="466"/>
      <c r="AR268" s="466"/>
      <c r="AS268" s="466"/>
      <c r="AT268" s="466"/>
      <c r="AU268" s="466"/>
      <c r="AV268" s="466"/>
      <c r="AW268" s="466"/>
      <c r="AX268" s="466"/>
      <c r="AY268" s="466"/>
      <c r="AZ268" s="466"/>
      <c r="BA268" s="466"/>
      <c r="BB268" s="466"/>
      <c r="BC268" s="466"/>
      <c r="BD268" s="466"/>
      <c r="BE268" s="466"/>
      <c r="BF268" s="466"/>
      <c r="BG268" s="466"/>
      <c r="BH268" s="466"/>
      <c r="BI268" s="466"/>
      <c r="BJ268" s="466"/>
      <c r="BK268" s="466"/>
      <c r="BL268" s="466"/>
      <c r="BM268" s="466"/>
      <c r="BN268" s="466"/>
      <c r="BO268" s="466"/>
      <c r="BP268" s="466"/>
      <c r="BQ268" s="466"/>
      <c r="BR268" s="466"/>
      <c r="BS268" s="466"/>
      <c r="BT268" s="466"/>
      <c r="BU268" s="466"/>
      <c r="BV268" s="466"/>
      <c r="BW268" s="466"/>
      <c r="BX268" s="466"/>
      <c r="BY268" s="466"/>
      <c r="BZ268" s="466"/>
      <c r="CA268" s="466"/>
      <c r="CB268" s="466"/>
      <c r="CC268" s="466"/>
      <c r="CD268" s="466"/>
      <c r="CE268" s="466"/>
      <c r="CF268" s="466"/>
      <c r="CG268" s="466"/>
      <c r="CH268" s="466"/>
      <c r="CI268" s="466"/>
      <c r="CJ268" s="466"/>
      <c r="CK268" s="466"/>
      <c r="CL268" s="466"/>
      <c r="CM268" s="466"/>
      <c r="CN268" s="466"/>
      <c r="CO268" s="466"/>
      <c r="CP268" s="466"/>
      <c r="CQ268" s="466"/>
      <c r="CR268" s="466"/>
      <c r="CS268" s="466"/>
      <c r="CT268" s="466"/>
      <c r="CU268" s="466"/>
      <c r="CV268" s="466"/>
      <c r="CW268" s="466"/>
      <c r="CX268" s="466"/>
      <c r="CY268" s="466"/>
      <c r="CZ268" s="466"/>
      <c r="DA268" s="466"/>
      <c r="DB268" s="466"/>
      <c r="DC268" s="466"/>
      <c r="DD268" s="466"/>
      <c r="DE268" s="466"/>
      <c r="DF268" s="466"/>
      <c r="DG268" s="466"/>
      <c r="DH268" s="466"/>
      <c r="DI268" s="466"/>
      <c r="DJ268" s="466"/>
      <c r="DK268" s="466"/>
      <c r="DL268" s="466"/>
      <c r="DM268" s="466"/>
      <c r="DN268" s="466"/>
      <c r="DO268" s="466"/>
      <c r="DP268" s="466"/>
      <c r="DQ268" s="466"/>
      <c r="DR268" s="466"/>
      <c r="DS268" s="466"/>
      <c r="DT268" s="466"/>
      <c r="DU268" s="466"/>
      <c r="DV268" s="466"/>
      <c r="DW268" s="471"/>
      <c r="DX268" s="466"/>
      <c r="DY268" s="466"/>
      <c r="DZ268" s="466"/>
      <c r="EA268" s="466"/>
      <c r="EB268" s="466"/>
      <c r="EC268" s="466"/>
      <c r="ED268" s="466"/>
      <c r="EE268" s="466"/>
      <c r="EF268" s="466"/>
      <c r="EG268" s="466"/>
      <c r="EH268" s="466"/>
      <c r="EI268" s="466"/>
      <c r="EJ268" s="466"/>
      <c r="EK268" s="465"/>
      <c r="EL268" s="465"/>
      <c r="EM268" s="465"/>
      <c r="EN268" s="465"/>
      <c r="EO268" s="466"/>
      <c r="EP268" s="466"/>
      <c r="EQ268" s="466"/>
      <c r="ER268" s="465"/>
      <c r="ES268" s="465"/>
      <c r="ET268" s="465"/>
      <c r="EU268" s="465"/>
      <c r="EV268" s="465"/>
      <c r="EW268" s="467"/>
      <c r="EX268" s="467" t="s">
        <v>1401</v>
      </c>
      <c r="EY268" s="467">
        <v>0</v>
      </c>
      <c r="EZ268" s="467">
        <v>0</v>
      </c>
      <c r="FA268" s="467">
        <v>0</v>
      </c>
      <c r="FB268" s="469" t="s">
        <v>1402</v>
      </c>
      <c r="FC268" s="467">
        <v>100</v>
      </c>
      <c r="FD268" s="469" t="s">
        <v>2059</v>
      </c>
      <c r="FE268" s="467">
        <v>0</v>
      </c>
      <c r="FF268" s="469" t="s">
        <v>1404</v>
      </c>
      <c r="FG268" s="467">
        <v>0</v>
      </c>
      <c r="FH268" s="469" t="s">
        <v>1405</v>
      </c>
      <c r="FI268" s="467">
        <v>0</v>
      </c>
      <c r="FJ268" s="469" t="s">
        <v>1405</v>
      </c>
      <c r="FK268" s="467">
        <v>0</v>
      </c>
      <c r="FL268" s="472">
        <v>1</v>
      </c>
      <c r="FM268" s="473">
        <v>0</v>
      </c>
      <c r="FN268" s="473">
        <v>0</v>
      </c>
      <c r="FO268" s="473">
        <v>0</v>
      </c>
      <c r="FP268" s="473">
        <v>0</v>
      </c>
      <c r="FQ268" s="473">
        <v>0</v>
      </c>
      <c r="FR268" s="473">
        <v>0</v>
      </c>
      <c r="FS268" s="473">
        <v>0</v>
      </c>
      <c r="FT268" s="473">
        <v>0</v>
      </c>
      <c r="FU268" s="473">
        <v>0</v>
      </c>
      <c r="FV268" s="473">
        <v>109761</v>
      </c>
      <c r="FW268" s="473">
        <v>0</v>
      </c>
      <c r="FX268" s="473">
        <v>0</v>
      </c>
      <c r="FY268" s="473">
        <v>0</v>
      </c>
      <c r="FZ268" s="473">
        <v>0</v>
      </c>
      <c r="GA268" s="473">
        <v>0</v>
      </c>
      <c r="GB268" s="473">
        <v>0</v>
      </c>
      <c r="GC268" s="473">
        <v>0</v>
      </c>
      <c r="GD268" s="473">
        <v>0</v>
      </c>
      <c r="GE268" s="473">
        <v>0</v>
      </c>
      <c r="GF268" s="473">
        <v>90796</v>
      </c>
      <c r="GG268" s="473">
        <v>0</v>
      </c>
      <c r="GH268" s="473">
        <v>0</v>
      </c>
      <c r="GI268" s="473">
        <v>0</v>
      </c>
      <c r="GJ268" s="473">
        <v>0</v>
      </c>
      <c r="GK268" s="473">
        <v>0</v>
      </c>
      <c r="GL268" s="473">
        <v>0</v>
      </c>
      <c r="GM268" s="473">
        <v>0</v>
      </c>
      <c r="GN268" s="473">
        <v>0</v>
      </c>
      <c r="GO268" s="473">
        <v>0</v>
      </c>
      <c r="GP268" s="473">
        <v>0</v>
      </c>
      <c r="GQ268" s="473">
        <v>0</v>
      </c>
      <c r="GR268" s="473">
        <v>0</v>
      </c>
      <c r="GS268" s="473">
        <v>0</v>
      </c>
      <c r="GT268" s="473">
        <v>0</v>
      </c>
      <c r="GU268" s="473">
        <v>0</v>
      </c>
      <c r="GV268" s="473">
        <v>0</v>
      </c>
      <c r="GW268" s="473">
        <v>0</v>
      </c>
      <c r="GX268" s="473">
        <v>0</v>
      </c>
      <c r="GY268" s="473">
        <v>0</v>
      </c>
      <c r="GZ268" s="473">
        <v>0</v>
      </c>
      <c r="HA268" s="473">
        <v>0</v>
      </c>
      <c r="HB268" s="473">
        <v>0</v>
      </c>
      <c r="HC268" s="473">
        <v>0</v>
      </c>
      <c r="HD268" s="473">
        <v>0</v>
      </c>
      <c r="HE268" s="473">
        <v>0</v>
      </c>
      <c r="HF268" s="473">
        <v>0</v>
      </c>
      <c r="HG268" s="473">
        <v>0</v>
      </c>
      <c r="HH268" s="473">
        <v>0</v>
      </c>
      <c r="HI268" s="473">
        <v>0</v>
      </c>
      <c r="HJ268" s="473">
        <v>0</v>
      </c>
      <c r="HK268" s="473">
        <v>0</v>
      </c>
      <c r="HL268" s="473">
        <v>0</v>
      </c>
      <c r="HM268" s="473">
        <v>0</v>
      </c>
      <c r="HN268" s="473">
        <v>0</v>
      </c>
      <c r="HO268" s="473">
        <v>0</v>
      </c>
      <c r="HP268" s="473">
        <v>0</v>
      </c>
      <c r="HQ268" s="473">
        <v>0</v>
      </c>
      <c r="HR268" s="473">
        <v>0</v>
      </c>
      <c r="HS268" s="473">
        <v>0</v>
      </c>
      <c r="HT268" s="473">
        <v>0</v>
      </c>
      <c r="HU268" s="473">
        <v>0</v>
      </c>
      <c r="HV268" s="473">
        <v>0</v>
      </c>
      <c r="HW268" s="473">
        <v>0</v>
      </c>
      <c r="HX268" s="473">
        <v>0</v>
      </c>
      <c r="HY268" s="473">
        <v>0</v>
      </c>
      <c r="HZ268" s="473">
        <v>0</v>
      </c>
      <c r="IA268" s="473">
        <v>0</v>
      </c>
      <c r="IB268" s="473">
        <v>0</v>
      </c>
      <c r="IC268" s="473">
        <v>0</v>
      </c>
      <c r="ID268" s="473">
        <v>0</v>
      </c>
      <c r="IE268" s="473">
        <v>0</v>
      </c>
      <c r="IF268" s="473">
        <v>0</v>
      </c>
      <c r="IG268" s="473">
        <v>0</v>
      </c>
      <c r="IH268" s="473">
        <v>0</v>
      </c>
      <c r="II268" s="473">
        <v>0</v>
      </c>
      <c r="IJ268" s="473">
        <v>0</v>
      </c>
      <c r="IK268" s="473">
        <v>0</v>
      </c>
      <c r="IL268" s="473">
        <v>0</v>
      </c>
      <c r="IM268" s="473">
        <v>0</v>
      </c>
      <c r="IN268" s="473">
        <v>0</v>
      </c>
      <c r="IO268" s="473">
        <v>0</v>
      </c>
      <c r="IP268" s="473">
        <v>0</v>
      </c>
      <c r="IQ268" s="473">
        <v>0</v>
      </c>
      <c r="IR268" s="473">
        <v>0</v>
      </c>
      <c r="IS268" s="473">
        <v>0</v>
      </c>
      <c r="IT268" s="473">
        <v>0</v>
      </c>
      <c r="IU268" s="473">
        <v>0</v>
      </c>
      <c r="IV268" s="473">
        <v>0</v>
      </c>
      <c r="IW268" s="473">
        <v>0</v>
      </c>
      <c r="IX268" s="473">
        <v>0</v>
      </c>
      <c r="IY268" s="473">
        <v>0</v>
      </c>
      <c r="IZ268" s="473">
        <v>0</v>
      </c>
      <c r="JA268" s="473">
        <v>0</v>
      </c>
      <c r="JB268" s="473">
        <v>0</v>
      </c>
      <c r="JC268" s="473">
        <v>0</v>
      </c>
      <c r="JD268" s="473">
        <v>0</v>
      </c>
      <c r="JE268" s="473">
        <v>0</v>
      </c>
      <c r="JF268" s="473">
        <v>0</v>
      </c>
      <c r="JG268" s="473">
        <v>0</v>
      </c>
      <c r="JH268" s="473">
        <v>0</v>
      </c>
      <c r="JI268" s="467" t="s">
        <v>1406</v>
      </c>
      <c r="JJ268" s="467" t="s">
        <v>1406</v>
      </c>
      <c r="JK268" s="395"/>
      <c r="JL268" s="395"/>
      <c r="JM268" s="395"/>
      <c r="JN268" s="395"/>
      <c r="JO268" s="395"/>
      <c r="JP268" s="395"/>
      <c r="JQ268" s="395"/>
      <c r="JR268" s="395"/>
      <c r="JS268" s="395"/>
      <c r="JT268" s="395"/>
      <c r="JU268" s="395"/>
      <c r="JV268" s="395"/>
      <c r="JW268" s="395"/>
      <c r="JX268" s="395"/>
      <c r="JY268" s="395"/>
      <c r="JZ268" s="395"/>
      <c r="KA268" s="395"/>
      <c r="KB268" s="395"/>
      <c r="KC268" s="395"/>
      <c r="KD268" s="395"/>
      <c r="KE268" s="395"/>
      <c r="KF268" s="395"/>
      <c r="KG268" s="395"/>
      <c r="KH268" s="395"/>
      <c r="KI268" s="395"/>
      <c r="KJ268" s="395"/>
      <c r="KK268" s="395"/>
      <c r="KL268" s="395"/>
      <c r="KM268" s="395"/>
      <c r="KN268" s="395"/>
      <c r="KO268" s="395"/>
      <c r="KP268" s="395"/>
      <c r="KQ268" s="395"/>
      <c r="KR268" s="395"/>
      <c r="KS268" s="395"/>
      <c r="KT268" s="395"/>
      <c r="KU268" s="395"/>
      <c r="KV268" s="395"/>
      <c r="KW268" s="395"/>
      <c r="KX268" s="395"/>
      <c r="KY268" s="395"/>
      <c r="KZ268" s="395"/>
      <c r="LA268" s="395"/>
      <c r="LB268" s="395"/>
      <c r="LC268" s="395"/>
      <c r="LD268" s="395"/>
      <c r="LE268" s="395"/>
      <c r="LF268" s="395"/>
      <c r="LG268" s="395"/>
      <c r="LH268" s="395"/>
      <c r="LI268" s="395"/>
      <c r="LJ268" s="395"/>
      <c r="LK268" s="395"/>
      <c r="LL268" s="395"/>
      <c r="LM268" s="395"/>
      <c r="LN268" s="395"/>
      <c r="LO268" s="395"/>
      <c r="LP268" s="395"/>
      <c r="LQ268" s="395"/>
      <c r="LR268" s="395"/>
      <c r="LS268" s="395"/>
      <c r="LT268" s="395"/>
      <c r="LU268" s="395"/>
      <c r="LV268" s="395"/>
      <c r="LW268" s="395"/>
      <c r="LX268" s="395"/>
      <c r="LY268" s="395"/>
      <c r="LZ268" s="395"/>
      <c r="MA268" s="395"/>
      <c r="MB268" s="395"/>
      <c r="MC268" s="395"/>
      <c r="MD268" s="395"/>
      <c r="ME268" s="395"/>
      <c r="MF268" s="395"/>
      <c r="MG268" s="395"/>
      <c r="MH268" s="395"/>
      <c r="MI268" s="395"/>
      <c r="MJ268" s="395"/>
      <c r="MK268" s="395"/>
      <c r="ML268" s="395"/>
      <c r="MM268" s="395"/>
      <c r="MN268" s="395"/>
      <c r="MO268" s="395"/>
      <c r="MP268" s="395"/>
      <c r="MQ268" s="395"/>
      <c r="MR268" s="395"/>
      <c r="MS268" s="395"/>
      <c r="MT268" s="395"/>
      <c r="MU268" s="395"/>
      <c r="MV268" s="395"/>
      <c r="MW268" s="395"/>
      <c r="MX268" s="395"/>
      <c r="MY268" s="395"/>
      <c r="MZ268" s="395"/>
      <c r="NA268" s="395"/>
      <c r="NB268" s="395"/>
      <c r="NC268" s="395"/>
      <c r="ND268" s="395"/>
      <c r="NE268" s="395"/>
      <c r="NF268" s="395"/>
      <c r="NG268" s="489"/>
      <c r="NH268" s="475">
        <v>5.5690514857607489</v>
      </c>
      <c r="NI268" s="475">
        <v>7.8055825624422663</v>
      </c>
      <c r="NJ268" s="475">
        <v>2.1163016628746028</v>
      </c>
      <c r="NK268" s="475">
        <v>682.69520452215784</v>
      </c>
      <c r="NL268" s="475">
        <v>5.2918792878863625</v>
      </c>
      <c r="NM268" s="475">
        <v>0.21729599999999999</v>
      </c>
      <c r="NN268" s="475">
        <v>0.62472499999999997</v>
      </c>
      <c r="NO268" s="475">
        <v>6.337799999999999E-2</v>
      </c>
      <c r="NP268" s="475">
        <v>3.2194414471766006E-2</v>
      </c>
      <c r="NQ268" s="475">
        <v>0.5187285765045514</v>
      </c>
      <c r="NR268" s="475">
        <v>0.7385431954829843</v>
      </c>
      <c r="NS268" s="475">
        <v>0</v>
      </c>
      <c r="NT268" s="475">
        <v>1.4401651341620052</v>
      </c>
      <c r="NU268" s="475">
        <v>4.6238624047541827E-3</v>
      </c>
      <c r="NV268" s="475">
        <v>0</v>
      </c>
      <c r="NW268" s="475">
        <v>0.42957565663969616</v>
      </c>
      <c r="NX268" s="475">
        <v>0</v>
      </c>
      <c r="NY268" s="475">
        <v>0</v>
      </c>
      <c r="NZ268" s="475">
        <v>1.2322845137488385</v>
      </c>
      <c r="OA268" s="475">
        <v>2.0336464646413328E-2</v>
      </c>
      <c r="OB268" s="475">
        <v>0.24000000000000016</v>
      </c>
      <c r="OC268" s="475">
        <v>1.1673187046894922</v>
      </c>
      <c r="OD268" s="475">
        <v>2.9949245924968847E-13</v>
      </c>
      <c r="OE268" s="475">
        <v>2.4124668561853613E-12</v>
      </c>
      <c r="OF268" s="475">
        <v>0.11999999880790704</v>
      </c>
      <c r="OG268" s="475">
        <v>7.7131435275077834E-2</v>
      </c>
      <c r="OH268" s="475">
        <v>0.30024990805065233</v>
      </c>
      <c r="OI268" s="475">
        <v>0.12</v>
      </c>
      <c r="OJ268" s="475">
        <v>4.6211000000000009E-2</v>
      </c>
      <c r="OK268" s="475">
        <v>6.3979437599999994E-2</v>
      </c>
      <c r="OL268" s="475">
        <v>0.86860621963572837</v>
      </c>
      <c r="OM268" s="475" t="s">
        <v>1395</v>
      </c>
      <c r="ON268" s="475">
        <v>1</v>
      </c>
      <c r="OO268" s="475">
        <v>257</v>
      </c>
      <c r="OP268" s="490"/>
      <c r="OQ268" s="491" t="s">
        <v>1395</v>
      </c>
      <c r="OR268" s="478" t="s">
        <v>1395</v>
      </c>
      <c r="OS268" s="479">
        <v>1124064</v>
      </c>
      <c r="OT268" s="479">
        <v>2029</v>
      </c>
      <c r="OU268" s="479" t="s">
        <v>1395</v>
      </c>
      <c r="OV268" s="479" t="s">
        <v>1395</v>
      </c>
      <c r="OW268" s="479">
        <v>0</v>
      </c>
      <c r="OX268" s="479">
        <v>1</v>
      </c>
      <c r="OY268" s="480">
        <v>1</v>
      </c>
      <c r="OZ268" s="480">
        <v>0.85454956143356553</v>
      </c>
      <c r="PA268" s="481"/>
      <c r="PB268" s="482">
        <v>5.5690514857607489</v>
      </c>
      <c r="PC268" s="483"/>
      <c r="PD268" s="478">
        <v>78.643520265196884</v>
      </c>
      <c r="PE268" s="479">
        <v>2.0954837159476572E-10</v>
      </c>
      <c r="PF268" s="479">
        <v>101.3940287190415</v>
      </c>
      <c r="PG268" s="480">
        <v>5.5690514857607489</v>
      </c>
      <c r="PH268" s="483"/>
      <c r="PI268" s="478">
        <v>5.5690514857607489</v>
      </c>
      <c r="PJ268" s="479">
        <v>150100</v>
      </c>
      <c r="PK268" s="479">
        <v>100</v>
      </c>
      <c r="PL268" s="479">
        <v>-0.71929121958762821</v>
      </c>
      <c r="PM268" s="484">
        <v>36</v>
      </c>
      <c r="PN268" s="479">
        <v>7920</v>
      </c>
      <c r="PO268" s="485">
        <v>2026</v>
      </c>
      <c r="PP268" s="479">
        <v>33</v>
      </c>
      <c r="PQ268" s="479">
        <v>0</v>
      </c>
      <c r="PR268" s="486" t="s">
        <v>2125</v>
      </c>
      <c r="PS268" s="486" t="s">
        <v>1657</v>
      </c>
      <c r="PT268" s="479">
        <v>1</v>
      </c>
      <c r="PU268" s="487" t="s">
        <v>2124</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row>
    <row r="269" spans="1:457" x14ac:dyDescent="0.35">
      <c r="A269" s="459" t="s">
        <v>2126</v>
      </c>
      <c r="B269" s="460">
        <v>4.8497602661731207</v>
      </c>
      <c r="C269" s="488">
        <f>NPV(About!A$94,'H2 Data'!AE$2:BH$2)/30*AB269+B269</f>
        <v>4.8497602661731207</v>
      </c>
      <c r="D269" s="462" t="s">
        <v>1592</v>
      </c>
      <c r="E269" s="463" t="s">
        <v>2126</v>
      </c>
      <c r="F269" s="463" t="s">
        <v>1391</v>
      </c>
      <c r="G269" s="463" t="s">
        <v>1392</v>
      </c>
      <c r="H269" s="463" t="s">
        <v>2057</v>
      </c>
      <c r="I269" s="463" t="s">
        <v>1394</v>
      </c>
      <c r="J269" s="464">
        <v>2030</v>
      </c>
      <c r="K269" s="465">
        <v>100</v>
      </c>
      <c r="L269" s="466">
        <v>0.16</v>
      </c>
      <c r="M269" s="466">
        <v>2.3300000000000001E-2</v>
      </c>
      <c r="N269" s="466">
        <v>0.25</v>
      </c>
      <c r="O269" s="471">
        <v>0.12</v>
      </c>
      <c r="P269" s="465">
        <v>1</v>
      </c>
      <c r="Q269" s="465">
        <v>2</v>
      </c>
      <c r="R269" s="465">
        <v>30</v>
      </c>
      <c r="S269" s="467" t="s">
        <v>1395</v>
      </c>
      <c r="T269" s="468">
        <v>56105</v>
      </c>
      <c r="U269" s="468">
        <v>553031</v>
      </c>
      <c r="V269" s="468">
        <v>192359</v>
      </c>
      <c r="W269" s="468">
        <v>16030</v>
      </c>
      <c r="X269" s="465">
        <v>0</v>
      </c>
      <c r="Y269" s="469" t="s">
        <v>2116</v>
      </c>
      <c r="Z269" s="470">
        <v>20.83</v>
      </c>
      <c r="AA269" s="469" t="s">
        <v>1397</v>
      </c>
      <c r="AB269" s="465">
        <v>0</v>
      </c>
      <c r="AC269" s="466">
        <v>0</v>
      </c>
      <c r="AD269" s="466">
        <v>0.7</v>
      </c>
      <c r="AE269" s="466">
        <v>0.7</v>
      </c>
      <c r="AF269" s="467" t="s">
        <v>1398</v>
      </c>
      <c r="AG269" s="465">
        <v>459.03</v>
      </c>
      <c r="AH269" s="465">
        <v>459.03</v>
      </c>
      <c r="AI269" s="465">
        <v>459.03</v>
      </c>
      <c r="AJ269" s="465">
        <v>30</v>
      </c>
      <c r="AK269" s="469" t="s">
        <v>1399</v>
      </c>
      <c r="AL269" s="466">
        <v>0.91</v>
      </c>
      <c r="AM269" s="466">
        <v>0.01</v>
      </c>
      <c r="AN269" s="469" t="s">
        <v>1400</v>
      </c>
      <c r="AO269" s="466"/>
      <c r="AP269" s="466"/>
      <c r="AQ269" s="466"/>
      <c r="AR269" s="466"/>
      <c r="AS269" s="466"/>
      <c r="AT269" s="466"/>
      <c r="AU269" s="466"/>
      <c r="AV269" s="466"/>
      <c r="AW269" s="466"/>
      <c r="AX269" s="466"/>
      <c r="AY269" s="466"/>
      <c r="AZ269" s="466"/>
      <c r="BA269" s="466"/>
      <c r="BB269" s="466"/>
      <c r="BC269" s="466"/>
      <c r="BD269" s="466"/>
      <c r="BE269" s="466"/>
      <c r="BF269" s="466"/>
      <c r="BG269" s="466"/>
      <c r="BH269" s="466"/>
      <c r="BI269" s="466"/>
      <c r="BJ269" s="466"/>
      <c r="BK269" s="466"/>
      <c r="BL269" s="466"/>
      <c r="BM269" s="466"/>
      <c r="BN269" s="466"/>
      <c r="BO269" s="466"/>
      <c r="BP269" s="466"/>
      <c r="BQ269" s="466"/>
      <c r="BR269" s="466"/>
      <c r="BS269" s="466"/>
      <c r="BT269" s="466"/>
      <c r="BU269" s="466"/>
      <c r="BV269" s="466"/>
      <c r="BW269" s="466"/>
      <c r="BX269" s="466"/>
      <c r="BY269" s="466"/>
      <c r="BZ269" s="466"/>
      <c r="CA269" s="466"/>
      <c r="CB269" s="466"/>
      <c r="CC269" s="466"/>
      <c r="CD269" s="466"/>
      <c r="CE269" s="466"/>
      <c r="CF269" s="466"/>
      <c r="CG269" s="466"/>
      <c r="CH269" s="466"/>
      <c r="CI269" s="466"/>
      <c r="CJ269" s="466"/>
      <c r="CK269" s="466"/>
      <c r="CL269" s="466"/>
      <c r="CM269" s="466"/>
      <c r="CN269" s="466"/>
      <c r="CO269" s="466"/>
      <c r="CP269" s="466"/>
      <c r="CQ269" s="466"/>
      <c r="CR269" s="466"/>
      <c r="CS269" s="466"/>
      <c r="CT269" s="466"/>
      <c r="CU269" s="466"/>
      <c r="CV269" s="466"/>
      <c r="CW269" s="466"/>
      <c r="CX269" s="466"/>
      <c r="CY269" s="466"/>
      <c r="CZ269" s="466"/>
      <c r="DA269" s="466"/>
      <c r="DB269" s="466"/>
      <c r="DC269" s="466"/>
      <c r="DD269" s="466"/>
      <c r="DE269" s="466"/>
      <c r="DF269" s="466"/>
      <c r="DG269" s="466"/>
      <c r="DH269" s="466"/>
      <c r="DI269" s="466"/>
      <c r="DJ269" s="466"/>
      <c r="DK269" s="466"/>
      <c r="DL269" s="466"/>
      <c r="DM269" s="466"/>
      <c r="DN269" s="466"/>
      <c r="DO269" s="466"/>
      <c r="DP269" s="466"/>
      <c r="DQ269" s="466"/>
      <c r="DR269" s="466"/>
      <c r="DS269" s="466"/>
      <c r="DT269" s="466"/>
      <c r="DU269" s="466"/>
      <c r="DV269" s="466"/>
      <c r="DW269" s="471"/>
      <c r="DX269" s="466"/>
      <c r="DY269" s="466"/>
      <c r="DZ269" s="466"/>
      <c r="EA269" s="466"/>
      <c r="EB269" s="466"/>
      <c r="EC269" s="466"/>
      <c r="ED269" s="466"/>
      <c r="EE269" s="466"/>
      <c r="EF269" s="466"/>
      <c r="EG269" s="466"/>
      <c r="EH269" s="466"/>
      <c r="EI269" s="466"/>
      <c r="EJ269" s="466"/>
      <c r="EK269" s="465"/>
      <c r="EL269" s="465"/>
      <c r="EM269" s="465"/>
      <c r="EN269" s="465"/>
      <c r="EO269" s="466"/>
      <c r="EP269" s="466"/>
      <c r="EQ269" s="466"/>
      <c r="ER269" s="465"/>
      <c r="ES269" s="465"/>
      <c r="ET269" s="465"/>
      <c r="EU269" s="465"/>
      <c r="EV269" s="465"/>
      <c r="EW269" s="467"/>
      <c r="EX269" s="467" t="s">
        <v>1401</v>
      </c>
      <c r="EY269" s="467">
        <v>0</v>
      </c>
      <c r="EZ269" s="467">
        <v>0</v>
      </c>
      <c r="FA269" s="467">
        <v>0</v>
      </c>
      <c r="FB269" s="469" t="s">
        <v>1402</v>
      </c>
      <c r="FC269" s="467">
        <v>100</v>
      </c>
      <c r="FD269" s="469" t="s">
        <v>2059</v>
      </c>
      <c r="FE269" s="467">
        <v>0</v>
      </c>
      <c r="FF269" s="469" t="s">
        <v>1404</v>
      </c>
      <c r="FG269" s="467">
        <v>0</v>
      </c>
      <c r="FH269" s="469" t="s">
        <v>1405</v>
      </c>
      <c r="FI269" s="467">
        <v>0</v>
      </c>
      <c r="FJ269" s="469" t="s">
        <v>1405</v>
      </c>
      <c r="FK269" s="467">
        <v>0</v>
      </c>
      <c r="FL269" s="472">
        <v>1</v>
      </c>
      <c r="FM269" s="473">
        <v>0</v>
      </c>
      <c r="FN269" s="473">
        <v>0</v>
      </c>
      <c r="FO269" s="473">
        <v>0</v>
      </c>
      <c r="FP269" s="473">
        <v>0</v>
      </c>
      <c r="FQ269" s="473">
        <v>0</v>
      </c>
      <c r="FR269" s="473">
        <v>0</v>
      </c>
      <c r="FS269" s="473">
        <v>0</v>
      </c>
      <c r="FT269" s="473">
        <v>0</v>
      </c>
      <c r="FU269" s="473">
        <v>0</v>
      </c>
      <c r="FV269" s="473">
        <v>106052</v>
      </c>
      <c r="FW269" s="473">
        <v>0</v>
      </c>
      <c r="FX269" s="473">
        <v>0</v>
      </c>
      <c r="FY269" s="473">
        <v>0</v>
      </c>
      <c r="FZ269" s="473">
        <v>0</v>
      </c>
      <c r="GA269" s="473">
        <v>0</v>
      </c>
      <c r="GB269" s="473">
        <v>0</v>
      </c>
      <c r="GC269" s="473">
        <v>0</v>
      </c>
      <c r="GD269" s="473">
        <v>0</v>
      </c>
      <c r="GE269" s="473">
        <v>0</v>
      </c>
      <c r="GF269" s="473">
        <v>90387</v>
      </c>
      <c r="GG269" s="473">
        <v>0</v>
      </c>
      <c r="GH269" s="473">
        <v>0</v>
      </c>
      <c r="GI269" s="473">
        <v>0</v>
      </c>
      <c r="GJ269" s="473">
        <v>0</v>
      </c>
      <c r="GK269" s="473">
        <v>0</v>
      </c>
      <c r="GL269" s="473">
        <v>0</v>
      </c>
      <c r="GM269" s="473">
        <v>0</v>
      </c>
      <c r="GN269" s="473">
        <v>0</v>
      </c>
      <c r="GO269" s="473">
        <v>0</v>
      </c>
      <c r="GP269" s="473">
        <v>0</v>
      </c>
      <c r="GQ269" s="473">
        <v>0</v>
      </c>
      <c r="GR269" s="473">
        <v>0</v>
      </c>
      <c r="GS269" s="473">
        <v>0</v>
      </c>
      <c r="GT269" s="473">
        <v>0</v>
      </c>
      <c r="GU269" s="473">
        <v>0</v>
      </c>
      <c r="GV269" s="473">
        <v>0</v>
      </c>
      <c r="GW269" s="473">
        <v>0</v>
      </c>
      <c r="GX269" s="473">
        <v>0</v>
      </c>
      <c r="GY269" s="473">
        <v>0</v>
      </c>
      <c r="GZ269" s="473">
        <v>0</v>
      </c>
      <c r="HA269" s="473">
        <v>0</v>
      </c>
      <c r="HB269" s="473">
        <v>0</v>
      </c>
      <c r="HC269" s="473">
        <v>0</v>
      </c>
      <c r="HD269" s="473">
        <v>0</v>
      </c>
      <c r="HE269" s="473">
        <v>0</v>
      </c>
      <c r="HF269" s="473">
        <v>0</v>
      </c>
      <c r="HG269" s="473">
        <v>0</v>
      </c>
      <c r="HH269" s="473">
        <v>0</v>
      </c>
      <c r="HI269" s="473">
        <v>0</v>
      </c>
      <c r="HJ269" s="473">
        <v>0</v>
      </c>
      <c r="HK269" s="473">
        <v>0</v>
      </c>
      <c r="HL269" s="473">
        <v>0</v>
      </c>
      <c r="HM269" s="473">
        <v>0</v>
      </c>
      <c r="HN269" s="473">
        <v>0</v>
      </c>
      <c r="HO269" s="473">
        <v>0</v>
      </c>
      <c r="HP269" s="473">
        <v>0</v>
      </c>
      <c r="HQ269" s="473">
        <v>0</v>
      </c>
      <c r="HR269" s="473">
        <v>0</v>
      </c>
      <c r="HS269" s="473">
        <v>0</v>
      </c>
      <c r="HT269" s="473">
        <v>0</v>
      </c>
      <c r="HU269" s="473">
        <v>0</v>
      </c>
      <c r="HV269" s="473">
        <v>0</v>
      </c>
      <c r="HW269" s="473">
        <v>0</v>
      </c>
      <c r="HX269" s="473">
        <v>0</v>
      </c>
      <c r="HY269" s="473">
        <v>0</v>
      </c>
      <c r="HZ269" s="473">
        <v>0</v>
      </c>
      <c r="IA269" s="473">
        <v>0</v>
      </c>
      <c r="IB269" s="473">
        <v>0</v>
      </c>
      <c r="IC269" s="473">
        <v>0</v>
      </c>
      <c r="ID269" s="473">
        <v>0</v>
      </c>
      <c r="IE269" s="473">
        <v>0</v>
      </c>
      <c r="IF269" s="473">
        <v>0</v>
      </c>
      <c r="IG269" s="473">
        <v>0</v>
      </c>
      <c r="IH269" s="473">
        <v>0</v>
      </c>
      <c r="II269" s="473">
        <v>0</v>
      </c>
      <c r="IJ269" s="473">
        <v>0</v>
      </c>
      <c r="IK269" s="473">
        <v>0</v>
      </c>
      <c r="IL269" s="473">
        <v>0</v>
      </c>
      <c r="IM269" s="473">
        <v>0</v>
      </c>
      <c r="IN269" s="473">
        <v>0</v>
      </c>
      <c r="IO269" s="473">
        <v>0</v>
      </c>
      <c r="IP269" s="473">
        <v>0</v>
      </c>
      <c r="IQ269" s="473">
        <v>0</v>
      </c>
      <c r="IR269" s="473">
        <v>0</v>
      </c>
      <c r="IS269" s="473">
        <v>0</v>
      </c>
      <c r="IT269" s="473">
        <v>0</v>
      </c>
      <c r="IU269" s="473">
        <v>0</v>
      </c>
      <c r="IV269" s="473">
        <v>0</v>
      </c>
      <c r="IW269" s="473">
        <v>0</v>
      </c>
      <c r="IX269" s="473">
        <v>0</v>
      </c>
      <c r="IY269" s="473">
        <v>0</v>
      </c>
      <c r="IZ269" s="473">
        <v>0</v>
      </c>
      <c r="JA269" s="473">
        <v>0</v>
      </c>
      <c r="JB269" s="473">
        <v>0</v>
      </c>
      <c r="JC269" s="473">
        <v>0</v>
      </c>
      <c r="JD269" s="473">
        <v>0</v>
      </c>
      <c r="JE269" s="473">
        <v>0</v>
      </c>
      <c r="JF269" s="473">
        <v>0</v>
      </c>
      <c r="JG269" s="473">
        <v>0</v>
      </c>
      <c r="JH269" s="473">
        <v>0</v>
      </c>
      <c r="JI269" s="467" t="s">
        <v>1406</v>
      </c>
      <c r="JJ269" s="467" t="s">
        <v>1406</v>
      </c>
      <c r="JK269" s="395"/>
      <c r="JL269" s="395"/>
      <c r="JM269" s="395"/>
      <c r="JN269" s="395"/>
      <c r="JO269" s="395"/>
      <c r="JP269" s="395"/>
      <c r="JQ269" s="395"/>
      <c r="JR269" s="395"/>
      <c r="JS269" s="395"/>
      <c r="JT269" s="395"/>
      <c r="JU269" s="395"/>
      <c r="JV269" s="395"/>
      <c r="JW269" s="395"/>
      <c r="JX269" s="395"/>
      <c r="JY269" s="395"/>
      <c r="JZ269" s="395"/>
      <c r="KA269" s="395"/>
      <c r="KB269" s="395"/>
      <c r="KC269" s="395"/>
      <c r="KD269" s="395"/>
      <c r="KE269" s="395"/>
      <c r="KF269" s="395"/>
      <c r="KG269" s="395"/>
      <c r="KH269" s="395"/>
      <c r="KI269" s="395"/>
      <c r="KJ269" s="395"/>
      <c r="KK269" s="395"/>
      <c r="KL269" s="395"/>
      <c r="KM269" s="395"/>
      <c r="KN269" s="395"/>
      <c r="KO269" s="395"/>
      <c r="KP269" s="395"/>
      <c r="KQ269" s="395"/>
      <c r="KR269" s="395"/>
      <c r="KS269" s="395"/>
      <c r="KT269" s="395"/>
      <c r="KU269" s="395"/>
      <c r="KV269" s="395"/>
      <c r="KW269" s="395"/>
      <c r="KX269" s="395"/>
      <c r="KY269" s="395"/>
      <c r="KZ269" s="395"/>
      <c r="LA269" s="395"/>
      <c r="LB269" s="395"/>
      <c r="LC269" s="395"/>
      <c r="LD269" s="395"/>
      <c r="LE269" s="395"/>
      <c r="LF269" s="395"/>
      <c r="LG269" s="395"/>
      <c r="LH269" s="395"/>
      <c r="LI269" s="395"/>
      <c r="LJ269" s="395"/>
      <c r="LK269" s="395"/>
      <c r="LL269" s="395"/>
      <c r="LM269" s="395"/>
      <c r="LN269" s="395"/>
      <c r="LO269" s="395"/>
      <c r="LP269" s="395"/>
      <c r="LQ269" s="395"/>
      <c r="LR269" s="395"/>
      <c r="LS269" s="395"/>
      <c r="LT269" s="395"/>
      <c r="LU269" s="395"/>
      <c r="LV269" s="395"/>
      <c r="LW269" s="395"/>
      <c r="LX269" s="395"/>
      <c r="LY269" s="395"/>
      <c r="LZ269" s="395"/>
      <c r="MA269" s="395"/>
      <c r="MB269" s="395"/>
      <c r="MC269" s="395"/>
      <c r="MD269" s="395"/>
      <c r="ME269" s="395"/>
      <c r="MF269" s="395"/>
      <c r="MG269" s="395"/>
      <c r="MH269" s="395"/>
      <c r="MI269" s="395"/>
      <c r="MJ269" s="395"/>
      <c r="MK269" s="395"/>
      <c r="ML269" s="395"/>
      <c r="MM269" s="395"/>
      <c r="MN269" s="395"/>
      <c r="MO269" s="395"/>
      <c r="MP269" s="395"/>
      <c r="MQ269" s="395"/>
      <c r="MR269" s="395"/>
      <c r="MS269" s="395"/>
      <c r="MT269" s="395"/>
      <c r="MU269" s="395"/>
      <c r="MV269" s="395"/>
      <c r="MW269" s="395"/>
      <c r="MX269" s="395"/>
      <c r="MY269" s="395"/>
      <c r="MZ269" s="395"/>
      <c r="NA269" s="395"/>
      <c r="NB269" s="395"/>
      <c r="NC269" s="395"/>
      <c r="ND269" s="395"/>
      <c r="NE269" s="395"/>
      <c r="NF269" s="395"/>
      <c r="NG269" s="489"/>
      <c r="NH269" s="475">
        <v>4.8497602661731207</v>
      </c>
      <c r="NI269" s="475">
        <v>6.7974239890682453</v>
      </c>
      <c r="NJ269" s="475">
        <v>2.0062721853778975</v>
      </c>
      <c r="NK269" s="475">
        <v>692.00157505744994</v>
      </c>
      <c r="NL269" s="475">
        <v>4.6904591841475431</v>
      </c>
      <c r="NM269" s="475">
        <v>0.192359</v>
      </c>
      <c r="NN269" s="475">
        <v>0.55303100000000005</v>
      </c>
      <c r="NO269" s="475">
        <v>5.6105000000000002E-2</v>
      </c>
      <c r="NP269" s="475">
        <v>3.1108193532287366E-2</v>
      </c>
      <c r="NQ269" s="475">
        <v>0.4832634783277448</v>
      </c>
      <c r="NR269" s="475">
        <v>0.65377702106419033</v>
      </c>
      <c r="NS269" s="475">
        <v>0</v>
      </c>
      <c r="NT269" s="475">
        <v>1.3835613460906857</v>
      </c>
      <c r="NU269" s="475">
        <v>4.7821661847716919E-3</v>
      </c>
      <c r="NV269" s="475">
        <v>0</v>
      </c>
      <c r="NW269" s="475">
        <v>0.3496691213952362</v>
      </c>
      <c r="NX269" s="475">
        <v>0</v>
      </c>
      <c r="NY269" s="475">
        <v>0</v>
      </c>
      <c r="NZ269" s="475">
        <v>0.99096816402034038</v>
      </c>
      <c r="OA269" s="475">
        <v>2.0342525252557874E-2</v>
      </c>
      <c r="OB269" s="475">
        <v>0.24000000000000016</v>
      </c>
      <c r="OC269" s="475">
        <v>1.041827566482352</v>
      </c>
      <c r="OD269" s="475">
        <v>2.785138640277618E-13</v>
      </c>
      <c r="OE269" s="475">
        <v>2.2434804122895143E-12</v>
      </c>
      <c r="OF269" s="475">
        <v>0.11999999880790704</v>
      </c>
      <c r="OG269" s="475">
        <v>7.3880800604820274E-2</v>
      </c>
      <c r="OH269" s="475">
        <v>0.30446673401850122</v>
      </c>
      <c r="OI269" s="475">
        <v>0.12</v>
      </c>
      <c r="OJ269" s="475">
        <v>4.5902999999999999E-2</v>
      </c>
      <c r="OK269" s="475">
        <v>6.0420395999999994E-2</v>
      </c>
      <c r="OL269" s="475">
        <v>0.85108827461950598</v>
      </c>
      <c r="OM269" s="475" t="s">
        <v>1395</v>
      </c>
      <c r="ON269" s="475">
        <v>1</v>
      </c>
      <c r="OO269" s="475">
        <v>258</v>
      </c>
      <c r="OP269" s="490"/>
      <c r="OQ269" s="491" t="s">
        <v>1395</v>
      </c>
      <c r="OR269" s="478" t="s">
        <v>1395</v>
      </c>
      <c r="OS269" s="479">
        <v>1013964</v>
      </c>
      <c r="OT269" s="479">
        <v>2030</v>
      </c>
      <c r="OU269" s="479" t="s">
        <v>1395</v>
      </c>
      <c r="OV269" s="479" t="s">
        <v>1395</v>
      </c>
      <c r="OW269" s="479">
        <v>0</v>
      </c>
      <c r="OX269" s="479">
        <v>1</v>
      </c>
      <c r="OY269" s="480">
        <v>1</v>
      </c>
      <c r="OZ269" s="480">
        <v>0.83749627614834921</v>
      </c>
      <c r="PA269" s="481"/>
      <c r="PB269" s="482">
        <v>4.8497602661731207</v>
      </c>
      <c r="PC269" s="483"/>
      <c r="PD269" s="478">
        <v>68.2142996666161</v>
      </c>
      <c r="PE269" s="479">
        <v>1.9093998732381406E-10</v>
      </c>
      <c r="PF269" s="479">
        <v>88.668722600850359</v>
      </c>
      <c r="PG269" s="480">
        <v>4.8497602661731207</v>
      </c>
      <c r="PH269" s="483"/>
      <c r="PI269" s="478">
        <v>4.8497602661731207</v>
      </c>
      <c r="PJ269" s="479">
        <v>150200</v>
      </c>
      <c r="PK269" s="479">
        <v>100</v>
      </c>
      <c r="PL269" s="479">
        <v>-0.45548521385216922</v>
      </c>
      <c r="PM269" s="484">
        <v>36</v>
      </c>
      <c r="PN269" s="479">
        <v>7884</v>
      </c>
      <c r="PO269" s="485">
        <v>2027</v>
      </c>
      <c r="PP269" s="479">
        <v>33</v>
      </c>
      <c r="PQ269" s="479">
        <v>0</v>
      </c>
      <c r="PR269" s="486" t="s">
        <v>2127</v>
      </c>
      <c r="PS269" s="486" t="s">
        <v>1657</v>
      </c>
      <c r="PT269" s="479">
        <v>1</v>
      </c>
      <c r="PU269" s="487" t="s">
        <v>2126</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row>
    <row r="270" spans="1:457" x14ac:dyDescent="0.35">
      <c r="A270" s="459" t="s">
        <v>2128</v>
      </c>
      <c r="B270" s="460">
        <v>4.3942750523209515</v>
      </c>
      <c r="C270" s="488">
        <f>NPV(About!A$94,'H2 Data'!AE$2:BH$2)/30*AB270+B270</f>
        <v>4.3942750523209515</v>
      </c>
      <c r="D270" s="462" t="s">
        <v>1592</v>
      </c>
      <c r="E270" s="463" t="s">
        <v>2128</v>
      </c>
      <c r="F270" s="463" t="s">
        <v>1391</v>
      </c>
      <c r="G270" s="463" t="s">
        <v>1392</v>
      </c>
      <c r="H270" s="463" t="s">
        <v>2057</v>
      </c>
      <c r="I270" s="463" t="s">
        <v>1394</v>
      </c>
      <c r="J270" s="464">
        <v>2031</v>
      </c>
      <c r="K270" s="465">
        <v>115</v>
      </c>
      <c r="L270" s="466">
        <v>0.16</v>
      </c>
      <c r="M270" s="466">
        <v>2.3300000000000001E-2</v>
      </c>
      <c r="N270" s="466">
        <v>0.25</v>
      </c>
      <c r="O270" s="471">
        <v>0.12</v>
      </c>
      <c r="P270" s="465">
        <v>1</v>
      </c>
      <c r="Q270" s="465">
        <v>2</v>
      </c>
      <c r="R270" s="465">
        <v>30</v>
      </c>
      <c r="S270" s="467" t="s">
        <v>1395</v>
      </c>
      <c r="T270" s="468">
        <v>49489.000000000007</v>
      </c>
      <c r="U270" s="468">
        <v>487823.00000000006</v>
      </c>
      <c r="V270" s="468">
        <v>169678</v>
      </c>
      <c r="W270" s="468">
        <v>14140</v>
      </c>
      <c r="X270" s="465">
        <v>0</v>
      </c>
      <c r="Y270" s="469" t="s">
        <v>2116</v>
      </c>
      <c r="Z270" s="470">
        <v>20.9</v>
      </c>
      <c r="AA270" s="469" t="s">
        <v>1397</v>
      </c>
      <c r="AB270" s="465">
        <v>0</v>
      </c>
      <c r="AC270" s="466">
        <v>0</v>
      </c>
      <c r="AD270" s="466">
        <v>0.7</v>
      </c>
      <c r="AE270" s="466">
        <v>0.7</v>
      </c>
      <c r="AF270" s="467" t="s">
        <v>1398</v>
      </c>
      <c r="AG270" s="465">
        <v>456.45499999999998</v>
      </c>
      <c r="AH270" s="465">
        <v>456.45499999999998</v>
      </c>
      <c r="AI270" s="465">
        <v>456.45499999999998</v>
      </c>
      <c r="AJ270" s="465">
        <v>30</v>
      </c>
      <c r="AK270" s="469" t="s">
        <v>1399</v>
      </c>
      <c r="AL270" s="466">
        <v>0.91</v>
      </c>
      <c r="AM270" s="466">
        <v>0.01</v>
      </c>
      <c r="AN270" s="469" t="s">
        <v>1400</v>
      </c>
      <c r="AO270" s="466"/>
      <c r="AP270" s="466"/>
      <c r="AQ270" s="466"/>
      <c r="AR270" s="466"/>
      <c r="AS270" s="466"/>
      <c r="AT270" s="466"/>
      <c r="AU270" s="466"/>
      <c r="AV270" s="466"/>
      <c r="AW270" s="466"/>
      <c r="AX270" s="466"/>
      <c r="AY270" s="466"/>
      <c r="AZ270" s="466"/>
      <c r="BA270" s="466"/>
      <c r="BB270" s="466"/>
      <c r="BC270" s="466"/>
      <c r="BD270" s="466"/>
      <c r="BE270" s="466"/>
      <c r="BF270" s="466"/>
      <c r="BG270" s="466"/>
      <c r="BH270" s="466"/>
      <c r="BI270" s="466"/>
      <c r="BJ270" s="466"/>
      <c r="BK270" s="466"/>
      <c r="BL270" s="466"/>
      <c r="BM270" s="466"/>
      <c r="BN270" s="466"/>
      <c r="BO270" s="466"/>
      <c r="BP270" s="466"/>
      <c r="BQ270" s="466"/>
      <c r="BR270" s="466"/>
      <c r="BS270" s="466"/>
      <c r="BT270" s="466"/>
      <c r="BU270" s="466"/>
      <c r="BV270" s="466"/>
      <c r="BW270" s="466"/>
      <c r="BX270" s="466"/>
      <c r="BY270" s="466"/>
      <c r="BZ270" s="466"/>
      <c r="CA270" s="466"/>
      <c r="CB270" s="466"/>
      <c r="CC270" s="466"/>
      <c r="CD270" s="466"/>
      <c r="CE270" s="466"/>
      <c r="CF270" s="466"/>
      <c r="CG270" s="466"/>
      <c r="CH270" s="466"/>
      <c r="CI270" s="466"/>
      <c r="CJ270" s="466"/>
      <c r="CK270" s="466"/>
      <c r="CL270" s="466"/>
      <c r="CM270" s="466"/>
      <c r="CN270" s="466"/>
      <c r="CO270" s="466"/>
      <c r="CP270" s="466"/>
      <c r="CQ270" s="466"/>
      <c r="CR270" s="466"/>
      <c r="CS270" s="466"/>
      <c r="CT270" s="466"/>
      <c r="CU270" s="466"/>
      <c r="CV270" s="466"/>
      <c r="CW270" s="466"/>
      <c r="CX270" s="466"/>
      <c r="CY270" s="466"/>
      <c r="CZ270" s="466"/>
      <c r="DA270" s="466"/>
      <c r="DB270" s="466"/>
      <c r="DC270" s="466"/>
      <c r="DD270" s="466"/>
      <c r="DE270" s="466"/>
      <c r="DF270" s="466"/>
      <c r="DG270" s="466"/>
      <c r="DH270" s="466"/>
      <c r="DI270" s="466"/>
      <c r="DJ270" s="466"/>
      <c r="DK270" s="466"/>
      <c r="DL270" s="466"/>
      <c r="DM270" s="466"/>
      <c r="DN270" s="466"/>
      <c r="DO270" s="466"/>
      <c r="DP270" s="466"/>
      <c r="DQ270" s="466"/>
      <c r="DR270" s="466"/>
      <c r="DS270" s="466"/>
      <c r="DT270" s="466"/>
      <c r="DU270" s="466"/>
      <c r="DV270" s="466"/>
      <c r="DW270" s="471"/>
      <c r="DX270" s="466"/>
      <c r="DY270" s="466"/>
      <c r="DZ270" s="466"/>
      <c r="EA270" s="466"/>
      <c r="EB270" s="466"/>
      <c r="EC270" s="466"/>
      <c r="ED270" s="466"/>
      <c r="EE270" s="466"/>
      <c r="EF270" s="466"/>
      <c r="EG270" s="466"/>
      <c r="EH270" s="466"/>
      <c r="EI270" s="466"/>
      <c r="EJ270" s="466"/>
      <c r="EK270" s="465"/>
      <c r="EL270" s="465"/>
      <c r="EM270" s="465"/>
      <c r="EN270" s="465"/>
      <c r="EO270" s="466"/>
      <c r="EP270" s="466"/>
      <c r="EQ270" s="466"/>
      <c r="ER270" s="465"/>
      <c r="ES270" s="465"/>
      <c r="ET270" s="465"/>
      <c r="EU270" s="465"/>
      <c r="EV270" s="465"/>
      <c r="EW270" s="467"/>
      <c r="EX270" s="467" t="s">
        <v>1401</v>
      </c>
      <c r="EY270" s="467">
        <v>0</v>
      </c>
      <c r="EZ270" s="467">
        <v>0</v>
      </c>
      <c r="FA270" s="467">
        <v>0</v>
      </c>
      <c r="FB270" s="469" t="s">
        <v>1402</v>
      </c>
      <c r="FC270" s="467">
        <v>100</v>
      </c>
      <c r="FD270" s="469" t="s">
        <v>2059</v>
      </c>
      <c r="FE270" s="467">
        <v>0</v>
      </c>
      <c r="FF270" s="469" t="s">
        <v>1404</v>
      </c>
      <c r="FG270" s="467">
        <v>0</v>
      </c>
      <c r="FH270" s="469" t="s">
        <v>1405</v>
      </c>
      <c r="FI270" s="467">
        <v>0</v>
      </c>
      <c r="FJ270" s="469" t="s">
        <v>1405</v>
      </c>
      <c r="FK270" s="467">
        <v>0</v>
      </c>
      <c r="FL270" s="472">
        <v>1</v>
      </c>
      <c r="FM270" s="473">
        <v>0</v>
      </c>
      <c r="FN270" s="473">
        <v>0</v>
      </c>
      <c r="FO270" s="473">
        <v>0</v>
      </c>
      <c r="FP270" s="473">
        <v>0</v>
      </c>
      <c r="FQ270" s="473">
        <v>0</v>
      </c>
      <c r="FR270" s="473">
        <v>0</v>
      </c>
      <c r="FS270" s="473">
        <v>0</v>
      </c>
      <c r="FT270" s="473">
        <v>0</v>
      </c>
      <c r="FU270" s="473">
        <v>0</v>
      </c>
      <c r="FV270" s="473">
        <v>102898</v>
      </c>
      <c r="FW270" s="473">
        <v>0</v>
      </c>
      <c r="FX270" s="473">
        <v>0</v>
      </c>
      <c r="FY270" s="473">
        <v>0</v>
      </c>
      <c r="FZ270" s="473">
        <v>0</v>
      </c>
      <c r="GA270" s="473">
        <v>0</v>
      </c>
      <c r="GB270" s="473">
        <v>0</v>
      </c>
      <c r="GC270" s="473">
        <v>0</v>
      </c>
      <c r="GD270" s="473">
        <v>0</v>
      </c>
      <c r="GE270" s="473">
        <v>0</v>
      </c>
      <c r="GF270" s="473">
        <v>92222</v>
      </c>
      <c r="GG270" s="473">
        <v>0</v>
      </c>
      <c r="GH270" s="473">
        <v>0</v>
      </c>
      <c r="GI270" s="473">
        <v>0</v>
      </c>
      <c r="GJ270" s="473">
        <v>0</v>
      </c>
      <c r="GK270" s="473">
        <v>0</v>
      </c>
      <c r="GL270" s="473">
        <v>0</v>
      </c>
      <c r="GM270" s="473">
        <v>0</v>
      </c>
      <c r="GN270" s="473">
        <v>0</v>
      </c>
      <c r="GO270" s="473">
        <v>0</v>
      </c>
      <c r="GP270" s="473">
        <v>0</v>
      </c>
      <c r="GQ270" s="473">
        <v>0</v>
      </c>
      <c r="GR270" s="473">
        <v>0</v>
      </c>
      <c r="GS270" s="473">
        <v>0</v>
      </c>
      <c r="GT270" s="473">
        <v>0</v>
      </c>
      <c r="GU270" s="473">
        <v>0</v>
      </c>
      <c r="GV270" s="473">
        <v>0</v>
      </c>
      <c r="GW270" s="473">
        <v>0</v>
      </c>
      <c r="GX270" s="473">
        <v>0</v>
      </c>
      <c r="GY270" s="473">
        <v>0</v>
      </c>
      <c r="GZ270" s="473">
        <v>0</v>
      </c>
      <c r="HA270" s="473">
        <v>0</v>
      </c>
      <c r="HB270" s="473">
        <v>0</v>
      </c>
      <c r="HC270" s="473">
        <v>0</v>
      </c>
      <c r="HD270" s="473">
        <v>0</v>
      </c>
      <c r="HE270" s="473">
        <v>0</v>
      </c>
      <c r="HF270" s="473">
        <v>0</v>
      </c>
      <c r="HG270" s="473">
        <v>0</v>
      </c>
      <c r="HH270" s="473">
        <v>0</v>
      </c>
      <c r="HI270" s="473">
        <v>0</v>
      </c>
      <c r="HJ270" s="473">
        <v>0</v>
      </c>
      <c r="HK270" s="473">
        <v>0</v>
      </c>
      <c r="HL270" s="473">
        <v>0</v>
      </c>
      <c r="HM270" s="473">
        <v>0</v>
      </c>
      <c r="HN270" s="473">
        <v>0</v>
      </c>
      <c r="HO270" s="473">
        <v>0</v>
      </c>
      <c r="HP270" s="473">
        <v>0</v>
      </c>
      <c r="HQ270" s="473">
        <v>0</v>
      </c>
      <c r="HR270" s="473">
        <v>0</v>
      </c>
      <c r="HS270" s="473">
        <v>0</v>
      </c>
      <c r="HT270" s="473">
        <v>0</v>
      </c>
      <c r="HU270" s="473">
        <v>0</v>
      </c>
      <c r="HV270" s="473">
        <v>0</v>
      </c>
      <c r="HW270" s="473">
        <v>0</v>
      </c>
      <c r="HX270" s="473">
        <v>0</v>
      </c>
      <c r="HY270" s="473">
        <v>0</v>
      </c>
      <c r="HZ270" s="473">
        <v>0</v>
      </c>
      <c r="IA270" s="473">
        <v>0</v>
      </c>
      <c r="IB270" s="473">
        <v>0</v>
      </c>
      <c r="IC270" s="473">
        <v>0</v>
      </c>
      <c r="ID270" s="473">
        <v>0</v>
      </c>
      <c r="IE270" s="473">
        <v>0</v>
      </c>
      <c r="IF270" s="473">
        <v>0</v>
      </c>
      <c r="IG270" s="473">
        <v>0</v>
      </c>
      <c r="IH270" s="473">
        <v>0</v>
      </c>
      <c r="II270" s="473">
        <v>0</v>
      </c>
      <c r="IJ270" s="473">
        <v>0</v>
      </c>
      <c r="IK270" s="473">
        <v>0</v>
      </c>
      <c r="IL270" s="473">
        <v>0</v>
      </c>
      <c r="IM270" s="473">
        <v>0</v>
      </c>
      <c r="IN270" s="473">
        <v>0</v>
      </c>
      <c r="IO270" s="473">
        <v>0</v>
      </c>
      <c r="IP270" s="473">
        <v>0</v>
      </c>
      <c r="IQ270" s="473">
        <v>0</v>
      </c>
      <c r="IR270" s="473">
        <v>0</v>
      </c>
      <c r="IS270" s="473">
        <v>0</v>
      </c>
      <c r="IT270" s="473">
        <v>0</v>
      </c>
      <c r="IU270" s="473">
        <v>0</v>
      </c>
      <c r="IV270" s="473">
        <v>0</v>
      </c>
      <c r="IW270" s="473">
        <v>0</v>
      </c>
      <c r="IX270" s="473">
        <v>0</v>
      </c>
      <c r="IY270" s="473">
        <v>0</v>
      </c>
      <c r="IZ270" s="473">
        <v>0</v>
      </c>
      <c r="JA270" s="473">
        <v>0</v>
      </c>
      <c r="JB270" s="473">
        <v>0</v>
      </c>
      <c r="JC270" s="473">
        <v>0</v>
      </c>
      <c r="JD270" s="473">
        <v>0</v>
      </c>
      <c r="JE270" s="473">
        <v>0</v>
      </c>
      <c r="JF270" s="473">
        <v>0</v>
      </c>
      <c r="JG270" s="473">
        <v>0</v>
      </c>
      <c r="JH270" s="473">
        <v>0</v>
      </c>
      <c r="JI270" s="467" t="s">
        <v>1406</v>
      </c>
      <c r="JJ270" s="467" t="s">
        <v>1406</v>
      </c>
      <c r="JK270" s="395"/>
      <c r="JL270" s="395"/>
      <c r="JM270" s="395"/>
      <c r="JN270" s="395"/>
      <c r="JO270" s="395"/>
      <c r="JP270" s="395"/>
      <c r="JQ270" s="395"/>
      <c r="JR270" s="395"/>
      <c r="JS270" s="395"/>
      <c r="JT270" s="395"/>
      <c r="JU270" s="395"/>
      <c r="JV270" s="395"/>
      <c r="JW270" s="395"/>
      <c r="JX270" s="395"/>
      <c r="JY270" s="395"/>
      <c r="JZ270" s="395"/>
      <c r="KA270" s="395"/>
      <c r="KB270" s="395"/>
      <c r="KC270" s="395"/>
      <c r="KD270" s="395"/>
      <c r="KE270" s="395"/>
      <c r="KF270" s="395"/>
      <c r="KG270" s="395"/>
      <c r="KH270" s="395"/>
      <c r="KI270" s="395"/>
      <c r="KJ270" s="395"/>
      <c r="KK270" s="395"/>
      <c r="KL270" s="395"/>
      <c r="KM270" s="395"/>
      <c r="KN270" s="395"/>
      <c r="KO270" s="395"/>
      <c r="KP270" s="395"/>
      <c r="KQ270" s="395"/>
      <c r="KR270" s="395"/>
      <c r="KS270" s="395"/>
      <c r="KT270" s="395"/>
      <c r="KU270" s="395"/>
      <c r="KV270" s="395"/>
      <c r="KW270" s="395"/>
      <c r="KX270" s="395"/>
      <c r="KY270" s="395"/>
      <c r="KZ270" s="395"/>
      <c r="LA270" s="395"/>
      <c r="LB270" s="395"/>
      <c r="LC270" s="395"/>
      <c r="LD270" s="395"/>
      <c r="LE270" s="395"/>
      <c r="LF270" s="395"/>
      <c r="LG270" s="395"/>
      <c r="LH270" s="395"/>
      <c r="LI270" s="395"/>
      <c r="LJ270" s="395"/>
      <c r="LK270" s="395"/>
      <c r="LL270" s="395"/>
      <c r="LM270" s="395"/>
      <c r="LN270" s="395"/>
      <c r="LO270" s="395"/>
      <c r="LP270" s="395"/>
      <c r="LQ270" s="395"/>
      <c r="LR270" s="395"/>
      <c r="LS270" s="395"/>
      <c r="LT270" s="395"/>
      <c r="LU270" s="395"/>
      <c r="LV270" s="395"/>
      <c r="LW270" s="395"/>
      <c r="LX270" s="395"/>
      <c r="LY270" s="395"/>
      <c r="LZ270" s="395"/>
      <c r="MA270" s="395"/>
      <c r="MB270" s="395"/>
      <c r="MC270" s="395"/>
      <c r="MD270" s="395"/>
      <c r="ME270" s="395"/>
      <c r="MF270" s="395"/>
      <c r="MG270" s="395"/>
      <c r="MH270" s="395"/>
      <c r="MI270" s="395"/>
      <c r="MJ270" s="395"/>
      <c r="MK270" s="395"/>
      <c r="ML270" s="395"/>
      <c r="MM270" s="395"/>
      <c r="MN270" s="395"/>
      <c r="MO270" s="395"/>
      <c r="MP270" s="395"/>
      <c r="MQ270" s="395"/>
      <c r="MR270" s="395"/>
      <c r="MS270" s="395"/>
      <c r="MT270" s="395"/>
      <c r="MU270" s="395"/>
      <c r="MV270" s="395"/>
      <c r="MW270" s="395"/>
      <c r="MX270" s="395"/>
      <c r="MY270" s="395"/>
      <c r="MZ270" s="395"/>
      <c r="NA270" s="395"/>
      <c r="NB270" s="395"/>
      <c r="NC270" s="395"/>
      <c r="ND270" s="395"/>
      <c r="NE270" s="395"/>
      <c r="NF270" s="395"/>
      <c r="NG270" s="489"/>
      <c r="NH270" s="475">
        <v>4.3942750523209515</v>
      </c>
      <c r="NI270" s="475">
        <v>6.1590159133330449</v>
      </c>
      <c r="NJ270" s="475">
        <v>1.9689598884113237</v>
      </c>
      <c r="NK270" s="475">
        <v>694.38614129020925</v>
      </c>
      <c r="NL270" s="475">
        <v>4.2811677992231587</v>
      </c>
      <c r="NM270" s="475">
        <v>0.169678</v>
      </c>
      <c r="NN270" s="475">
        <v>0.48782300000000006</v>
      </c>
      <c r="NO270" s="475">
        <v>4.9489000000000005E-2</v>
      </c>
      <c r="NP270" s="475">
        <v>2.7284747907894015E-2</v>
      </c>
      <c r="NQ270" s="475">
        <v>0.42350852511015491</v>
      </c>
      <c r="NR270" s="475">
        <v>0.57669615720009948</v>
      </c>
      <c r="NS270" s="475">
        <v>0</v>
      </c>
      <c r="NT270" s="475">
        <v>1.3623221430512187</v>
      </c>
      <c r="NU270" s="475">
        <v>4.8963162179213983E-3</v>
      </c>
      <c r="NV270" s="475">
        <v>0</v>
      </c>
      <c r="NW270" s="475">
        <v>0.30938848983450334</v>
      </c>
      <c r="NX270" s="475">
        <v>0</v>
      </c>
      <c r="NY270" s="475">
        <v>0</v>
      </c>
      <c r="NZ270" s="475">
        <v>0.87743897199347265</v>
      </c>
      <c r="OA270" s="475">
        <v>2.0339494949490316E-2</v>
      </c>
      <c r="OB270" s="475">
        <v>0.24000000000000016</v>
      </c>
      <c r="OC270" s="475">
        <v>0.92073791570818664</v>
      </c>
      <c r="OD270" s="475">
        <v>7.8197462861176034E-13</v>
      </c>
      <c r="OE270" s="475">
        <v>6.298949491516092E-12</v>
      </c>
      <c r="OF270" s="475">
        <v>0.11999999880790704</v>
      </c>
      <c r="OG270" s="475">
        <v>7.3852911591529874E-2</v>
      </c>
      <c r="OH270" s="475">
        <v>0.30759128354071785</v>
      </c>
      <c r="OI270" s="475">
        <v>0.12</v>
      </c>
      <c r="OJ270" s="475">
        <v>4.5645499999999999E-2</v>
      </c>
      <c r="OK270" s="475">
        <v>6.0283405999999998E-2</v>
      </c>
      <c r="OL270" s="475">
        <v>0.83421733578601298</v>
      </c>
      <c r="OM270" s="475" t="s">
        <v>1395</v>
      </c>
      <c r="ON270" s="475">
        <v>1</v>
      </c>
      <c r="OO270" s="475">
        <v>259</v>
      </c>
      <c r="OP270" s="490"/>
      <c r="OQ270" s="491" t="s">
        <v>1395</v>
      </c>
      <c r="OR270" s="478" t="s">
        <v>1395</v>
      </c>
      <c r="OS270" s="479">
        <v>916250.00000000012</v>
      </c>
      <c r="OT270" s="479">
        <v>2031</v>
      </c>
      <c r="OU270" s="479" t="s">
        <v>1395</v>
      </c>
      <c r="OV270" s="479" t="s">
        <v>1395</v>
      </c>
      <c r="OW270" s="479">
        <v>0</v>
      </c>
      <c r="OX270" s="479">
        <v>1</v>
      </c>
      <c r="OY270" s="480">
        <v>1</v>
      </c>
      <c r="OZ270" s="480">
        <v>0.82080415955833841</v>
      </c>
      <c r="PA270" s="481"/>
      <c r="PB270" s="482">
        <v>4.3942750523209515</v>
      </c>
      <c r="PC270" s="483"/>
      <c r="PD270" s="478">
        <v>67.825081136145641</v>
      </c>
      <c r="PE270" s="479">
        <v>6.0428967925226979E-10</v>
      </c>
      <c r="PF270" s="479">
        <v>88.330986064913759</v>
      </c>
      <c r="PG270" s="480">
        <v>4.3942750523209515</v>
      </c>
      <c r="PH270" s="483"/>
      <c r="PI270" s="478">
        <v>4.3942750523209515</v>
      </c>
      <c r="PJ270" s="479">
        <v>150315</v>
      </c>
      <c r="PK270" s="479">
        <v>115</v>
      </c>
      <c r="PL270" s="479">
        <v>-0.40620534438085976</v>
      </c>
      <c r="PM270" s="484">
        <v>36</v>
      </c>
      <c r="PN270" s="479">
        <v>7848</v>
      </c>
      <c r="PO270" s="485">
        <v>2028</v>
      </c>
      <c r="PP270" s="479">
        <v>33</v>
      </c>
      <c r="PQ270" s="479">
        <v>0</v>
      </c>
      <c r="PR270" s="486" t="s">
        <v>2129</v>
      </c>
      <c r="PS270" s="486" t="s">
        <v>1657</v>
      </c>
      <c r="PT270" s="479">
        <v>1</v>
      </c>
      <c r="PU270" s="487" t="s">
        <v>2128</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row>
    <row r="271" spans="1:457" x14ac:dyDescent="0.35">
      <c r="A271" s="459" t="s">
        <v>2130</v>
      </c>
      <c r="B271" s="460">
        <v>3.9880697079400917</v>
      </c>
      <c r="C271" s="488">
        <f>NPV(About!A$94,'H2 Data'!AE$2:BH$2)/30*AB271+B271</f>
        <v>3.9880697079400917</v>
      </c>
      <c r="D271" s="462" t="s">
        <v>1592</v>
      </c>
      <c r="E271" s="463" t="s">
        <v>2130</v>
      </c>
      <c r="F271" s="463" t="s">
        <v>1391</v>
      </c>
      <c r="G271" s="463" t="s">
        <v>1392</v>
      </c>
      <c r="H271" s="463" t="s">
        <v>2057</v>
      </c>
      <c r="I271" s="463" t="s">
        <v>1394</v>
      </c>
      <c r="J271" s="464">
        <v>2032</v>
      </c>
      <c r="K271" s="465">
        <v>130</v>
      </c>
      <c r="L271" s="466">
        <v>0.16</v>
      </c>
      <c r="M271" s="466">
        <v>2.3300000000000001E-2</v>
      </c>
      <c r="N271" s="466">
        <v>0.25</v>
      </c>
      <c r="O271" s="471">
        <v>0.12</v>
      </c>
      <c r="P271" s="465">
        <v>1</v>
      </c>
      <c r="Q271" s="465">
        <v>2</v>
      </c>
      <c r="R271" s="465">
        <v>30</v>
      </c>
      <c r="S271" s="467" t="s">
        <v>1395</v>
      </c>
      <c r="T271" s="468">
        <v>43476</v>
      </c>
      <c r="U271" s="468">
        <v>428550</v>
      </c>
      <c r="V271" s="468">
        <v>149061</v>
      </c>
      <c r="W271" s="468">
        <v>12422</v>
      </c>
      <c r="X271" s="465">
        <v>0</v>
      </c>
      <c r="Y271" s="469" t="s">
        <v>2116</v>
      </c>
      <c r="Z271" s="470">
        <v>20.96</v>
      </c>
      <c r="AA271" s="469" t="s">
        <v>1397</v>
      </c>
      <c r="AB271" s="465">
        <v>0</v>
      </c>
      <c r="AC271" s="466">
        <v>0</v>
      </c>
      <c r="AD271" s="466">
        <v>0.7</v>
      </c>
      <c r="AE271" s="466">
        <v>0.7</v>
      </c>
      <c r="AF271" s="467" t="s">
        <v>1398</v>
      </c>
      <c r="AG271" s="465">
        <v>454.245</v>
      </c>
      <c r="AH271" s="465">
        <v>454.245</v>
      </c>
      <c r="AI271" s="465">
        <v>454.245</v>
      </c>
      <c r="AJ271" s="465">
        <v>30</v>
      </c>
      <c r="AK271" s="469" t="s">
        <v>1399</v>
      </c>
      <c r="AL271" s="466">
        <v>0.91</v>
      </c>
      <c r="AM271" s="466">
        <v>0.01</v>
      </c>
      <c r="AN271" s="469" t="s">
        <v>1400</v>
      </c>
      <c r="AO271" s="466"/>
      <c r="AP271" s="466"/>
      <c r="AQ271" s="466"/>
      <c r="AR271" s="466"/>
      <c r="AS271" s="466"/>
      <c r="AT271" s="466"/>
      <c r="AU271" s="466"/>
      <c r="AV271" s="466"/>
      <c r="AW271" s="466"/>
      <c r="AX271" s="466"/>
      <c r="AY271" s="466"/>
      <c r="AZ271" s="466"/>
      <c r="BA271" s="466"/>
      <c r="BB271" s="466"/>
      <c r="BC271" s="466"/>
      <c r="BD271" s="466"/>
      <c r="BE271" s="466"/>
      <c r="BF271" s="466"/>
      <c r="BG271" s="466"/>
      <c r="BH271" s="466"/>
      <c r="BI271" s="466"/>
      <c r="BJ271" s="466"/>
      <c r="BK271" s="466"/>
      <c r="BL271" s="466"/>
      <c r="BM271" s="466"/>
      <c r="BN271" s="466"/>
      <c r="BO271" s="466"/>
      <c r="BP271" s="466"/>
      <c r="BQ271" s="466"/>
      <c r="BR271" s="466"/>
      <c r="BS271" s="466"/>
      <c r="BT271" s="466"/>
      <c r="BU271" s="466"/>
      <c r="BV271" s="466"/>
      <c r="BW271" s="466"/>
      <c r="BX271" s="466"/>
      <c r="BY271" s="466"/>
      <c r="BZ271" s="466"/>
      <c r="CA271" s="466"/>
      <c r="CB271" s="466"/>
      <c r="CC271" s="466"/>
      <c r="CD271" s="466"/>
      <c r="CE271" s="466"/>
      <c r="CF271" s="466"/>
      <c r="CG271" s="466"/>
      <c r="CH271" s="466"/>
      <c r="CI271" s="466"/>
      <c r="CJ271" s="466"/>
      <c r="CK271" s="466"/>
      <c r="CL271" s="466"/>
      <c r="CM271" s="466"/>
      <c r="CN271" s="466"/>
      <c r="CO271" s="466"/>
      <c r="CP271" s="466"/>
      <c r="CQ271" s="466"/>
      <c r="CR271" s="466"/>
      <c r="CS271" s="466"/>
      <c r="CT271" s="466"/>
      <c r="CU271" s="466"/>
      <c r="CV271" s="466"/>
      <c r="CW271" s="466"/>
      <c r="CX271" s="466"/>
      <c r="CY271" s="466"/>
      <c r="CZ271" s="466"/>
      <c r="DA271" s="466"/>
      <c r="DB271" s="466"/>
      <c r="DC271" s="466"/>
      <c r="DD271" s="466"/>
      <c r="DE271" s="466"/>
      <c r="DF271" s="466"/>
      <c r="DG271" s="466"/>
      <c r="DH271" s="466"/>
      <c r="DI271" s="466"/>
      <c r="DJ271" s="466"/>
      <c r="DK271" s="466"/>
      <c r="DL271" s="466"/>
      <c r="DM271" s="466"/>
      <c r="DN271" s="466"/>
      <c r="DO271" s="466"/>
      <c r="DP271" s="466"/>
      <c r="DQ271" s="466"/>
      <c r="DR271" s="466"/>
      <c r="DS271" s="466"/>
      <c r="DT271" s="466"/>
      <c r="DU271" s="466"/>
      <c r="DV271" s="466"/>
      <c r="DW271" s="471"/>
      <c r="DX271" s="466"/>
      <c r="DY271" s="466"/>
      <c r="DZ271" s="466"/>
      <c r="EA271" s="466"/>
      <c r="EB271" s="466"/>
      <c r="EC271" s="466"/>
      <c r="ED271" s="466"/>
      <c r="EE271" s="466"/>
      <c r="EF271" s="466"/>
      <c r="EG271" s="466"/>
      <c r="EH271" s="466"/>
      <c r="EI271" s="466"/>
      <c r="EJ271" s="466"/>
      <c r="EK271" s="465"/>
      <c r="EL271" s="465"/>
      <c r="EM271" s="465"/>
      <c r="EN271" s="465"/>
      <c r="EO271" s="466"/>
      <c r="EP271" s="466"/>
      <c r="EQ271" s="466"/>
      <c r="ER271" s="465"/>
      <c r="ES271" s="465"/>
      <c r="ET271" s="465"/>
      <c r="EU271" s="465"/>
      <c r="EV271" s="465"/>
      <c r="EW271" s="467"/>
      <c r="EX271" s="467" t="s">
        <v>1401</v>
      </c>
      <c r="EY271" s="467">
        <v>0</v>
      </c>
      <c r="EZ271" s="467">
        <v>0</v>
      </c>
      <c r="FA271" s="467">
        <v>0</v>
      </c>
      <c r="FB271" s="469" t="s">
        <v>1402</v>
      </c>
      <c r="FC271" s="467">
        <v>100</v>
      </c>
      <c r="FD271" s="469" t="s">
        <v>2059</v>
      </c>
      <c r="FE271" s="467">
        <v>0</v>
      </c>
      <c r="FF271" s="469" t="s">
        <v>1404</v>
      </c>
      <c r="FG271" s="467">
        <v>0</v>
      </c>
      <c r="FH271" s="469" t="s">
        <v>1405</v>
      </c>
      <c r="FI271" s="467">
        <v>0</v>
      </c>
      <c r="FJ271" s="469" t="s">
        <v>1405</v>
      </c>
      <c r="FK271" s="467">
        <v>0</v>
      </c>
      <c r="FL271" s="472">
        <v>1</v>
      </c>
      <c r="FM271" s="473">
        <v>0</v>
      </c>
      <c r="FN271" s="473">
        <v>0</v>
      </c>
      <c r="FO271" s="473">
        <v>0</v>
      </c>
      <c r="FP271" s="473">
        <v>0</v>
      </c>
      <c r="FQ271" s="473">
        <v>0</v>
      </c>
      <c r="FR271" s="473">
        <v>0</v>
      </c>
      <c r="FS271" s="473">
        <v>0</v>
      </c>
      <c r="FT271" s="473">
        <v>0</v>
      </c>
      <c r="FU271" s="473">
        <v>0</v>
      </c>
      <c r="FV271" s="473">
        <v>100224</v>
      </c>
      <c r="FW271" s="473">
        <v>0</v>
      </c>
      <c r="FX271" s="473">
        <v>0</v>
      </c>
      <c r="FY271" s="473">
        <v>0</v>
      </c>
      <c r="FZ271" s="473">
        <v>0</v>
      </c>
      <c r="GA271" s="473">
        <v>0</v>
      </c>
      <c r="GB271" s="473">
        <v>0</v>
      </c>
      <c r="GC271" s="473">
        <v>0</v>
      </c>
      <c r="GD271" s="473">
        <v>0</v>
      </c>
      <c r="GE271" s="473">
        <v>0</v>
      </c>
      <c r="GF271" s="473">
        <v>94094</v>
      </c>
      <c r="GG271" s="473">
        <v>0</v>
      </c>
      <c r="GH271" s="473">
        <v>0</v>
      </c>
      <c r="GI271" s="473">
        <v>0</v>
      </c>
      <c r="GJ271" s="473">
        <v>0</v>
      </c>
      <c r="GK271" s="473">
        <v>0</v>
      </c>
      <c r="GL271" s="473">
        <v>0</v>
      </c>
      <c r="GM271" s="473">
        <v>0</v>
      </c>
      <c r="GN271" s="473">
        <v>0</v>
      </c>
      <c r="GO271" s="473">
        <v>0</v>
      </c>
      <c r="GP271" s="473">
        <v>0</v>
      </c>
      <c r="GQ271" s="473">
        <v>0</v>
      </c>
      <c r="GR271" s="473">
        <v>0</v>
      </c>
      <c r="GS271" s="473">
        <v>0</v>
      </c>
      <c r="GT271" s="473">
        <v>0</v>
      </c>
      <c r="GU271" s="473">
        <v>0</v>
      </c>
      <c r="GV271" s="473">
        <v>0</v>
      </c>
      <c r="GW271" s="473">
        <v>0</v>
      </c>
      <c r="GX271" s="473">
        <v>0</v>
      </c>
      <c r="GY271" s="473">
        <v>0</v>
      </c>
      <c r="GZ271" s="473">
        <v>0</v>
      </c>
      <c r="HA271" s="473">
        <v>0</v>
      </c>
      <c r="HB271" s="473">
        <v>0</v>
      </c>
      <c r="HC271" s="473">
        <v>0</v>
      </c>
      <c r="HD271" s="473">
        <v>0</v>
      </c>
      <c r="HE271" s="473">
        <v>0</v>
      </c>
      <c r="HF271" s="473">
        <v>0</v>
      </c>
      <c r="HG271" s="473">
        <v>0</v>
      </c>
      <c r="HH271" s="473">
        <v>0</v>
      </c>
      <c r="HI271" s="473">
        <v>0</v>
      </c>
      <c r="HJ271" s="473">
        <v>0</v>
      </c>
      <c r="HK271" s="473">
        <v>0</v>
      </c>
      <c r="HL271" s="473">
        <v>0</v>
      </c>
      <c r="HM271" s="473">
        <v>0</v>
      </c>
      <c r="HN271" s="473">
        <v>0</v>
      </c>
      <c r="HO271" s="473">
        <v>0</v>
      </c>
      <c r="HP271" s="473">
        <v>0</v>
      </c>
      <c r="HQ271" s="473">
        <v>0</v>
      </c>
      <c r="HR271" s="473">
        <v>0</v>
      </c>
      <c r="HS271" s="473">
        <v>0</v>
      </c>
      <c r="HT271" s="473">
        <v>0</v>
      </c>
      <c r="HU271" s="473">
        <v>0</v>
      </c>
      <c r="HV271" s="473">
        <v>0</v>
      </c>
      <c r="HW271" s="473">
        <v>0</v>
      </c>
      <c r="HX271" s="473">
        <v>0</v>
      </c>
      <c r="HY271" s="473">
        <v>0</v>
      </c>
      <c r="HZ271" s="473">
        <v>0</v>
      </c>
      <c r="IA271" s="473">
        <v>0</v>
      </c>
      <c r="IB271" s="473">
        <v>0</v>
      </c>
      <c r="IC271" s="473">
        <v>0</v>
      </c>
      <c r="ID271" s="473">
        <v>0</v>
      </c>
      <c r="IE271" s="473">
        <v>0</v>
      </c>
      <c r="IF271" s="473">
        <v>0</v>
      </c>
      <c r="IG271" s="473">
        <v>0</v>
      </c>
      <c r="IH271" s="473">
        <v>0</v>
      </c>
      <c r="II271" s="473">
        <v>0</v>
      </c>
      <c r="IJ271" s="473">
        <v>0</v>
      </c>
      <c r="IK271" s="473">
        <v>0</v>
      </c>
      <c r="IL271" s="473">
        <v>0</v>
      </c>
      <c r="IM271" s="473">
        <v>0</v>
      </c>
      <c r="IN271" s="473">
        <v>0</v>
      </c>
      <c r="IO271" s="473">
        <v>0</v>
      </c>
      <c r="IP271" s="473">
        <v>0</v>
      </c>
      <c r="IQ271" s="473">
        <v>0</v>
      </c>
      <c r="IR271" s="473">
        <v>0</v>
      </c>
      <c r="IS271" s="473">
        <v>0</v>
      </c>
      <c r="IT271" s="473">
        <v>0</v>
      </c>
      <c r="IU271" s="473">
        <v>0</v>
      </c>
      <c r="IV271" s="473">
        <v>0</v>
      </c>
      <c r="IW271" s="473">
        <v>0</v>
      </c>
      <c r="IX271" s="473">
        <v>0</v>
      </c>
      <c r="IY271" s="473">
        <v>0</v>
      </c>
      <c r="IZ271" s="473">
        <v>0</v>
      </c>
      <c r="JA271" s="473">
        <v>0</v>
      </c>
      <c r="JB271" s="473">
        <v>0</v>
      </c>
      <c r="JC271" s="473">
        <v>0</v>
      </c>
      <c r="JD271" s="473">
        <v>0</v>
      </c>
      <c r="JE271" s="473">
        <v>0</v>
      </c>
      <c r="JF271" s="473">
        <v>0</v>
      </c>
      <c r="JG271" s="473">
        <v>0</v>
      </c>
      <c r="JH271" s="473">
        <v>0</v>
      </c>
      <c r="JI271" s="467" t="s">
        <v>1406</v>
      </c>
      <c r="JJ271" s="467" t="s">
        <v>1406</v>
      </c>
      <c r="JK271" s="395"/>
      <c r="JL271" s="395"/>
      <c r="JM271" s="395"/>
      <c r="JN271" s="395"/>
      <c r="JO271" s="395"/>
      <c r="JP271" s="395"/>
      <c r="JQ271" s="395"/>
      <c r="JR271" s="395"/>
      <c r="JS271" s="395"/>
      <c r="JT271" s="395"/>
      <c r="JU271" s="395"/>
      <c r="JV271" s="395"/>
      <c r="JW271" s="395"/>
      <c r="JX271" s="395"/>
      <c r="JY271" s="395"/>
      <c r="JZ271" s="395"/>
      <c r="KA271" s="395"/>
      <c r="KB271" s="395"/>
      <c r="KC271" s="395"/>
      <c r="KD271" s="395"/>
      <c r="KE271" s="395"/>
      <c r="KF271" s="395"/>
      <c r="KG271" s="395"/>
      <c r="KH271" s="395"/>
      <c r="KI271" s="395"/>
      <c r="KJ271" s="395"/>
      <c r="KK271" s="395"/>
      <c r="KL271" s="395"/>
      <c r="KM271" s="395"/>
      <c r="KN271" s="395"/>
      <c r="KO271" s="395"/>
      <c r="KP271" s="395"/>
      <c r="KQ271" s="395"/>
      <c r="KR271" s="395"/>
      <c r="KS271" s="395"/>
      <c r="KT271" s="395"/>
      <c r="KU271" s="395"/>
      <c r="KV271" s="395"/>
      <c r="KW271" s="395"/>
      <c r="KX271" s="395"/>
      <c r="KY271" s="395"/>
      <c r="KZ271" s="395"/>
      <c r="LA271" s="395"/>
      <c r="LB271" s="395"/>
      <c r="LC271" s="395"/>
      <c r="LD271" s="395"/>
      <c r="LE271" s="395"/>
      <c r="LF271" s="395"/>
      <c r="LG271" s="395"/>
      <c r="LH271" s="395"/>
      <c r="LI271" s="395"/>
      <c r="LJ271" s="395"/>
      <c r="LK271" s="395"/>
      <c r="LL271" s="395"/>
      <c r="LM271" s="395"/>
      <c r="LN271" s="395"/>
      <c r="LO271" s="395"/>
      <c r="LP271" s="395"/>
      <c r="LQ271" s="395"/>
      <c r="LR271" s="395"/>
      <c r="LS271" s="395"/>
      <c r="LT271" s="395"/>
      <c r="LU271" s="395"/>
      <c r="LV271" s="395"/>
      <c r="LW271" s="395"/>
      <c r="LX271" s="395"/>
      <c r="LY271" s="395"/>
      <c r="LZ271" s="395"/>
      <c r="MA271" s="395"/>
      <c r="MB271" s="395"/>
      <c r="MC271" s="395"/>
      <c r="MD271" s="395"/>
      <c r="ME271" s="395"/>
      <c r="MF271" s="395"/>
      <c r="MG271" s="395"/>
      <c r="MH271" s="395"/>
      <c r="MI271" s="395"/>
      <c r="MJ271" s="395"/>
      <c r="MK271" s="395"/>
      <c r="ML271" s="395"/>
      <c r="MM271" s="395"/>
      <c r="MN271" s="395"/>
      <c r="MO271" s="395"/>
      <c r="MP271" s="395"/>
      <c r="MQ271" s="395"/>
      <c r="MR271" s="395"/>
      <c r="MS271" s="395"/>
      <c r="MT271" s="395"/>
      <c r="MU271" s="395"/>
      <c r="MV271" s="395"/>
      <c r="MW271" s="395"/>
      <c r="MX271" s="395"/>
      <c r="MY271" s="395"/>
      <c r="MZ271" s="395"/>
      <c r="NA271" s="395"/>
      <c r="NB271" s="395"/>
      <c r="NC271" s="395"/>
      <c r="ND271" s="395"/>
      <c r="NE271" s="395"/>
      <c r="NF271" s="395"/>
      <c r="NG271" s="489"/>
      <c r="NH271" s="475">
        <v>3.9880697079400917</v>
      </c>
      <c r="NI271" s="475">
        <v>5.589678502648832</v>
      </c>
      <c r="NJ271" s="475">
        <v>1.9404866844411741</v>
      </c>
      <c r="NK271" s="475">
        <v>696.38470628734842</v>
      </c>
      <c r="NL271" s="475">
        <v>3.913289230349307</v>
      </c>
      <c r="NM271" s="475">
        <v>0.149061</v>
      </c>
      <c r="NN271" s="475">
        <v>0.42854999999999999</v>
      </c>
      <c r="NO271" s="475">
        <v>4.3476000000000001E-2</v>
      </c>
      <c r="NP271" s="475">
        <v>2.3852288580860699E-2</v>
      </c>
      <c r="NQ271" s="475">
        <v>0.36996201539021195</v>
      </c>
      <c r="NR271" s="475">
        <v>0.50663041186096269</v>
      </c>
      <c r="NS271" s="475">
        <v>0</v>
      </c>
      <c r="NT271" s="475">
        <v>1.34631503735761</v>
      </c>
      <c r="NU271" s="475">
        <v>5.0102124414676506E-3</v>
      </c>
      <c r="NV271" s="475">
        <v>0</v>
      </c>
      <c r="NW271" s="475">
        <v>0.27279386479177303</v>
      </c>
      <c r="NX271" s="475">
        <v>0</v>
      </c>
      <c r="NY271" s="475">
        <v>0</v>
      </c>
      <c r="NZ271" s="475">
        <v>0.7742193113455601</v>
      </c>
      <c r="OA271" s="475">
        <v>2.0339494949487173E-2</v>
      </c>
      <c r="OB271" s="475">
        <v>0.24000000000000016</v>
      </c>
      <c r="OC271" s="475">
        <v>0.81047605014908708</v>
      </c>
      <c r="OD271" s="475">
        <v>7.0735092241797323E-13</v>
      </c>
      <c r="OE271" s="475">
        <v>5.6978418097759776E-12</v>
      </c>
      <c r="OF271" s="475">
        <v>0.11999999880790704</v>
      </c>
      <c r="OG271" s="475">
        <v>7.3861834406852733E-2</v>
      </c>
      <c r="OH271" s="475">
        <v>0.31137436170421245</v>
      </c>
      <c r="OI271" s="475">
        <v>0.12</v>
      </c>
      <c r="OJ271" s="475">
        <v>4.54245E-2</v>
      </c>
      <c r="OK271" s="475">
        <v>6.0165833999999994E-2</v>
      </c>
      <c r="OL271" s="475">
        <v>0.8175468639883785</v>
      </c>
      <c r="OM271" s="475" t="s">
        <v>1395</v>
      </c>
      <c r="ON271" s="475">
        <v>1</v>
      </c>
      <c r="OO271" s="475">
        <v>260</v>
      </c>
      <c r="OP271" s="490"/>
      <c r="OQ271" s="491" t="s">
        <v>1395</v>
      </c>
      <c r="OR271" s="478" t="s">
        <v>1395</v>
      </c>
      <c r="OS271" s="479">
        <v>827827</v>
      </c>
      <c r="OT271" s="479">
        <v>2032</v>
      </c>
      <c r="OU271" s="479" t="s">
        <v>1395</v>
      </c>
      <c r="OV271" s="479" t="s">
        <v>1395</v>
      </c>
      <c r="OW271" s="479">
        <v>0</v>
      </c>
      <c r="OX271" s="479">
        <v>1</v>
      </c>
      <c r="OY271" s="480">
        <v>1</v>
      </c>
      <c r="OZ271" s="480">
        <v>0.80444570646032543</v>
      </c>
      <c r="PA271" s="481"/>
      <c r="PB271" s="482">
        <v>3.9880697079400917</v>
      </c>
      <c r="PC271" s="483"/>
      <c r="PD271" s="478">
        <v>66.009804784813497</v>
      </c>
      <c r="PE271" s="479">
        <v>6.0557285140094823E-10</v>
      </c>
      <c r="PF271" s="479">
        <v>86.138279907819609</v>
      </c>
      <c r="PG271" s="480">
        <v>3.9880697079400917</v>
      </c>
      <c r="PH271" s="483"/>
      <c r="PI271" s="478">
        <v>3.9880697079400917</v>
      </c>
      <c r="PJ271" s="479">
        <v>150445</v>
      </c>
      <c r="PK271" s="479">
        <v>130</v>
      </c>
      <c r="PL271" s="479">
        <v>-0.36699750300906331</v>
      </c>
      <c r="PM271" s="484">
        <v>36</v>
      </c>
      <c r="PN271" s="479">
        <v>7812</v>
      </c>
      <c r="PO271" s="485">
        <v>2029</v>
      </c>
      <c r="PP271" s="479">
        <v>33</v>
      </c>
      <c r="PQ271" s="479">
        <v>0</v>
      </c>
      <c r="PR271" s="486" t="s">
        <v>2131</v>
      </c>
      <c r="PS271" s="486" t="s">
        <v>1657</v>
      </c>
      <c r="PT271" s="479">
        <v>1</v>
      </c>
      <c r="PU271" s="487" t="s">
        <v>2130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row>
    <row r="272" spans="1:457" x14ac:dyDescent="0.35">
      <c r="A272" s="459" t="s">
        <v>2132</v>
      </c>
      <c r="B272" s="460">
        <v>3.6210722049310284</v>
      </c>
      <c r="C272" s="488">
        <f>NPV(About!A$94,'H2 Data'!AE$2:BH$2)/30*AB272+B272</f>
        <v>3.6210722049310284</v>
      </c>
      <c r="D272" s="462" t="s">
        <v>1592</v>
      </c>
      <c r="E272" s="463" t="s">
        <v>2132</v>
      </c>
      <c r="F272" s="463" t="s">
        <v>1391</v>
      </c>
      <c r="G272" s="463" t="s">
        <v>1392</v>
      </c>
      <c r="H272" s="463" t="s">
        <v>2057</v>
      </c>
      <c r="I272" s="463" t="s">
        <v>1394</v>
      </c>
      <c r="J272" s="464">
        <v>2033</v>
      </c>
      <c r="K272" s="465">
        <v>145</v>
      </c>
      <c r="L272" s="466">
        <v>0.16</v>
      </c>
      <c r="M272" s="466">
        <v>2.3300000000000001E-2</v>
      </c>
      <c r="N272" s="466">
        <v>0.25</v>
      </c>
      <c r="O272" s="471">
        <v>0.12</v>
      </c>
      <c r="P272" s="465">
        <v>1</v>
      </c>
      <c r="Q272" s="465">
        <v>2</v>
      </c>
      <c r="R272" s="465">
        <v>30</v>
      </c>
      <c r="S272" s="467" t="s">
        <v>1395</v>
      </c>
      <c r="T272" s="468">
        <v>38024.999999999993</v>
      </c>
      <c r="U272" s="468">
        <v>374819.99999999994</v>
      </c>
      <c r="V272" s="468">
        <v>130371.99999999999</v>
      </c>
      <c r="W272" s="468">
        <v>10863.999999999998</v>
      </c>
      <c r="X272" s="465">
        <v>0</v>
      </c>
      <c r="Y272" s="469" t="s">
        <v>2116</v>
      </c>
      <c r="Z272" s="470">
        <v>21.03</v>
      </c>
      <c r="AA272" s="469" t="s">
        <v>1397</v>
      </c>
      <c r="AB272" s="465">
        <v>0</v>
      </c>
      <c r="AC272" s="466">
        <v>0</v>
      </c>
      <c r="AD272" s="466">
        <v>0.7</v>
      </c>
      <c r="AE272" s="466">
        <v>0.7</v>
      </c>
      <c r="AF272" s="467" t="s">
        <v>1398</v>
      </c>
      <c r="AG272" s="465">
        <v>452.315</v>
      </c>
      <c r="AH272" s="465">
        <v>452.315</v>
      </c>
      <c r="AI272" s="465">
        <v>452.315</v>
      </c>
      <c r="AJ272" s="465">
        <v>30</v>
      </c>
      <c r="AK272" s="469" t="s">
        <v>1399</v>
      </c>
      <c r="AL272" s="466">
        <v>0.91</v>
      </c>
      <c r="AM272" s="466">
        <v>0.01</v>
      </c>
      <c r="AN272" s="469" t="s">
        <v>1400</v>
      </c>
      <c r="AO272" s="466"/>
      <c r="AP272" s="466"/>
      <c r="AQ272" s="466"/>
      <c r="AR272" s="466"/>
      <c r="AS272" s="466"/>
      <c r="AT272" s="466"/>
      <c r="AU272" s="466"/>
      <c r="AV272" s="466"/>
      <c r="AW272" s="466"/>
      <c r="AX272" s="466"/>
      <c r="AY272" s="466"/>
      <c r="AZ272" s="466"/>
      <c r="BA272" s="466"/>
      <c r="BB272" s="466"/>
      <c r="BC272" s="466"/>
      <c r="BD272" s="466"/>
      <c r="BE272" s="466"/>
      <c r="BF272" s="466"/>
      <c r="BG272" s="466"/>
      <c r="BH272" s="466"/>
      <c r="BI272" s="466"/>
      <c r="BJ272" s="466"/>
      <c r="BK272" s="466"/>
      <c r="BL272" s="466"/>
      <c r="BM272" s="466"/>
      <c r="BN272" s="466"/>
      <c r="BO272" s="466"/>
      <c r="BP272" s="466"/>
      <c r="BQ272" s="466"/>
      <c r="BR272" s="466"/>
      <c r="BS272" s="466"/>
      <c r="BT272" s="466"/>
      <c r="BU272" s="466"/>
      <c r="BV272" s="466"/>
      <c r="BW272" s="466"/>
      <c r="BX272" s="466"/>
      <c r="BY272" s="466"/>
      <c r="BZ272" s="466"/>
      <c r="CA272" s="466"/>
      <c r="CB272" s="466"/>
      <c r="CC272" s="466"/>
      <c r="CD272" s="466"/>
      <c r="CE272" s="466"/>
      <c r="CF272" s="466"/>
      <c r="CG272" s="466"/>
      <c r="CH272" s="466"/>
      <c r="CI272" s="466"/>
      <c r="CJ272" s="466"/>
      <c r="CK272" s="466"/>
      <c r="CL272" s="466"/>
      <c r="CM272" s="466"/>
      <c r="CN272" s="466"/>
      <c r="CO272" s="466"/>
      <c r="CP272" s="466"/>
      <c r="CQ272" s="466"/>
      <c r="CR272" s="466"/>
      <c r="CS272" s="466"/>
      <c r="CT272" s="466"/>
      <c r="CU272" s="466"/>
      <c r="CV272" s="466"/>
      <c r="CW272" s="466"/>
      <c r="CX272" s="466"/>
      <c r="CY272" s="466"/>
      <c r="CZ272" s="466"/>
      <c r="DA272" s="466"/>
      <c r="DB272" s="466"/>
      <c r="DC272" s="466"/>
      <c r="DD272" s="466"/>
      <c r="DE272" s="466"/>
      <c r="DF272" s="466"/>
      <c r="DG272" s="466"/>
      <c r="DH272" s="466"/>
      <c r="DI272" s="466"/>
      <c r="DJ272" s="466"/>
      <c r="DK272" s="466"/>
      <c r="DL272" s="466"/>
      <c r="DM272" s="466"/>
      <c r="DN272" s="466"/>
      <c r="DO272" s="466"/>
      <c r="DP272" s="466"/>
      <c r="DQ272" s="466"/>
      <c r="DR272" s="466"/>
      <c r="DS272" s="466"/>
      <c r="DT272" s="466"/>
      <c r="DU272" s="466"/>
      <c r="DV272" s="466"/>
      <c r="DW272" s="471"/>
      <c r="DX272" s="466"/>
      <c r="DY272" s="466"/>
      <c r="DZ272" s="466"/>
      <c r="EA272" s="466"/>
      <c r="EB272" s="466"/>
      <c r="EC272" s="466"/>
      <c r="ED272" s="466"/>
      <c r="EE272" s="466"/>
      <c r="EF272" s="466"/>
      <c r="EG272" s="466"/>
      <c r="EH272" s="466"/>
      <c r="EI272" s="466"/>
      <c r="EJ272" s="466"/>
      <c r="EK272" s="465"/>
      <c r="EL272" s="465"/>
      <c r="EM272" s="465"/>
      <c r="EN272" s="465"/>
      <c r="EO272" s="466"/>
      <c r="EP272" s="466"/>
      <c r="EQ272" s="466"/>
      <c r="ER272" s="465"/>
      <c r="ES272" s="465"/>
      <c r="ET272" s="465"/>
      <c r="EU272" s="465"/>
      <c r="EV272" s="465"/>
      <c r="EW272" s="467"/>
      <c r="EX272" s="467" t="s">
        <v>1401</v>
      </c>
      <c r="EY272" s="467">
        <v>0</v>
      </c>
      <c r="EZ272" s="467">
        <v>0</v>
      </c>
      <c r="FA272" s="467">
        <v>0</v>
      </c>
      <c r="FB272" s="469" t="s">
        <v>1402</v>
      </c>
      <c r="FC272" s="467">
        <v>100</v>
      </c>
      <c r="FD272" s="469" t="s">
        <v>2059</v>
      </c>
      <c r="FE272" s="467">
        <v>0</v>
      </c>
      <c r="FF272" s="469" t="s">
        <v>1404</v>
      </c>
      <c r="FG272" s="467">
        <v>0</v>
      </c>
      <c r="FH272" s="469" t="s">
        <v>1405</v>
      </c>
      <c r="FI272" s="467">
        <v>0</v>
      </c>
      <c r="FJ272" s="469" t="s">
        <v>1405</v>
      </c>
      <c r="FK272" s="467">
        <v>0</v>
      </c>
      <c r="FL272" s="472">
        <v>1</v>
      </c>
      <c r="FM272" s="473">
        <v>0</v>
      </c>
      <c r="FN272" s="473">
        <v>0</v>
      </c>
      <c r="FO272" s="473">
        <v>0</v>
      </c>
      <c r="FP272" s="473">
        <v>0</v>
      </c>
      <c r="FQ272" s="473">
        <v>0</v>
      </c>
      <c r="FR272" s="473">
        <v>0</v>
      </c>
      <c r="FS272" s="473">
        <v>0</v>
      </c>
      <c r="FT272" s="473">
        <v>0</v>
      </c>
      <c r="FU272" s="473">
        <v>0</v>
      </c>
      <c r="FV272" s="473">
        <v>97967.999999999985</v>
      </c>
      <c r="FW272" s="473">
        <v>0</v>
      </c>
      <c r="FX272" s="473">
        <v>0</v>
      </c>
      <c r="FY272" s="473">
        <v>0</v>
      </c>
      <c r="FZ272" s="473">
        <v>0</v>
      </c>
      <c r="GA272" s="473">
        <v>0</v>
      </c>
      <c r="GB272" s="473">
        <v>0</v>
      </c>
      <c r="GC272" s="473">
        <v>0</v>
      </c>
      <c r="GD272" s="473">
        <v>0</v>
      </c>
      <c r="GE272" s="473">
        <v>0</v>
      </c>
      <c r="GF272" s="473">
        <v>96003.999999999985</v>
      </c>
      <c r="GG272" s="473">
        <v>0</v>
      </c>
      <c r="GH272" s="473">
        <v>0</v>
      </c>
      <c r="GI272" s="473">
        <v>0</v>
      </c>
      <c r="GJ272" s="473">
        <v>0</v>
      </c>
      <c r="GK272" s="473">
        <v>0</v>
      </c>
      <c r="GL272" s="473">
        <v>0</v>
      </c>
      <c r="GM272" s="473">
        <v>0</v>
      </c>
      <c r="GN272" s="473">
        <v>0</v>
      </c>
      <c r="GO272" s="473">
        <v>0</v>
      </c>
      <c r="GP272" s="473">
        <v>0</v>
      </c>
      <c r="GQ272" s="473">
        <v>0</v>
      </c>
      <c r="GR272" s="473">
        <v>0</v>
      </c>
      <c r="GS272" s="473">
        <v>0</v>
      </c>
      <c r="GT272" s="473">
        <v>0</v>
      </c>
      <c r="GU272" s="473">
        <v>0</v>
      </c>
      <c r="GV272" s="473">
        <v>0</v>
      </c>
      <c r="GW272" s="473">
        <v>0</v>
      </c>
      <c r="GX272" s="473">
        <v>0</v>
      </c>
      <c r="GY272" s="473">
        <v>0</v>
      </c>
      <c r="GZ272" s="473">
        <v>0</v>
      </c>
      <c r="HA272" s="473">
        <v>0</v>
      </c>
      <c r="HB272" s="473">
        <v>0</v>
      </c>
      <c r="HC272" s="473">
        <v>0</v>
      </c>
      <c r="HD272" s="473">
        <v>0</v>
      </c>
      <c r="HE272" s="473">
        <v>0</v>
      </c>
      <c r="HF272" s="473">
        <v>0</v>
      </c>
      <c r="HG272" s="473">
        <v>0</v>
      </c>
      <c r="HH272" s="473">
        <v>0</v>
      </c>
      <c r="HI272" s="473">
        <v>0</v>
      </c>
      <c r="HJ272" s="473">
        <v>0</v>
      </c>
      <c r="HK272" s="473">
        <v>0</v>
      </c>
      <c r="HL272" s="473">
        <v>0</v>
      </c>
      <c r="HM272" s="473">
        <v>0</v>
      </c>
      <c r="HN272" s="473">
        <v>0</v>
      </c>
      <c r="HO272" s="473">
        <v>0</v>
      </c>
      <c r="HP272" s="473">
        <v>0</v>
      </c>
      <c r="HQ272" s="473">
        <v>0</v>
      </c>
      <c r="HR272" s="473">
        <v>0</v>
      </c>
      <c r="HS272" s="473">
        <v>0</v>
      </c>
      <c r="HT272" s="473">
        <v>0</v>
      </c>
      <c r="HU272" s="473">
        <v>0</v>
      </c>
      <c r="HV272" s="473">
        <v>0</v>
      </c>
      <c r="HW272" s="473">
        <v>0</v>
      </c>
      <c r="HX272" s="473">
        <v>0</v>
      </c>
      <c r="HY272" s="473">
        <v>0</v>
      </c>
      <c r="HZ272" s="473">
        <v>0</v>
      </c>
      <c r="IA272" s="473">
        <v>0</v>
      </c>
      <c r="IB272" s="473">
        <v>0</v>
      </c>
      <c r="IC272" s="473">
        <v>0</v>
      </c>
      <c r="ID272" s="473">
        <v>0</v>
      </c>
      <c r="IE272" s="473">
        <v>0</v>
      </c>
      <c r="IF272" s="473">
        <v>0</v>
      </c>
      <c r="IG272" s="473">
        <v>0</v>
      </c>
      <c r="IH272" s="473">
        <v>0</v>
      </c>
      <c r="II272" s="473">
        <v>0</v>
      </c>
      <c r="IJ272" s="473">
        <v>0</v>
      </c>
      <c r="IK272" s="473">
        <v>0</v>
      </c>
      <c r="IL272" s="473">
        <v>0</v>
      </c>
      <c r="IM272" s="473">
        <v>0</v>
      </c>
      <c r="IN272" s="473">
        <v>0</v>
      </c>
      <c r="IO272" s="473">
        <v>0</v>
      </c>
      <c r="IP272" s="473">
        <v>0</v>
      </c>
      <c r="IQ272" s="473">
        <v>0</v>
      </c>
      <c r="IR272" s="473">
        <v>0</v>
      </c>
      <c r="IS272" s="473">
        <v>0</v>
      </c>
      <c r="IT272" s="473">
        <v>0</v>
      </c>
      <c r="IU272" s="473">
        <v>0</v>
      </c>
      <c r="IV272" s="473">
        <v>0</v>
      </c>
      <c r="IW272" s="473">
        <v>0</v>
      </c>
      <c r="IX272" s="473">
        <v>0</v>
      </c>
      <c r="IY272" s="473">
        <v>0</v>
      </c>
      <c r="IZ272" s="473">
        <v>0</v>
      </c>
      <c r="JA272" s="473">
        <v>0</v>
      </c>
      <c r="JB272" s="473">
        <v>0</v>
      </c>
      <c r="JC272" s="473">
        <v>0</v>
      </c>
      <c r="JD272" s="473">
        <v>0</v>
      </c>
      <c r="JE272" s="473">
        <v>0</v>
      </c>
      <c r="JF272" s="473">
        <v>0</v>
      </c>
      <c r="JG272" s="473">
        <v>0</v>
      </c>
      <c r="JH272" s="473">
        <v>0</v>
      </c>
      <c r="JI272" s="467" t="s">
        <v>1406</v>
      </c>
      <c r="JJ272" s="467" t="s">
        <v>1406</v>
      </c>
      <c r="JK272" s="395"/>
      <c r="JL272" s="395"/>
      <c r="JM272" s="395"/>
      <c r="JN272" s="395"/>
      <c r="JO272" s="395"/>
      <c r="JP272" s="395"/>
      <c r="JQ272" s="395"/>
      <c r="JR272" s="395"/>
      <c r="JS272" s="395"/>
      <c r="JT272" s="395"/>
      <c r="JU272" s="395"/>
      <c r="JV272" s="395"/>
      <c r="JW272" s="395"/>
      <c r="JX272" s="395"/>
      <c r="JY272" s="395"/>
      <c r="JZ272" s="395"/>
      <c r="KA272" s="395"/>
      <c r="KB272" s="395"/>
      <c r="KC272" s="395"/>
      <c r="KD272" s="395"/>
      <c r="KE272" s="395"/>
      <c r="KF272" s="395"/>
      <c r="KG272" s="395"/>
      <c r="KH272" s="395"/>
      <c r="KI272" s="395"/>
      <c r="KJ272" s="395"/>
      <c r="KK272" s="395"/>
      <c r="KL272" s="395"/>
      <c r="KM272" s="395"/>
      <c r="KN272" s="395"/>
      <c r="KO272" s="395"/>
      <c r="KP272" s="395"/>
      <c r="KQ272" s="395"/>
      <c r="KR272" s="395"/>
      <c r="KS272" s="395"/>
      <c r="KT272" s="395"/>
      <c r="KU272" s="395"/>
      <c r="KV272" s="395"/>
      <c r="KW272" s="395"/>
      <c r="KX272" s="395"/>
      <c r="KY272" s="395"/>
      <c r="KZ272" s="395"/>
      <c r="LA272" s="395"/>
      <c r="LB272" s="395"/>
      <c r="LC272" s="395"/>
      <c r="LD272" s="395"/>
      <c r="LE272" s="395"/>
      <c r="LF272" s="395"/>
      <c r="LG272" s="395"/>
      <c r="LH272" s="395"/>
      <c r="LI272" s="395"/>
      <c r="LJ272" s="395"/>
      <c r="LK272" s="395"/>
      <c r="LL272" s="395"/>
      <c r="LM272" s="395"/>
      <c r="LN272" s="395"/>
      <c r="LO272" s="395"/>
      <c r="LP272" s="395"/>
      <c r="LQ272" s="395"/>
      <c r="LR272" s="395"/>
      <c r="LS272" s="395"/>
      <c r="LT272" s="395"/>
      <c r="LU272" s="395"/>
      <c r="LV272" s="395"/>
      <c r="LW272" s="395"/>
      <c r="LX272" s="395"/>
      <c r="LY272" s="395"/>
      <c r="LZ272" s="395"/>
      <c r="MA272" s="395"/>
      <c r="MB272" s="395"/>
      <c r="MC272" s="395"/>
      <c r="MD272" s="395"/>
      <c r="ME272" s="395"/>
      <c r="MF272" s="395"/>
      <c r="MG272" s="395"/>
      <c r="MH272" s="395"/>
      <c r="MI272" s="395"/>
      <c r="MJ272" s="395"/>
      <c r="MK272" s="395"/>
      <c r="ML272" s="395"/>
      <c r="MM272" s="395"/>
      <c r="MN272" s="395"/>
      <c r="MO272" s="395"/>
      <c r="MP272" s="395"/>
      <c r="MQ272" s="395"/>
      <c r="MR272" s="395"/>
      <c r="MS272" s="395"/>
      <c r="MT272" s="395"/>
      <c r="MU272" s="395"/>
      <c r="MV272" s="395"/>
      <c r="MW272" s="395"/>
      <c r="MX272" s="395"/>
      <c r="MY272" s="395"/>
      <c r="MZ272" s="395"/>
      <c r="NA272" s="395"/>
      <c r="NB272" s="395"/>
      <c r="NC272" s="395"/>
      <c r="ND272" s="395"/>
      <c r="NE272" s="395"/>
      <c r="NF272" s="395"/>
      <c r="NG272" s="489"/>
      <c r="NH272" s="475">
        <v>3.6210722049310284</v>
      </c>
      <c r="NI272" s="475">
        <v>5.0752948024313298</v>
      </c>
      <c r="NJ272" s="475">
        <v>1.9145474518476091</v>
      </c>
      <c r="NK272" s="475">
        <v>698.64136988325913</v>
      </c>
      <c r="NL272" s="475">
        <v>3.5816835980367294</v>
      </c>
      <c r="NM272" s="475">
        <v>0.13037199999999996</v>
      </c>
      <c r="NN272" s="475">
        <v>0.37481999999999993</v>
      </c>
      <c r="NO272" s="475">
        <v>3.8024999999999989E-2</v>
      </c>
      <c r="NP272" s="475">
        <v>2.0772246063602975E-2</v>
      </c>
      <c r="NQ272" s="475">
        <v>0.32198425425635602</v>
      </c>
      <c r="NR272" s="475">
        <v>0.44308555633372876</v>
      </c>
      <c r="NS272" s="475">
        <v>0</v>
      </c>
      <c r="NT272" s="475">
        <v>1.3324532971607363</v>
      </c>
      <c r="NU272" s="475">
        <v>5.1287573045806899E-3</v>
      </c>
      <c r="NV272" s="475">
        <v>0</v>
      </c>
      <c r="NW272" s="475">
        <v>0.23978383991551849</v>
      </c>
      <c r="NX272" s="475">
        <v>0</v>
      </c>
      <c r="NY272" s="475">
        <v>0</v>
      </c>
      <c r="NZ272" s="475">
        <v>0.68110390093860296</v>
      </c>
      <c r="OA272" s="475">
        <v>2.0340505050511788E-2</v>
      </c>
      <c r="OB272" s="475">
        <v>0.24000000000000016</v>
      </c>
      <c r="OC272" s="475">
        <v>0.71059485954523616</v>
      </c>
      <c r="OD272" s="475">
        <v>6.6861894238308881E-13</v>
      </c>
      <c r="OE272" s="475">
        <v>5.3858485851629645E-12</v>
      </c>
      <c r="OF272" s="475">
        <v>0.11999999880790704</v>
      </c>
      <c r="OG272" s="475">
        <v>7.3924461007118233E-2</v>
      </c>
      <c r="OH272" s="475">
        <v>0.31602420830832323</v>
      </c>
      <c r="OI272" s="475">
        <v>0.12</v>
      </c>
      <c r="OJ272" s="475">
        <v>4.5231500000000001E-2</v>
      </c>
      <c r="OK272" s="475">
        <v>6.0063157999999991E-2</v>
      </c>
      <c r="OL272" s="475">
        <v>0.80121455965825672</v>
      </c>
      <c r="OM272" s="475" t="s">
        <v>1395</v>
      </c>
      <c r="ON272" s="475">
        <v>1</v>
      </c>
      <c r="OO272" s="475">
        <v>261</v>
      </c>
      <c r="OP272" s="490"/>
      <c r="OQ272" s="491" t="s">
        <v>1395</v>
      </c>
      <c r="OR272" s="478" t="s">
        <v>1395</v>
      </c>
      <c r="OS272" s="479">
        <v>748052.99999999988</v>
      </c>
      <c r="OT272" s="479">
        <v>2033</v>
      </c>
      <c r="OU272" s="479" t="s">
        <v>1395</v>
      </c>
      <c r="OV272" s="479" t="s">
        <v>1395</v>
      </c>
      <c r="OW272" s="479">
        <v>0</v>
      </c>
      <c r="OX272" s="479">
        <v>1</v>
      </c>
      <c r="OY272" s="480">
        <v>1</v>
      </c>
      <c r="OZ272" s="480">
        <v>0.78840596031171539</v>
      </c>
      <c r="PA272" s="481"/>
      <c r="PB272" s="482">
        <v>3.6210722049310284</v>
      </c>
      <c r="PC272" s="483"/>
      <c r="PD272" s="478">
        <v>63.10883857081248</v>
      </c>
      <c r="PE272" s="479">
        <v>6.2570694386937153E-10</v>
      </c>
      <c r="PF272" s="479">
        <v>82.554147385463793</v>
      </c>
      <c r="PG272" s="480">
        <v>3.6210722049310284</v>
      </c>
      <c r="PH272" s="483"/>
      <c r="PI272" s="478">
        <v>3.6210722049310284</v>
      </c>
      <c r="PJ272" s="479">
        <v>150590</v>
      </c>
      <c r="PK272" s="479">
        <v>145</v>
      </c>
      <c r="PL272" s="479">
        <v>-0.42558139429507058</v>
      </c>
      <c r="PM272" s="484">
        <v>36</v>
      </c>
      <c r="PN272" s="479">
        <v>7776</v>
      </c>
      <c r="PO272" s="485">
        <v>2030</v>
      </c>
      <c r="PP272" s="479">
        <v>33</v>
      </c>
      <c r="PQ272" s="479">
        <v>0</v>
      </c>
      <c r="PR272" s="486" t="s">
        <v>2133</v>
      </c>
      <c r="PS272" s="486" t="s">
        <v>1657</v>
      </c>
      <c r="PT272" s="479">
        <v>1</v>
      </c>
      <c r="PU272" s="487" t="s">
        <v>2132</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row>
    <row r="273" spans="1:457" x14ac:dyDescent="0.35">
      <c r="A273" s="459" t="s">
        <v>2134</v>
      </c>
      <c r="B273" s="460">
        <v>3.1954908106359579</v>
      </c>
      <c r="C273" s="488">
        <f>NPV(About!A$94,'H2 Data'!AE$2:BH$2)/30*AB273+B273</f>
        <v>3.1954908106359579</v>
      </c>
      <c r="D273" s="462" t="s">
        <v>1592</v>
      </c>
      <c r="E273" s="463" t="s">
        <v>2134</v>
      </c>
      <c r="F273" s="463" t="s">
        <v>1391</v>
      </c>
      <c r="G273" s="463" t="s">
        <v>1392</v>
      </c>
      <c r="H273" s="463" t="s">
        <v>2057</v>
      </c>
      <c r="I273" s="463" t="s">
        <v>1394</v>
      </c>
      <c r="J273" s="464">
        <v>2034</v>
      </c>
      <c r="K273" s="465">
        <v>160</v>
      </c>
      <c r="L273" s="466">
        <v>0.16</v>
      </c>
      <c r="M273" s="466">
        <v>2.3300000000000001E-2</v>
      </c>
      <c r="N273" s="466">
        <v>0.25</v>
      </c>
      <c r="O273" s="471">
        <v>0.11</v>
      </c>
      <c r="P273" s="465">
        <v>1</v>
      </c>
      <c r="Q273" s="465">
        <v>2</v>
      </c>
      <c r="R273" s="465">
        <v>30</v>
      </c>
      <c r="S273" s="467" t="s">
        <v>1395</v>
      </c>
      <c r="T273" s="468">
        <v>33128</v>
      </c>
      <c r="U273" s="468">
        <v>326551</v>
      </c>
      <c r="V273" s="468">
        <v>113583</v>
      </c>
      <c r="W273" s="468">
        <v>9465.0000000000018</v>
      </c>
      <c r="X273" s="465">
        <v>0</v>
      </c>
      <c r="Y273" s="469" t="s">
        <v>2116</v>
      </c>
      <c r="Z273" s="470">
        <v>21.1</v>
      </c>
      <c r="AA273" s="469" t="s">
        <v>1397</v>
      </c>
      <c r="AB273" s="465">
        <v>0</v>
      </c>
      <c r="AC273" s="466">
        <v>0</v>
      </c>
      <c r="AD273" s="466">
        <v>0.7</v>
      </c>
      <c r="AE273" s="466">
        <v>0.7</v>
      </c>
      <c r="AF273" s="467" t="s">
        <v>1398</v>
      </c>
      <c r="AG273" s="465">
        <v>450.6</v>
      </c>
      <c r="AH273" s="465">
        <v>450.6</v>
      </c>
      <c r="AI273" s="465">
        <v>450.6</v>
      </c>
      <c r="AJ273" s="465">
        <v>30</v>
      </c>
      <c r="AK273" s="469" t="s">
        <v>1399</v>
      </c>
      <c r="AL273" s="466">
        <v>0.91</v>
      </c>
      <c r="AM273" s="466">
        <v>0.01</v>
      </c>
      <c r="AN273" s="469" t="s">
        <v>1400</v>
      </c>
      <c r="AO273" s="466"/>
      <c r="AP273" s="466"/>
      <c r="AQ273" s="466"/>
      <c r="AR273" s="466"/>
      <c r="AS273" s="466"/>
      <c r="AT273" s="466"/>
      <c r="AU273" s="466"/>
      <c r="AV273" s="466"/>
      <c r="AW273" s="466"/>
      <c r="AX273" s="466"/>
      <c r="AY273" s="466"/>
      <c r="AZ273" s="466"/>
      <c r="BA273" s="466"/>
      <c r="BB273" s="466"/>
      <c r="BC273" s="466"/>
      <c r="BD273" s="466"/>
      <c r="BE273" s="466"/>
      <c r="BF273" s="466"/>
      <c r="BG273" s="466"/>
      <c r="BH273" s="466"/>
      <c r="BI273" s="466"/>
      <c r="BJ273" s="466"/>
      <c r="BK273" s="466"/>
      <c r="BL273" s="466"/>
      <c r="BM273" s="466"/>
      <c r="BN273" s="466"/>
      <c r="BO273" s="466"/>
      <c r="BP273" s="466"/>
      <c r="BQ273" s="466"/>
      <c r="BR273" s="466"/>
      <c r="BS273" s="466"/>
      <c r="BT273" s="466"/>
      <c r="BU273" s="466"/>
      <c r="BV273" s="466"/>
      <c r="BW273" s="466"/>
      <c r="BX273" s="466"/>
      <c r="BY273" s="466"/>
      <c r="BZ273" s="466"/>
      <c r="CA273" s="466"/>
      <c r="CB273" s="466"/>
      <c r="CC273" s="466"/>
      <c r="CD273" s="466"/>
      <c r="CE273" s="466"/>
      <c r="CF273" s="466"/>
      <c r="CG273" s="466"/>
      <c r="CH273" s="466"/>
      <c r="CI273" s="466"/>
      <c r="CJ273" s="466"/>
      <c r="CK273" s="466"/>
      <c r="CL273" s="466"/>
      <c r="CM273" s="466"/>
      <c r="CN273" s="466"/>
      <c r="CO273" s="466"/>
      <c r="CP273" s="466"/>
      <c r="CQ273" s="466"/>
      <c r="CR273" s="466"/>
      <c r="CS273" s="466"/>
      <c r="CT273" s="466"/>
      <c r="CU273" s="466"/>
      <c r="CV273" s="466"/>
      <c r="CW273" s="466"/>
      <c r="CX273" s="466"/>
      <c r="CY273" s="466"/>
      <c r="CZ273" s="466"/>
      <c r="DA273" s="466"/>
      <c r="DB273" s="466"/>
      <c r="DC273" s="466"/>
      <c r="DD273" s="466"/>
      <c r="DE273" s="466"/>
      <c r="DF273" s="466"/>
      <c r="DG273" s="466"/>
      <c r="DH273" s="466"/>
      <c r="DI273" s="466"/>
      <c r="DJ273" s="466"/>
      <c r="DK273" s="466"/>
      <c r="DL273" s="466"/>
      <c r="DM273" s="466"/>
      <c r="DN273" s="466"/>
      <c r="DO273" s="466"/>
      <c r="DP273" s="466"/>
      <c r="DQ273" s="466"/>
      <c r="DR273" s="466"/>
      <c r="DS273" s="466"/>
      <c r="DT273" s="466"/>
      <c r="DU273" s="466"/>
      <c r="DV273" s="466"/>
      <c r="DW273" s="471"/>
      <c r="DX273" s="466"/>
      <c r="DY273" s="466"/>
      <c r="DZ273" s="466"/>
      <c r="EA273" s="466"/>
      <c r="EB273" s="466"/>
      <c r="EC273" s="466"/>
      <c r="ED273" s="466"/>
      <c r="EE273" s="466"/>
      <c r="EF273" s="466"/>
      <c r="EG273" s="466"/>
      <c r="EH273" s="466"/>
      <c r="EI273" s="466"/>
      <c r="EJ273" s="466"/>
      <c r="EK273" s="465"/>
      <c r="EL273" s="465"/>
      <c r="EM273" s="465"/>
      <c r="EN273" s="465"/>
      <c r="EO273" s="466"/>
      <c r="EP273" s="466"/>
      <c r="EQ273" s="466"/>
      <c r="ER273" s="465"/>
      <c r="ES273" s="465"/>
      <c r="ET273" s="465"/>
      <c r="EU273" s="465"/>
      <c r="EV273" s="465"/>
      <c r="EW273" s="467"/>
      <c r="EX273" s="467" t="s">
        <v>1401</v>
      </c>
      <c r="EY273" s="467">
        <v>0</v>
      </c>
      <c r="EZ273" s="467">
        <v>0</v>
      </c>
      <c r="FA273" s="467">
        <v>0</v>
      </c>
      <c r="FB273" s="469" t="s">
        <v>1402</v>
      </c>
      <c r="FC273" s="467">
        <v>100</v>
      </c>
      <c r="FD273" s="469" t="s">
        <v>2059</v>
      </c>
      <c r="FE273" s="467">
        <v>0</v>
      </c>
      <c r="FF273" s="469" t="s">
        <v>1404</v>
      </c>
      <c r="FG273" s="467">
        <v>0</v>
      </c>
      <c r="FH273" s="469" t="s">
        <v>1405</v>
      </c>
      <c r="FI273" s="467">
        <v>0</v>
      </c>
      <c r="FJ273" s="469" t="s">
        <v>1405</v>
      </c>
      <c r="FK273" s="467">
        <v>0</v>
      </c>
      <c r="FL273" s="472">
        <v>1</v>
      </c>
      <c r="FM273" s="473">
        <v>0</v>
      </c>
      <c r="FN273" s="473">
        <v>0</v>
      </c>
      <c r="FO273" s="473">
        <v>0</v>
      </c>
      <c r="FP273" s="473">
        <v>0</v>
      </c>
      <c r="FQ273" s="473">
        <v>0</v>
      </c>
      <c r="FR273" s="473">
        <v>0</v>
      </c>
      <c r="FS273" s="473">
        <v>0</v>
      </c>
      <c r="FT273" s="473">
        <v>0</v>
      </c>
      <c r="FU273" s="473">
        <v>0</v>
      </c>
      <c r="FV273" s="473">
        <v>96076</v>
      </c>
      <c r="FW273" s="473">
        <v>0</v>
      </c>
      <c r="FX273" s="473">
        <v>0</v>
      </c>
      <c r="FY273" s="473">
        <v>0</v>
      </c>
      <c r="FZ273" s="473">
        <v>0</v>
      </c>
      <c r="GA273" s="473">
        <v>0</v>
      </c>
      <c r="GB273" s="473">
        <v>0</v>
      </c>
      <c r="GC273" s="473">
        <v>0</v>
      </c>
      <c r="GD273" s="473">
        <v>0</v>
      </c>
      <c r="GE273" s="473">
        <v>0</v>
      </c>
      <c r="GF273" s="473">
        <v>97953.000000000015</v>
      </c>
      <c r="GG273" s="473">
        <v>0</v>
      </c>
      <c r="GH273" s="473">
        <v>0</v>
      </c>
      <c r="GI273" s="473">
        <v>0</v>
      </c>
      <c r="GJ273" s="473">
        <v>0</v>
      </c>
      <c r="GK273" s="473">
        <v>0</v>
      </c>
      <c r="GL273" s="473">
        <v>0</v>
      </c>
      <c r="GM273" s="473">
        <v>0</v>
      </c>
      <c r="GN273" s="473">
        <v>0</v>
      </c>
      <c r="GO273" s="473">
        <v>0</v>
      </c>
      <c r="GP273" s="473">
        <v>0</v>
      </c>
      <c r="GQ273" s="473">
        <v>0</v>
      </c>
      <c r="GR273" s="473">
        <v>0</v>
      </c>
      <c r="GS273" s="473">
        <v>0</v>
      </c>
      <c r="GT273" s="473">
        <v>0</v>
      </c>
      <c r="GU273" s="473">
        <v>0</v>
      </c>
      <c r="GV273" s="473">
        <v>0</v>
      </c>
      <c r="GW273" s="473">
        <v>0</v>
      </c>
      <c r="GX273" s="473">
        <v>0</v>
      </c>
      <c r="GY273" s="473">
        <v>0</v>
      </c>
      <c r="GZ273" s="473">
        <v>0</v>
      </c>
      <c r="HA273" s="473">
        <v>0</v>
      </c>
      <c r="HB273" s="473">
        <v>0</v>
      </c>
      <c r="HC273" s="473">
        <v>0</v>
      </c>
      <c r="HD273" s="473">
        <v>0</v>
      </c>
      <c r="HE273" s="473">
        <v>0</v>
      </c>
      <c r="HF273" s="473">
        <v>0</v>
      </c>
      <c r="HG273" s="473">
        <v>0</v>
      </c>
      <c r="HH273" s="473">
        <v>0</v>
      </c>
      <c r="HI273" s="473">
        <v>0</v>
      </c>
      <c r="HJ273" s="473">
        <v>0</v>
      </c>
      <c r="HK273" s="473">
        <v>0</v>
      </c>
      <c r="HL273" s="473">
        <v>0</v>
      </c>
      <c r="HM273" s="473">
        <v>0</v>
      </c>
      <c r="HN273" s="473">
        <v>0</v>
      </c>
      <c r="HO273" s="473">
        <v>0</v>
      </c>
      <c r="HP273" s="473">
        <v>0</v>
      </c>
      <c r="HQ273" s="473">
        <v>0</v>
      </c>
      <c r="HR273" s="473">
        <v>0</v>
      </c>
      <c r="HS273" s="473">
        <v>0</v>
      </c>
      <c r="HT273" s="473">
        <v>0</v>
      </c>
      <c r="HU273" s="473">
        <v>0</v>
      </c>
      <c r="HV273" s="473">
        <v>0</v>
      </c>
      <c r="HW273" s="473">
        <v>0</v>
      </c>
      <c r="HX273" s="473">
        <v>0</v>
      </c>
      <c r="HY273" s="473">
        <v>0</v>
      </c>
      <c r="HZ273" s="473">
        <v>0</v>
      </c>
      <c r="IA273" s="473">
        <v>0</v>
      </c>
      <c r="IB273" s="473">
        <v>0</v>
      </c>
      <c r="IC273" s="473">
        <v>0</v>
      </c>
      <c r="ID273" s="473">
        <v>0</v>
      </c>
      <c r="IE273" s="473">
        <v>0</v>
      </c>
      <c r="IF273" s="473">
        <v>0</v>
      </c>
      <c r="IG273" s="473">
        <v>0</v>
      </c>
      <c r="IH273" s="473">
        <v>0</v>
      </c>
      <c r="II273" s="473">
        <v>0</v>
      </c>
      <c r="IJ273" s="473">
        <v>0</v>
      </c>
      <c r="IK273" s="473">
        <v>0</v>
      </c>
      <c r="IL273" s="473">
        <v>0</v>
      </c>
      <c r="IM273" s="473">
        <v>0</v>
      </c>
      <c r="IN273" s="473">
        <v>0</v>
      </c>
      <c r="IO273" s="473">
        <v>0</v>
      </c>
      <c r="IP273" s="473">
        <v>0</v>
      </c>
      <c r="IQ273" s="473">
        <v>0</v>
      </c>
      <c r="IR273" s="473">
        <v>0</v>
      </c>
      <c r="IS273" s="473">
        <v>0</v>
      </c>
      <c r="IT273" s="473">
        <v>0</v>
      </c>
      <c r="IU273" s="473">
        <v>0</v>
      </c>
      <c r="IV273" s="473">
        <v>0</v>
      </c>
      <c r="IW273" s="473">
        <v>0</v>
      </c>
      <c r="IX273" s="473">
        <v>0</v>
      </c>
      <c r="IY273" s="473">
        <v>0</v>
      </c>
      <c r="IZ273" s="473">
        <v>0</v>
      </c>
      <c r="JA273" s="473">
        <v>0</v>
      </c>
      <c r="JB273" s="473">
        <v>0</v>
      </c>
      <c r="JC273" s="473">
        <v>0</v>
      </c>
      <c r="JD273" s="473">
        <v>0</v>
      </c>
      <c r="JE273" s="473">
        <v>0</v>
      </c>
      <c r="JF273" s="473">
        <v>0</v>
      </c>
      <c r="JG273" s="473">
        <v>0</v>
      </c>
      <c r="JH273" s="473">
        <v>0</v>
      </c>
      <c r="JI273" s="467" t="s">
        <v>1406</v>
      </c>
      <c r="JJ273" s="467" t="s">
        <v>1406</v>
      </c>
      <c r="JK273" s="395"/>
      <c r="JL273" s="395"/>
      <c r="JM273" s="395"/>
      <c r="JN273" s="395"/>
      <c r="JO273" s="395"/>
      <c r="JP273" s="395"/>
      <c r="JQ273" s="395"/>
      <c r="JR273" s="395"/>
      <c r="JS273" s="395"/>
      <c r="JT273" s="395"/>
      <c r="JU273" s="395"/>
      <c r="JV273" s="395"/>
      <c r="JW273" s="395"/>
      <c r="JX273" s="395"/>
      <c r="JY273" s="395"/>
      <c r="JZ273" s="395"/>
      <c r="KA273" s="395"/>
      <c r="KB273" s="395"/>
      <c r="KC273" s="395"/>
      <c r="KD273" s="395"/>
      <c r="KE273" s="395"/>
      <c r="KF273" s="395"/>
      <c r="KG273" s="395"/>
      <c r="KH273" s="395"/>
      <c r="KI273" s="395"/>
      <c r="KJ273" s="395"/>
      <c r="KK273" s="395"/>
      <c r="KL273" s="395"/>
      <c r="KM273" s="395"/>
      <c r="KN273" s="395"/>
      <c r="KO273" s="395"/>
      <c r="KP273" s="395"/>
      <c r="KQ273" s="395"/>
      <c r="KR273" s="395"/>
      <c r="KS273" s="395"/>
      <c r="KT273" s="395"/>
      <c r="KU273" s="395"/>
      <c r="KV273" s="395"/>
      <c r="KW273" s="395"/>
      <c r="KX273" s="395"/>
      <c r="KY273" s="395"/>
      <c r="KZ273" s="395"/>
      <c r="LA273" s="395"/>
      <c r="LB273" s="395"/>
      <c r="LC273" s="395"/>
      <c r="LD273" s="395"/>
      <c r="LE273" s="395"/>
      <c r="LF273" s="395"/>
      <c r="LG273" s="395"/>
      <c r="LH273" s="395"/>
      <c r="LI273" s="395"/>
      <c r="LJ273" s="395"/>
      <c r="LK273" s="395"/>
      <c r="LL273" s="395"/>
      <c r="LM273" s="395"/>
      <c r="LN273" s="395"/>
      <c r="LO273" s="395"/>
      <c r="LP273" s="395"/>
      <c r="LQ273" s="395"/>
      <c r="LR273" s="395"/>
      <c r="LS273" s="395"/>
      <c r="LT273" s="395"/>
      <c r="LU273" s="395"/>
      <c r="LV273" s="395"/>
      <c r="LW273" s="395"/>
      <c r="LX273" s="395"/>
      <c r="LY273" s="395"/>
      <c r="LZ273" s="395"/>
      <c r="MA273" s="395"/>
      <c r="MB273" s="395"/>
      <c r="MC273" s="395"/>
      <c r="MD273" s="395"/>
      <c r="ME273" s="395"/>
      <c r="MF273" s="395"/>
      <c r="MG273" s="395"/>
      <c r="MH273" s="395"/>
      <c r="MI273" s="395"/>
      <c r="MJ273" s="395"/>
      <c r="MK273" s="395"/>
      <c r="ML273" s="395"/>
      <c r="MM273" s="395"/>
      <c r="MN273" s="395"/>
      <c r="MO273" s="395"/>
      <c r="MP273" s="395"/>
      <c r="MQ273" s="395"/>
      <c r="MR273" s="395"/>
      <c r="MS273" s="395"/>
      <c r="MT273" s="395"/>
      <c r="MU273" s="395"/>
      <c r="MV273" s="395"/>
      <c r="MW273" s="395"/>
      <c r="MX273" s="395"/>
      <c r="MY273" s="395"/>
      <c r="MZ273" s="395"/>
      <c r="NA273" s="395"/>
      <c r="NB273" s="395"/>
      <c r="NC273" s="395"/>
      <c r="ND273" s="395"/>
      <c r="NE273" s="395"/>
      <c r="NF273" s="395"/>
      <c r="NG273" s="489"/>
      <c r="NH273" s="475">
        <v>3.1954908106359579</v>
      </c>
      <c r="NI273" s="475">
        <v>4.4787999201873578</v>
      </c>
      <c r="NJ273" s="475">
        <v>1.8909432936412645</v>
      </c>
      <c r="NK273" s="475">
        <v>700.97135063428686</v>
      </c>
      <c r="NL273" s="475">
        <v>3.1935214374326497</v>
      </c>
      <c r="NM273" s="475">
        <v>0.113583</v>
      </c>
      <c r="NN273" s="475">
        <v>0.32655099999999998</v>
      </c>
      <c r="NO273" s="475">
        <v>3.3127999999999998E-2</v>
      </c>
      <c r="NP273" s="475">
        <v>1.8027924168020518E-2</v>
      </c>
      <c r="NQ273" s="475">
        <v>0.27928734380902159</v>
      </c>
      <c r="NR273" s="475">
        <v>0.38602819257341048</v>
      </c>
      <c r="NS273" s="475">
        <v>0</v>
      </c>
      <c r="NT273" s="475">
        <v>1.3202466136087156</v>
      </c>
      <c r="NU273" s="475">
        <v>5.2504609078484919E-3</v>
      </c>
      <c r="NV273" s="475">
        <v>0</v>
      </c>
      <c r="NW273" s="475">
        <v>0.18829956636807682</v>
      </c>
      <c r="NX273" s="475">
        <v>0</v>
      </c>
      <c r="NY273" s="475">
        <v>0</v>
      </c>
      <c r="NZ273" s="475">
        <v>0.5282810118295358</v>
      </c>
      <c r="OA273" s="475">
        <v>2.0339831649829762E-2</v>
      </c>
      <c r="OB273" s="475">
        <v>0.24000000000000016</v>
      </c>
      <c r="OC273" s="475">
        <v>0.60919819825239052</v>
      </c>
      <c r="OD273" s="475">
        <v>7.3304783219461386E-14</v>
      </c>
      <c r="OE273" s="475">
        <v>6.3729657995289736E-13</v>
      </c>
      <c r="OF273" s="475">
        <v>0.1099999964237213</v>
      </c>
      <c r="OG273" s="475">
        <v>6.9174852967262279E-2</v>
      </c>
      <c r="OH273" s="475">
        <v>0.33713405207456659</v>
      </c>
      <c r="OI273" s="475">
        <v>0.11</v>
      </c>
      <c r="OJ273" s="475">
        <v>4.5060000000000003E-2</v>
      </c>
      <c r="OK273" s="475">
        <v>5.6971920000000002E-2</v>
      </c>
      <c r="OL273" s="475">
        <v>0.78526464055446321</v>
      </c>
      <c r="OM273" s="475" t="s">
        <v>1395</v>
      </c>
      <c r="ON273" s="475">
        <v>1</v>
      </c>
      <c r="OO273" s="475">
        <v>262</v>
      </c>
      <c r="OP273" s="490"/>
      <c r="OQ273" s="491" t="s">
        <v>1395</v>
      </c>
      <c r="OR273" s="478" t="s">
        <v>1395</v>
      </c>
      <c r="OS273" s="479">
        <v>676756</v>
      </c>
      <c r="OT273" s="479">
        <v>2034</v>
      </c>
      <c r="OU273" s="479" t="s">
        <v>1395</v>
      </c>
      <c r="OV273" s="479" t="s">
        <v>1395</v>
      </c>
      <c r="OW273" s="479">
        <v>0</v>
      </c>
      <c r="OX273" s="479">
        <v>1</v>
      </c>
      <c r="OY273" s="480">
        <v>1</v>
      </c>
      <c r="OZ273" s="480">
        <v>0.77269049556403557</v>
      </c>
      <c r="PA273" s="481"/>
      <c r="PB273" s="482">
        <v>3.1954908106359579</v>
      </c>
      <c r="PC273" s="483"/>
      <c r="PD273" s="478">
        <v>59.461746290893821</v>
      </c>
      <c r="PE273" s="479">
        <v>8.0071435165328107E-11</v>
      </c>
      <c r="PF273" s="479">
        <v>76.54108866833441</v>
      </c>
      <c r="PG273" s="480">
        <v>3.1954908106359579</v>
      </c>
      <c r="PH273" s="483"/>
      <c r="PI273" s="478">
        <v>3.1954908106359579</v>
      </c>
      <c r="PJ273" s="479">
        <v>150750</v>
      </c>
      <c r="PK273" s="479">
        <v>160</v>
      </c>
      <c r="PL273" s="479">
        <v>-0.27756113945235672</v>
      </c>
      <c r="PM273" s="484">
        <v>36</v>
      </c>
      <c r="PN273" s="479">
        <v>7740</v>
      </c>
      <c r="PO273" s="485">
        <v>2031</v>
      </c>
      <c r="PP273" s="479">
        <v>33</v>
      </c>
      <c r="PQ273" s="479">
        <v>0</v>
      </c>
      <c r="PR273" s="486" t="s">
        <v>2135</v>
      </c>
      <c r="PS273" s="486" t="s">
        <v>1657</v>
      </c>
      <c r="PT273" s="479">
        <v>1</v>
      </c>
      <c r="PU273" s="487" t="s">
        <v>2134</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row>
    <row r="274" spans="1:457" x14ac:dyDescent="0.35">
      <c r="A274" s="459" t="s">
        <v>2136</v>
      </c>
      <c r="B274" s="460">
        <v>2.9179296711836011</v>
      </c>
      <c r="C274" s="488">
        <f>NPV(About!A$94,'H2 Data'!AE$2:BH$2)/30*AB274+B274</f>
        <v>2.9179296711836011</v>
      </c>
      <c r="D274" s="462" t="s">
        <v>1592</v>
      </c>
      <c r="E274" s="463" t="s">
        <v>2136</v>
      </c>
      <c r="F274" s="463" t="s">
        <v>1391</v>
      </c>
      <c r="G274" s="463" t="s">
        <v>1392</v>
      </c>
      <c r="H274" s="463" t="s">
        <v>2057</v>
      </c>
      <c r="I274" s="463" t="s">
        <v>1394</v>
      </c>
      <c r="J274" s="464">
        <v>2035</v>
      </c>
      <c r="K274" s="465">
        <v>175</v>
      </c>
      <c r="L274" s="466">
        <v>0.16</v>
      </c>
      <c r="M274" s="466">
        <v>2.3300000000000001E-2</v>
      </c>
      <c r="N274" s="466">
        <v>0.25</v>
      </c>
      <c r="O274" s="471">
        <v>0.11</v>
      </c>
      <c r="P274" s="465">
        <v>1</v>
      </c>
      <c r="Q274" s="465">
        <v>2</v>
      </c>
      <c r="R274" s="465">
        <v>30</v>
      </c>
      <c r="S274" s="467" t="s">
        <v>1395</v>
      </c>
      <c r="T274" s="468">
        <v>28781</v>
      </c>
      <c r="U274" s="468">
        <v>283697.99999999994</v>
      </c>
      <c r="V274" s="468">
        <v>98677.999999999985</v>
      </c>
      <c r="W274" s="468">
        <v>8223</v>
      </c>
      <c r="X274" s="465">
        <v>0</v>
      </c>
      <c r="Y274" s="469" t="s">
        <v>2116</v>
      </c>
      <c r="Z274" s="470">
        <v>21.16</v>
      </c>
      <c r="AA274" s="469" t="s">
        <v>1397</v>
      </c>
      <c r="AB274" s="465">
        <v>0</v>
      </c>
      <c r="AC274" s="466">
        <v>0</v>
      </c>
      <c r="AD274" s="466">
        <v>0.7</v>
      </c>
      <c r="AE274" s="466">
        <v>0.7</v>
      </c>
      <c r="AF274" s="467" t="s">
        <v>1398</v>
      </c>
      <c r="AG274" s="465">
        <v>449.06</v>
      </c>
      <c r="AH274" s="465">
        <v>449.06</v>
      </c>
      <c r="AI274" s="465">
        <v>449.06</v>
      </c>
      <c r="AJ274" s="465">
        <v>30</v>
      </c>
      <c r="AK274" s="469" t="s">
        <v>1399</v>
      </c>
      <c r="AL274" s="466">
        <v>0.91</v>
      </c>
      <c r="AM274" s="466">
        <v>0.01</v>
      </c>
      <c r="AN274" s="469" t="s">
        <v>1400</v>
      </c>
      <c r="AO274" s="466"/>
      <c r="AP274" s="466"/>
      <c r="AQ274" s="466"/>
      <c r="AR274" s="466"/>
      <c r="AS274" s="466"/>
      <c r="AT274" s="466"/>
      <c r="AU274" s="466"/>
      <c r="AV274" s="466"/>
      <c r="AW274" s="466"/>
      <c r="AX274" s="466"/>
      <c r="AY274" s="466"/>
      <c r="AZ274" s="466"/>
      <c r="BA274" s="466"/>
      <c r="BB274" s="466"/>
      <c r="BC274" s="466"/>
      <c r="BD274" s="466"/>
      <c r="BE274" s="466"/>
      <c r="BF274" s="466"/>
      <c r="BG274" s="466"/>
      <c r="BH274" s="466"/>
      <c r="BI274" s="466"/>
      <c r="BJ274" s="466"/>
      <c r="BK274" s="466"/>
      <c r="BL274" s="466"/>
      <c r="BM274" s="466"/>
      <c r="BN274" s="466"/>
      <c r="BO274" s="466"/>
      <c r="BP274" s="466"/>
      <c r="BQ274" s="466"/>
      <c r="BR274" s="466"/>
      <c r="BS274" s="466"/>
      <c r="BT274" s="466"/>
      <c r="BU274" s="466"/>
      <c r="BV274" s="466"/>
      <c r="BW274" s="466"/>
      <c r="BX274" s="466"/>
      <c r="BY274" s="466"/>
      <c r="BZ274" s="466"/>
      <c r="CA274" s="466"/>
      <c r="CB274" s="466"/>
      <c r="CC274" s="466"/>
      <c r="CD274" s="466"/>
      <c r="CE274" s="466"/>
      <c r="CF274" s="466"/>
      <c r="CG274" s="466"/>
      <c r="CH274" s="466"/>
      <c r="CI274" s="466"/>
      <c r="CJ274" s="466"/>
      <c r="CK274" s="466"/>
      <c r="CL274" s="466"/>
      <c r="CM274" s="466"/>
      <c r="CN274" s="466"/>
      <c r="CO274" s="466"/>
      <c r="CP274" s="466"/>
      <c r="CQ274" s="466"/>
      <c r="CR274" s="466"/>
      <c r="CS274" s="466"/>
      <c r="CT274" s="466"/>
      <c r="CU274" s="466"/>
      <c r="CV274" s="466"/>
      <c r="CW274" s="466"/>
      <c r="CX274" s="466"/>
      <c r="CY274" s="466"/>
      <c r="CZ274" s="466"/>
      <c r="DA274" s="466"/>
      <c r="DB274" s="466"/>
      <c r="DC274" s="466"/>
      <c r="DD274" s="466"/>
      <c r="DE274" s="466"/>
      <c r="DF274" s="466"/>
      <c r="DG274" s="466"/>
      <c r="DH274" s="466"/>
      <c r="DI274" s="466"/>
      <c r="DJ274" s="466"/>
      <c r="DK274" s="466"/>
      <c r="DL274" s="466"/>
      <c r="DM274" s="466"/>
      <c r="DN274" s="466"/>
      <c r="DO274" s="466"/>
      <c r="DP274" s="466"/>
      <c r="DQ274" s="466"/>
      <c r="DR274" s="466"/>
      <c r="DS274" s="466"/>
      <c r="DT274" s="466"/>
      <c r="DU274" s="466"/>
      <c r="DV274" s="466"/>
      <c r="DW274" s="471"/>
      <c r="DX274" s="466"/>
      <c r="DY274" s="466"/>
      <c r="DZ274" s="466"/>
      <c r="EA274" s="466"/>
      <c r="EB274" s="466"/>
      <c r="EC274" s="466"/>
      <c r="ED274" s="466"/>
      <c r="EE274" s="466"/>
      <c r="EF274" s="466"/>
      <c r="EG274" s="466"/>
      <c r="EH274" s="466"/>
      <c r="EI274" s="466"/>
      <c r="EJ274" s="466"/>
      <c r="EK274" s="465"/>
      <c r="EL274" s="465"/>
      <c r="EM274" s="465"/>
      <c r="EN274" s="465"/>
      <c r="EO274" s="466"/>
      <c r="EP274" s="466"/>
      <c r="EQ274" s="466"/>
      <c r="ER274" s="465"/>
      <c r="ES274" s="465"/>
      <c r="ET274" s="465"/>
      <c r="EU274" s="465"/>
      <c r="EV274" s="465"/>
      <c r="EW274" s="467"/>
      <c r="EX274" s="467" t="s">
        <v>1401</v>
      </c>
      <c r="EY274" s="467">
        <v>0</v>
      </c>
      <c r="EZ274" s="467">
        <v>0</v>
      </c>
      <c r="FA274" s="467">
        <v>0</v>
      </c>
      <c r="FB274" s="469" t="s">
        <v>1402</v>
      </c>
      <c r="FC274" s="467">
        <v>100</v>
      </c>
      <c r="FD274" s="469" t="s">
        <v>2059</v>
      </c>
      <c r="FE274" s="467">
        <v>0</v>
      </c>
      <c r="FF274" s="469" t="s">
        <v>1404</v>
      </c>
      <c r="FG274" s="467">
        <v>0</v>
      </c>
      <c r="FH274" s="469" t="s">
        <v>1405</v>
      </c>
      <c r="FI274" s="467">
        <v>0</v>
      </c>
      <c r="FJ274" s="469" t="s">
        <v>1405</v>
      </c>
      <c r="FK274" s="467">
        <v>0</v>
      </c>
      <c r="FL274" s="472">
        <v>1</v>
      </c>
      <c r="FM274" s="473">
        <v>0</v>
      </c>
      <c r="FN274" s="473">
        <v>0</v>
      </c>
      <c r="FO274" s="473">
        <v>0</v>
      </c>
      <c r="FP274" s="473">
        <v>0</v>
      </c>
      <c r="FQ274" s="473">
        <v>0</v>
      </c>
      <c r="FR274" s="473">
        <v>0</v>
      </c>
      <c r="FS274" s="473">
        <v>0</v>
      </c>
      <c r="FT274" s="473">
        <v>0</v>
      </c>
      <c r="FU274" s="473">
        <v>0</v>
      </c>
      <c r="FV274" s="473">
        <v>94507</v>
      </c>
      <c r="FW274" s="473">
        <v>0</v>
      </c>
      <c r="FX274" s="473">
        <v>0</v>
      </c>
      <c r="FY274" s="473">
        <v>0</v>
      </c>
      <c r="FZ274" s="473">
        <v>0</v>
      </c>
      <c r="GA274" s="473">
        <v>0</v>
      </c>
      <c r="GB274" s="473">
        <v>0</v>
      </c>
      <c r="GC274" s="473">
        <v>0</v>
      </c>
      <c r="GD274" s="473">
        <v>0</v>
      </c>
      <c r="GE274" s="473">
        <v>0</v>
      </c>
      <c r="GF274" s="473">
        <v>99941</v>
      </c>
      <c r="GG274" s="473">
        <v>0</v>
      </c>
      <c r="GH274" s="473">
        <v>0</v>
      </c>
      <c r="GI274" s="473">
        <v>0</v>
      </c>
      <c r="GJ274" s="473">
        <v>0</v>
      </c>
      <c r="GK274" s="473">
        <v>0</v>
      </c>
      <c r="GL274" s="473">
        <v>0</v>
      </c>
      <c r="GM274" s="473">
        <v>0</v>
      </c>
      <c r="GN274" s="473">
        <v>0</v>
      </c>
      <c r="GO274" s="473">
        <v>0</v>
      </c>
      <c r="GP274" s="473">
        <v>0</v>
      </c>
      <c r="GQ274" s="473">
        <v>0</v>
      </c>
      <c r="GR274" s="473">
        <v>0</v>
      </c>
      <c r="GS274" s="473">
        <v>0</v>
      </c>
      <c r="GT274" s="473">
        <v>0</v>
      </c>
      <c r="GU274" s="473">
        <v>0</v>
      </c>
      <c r="GV274" s="473">
        <v>0</v>
      </c>
      <c r="GW274" s="473">
        <v>0</v>
      </c>
      <c r="GX274" s="473">
        <v>0</v>
      </c>
      <c r="GY274" s="473">
        <v>0</v>
      </c>
      <c r="GZ274" s="473">
        <v>0</v>
      </c>
      <c r="HA274" s="473">
        <v>0</v>
      </c>
      <c r="HB274" s="473">
        <v>0</v>
      </c>
      <c r="HC274" s="473">
        <v>0</v>
      </c>
      <c r="HD274" s="473">
        <v>0</v>
      </c>
      <c r="HE274" s="473">
        <v>0</v>
      </c>
      <c r="HF274" s="473">
        <v>0</v>
      </c>
      <c r="HG274" s="473">
        <v>0</v>
      </c>
      <c r="HH274" s="473">
        <v>0</v>
      </c>
      <c r="HI274" s="473">
        <v>0</v>
      </c>
      <c r="HJ274" s="473">
        <v>0</v>
      </c>
      <c r="HK274" s="473">
        <v>0</v>
      </c>
      <c r="HL274" s="473">
        <v>0</v>
      </c>
      <c r="HM274" s="473">
        <v>0</v>
      </c>
      <c r="HN274" s="473">
        <v>0</v>
      </c>
      <c r="HO274" s="473">
        <v>0</v>
      </c>
      <c r="HP274" s="473">
        <v>0</v>
      </c>
      <c r="HQ274" s="473">
        <v>0</v>
      </c>
      <c r="HR274" s="473">
        <v>0</v>
      </c>
      <c r="HS274" s="473">
        <v>0</v>
      </c>
      <c r="HT274" s="473">
        <v>0</v>
      </c>
      <c r="HU274" s="473">
        <v>0</v>
      </c>
      <c r="HV274" s="473">
        <v>0</v>
      </c>
      <c r="HW274" s="473">
        <v>0</v>
      </c>
      <c r="HX274" s="473">
        <v>0</v>
      </c>
      <c r="HY274" s="473">
        <v>0</v>
      </c>
      <c r="HZ274" s="473">
        <v>0</v>
      </c>
      <c r="IA274" s="473">
        <v>0</v>
      </c>
      <c r="IB274" s="473">
        <v>0</v>
      </c>
      <c r="IC274" s="473">
        <v>0</v>
      </c>
      <c r="ID274" s="473">
        <v>0</v>
      </c>
      <c r="IE274" s="473">
        <v>0</v>
      </c>
      <c r="IF274" s="473">
        <v>0</v>
      </c>
      <c r="IG274" s="473">
        <v>0</v>
      </c>
      <c r="IH274" s="473">
        <v>0</v>
      </c>
      <c r="II274" s="473">
        <v>0</v>
      </c>
      <c r="IJ274" s="473">
        <v>0</v>
      </c>
      <c r="IK274" s="473">
        <v>0</v>
      </c>
      <c r="IL274" s="473">
        <v>0</v>
      </c>
      <c r="IM274" s="473">
        <v>0</v>
      </c>
      <c r="IN274" s="473">
        <v>0</v>
      </c>
      <c r="IO274" s="473">
        <v>0</v>
      </c>
      <c r="IP274" s="473">
        <v>0</v>
      </c>
      <c r="IQ274" s="473">
        <v>0</v>
      </c>
      <c r="IR274" s="473">
        <v>0</v>
      </c>
      <c r="IS274" s="473">
        <v>0</v>
      </c>
      <c r="IT274" s="473">
        <v>0</v>
      </c>
      <c r="IU274" s="473">
        <v>0</v>
      </c>
      <c r="IV274" s="473">
        <v>0</v>
      </c>
      <c r="IW274" s="473">
        <v>0</v>
      </c>
      <c r="IX274" s="473">
        <v>0</v>
      </c>
      <c r="IY274" s="473">
        <v>0</v>
      </c>
      <c r="IZ274" s="473">
        <v>0</v>
      </c>
      <c r="JA274" s="473">
        <v>0</v>
      </c>
      <c r="JB274" s="473">
        <v>0</v>
      </c>
      <c r="JC274" s="473">
        <v>0</v>
      </c>
      <c r="JD274" s="473">
        <v>0</v>
      </c>
      <c r="JE274" s="473">
        <v>0</v>
      </c>
      <c r="JF274" s="473">
        <v>0</v>
      </c>
      <c r="JG274" s="473">
        <v>0</v>
      </c>
      <c r="JH274" s="473">
        <v>0</v>
      </c>
      <c r="JI274" s="467" t="s">
        <v>1406</v>
      </c>
      <c r="JJ274" s="467" t="s">
        <v>1406</v>
      </c>
      <c r="JK274" s="395"/>
      <c r="JL274" s="395"/>
      <c r="JM274" s="395"/>
      <c r="JN274" s="395"/>
      <c r="JO274" s="395"/>
      <c r="JP274" s="395"/>
      <c r="JQ274" s="395"/>
      <c r="JR274" s="395"/>
      <c r="JS274" s="395"/>
      <c r="JT274" s="395"/>
      <c r="JU274" s="395"/>
      <c r="JV274" s="395"/>
      <c r="JW274" s="395"/>
      <c r="JX274" s="395"/>
      <c r="JY274" s="395"/>
      <c r="JZ274" s="395"/>
      <c r="KA274" s="395"/>
      <c r="KB274" s="395"/>
      <c r="KC274" s="395"/>
      <c r="KD274" s="395"/>
      <c r="KE274" s="395"/>
      <c r="KF274" s="395"/>
      <c r="KG274" s="395"/>
      <c r="KH274" s="395"/>
      <c r="KI274" s="395"/>
      <c r="KJ274" s="395"/>
      <c r="KK274" s="395"/>
      <c r="KL274" s="395"/>
      <c r="KM274" s="395"/>
      <c r="KN274" s="395"/>
      <c r="KO274" s="395"/>
      <c r="KP274" s="395"/>
      <c r="KQ274" s="395"/>
      <c r="KR274" s="395"/>
      <c r="KS274" s="395"/>
      <c r="KT274" s="395"/>
      <c r="KU274" s="395"/>
      <c r="KV274" s="395"/>
      <c r="KW274" s="395"/>
      <c r="KX274" s="395"/>
      <c r="KY274" s="395"/>
      <c r="KZ274" s="395"/>
      <c r="LA274" s="395"/>
      <c r="LB274" s="395"/>
      <c r="LC274" s="395"/>
      <c r="LD274" s="395"/>
      <c r="LE274" s="395"/>
      <c r="LF274" s="395"/>
      <c r="LG274" s="395"/>
      <c r="LH274" s="395"/>
      <c r="LI274" s="395"/>
      <c r="LJ274" s="395"/>
      <c r="LK274" s="395"/>
      <c r="LL274" s="395"/>
      <c r="LM274" s="395"/>
      <c r="LN274" s="395"/>
      <c r="LO274" s="395"/>
      <c r="LP274" s="395"/>
      <c r="LQ274" s="395"/>
      <c r="LR274" s="395"/>
      <c r="LS274" s="395"/>
      <c r="LT274" s="395"/>
      <c r="LU274" s="395"/>
      <c r="LV274" s="395"/>
      <c r="LW274" s="395"/>
      <c r="LX274" s="395"/>
      <c r="LY274" s="395"/>
      <c r="LZ274" s="395"/>
      <c r="MA274" s="395"/>
      <c r="MB274" s="395"/>
      <c r="MC274" s="395"/>
      <c r="MD274" s="395"/>
      <c r="ME274" s="395"/>
      <c r="MF274" s="395"/>
      <c r="MG274" s="395"/>
      <c r="MH274" s="395"/>
      <c r="MI274" s="395"/>
      <c r="MJ274" s="395"/>
      <c r="MK274" s="395"/>
      <c r="ML274" s="395"/>
      <c r="MM274" s="395"/>
      <c r="MN274" s="395"/>
      <c r="MO274" s="395"/>
      <c r="MP274" s="395"/>
      <c r="MQ274" s="395"/>
      <c r="MR274" s="395"/>
      <c r="MS274" s="395"/>
      <c r="MT274" s="395"/>
      <c r="MU274" s="395"/>
      <c r="MV274" s="395"/>
      <c r="MW274" s="395"/>
      <c r="MX274" s="395"/>
      <c r="MY274" s="395"/>
      <c r="MZ274" s="395"/>
      <c r="NA274" s="395"/>
      <c r="NB274" s="395"/>
      <c r="NC274" s="395"/>
      <c r="ND274" s="395"/>
      <c r="NE274" s="395"/>
      <c r="NF274" s="395"/>
      <c r="NG274" s="489"/>
      <c r="NH274" s="475">
        <v>2.9179296711836011</v>
      </c>
      <c r="NI274" s="475">
        <v>4.0897702271309351</v>
      </c>
      <c r="NJ274" s="475">
        <v>1.8705075236917947</v>
      </c>
      <c r="NK274" s="475">
        <v>703.02443778472832</v>
      </c>
      <c r="NL274" s="475">
        <v>2.9414654092045454</v>
      </c>
      <c r="NM274" s="475">
        <v>9.8677999999999988E-2</v>
      </c>
      <c r="NN274" s="475">
        <v>0.28369799999999995</v>
      </c>
      <c r="NO274" s="475">
        <v>2.8781000000000001E-2</v>
      </c>
      <c r="NP274" s="475">
        <v>1.560809496629386E-2</v>
      </c>
      <c r="NQ274" s="475">
        <v>0.24167684735875491</v>
      </c>
      <c r="NR274" s="475">
        <v>0.33537365789592527</v>
      </c>
      <c r="NS274" s="475">
        <v>0</v>
      </c>
      <c r="NT274" s="475">
        <v>1.3096394799078279</v>
      </c>
      <c r="NU274" s="475">
        <v>5.3730203077007035E-3</v>
      </c>
      <c r="NV274" s="475">
        <v>0</v>
      </c>
      <c r="NW274" s="475">
        <v>0.16467484889624073</v>
      </c>
      <c r="NX274" s="475">
        <v>0</v>
      </c>
      <c r="NY274" s="475">
        <v>0</v>
      </c>
      <c r="NZ274" s="475">
        <v>0.46250106490550824</v>
      </c>
      <c r="OA274" s="475">
        <v>2.0339943883276247E-2</v>
      </c>
      <c r="OB274" s="475">
        <v>0.24000000000000016</v>
      </c>
      <c r="OC274" s="475">
        <v>0.53084912638683091</v>
      </c>
      <c r="OD274" s="475">
        <v>5.2811878643631317E-13</v>
      </c>
      <c r="OE274" s="475">
        <v>4.5913551834279607E-12</v>
      </c>
      <c r="OF274" s="475">
        <v>0.1099999964237213</v>
      </c>
      <c r="OG274" s="475">
        <v>6.927436292171478E-2</v>
      </c>
      <c r="OH274" s="475">
        <v>0.33830679371757011</v>
      </c>
      <c r="OI274" s="475">
        <v>0.11</v>
      </c>
      <c r="OJ274" s="475">
        <v>4.4906000000000008E-2</v>
      </c>
      <c r="OK274" s="475">
        <v>5.6889992E-2</v>
      </c>
      <c r="OL274" s="475">
        <v>0.76960777713748962</v>
      </c>
      <c r="OM274" s="475" t="s">
        <v>1395</v>
      </c>
      <c r="ON274" s="475">
        <v>1</v>
      </c>
      <c r="OO274" s="475">
        <v>263</v>
      </c>
      <c r="OP274" s="490"/>
      <c r="OQ274" s="491" t="s">
        <v>1395</v>
      </c>
      <c r="OR274" s="478" t="s">
        <v>1395</v>
      </c>
      <c r="OS274" s="479">
        <v>613828</v>
      </c>
      <c r="OT274" s="479">
        <v>2035</v>
      </c>
      <c r="OU274" s="479" t="s">
        <v>1395</v>
      </c>
      <c r="OV274" s="479" t="s">
        <v>1395</v>
      </c>
      <c r="OW274" s="479">
        <v>0</v>
      </c>
      <c r="OX274" s="479">
        <v>1</v>
      </c>
      <c r="OY274" s="480">
        <v>1</v>
      </c>
      <c r="OZ274" s="480">
        <v>0.75728771361722225</v>
      </c>
      <c r="PA274" s="481"/>
      <c r="PB274" s="482">
        <v>2.9179296711836011</v>
      </c>
      <c r="PC274" s="483"/>
      <c r="PD274" s="478">
        <v>55.37518434429078</v>
      </c>
      <c r="PE274" s="479">
        <v>6.1836996493416961E-10</v>
      </c>
      <c r="PF274" s="479">
        <v>71.495482826940759</v>
      </c>
      <c r="PG274" s="480">
        <v>2.9179296711836011</v>
      </c>
      <c r="PH274" s="483"/>
      <c r="PI274" s="478">
        <v>2.9179296711836011</v>
      </c>
      <c r="PJ274" s="479">
        <v>150925</v>
      </c>
      <c r="PK274" s="479">
        <v>175</v>
      </c>
      <c r="PL274" s="479">
        <v>-0.24376725485333006</v>
      </c>
      <c r="PM274" s="484">
        <v>36</v>
      </c>
      <c r="PN274" s="479">
        <v>7704</v>
      </c>
      <c r="PO274" s="485">
        <v>2032</v>
      </c>
      <c r="PP274" s="479">
        <v>33</v>
      </c>
      <c r="PQ274" s="479">
        <v>0</v>
      </c>
      <c r="PR274" s="486" t="s">
        <v>2137</v>
      </c>
      <c r="PS274" s="486" t="s">
        <v>1657</v>
      </c>
      <c r="PT274" s="479">
        <v>1</v>
      </c>
      <c r="PU274" s="487" t="s">
        <v>2136</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row>
    <row r="275" spans="1:457" x14ac:dyDescent="0.35">
      <c r="A275" s="459" t="s">
        <v>2138</v>
      </c>
      <c r="B275" s="460">
        <v>2.6741624163302711</v>
      </c>
      <c r="C275" s="488">
        <f>NPV(About!A$94,'H2 Data'!AE$2:BH$2)/30*AB275+B275</f>
        <v>2.6741624163302711</v>
      </c>
      <c r="D275" s="462" t="s">
        <v>1592</v>
      </c>
      <c r="E275" s="463" t="s">
        <v>2138</v>
      </c>
      <c r="F275" s="463" t="s">
        <v>1391</v>
      </c>
      <c r="G275" s="463" t="s">
        <v>1392</v>
      </c>
      <c r="H275" s="463" t="s">
        <v>2057</v>
      </c>
      <c r="I275" s="463" t="s">
        <v>1394</v>
      </c>
      <c r="J275" s="464">
        <v>2036</v>
      </c>
      <c r="K275" s="465">
        <v>190</v>
      </c>
      <c r="L275" s="466">
        <v>0.16</v>
      </c>
      <c r="M275" s="466">
        <v>2.3300000000000001E-2</v>
      </c>
      <c r="N275" s="466">
        <v>0.25</v>
      </c>
      <c r="O275" s="471">
        <v>0.11</v>
      </c>
      <c r="P275" s="465">
        <v>1</v>
      </c>
      <c r="Q275" s="465">
        <v>2</v>
      </c>
      <c r="R275" s="465">
        <v>30</v>
      </c>
      <c r="S275" s="467" t="s">
        <v>1395</v>
      </c>
      <c r="T275" s="468">
        <v>24979</v>
      </c>
      <c r="U275" s="468">
        <v>246221</v>
      </c>
      <c r="V275" s="468">
        <v>85642</v>
      </c>
      <c r="W275" s="468">
        <v>7137</v>
      </c>
      <c r="X275" s="465">
        <v>0</v>
      </c>
      <c r="Y275" s="469" t="s">
        <v>2116</v>
      </c>
      <c r="Z275" s="470">
        <v>21.23</v>
      </c>
      <c r="AA275" s="469" t="s">
        <v>1397</v>
      </c>
      <c r="AB275" s="465">
        <v>0</v>
      </c>
      <c r="AC275" s="466">
        <v>0</v>
      </c>
      <c r="AD275" s="466">
        <v>0.7</v>
      </c>
      <c r="AE275" s="466">
        <v>0.7</v>
      </c>
      <c r="AF275" s="467" t="s">
        <v>1398</v>
      </c>
      <c r="AG275" s="465">
        <v>447.66500000000002</v>
      </c>
      <c r="AH275" s="465">
        <v>447.66500000000002</v>
      </c>
      <c r="AI275" s="465">
        <v>447.66500000000002</v>
      </c>
      <c r="AJ275" s="465">
        <v>30</v>
      </c>
      <c r="AK275" s="469" t="s">
        <v>1399</v>
      </c>
      <c r="AL275" s="466">
        <v>0.91</v>
      </c>
      <c r="AM275" s="466">
        <v>0.01</v>
      </c>
      <c r="AN275" s="469" t="s">
        <v>1400</v>
      </c>
      <c r="AO275" s="466"/>
      <c r="AP275" s="466"/>
      <c r="AQ275" s="466"/>
      <c r="AR275" s="466"/>
      <c r="AS275" s="466"/>
      <c r="AT275" s="466"/>
      <c r="AU275" s="466"/>
      <c r="AV275" s="466"/>
      <c r="AW275" s="466"/>
      <c r="AX275" s="466"/>
      <c r="AY275" s="466"/>
      <c r="AZ275" s="466"/>
      <c r="BA275" s="466"/>
      <c r="BB275" s="466"/>
      <c r="BC275" s="466"/>
      <c r="BD275" s="466"/>
      <c r="BE275" s="466"/>
      <c r="BF275" s="466"/>
      <c r="BG275" s="466"/>
      <c r="BH275" s="466"/>
      <c r="BI275" s="466"/>
      <c r="BJ275" s="466"/>
      <c r="BK275" s="466"/>
      <c r="BL275" s="466"/>
      <c r="BM275" s="466"/>
      <c r="BN275" s="466"/>
      <c r="BO275" s="466"/>
      <c r="BP275" s="466"/>
      <c r="BQ275" s="466"/>
      <c r="BR275" s="466"/>
      <c r="BS275" s="466"/>
      <c r="BT275" s="466"/>
      <c r="BU275" s="466"/>
      <c r="BV275" s="466"/>
      <c r="BW275" s="466"/>
      <c r="BX275" s="466"/>
      <c r="BY275" s="466"/>
      <c r="BZ275" s="466"/>
      <c r="CA275" s="466"/>
      <c r="CB275" s="466"/>
      <c r="CC275" s="466"/>
      <c r="CD275" s="466"/>
      <c r="CE275" s="466"/>
      <c r="CF275" s="466"/>
      <c r="CG275" s="466"/>
      <c r="CH275" s="466"/>
      <c r="CI275" s="466"/>
      <c r="CJ275" s="466"/>
      <c r="CK275" s="466"/>
      <c r="CL275" s="466"/>
      <c r="CM275" s="466"/>
      <c r="CN275" s="466"/>
      <c r="CO275" s="466"/>
      <c r="CP275" s="466"/>
      <c r="CQ275" s="466"/>
      <c r="CR275" s="466"/>
      <c r="CS275" s="466"/>
      <c r="CT275" s="466"/>
      <c r="CU275" s="466"/>
      <c r="CV275" s="466"/>
      <c r="CW275" s="466"/>
      <c r="CX275" s="466"/>
      <c r="CY275" s="466"/>
      <c r="CZ275" s="466"/>
      <c r="DA275" s="466"/>
      <c r="DB275" s="466"/>
      <c r="DC275" s="466"/>
      <c r="DD275" s="466"/>
      <c r="DE275" s="466"/>
      <c r="DF275" s="466"/>
      <c r="DG275" s="466"/>
      <c r="DH275" s="466"/>
      <c r="DI275" s="466"/>
      <c r="DJ275" s="466"/>
      <c r="DK275" s="466"/>
      <c r="DL275" s="466"/>
      <c r="DM275" s="466"/>
      <c r="DN275" s="466"/>
      <c r="DO275" s="466"/>
      <c r="DP275" s="466"/>
      <c r="DQ275" s="466"/>
      <c r="DR275" s="466"/>
      <c r="DS275" s="466"/>
      <c r="DT275" s="466"/>
      <c r="DU275" s="466"/>
      <c r="DV275" s="466"/>
      <c r="DW275" s="471"/>
      <c r="DX275" s="466"/>
      <c r="DY275" s="466"/>
      <c r="DZ275" s="466"/>
      <c r="EA275" s="466"/>
      <c r="EB275" s="466"/>
      <c r="EC275" s="466"/>
      <c r="ED275" s="466"/>
      <c r="EE275" s="466"/>
      <c r="EF275" s="466"/>
      <c r="EG275" s="466"/>
      <c r="EH275" s="466"/>
      <c r="EI275" s="466"/>
      <c r="EJ275" s="466"/>
      <c r="EK275" s="465"/>
      <c r="EL275" s="465"/>
      <c r="EM275" s="465"/>
      <c r="EN275" s="465"/>
      <c r="EO275" s="466"/>
      <c r="EP275" s="466"/>
      <c r="EQ275" s="466"/>
      <c r="ER275" s="465"/>
      <c r="ES275" s="465"/>
      <c r="ET275" s="465"/>
      <c r="EU275" s="465"/>
      <c r="EV275" s="465"/>
      <c r="EW275" s="467"/>
      <c r="EX275" s="467" t="s">
        <v>1401</v>
      </c>
      <c r="EY275" s="467">
        <v>0</v>
      </c>
      <c r="EZ275" s="467">
        <v>0</v>
      </c>
      <c r="FA275" s="467">
        <v>0</v>
      </c>
      <c r="FB275" s="469" t="s">
        <v>1402</v>
      </c>
      <c r="FC275" s="467">
        <v>100</v>
      </c>
      <c r="FD275" s="469" t="s">
        <v>2059</v>
      </c>
      <c r="FE275" s="467">
        <v>0</v>
      </c>
      <c r="FF275" s="469" t="s">
        <v>1404</v>
      </c>
      <c r="FG275" s="467">
        <v>0</v>
      </c>
      <c r="FH275" s="469" t="s">
        <v>1405</v>
      </c>
      <c r="FI275" s="467">
        <v>0</v>
      </c>
      <c r="FJ275" s="469" t="s">
        <v>1405</v>
      </c>
      <c r="FK275" s="467">
        <v>0</v>
      </c>
      <c r="FL275" s="472">
        <v>1</v>
      </c>
      <c r="FM275" s="473">
        <v>0</v>
      </c>
      <c r="FN275" s="473">
        <v>0</v>
      </c>
      <c r="FO275" s="473">
        <v>0</v>
      </c>
      <c r="FP275" s="473">
        <v>0</v>
      </c>
      <c r="FQ275" s="473">
        <v>0</v>
      </c>
      <c r="FR275" s="473">
        <v>0</v>
      </c>
      <c r="FS275" s="473">
        <v>0</v>
      </c>
      <c r="FT275" s="473">
        <v>0</v>
      </c>
      <c r="FU275" s="473">
        <v>0</v>
      </c>
      <c r="FV275" s="473">
        <v>93223</v>
      </c>
      <c r="FW275" s="473">
        <v>0</v>
      </c>
      <c r="FX275" s="473">
        <v>0</v>
      </c>
      <c r="FY275" s="473">
        <v>0</v>
      </c>
      <c r="FZ275" s="473">
        <v>0</v>
      </c>
      <c r="GA275" s="473">
        <v>0</v>
      </c>
      <c r="GB275" s="473">
        <v>0</v>
      </c>
      <c r="GC275" s="473">
        <v>0</v>
      </c>
      <c r="GD275" s="473">
        <v>0</v>
      </c>
      <c r="GE275" s="473">
        <v>0</v>
      </c>
      <c r="GF275" s="473">
        <v>101970</v>
      </c>
      <c r="GG275" s="473">
        <v>0</v>
      </c>
      <c r="GH275" s="473">
        <v>0</v>
      </c>
      <c r="GI275" s="473">
        <v>0</v>
      </c>
      <c r="GJ275" s="473">
        <v>0</v>
      </c>
      <c r="GK275" s="473">
        <v>0</v>
      </c>
      <c r="GL275" s="473">
        <v>0</v>
      </c>
      <c r="GM275" s="473">
        <v>0</v>
      </c>
      <c r="GN275" s="473">
        <v>0</v>
      </c>
      <c r="GO275" s="473">
        <v>0</v>
      </c>
      <c r="GP275" s="473">
        <v>0</v>
      </c>
      <c r="GQ275" s="473">
        <v>0</v>
      </c>
      <c r="GR275" s="473">
        <v>0</v>
      </c>
      <c r="GS275" s="473">
        <v>0</v>
      </c>
      <c r="GT275" s="473">
        <v>0</v>
      </c>
      <c r="GU275" s="473">
        <v>0</v>
      </c>
      <c r="GV275" s="473">
        <v>0</v>
      </c>
      <c r="GW275" s="473">
        <v>0</v>
      </c>
      <c r="GX275" s="473">
        <v>0</v>
      </c>
      <c r="GY275" s="473">
        <v>0</v>
      </c>
      <c r="GZ275" s="473">
        <v>0</v>
      </c>
      <c r="HA275" s="473">
        <v>0</v>
      </c>
      <c r="HB275" s="473">
        <v>0</v>
      </c>
      <c r="HC275" s="473">
        <v>0</v>
      </c>
      <c r="HD275" s="473">
        <v>0</v>
      </c>
      <c r="HE275" s="473">
        <v>0</v>
      </c>
      <c r="HF275" s="473">
        <v>0</v>
      </c>
      <c r="HG275" s="473">
        <v>0</v>
      </c>
      <c r="HH275" s="473">
        <v>0</v>
      </c>
      <c r="HI275" s="473">
        <v>0</v>
      </c>
      <c r="HJ275" s="473">
        <v>0</v>
      </c>
      <c r="HK275" s="473">
        <v>0</v>
      </c>
      <c r="HL275" s="473">
        <v>0</v>
      </c>
      <c r="HM275" s="473">
        <v>0</v>
      </c>
      <c r="HN275" s="473">
        <v>0</v>
      </c>
      <c r="HO275" s="473">
        <v>0</v>
      </c>
      <c r="HP275" s="473">
        <v>0</v>
      </c>
      <c r="HQ275" s="473">
        <v>0</v>
      </c>
      <c r="HR275" s="473">
        <v>0</v>
      </c>
      <c r="HS275" s="473">
        <v>0</v>
      </c>
      <c r="HT275" s="473">
        <v>0</v>
      </c>
      <c r="HU275" s="473">
        <v>0</v>
      </c>
      <c r="HV275" s="473">
        <v>0</v>
      </c>
      <c r="HW275" s="473">
        <v>0</v>
      </c>
      <c r="HX275" s="473">
        <v>0</v>
      </c>
      <c r="HY275" s="473">
        <v>0</v>
      </c>
      <c r="HZ275" s="473">
        <v>0</v>
      </c>
      <c r="IA275" s="473">
        <v>0</v>
      </c>
      <c r="IB275" s="473">
        <v>0</v>
      </c>
      <c r="IC275" s="473">
        <v>0</v>
      </c>
      <c r="ID275" s="473">
        <v>0</v>
      </c>
      <c r="IE275" s="473">
        <v>0</v>
      </c>
      <c r="IF275" s="473">
        <v>0</v>
      </c>
      <c r="IG275" s="473">
        <v>0</v>
      </c>
      <c r="IH275" s="473">
        <v>0</v>
      </c>
      <c r="II275" s="473">
        <v>0</v>
      </c>
      <c r="IJ275" s="473">
        <v>0</v>
      </c>
      <c r="IK275" s="473">
        <v>0</v>
      </c>
      <c r="IL275" s="473">
        <v>0</v>
      </c>
      <c r="IM275" s="473">
        <v>0</v>
      </c>
      <c r="IN275" s="473">
        <v>0</v>
      </c>
      <c r="IO275" s="473">
        <v>0</v>
      </c>
      <c r="IP275" s="473">
        <v>0</v>
      </c>
      <c r="IQ275" s="473">
        <v>0</v>
      </c>
      <c r="IR275" s="473">
        <v>0</v>
      </c>
      <c r="IS275" s="473">
        <v>0</v>
      </c>
      <c r="IT275" s="473">
        <v>0</v>
      </c>
      <c r="IU275" s="473">
        <v>0</v>
      </c>
      <c r="IV275" s="473">
        <v>0</v>
      </c>
      <c r="IW275" s="473">
        <v>0</v>
      </c>
      <c r="IX275" s="473">
        <v>0</v>
      </c>
      <c r="IY275" s="473">
        <v>0</v>
      </c>
      <c r="IZ275" s="473">
        <v>0</v>
      </c>
      <c r="JA275" s="473">
        <v>0</v>
      </c>
      <c r="JB275" s="473">
        <v>0</v>
      </c>
      <c r="JC275" s="473">
        <v>0</v>
      </c>
      <c r="JD275" s="473">
        <v>0</v>
      </c>
      <c r="JE275" s="473">
        <v>0</v>
      </c>
      <c r="JF275" s="473">
        <v>0</v>
      </c>
      <c r="JG275" s="473">
        <v>0</v>
      </c>
      <c r="JH275" s="473">
        <v>0</v>
      </c>
      <c r="JI275" s="467" t="s">
        <v>1406</v>
      </c>
      <c r="JJ275" s="467" t="s">
        <v>1406</v>
      </c>
      <c r="JK275" s="395"/>
      <c r="JL275" s="395"/>
      <c r="JM275" s="395"/>
      <c r="JN275" s="395"/>
      <c r="JO275" s="395"/>
      <c r="JP275" s="395"/>
      <c r="JQ275" s="395"/>
      <c r="JR275" s="395"/>
      <c r="JS275" s="395"/>
      <c r="JT275" s="395"/>
      <c r="JU275" s="395"/>
      <c r="JV275" s="395"/>
      <c r="JW275" s="395"/>
      <c r="JX275" s="395"/>
      <c r="JY275" s="395"/>
      <c r="JZ275" s="395"/>
      <c r="KA275" s="395"/>
      <c r="KB275" s="395"/>
      <c r="KC275" s="395"/>
      <c r="KD275" s="395"/>
      <c r="KE275" s="395"/>
      <c r="KF275" s="395"/>
      <c r="KG275" s="395"/>
      <c r="KH275" s="395"/>
      <c r="KI275" s="395"/>
      <c r="KJ275" s="395"/>
      <c r="KK275" s="395"/>
      <c r="KL275" s="395"/>
      <c r="KM275" s="395"/>
      <c r="KN275" s="395"/>
      <c r="KO275" s="395"/>
      <c r="KP275" s="395"/>
      <c r="KQ275" s="395"/>
      <c r="KR275" s="395"/>
      <c r="KS275" s="395"/>
      <c r="KT275" s="395"/>
      <c r="KU275" s="395"/>
      <c r="KV275" s="395"/>
      <c r="KW275" s="395"/>
      <c r="KX275" s="395"/>
      <c r="KY275" s="395"/>
      <c r="KZ275" s="395"/>
      <c r="LA275" s="395"/>
      <c r="LB275" s="395"/>
      <c r="LC275" s="395"/>
      <c r="LD275" s="395"/>
      <c r="LE275" s="395"/>
      <c r="LF275" s="395"/>
      <c r="LG275" s="395"/>
      <c r="LH275" s="395"/>
      <c r="LI275" s="395"/>
      <c r="LJ275" s="395"/>
      <c r="LK275" s="395"/>
      <c r="LL275" s="395"/>
      <c r="LM275" s="395"/>
      <c r="LN275" s="395"/>
      <c r="LO275" s="395"/>
      <c r="LP275" s="395"/>
      <c r="LQ275" s="395"/>
      <c r="LR275" s="395"/>
      <c r="LS275" s="395"/>
      <c r="LT275" s="395"/>
      <c r="LU275" s="395"/>
      <c r="LV275" s="395"/>
      <c r="LW275" s="395"/>
      <c r="LX275" s="395"/>
      <c r="LY275" s="395"/>
      <c r="LZ275" s="395"/>
      <c r="MA275" s="395"/>
      <c r="MB275" s="395"/>
      <c r="MC275" s="395"/>
      <c r="MD275" s="395"/>
      <c r="ME275" s="395"/>
      <c r="MF275" s="395"/>
      <c r="MG275" s="395"/>
      <c r="MH275" s="395"/>
      <c r="MI275" s="395"/>
      <c r="MJ275" s="395"/>
      <c r="MK275" s="395"/>
      <c r="ML275" s="395"/>
      <c r="MM275" s="395"/>
      <c r="MN275" s="395"/>
      <c r="MO275" s="395"/>
      <c r="MP275" s="395"/>
      <c r="MQ275" s="395"/>
      <c r="MR275" s="395"/>
      <c r="MS275" s="395"/>
      <c r="MT275" s="395"/>
      <c r="MU275" s="395"/>
      <c r="MV275" s="395"/>
      <c r="MW275" s="395"/>
      <c r="MX275" s="395"/>
      <c r="MY275" s="395"/>
      <c r="MZ275" s="395"/>
      <c r="NA275" s="395"/>
      <c r="NB275" s="395"/>
      <c r="NC275" s="395"/>
      <c r="ND275" s="395"/>
      <c r="NE275" s="395"/>
      <c r="NF275" s="395"/>
      <c r="NG275" s="489"/>
      <c r="NH275" s="475">
        <v>2.6741624163302711</v>
      </c>
      <c r="NI275" s="475">
        <v>3.7481060427285078</v>
      </c>
      <c r="NJ275" s="475">
        <v>1.8509132462261573</v>
      </c>
      <c r="NK275" s="475">
        <v>705.35531080536293</v>
      </c>
      <c r="NL275" s="475">
        <v>2.7210289894929915</v>
      </c>
      <c r="NM275" s="475">
        <v>8.5641999999999996E-2</v>
      </c>
      <c r="NN275" s="475">
        <v>0.246221</v>
      </c>
      <c r="NO275" s="475">
        <v>2.4979000000000001E-2</v>
      </c>
      <c r="NP275" s="475">
        <v>1.3503723804449114E-2</v>
      </c>
      <c r="NQ275" s="475">
        <v>0.2089962822591945</v>
      </c>
      <c r="NR275" s="475">
        <v>0.29108109255867398</v>
      </c>
      <c r="NS275" s="475">
        <v>0</v>
      </c>
      <c r="NT275" s="475">
        <v>1.3000510847847777</v>
      </c>
      <c r="NU275" s="475">
        <v>5.5004032808367957E-3</v>
      </c>
      <c r="NV275" s="475">
        <v>0</v>
      </c>
      <c r="NW275" s="475">
        <v>0.14403126638628222</v>
      </c>
      <c r="NX275" s="475">
        <v>0</v>
      </c>
      <c r="NY275" s="475">
        <v>0</v>
      </c>
      <c r="NZ275" s="475">
        <v>0.40500471261432858</v>
      </c>
      <c r="OA275" s="475">
        <v>2.0340093527872603E-2</v>
      </c>
      <c r="OB275" s="475">
        <v>0.24000000000000016</v>
      </c>
      <c r="OC275" s="475">
        <v>0.46226162971956442</v>
      </c>
      <c r="OD275" s="475">
        <v>4.8849885975000356E-13</v>
      </c>
      <c r="OE275" s="475">
        <v>4.2469077590412497E-12</v>
      </c>
      <c r="OF275" s="475">
        <v>0.1099999964237213</v>
      </c>
      <c r="OG275" s="475">
        <v>6.9411435723304729E-2</v>
      </c>
      <c r="OH275" s="475">
        <v>0.33941689208590908</v>
      </c>
      <c r="OI275" s="475">
        <v>0.11</v>
      </c>
      <c r="OJ275" s="475">
        <v>4.4766500000000001E-2</v>
      </c>
      <c r="OK275" s="475">
        <v>5.6815777999999997E-2</v>
      </c>
      <c r="OL275" s="475">
        <v>0.75421905052447935</v>
      </c>
      <c r="OM275" s="475" t="s">
        <v>1395</v>
      </c>
      <c r="ON275" s="475">
        <v>1</v>
      </c>
      <c r="OO275" s="475">
        <v>264</v>
      </c>
      <c r="OP275" s="490"/>
      <c r="OQ275" s="491" t="s">
        <v>1395</v>
      </c>
      <c r="OR275" s="478" t="s">
        <v>1395</v>
      </c>
      <c r="OS275" s="479">
        <v>559172</v>
      </c>
      <c r="OT275" s="479">
        <v>2036</v>
      </c>
      <c r="OU275" s="479" t="s">
        <v>1395</v>
      </c>
      <c r="OV275" s="479" t="s">
        <v>1395</v>
      </c>
      <c r="OW275" s="479">
        <v>0</v>
      </c>
      <c r="OX275" s="479">
        <v>1</v>
      </c>
      <c r="OY275" s="480">
        <v>1</v>
      </c>
      <c r="OZ275" s="480">
        <v>0.74219091688670202</v>
      </c>
      <c r="PA275" s="481"/>
      <c r="PB275" s="482">
        <v>2.6741624163302711</v>
      </c>
      <c r="PC275" s="483"/>
      <c r="PD275" s="478">
        <v>51.13603654117869</v>
      </c>
      <c r="PE275" s="479">
        <v>6.0858876016093577E-10</v>
      </c>
      <c r="PF275" s="479">
        <v>66.242840217587784</v>
      </c>
      <c r="PG275" s="480">
        <v>2.6741624163302711</v>
      </c>
      <c r="PH275" s="483"/>
      <c r="PI275" s="478">
        <v>2.6741624163302711</v>
      </c>
      <c r="PJ275" s="479">
        <v>151115</v>
      </c>
      <c r="PK275" s="479">
        <v>190</v>
      </c>
      <c r="PL275" s="479">
        <v>-0.20907541518133499</v>
      </c>
      <c r="PM275" s="484">
        <v>36</v>
      </c>
      <c r="PN275" s="479">
        <v>7668</v>
      </c>
      <c r="PO275" s="485">
        <v>2033</v>
      </c>
      <c r="PP275" s="479">
        <v>33</v>
      </c>
      <c r="PQ275" s="479">
        <v>0</v>
      </c>
      <c r="PR275" s="486" t="s">
        <v>2139</v>
      </c>
      <c r="PS275" s="486" t="s">
        <v>1657</v>
      </c>
      <c r="PT275" s="479">
        <v>1</v>
      </c>
      <c r="PU275" s="487" t="s">
        <v>2138</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row>
    <row r="276" spans="1:457" x14ac:dyDescent="0.35">
      <c r="A276" s="459" t="s">
        <v>2140</v>
      </c>
      <c r="B276" s="460">
        <v>2.4650870011489361</v>
      </c>
      <c r="C276" s="488">
        <f>NPV(About!A$94,'H2 Data'!AE$2:BH$2)/30*AB276+B276</f>
        <v>2.4650870011489361</v>
      </c>
      <c r="D276" s="462" t="s">
        <v>1592</v>
      </c>
      <c r="E276" s="463" t="s">
        <v>2140</v>
      </c>
      <c r="F276" s="463" t="s">
        <v>1391</v>
      </c>
      <c r="G276" s="463" t="s">
        <v>1392</v>
      </c>
      <c r="H276" s="463" t="s">
        <v>2057</v>
      </c>
      <c r="I276" s="463" t="s">
        <v>1394</v>
      </c>
      <c r="J276" s="464">
        <v>2037</v>
      </c>
      <c r="K276" s="465">
        <v>205</v>
      </c>
      <c r="L276" s="466">
        <v>0.16</v>
      </c>
      <c r="M276" s="466">
        <v>2.3300000000000001E-2</v>
      </c>
      <c r="N276" s="466">
        <v>0.25</v>
      </c>
      <c r="O276" s="471">
        <v>0.11</v>
      </c>
      <c r="P276" s="465">
        <v>1</v>
      </c>
      <c r="Q276" s="465">
        <v>2</v>
      </c>
      <c r="R276" s="465">
        <v>30</v>
      </c>
      <c r="S276" s="467" t="s">
        <v>1395</v>
      </c>
      <c r="T276" s="468">
        <v>21713</v>
      </c>
      <c r="U276" s="468">
        <v>214024.99999999997</v>
      </c>
      <c r="V276" s="468">
        <v>74442.999999999985</v>
      </c>
      <c r="W276" s="468">
        <v>6203.9999999999991</v>
      </c>
      <c r="X276" s="465">
        <v>0</v>
      </c>
      <c r="Y276" s="469" t="s">
        <v>2116</v>
      </c>
      <c r="Z276" s="470">
        <v>21.3</v>
      </c>
      <c r="AA276" s="469" t="s">
        <v>1397</v>
      </c>
      <c r="AB276" s="465">
        <v>0</v>
      </c>
      <c r="AC276" s="466">
        <v>0</v>
      </c>
      <c r="AD276" s="466">
        <v>0.7</v>
      </c>
      <c r="AE276" s="466">
        <v>0.7</v>
      </c>
      <c r="AF276" s="467" t="s">
        <v>1398</v>
      </c>
      <c r="AG276" s="465">
        <v>446.38499999999999</v>
      </c>
      <c r="AH276" s="465">
        <v>446.38499999999999</v>
      </c>
      <c r="AI276" s="465">
        <v>446.38499999999999</v>
      </c>
      <c r="AJ276" s="465">
        <v>30</v>
      </c>
      <c r="AK276" s="469" t="s">
        <v>1399</v>
      </c>
      <c r="AL276" s="466">
        <v>0.91</v>
      </c>
      <c r="AM276" s="466">
        <v>0.01</v>
      </c>
      <c r="AN276" s="469" t="s">
        <v>1400</v>
      </c>
      <c r="AO276" s="466"/>
      <c r="AP276" s="466"/>
      <c r="AQ276" s="466"/>
      <c r="AR276" s="466"/>
      <c r="AS276" s="466"/>
      <c r="AT276" s="466"/>
      <c r="AU276" s="466"/>
      <c r="AV276" s="466"/>
      <c r="AW276" s="466"/>
      <c r="AX276" s="466"/>
      <c r="AY276" s="466"/>
      <c r="AZ276" s="466"/>
      <c r="BA276" s="466"/>
      <c r="BB276" s="466"/>
      <c r="BC276" s="466"/>
      <c r="BD276" s="466"/>
      <c r="BE276" s="466"/>
      <c r="BF276" s="466"/>
      <c r="BG276" s="466"/>
      <c r="BH276" s="466"/>
      <c r="BI276" s="466"/>
      <c r="BJ276" s="466"/>
      <c r="BK276" s="466"/>
      <c r="BL276" s="466"/>
      <c r="BM276" s="466"/>
      <c r="BN276" s="466"/>
      <c r="BO276" s="466"/>
      <c r="BP276" s="466"/>
      <c r="BQ276" s="466"/>
      <c r="BR276" s="466"/>
      <c r="BS276" s="466"/>
      <c r="BT276" s="466"/>
      <c r="BU276" s="466"/>
      <c r="BV276" s="466"/>
      <c r="BW276" s="466"/>
      <c r="BX276" s="466"/>
      <c r="BY276" s="466"/>
      <c r="BZ276" s="466"/>
      <c r="CA276" s="466"/>
      <c r="CB276" s="466"/>
      <c r="CC276" s="466"/>
      <c r="CD276" s="466"/>
      <c r="CE276" s="466"/>
      <c r="CF276" s="466"/>
      <c r="CG276" s="466"/>
      <c r="CH276" s="466"/>
      <c r="CI276" s="466"/>
      <c r="CJ276" s="466"/>
      <c r="CK276" s="466"/>
      <c r="CL276" s="466"/>
      <c r="CM276" s="466"/>
      <c r="CN276" s="466"/>
      <c r="CO276" s="466"/>
      <c r="CP276" s="466"/>
      <c r="CQ276" s="466"/>
      <c r="CR276" s="466"/>
      <c r="CS276" s="466"/>
      <c r="CT276" s="466"/>
      <c r="CU276" s="466"/>
      <c r="CV276" s="466"/>
      <c r="CW276" s="466"/>
      <c r="CX276" s="466"/>
      <c r="CY276" s="466"/>
      <c r="CZ276" s="466"/>
      <c r="DA276" s="466"/>
      <c r="DB276" s="466"/>
      <c r="DC276" s="466"/>
      <c r="DD276" s="466"/>
      <c r="DE276" s="466"/>
      <c r="DF276" s="466"/>
      <c r="DG276" s="466"/>
      <c r="DH276" s="466"/>
      <c r="DI276" s="466"/>
      <c r="DJ276" s="466"/>
      <c r="DK276" s="466"/>
      <c r="DL276" s="466"/>
      <c r="DM276" s="466"/>
      <c r="DN276" s="466"/>
      <c r="DO276" s="466"/>
      <c r="DP276" s="466"/>
      <c r="DQ276" s="466"/>
      <c r="DR276" s="466"/>
      <c r="DS276" s="466"/>
      <c r="DT276" s="466"/>
      <c r="DU276" s="466"/>
      <c r="DV276" s="466"/>
      <c r="DW276" s="471"/>
      <c r="DX276" s="466"/>
      <c r="DY276" s="466"/>
      <c r="DZ276" s="466"/>
      <c r="EA276" s="466"/>
      <c r="EB276" s="466"/>
      <c r="EC276" s="466"/>
      <c r="ED276" s="466"/>
      <c r="EE276" s="466"/>
      <c r="EF276" s="466"/>
      <c r="EG276" s="466"/>
      <c r="EH276" s="466"/>
      <c r="EI276" s="466"/>
      <c r="EJ276" s="466"/>
      <c r="EK276" s="465"/>
      <c r="EL276" s="465"/>
      <c r="EM276" s="465"/>
      <c r="EN276" s="465"/>
      <c r="EO276" s="466"/>
      <c r="EP276" s="466"/>
      <c r="EQ276" s="466"/>
      <c r="ER276" s="465"/>
      <c r="ES276" s="465"/>
      <c r="ET276" s="465"/>
      <c r="EU276" s="465"/>
      <c r="EV276" s="465"/>
      <c r="EW276" s="467"/>
      <c r="EX276" s="467" t="s">
        <v>1401</v>
      </c>
      <c r="EY276" s="467">
        <v>0</v>
      </c>
      <c r="EZ276" s="467">
        <v>0</v>
      </c>
      <c r="FA276" s="467">
        <v>0</v>
      </c>
      <c r="FB276" s="469" t="s">
        <v>1402</v>
      </c>
      <c r="FC276" s="467">
        <v>100</v>
      </c>
      <c r="FD276" s="469" t="s">
        <v>2059</v>
      </c>
      <c r="FE276" s="467">
        <v>0</v>
      </c>
      <c r="FF276" s="469" t="s">
        <v>1404</v>
      </c>
      <c r="FG276" s="467">
        <v>0</v>
      </c>
      <c r="FH276" s="469" t="s">
        <v>1405</v>
      </c>
      <c r="FI276" s="467">
        <v>0</v>
      </c>
      <c r="FJ276" s="469" t="s">
        <v>1405</v>
      </c>
      <c r="FK276" s="467">
        <v>0</v>
      </c>
      <c r="FL276" s="472">
        <v>1</v>
      </c>
      <c r="FM276" s="473">
        <v>0</v>
      </c>
      <c r="FN276" s="473">
        <v>0</v>
      </c>
      <c r="FO276" s="473">
        <v>0</v>
      </c>
      <c r="FP276" s="473">
        <v>0</v>
      </c>
      <c r="FQ276" s="473">
        <v>0</v>
      </c>
      <c r="FR276" s="473">
        <v>0</v>
      </c>
      <c r="FS276" s="473">
        <v>0</v>
      </c>
      <c r="FT276" s="473">
        <v>0</v>
      </c>
      <c r="FU276" s="473">
        <v>0</v>
      </c>
      <c r="FV276" s="473">
        <v>92194</v>
      </c>
      <c r="FW276" s="473">
        <v>0</v>
      </c>
      <c r="FX276" s="473">
        <v>0</v>
      </c>
      <c r="FY276" s="473">
        <v>0</v>
      </c>
      <c r="FZ276" s="473">
        <v>0</v>
      </c>
      <c r="GA276" s="473">
        <v>0</v>
      </c>
      <c r="GB276" s="473">
        <v>0</v>
      </c>
      <c r="GC276" s="473">
        <v>0</v>
      </c>
      <c r="GD276" s="473">
        <v>0</v>
      </c>
      <c r="GE276" s="473">
        <v>0</v>
      </c>
      <c r="GF276" s="473">
        <v>104039.99999999999</v>
      </c>
      <c r="GG276" s="473">
        <v>0</v>
      </c>
      <c r="GH276" s="473">
        <v>0</v>
      </c>
      <c r="GI276" s="473">
        <v>0</v>
      </c>
      <c r="GJ276" s="473">
        <v>0</v>
      </c>
      <c r="GK276" s="473">
        <v>0</v>
      </c>
      <c r="GL276" s="473">
        <v>0</v>
      </c>
      <c r="GM276" s="473">
        <v>0</v>
      </c>
      <c r="GN276" s="473">
        <v>0</v>
      </c>
      <c r="GO276" s="473">
        <v>0</v>
      </c>
      <c r="GP276" s="473">
        <v>0</v>
      </c>
      <c r="GQ276" s="473">
        <v>0</v>
      </c>
      <c r="GR276" s="473">
        <v>0</v>
      </c>
      <c r="GS276" s="473">
        <v>0</v>
      </c>
      <c r="GT276" s="473">
        <v>0</v>
      </c>
      <c r="GU276" s="473">
        <v>0</v>
      </c>
      <c r="GV276" s="473">
        <v>0</v>
      </c>
      <c r="GW276" s="473">
        <v>0</v>
      </c>
      <c r="GX276" s="473">
        <v>0</v>
      </c>
      <c r="GY276" s="473">
        <v>0</v>
      </c>
      <c r="GZ276" s="473">
        <v>0</v>
      </c>
      <c r="HA276" s="473">
        <v>0</v>
      </c>
      <c r="HB276" s="473">
        <v>0</v>
      </c>
      <c r="HC276" s="473">
        <v>0</v>
      </c>
      <c r="HD276" s="473">
        <v>0</v>
      </c>
      <c r="HE276" s="473">
        <v>0</v>
      </c>
      <c r="HF276" s="473">
        <v>0</v>
      </c>
      <c r="HG276" s="473">
        <v>0</v>
      </c>
      <c r="HH276" s="473">
        <v>0</v>
      </c>
      <c r="HI276" s="473">
        <v>0</v>
      </c>
      <c r="HJ276" s="473">
        <v>0</v>
      </c>
      <c r="HK276" s="473">
        <v>0</v>
      </c>
      <c r="HL276" s="473">
        <v>0</v>
      </c>
      <c r="HM276" s="473">
        <v>0</v>
      </c>
      <c r="HN276" s="473">
        <v>0</v>
      </c>
      <c r="HO276" s="473">
        <v>0</v>
      </c>
      <c r="HP276" s="473">
        <v>0</v>
      </c>
      <c r="HQ276" s="473">
        <v>0</v>
      </c>
      <c r="HR276" s="473">
        <v>0</v>
      </c>
      <c r="HS276" s="473">
        <v>0</v>
      </c>
      <c r="HT276" s="473">
        <v>0</v>
      </c>
      <c r="HU276" s="473">
        <v>0</v>
      </c>
      <c r="HV276" s="473">
        <v>0</v>
      </c>
      <c r="HW276" s="473">
        <v>0</v>
      </c>
      <c r="HX276" s="473">
        <v>0</v>
      </c>
      <c r="HY276" s="473">
        <v>0</v>
      </c>
      <c r="HZ276" s="473">
        <v>0</v>
      </c>
      <c r="IA276" s="473">
        <v>0</v>
      </c>
      <c r="IB276" s="473">
        <v>0</v>
      </c>
      <c r="IC276" s="473">
        <v>0</v>
      </c>
      <c r="ID276" s="473">
        <v>0</v>
      </c>
      <c r="IE276" s="473">
        <v>0</v>
      </c>
      <c r="IF276" s="473">
        <v>0</v>
      </c>
      <c r="IG276" s="473">
        <v>0</v>
      </c>
      <c r="IH276" s="473">
        <v>0</v>
      </c>
      <c r="II276" s="473">
        <v>0</v>
      </c>
      <c r="IJ276" s="473">
        <v>0</v>
      </c>
      <c r="IK276" s="473">
        <v>0</v>
      </c>
      <c r="IL276" s="473">
        <v>0</v>
      </c>
      <c r="IM276" s="473">
        <v>0</v>
      </c>
      <c r="IN276" s="473">
        <v>0</v>
      </c>
      <c r="IO276" s="473">
        <v>0</v>
      </c>
      <c r="IP276" s="473">
        <v>0</v>
      </c>
      <c r="IQ276" s="473">
        <v>0</v>
      </c>
      <c r="IR276" s="473">
        <v>0</v>
      </c>
      <c r="IS276" s="473">
        <v>0</v>
      </c>
      <c r="IT276" s="473">
        <v>0</v>
      </c>
      <c r="IU276" s="473">
        <v>0</v>
      </c>
      <c r="IV276" s="473">
        <v>0</v>
      </c>
      <c r="IW276" s="473">
        <v>0</v>
      </c>
      <c r="IX276" s="473">
        <v>0</v>
      </c>
      <c r="IY276" s="473">
        <v>0</v>
      </c>
      <c r="IZ276" s="473">
        <v>0</v>
      </c>
      <c r="JA276" s="473">
        <v>0</v>
      </c>
      <c r="JB276" s="473">
        <v>0</v>
      </c>
      <c r="JC276" s="473">
        <v>0</v>
      </c>
      <c r="JD276" s="473">
        <v>0</v>
      </c>
      <c r="JE276" s="473">
        <v>0</v>
      </c>
      <c r="JF276" s="473">
        <v>0</v>
      </c>
      <c r="JG276" s="473">
        <v>0</v>
      </c>
      <c r="JH276" s="473">
        <v>0</v>
      </c>
      <c r="JI276" s="467" t="s">
        <v>1406</v>
      </c>
      <c r="JJ276" s="467" t="s">
        <v>1406</v>
      </c>
      <c r="JK276" s="395"/>
      <c r="JL276" s="395"/>
      <c r="JM276" s="395"/>
      <c r="JN276" s="395"/>
      <c r="JO276" s="395"/>
      <c r="JP276" s="395"/>
      <c r="JQ276" s="395"/>
      <c r="JR276" s="395"/>
      <c r="JS276" s="395"/>
      <c r="JT276" s="395"/>
      <c r="JU276" s="395"/>
      <c r="JV276" s="395"/>
      <c r="JW276" s="395"/>
      <c r="JX276" s="395"/>
      <c r="JY276" s="395"/>
      <c r="JZ276" s="395"/>
      <c r="KA276" s="395"/>
      <c r="KB276" s="395"/>
      <c r="KC276" s="395"/>
      <c r="KD276" s="395"/>
      <c r="KE276" s="395"/>
      <c r="KF276" s="395"/>
      <c r="KG276" s="395"/>
      <c r="KH276" s="395"/>
      <c r="KI276" s="395"/>
      <c r="KJ276" s="395"/>
      <c r="KK276" s="395"/>
      <c r="KL276" s="395"/>
      <c r="KM276" s="395"/>
      <c r="KN276" s="395"/>
      <c r="KO276" s="395"/>
      <c r="KP276" s="395"/>
      <c r="KQ276" s="395"/>
      <c r="KR276" s="395"/>
      <c r="KS276" s="395"/>
      <c r="KT276" s="395"/>
      <c r="KU276" s="395"/>
      <c r="KV276" s="395"/>
      <c r="KW276" s="395"/>
      <c r="KX276" s="395"/>
      <c r="KY276" s="395"/>
      <c r="KZ276" s="395"/>
      <c r="LA276" s="395"/>
      <c r="LB276" s="395"/>
      <c r="LC276" s="395"/>
      <c r="LD276" s="395"/>
      <c r="LE276" s="395"/>
      <c r="LF276" s="395"/>
      <c r="LG276" s="395"/>
      <c r="LH276" s="395"/>
      <c r="LI276" s="395"/>
      <c r="LJ276" s="395"/>
      <c r="LK276" s="395"/>
      <c r="LL276" s="395"/>
      <c r="LM276" s="395"/>
      <c r="LN276" s="395"/>
      <c r="LO276" s="395"/>
      <c r="LP276" s="395"/>
      <c r="LQ276" s="395"/>
      <c r="LR276" s="395"/>
      <c r="LS276" s="395"/>
      <c r="LT276" s="395"/>
      <c r="LU276" s="395"/>
      <c r="LV276" s="395"/>
      <c r="LW276" s="395"/>
      <c r="LX276" s="395"/>
      <c r="LY276" s="395"/>
      <c r="LZ276" s="395"/>
      <c r="MA276" s="395"/>
      <c r="MB276" s="395"/>
      <c r="MC276" s="395"/>
      <c r="MD276" s="395"/>
      <c r="ME276" s="395"/>
      <c r="MF276" s="395"/>
      <c r="MG276" s="395"/>
      <c r="MH276" s="395"/>
      <c r="MI276" s="395"/>
      <c r="MJ276" s="395"/>
      <c r="MK276" s="395"/>
      <c r="ML276" s="395"/>
      <c r="MM276" s="395"/>
      <c r="MN276" s="395"/>
      <c r="MO276" s="395"/>
      <c r="MP276" s="395"/>
      <c r="MQ276" s="395"/>
      <c r="MR276" s="395"/>
      <c r="MS276" s="395"/>
      <c r="MT276" s="395"/>
      <c r="MU276" s="395"/>
      <c r="MV276" s="395"/>
      <c r="MW276" s="395"/>
      <c r="MX276" s="395"/>
      <c r="MY276" s="395"/>
      <c r="MZ276" s="395"/>
      <c r="NA276" s="395"/>
      <c r="NB276" s="395"/>
      <c r="NC276" s="395"/>
      <c r="ND276" s="395"/>
      <c r="NE276" s="395"/>
      <c r="NF276" s="395"/>
      <c r="NG276" s="489"/>
      <c r="NH276" s="475">
        <v>2.4650870011489361</v>
      </c>
      <c r="NI276" s="475">
        <v>3.455065940810349</v>
      </c>
      <c r="NJ276" s="475">
        <v>1.8333336497844894</v>
      </c>
      <c r="NK276" s="475">
        <v>707.61108789887896</v>
      </c>
      <c r="NL276" s="475">
        <v>2.5320705186398804</v>
      </c>
      <c r="NM276" s="475">
        <v>7.4442999999999981E-2</v>
      </c>
      <c r="NN276" s="475">
        <v>0.21402499999999997</v>
      </c>
      <c r="NO276" s="475">
        <v>2.1713E-2</v>
      </c>
      <c r="NP276" s="475">
        <v>1.1704060954718196E-2</v>
      </c>
      <c r="NQ276" s="475">
        <v>0.18106649662708207</v>
      </c>
      <c r="NR276" s="475">
        <v>0.25302896742147202</v>
      </c>
      <c r="NS276" s="475">
        <v>0</v>
      </c>
      <c r="NT276" s="475">
        <v>1.2916569109235676</v>
      </c>
      <c r="NU276" s="475">
        <v>5.6303074820574011E-3</v>
      </c>
      <c r="NV276" s="475">
        <v>0</v>
      </c>
      <c r="NW276" s="475">
        <v>0.12639437668456838</v>
      </c>
      <c r="NX276" s="475">
        <v>0</v>
      </c>
      <c r="NY276" s="475">
        <v>0</v>
      </c>
      <c r="NZ276" s="475">
        <v>0.35590343759169696</v>
      </c>
      <c r="OA276" s="475">
        <v>2.0339956353659538E-2</v>
      </c>
      <c r="OB276" s="475">
        <v>0.24000000000000016</v>
      </c>
      <c r="OC276" s="475">
        <v>0.40341103908057302</v>
      </c>
      <c r="OD276" s="475">
        <v>4.3076956853589794E-13</v>
      </c>
      <c r="OE276" s="475">
        <v>3.7450212758125952E-12</v>
      </c>
      <c r="OF276" s="475">
        <v>0.1099999964237213</v>
      </c>
      <c r="OG276" s="475">
        <v>6.9600489735603344E-2</v>
      </c>
      <c r="OH276" s="475">
        <v>0.34048596697793121</v>
      </c>
      <c r="OI276" s="475">
        <v>0.11</v>
      </c>
      <c r="OJ276" s="475">
        <v>4.4638499999999998E-2</v>
      </c>
      <c r="OK276" s="475">
        <v>5.6747681999999994E-2</v>
      </c>
      <c r="OL276" s="475">
        <v>0.73918862128853147</v>
      </c>
      <c r="OM276" s="475" t="s">
        <v>1395</v>
      </c>
      <c r="ON276" s="475">
        <v>1</v>
      </c>
      <c r="OO276" s="475">
        <v>265</v>
      </c>
      <c r="OP276" s="490"/>
      <c r="OQ276" s="491" t="s">
        <v>1395</v>
      </c>
      <c r="OR276" s="478" t="s">
        <v>1395</v>
      </c>
      <c r="OS276" s="479">
        <v>512618.99999999994</v>
      </c>
      <c r="OT276" s="479">
        <v>2037</v>
      </c>
      <c r="OU276" s="479" t="s">
        <v>1395</v>
      </c>
      <c r="OV276" s="479" t="s">
        <v>1395</v>
      </c>
      <c r="OW276" s="479">
        <v>0</v>
      </c>
      <c r="OX276" s="479">
        <v>1</v>
      </c>
      <c r="OY276" s="480">
        <v>1</v>
      </c>
      <c r="OZ276" s="480">
        <v>0.72739595297858162</v>
      </c>
      <c r="PA276" s="481"/>
      <c r="PB276" s="482">
        <v>2.4650870011489361</v>
      </c>
      <c r="PC276" s="483"/>
      <c r="PD276" s="478">
        <v>47.002864476679079</v>
      </c>
      <c r="PE276" s="479">
        <v>5.6749680828064648E-10</v>
      </c>
      <c r="PF276" s="479">
        <v>61.130354207061245</v>
      </c>
      <c r="PG276" s="480">
        <v>2.4650870011489361</v>
      </c>
      <c r="PH276" s="483"/>
      <c r="PI276" s="478">
        <v>2.4650870011489361</v>
      </c>
      <c r="PJ276" s="479">
        <v>151320</v>
      </c>
      <c r="PK276" s="479">
        <v>205</v>
      </c>
      <c r="PL276" s="479">
        <v>-0.12380927471775882</v>
      </c>
      <c r="PM276" s="484">
        <v>36</v>
      </c>
      <c r="PN276" s="479">
        <v>7632</v>
      </c>
      <c r="PO276" s="485">
        <v>2034</v>
      </c>
      <c r="PP276" s="479">
        <v>33</v>
      </c>
      <c r="PQ276" s="479">
        <v>0</v>
      </c>
      <c r="PR276" s="486" t="s">
        <v>2141</v>
      </c>
      <c r="PS276" s="486" t="s">
        <v>1657</v>
      </c>
      <c r="PT276" s="479">
        <v>1</v>
      </c>
      <c r="PU276" s="487" t="s">
        <v>2140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row>
    <row r="277" spans="1:457" x14ac:dyDescent="0.35">
      <c r="A277" s="459" t="s">
        <v>2142</v>
      </c>
      <c r="B277" s="460">
        <v>2.3412777264311773</v>
      </c>
      <c r="C277" s="488">
        <f>NPV(About!A$94,'H2 Data'!AE$2:BH$2)/30*AB277+B277</f>
        <v>2.3412777264311773</v>
      </c>
      <c r="D277" s="462" t="s">
        <v>1592</v>
      </c>
      <c r="E277" s="463" t="s">
        <v>2142</v>
      </c>
      <c r="F277" s="463" t="s">
        <v>1391</v>
      </c>
      <c r="G277" s="463" t="s">
        <v>1392</v>
      </c>
      <c r="H277" s="463" t="s">
        <v>2057</v>
      </c>
      <c r="I277" s="463" t="s">
        <v>1394</v>
      </c>
      <c r="J277" s="464">
        <v>2038</v>
      </c>
      <c r="K277" s="465">
        <v>220</v>
      </c>
      <c r="L277" s="466">
        <v>0.16</v>
      </c>
      <c r="M277" s="466">
        <v>2.3300000000000001E-2</v>
      </c>
      <c r="N277" s="466">
        <v>0.25</v>
      </c>
      <c r="O277" s="471">
        <v>0.11</v>
      </c>
      <c r="P277" s="465">
        <v>1</v>
      </c>
      <c r="Q277" s="465">
        <v>2</v>
      </c>
      <c r="R277" s="465">
        <v>30</v>
      </c>
      <c r="S277" s="467" t="s">
        <v>1395</v>
      </c>
      <c r="T277" s="468">
        <v>19880.000000000004</v>
      </c>
      <c r="U277" s="468">
        <v>195963</v>
      </c>
      <c r="V277" s="468">
        <v>68161</v>
      </c>
      <c r="W277" s="468">
        <v>5680</v>
      </c>
      <c r="X277" s="465">
        <v>0</v>
      </c>
      <c r="Y277" s="469" t="s">
        <v>2116</v>
      </c>
      <c r="Z277" s="470">
        <v>21.37</v>
      </c>
      <c r="AA277" s="469" t="s">
        <v>1397</v>
      </c>
      <c r="AB277" s="465">
        <v>0</v>
      </c>
      <c r="AC277" s="466">
        <v>0</v>
      </c>
      <c r="AD277" s="466">
        <v>0.7</v>
      </c>
      <c r="AE277" s="466">
        <v>0.7</v>
      </c>
      <c r="AF277" s="467" t="s">
        <v>1398</v>
      </c>
      <c r="AG277" s="465">
        <v>445.21</v>
      </c>
      <c r="AH277" s="465">
        <v>445.21</v>
      </c>
      <c r="AI277" s="465">
        <v>445.21</v>
      </c>
      <c r="AJ277" s="465">
        <v>30</v>
      </c>
      <c r="AK277" s="469" t="s">
        <v>1399</v>
      </c>
      <c r="AL277" s="466">
        <v>0.91</v>
      </c>
      <c r="AM277" s="466">
        <v>0.01</v>
      </c>
      <c r="AN277" s="469" t="s">
        <v>1400</v>
      </c>
      <c r="AO277" s="466"/>
      <c r="AP277" s="466"/>
      <c r="AQ277" s="466"/>
      <c r="AR277" s="466"/>
      <c r="AS277" s="466"/>
      <c r="AT277" s="466"/>
      <c r="AU277" s="466"/>
      <c r="AV277" s="466"/>
      <c r="AW277" s="466"/>
      <c r="AX277" s="466"/>
      <c r="AY277" s="466"/>
      <c r="AZ277" s="466"/>
      <c r="BA277" s="466"/>
      <c r="BB277" s="466"/>
      <c r="BC277" s="466"/>
      <c r="BD277" s="466"/>
      <c r="BE277" s="466"/>
      <c r="BF277" s="466"/>
      <c r="BG277" s="466"/>
      <c r="BH277" s="466"/>
      <c r="BI277" s="466"/>
      <c r="BJ277" s="466"/>
      <c r="BK277" s="466"/>
      <c r="BL277" s="466"/>
      <c r="BM277" s="466"/>
      <c r="BN277" s="466"/>
      <c r="BO277" s="466"/>
      <c r="BP277" s="466"/>
      <c r="BQ277" s="466"/>
      <c r="BR277" s="466"/>
      <c r="BS277" s="466"/>
      <c r="BT277" s="466"/>
      <c r="BU277" s="466"/>
      <c r="BV277" s="466"/>
      <c r="BW277" s="466"/>
      <c r="BX277" s="466"/>
      <c r="BY277" s="466"/>
      <c r="BZ277" s="466"/>
      <c r="CA277" s="466"/>
      <c r="CB277" s="466"/>
      <c r="CC277" s="466"/>
      <c r="CD277" s="466"/>
      <c r="CE277" s="466"/>
      <c r="CF277" s="466"/>
      <c r="CG277" s="466"/>
      <c r="CH277" s="466"/>
      <c r="CI277" s="466"/>
      <c r="CJ277" s="466"/>
      <c r="CK277" s="466"/>
      <c r="CL277" s="466"/>
      <c r="CM277" s="466"/>
      <c r="CN277" s="466"/>
      <c r="CO277" s="466"/>
      <c r="CP277" s="466"/>
      <c r="CQ277" s="466"/>
      <c r="CR277" s="466"/>
      <c r="CS277" s="466"/>
      <c r="CT277" s="466"/>
      <c r="CU277" s="466"/>
      <c r="CV277" s="466"/>
      <c r="CW277" s="466"/>
      <c r="CX277" s="466"/>
      <c r="CY277" s="466"/>
      <c r="CZ277" s="466"/>
      <c r="DA277" s="466"/>
      <c r="DB277" s="466"/>
      <c r="DC277" s="466"/>
      <c r="DD277" s="466"/>
      <c r="DE277" s="466"/>
      <c r="DF277" s="466"/>
      <c r="DG277" s="466"/>
      <c r="DH277" s="466"/>
      <c r="DI277" s="466"/>
      <c r="DJ277" s="466"/>
      <c r="DK277" s="466"/>
      <c r="DL277" s="466"/>
      <c r="DM277" s="466"/>
      <c r="DN277" s="466"/>
      <c r="DO277" s="466"/>
      <c r="DP277" s="466"/>
      <c r="DQ277" s="466"/>
      <c r="DR277" s="466"/>
      <c r="DS277" s="466"/>
      <c r="DT277" s="466"/>
      <c r="DU277" s="466"/>
      <c r="DV277" s="466"/>
      <c r="DW277" s="471"/>
      <c r="DX277" s="466"/>
      <c r="DY277" s="466"/>
      <c r="DZ277" s="466"/>
      <c r="EA277" s="466"/>
      <c r="EB277" s="466"/>
      <c r="EC277" s="466"/>
      <c r="ED277" s="466"/>
      <c r="EE277" s="466"/>
      <c r="EF277" s="466"/>
      <c r="EG277" s="466"/>
      <c r="EH277" s="466"/>
      <c r="EI277" s="466"/>
      <c r="EJ277" s="466"/>
      <c r="EK277" s="465"/>
      <c r="EL277" s="465"/>
      <c r="EM277" s="465"/>
      <c r="EN277" s="465"/>
      <c r="EO277" s="466"/>
      <c r="EP277" s="466"/>
      <c r="EQ277" s="466"/>
      <c r="ER277" s="465"/>
      <c r="ES277" s="465"/>
      <c r="ET277" s="465"/>
      <c r="EU277" s="465"/>
      <c r="EV277" s="465"/>
      <c r="EW277" s="467"/>
      <c r="EX277" s="467" t="s">
        <v>1401</v>
      </c>
      <c r="EY277" s="467">
        <v>0</v>
      </c>
      <c r="EZ277" s="467">
        <v>0</v>
      </c>
      <c r="FA277" s="467">
        <v>0</v>
      </c>
      <c r="FB277" s="469" t="s">
        <v>1402</v>
      </c>
      <c r="FC277" s="467">
        <v>100</v>
      </c>
      <c r="FD277" s="469" t="s">
        <v>2059</v>
      </c>
      <c r="FE277" s="467">
        <v>0</v>
      </c>
      <c r="FF277" s="469" t="s">
        <v>1404</v>
      </c>
      <c r="FG277" s="467">
        <v>0</v>
      </c>
      <c r="FH277" s="469" t="s">
        <v>1405</v>
      </c>
      <c r="FI277" s="467">
        <v>0</v>
      </c>
      <c r="FJ277" s="469" t="s">
        <v>1405</v>
      </c>
      <c r="FK277" s="467">
        <v>0</v>
      </c>
      <c r="FL277" s="472">
        <v>1</v>
      </c>
      <c r="FM277" s="473">
        <v>0</v>
      </c>
      <c r="FN277" s="473">
        <v>0</v>
      </c>
      <c r="FO277" s="473">
        <v>0</v>
      </c>
      <c r="FP277" s="473">
        <v>0</v>
      </c>
      <c r="FQ277" s="473">
        <v>0</v>
      </c>
      <c r="FR277" s="473">
        <v>0</v>
      </c>
      <c r="FS277" s="473">
        <v>0</v>
      </c>
      <c r="FT277" s="473">
        <v>0</v>
      </c>
      <c r="FU277" s="473">
        <v>0</v>
      </c>
      <c r="FV277" s="473">
        <v>91392.000000000015</v>
      </c>
      <c r="FW277" s="473">
        <v>0</v>
      </c>
      <c r="FX277" s="473">
        <v>0</v>
      </c>
      <c r="FY277" s="473">
        <v>0</v>
      </c>
      <c r="FZ277" s="473">
        <v>0</v>
      </c>
      <c r="GA277" s="473">
        <v>0</v>
      </c>
      <c r="GB277" s="473">
        <v>0</v>
      </c>
      <c r="GC277" s="473">
        <v>0</v>
      </c>
      <c r="GD277" s="473">
        <v>0</v>
      </c>
      <c r="GE277" s="473">
        <v>0</v>
      </c>
      <c r="GF277" s="473">
        <v>106152.00000000001</v>
      </c>
      <c r="GG277" s="473">
        <v>0</v>
      </c>
      <c r="GH277" s="473">
        <v>0</v>
      </c>
      <c r="GI277" s="473">
        <v>0</v>
      </c>
      <c r="GJ277" s="473">
        <v>0</v>
      </c>
      <c r="GK277" s="473">
        <v>0</v>
      </c>
      <c r="GL277" s="473">
        <v>0</v>
      </c>
      <c r="GM277" s="473">
        <v>0</v>
      </c>
      <c r="GN277" s="473">
        <v>0</v>
      </c>
      <c r="GO277" s="473">
        <v>0</v>
      </c>
      <c r="GP277" s="473">
        <v>0</v>
      </c>
      <c r="GQ277" s="473">
        <v>0</v>
      </c>
      <c r="GR277" s="473">
        <v>0</v>
      </c>
      <c r="GS277" s="473">
        <v>0</v>
      </c>
      <c r="GT277" s="473">
        <v>0</v>
      </c>
      <c r="GU277" s="473">
        <v>0</v>
      </c>
      <c r="GV277" s="473">
        <v>0</v>
      </c>
      <c r="GW277" s="473">
        <v>0</v>
      </c>
      <c r="GX277" s="473">
        <v>0</v>
      </c>
      <c r="GY277" s="473">
        <v>0</v>
      </c>
      <c r="GZ277" s="473">
        <v>0</v>
      </c>
      <c r="HA277" s="473">
        <v>0</v>
      </c>
      <c r="HB277" s="473">
        <v>0</v>
      </c>
      <c r="HC277" s="473">
        <v>0</v>
      </c>
      <c r="HD277" s="473">
        <v>0</v>
      </c>
      <c r="HE277" s="473">
        <v>0</v>
      </c>
      <c r="HF277" s="473">
        <v>0</v>
      </c>
      <c r="HG277" s="473">
        <v>0</v>
      </c>
      <c r="HH277" s="473">
        <v>0</v>
      </c>
      <c r="HI277" s="473">
        <v>0</v>
      </c>
      <c r="HJ277" s="473">
        <v>0</v>
      </c>
      <c r="HK277" s="473">
        <v>0</v>
      </c>
      <c r="HL277" s="473">
        <v>0</v>
      </c>
      <c r="HM277" s="473">
        <v>0</v>
      </c>
      <c r="HN277" s="473">
        <v>0</v>
      </c>
      <c r="HO277" s="473">
        <v>0</v>
      </c>
      <c r="HP277" s="473">
        <v>0</v>
      </c>
      <c r="HQ277" s="473">
        <v>0</v>
      </c>
      <c r="HR277" s="473">
        <v>0</v>
      </c>
      <c r="HS277" s="473">
        <v>0</v>
      </c>
      <c r="HT277" s="473">
        <v>0</v>
      </c>
      <c r="HU277" s="473">
        <v>0</v>
      </c>
      <c r="HV277" s="473">
        <v>0</v>
      </c>
      <c r="HW277" s="473">
        <v>0</v>
      </c>
      <c r="HX277" s="473">
        <v>0</v>
      </c>
      <c r="HY277" s="473">
        <v>0</v>
      </c>
      <c r="HZ277" s="473">
        <v>0</v>
      </c>
      <c r="IA277" s="473">
        <v>0</v>
      </c>
      <c r="IB277" s="473">
        <v>0</v>
      </c>
      <c r="IC277" s="473">
        <v>0</v>
      </c>
      <c r="ID277" s="473">
        <v>0</v>
      </c>
      <c r="IE277" s="473">
        <v>0</v>
      </c>
      <c r="IF277" s="473">
        <v>0</v>
      </c>
      <c r="IG277" s="473">
        <v>0</v>
      </c>
      <c r="IH277" s="473">
        <v>0</v>
      </c>
      <c r="II277" s="473">
        <v>0</v>
      </c>
      <c r="IJ277" s="473">
        <v>0</v>
      </c>
      <c r="IK277" s="473">
        <v>0</v>
      </c>
      <c r="IL277" s="473">
        <v>0</v>
      </c>
      <c r="IM277" s="473">
        <v>0</v>
      </c>
      <c r="IN277" s="473">
        <v>0</v>
      </c>
      <c r="IO277" s="473">
        <v>0</v>
      </c>
      <c r="IP277" s="473">
        <v>0</v>
      </c>
      <c r="IQ277" s="473">
        <v>0</v>
      </c>
      <c r="IR277" s="473">
        <v>0</v>
      </c>
      <c r="IS277" s="473">
        <v>0</v>
      </c>
      <c r="IT277" s="473">
        <v>0</v>
      </c>
      <c r="IU277" s="473">
        <v>0</v>
      </c>
      <c r="IV277" s="473">
        <v>0</v>
      </c>
      <c r="IW277" s="473">
        <v>0</v>
      </c>
      <c r="IX277" s="473">
        <v>0</v>
      </c>
      <c r="IY277" s="473">
        <v>0</v>
      </c>
      <c r="IZ277" s="473">
        <v>0</v>
      </c>
      <c r="JA277" s="473">
        <v>0</v>
      </c>
      <c r="JB277" s="473">
        <v>0</v>
      </c>
      <c r="JC277" s="473">
        <v>0</v>
      </c>
      <c r="JD277" s="473">
        <v>0</v>
      </c>
      <c r="JE277" s="473">
        <v>0</v>
      </c>
      <c r="JF277" s="473">
        <v>0</v>
      </c>
      <c r="JG277" s="473">
        <v>0</v>
      </c>
      <c r="JH277" s="473">
        <v>0</v>
      </c>
      <c r="JI277" s="467" t="s">
        <v>1406</v>
      </c>
      <c r="JJ277" s="467" t="s">
        <v>1406</v>
      </c>
      <c r="JK277" s="395"/>
      <c r="JL277" s="395"/>
      <c r="JM277" s="395"/>
      <c r="JN277" s="395"/>
      <c r="JO277" s="395"/>
      <c r="JP277" s="395"/>
      <c r="JQ277" s="395"/>
      <c r="JR277" s="395"/>
      <c r="JS277" s="395"/>
      <c r="JT277" s="395"/>
      <c r="JU277" s="395"/>
      <c r="JV277" s="395"/>
      <c r="JW277" s="395"/>
      <c r="JX277" s="395"/>
      <c r="JY277" s="395"/>
      <c r="JZ277" s="395"/>
      <c r="KA277" s="395"/>
      <c r="KB277" s="395"/>
      <c r="KC277" s="395"/>
      <c r="KD277" s="395"/>
      <c r="KE277" s="395"/>
      <c r="KF277" s="395"/>
      <c r="KG277" s="395"/>
      <c r="KH277" s="395"/>
      <c r="KI277" s="395"/>
      <c r="KJ277" s="395"/>
      <c r="KK277" s="395"/>
      <c r="KL277" s="395"/>
      <c r="KM277" s="395"/>
      <c r="KN277" s="395"/>
      <c r="KO277" s="395"/>
      <c r="KP277" s="395"/>
      <c r="KQ277" s="395"/>
      <c r="KR277" s="395"/>
      <c r="KS277" s="395"/>
      <c r="KT277" s="395"/>
      <c r="KU277" s="395"/>
      <c r="KV277" s="395"/>
      <c r="KW277" s="395"/>
      <c r="KX277" s="395"/>
      <c r="KY277" s="395"/>
      <c r="KZ277" s="395"/>
      <c r="LA277" s="395"/>
      <c r="LB277" s="395"/>
      <c r="LC277" s="395"/>
      <c r="LD277" s="395"/>
      <c r="LE277" s="395"/>
      <c r="LF277" s="395"/>
      <c r="LG277" s="395"/>
      <c r="LH277" s="395"/>
      <c r="LI277" s="395"/>
      <c r="LJ277" s="395"/>
      <c r="LK277" s="395"/>
      <c r="LL277" s="395"/>
      <c r="LM277" s="395"/>
      <c r="LN277" s="395"/>
      <c r="LO277" s="395"/>
      <c r="LP277" s="395"/>
      <c r="LQ277" s="395"/>
      <c r="LR277" s="395"/>
      <c r="LS277" s="395"/>
      <c r="LT277" s="395"/>
      <c r="LU277" s="395"/>
      <c r="LV277" s="395"/>
      <c r="LW277" s="395"/>
      <c r="LX277" s="395"/>
      <c r="LY277" s="395"/>
      <c r="LZ277" s="395"/>
      <c r="MA277" s="395"/>
      <c r="MB277" s="395"/>
      <c r="MC277" s="395"/>
      <c r="MD277" s="395"/>
      <c r="ME277" s="395"/>
      <c r="MF277" s="395"/>
      <c r="MG277" s="395"/>
      <c r="MH277" s="395"/>
      <c r="MI277" s="395"/>
      <c r="MJ277" s="395"/>
      <c r="MK277" s="395"/>
      <c r="ML277" s="395"/>
      <c r="MM277" s="395"/>
      <c r="MN277" s="395"/>
      <c r="MO277" s="395"/>
      <c r="MP277" s="395"/>
      <c r="MQ277" s="395"/>
      <c r="MR277" s="395"/>
      <c r="MS277" s="395"/>
      <c r="MT277" s="395"/>
      <c r="MU277" s="395"/>
      <c r="MV277" s="395"/>
      <c r="MW277" s="395"/>
      <c r="MX277" s="395"/>
      <c r="MY277" s="395"/>
      <c r="MZ277" s="395"/>
      <c r="NA277" s="395"/>
      <c r="NB277" s="395"/>
      <c r="NC277" s="395"/>
      <c r="ND277" s="395"/>
      <c r="NE277" s="395"/>
      <c r="NF277" s="395"/>
      <c r="NG277" s="489"/>
      <c r="NH277" s="475">
        <v>2.3412777264311773</v>
      </c>
      <c r="NI277" s="475">
        <v>3.2815348613659379</v>
      </c>
      <c r="NJ277" s="475">
        <v>1.8167413289344372</v>
      </c>
      <c r="NK277" s="475">
        <v>709.94112621112401</v>
      </c>
      <c r="NL277" s="475">
        <v>2.423339521574372</v>
      </c>
      <c r="NM277" s="475">
        <v>6.8160999999999999E-2</v>
      </c>
      <c r="NN277" s="475">
        <v>0.195963</v>
      </c>
      <c r="NO277" s="475">
        <v>1.9880000000000005E-2</v>
      </c>
      <c r="NP277" s="475">
        <v>1.0687863206889327E-2</v>
      </c>
      <c r="NQ277" s="475">
        <v>0.16528081765927383</v>
      </c>
      <c r="NR277" s="475">
        <v>0.23165773516230909</v>
      </c>
      <c r="NS277" s="475">
        <v>0</v>
      </c>
      <c r="NT277" s="475">
        <v>1.2840157145551234</v>
      </c>
      <c r="NU277" s="475">
        <v>5.7636705428849933E-3</v>
      </c>
      <c r="NV277" s="475">
        <v>0</v>
      </c>
      <c r="NW277" s="475">
        <v>0.11656890807714737</v>
      </c>
      <c r="NX277" s="475">
        <v>0</v>
      </c>
      <c r="NY277" s="475">
        <v>0</v>
      </c>
      <c r="NZ277" s="475">
        <v>0.32858894916385456</v>
      </c>
      <c r="OA277" s="475">
        <v>2.03399979216028E-2</v>
      </c>
      <c r="OB277" s="475">
        <v>0.24000000000000016</v>
      </c>
      <c r="OC277" s="475">
        <v>0.37043833094928447</v>
      </c>
      <c r="OD277" s="475">
        <v>1.6363442691064276E-13</v>
      </c>
      <c r="OE277" s="475">
        <v>1.422603765439131E-12</v>
      </c>
      <c r="OF277" s="475">
        <v>0.1099999964237213</v>
      </c>
      <c r="OG277" s="475">
        <v>6.9722798466682445E-2</v>
      </c>
      <c r="OH277" s="475">
        <v>0.34115900347374845</v>
      </c>
      <c r="OI277" s="475">
        <v>0.11</v>
      </c>
      <c r="OJ277" s="475">
        <v>4.4520999999999998E-2</v>
      </c>
      <c r="OK277" s="475">
        <v>5.6685171999999999E-2</v>
      </c>
      <c r="OL277" s="475">
        <v>0.72445197142218476</v>
      </c>
      <c r="OM277" s="475" t="s">
        <v>1395</v>
      </c>
      <c r="ON277" s="475">
        <v>1</v>
      </c>
      <c r="OO277" s="475">
        <v>266</v>
      </c>
      <c r="OP277" s="490"/>
      <c r="OQ277" s="491" t="s">
        <v>1395</v>
      </c>
      <c r="OR277" s="478" t="s">
        <v>1395</v>
      </c>
      <c r="OS277" s="479">
        <v>487228</v>
      </c>
      <c r="OT277" s="479">
        <v>2038</v>
      </c>
      <c r="OU277" s="479" t="s">
        <v>1395</v>
      </c>
      <c r="OV277" s="479" t="s">
        <v>1395</v>
      </c>
      <c r="OW277" s="479">
        <v>0</v>
      </c>
      <c r="OX277" s="479">
        <v>1</v>
      </c>
      <c r="OY277" s="480">
        <v>1</v>
      </c>
      <c r="OZ277" s="480">
        <v>0.7128956813798083</v>
      </c>
      <c r="PA277" s="481"/>
      <c r="PB277" s="482">
        <v>2.3412777264311773</v>
      </c>
      <c r="PC277" s="483"/>
      <c r="PD277" s="478">
        <v>45.26439669219296</v>
      </c>
      <c r="PE277" s="479">
        <v>2.267337825335004E-10</v>
      </c>
      <c r="PF277" s="479">
        <v>59.040251412241631</v>
      </c>
      <c r="PG277" s="480">
        <v>2.3412777264311773</v>
      </c>
      <c r="PH277" s="483"/>
      <c r="PI277" s="478">
        <v>2.3412777264311773</v>
      </c>
      <c r="PJ277" s="479">
        <v>151540</v>
      </c>
      <c r="PK277" s="479">
        <v>220</v>
      </c>
      <c r="PL277" s="479">
        <v>-8.3934460114169607E-2</v>
      </c>
      <c r="PM277" s="484">
        <v>36</v>
      </c>
      <c r="PN277" s="479">
        <v>7596</v>
      </c>
      <c r="PO277" s="485">
        <v>2035</v>
      </c>
      <c r="PP277" s="479">
        <v>33</v>
      </c>
      <c r="PQ277" s="479">
        <v>0</v>
      </c>
      <c r="PR277" s="486" t="s">
        <v>2143</v>
      </c>
      <c r="PS277" s="486" t="s">
        <v>1657</v>
      </c>
      <c r="PT277" s="479">
        <v>1</v>
      </c>
      <c r="PU277" s="487" t="s">
        <v>2142</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row>
    <row r="278" spans="1:457" x14ac:dyDescent="0.35">
      <c r="A278" s="459" t="s">
        <v>2144</v>
      </c>
      <c r="B278" s="460">
        <v>2.2573432663170077</v>
      </c>
      <c r="C278" s="488">
        <f>NPV(About!A$94,'H2 Data'!AE$2:BH$2)/30*AB278+B278</f>
        <v>2.2573432663170077</v>
      </c>
      <c r="D278" s="462" t="s">
        <v>1592</v>
      </c>
      <c r="E278" s="463" t="s">
        <v>2144</v>
      </c>
      <c r="F278" s="463" t="s">
        <v>1391</v>
      </c>
      <c r="G278" s="463" t="s">
        <v>1392</v>
      </c>
      <c r="H278" s="463" t="s">
        <v>2057</v>
      </c>
      <c r="I278" s="463" t="s">
        <v>1394</v>
      </c>
      <c r="J278" s="464">
        <v>2039</v>
      </c>
      <c r="K278" s="465">
        <v>235</v>
      </c>
      <c r="L278" s="466">
        <v>0.16</v>
      </c>
      <c r="M278" s="466">
        <v>2.3300000000000001E-2</v>
      </c>
      <c r="N278" s="466">
        <v>0.25</v>
      </c>
      <c r="O278" s="471">
        <v>0.11</v>
      </c>
      <c r="P278" s="465">
        <v>1</v>
      </c>
      <c r="Q278" s="465">
        <v>2</v>
      </c>
      <c r="R278" s="465">
        <v>30</v>
      </c>
      <c r="S278" s="467" t="s">
        <v>1395</v>
      </c>
      <c r="T278" s="468">
        <v>18706</v>
      </c>
      <c r="U278" s="468">
        <v>184385</v>
      </c>
      <c r="V278" s="468">
        <v>64134.000000000007</v>
      </c>
      <c r="W278" s="468">
        <v>5345</v>
      </c>
      <c r="X278" s="465">
        <v>0</v>
      </c>
      <c r="Y278" s="469" t="s">
        <v>2116</v>
      </c>
      <c r="Z278" s="470">
        <v>21.44</v>
      </c>
      <c r="AA278" s="469" t="s">
        <v>1397</v>
      </c>
      <c r="AB278" s="465">
        <v>0</v>
      </c>
      <c r="AC278" s="466">
        <v>0</v>
      </c>
      <c r="AD278" s="466">
        <v>0.7</v>
      </c>
      <c r="AE278" s="466">
        <v>0.7</v>
      </c>
      <c r="AF278" s="467" t="s">
        <v>1398</v>
      </c>
      <c r="AG278" s="465">
        <v>444.12</v>
      </c>
      <c r="AH278" s="465">
        <v>444.12</v>
      </c>
      <c r="AI278" s="465">
        <v>444.12</v>
      </c>
      <c r="AJ278" s="465">
        <v>30</v>
      </c>
      <c r="AK278" s="469" t="s">
        <v>1399</v>
      </c>
      <c r="AL278" s="466">
        <v>0.91</v>
      </c>
      <c r="AM278" s="466">
        <v>0.01</v>
      </c>
      <c r="AN278" s="469" t="s">
        <v>1400</v>
      </c>
      <c r="AO278" s="466"/>
      <c r="AP278" s="466"/>
      <c r="AQ278" s="466"/>
      <c r="AR278" s="466"/>
      <c r="AS278" s="466"/>
      <c r="AT278" s="466"/>
      <c r="AU278" s="466"/>
      <c r="AV278" s="466"/>
      <c r="AW278" s="466"/>
      <c r="AX278" s="466"/>
      <c r="AY278" s="466"/>
      <c r="AZ278" s="466"/>
      <c r="BA278" s="466"/>
      <c r="BB278" s="466"/>
      <c r="BC278" s="466"/>
      <c r="BD278" s="466"/>
      <c r="BE278" s="466"/>
      <c r="BF278" s="466"/>
      <c r="BG278" s="466"/>
      <c r="BH278" s="466"/>
      <c r="BI278" s="466"/>
      <c r="BJ278" s="466"/>
      <c r="BK278" s="466"/>
      <c r="BL278" s="466"/>
      <c r="BM278" s="466"/>
      <c r="BN278" s="466"/>
      <c r="BO278" s="466"/>
      <c r="BP278" s="466"/>
      <c r="BQ278" s="466"/>
      <c r="BR278" s="466"/>
      <c r="BS278" s="466"/>
      <c r="BT278" s="466"/>
      <c r="BU278" s="466"/>
      <c r="BV278" s="466"/>
      <c r="BW278" s="466"/>
      <c r="BX278" s="466"/>
      <c r="BY278" s="466"/>
      <c r="BZ278" s="466"/>
      <c r="CA278" s="466"/>
      <c r="CB278" s="466"/>
      <c r="CC278" s="466"/>
      <c r="CD278" s="466"/>
      <c r="CE278" s="466"/>
      <c r="CF278" s="466"/>
      <c r="CG278" s="466"/>
      <c r="CH278" s="466"/>
      <c r="CI278" s="466"/>
      <c r="CJ278" s="466"/>
      <c r="CK278" s="466"/>
      <c r="CL278" s="466"/>
      <c r="CM278" s="466"/>
      <c r="CN278" s="466"/>
      <c r="CO278" s="466"/>
      <c r="CP278" s="466"/>
      <c r="CQ278" s="466"/>
      <c r="CR278" s="466"/>
      <c r="CS278" s="466"/>
      <c r="CT278" s="466"/>
      <c r="CU278" s="466"/>
      <c r="CV278" s="466"/>
      <c r="CW278" s="466"/>
      <c r="CX278" s="466"/>
      <c r="CY278" s="466"/>
      <c r="CZ278" s="466"/>
      <c r="DA278" s="466"/>
      <c r="DB278" s="466"/>
      <c r="DC278" s="466"/>
      <c r="DD278" s="466"/>
      <c r="DE278" s="466"/>
      <c r="DF278" s="466"/>
      <c r="DG278" s="466"/>
      <c r="DH278" s="466"/>
      <c r="DI278" s="466"/>
      <c r="DJ278" s="466"/>
      <c r="DK278" s="466"/>
      <c r="DL278" s="466"/>
      <c r="DM278" s="466"/>
      <c r="DN278" s="466"/>
      <c r="DO278" s="466"/>
      <c r="DP278" s="466"/>
      <c r="DQ278" s="466"/>
      <c r="DR278" s="466"/>
      <c r="DS278" s="466"/>
      <c r="DT278" s="466"/>
      <c r="DU278" s="466"/>
      <c r="DV278" s="466"/>
      <c r="DW278" s="471"/>
      <c r="DX278" s="466"/>
      <c r="DY278" s="466"/>
      <c r="DZ278" s="466"/>
      <c r="EA278" s="466"/>
      <c r="EB278" s="466"/>
      <c r="EC278" s="466"/>
      <c r="ED278" s="466"/>
      <c r="EE278" s="466"/>
      <c r="EF278" s="466"/>
      <c r="EG278" s="466"/>
      <c r="EH278" s="466"/>
      <c r="EI278" s="466"/>
      <c r="EJ278" s="466"/>
      <c r="EK278" s="465"/>
      <c r="EL278" s="465"/>
      <c r="EM278" s="465"/>
      <c r="EN278" s="465"/>
      <c r="EO278" s="466"/>
      <c r="EP278" s="466"/>
      <c r="EQ278" s="466"/>
      <c r="ER278" s="465"/>
      <c r="ES278" s="465"/>
      <c r="ET278" s="465"/>
      <c r="EU278" s="465"/>
      <c r="EV278" s="465"/>
      <c r="EW278" s="467"/>
      <c r="EX278" s="467" t="s">
        <v>1401</v>
      </c>
      <c r="EY278" s="467">
        <v>0</v>
      </c>
      <c r="EZ278" s="467">
        <v>0</v>
      </c>
      <c r="FA278" s="467">
        <v>0</v>
      </c>
      <c r="FB278" s="469" t="s">
        <v>1402</v>
      </c>
      <c r="FC278" s="467">
        <v>100</v>
      </c>
      <c r="FD278" s="469" t="s">
        <v>2059</v>
      </c>
      <c r="FE278" s="467">
        <v>0</v>
      </c>
      <c r="FF278" s="469" t="s">
        <v>1404</v>
      </c>
      <c r="FG278" s="467">
        <v>0</v>
      </c>
      <c r="FH278" s="469" t="s">
        <v>1405</v>
      </c>
      <c r="FI278" s="467">
        <v>0</v>
      </c>
      <c r="FJ278" s="469" t="s">
        <v>1405</v>
      </c>
      <c r="FK278" s="467">
        <v>0</v>
      </c>
      <c r="FL278" s="472">
        <v>1</v>
      </c>
      <c r="FM278" s="473">
        <v>0</v>
      </c>
      <c r="FN278" s="473">
        <v>0</v>
      </c>
      <c r="FO278" s="473">
        <v>0</v>
      </c>
      <c r="FP278" s="473">
        <v>0</v>
      </c>
      <c r="FQ278" s="473">
        <v>0</v>
      </c>
      <c r="FR278" s="473">
        <v>0</v>
      </c>
      <c r="FS278" s="473">
        <v>0</v>
      </c>
      <c r="FT278" s="473">
        <v>0</v>
      </c>
      <c r="FU278" s="473">
        <v>0</v>
      </c>
      <c r="FV278" s="473">
        <v>90796</v>
      </c>
      <c r="FW278" s="473">
        <v>0</v>
      </c>
      <c r="FX278" s="473">
        <v>0</v>
      </c>
      <c r="FY278" s="473">
        <v>0</v>
      </c>
      <c r="FZ278" s="473">
        <v>0</v>
      </c>
      <c r="GA278" s="473">
        <v>0</v>
      </c>
      <c r="GB278" s="473">
        <v>0</v>
      </c>
      <c r="GC278" s="473">
        <v>0</v>
      </c>
      <c r="GD278" s="473">
        <v>0</v>
      </c>
      <c r="GE278" s="473">
        <v>0</v>
      </c>
      <c r="GF278" s="473">
        <v>108307</v>
      </c>
      <c r="GG278" s="473">
        <v>0</v>
      </c>
      <c r="GH278" s="473">
        <v>0</v>
      </c>
      <c r="GI278" s="473">
        <v>0</v>
      </c>
      <c r="GJ278" s="473">
        <v>0</v>
      </c>
      <c r="GK278" s="473">
        <v>0</v>
      </c>
      <c r="GL278" s="473">
        <v>0</v>
      </c>
      <c r="GM278" s="473">
        <v>0</v>
      </c>
      <c r="GN278" s="473">
        <v>0</v>
      </c>
      <c r="GO278" s="473">
        <v>0</v>
      </c>
      <c r="GP278" s="473">
        <v>0</v>
      </c>
      <c r="GQ278" s="473">
        <v>0</v>
      </c>
      <c r="GR278" s="473">
        <v>0</v>
      </c>
      <c r="GS278" s="473">
        <v>0</v>
      </c>
      <c r="GT278" s="473">
        <v>0</v>
      </c>
      <c r="GU278" s="473">
        <v>0</v>
      </c>
      <c r="GV278" s="473">
        <v>0</v>
      </c>
      <c r="GW278" s="473">
        <v>0</v>
      </c>
      <c r="GX278" s="473">
        <v>0</v>
      </c>
      <c r="GY278" s="473">
        <v>0</v>
      </c>
      <c r="GZ278" s="473">
        <v>0</v>
      </c>
      <c r="HA278" s="473">
        <v>0</v>
      </c>
      <c r="HB278" s="473">
        <v>0</v>
      </c>
      <c r="HC278" s="473">
        <v>0</v>
      </c>
      <c r="HD278" s="473">
        <v>0</v>
      </c>
      <c r="HE278" s="473">
        <v>0</v>
      </c>
      <c r="HF278" s="473">
        <v>0</v>
      </c>
      <c r="HG278" s="473">
        <v>0</v>
      </c>
      <c r="HH278" s="473">
        <v>0</v>
      </c>
      <c r="HI278" s="473">
        <v>0</v>
      </c>
      <c r="HJ278" s="473">
        <v>0</v>
      </c>
      <c r="HK278" s="473">
        <v>0</v>
      </c>
      <c r="HL278" s="473">
        <v>0</v>
      </c>
      <c r="HM278" s="473">
        <v>0</v>
      </c>
      <c r="HN278" s="473">
        <v>0</v>
      </c>
      <c r="HO278" s="473">
        <v>0</v>
      </c>
      <c r="HP278" s="473">
        <v>0</v>
      </c>
      <c r="HQ278" s="473">
        <v>0</v>
      </c>
      <c r="HR278" s="473">
        <v>0</v>
      </c>
      <c r="HS278" s="473">
        <v>0</v>
      </c>
      <c r="HT278" s="473">
        <v>0</v>
      </c>
      <c r="HU278" s="473">
        <v>0</v>
      </c>
      <c r="HV278" s="473">
        <v>0</v>
      </c>
      <c r="HW278" s="473">
        <v>0</v>
      </c>
      <c r="HX278" s="473">
        <v>0</v>
      </c>
      <c r="HY278" s="473">
        <v>0</v>
      </c>
      <c r="HZ278" s="473">
        <v>0</v>
      </c>
      <c r="IA278" s="473">
        <v>0</v>
      </c>
      <c r="IB278" s="473">
        <v>0</v>
      </c>
      <c r="IC278" s="473">
        <v>0</v>
      </c>
      <c r="ID278" s="473">
        <v>0</v>
      </c>
      <c r="IE278" s="473">
        <v>0</v>
      </c>
      <c r="IF278" s="473">
        <v>0</v>
      </c>
      <c r="IG278" s="473">
        <v>0</v>
      </c>
      <c r="IH278" s="473">
        <v>0</v>
      </c>
      <c r="II278" s="473">
        <v>0</v>
      </c>
      <c r="IJ278" s="473">
        <v>0</v>
      </c>
      <c r="IK278" s="473">
        <v>0</v>
      </c>
      <c r="IL278" s="473">
        <v>0</v>
      </c>
      <c r="IM278" s="473">
        <v>0</v>
      </c>
      <c r="IN278" s="473">
        <v>0</v>
      </c>
      <c r="IO278" s="473">
        <v>0</v>
      </c>
      <c r="IP278" s="473">
        <v>0</v>
      </c>
      <c r="IQ278" s="473">
        <v>0</v>
      </c>
      <c r="IR278" s="473">
        <v>0</v>
      </c>
      <c r="IS278" s="473">
        <v>0</v>
      </c>
      <c r="IT278" s="473">
        <v>0</v>
      </c>
      <c r="IU278" s="473">
        <v>0</v>
      </c>
      <c r="IV278" s="473">
        <v>0</v>
      </c>
      <c r="IW278" s="473">
        <v>0</v>
      </c>
      <c r="IX278" s="473">
        <v>0</v>
      </c>
      <c r="IY278" s="473">
        <v>0</v>
      </c>
      <c r="IZ278" s="473">
        <v>0</v>
      </c>
      <c r="JA278" s="473">
        <v>0</v>
      </c>
      <c r="JB278" s="473">
        <v>0</v>
      </c>
      <c r="JC278" s="473">
        <v>0</v>
      </c>
      <c r="JD278" s="473">
        <v>0</v>
      </c>
      <c r="JE278" s="473">
        <v>0</v>
      </c>
      <c r="JF278" s="473">
        <v>0</v>
      </c>
      <c r="JG278" s="473">
        <v>0</v>
      </c>
      <c r="JH278" s="473">
        <v>0</v>
      </c>
      <c r="JI278" s="467" t="s">
        <v>1406</v>
      </c>
      <c r="JJ278" s="467" t="s">
        <v>1406</v>
      </c>
      <c r="JK278" s="395"/>
      <c r="JL278" s="395"/>
      <c r="JM278" s="395"/>
      <c r="JN278" s="395"/>
      <c r="JO278" s="395"/>
      <c r="JP278" s="395"/>
      <c r="JQ278" s="395"/>
      <c r="JR278" s="395"/>
      <c r="JS278" s="395"/>
      <c r="JT278" s="395"/>
      <c r="JU278" s="395"/>
      <c r="JV278" s="395"/>
      <c r="JW278" s="395"/>
      <c r="JX278" s="395"/>
      <c r="JY278" s="395"/>
      <c r="JZ278" s="395"/>
      <c r="KA278" s="395"/>
      <c r="KB278" s="395"/>
      <c r="KC278" s="395"/>
      <c r="KD278" s="395"/>
      <c r="KE278" s="395"/>
      <c r="KF278" s="395"/>
      <c r="KG278" s="395"/>
      <c r="KH278" s="395"/>
      <c r="KI278" s="395"/>
      <c r="KJ278" s="395"/>
      <c r="KK278" s="395"/>
      <c r="KL278" s="395"/>
      <c r="KM278" s="395"/>
      <c r="KN278" s="395"/>
      <c r="KO278" s="395"/>
      <c r="KP278" s="395"/>
      <c r="KQ278" s="395"/>
      <c r="KR278" s="395"/>
      <c r="KS278" s="395"/>
      <c r="KT278" s="395"/>
      <c r="KU278" s="395"/>
      <c r="KV278" s="395"/>
      <c r="KW278" s="395"/>
      <c r="KX278" s="395"/>
      <c r="KY278" s="395"/>
      <c r="KZ278" s="395"/>
      <c r="LA278" s="395"/>
      <c r="LB278" s="395"/>
      <c r="LC278" s="395"/>
      <c r="LD278" s="395"/>
      <c r="LE278" s="395"/>
      <c r="LF278" s="395"/>
      <c r="LG278" s="395"/>
      <c r="LH278" s="395"/>
      <c r="LI278" s="395"/>
      <c r="LJ278" s="395"/>
      <c r="LK278" s="395"/>
      <c r="LL278" s="395"/>
      <c r="LM278" s="395"/>
      <c r="LN278" s="395"/>
      <c r="LO278" s="395"/>
      <c r="LP278" s="395"/>
      <c r="LQ278" s="395"/>
      <c r="LR278" s="395"/>
      <c r="LS278" s="395"/>
      <c r="LT278" s="395"/>
      <c r="LU278" s="395"/>
      <c r="LV278" s="395"/>
      <c r="LW278" s="395"/>
      <c r="LX278" s="395"/>
      <c r="LY278" s="395"/>
      <c r="LZ278" s="395"/>
      <c r="MA278" s="395"/>
      <c r="MB278" s="395"/>
      <c r="MC278" s="395"/>
      <c r="MD278" s="395"/>
      <c r="ME278" s="395"/>
      <c r="MF278" s="395"/>
      <c r="MG278" s="395"/>
      <c r="MH278" s="395"/>
      <c r="MI278" s="395"/>
      <c r="MJ278" s="395"/>
      <c r="MK278" s="395"/>
      <c r="ML278" s="395"/>
      <c r="MM278" s="395"/>
      <c r="MN278" s="395"/>
      <c r="MO278" s="395"/>
      <c r="MP278" s="395"/>
      <c r="MQ278" s="395"/>
      <c r="MR278" s="395"/>
      <c r="MS278" s="395"/>
      <c r="MT278" s="395"/>
      <c r="MU278" s="395"/>
      <c r="MV278" s="395"/>
      <c r="MW278" s="395"/>
      <c r="MX278" s="395"/>
      <c r="MY278" s="395"/>
      <c r="MZ278" s="395"/>
      <c r="NA278" s="395"/>
      <c r="NB278" s="395"/>
      <c r="NC278" s="395"/>
      <c r="ND278" s="395"/>
      <c r="NE278" s="395"/>
      <c r="NF278" s="395"/>
      <c r="NG278" s="489"/>
      <c r="NH278" s="475">
        <v>2.2573432663170077</v>
      </c>
      <c r="NI278" s="475">
        <v>3.1638923220699176</v>
      </c>
      <c r="NJ278" s="475">
        <v>1.8013197980833739</v>
      </c>
      <c r="NK278" s="475">
        <v>712.32721862498011</v>
      </c>
      <c r="NL278" s="475">
        <v>2.3523461094268399</v>
      </c>
      <c r="NM278" s="475">
        <v>6.413400000000001E-2</v>
      </c>
      <c r="NN278" s="475">
        <v>0.18438499999999999</v>
      </c>
      <c r="NO278" s="475">
        <v>1.8706E-2</v>
      </c>
      <c r="NP278" s="475">
        <v>1.0031540300122705E-2</v>
      </c>
      <c r="NQ278" s="475">
        <v>0.15507548851576114</v>
      </c>
      <c r="NR278" s="475">
        <v>0.21799479166234512</v>
      </c>
      <c r="NS278" s="475">
        <v>0</v>
      </c>
      <c r="NT278" s="475">
        <v>1.2772283711014216</v>
      </c>
      <c r="NU278" s="475">
        <v>5.9007505214188826E-3</v>
      </c>
      <c r="NV278" s="475">
        <v>0</v>
      </c>
      <c r="NW278" s="475">
        <v>0.11041287783021439</v>
      </c>
      <c r="NX278" s="475">
        <v>0</v>
      </c>
      <c r="NY278" s="475">
        <v>0</v>
      </c>
      <c r="NZ278" s="475">
        <v>0.31153994919543349</v>
      </c>
      <c r="OA278" s="475">
        <v>2.0340015934378321E-2</v>
      </c>
      <c r="OB278" s="475">
        <v>0.24000000000000016</v>
      </c>
      <c r="OC278" s="475">
        <v>0.34949281219726258</v>
      </c>
      <c r="OD278" s="475">
        <v>7.3880070406090949E-14</v>
      </c>
      <c r="OE278" s="475">
        <v>6.4229800742362778E-13</v>
      </c>
      <c r="OF278" s="475">
        <v>0.1099999964237213</v>
      </c>
      <c r="OG278" s="475">
        <v>6.982010304927827E-2</v>
      </c>
      <c r="OH278" s="475">
        <v>0.34162355082126511</v>
      </c>
      <c r="OI278" s="475">
        <v>0.11</v>
      </c>
      <c r="OJ278" s="475">
        <v>4.4412E-2</v>
      </c>
      <c r="OK278" s="475">
        <v>5.6627183999999997E-2</v>
      </c>
      <c r="OL278" s="475">
        <v>0.71000968214121984</v>
      </c>
      <c r="OM278" s="475" t="s">
        <v>1395</v>
      </c>
      <c r="ON278" s="475">
        <v>1</v>
      </c>
      <c r="OO278" s="475">
        <v>267</v>
      </c>
      <c r="OP278" s="490"/>
      <c r="OQ278" s="491" t="s">
        <v>1395</v>
      </c>
      <c r="OR278" s="478" t="s">
        <v>1395</v>
      </c>
      <c r="OS278" s="479">
        <v>471673</v>
      </c>
      <c r="OT278" s="479">
        <v>2039</v>
      </c>
      <c r="OU278" s="479" t="s">
        <v>1395</v>
      </c>
      <c r="OV278" s="479" t="s">
        <v>1395</v>
      </c>
      <c r="OW278" s="479">
        <v>0</v>
      </c>
      <c r="OX278" s="479">
        <v>1</v>
      </c>
      <c r="OY278" s="480">
        <v>1</v>
      </c>
      <c r="OZ278" s="480">
        <v>0.69868433821093778</v>
      </c>
      <c r="PA278" s="481"/>
      <c r="PB278" s="482">
        <v>2.2573432663170077</v>
      </c>
      <c r="PC278" s="483"/>
      <c r="PD278" s="478">
        <v>44.587099267894061</v>
      </c>
      <c r="PE278" s="479">
        <v>1.0716888396133539E-10</v>
      </c>
      <c r="PF278" s="479">
        <v>58.313670917222574</v>
      </c>
      <c r="PG278" s="480">
        <v>2.2573432663170077</v>
      </c>
      <c r="PH278" s="483"/>
      <c r="PI278" s="478">
        <v>2.2573432663170077</v>
      </c>
      <c r="PJ278" s="479">
        <v>151775</v>
      </c>
      <c r="PK278" s="479">
        <v>235</v>
      </c>
      <c r="PL278" s="479">
        <v>-6.1353373704341685E-2</v>
      </c>
      <c r="PM278" s="484">
        <v>36</v>
      </c>
      <c r="PN278" s="479">
        <v>7560</v>
      </c>
      <c r="PO278" s="485">
        <v>2036</v>
      </c>
      <c r="PP278" s="479">
        <v>33</v>
      </c>
      <c r="PQ278" s="479">
        <v>0</v>
      </c>
      <c r="PR278" s="486" t="s">
        <v>2145</v>
      </c>
      <c r="PS278" s="486" t="s">
        <v>1657</v>
      </c>
      <c r="PT278" s="479">
        <v>1</v>
      </c>
      <c r="PU278" s="487" t="s">
        <v>2144</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row>
    <row r="279" spans="1:457" x14ac:dyDescent="0.35">
      <c r="A279" s="459" t="s">
        <v>2146</v>
      </c>
      <c r="B279" s="460">
        <v>2.195989892612666</v>
      </c>
      <c r="C279" s="488">
        <f>NPV(About!A$94,'H2 Data'!AE$2:BH$2)/30*AB279+B279</f>
        <v>2.195989892612666</v>
      </c>
      <c r="D279" s="462" t="s">
        <v>1592</v>
      </c>
      <c r="E279" s="463" t="s">
        <v>2146</v>
      </c>
      <c r="F279" s="463" t="s">
        <v>1391</v>
      </c>
      <c r="G279" s="463" t="s">
        <v>1392</v>
      </c>
      <c r="H279" s="463" t="s">
        <v>2057</v>
      </c>
      <c r="I279" s="463" t="s">
        <v>1394</v>
      </c>
      <c r="J279" s="464">
        <v>2040</v>
      </c>
      <c r="K279" s="465">
        <v>250</v>
      </c>
      <c r="L279" s="466">
        <v>0.16</v>
      </c>
      <c r="M279" s="466">
        <v>2.3300000000000001E-2</v>
      </c>
      <c r="N279" s="466">
        <v>0.25</v>
      </c>
      <c r="O279" s="471">
        <v>0.11</v>
      </c>
      <c r="P279" s="465">
        <v>1</v>
      </c>
      <c r="Q279" s="465">
        <v>2</v>
      </c>
      <c r="R279" s="465">
        <v>30</v>
      </c>
      <c r="S279" s="467" t="s">
        <v>1395</v>
      </c>
      <c r="T279" s="468">
        <v>17901.999999999996</v>
      </c>
      <c r="U279" s="468">
        <v>176466.99999999997</v>
      </c>
      <c r="V279" s="468">
        <v>61379.999999999993</v>
      </c>
      <c r="W279" s="468">
        <v>5115</v>
      </c>
      <c r="X279" s="465">
        <v>0</v>
      </c>
      <c r="Y279" s="469" t="s">
        <v>2116</v>
      </c>
      <c r="Z279" s="470">
        <v>21.51</v>
      </c>
      <c r="AA279" s="469" t="s">
        <v>1397</v>
      </c>
      <c r="AB279" s="465">
        <v>0</v>
      </c>
      <c r="AC279" s="466">
        <v>0</v>
      </c>
      <c r="AD279" s="466">
        <v>0.7</v>
      </c>
      <c r="AE279" s="466">
        <v>0.7</v>
      </c>
      <c r="AF279" s="467" t="s">
        <v>1398</v>
      </c>
      <c r="AG279" s="465">
        <v>443.11</v>
      </c>
      <c r="AH279" s="465">
        <v>443.11</v>
      </c>
      <c r="AI279" s="465">
        <v>443.11</v>
      </c>
      <c r="AJ279" s="465">
        <v>30</v>
      </c>
      <c r="AK279" s="469" t="s">
        <v>1399</v>
      </c>
      <c r="AL279" s="466">
        <v>0.91</v>
      </c>
      <c r="AM279" s="466">
        <v>0.01</v>
      </c>
      <c r="AN279" s="469" t="s">
        <v>1400</v>
      </c>
      <c r="AO279" s="466"/>
      <c r="AP279" s="466"/>
      <c r="AQ279" s="466"/>
      <c r="AR279" s="466"/>
      <c r="AS279" s="466"/>
      <c r="AT279" s="466"/>
      <c r="AU279" s="466"/>
      <c r="AV279" s="466"/>
      <c r="AW279" s="466"/>
      <c r="AX279" s="466"/>
      <c r="AY279" s="466"/>
      <c r="AZ279" s="466"/>
      <c r="BA279" s="466"/>
      <c r="BB279" s="466"/>
      <c r="BC279" s="466"/>
      <c r="BD279" s="466"/>
      <c r="BE279" s="466"/>
      <c r="BF279" s="466"/>
      <c r="BG279" s="466"/>
      <c r="BH279" s="466"/>
      <c r="BI279" s="466"/>
      <c r="BJ279" s="466"/>
      <c r="BK279" s="466"/>
      <c r="BL279" s="466"/>
      <c r="BM279" s="466"/>
      <c r="BN279" s="466"/>
      <c r="BO279" s="466"/>
      <c r="BP279" s="466"/>
      <c r="BQ279" s="466"/>
      <c r="BR279" s="466"/>
      <c r="BS279" s="466"/>
      <c r="BT279" s="466"/>
      <c r="BU279" s="466"/>
      <c r="BV279" s="466"/>
      <c r="BW279" s="466"/>
      <c r="BX279" s="466"/>
      <c r="BY279" s="466"/>
      <c r="BZ279" s="466"/>
      <c r="CA279" s="466"/>
      <c r="CB279" s="466"/>
      <c r="CC279" s="466"/>
      <c r="CD279" s="466"/>
      <c r="CE279" s="466"/>
      <c r="CF279" s="466"/>
      <c r="CG279" s="466"/>
      <c r="CH279" s="466"/>
      <c r="CI279" s="466"/>
      <c r="CJ279" s="466"/>
      <c r="CK279" s="466"/>
      <c r="CL279" s="466"/>
      <c r="CM279" s="466"/>
      <c r="CN279" s="466"/>
      <c r="CO279" s="466"/>
      <c r="CP279" s="466"/>
      <c r="CQ279" s="466"/>
      <c r="CR279" s="466"/>
      <c r="CS279" s="466"/>
      <c r="CT279" s="466"/>
      <c r="CU279" s="466"/>
      <c r="CV279" s="466"/>
      <c r="CW279" s="466"/>
      <c r="CX279" s="466"/>
      <c r="CY279" s="466"/>
      <c r="CZ279" s="466"/>
      <c r="DA279" s="466"/>
      <c r="DB279" s="466"/>
      <c r="DC279" s="466"/>
      <c r="DD279" s="466"/>
      <c r="DE279" s="466"/>
      <c r="DF279" s="466"/>
      <c r="DG279" s="466"/>
      <c r="DH279" s="466"/>
      <c r="DI279" s="466"/>
      <c r="DJ279" s="466"/>
      <c r="DK279" s="466"/>
      <c r="DL279" s="466"/>
      <c r="DM279" s="466"/>
      <c r="DN279" s="466"/>
      <c r="DO279" s="466"/>
      <c r="DP279" s="466"/>
      <c r="DQ279" s="466"/>
      <c r="DR279" s="466"/>
      <c r="DS279" s="466"/>
      <c r="DT279" s="466"/>
      <c r="DU279" s="466"/>
      <c r="DV279" s="466"/>
      <c r="DW279" s="471"/>
      <c r="DX279" s="466"/>
      <c r="DY279" s="466"/>
      <c r="DZ279" s="466"/>
      <c r="EA279" s="466"/>
      <c r="EB279" s="466"/>
      <c r="EC279" s="466"/>
      <c r="ED279" s="466"/>
      <c r="EE279" s="466"/>
      <c r="EF279" s="466"/>
      <c r="EG279" s="466"/>
      <c r="EH279" s="466"/>
      <c r="EI279" s="466"/>
      <c r="EJ279" s="466"/>
      <c r="EK279" s="465"/>
      <c r="EL279" s="465"/>
      <c r="EM279" s="465"/>
      <c r="EN279" s="465"/>
      <c r="EO279" s="466"/>
      <c r="EP279" s="466"/>
      <c r="EQ279" s="466"/>
      <c r="ER279" s="465"/>
      <c r="ES279" s="465"/>
      <c r="ET279" s="465"/>
      <c r="EU279" s="465"/>
      <c r="EV279" s="465"/>
      <c r="EW279" s="467"/>
      <c r="EX279" s="467" t="s">
        <v>1401</v>
      </c>
      <c r="EY279" s="467">
        <v>0</v>
      </c>
      <c r="EZ279" s="467">
        <v>0</v>
      </c>
      <c r="FA279" s="467">
        <v>0</v>
      </c>
      <c r="FB279" s="469" t="s">
        <v>1402</v>
      </c>
      <c r="FC279" s="467">
        <v>100</v>
      </c>
      <c r="FD279" s="469" t="s">
        <v>2059</v>
      </c>
      <c r="FE279" s="467">
        <v>0</v>
      </c>
      <c r="FF279" s="469" t="s">
        <v>1404</v>
      </c>
      <c r="FG279" s="467">
        <v>0</v>
      </c>
      <c r="FH279" s="469" t="s">
        <v>1405</v>
      </c>
      <c r="FI279" s="467">
        <v>0</v>
      </c>
      <c r="FJ279" s="469" t="s">
        <v>1405</v>
      </c>
      <c r="FK279" s="467">
        <v>0</v>
      </c>
      <c r="FL279" s="472">
        <v>1</v>
      </c>
      <c r="FM279" s="473">
        <v>0</v>
      </c>
      <c r="FN279" s="473">
        <v>0</v>
      </c>
      <c r="FO279" s="473">
        <v>0</v>
      </c>
      <c r="FP279" s="473">
        <v>0</v>
      </c>
      <c r="FQ279" s="473">
        <v>0</v>
      </c>
      <c r="FR279" s="473">
        <v>0</v>
      </c>
      <c r="FS279" s="473">
        <v>0</v>
      </c>
      <c r="FT279" s="473">
        <v>0</v>
      </c>
      <c r="FU279" s="473">
        <v>0</v>
      </c>
      <c r="FV279" s="473">
        <v>90386.999999999985</v>
      </c>
      <c r="FW279" s="473">
        <v>0</v>
      </c>
      <c r="FX279" s="473">
        <v>0</v>
      </c>
      <c r="FY279" s="473">
        <v>0</v>
      </c>
      <c r="FZ279" s="473">
        <v>0</v>
      </c>
      <c r="GA279" s="473">
        <v>0</v>
      </c>
      <c r="GB279" s="473">
        <v>0</v>
      </c>
      <c r="GC279" s="473">
        <v>0</v>
      </c>
      <c r="GD279" s="473">
        <v>0</v>
      </c>
      <c r="GE279" s="473">
        <v>0</v>
      </c>
      <c r="GF279" s="473">
        <v>110505.99999999999</v>
      </c>
      <c r="GG279" s="473">
        <v>0</v>
      </c>
      <c r="GH279" s="473">
        <v>0</v>
      </c>
      <c r="GI279" s="473">
        <v>0</v>
      </c>
      <c r="GJ279" s="473">
        <v>0</v>
      </c>
      <c r="GK279" s="473">
        <v>0</v>
      </c>
      <c r="GL279" s="473">
        <v>0</v>
      </c>
      <c r="GM279" s="473">
        <v>0</v>
      </c>
      <c r="GN279" s="473">
        <v>0</v>
      </c>
      <c r="GO279" s="473">
        <v>0</v>
      </c>
      <c r="GP279" s="473">
        <v>0</v>
      </c>
      <c r="GQ279" s="473">
        <v>0</v>
      </c>
      <c r="GR279" s="473">
        <v>0</v>
      </c>
      <c r="GS279" s="473">
        <v>0</v>
      </c>
      <c r="GT279" s="473">
        <v>0</v>
      </c>
      <c r="GU279" s="473">
        <v>0</v>
      </c>
      <c r="GV279" s="473">
        <v>0</v>
      </c>
      <c r="GW279" s="473">
        <v>0</v>
      </c>
      <c r="GX279" s="473">
        <v>0</v>
      </c>
      <c r="GY279" s="473">
        <v>0</v>
      </c>
      <c r="GZ279" s="473">
        <v>0</v>
      </c>
      <c r="HA279" s="473">
        <v>0</v>
      </c>
      <c r="HB279" s="473">
        <v>0</v>
      </c>
      <c r="HC279" s="473">
        <v>0</v>
      </c>
      <c r="HD279" s="473">
        <v>0</v>
      </c>
      <c r="HE279" s="473">
        <v>0</v>
      </c>
      <c r="HF279" s="473">
        <v>0</v>
      </c>
      <c r="HG279" s="473">
        <v>0</v>
      </c>
      <c r="HH279" s="473">
        <v>0</v>
      </c>
      <c r="HI279" s="473">
        <v>0</v>
      </c>
      <c r="HJ279" s="473">
        <v>0</v>
      </c>
      <c r="HK279" s="473">
        <v>0</v>
      </c>
      <c r="HL279" s="473">
        <v>0</v>
      </c>
      <c r="HM279" s="473">
        <v>0</v>
      </c>
      <c r="HN279" s="473">
        <v>0</v>
      </c>
      <c r="HO279" s="473">
        <v>0</v>
      </c>
      <c r="HP279" s="473">
        <v>0</v>
      </c>
      <c r="HQ279" s="473">
        <v>0</v>
      </c>
      <c r="HR279" s="473">
        <v>0</v>
      </c>
      <c r="HS279" s="473">
        <v>0</v>
      </c>
      <c r="HT279" s="473">
        <v>0</v>
      </c>
      <c r="HU279" s="473">
        <v>0</v>
      </c>
      <c r="HV279" s="473">
        <v>0</v>
      </c>
      <c r="HW279" s="473">
        <v>0</v>
      </c>
      <c r="HX279" s="473">
        <v>0</v>
      </c>
      <c r="HY279" s="473">
        <v>0</v>
      </c>
      <c r="HZ279" s="473">
        <v>0</v>
      </c>
      <c r="IA279" s="473">
        <v>0</v>
      </c>
      <c r="IB279" s="473">
        <v>0</v>
      </c>
      <c r="IC279" s="473">
        <v>0</v>
      </c>
      <c r="ID279" s="473">
        <v>0</v>
      </c>
      <c r="IE279" s="473">
        <v>0</v>
      </c>
      <c r="IF279" s="473">
        <v>0</v>
      </c>
      <c r="IG279" s="473">
        <v>0</v>
      </c>
      <c r="IH279" s="473">
        <v>0</v>
      </c>
      <c r="II279" s="473">
        <v>0</v>
      </c>
      <c r="IJ279" s="473">
        <v>0</v>
      </c>
      <c r="IK279" s="473">
        <v>0</v>
      </c>
      <c r="IL279" s="473">
        <v>0</v>
      </c>
      <c r="IM279" s="473">
        <v>0</v>
      </c>
      <c r="IN279" s="473">
        <v>0</v>
      </c>
      <c r="IO279" s="473">
        <v>0</v>
      </c>
      <c r="IP279" s="473">
        <v>0</v>
      </c>
      <c r="IQ279" s="473">
        <v>0</v>
      </c>
      <c r="IR279" s="473">
        <v>0</v>
      </c>
      <c r="IS279" s="473">
        <v>0</v>
      </c>
      <c r="IT279" s="473">
        <v>0</v>
      </c>
      <c r="IU279" s="473">
        <v>0</v>
      </c>
      <c r="IV279" s="473">
        <v>0</v>
      </c>
      <c r="IW279" s="473">
        <v>0</v>
      </c>
      <c r="IX279" s="473">
        <v>0</v>
      </c>
      <c r="IY279" s="473">
        <v>0</v>
      </c>
      <c r="IZ279" s="473">
        <v>0</v>
      </c>
      <c r="JA279" s="473">
        <v>0</v>
      </c>
      <c r="JB279" s="473">
        <v>0</v>
      </c>
      <c r="JC279" s="473">
        <v>0</v>
      </c>
      <c r="JD279" s="473">
        <v>0</v>
      </c>
      <c r="JE279" s="473">
        <v>0</v>
      </c>
      <c r="JF279" s="473">
        <v>0</v>
      </c>
      <c r="JG279" s="473">
        <v>0</v>
      </c>
      <c r="JH279" s="473">
        <v>0</v>
      </c>
      <c r="JI279" s="467" t="s">
        <v>1406</v>
      </c>
      <c r="JJ279" s="467" t="s">
        <v>1406</v>
      </c>
      <c r="JK279" s="395"/>
      <c r="JL279" s="395"/>
      <c r="JM279" s="395"/>
      <c r="JN279" s="395"/>
      <c r="JO279" s="395"/>
      <c r="JP279" s="395"/>
      <c r="JQ279" s="395"/>
      <c r="JR279" s="395"/>
      <c r="JS279" s="395"/>
      <c r="JT279" s="395"/>
      <c r="JU279" s="395"/>
      <c r="JV279" s="395"/>
      <c r="JW279" s="395"/>
      <c r="JX279" s="395"/>
      <c r="JY279" s="395"/>
      <c r="JZ279" s="395"/>
      <c r="KA279" s="395"/>
      <c r="KB279" s="395"/>
      <c r="KC279" s="395"/>
      <c r="KD279" s="395"/>
      <c r="KE279" s="395"/>
      <c r="KF279" s="395"/>
      <c r="KG279" s="395"/>
      <c r="KH279" s="395"/>
      <c r="KI279" s="395"/>
      <c r="KJ279" s="395"/>
      <c r="KK279" s="395"/>
      <c r="KL279" s="395"/>
      <c r="KM279" s="395"/>
      <c r="KN279" s="395"/>
      <c r="KO279" s="395"/>
      <c r="KP279" s="395"/>
      <c r="KQ279" s="395"/>
      <c r="KR279" s="395"/>
      <c r="KS279" s="395"/>
      <c r="KT279" s="395"/>
      <c r="KU279" s="395"/>
      <c r="KV279" s="395"/>
      <c r="KW279" s="395"/>
      <c r="KX279" s="395"/>
      <c r="KY279" s="395"/>
      <c r="KZ279" s="395"/>
      <c r="LA279" s="395"/>
      <c r="LB279" s="395"/>
      <c r="LC279" s="395"/>
      <c r="LD279" s="395"/>
      <c r="LE279" s="395"/>
      <c r="LF279" s="395"/>
      <c r="LG279" s="395"/>
      <c r="LH279" s="395"/>
      <c r="LI279" s="395"/>
      <c r="LJ279" s="395"/>
      <c r="LK279" s="395"/>
      <c r="LL279" s="395"/>
      <c r="LM279" s="395"/>
      <c r="LN279" s="395"/>
      <c r="LO279" s="395"/>
      <c r="LP279" s="395"/>
      <c r="LQ279" s="395"/>
      <c r="LR279" s="395"/>
      <c r="LS279" s="395"/>
      <c r="LT279" s="395"/>
      <c r="LU279" s="395"/>
      <c r="LV279" s="395"/>
      <c r="LW279" s="395"/>
      <c r="LX279" s="395"/>
      <c r="LY279" s="395"/>
      <c r="LZ279" s="395"/>
      <c r="MA279" s="395"/>
      <c r="MB279" s="395"/>
      <c r="MC279" s="395"/>
      <c r="MD279" s="395"/>
      <c r="ME279" s="395"/>
      <c r="MF279" s="395"/>
      <c r="MG279" s="395"/>
      <c r="MH279" s="395"/>
      <c r="MI279" s="395"/>
      <c r="MJ279" s="395"/>
      <c r="MK279" s="395"/>
      <c r="ML279" s="395"/>
      <c r="MM279" s="395"/>
      <c r="MN279" s="395"/>
      <c r="MO279" s="395"/>
      <c r="MP279" s="395"/>
      <c r="MQ279" s="395"/>
      <c r="MR279" s="395"/>
      <c r="MS279" s="395"/>
      <c r="MT279" s="395"/>
      <c r="MU279" s="395"/>
      <c r="MV279" s="395"/>
      <c r="MW279" s="395"/>
      <c r="MX279" s="395"/>
      <c r="MY279" s="395"/>
      <c r="MZ279" s="395"/>
      <c r="NA279" s="395"/>
      <c r="NB279" s="395"/>
      <c r="NC279" s="395"/>
      <c r="ND279" s="395"/>
      <c r="NE279" s="395"/>
      <c r="NF279" s="395"/>
      <c r="NG279" s="489"/>
      <c r="NH279" s="475">
        <v>2.195989892612666</v>
      </c>
      <c r="NI279" s="475">
        <v>3.0778994334859124</v>
      </c>
      <c r="NJ279" s="475">
        <v>1.7868977500854391</v>
      </c>
      <c r="NK279" s="475">
        <v>714.65815993515594</v>
      </c>
      <c r="NL279" s="475">
        <v>2.3024359167139057</v>
      </c>
      <c r="NM279" s="475">
        <v>6.137999999999999E-2</v>
      </c>
      <c r="NN279" s="475">
        <v>0.17646699999999996</v>
      </c>
      <c r="NO279" s="475">
        <v>1.7901999999999998E-2</v>
      </c>
      <c r="NP279" s="475">
        <v>9.578715414217431E-3</v>
      </c>
      <c r="NQ279" s="475">
        <v>0.14802533176325813</v>
      </c>
      <c r="NR279" s="475">
        <v>0.20861430348595303</v>
      </c>
      <c r="NS279" s="475">
        <v>0</v>
      </c>
      <c r="NT279" s="475">
        <v>1.2709806734188842</v>
      </c>
      <c r="NU279" s="475">
        <v>6.0403846494454291E-3</v>
      </c>
      <c r="NV279" s="475">
        <v>0</v>
      </c>
      <c r="NW279" s="475">
        <v>0.10627693761512752</v>
      </c>
      <c r="NX279" s="475">
        <v>0</v>
      </c>
      <c r="NY279" s="475">
        <v>0</v>
      </c>
      <c r="NZ279" s="475">
        <v>0.30012325495280234</v>
      </c>
      <c r="OA279" s="475">
        <v>2.0339990069880222E-2</v>
      </c>
      <c r="OB279" s="475">
        <v>0.24000000000000016</v>
      </c>
      <c r="OC279" s="475">
        <v>0.33521462770656602</v>
      </c>
      <c r="OD279" s="475">
        <v>3.621506758509732E-14</v>
      </c>
      <c r="OE279" s="475">
        <v>3.1484628561889283E-13</v>
      </c>
      <c r="OF279" s="475">
        <v>0.1099999964237213</v>
      </c>
      <c r="OG279" s="475">
        <v>6.9897761940956094E-2</v>
      </c>
      <c r="OH279" s="475">
        <v>0.34196683059650618</v>
      </c>
      <c r="OI279" s="475">
        <v>0.11</v>
      </c>
      <c r="OJ279" s="475">
        <v>4.4311000000000003E-2</v>
      </c>
      <c r="OK279" s="475">
        <v>5.6573451999999996E-2</v>
      </c>
      <c r="OL279" s="475">
        <v>0.69581846186564189</v>
      </c>
      <c r="OM279" s="475" t="s">
        <v>1395</v>
      </c>
      <c r="ON279" s="475">
        <v>1</v>
      </c>
      <c r="OO279" s="475">
        <v>268</v>
      </c>
      <c r="OP279" s="490"/>
      <c r="OQ279" s="491" t="s">
        <v>1395</v>
      </c>
      <c r="OR279" s="478" t="s">
        <v>1395</v>
      </c>
      <c r="OS279" s="479">
        <v>461756.99999999994</v>
      </c>
      <c r="OT279" s="479">
        <v>2040</v>
      </c>
      <c r="OU279" s="479" t="s">
        <v>1395</v>
      </c>
      <c r="OV279" s="479" t="s">
        <v>1395</v>
      </c>
      <c r="OW279" s="479">
        <v>0</v>
      </c>
      <c r="OX279" s="479">
        <v>1</v>
      </c>
      <c r="OY279" s="480">
        <v>1</v>
      </c>
      <c r="OZ279" s="480">
        <v>0.68475645126279561</v>
      </c>
      <c r="PA279" s="481"/>
      <c r="PB279" s="482">
        <v>2.195989892612666</v>
      </c>
      <c r="PC279" s="483"/>
      <c r="PD279" s="478">
        <v>44.488718950919008</v>
      </c>
      <c r="PE279" s="479">
        <v>5.4768964545862146E-11</v>
      </c>
      <c r="PF279" s="479">
        <v>58.312131661411634</v>
      </c>
      <c r="PG279" s="480">
        <v>2.195989892612666</v>
      </c>
      <c r="PH279" s="483"/>
      <c r="PI279" s="478">
        <v>2.195989892612666</v>
      </c>
      <c r="PJ279" s="479">
        <v>152025</v>
      </c>
      <c r="PK279" s="479">
        <v>250</v>
      </c>
      <c r="PL279" s="479">
        <v>-4.8141471122239654E-2</v>
      </c>
      <c r="PM279" s="484">
        <v>36</v>
      </c>
      <c r="PN279" s="479">
        <v>7524</v>
      </c>
      <c r="PO279" s="485">
        <v>2037</v>
      </c>
      <c r="PP279" s="479">
        <v>33</v>
      </c>
      <c r="PQ279" s="479">
        <v>0</v>
      </c>
      <c r="PR279" s="486" t="s">
        <v>2147</v>
      </c>
      <c r="PS279" s="486" t="s">
        <v>1657</v>
      </c>
      <c r="PT279" s="479">
        <v>1</v>
      </c>
      <c r="PU279" s="487" t="s">
        <v>2146</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row>
    <row r="280" spans="1:457" x14ac:dyDescent="0.35">
      <c r="A280" s="459" t="s">
        <v>2148</v>
      </c>
      <c r="B280" s="460">
        <v>2.1478484214904263</v>
      </c>
      <c r="C280" s="488">
        <f>NPV(About!A$94,'H2 Data'!AE$2:BH$2)/30*AB280+B280</f>
        <v>2.1478484214904263</v>
      </c>
      <c r="D280" s="462" t="s">
        <v>1592</v>
      </c>
      <c r="E280" s="463" t="s">
        <v>2148</v>
      </c>
      <c r="F280" s="463" t="s">
        <v>1391</v>
      </c>
      <c r="G280" s="463" t="s">
        <v>1392</v>
      </c>
      <c r="H280" s="463" t="s">
        <v>2057</v>
      </c>
      <c r="I280" s="463" t="s">
        <v>1394</v>
      </c>
      <c r="J280" s="464">
        <v>2041</v>
      </c>
      <c r="K280" s="465">
        <v>265</v>
      </c>
      <c r="L280" s="466">
        <v>0.16</v>
      </c>
      <c r="M280" s="466">
        <v>2.3300000000000001E-2</v>
      </c>
      <c r="N280" s="466">
        <v>0.25</v>
      </c>
      <c r="O280" s="471">
        <v>0.11</v>
      </c>
      <c r="P280" s="465">
        <v>1</v>
      </c>
      <c r="Q280" s="465">
        <v>2</v>
      </c>
      <c r="R280" s="465">
        <v>30</v>
      </c>
      <c r="S280" s="467" t="s">
        <v>1395</v>
      </c>
      <c r="T280" s="468">
        <v>17336</v>
      </c>
      <c r="U280" s="468">
        <v>170884</v>
      </c>
      <c r="V280" s="468">
        <v>59438.000000000007</v>
      </c>
      <c r="W280" s="468">
        <v>4953</v>
      </c>
      <c r="X280" s="465">
        <v>0</v>
      </c>
      <c r="Y280" s="469" t="s">
        <v>2116</v>
      </c>
      <c r="Z280" s="470">
        <v>21.57</v>
      </c>
      <c r="AA280" s="469" t="s">
        <v>1397</v>
      </c>
      <c r="AB280" s="465">
        <v>0</v>
      </c>
      <c r="AC280" s="466">
        <v>0</v>
      </c>
      <c r="AD280" s="466">
        <v>0.7</v>
      </c>
      <c r="AE280" s="466">
        <v>0.7</v>
      </c>
      <c r="AF280" s="467" t="s">
        <v>1398</v>
      </c>
      <c r="AG280" s="465">
        <v>442.16</v>
      </c>
      <c r="AH280" s="465">
        <v>442.16</v>
      </c>
      <c r="AI280" s="465">
        <v>442.16</v>
      </c>
      <c r="AJ280" s="465">
        <v>30</v>
      </c>
      <c r="AK280" s="469" t="s">
        <v>1399</v>
      </c>
      <c r="AL280" s="466">
        <v>0.91</v>
      </c>
      <c r="AM280" s="466">
        <v>0.01</v>
      </c>
      <c r="AN280" s="469" t="s">
        <v>1400</v>
      </c>
      <c r="AO280" s="466"/>
      <c r="AP280" s="466"/>
      <c r="AQ280" s="466"/>
      <c r="AR280" s="466"/>
      <c r="AS280" s="466"/>
      <c r="AT280" s="466"/>
      <c r="AU280" s="466"/>
      <c r="AV280" s="466"/>
      <c r="AW280" s="466"/>
      <c r="AX280" s="466"/>
      <c r="AY280" s="466"/>
      <c r="AZ280" s="466"/>
      <c r="BA280" s="466"/>
      <c r="BB280" s="466"/>
      <c r="BC280" s="466"/>
      <c r="BD280" s="466"/>
      <c r="BE280" s="466"/>
      <c r="BF280" s="466"/>
      <c r="BG280" s="466"/>
      <c r="BH280" s="466"/>
      <c r="BI280" s="466"/>
      <c r="BJ280" s="466"/>
      <c r="BK280" s="466"/>
      <c r="BL280" s="466"/>
      <c r="BM280" s="466"/>
      <c r="BN280" s="466"/>
      <c r="BO280" s="466"/>
      <c r="BP280" s="466"/>
      <c r="BQ280" s="466"/>
      <c r="BR280" s="466"/>
      <c r="BS280" s="466"/>
      <c r="BT280" s="466"/>
      <c r="BU280" s="466"/>
      <c r="BV280" s="466"/>
      <c r="BW280" s="466"/>
      <c r="BX280" s="466"/>
      <c r="BY280" s="466"/>
      <c r="BZ280" s="466"/>
      <c r="CA280" s="466"/>
      <c r="CB280" s="466"/>
      <c r="CC280" s="466"/>
      <c r="CD280" s="466"/>
      <c r="CE280" s="466"/>
      <c r="CF280" s="466"/>
      <c r="CG280" s="466"/>
      <c r="CH280" s="466"/>
      <c r="CI280" s="466"/>
      <c r="CJ280" s="466"/>
      <c r="CK280" s="466"/>
      <c r="CL280" s="466"/>
      <c r="CM280" s="466"/>
      <c r="CN280" s="466"/>
      <c r="CO280" s="466"/>
      <c r="CP280" s="466"/>
      <c r="CQ280" s="466"/>
      <c r="CR280" s="466"/>
      <c r="CS280" s="466"/>
      <c r="CT280" s="466"/>
      <c r="CU280" s="466"/>
      <c r="CV280" s="466"/>
      <c r="CW280" s="466"/>
      <c r="CX280" s="466"/>
      <c r="CY280" s="466"/>
      <c r="CZ280" s="466"/>
      <c r="DA280" s="466"/>
      <c r="DB280" s="466"/>
      <c r="DC280" s="466"/>
      <c r="DD280" s="466"/>
      <c r="DE280" s="466"/>
      <c r="DF280" s="466"/>
      <c r="DG280" s="466"/>
      <c r="DH280" s="466"/>
      <c r="DI280" s="466"/>
      <c r="DJ280" s="466"/>
      <c r="DK280" s="466"/>
      <c r="DL280" s="466"/>
      <c r="DM280" s="466"/>
      <c r="DN280" s="466"/>
      <c r="DO280" s="466"/>
      <c r="DP280" s="466"/>
      <c r="DQ280" s="466"/>
      <c r="DR280" s="466"/>
      <c r="DS280" s="466"/>
      <c r="DT280" s="466"/>
      <c r="DU280" s="466"/>
      <c r="DV280" s="466"/>
      <c r="DW280" s="471"/>
      <c r="DX280" s="466"/>
      <c r="DY280" s="466"/>
      <c r="DZ280" s="466"/>
      <c r="EA280" s="466"/>
      <c r="EB280" s="466"/>
      <c r="EC280" s="466"/>
      <c r="ED280" s="466"/>
      <c r="EE280" s="466"/>
      <c r="EF280" s="466"/>
      <c r="EG280" s="466"/>
      <c r="EH280" s="466"/>
      <c r="EI280" s="466"/>
      <c r="EJ280" s="466"/>
      <c r="EK280" s="465"/>
      <c r="EL280" s="465"/>
      <c r="EM280" s="465"/>
      <c r="EN280" s="465"/>
      <c r="EO280" s="466"/>
      <c r="EP280" s="466"/>
      <c r="EQ280" s="466"/>
      <c r="ER280" s="465"/>
      <c r="ES280" s="465"/>
      <c r="ET280" s="465"/>
      <c r="EU280" s="465"/>
      <c r="EV280" s="465"/>
      <c r="EW280" s="467"/>
      <c r="EX280" s="467" t="s">
        <v>1401</v>
      </c>
      <c r="EY280" s="467">
        <v>0</v>
      </c>
      <c r="EZ280" s="467">
        <v>0</v>
      </c>
      <c r="FA280" s="467">
        <v>0</v>
      </c>
      <c r="FB280" s="469" t="s">
        <v>1402</v>
      </c>
      <c r="FC280" s="467">
        <v>100</v>
      </c>
      <c r="FD280" s="469" t="s">
        <v>2059</v>
      </c>
      <c r="FE280" s="467">
        <v>0</v>
      </c>
      <c r="FF280" s="469" t="s">
        <v>1404</v>
      </c>
      <c r="FG280" s="467">
        <v>0</v>
      </c>
      <c r="FH280" s="469" t="s">
        <v>1405</v>
      </c>
      <c r="FI280" s="467">
        <v>0</v>
      </c>
      <c r="FJ280" s="469" t="s">
        <v>1405</v>
      </c>
      <c r="FK280" s="467">
        <v>0</v>
      </c>
      <c r="FL280" s="472">
        <v>1</v>
      </c>
      <c r="FM280" s="473">
        <v>0</v>
      </c>
      <c r="FN280" s="473">
        <v>0</v>
      </c>
      <c r="FO280" s="473">
        <v>0</v>
      </c>
      <c r="FP280" s="473">
        <v>0</v>
      </c>
      <c r="FQ280" s="473">
        <v>0</v>
      </c>
      <c r="FR280" s="473">
        <v>0</v>
      </c>
      <c r="FS280" s="473">
        <v>0</v>
      </c>
      <c r="FT280" s="473">
        <v>0</v>
      </c>
      <c r="FU280" s="473">
        <v>0</v>
      </c>
      <c r="FV280" s="473">
        <v>92222</v>
      </c>
      <c r="FW280" s="473">
        <v>0</v>
      </c>
      <c r="FX280" s="473">
        <v>0</v>
      </c>
      <c r="FY280" s="473">
        <v>0</v>
      </c>
      <c r="FZ280" s="473">
        <v>0</v>
      </c>
      <c r="GA280" s="473">
        <v>0</v>
      </c>
      <c r="GB280" s="473">
        <v>0</v>
      </c>
      <c r="GC280" s="473">
        <v>0</v>
      </c>
      <c r="GD280" s="473">
        <v>0</v>
      </c>
      <c r="GE280" s="473">
        <v>0</v>
      </c>
      <c r="GF280" s="473">
        <v>112749.00000000001</v>
      </c>
      <c r="GG280" s="473">
        <v>0</v>
      </c>
      <c r="GH280" s="473">
        <v>0</v>
      </c>
      <c r="GI280" s="473">
        <v>0</v>
      </c>
      <c r="GJ280" s="473">
        <v>0</v>
      </c>
      <c r="GK280" s="473">
        <v>0</v>
      </c>
      <c r="GL280" s="473">
        <v>0</v>
      </c>
      <c r="GM280" s="473">
        <v>0</v>
      </c>
      <c r="GN280" s="473">
        <v>0</v>
      </c>
      <c r="GO280" s="473">
        <v>0</v>
      </c>
      <c r="GP280" s="473">
        <v>0</v>
      </c>
      <c r="GQ280" s="473">
        <v>0</v>
      </c>
      <c r="GR280" s="473">
        <v>0</v>
      </c>
      <c r="GS280" s="473">
        <v>0</v>
      </c>
      <c r="GT280" s="473">
        <v>0</v>
      </c>
      <c r="GU280" s="473">
        <v>0</v>
      </c>
      <c r="GV280" s="473">
        <v>0</v>
      </c>
      <c r="GW280" s="473">
        <v>0</v>
      </c>
      <c r="GX280" s="473">
        <v>0</v>
      </c>
      <c r="GY280" s="473">
        <v>0</v>
      </c>
      <c r="GZ280" s="473">
        <v>0</v>
      </c>
      <c r="HA280" s="473">
        <v>0</v>
      </c>
      <c r="HB280" s="473">
        <v>0</v>
      </c>
      <c r="HC280" s="473">
        <v>0</v>
      </c>
      <c r="HD280" s="473">
        <v>0</v>
      </c>
      <c r="HE280" s="473">
        <v>0</v>
      </c>
      <c r="HF280" s="473">
        <v>0</v>
      </c>
      <c r="HG280" s="473">
        <v>0</v>
      </c>
      <c r="HH280" s="473">
        <v>0</v>
      </c>
      <c r="HI280" s="473">
        <v>0</v>
      </c>
      <c r="HJ280" s="473">
        <v>0</v>
      </c>
      <c r="HK280" s="473">
        <v>0</v>
      </c>
      <c r="HL280" s="473">
        <v>0</v>
      </c>
      <c r="HM280" s="473">
        <v>0</v>
      </c>
      <c r="HN280" s="473">
        <v>0</v>
      </c>
      <c r="HO280" s="473">
        <v>0</v>
      </c>
      <c r="HP280" s="473">
        <v>0</v>
      </c>
      <c r="HQ280" s="473">
        <v>0</v>
      </c>
      <c r="HR280" s="473">
        <v>0</v>
      </c>
      <c r="HS280" s="473">
        <v>0</v>
      </c>
      <c r="HT280" s="473">
        <v>0</v>
      </c>
      <c r="HU280" s="473">
        <v>0</v>
      </c>
      <c r="HV280" s="473">
        <v>0</v>
      </c>
      <c r="HW280" s="473">
        <v>0</v>
      </c>
      <c r="HX280" s="473">
        <v>0</v>
      </c>
      <c r="HY280" s="473">
        <v>0</v>
      </c>
      <c r="HZ280" s="473">
        <v>0</v>
      </c>
      <c r="IA280" s="473">
        <v>0</v>
      </c>
      <c r="IB280" s="473">
        <v>0</v>
      </c>
      <c r="IC280" s="473">
        <v>0</v>
      </c>
      <c r="ID280" s="473">
        <v>0</v>
      </c>
      <c r="IE280" s="473">
        <v>0</v>
      </c>
      <c r="IF280" s="473">
        <v>0</v>
      </c>
      <c r="IG280" s="473">
        <v>0</v>
      </c>
      <c r="IH280" s="473">
        <v>0</v>
      </c>
      <c r="II280" s="473">
        <v>0</v>
      </c>
      <c r="IJ280" s="473">
        <v>0</v>
      </c>
      <c r="IK280" s="473">
        <v>0</v>
      </c>
      <c r="IL280" s="473">
        <v>0</v>
      </c>
      <c r="IM280" s="473">
        <v>0</v>
      </c>
      <c r="IN280" s="473">
        <v>0</v>
      </c>
      <c r="IO280" s="473">
        <v>0</v>
      </c>
      <c r="IP280" s="473">
        <v>0</v>
      </c>
      <c r="IQ280" s="473">
        <v>0</v>
      </c>
      <c r="IR280" s="473">
        <v>0</v>
      </c>
      <c r="IS280" s="473">
        <v>0</v>
      </c>
      <c r="IT280" s="473">
        <v>0</v>
      </c>
      <c r="IU280" s="473">
        <v>0</v>
      </c>
      <c r="IV280" s="473">
        <v>0</v>
      </c>
      <c r="IW280" s="473">
        <v>0</v>
      </c>
      <c r="IX280" s="473">
        <v>0</v>
      </c>
      <c r="IY280" s="473">
        <v>0</v>
      </c>
      <c r="IZ280" s="473">
        <v>0</v>
      </c>
      <c r="JA280" s="473">
        <v>0</v>
      </c>
      <c r="JB280" s="473">
        <v>0</v>
      </c>
      <c r="JC280" s="473">
        <v>0</v>
      </c>
      <c r="JD280" s="473">
        <v>0</v>
      </c>
      <c r="JE280" s="473">
        <v>0</v>
      </c>
      <c r="JF280" s="473">
        <v>0</v>
      </c>
      <c r="JG280" s="473">
        <v>0</v>
      </c>
      <c r="JH280" s="473">
        <v>0</v>
      </c>
      <c r="JI280" s="467" t="s">
        <v>1406</v>
      </c>
      <c r="JJ280" s="467" t="s">
        <v>1406</v>
      </c>
      <c r="JK280" s="395"/>
      <c r="JL280" s="395"/>
      <c r="JM280" s="395"/>
      <c r="JN280" s="395"/>
      <c r="JO280" s="395"/>
      <c r="JP280" s="395"/>
      <c r="JQ280" s="395"/>
      <c r="JR280" s="395"/>
      <c r="JS280" s="395"/>
      <c r="JT280" s="395"/>
      <c r="JU280" s="395"/>
      <c r="JV280" s="395"/>
      <c r="JW280" s="395"/>
      <c r="JX280" s="395"/>
      <c r="JY280" s="395"/>
      <c r="JZ280" s="395"/>
      <c r="KA280" s="395"/>
      <c r="KB280" s="395"/>
      <c r="KC280" s="395"/>
      <c r="KD280" s="395"/>
      <c r="KE280" s="395"/>
      <c r="KF280" s="395"/>
      <c r="KG280" s="395"/>
      <c r="KH280" s="395"/>
      <c r="KI280" s="395"/>
      <c r="KJ280" s="395"/>
      <c r="KK280" s="395"/>
      <c r="KL280" s="395"/>
      <c r="KM280" s="395"/>
      <c r="KN280" s="395"/>
      <c r="KO280" s="395"/>
      <c r="KP280" s="395"/>
      <c r="KQ280" s="395"/>
      <c r="KR280" s="395"/>
      <c r="KS280" s="395"/>
      <c r="KT280" s="395"/>
      <c r="KU280" s="395"/>
      <c r="KV280" s="395"/>
      <c r="KW280" s="395"/>
      <c r="KX280" s="395"/>
      <c r="KY280" s="395"/>
      <c r="KZ280" s="395"/>
      <c r="LA280" s="395"/>
      <c r="LB280" s="395"/>
      <c r="LC280" s="395"/>
      <c r="LD280" s="395"/>
      <c r="LE280" s="395"/>
      <c r="LF280" s="395"/>
      <c r="LG280" s="395"/>
      <c r="LH280" s="395"/>
      <c r="LI280" s="395"/>
      <c r="LJ280" s="395"/>
      <c r="LK280" s="395"/>
      <c r="LL280" s="395"/>
      <c r="LM280" s="395"/>
      <c r="LN280" s="395"/>
      <c r="LO280" s="395"/>
      <c r="LP280" s="395"/>
      <c r="LQ280" s="395"/>
      <c r="LR280" s="395"/>
      <c r="LS280" s="395"/>
      <c r="LT280" s="395"/>
      <c r="LU280" s="395"/>
      <c r="LV280" s="395"/>
      <c r="LW280" s="395"/>
      <c r="LX280" s="395"/>
      <c r="LY280" s="395"/>
      <c r="LZ280" s="395"/>
      <c r="MA280" s="395"/>
      <c r="MB280" s="395"/>
      <c r="MC280" s="395"/>
      <c r="MD280" s="395"/>
      <c r="ME280" s="395"/>
      <c r="MF280" s="395"/>
      <c r="MG280" s="395"/>
      <c r="MH280" s="395"/>
      <c r="MI280" s="395"/>
      <c r="MJ280" s="395"/>
      <c r="MK280" s="395"/>
      <c r="ML280" s="395"/>
      <c r="MM280" s="395"/>
      <c r="MN280" s="395"/>
      <c r="MO280" s="395"/>
      <c r="MP280" s="395"/>
      <c r="MQ280" s="395"/>
      <c r="MR280" s="395"/>
      <c r="MS280" s="395"/>
      <c r="MT280" s="395"/>
      <c r="MU280" s="395"/>
      <c r="MV280" s="395"/>
      <c r="MW280" s="395"/>
      <c r="MX280" s="395"/>
      <c r="MY280" s="395"/>
      <c r="MZ280" s="395"/>
      <c r="NA280" s="395"/>
      <c r="NB280" s="395"/>
      <c r="NC280" s="395"/>
      <c r="ND280" s="395"/>
      <c r="NE280" s="395"/>
      <c r="NF280" s="395"/>
      <c r="NG280" s="489"/>
      <c r="NH280" s="475">
        <v>2.1478484214904263</v>
      </c>
      <c r="NI280" s="475">
        <v>3.0104243475609813</v>
      </c>
      <c r="NJ280" s="475">
        <v>1.7746164892639014</v>
      </c>
      <c r="NK280" s="475">
        <v>716.58080591449846</v>
      </c>
      <c r="NL280" s="475">
        <v>2.2660011735405989</v>
      </c>
      <c r="NM280" s="475">
        <v>5.9438000000000005E-2</v>
      </c>
      <c r="NN280" s="475">
        <v>0.17088400000000001</v>
      </c>
      <c r="NO280" s="475">
        <v>1.7336000000000001E-2</v>
      </c>
      <c r="NP280" s="475">
        <v>9.2555842167071876E-3</v>
      </c>
      <c r="NQ280" s="475">
        <v>0.14298690680874834</v>
      </c>
      <c r="NR280" s="475">
        <v>0.20200716271874469</v>
      </c>
      <c r="NS280" s="475">
        <v>0</v>
      </c>
      <c r="NT280" s="475">
        <v>1.2654762018568648</v>
      </c>
      <c r="NU280" s="475">
        <v>6.1799122090192941E-3</v>
      </c>
      <c r="NV280" s="475">
        <v>0</v>
      </c>
      <c r="NW280" s="475">
        <v>0.10333082158733328</v>
      </c>
      <c r="NX280" s="475">
        <v>0</v>
      </c>
      <c r="NY280" s="475">
        <v>0</v>
      </c>
      <c r="NZ280" s="475">
        <v>0.29198619992647462</v>
      </c>
      <c r="OA280" s="475">
        <v>2.0340001308620449E-2</v>
      </c>
      <c r="OB280" s="475">
        <v>0.24000000000000016</v>
      </c>
      <c r="OC280" s="475">
        <v>0.3252310329013951</v>
      </c>
      <c r="OD280" s="475">
        <v>1.9468763275012029E-14</v>
      </c>
      <c r="OE280" s="475">
        <v>1.6925738957486954E-13</v>
      </c>
      <c r="OF280" s="475">
        <v>0.1099999964237213</v>
      </c>
      <c r="OG280" s="475">
        <v>6.9972202181816087E-2</v>
      </c>
      <c r="OH280" s="475">
        <v>0.34229524443249609</v>
      </c>
      <c r="OI280" s="475">
        <v>0.11</v>
      </c>
      <c r="OJ280" s="475">
        <v>4.4215999999999998E-2</v>
      </c>
      <c r="OK280" s="475">
        <v>5.6522912000000002E-2</v>
      </c>
      <c r="OL280" s="475">
        <v>0.68194728724448805</v>
      </c>
      <c r="OM280" s="475" t="s">
        <v>1395</v>
      </c>
      <c r="ON280" s="475">
        <v>1</v>
      </c>
      <c r="OO280" s="475">
        <v>269</v>
      </c>
      <c r="OP280" s="490"/>
      <c r="OQ280" s="491" t="s">
        <v>1395</v>
      </c>
      <c r="OR280" s="478" t="s">
        <v>1395</v>
      </c>
      <c r="OS280" s="479">
        <v>457582</v>
      </c>
      <c r="OT280" s="479">
        <v>2041</v>
      </c>
      <c r="OU280" s="479" t="s">
        <v>1395</v>
      </c>
      <c r="OV280" s="479" t="s">
        <v>1395</v>
      </c>
      <c r="OW280" s="479">
        <v>0</v>
      </c>
      <c r="OX280" s="479">
        <v>1</v>
      </c>
      <c r="OY280" s="480">
        <v>1</v>
      </c>
      <c r="OZ280" s="480">
        <v>0.67110614672417912</v>
      </c>
      <c r="PA280" s="481"/>
      <c r="PB280" s="482">
        <v>2.1478484214904263</v>
      </c>
      <c r="PC280" s="483"/>
      <c r="PD280" s="478">
        <v>44.755770835064787</v>
      </c>
      <c r="PE280" s="479">
        <v>3.058752368166643E-11</v>
      </c>
      <c r="PF280" s="479">
        <v>58.774461462929743</v>
      </c>
      <c r="PG280" s="480">
        <v>2.1478484214904263</v>
      </c>
      <c r="PH280" s="483"/>
      <c r="PI280" s="478">
        <v>2.1478484214904263</v>
      </c>
      <c r="PJ280" s="479">
        <v>152290</v>
      </c>
      <c r="PK280" s="479">
        <v>265</v>
      </c>
      <c r="PL280" s="479">
        <v>-3.4821619030425577E-2</v>
      </c>
      <c r="PM280" s="484">
        <v>36</v>
      </c>
      <c r="PN280" s="479">
        <v>7488</v>
      </c>
      <c r="PO280" s="485">
        <v>2038</v>
      </c>
      <c r="PP280" s="479">
        <v>33</v>
      </c>
      <c r="PQ280" s="479">
        <v>0</v>
      </c>
      <c r="PR280" s="486" t="s">
        <v>2149</v>
      </c>
      <c r="PS280" s="486" t="s">
        <v>1657</v>
      </c>
      <c r="PT280" s="479">
        <v>1</v>
      </c>
      <c r="PU280" s="487" t="s">
        <v>2148</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row>
    <row r="281" spans="1:457" x14ac:dyDescent="0.35">
      <c r="A281" s="459" t="s">
        <v>2150</v>
      </c>
      <c r="B281" s="460">
        <v>2.1130268024600007</v>
      </c>
      <c r="C281" s="488">
        <f>NPV(About!A$94,'H2 Data'!AE$2:BH$2)/30*AB281+B281</f>
        <v>2.1130268024600007</v>
      </c>
      <c r="D281" s="462" t="s">
        <v>1592</v>
      </c>
      <c r="E281" s="463" t="s">
        <v>2150</v>
      </c>
      <c r="F281" s="463" t="s">
        <v>1391</v>
      </c>
      <c r="G281" s="463" t="s">
        <v>1392</v>
      </c>
      <c r="H281" s="463" t="s">
        <v>2057</v>
      </c>
      <c r="I281" s="463" t="s">
        <v>1394</v>
      </c>
      <c r="J281" s="464">
        <v>2042</v>
      </c>
      <c r="K281" s="465">
        <v>280</v>
      </c>
      <c r="L281" s="466">
        <v>0.16</v>
      </c>
      <c r="M281" s="466">
        <v>2.3300000000000001E-2</v>
      </c>
      <c r="N281" s="466">
        <v>0.25</v>
      </c>
      <c r="O281" s="471">
        <v>0.11</v>
      </c>
      <c r="P281" s="465">
        <v>1</v>
      </c>
      <c r="Q281" s="465">
        <v>2</v>
      </c>
      <c r="R281" s="465">
        <v>30</v>
      </c>
      <c r="S281" s="467" t="s">
        <v>1395</v>
      </c>
      <c r="T281" s="468">
        <v>16933</v>
      </c>
      <c r="U281" s="468">
        <v>166910.99999999997</v>
      </c>
      <c r="V281" s="468">
        <v>58055.999999999993</v>
      </c>
      <c r="W281" s="468">
        <v>4837.9999999999991</v>
      </c>
      <c r="X281" s="465">
        <v>0</v>
      </c>
      <c r="Y281" s="469" t="s">
        <v>2116</v>
      </c>
      <c r="Z281" s="470">
        <v>21.65</v>
      </c>
      <c r="AA281" s="469" t="s">
        <v>1397</v>
      </c>
      <c r="AB281" s="465">
        <v>0</v>
      </c>
      <c r="AC281" s="466">
        <v>0</v>
      </c>
      <c r="AD281" s="466">
        <v>0.7</v>
      </c>
      <c r="AE281" s="466">
        <v>0.7</v>
      </c>
      <c r="AF281" s="467" t="s">
        <v>1398</v>
      </c>
      <c r="AG281" s="465">
        <v>441.27</v>
      </c>
      <c r="AH281" s="465">
        <v>441.27</v>
      </c>
      <c r="AI281" s="465">
        <v>441.27</v>
      </c>
      <c r="AJ281" s="465">
        <v>30</v>
      </c>
      <c r="AK281" s="469" t="s">
        <v>1399</v>
      </c>
      <c r="AL281" s="466">
        <v>0.91</v>
      </c>
      <c r="AM281" s="466">
        <v>0.01</v>
      </c>
      <c r="AN281" s="469" t="s">
        <v>1400</v>
      </c>
      <c r="AO281" s="466"/>
      <c r="AP281" s="466"/>
      <c r="AQ281" s="466"/>
      <c r="AR281" s="466"/>
      <c r="AS281" s="466"/>
      <c r="AT281" s="466"/>
      <c r="AU281" s="466"/>
      <c r="AV281" s="466"/>
      <c r="AW281" s="466"/>
      <c r="AX281" s="466"/>
      <c r="AY281" s="466"/>
      <c r="AZ281" s="466"/>
      <c r="BA281" s="466"/>
      <c r="BB281" s="466"/>
      <c r="BC281" s="466"/>
      <c r="BD281" s="466"/>
      <c r="BE281" s="466"/>
      <c r="BF281" s="466"/>
      <c r="BG281" s="466"/>
      <c r="BH281" s="466"/>
      <c r="BI281" s="466"/>
      <c r="BJ281" s="466"/>
      <c r="BK281" s="466"/>
      <c r="BL281" s="466"/>
      <c r="BM281" s="466"/>
      <c r="BN281" s="466"/>
      <c r="BO281" s="466"/>
      <c r="BP281" s="466"/>
      <c r="BQ281" s="466"/>
      <c r="BR281" s="466"/>
      <c r="BS281" s="466"/>
      <c r="BT281" s="466"/>
      <c r="BU281" s="466"/>
      <c r="BV281" s="466"/>
      <c r="BW281" s="466"/>
      <c r="BX281" s="466"/>
      <c r="BY281" s="466"/>
      <c r="BZ281" s="466"/>
      <c r="CA281" s="466"/>
      <c r="CB281" s="466"/>
      <c r="CC281" s="466"/>
      <c r="CD281" s="466"/>
      <c r="CE281" s="466"/>
      <c r="CF281" s="466"/>
      <c r="CG281" s="466"/>
      <c r="CH281" s="466"/>
      <c r="CI281" s="466"/>
      <c r="CJ281" s="466"/>
      <c r="CK281" s="466"/>
      <c r="CL281" s="466"/>
      <c r="CM281" s="466"/>
      <c r="CN281" s="466"/>
      <c r="CO281" s="466"/>
      <c r="CP281" s="466"/>
      <c r="CQ281" s="466"/>
      <c r="CR281" s="466"/>
      <c r="CS281" s="466"/>
      <c r="CT281" s="466"/>
      <c r="CU281" s="466"/>
      <c r="CV281" s="466"/>
      <c r="CW281" s="466"/>
      <c r="CX281" s="466"/>
      <c r="CY281" s="466"/>
      <c r="CZ281" s="466"/>
      <c r="DA281" s="466"/>
      <c r="DB281" s="466"/>
      <c r="DC281" s="466"/>
      <c r="DD281" s="466"/>
      <c r="DE281" s="466"/>
      <c r="DF281" s="466"/>
      <c r="DG281" s="466"/>
      <c r="DH281" s="466"/>
      <c r="DI281" s="466"/>
      <c r="DJ281" s="466"/>
      <c r="DK281" s="466"/>
      <c r="DL281" s="466"/>
      <c r="DM281" s="466"/>
      <c r="DN281" s="466"/>
      <c r="DO281" s="466"/>
      <c r="DP281" s="466"/>
      <c r="DQ281" s="466"/>
      <c r="DR281" s="466"/>
      <c r="DS281" s="466"/>
      <c r="DT281" s="466"/>
      <c r="DU281" s="466"/>
      <c r="DV281" s="466"/>
      <c r="DW281" s="471"/>
      <c r="DX281" s="466"/>
      <c r="DY281" s="466"/>
      <c r="DZ281" s="466"/>
      <c r="EA281" s="466"/>
      <c r="EB281" s="466"/>
      <c r="EC281" s="466"/>
      <c r="ED281" s="466"/>
      <c r="EE281" s="466"/>
      <c r="EF281" s="466"/>
      <c r="EG281" s="466"/>
      <c r="EH281" s="466"/>
      <c r="EI281" s="466"/>
      <c r="EJ281" s="466"/>
      <c r="EK281" s="465"/>
      <c r="EL281" s="465"/>
      <c r="EM281" s="465"/>
      <c r="EN281" s="465"/>
      <c r="EO281" s="466"/>
      <c r="EP281" s="466"/>
      <c r="EQ281" s="466"/>
      <c r="ER281" s="465"/>
      <c r="ES281" s="465"/>
      <c r="ET281" s="465"/>
      <c r="EU281" s="465"/>
      <c r="EV281" s="465"/>
      <c r="EW281" s="467"/>
      <c r="EX281" s="467" t="s">
        <v>1401</v>
      </c>
      <c r="EY281" s="467">
        <v>0</v>
      </c>
      <c r="EZ281" s="467">
        <v>0</v>
      </c>
      <c r="FA281" s="467">
        <v>0</v>
      </c>
      <c r="FB281" s="469" t="s">
        <v>1402</v>
      </c>
      <c r="FC281" s="467">
        <v>100</v>
      </c>
      <c r="FD281" s="469" t="s">
        <v>2059</v>
      </c>
      <c r="FE281" s="467">
        <v>0</v>
      </c>
      <c r="FF281" s="469" t="s">
        <v>1404</v>
      </c>
      <c r="FG281" s="467">
        <v>0</v>
      </c>
      <c r="FH281" s="469" t="s">
        <v>1405</v>
      </c>
      <c r="FI281" s="467">
        <v>0</v>
      </c>
      <c r="FJ281" s="469" t="s">
        <v>1405</v>
      </c>
      <c r="FK281" s="467">
        <v>0</v>
      </c>
      <c r="FL281" s="472">
        <v>1</v>
      </c>
      <c r="FM281" s="473">
        <v>0</v>
      </c>
      <c r="FN281" s="473">
        <v>0</v>
      </c>
      <c r="FO281" s="473">
        <v>0</v>
      </c>
      <c r="FP281" s="473">
        <v>0</v>
      </c>
      <c r="FQ281" s="473">
        <v>0</v>
      </c>
      <c r="FR281" s="473">
        <v>0</v>
      </c>
      <c r="FS281" s="473">
        <v>0</v>
      </c>
      <c r="FT281" s="473">
        <v>0</v>
      </c>
      <c r="FU281" s="473">
        <v>0</v>
      </c>
      <c r="FV281" s="473">
        <v>94094</v>
      </c>
      <c r="FW281" s="473">
        <v>0</v>
      </c>
      <c r="FX281" s="473">
        <v>0</v>
      </c>
      <c r="FY281" s="473">
        <v>0</v>
      </c>
      <c r="FZ281" s="473">
        <v>0</v>
      </c>
      <c r="GA281" s="473">
        <v>0</v>
      </c>
      <c r="GB281" s="473">
        <v>0</v>
      </c>
      <c r="GC281" s="473">
        <v>0</v>
      </c>
      <c r="GD281" s="473">
        <v>0</v>
      </c>
      <c r="GE281" s="473">
        <v>0</v>
      </c>
      <c r="GF281" s="473">
        <v>115038</v>
      </c>
      <c r="GG281" s="473">
        <v>0</v>
      </c>
      <c r="GH281" s="473">
        <v>0</v>
      </c>
      <c r="GI281" s="473">
        <v>0</v>
      </c>
      <c r="GJ281" s="473">
        <v>0</v>
      </c>
      <c r="GK281" s="473">
        <v>0</v>
      </c>
      <c r="GL281" s="473">
        <v>0</v>
      </c>
      <c r="GM281" s="473">
        <v>0</v>
      </c>
      <c r="GN281" s="473">
        <v>0</v>
      </c>
      <c r="GO281" s="473">
        <v>0</v>
      </c>
      <c r="GP281" s="473">
        <v>0</v>
      </c>
      <c r="GQ281" s="473">
        <v>0</v>
      </c>
      <c r="GR281" s="473">
        <v>0</v>
      </c>
      <c r="GS281" s="473">
        <v>0</v>
      </c>
      <c r="GT281" s="473">
        <v>0</v>
      </c>
      <c r="GU281" s="473">
        <v>0</v>
      </c>
      <c r="GV281" s="473">
        <v>0</v>
      </c>
      <c r="GW281" s="473">
        <v>0</v>
      </c>
      <c r="GX281" s="473">
        <v>0</v>
      </c>
      <c r="GY281" s="473">
        <v>0</v>
      </c>
      <c r="GZ281" s="473">
        <v>0</v>
      </c>
      <c r="HA281" s="473">
        <v>0</v>
      </c>
      <c r="HB281" s="473">
        <v>0</v>
      </c>
      <c r="HC281" s="473">
        <v>0</v>
      </c>
      <c r="HD281" s="473">
        <v>0</v>
      </c>
      <c r="HE281" s="473">
        <v>0</v>
      </c>
      <c r="HF281" s="473">
        <v>0</v>
      </c>
      <c r="HG281" s="473">
        <v>0</v>
      </c>
      <c r="HH281" s="473">
        <v>0</v>
      </c>
      <c r="HI281" s="473">
        <v>0</v>
      </c>
      <c r="HJ281" s="473">
        <v>0</v>
      </c>
      <c r="HK281" s="473">
        <v>0</v>
      </c>
      <c r="HL281" s="473">
        <v>0</v>
      </c>
      <c r="HM281" s="473">
        <v>0</v>
      </c>
      <c r="HN281" s="473">
        <v>0</v>
      </c>
      <c r="HO281" s="473">
        <v>0</v>
      </c>
      <c r="HP281" s="473">
        <v>0</v>
      </c>
      <c r="HQ281" s="473">
        <v>0</v>
      </c>
      <c r="HR281" s="473">
        <v>0</v>
      </c>
      <c r="HS281" s="473">
        <v>0</v>
      </c>
      <c r="HT281" s="473">
        <v>0</v>
      </c>
      <c r="HU281" s="473">
        <v>0</v>
      </c>
      <c r="HV281" s="473">
        <v>0</v>
      </c>
      <c r="HW281" s="473">
        <v>0</v>
      </c>
      <c r="HX281" s="473">
        <v>0</v>
      </c>
      <c r="HY281" s="473">
        <v>0</v>
      </c>
      <c r="HZ281" s="473">
        <v>0</v>
      </c>
      <c r="IA281" s="473">
        <v>0</v>
      </c>
      <c r="IB281" s="473">
        <v>0</v>
      </c>
      <c r="IC281" s="473">
        <v>0</v>
      </c>
      <c r="ID281" s="473">
        <v>0</v>
      </c>
      <c r="IE281" s="473">
        <v>0</v>
      </c>
      <c r="IF281" s="473">
        <v>0</v>
      </c>
      <c r="IG281" s="473">
        <v>0</v>
      </c>
      <c r="IH281" s="473">
        <v>0</v>
      </c>
      <c r="II281" s="473">
        <v>0</v>
      </c>
      <c r="IJ281" s="473">
        <v>0</v>
      </c>
      <c r="IK281" s="473">
        <v>0</v>
      </c>
      <c r="IL281" s="473">
        <v>0</v>
      </c>
      <c r="IM281" s="473">
        <v>0</v>
      </c>
      <c r="IN281" s="473">
        <v>0</v>
      </c>
      <c r="IO281" s="473">
        <v>0</v>
      </c>
      <c r="IP281" s="473">
        <v>0</v>
      </c>
      <c r="IQ281" s="473">
        <v>0</v>
      </c>
      <c r="IR281" s="473">
        <v>0</v>
      </c>
      <c r="IS281" s="473">
        <v>0</v>
      </c>
      <c r="IT281" s="473">
        <v>0</v>
      </c>
      <c r="IU281" s="473">
        <v>0</v>
      </c>
      <c r="IV281" s="473">
        <v>0</v>
      </c>
      <c r="IW281" s="473">
        <v>0</v>
      </c>
      <c r="IX281" s="473">
        <v>0</v>
      </c>
      <c r="IY281" s="473">
        <v>0</v>
      </c>
      <c r="IZ281" s="473">
        <v>0</v>
      </c>
      <c r="JA281" s="473">
        <v>0</v>
      </c>
      <c r="JB281" s="473">
        <v>0</v>
      </c>
      <c r="JC281" s="473">
        <v>0</v>
      </c>
      <c r="JD281" s="473">
        <v>0</v>
      </c>
      <c r="JE281" s="473">
        <v>0</v>
      </c>
      <c r="JF281" s="473">
        <v>0</v>
      </c>
      <c r="JG281" s="473">
        <v>0</v>
      </c>
      <c r="JH281" s="473">
        <v>0</v>
      </c>
      <c r="JI281" s="467" t="s">
        <v>1406</v>
      </c>
      <c r="JJ281" s="467" t="s">
        <v>1406</v>
      </c>
      <c r="JK281" s="395"/>
      <c r="JL281" s="395"/>
      <c r="JM281" s="395"/>
      <c r="JN281" s="395"/>
      <c r="JO281" s="395"/>
      <c r="JP281" s="395"/>
      <c r="JQ281" s="395"/>
      <c r="JR281" s="395"/>
      <c r="JS281" s="395"/>
      <c r="JT281" s="395"/>
      <c r="JU281" s="395"/>
      <c r="JV281" s="395"/>
      <c r="JW281" s="395"/>
      <c r="JX281" s="395"/>
      <c r="JY281" s="395"/>
      <c r="JZ281" s="395"/>
      <c r="KA281" s="395"/>
      <c r="KB281" s="395"/>
      <c r="KC281" s="395"/>
      <c r="KD281" s="395"/>
      <c r="KE281" s="395"/>
      <c r="KF281" s="395"/>
      <c r="KG281" s="395"/>
      <c r="KH281" s="395"/>
      <c r="KI281" s="395"/>
      <c r="KJ281" s="395"/>
      <c r="KK281" s="395"/>
      <c r="KL281" s="395"/>
      <c r="KM281" s="395"/>
      <c r="KN281" s="395"/>
      <c r="KO281" s="395"/>
      <c r="KP281" s="395"/>
      <c r="KQ281" s="395"/>
      <c r="KR281" s="395"/>
      <c r="KS281" s="395"/>
      <c r="KT281" s="395"/>
      <c r="KU281" s="395"/>
      <c r="KV281" s="395"/>
      <c r="KW281" s="395"/>
      <c r="KX281" s="395"/>
      <c r="KY281" s="395"/>
      <c r="KZ281" s="395"/>
      <c r="LA281" s="395"/>
      <c r="LB281" s="395"/>
      <c r="LC281" s="395"/>
      <c r="LD281" s="395"/>
      <c r="LE281" s="395"/>
      <c r="LF281" s="395"/>
      <c r="LG281" s="395"/>
      <c r="LH281" s="395"/>
      <c r="LI281" s="395"/>
      <c r="LJ281" s="395"/>
      <c r="LK281" s="395"/>
      <c r="LL281" s="395"/>
      <c r="LM281" s="395"/>
      <c r="LN281" s="395"/>
      <c r="LO281" s="395"/>
      <c r="LP281" s="395"/>
      <c r="LQ281" s="395"/>
      <c r="LR281" s="395"/>
      <c r="LS281" s="395"/>
      <c r="LT281" s="395"/>
      <c r="LU281" s="395"/>
      <c r="LV281" s="395"/>
      <c r="LW281" s="395"/>
      <c r="LX281" s="395"/>
      <c r="LY281" s="395"/>
      <c r="LZ281" s="395"/>
      <c r="MA281" s="395"/>
      <c r="MB281" s="395"/>
      <c r="MC281" s="395"/>
      <c r="MD281" s="395"/>
      <c r="ME281" s="395"/>
      <c r="MF281" s="395"/>
      <c r="MG281" s="395"/>
      <c r="MH281" s="395"/>
      <c r="MI281" s="395"/>
      <c r="MJ281" s="395"/>
      <c r="MK281" s="395"/>
      <c r="ML281" s="395"/>
      <c r="MM281" s="395"/>
      <c r="MN281" s="395"/>
      <c r="MO281" s="395"/>
      <c r="MP281" s="395"/>
      <c r="MQ281" s="395"/>
      <c r="MR281" s="395"/>
      <c r="MS281" s="395"/>
      <c r="MT281" s="395"/>
      <c r="MU281" s="395"/>
      <c r="MV281" s="395"/>
      <c r="MW281" s="395"/>
      <c r="MX281" s="395"/>
      <c r="MY281" s="395"/>
      <c r="MZ281" s="395"/>
      <c r="NA281" s="395"/>
      <c r="NB281" s="395"/>
      <c r="NC281" s="395"/>
      <c r="ND281" s="395"/>
      <c r="NE281" s="395"/>
      <c r="NF281" s="395"/>
      <c r="NG281" s="489"/>
      <c r="NH281" s="475">
        <v>2.1130268024600007</v>
      </c>
      <c r="NI281" s="475">
        <v>2.961618366327937</v>
      </c>
      <c r="NJ281" s="475">
        <v>1.7686887475982513</v>
      </c>
      <c r="NK281" s="475">
        <v>719.24311569821384</v>
      </c>
      <c r="NL281" s="475">
        <v>2.2442550623428081</v>
      </c>
      <c r="NM281" s="475">
        <v>5.805599999999999E-2</v>
      </c>
      <c r="NN281" s="475">
        <v>0.16691099999999998</v>
      </c>
      <c r="NO281" s="475">
        <v>1.6933E-2</v>
      </c>
      <c r="NP281" s="475">
        <v>9.0220177226433655E-3</v>
      </c>
      <c r="NQ281" s="475">
        <v>0.13933742015766162</v>
      </c>
      <c r="NR281" s="475">
        <v>0.1973169051247404</v>
      </c>
      <c r="NS281" s="475">
        <v>0</v>
      </c>
      <c r="NT281" s="475">
        <v>1.2657882480561935</v>
      </c>
      <c r="NU281" s="475">
        <v>6.3289574667442531E-3</v>
      </c>
      <c r="NV281" s="475">
        <v>0</v>
      </c>
      <c r="NW281" s="475">
        <v>0.10122357156899234</v>
      </c>
      <c r="NX281" s="475">
        <v>0</v>
      </c>
      <c r="NY281" s="475">
        <v>0</v>
      </c>
      <c r="NZ281" s="475">
        <v>0.28616902452318904</v>
      </c>
      <c r="OA281" s="475">
        <v>2.0340002437626327E-2</v>
      </c>
      <c r="OB281" s="475">
        <v>0.24000000000000016</v>
      </c>
      <c r="OC281" s="475">
        <v>0.31813149825939685</v>
      </c>
      <c r="OD281" s="475">
        <v>7.2336040200268661E-15</v>
      </c>
      <c r="OE281" s="475">
        <v>6.2887452908704252E-14</v>
      </c>
      <c r="OF281" s="475">
        <v>0.1099999964237213</v>
      </c>
      <c r="OG281" s="475">
        <v>7.0019188523292544E-2</v>
      </c>
      <c r="OH281" s="475">
        <v>0.34256909319276779</v>
      </c>
      <c r="OI281" s="475">
        <v>0.11</v>
      </c>
      <c r="OJ281" s="475">
        <v>4.4127E-2</v>
      </c>
      <c r="OK281" s="475">
        <v>5.6475563999999999E-2</v>
      </c>
      <c r="OL281" s="475">
        <v>0.6683529350657289</v>
      </c>
      <c r="OM281" s="475" t="s">
        <v>1395</v>
      </c>
      <c r="ON281" s="475">
        <v>1</v>
      </c>
      <c r="OO281" s="475">
        <v>270</v>
      </c>
      <c r="OP281" s="490"/>
      <c r="OQ281" s="491" t="s">
        <v>1395</v>
      </c>
      <c r="OR281" s="478" t="s">
        <v>1395</v>
      </c>
      <c r="OS281" s="479">
        <v>455870</v>
      </c>
      <c r="OT281" s="479">
        <v>2042</v>
      </c>
      <c r="OU281" s="479" t="s">
        <v>1395</v>
      </c>
      <c r="OV281" s="479" t="s">
        <v>1395</v>
      </c>
      <c r="OW281" s="479">
        <v>0</v>
      </c>
      <c r="OX281" s="479">
        <v>1</v>
      </c>
      <c r="OY281" s="480">
        <v>1</v>
      </c>
      <c r="OZ281" s="480">
        <v>0.65772794494977127</v>
      </c>
      <c r="PA281" s="481"/>
      <c r="PB281" s="482">
        <v>2.1130268024600007</v>
      </c>
      <c r="PC281" s="483"/>
      <c r="PD281" s="478">
        <v>45.268880997871946</v>
      </c>
      <c r="PE281" s="479">
        <v>1.1768683844495284E-11</v>
      </c>
      <c r="PF281" s="479">
        <v>59.534753767587198</v>
      </c>
      <c r="PG281" s="480">
        <v>2.1130268024600007</v>
      </c>
      <c r="PH281" s="483"/>
      <c r="PI281" s="478">
        <v>2.1130268024600007</v>
      </c>
      <c r="PJ281" s="479">
        <v>152570</v>
      </c>
      <c r="PK281" s="479">
        <v>280</v>
      </c>
      <c r="PL281" s="479">
        <v>-2.5903581856357771E-2</v>
      </c>
      <c r="PM281" s="484">
        <v>36</v>
      </c>
      <c r="PN281" s="479">
        <v>7452</v>
      </c>
      <c r="PO281" s="485">
        <v>2039</v>
      </c>
      <c r="PP281" s="479">
        <v>33</v>
      </c>
      <c r="PQ281" s="479">
        <v>0</v>
      </c>
      <c r="PR281" s="486" t="s">
        <v>2151</v>
      </c>
      <c r="PS281" s="486" t="s">
        <v>1657</v>
      </c>
      <c r="PT281" s="479">
        <v>1</v>
      </c>
      <c r="PU281" s="487" t="s">
        <v>2150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row>
    <row r="282" spans="1:457" x14ac:dyDescent="0.35">
      <c r="A282" s="459" t="s">
        <v>2152</v>
      </c>
      <c r="B282" s="460">
        <v>2.087123220603643</v>
      </c>
      <c r="C282" s="488">
        <f>NPV(About!A$94,'H2 Data'!AE$2:BH$2)/30*AB282+B282</f>
        <v>2.087123220603643</v>
      </c>
      <c r="D282" s="462" t="s">
        <v>1592</v>
      </c>
      <c r="E282" s="463" t="s">
        <v>2152</v>
      </c>
      <c r="F282" s="463" t="s">
        <v>1391</v>
      </c>
      <c r="G282" s="463" t="s">
        <v>1392</v>
      </c>
      <c r="H282" s="463" t="s">
        <v>2057</v>
      </c>
      <c r="I282" s="463" t="s">
        <v>1394</v>
      </c>
      <c r="J282" s="464">
        <v>2043</v>
      </c>
      <c r="K282" s="465">
        <v>295</v>
      </c>
      <c r="L282" s="466">
        <v>0.16</v>
      </c>
      <c r="M282" s="466">
        <v>2.3300000000000001E-2</v>
      </c>
      <c r="N282" s="466">
        <v>0.25</v>
      </c>
      <c r="O282" s="471">
        <v>0.11</v>
      </c>
      <c r="P282" s="465">
        <v>1</v>
      </c>
      <c r="Q282" s="465">
        <v>2</v>
      </c>
      <c r="R282" s="465">
        <v>30</v>
      </c>
      <c r="S282" s="467" t="s">
        <v>1395</v>
      </c>
      <c r="T282" s="468">
        <v>16649</v>
      </c>
      <c r="U282" s="468">
        <v>164110.99999999997</v>
      </c>
      <c r="V282" s="468">
        <v>57081.999999999993</v>
      </c>
      <c r="W282" s="468">
        <v>4757</v>
      </c>
      <c r="X282" s="465">
        <v>0</v>
      </c>
      <c r="Y282" s="469" t="s">
        <v>2116</v>
      </c>
      <c r="Z282" s="470">
        <v>21.72</v>
      </c>
      <c r="AA282" s="469" t="s">
        <v>1397</v>
      </c>
      <c r="AB282" s="465">
        <v>0</v>
      </c>
      <c r="AC282" s="466">
        <v>0</v>
      </c>
      <c r="AD282" s="466">
        <v>0.7</v>
      </c>
      <c r="AE282" s="466">
        <v>0.7</v>
      </c>
      <c r="AF282" s="467" t="s">
        <v>1398</v>
      </c>
      <c r="AG282" s="465">
        <v>441.27</v>
      </c>
      <c r="AH282" s="465">
        <v>441.27</v>
      </c>
      <c r="AI282" s="465">
        <v>441.27</v>
      </c>
      <c r="AJ282" s="465">
        <v>30</v>
      </c>
      <c r="AK282" s="469" t="s">
        <v>1399</v>
      </c>
      <c r="AL282" s="466">
        <v>0.91</v>
      </c>
      <c r="AM282" s="466">
        <v>0.01</v>
      </c>
      <c r="AN282" s="469" t="s">
        <v>1400</v>
      </c>
      <c r="AO282" s="466"/>
      <c r="AP282" s="466"/>
      <c r="AQ282" s="466"/>
      <c r="AR282" s="466"/>
      <c r="AS282" s="466"/>
      <c r="AT282" s="466"/>
      <c r="AU282" s="466"/>
      <c r="AV282" s="466"/>
      <c r="AW282" s="466"/>
      <c r="AX282" s="466"/>
      <c r="AY282" s="466"/>
      <c r="AZ282" s="466"/>
      <c r="BA282" s="466"/>
      <c r="BB282" s="466"/>
      <c r="BC282" s="466"/>
      <c r="BD282" s="466"/>
      <c r="BE282" s="466"/>
      <c r="BF282" s="466"/>
      <c r="BG282" s="466"/>
      <c r="BH282" s="466"/>
      <c r="BI282" s="466"/>
      <c r="BJ282" s="466"/>
      <c r="BK282" s="466"/>
      <c r="BL282" s="466"/>
      <c r="BM282" s="466"/>
      <c r="BN282" s="466"/>
      <c r="BO282" s="466"/>
      <c r="BP282" s="466"/>
      <c r="BQ282" s="466"/>
      <c r="BR282" s="466"/>
      <c r="BS282" s="466"/>
      <c r="BT282" s="466"/>
      <c r="BU282" s="466"/>
      <c r="BV282" s="466"/>
      <c r="BW282" s="466"/>
      <c r="BX282" s="466"/>
      <c r="BY282" s="466"/>
      <c r="BZ282" s="466"/>
      <c r="CA282" s="466"/>
      <c r="CB282" s="466"/>
      <c r="CC282" s="466"/>
      <c r="CD282" s="466"/>
      <c r="CE282" s="466"/>
      <c r="CF282" s="466"/>
      <c r="CG282" s="466"/>
      <c r="CH282" s="466"/>
      <c r="CI282" s="466"/>
      <c r="CJ282" s="466"/>
      <c r="CK282" s="466"/>
      <c r="CL282" s="466"/>
      <c r="CM282" s="466"/>
      <c r="CN282" s="466"/>
      <c r="CO282" s="466"/>
      <c r="CP282" s="466"/>
      <c r="CQ282" s="466"/>
      <c r="CR282" s="466"/>
      <c r="CS282" s="466"/>
      <c r="CT282" s="466"/>
      <c r="CU282" s="466"/>
      <c r="CV282" s="466"/>
      <c r="CW282" s="466"/>
      <c r="CX282" s="466"/>
      <c r="CY282" s="466"/>
      <c r="CZ282" s="466"/>
      <c r="DA282" s="466"/>
      <c r="DB282" s="466"/>
      <c r="DC282" s="466"/>
      <c r="DD282" s="466"/>
      <c r="DE282" s="466"/>
      <c r="DF282" s="466"/>
      <c r="DG282" s="466"/>
      <c r="DH282" s="466"/>
      <c r="DI282" s="466"/>
      <c r="DJ282" s="466"/>
      <c r="DK282" s="466"/>
      <c r="DL282" s="466"/>
      <c r="DM282" s="466"/>
      <c r="DN282" s="466"/>
      <c r="DO282" s="466"/>
      <c r="DP282" s="466"/>
      <c r="DQ282" s="466"/>
      <c r="DR282" s="466"/>
      <c r="DS282" s="466"/>
      <c r="DT282" s="466"/>
      <c r="DU282" s="466"/>
      <c r="DV282" s="466"/>
      <c r="DW282" s="471"/>
      <c r="DX282" s="466"/>
      <c r="DY282" s="466"/>
      <c r="DZ282" s="466"/>
      <c r="EA282" s="466"/>
      <c r="EB282" s="466"/>
      <c r="EC282" s="466"/>
      <c r="ED282" s="466"/>
      <c r="EE282" s="466"/>
      <c r="EF282" s="466"/>
      <c r="EG282" s="466"/>
      <c r="EH282" s="466"/>
      <c r="EI282" s="466"/>
      <c r="EJ282" s="466"/>
      <c r="EK282" s="465"/>
      <c r="EL282" s="465"/>
      <c r="EM282" s="465"/>
      <c r="EN282" s="465"/>
      <c r="EO282" s="466"/>
      <c r="EP282" s="466"/>
      <c r="EQ282" s="466"/>
      <c r="ER282" s="465"/>
      <c r="ES282" s="465"/>
      <c r="ET282" s="465"/>
      <c r="EU282" s="465"/>
      <c r="EV282" s="465"/>
      <c r="EW282" s="467"/>
      <c r="EX282" s="467" t="s">
        <v>1401</v>
      </c>
      <c r="EY282" s="467">
        <v>0</v>
      </c>
      <c r="EZ282" s="467">
        <v>0</v>
      </c>
      <c r="FA282" s="467">
        <v>0</v>
      </c>
      <c r="FB282" s="469" t="s">
        <v>1402</v>
      </c>
      <c r="FC282" s="467">
        <v>100</v>
      </c>
      <c r="FD282" s="469" t="s">
        <v>2059</v>
      </c>
      <c r="FE282" s="467">
        <v>0</v>
      </c>
      <c r="FF282" s="469" t="s">
        <v>1404</v>
      </c>
      <c r="FG282" s="467">
        <v>0</v>
      </c>
      <c r="FH282" s="469" t="s">
        <v>1405</v>
      </c>
      <c r="FI282" s="467">
        <v>0</v>
      </c>
      <c r="FJ282" s="469" t="s">
        <v>1405</v>
      </c>
      <c r="FK282" s="467">
        <v>0</v>
      </c>
      <c r="FL282" s="472">
        <v>1</v>
      </c>
      <c r="FM282" s="473">
        <v>0</v>
      </c>
      <c r="FN282" s="473">
        <v>0</v>
      </c>
      <c r="FO282" s="473">
        <v>0</v>
      </c>
      <c r="FP282" s="473">
        <v>0</v>
      </c>
      <c r="FQ282" s="473">
        <v>0</v>
      </c>
      <c r="FR282" s="473">
        <v>0</v>
      </c>
      <c r="FS282" s="473">
        <v>0</v>
      </c>
      <c r="FT282" s="473">
        <v>0</v>
      </c>
      <c r="FU282" s="473">
        <v>0</v>
      </c>
      <c r="FV282" s="473">
        <v>96003.999999999985</v>
      </c>
      <c r="FW282" s="473">
        <v>0</v>
      </c>
      <c r="FX282" s="473">
        <v>0</v>
      </c>
      <c r="FY282" s="473">
        <v>0</v>
      </c>
      <c r="FZ282" s="473">
        <v>0</v>
      </c>
      <c r="GA282" s="473">
        <v>0</v>
      </c>
      <c r="GB282" s="473">
        <v>0</v>
      </c>
      <c r="GC282" s="473">
        <v>0</v>
      </c>
      <c r="GD282" s="473">
        <v>0</v>
      </c>
      <c r="GE282" s="473">
        <v>0</v>
      </c>
      <c r="GF282" s="473">
        <v>117372.99999999999</v>
      </c>
      <c r="GG282" s="473">
        <v>0</v>
      </c>
      <c r="GH282" s="473">
        <v>0</v>
      </c>
      <c r="GI282" s="473">
        <v>0</v>
      </c>
      <c r="GJ282" s="473">
        <v>0</v>
      </c>
      <c r="GK282" s="473">
        <v>0</v>
      </c>
      <c r="GL282" s="473">
        <v>0</v>
      </c>
      <c r="GM282" s="473">
        <v>0</v>
      </c>
      <c r="GN282" s="473">
        <v>0</v>
      </c>
      <c r="GO282" s="473">
        <v>0</v>
      </c>
      <c r="GP282" s="473">
        <v>0</v>
      </c>
      <c r="GQ282" s="473">
        <v>0</v>
      </c>
      <c r="GR282" s="473">
        <v>0</v>
      </c>
      <c r="GS282" s="473">
        <v>0</v>
      </c>
      <c r="GT282" s="473">
        <v>0</v>
      </c>
      <c r="GU282" s="473">
        <v>0</v>
      </c>
      <c r="GV282" s="473">
        <v>0</v>
      </c>
      <c r="GW282" s="473">
        <v>0</v>
      </c>
      <c r="GX282" s="473">
        <v>0</v>
      </c>
      <c r="GY282" s="473">
        <v>0</v>
      </c>
      <c r="GZ282" s="473">
        <v>0</v>
      </c>
      <c r="HA282" s="473">
        <v>0</v>
      </c>
      <c r="HB282" s="473">
        <v>0</v>
      </c>
      <c r="HC282" s="473">
        <v>0</v>
      </c>
      <c r="HD282" s="473">
        <v>0</v>
      </c>
      <c r="HE282" s="473">
        <v>0</v>
      </c>
      <c r="HF282" s="473">
        <v>0</v>
      </c>
      <c r="HG282" s="473">
        <v>0</v>
      </c>
      <c r="HH282" s="473">
        <v>0</v>
      </c>
      <c r="HI282" s="473">
        <v>0</v>
      </c>
      <c r="HJ282" s="473">
        <v>0</v>
      </c>
      <c r="HK282" s="473">
        <v>0</v>
      </c>
      <c r="HL282" s="473">
        <v>0</v>
      </c>
      <c r="HM282" s="473">
        <v>0</v>
      </c>
      <c r="HN282" s="473">
        <v>0</v>
      </c>
      <c r="HO282" s="473">
        <v>0</v>
      </c>
      <c r="HP282" s="473">
        <v>0</v>
      </c>
      <c r="HQ282" s="473">
        <v>0</v>
      </c>
      <c r="HR282" s="473">
        <v>0</v>
      </c>
      <c r="HS282" s="473">
        <v>0</v>
      </c>
      <c r="HT282" s="473">
        <v>0</v>
      </c>
      <c r="HU282" s="473">
        <v>0</v>
      </c>
      <c r="HV282" s="473">
        <v>0</v>
      </c>
      <c r="HW282" s="473">
        <v>0</v>
      </c>
      <c r="HX282" s="473">
        <v>0</v>
      </c>
      <c r="HY282" s="473">
        <v>0</v>
      </c>
      <c r="HZ282" s="473">
        <v>0</v>
      </c>
      <c r="IA282" s="473">
        <v>0</v>
      </c>
      <c r="IB282" s="473">
        <v>0</v>
      </c>
      <c r="IC282" s="473">
        <v>0</v>
      </c>
      <c r="ID282" s="473">
        <v>0</v>
      </c>
      <c r="IE282" s="473">
        <v>0</v>
      </c>
      <c r="IF282" s="473">
        <v>0</v>
      </c>
      <c r="IG282" s="473">
        <v>0</v>
      </c>
      <c r="IH282" s="473">
        <v>0</v>
      </c>
      <c r="II282" s="473">
        <v>0</v>
      </c>
      <c r="IJ282" s="473">
        <v>0</v>
      </c>
      <c r="IK282" s="473">
        <v>0</v>
      </c>
      <c r="IL282" s="473">
        <v>0</v>
      </c>
      <c r="IM282" s="473">
        <v>0</v>
      </c>
      <c r="IN282" s="473">
        <v>0</v>
      </c>
      <c r="IO282" s="473">
        <v>0</v>
      </c>
      <c r="IP282" s="473">
        <v>0</v>
      </c>
      <c r="IQ282" s="473">
        <v>0</v>
      </c>
      <c r="IR282" s="473">
        <v>0</v>
      </c>
      <c r="IS282" s="473">
        <v>0</v>
      </c>
      <c r="IT282" s="473">
        <v>0</v>
      </c>
      <c r="IU282" s="473">
        <v>0</v>
      </c>
      <c r="IV282" s="473">
        <v>0</v>
      </c>
      <c r="IW282" s="473">
        <v>0</v>
      </c>
      <c r="IX282" s="473">
        <v>0</v>
      </c>
      <c r="IY282" s="473">
        <v>0</v>
      </c>
      <c r="IZ282" s="473">
        <v>0</v>
      </c>
      <c r="JA282" s="473">
        <v>0</v>
      </c>
      <c r="JB282" s="473">
        <v>0</v>
      </c>
      <c r="JC282" s="473">
        <v>0</v>
      </c>
      <c r="JD282" s="473">
        <v>0</v>
      </c>
      <c r="JE282" s="473">
        <v>0</v>
      </c>
      <c r="JF282" s="473">
        <v>0</v>
      </c>
      <c r="JG282" s="473">
        <v>0</v>
      </c>
      <c r="JH282" s="473">
        <v>0</v>
      </c>
      <c r="JI282" s="467" t="s">
        <v>1406</v>
      </c>
      <c r="JJ282" s="467" t="s">
        <v>1406</v>
      </c>
      <c r="JK282" s="395"/>
      <c r="JL282" s="395"/>
      <c r="JM282" s="395"/>
      <c r="JN282" s="395"/>
      <c r="JO282" s="395"/>
      <c r="JP282" s="395"/>
      <c r="JQ282" s="395"/>
      <c r="JR282" s="395"/>
      <c r="JS282" s="395"/>
      <c r="JT282" s="395"/>
      <c r="JU282" s="395"/>
      <c r="JV282" s="395"/>
      <c r="JW282" s="395"/>
      <c r="JX282" s="395"/>
      <c r="JY282" s="395"/>
      <c r="JZ282" s="395"/>
      <c r="KA282" s="395"/>
      <c r="KB282" s="395"/>
      <c r="KC282" s="395"/>
      <c r="KD282" s="395"/>
      <c r="KE282" s="395"/>
      <c r="KF282" s="395"/>
      <c r="KG282" s="395"/>
      <c r="KH282" s="395"/>
      <c r="KI282" s="395"/>
      <c r="KJ282" s="395"/>
      <c r="KK282" s="395"/>
      <c r="KL282" s="395"/>
      <c r="KM282" s="395"/>
      <c r="KN282" s="395"/>
      <c r="KO282" s="395"/>
      <c r="KP282" s="395"/>
      <c r="KQ282" s="395"/>
      <c r="KR282" s="395"/>
      <c r="KS282" s="395"/>
      <c r="KT282" s="395"/>
      <c r="KU282" s="395"/>
      <c r="KV282" s="395"/>
      <c r="KW282" s="395"/>
      <c r="KX282" s="395"/>
      <c r="KY282" s="395"/>
      <c r="KZ282" s="395"/>
      <c r="LA282" s="395"/>
      <c r="LB282" s="395"/>
      <c r="LC282" s="395"/>
      <c r="LD282" s="395"/>
      <c r="LE282" s="395"/>
      <c r="LF282" s="395"/>
      <c r="LG282" s="395"/>
      <c r="LH282" s="395"/>
      <c r="LI282" s="395"/>
      <c r="LJ282" s="395"/>
      <c r="LK282" s="395"/>
      <c r="LL282" s="395"/>
      <c r="LM282" s="395"/>
      <c r="LN282" s="395"/>
      <c r="LO282" s="395"/>
      <c r="LP282" s="395"/>
      <c r="LQ282" s="395"/>
      <c r="LR282" s="395"/>
      <c r="LS282" s="395"/>
      <c r="LT282" s="395"/>
      <c r="LU282" s="395"/>
      <c r="LV282" s="395"/>
      <c r="LW282" s="395"/>
      <c r="LX282" s="395"/>
      <c r="LY282" s="395"/>
      <c r="LZ282" s="395"/>
      <c r="MA282" s="395"/>
      <c r="MB282" s="395"/>
      <c r="MC282" s="395"/>
      <c r="MD282" s="395"/>
      <c r="ME282" s="395"/>
      <c r="MF282" s="395"/>
      <c r="MG282" s="395"/>
      <c r="MH282" s="395"/>
      <c r="MI282" s="395"/>
      <c r="MJ282" s="395"/>
      <c r="MK282" s="395"/>
      <c r="ML282" s="395"/>
      <c r="MM282" s="395"/>
      <c r="MN282" s="395"/>
      <c r="MO282" s="395"/>
      <c r="MP282" s="395"/>
      <c r="MQ282" s="395"/>
      <c r="MR282" s="395"/>
      <c r="MS282" s="395"/>
      <c r="MT282" s="395"/>
      <c r="MU282" s="395"/>
      <c r="MV282" s="395"/>
      <c r="MW282" s="395"/>
      <c r="MX282" s="395"/>
      <c r="MY282" s="395"/>
      <c r="MZ282" s="395"/>
      <c r="NA282" s="395"/>
      <c r="NB282" s="395"/>
      <c r="NC282" s="395"/>
      <c r="ND282" s="395"/>
      <c r="NE282" s="395"/>
      <c r="NF282" s="395"/>
      <c r="NG282" s="489"/>
      <c r="NH282" s="475">
        <v>2.087123220603643</v>
      </c>
      <c r="NI282" s="475">
        <v>2.9253119059980661</v>
      </c>
      <c r="NJ282" s="475">
        <v>1.7642295492670113</v>
      </c>
      <c r="NK282" s="475">
        <v>721.62999946523144</v>
      </c>
      <c r="NL282" s="475">
        <v>2.2302503187827591</v>
      </c>
      <c r="NM282" s="475">
        <v>5.7081999999999987E-2</v>
      </c>
      <c r="NN282" s="475">
        <v>0.16411099999999998</v>
      </c>
      <c r="NO282" s="475">
        <v>1.6649000000000001E-2</v>
      </c>
      <c r="NP282" s="475">
        <v>8.8706662138209342E-3</v>
      </c>
      <c r="NQ282" s="475">
        <v>0.13699996149292504</v>
      </c>
      <c r="NR282" s="475">
        <v>0.19401333903284648</v>
      </c>
      <c r="NS282" s="475">
        <v>0</v>
      </c>
      <c r="NT282" s="475">
        <v>1.2666417603901117</v>
      </c>
      <c r="NU282" s="475">
        <v>6.4792083039871794E-3</v>
      </c>
      <c r="NV282" s="475">
        <v>0</v>
      </c>
      <c r="NW282" s="475">
        <v>9.9835847895093408E-2</v>
      </c>
      <c r="NX282" s="475">
        <v>0</v>
      </c>
      <c r="NY282" s="475">
        <v>0</v>
      </c>
      <c r="NZ282" s="475">
        <v>0.2823511692401538</v>
      </c>
      <c r="OA282" s="475">
        <v>2.0339997938708995E-2</v>
      </c>
      <c r="OB282" s="475">
        <v>0.24000000000000016</v>
      </c>
      <c r="OC282" s="475">
        <v>0.31324486873100987</v>
      </c>
      <c r="OD282" s="475">
        <v>1.9139743248525799E-15</v>
      </c>
      <c r="OE282" s="475">
        <v>1.6639695771208193E-14</v>
      </c>
      <c r="OF282" s="475">
        <v>0.1099999964237213</v>
      </c>
      <c r="OG282" s="475">
        <v>7.0099863409996035E-2</v>
      </c>
      <c r="OH282" s="475">
        <v>0.34278301341234901</v>
      </c>
      <c r="OI282" s="475">
        <v>0.11</v>
      </c>
      <c r="OJ282" s="475">
        <v>4.4127E-2</v>
      </c>
      <c r="OK282" s="475">
        <v>5.6475563999999999E-2</v>
      </c>
      <c r="OL282" s="475">
        <v>0.65502978698174008</v>
      </c>
      <c r="OM282" s="475" t="s">
        <v>1395</v>
      </c>
      <c r="ON282" s="475">
        <v>1</v>
      </c>
      <c r="OO282" s="475">
        <v>271</v>
      </c>
      <c r="OP282" s="490"/>
      <c r="OQ282" s="491" t="s">
        <v>1395</v>
      </c>
      <c r="OR282" s="478" t="s">
        <v>1395</v>
      </c>
      <c r="OS282" s="479">
        <v>455975.99999999994</v>
      </c>
      <c r="OT282" s="479">
        <v>2043</v>
      </c>
      <c r="OU282" s="479" t="s">
        <v>1395</v>
      </c>
      <c r="OV282" s="479" t="s">
        <v>1395</v>
      </c>
      <c r="OW282" s="479">
        <v>0</v>
      </c>
      <c r="OX282" s="479">
        <v>1</v>
      </c>
      <c r="OY282" s="480">
        <v>1</v>
      </c>
      <c r="OZ282" s="480">
        <v>0.64461645800459044</v>
      </c>
      <c r="PA282" s="481"/>
      <c r="PB282" s="482">
        <v>2.087123220603643</v>
      </c>
      <c r="PC282" s="483"/>
      <c r="PD282" s="478">
        <v>45.959110405616748</v>
      </c>
      <c r="PE282" s="479">
        <v>3.2153514310543615E-12</v>
      </c>
      <c r="PF282" s="479">
        <v>60.529492293208975</v>
      </c>
      <c r="PG282" s="480">
        <v>2.087123220603643</v>
      </c>
      <c r="PH282" s="483"/>
      <c r="PI282" s="478">
        <v>2.087123220603643</v>
      </c>
      <c r="PJ282" s="479">
        <v>152865</v>
      </c>
      <c r="PK282" s="479">
        <v>295</v>
      </c>
      <c r="PL282" s="479">
        <v>-2.0191601161846595E-2</v>
      </c>
      <c r="PM282" s="484">
        <v>36</v>
      </c>
      <c r="PN282" s="479">
        <v>7416</v>
      </c>
      <c r="PO282" s="485">
        <v>2040</v>
      </c>
      <c r="PP282" s="479">
        <v>33</v>
      </c>
      <c r="PQ282" s="479">
        <v>0</v>
      </c>
      <c r="PR282" s="486" t="s">
        <v>2153</v>
      </c>
      <c r="PS282" s="486" t="s">
        <v>1657</v>
      </c>
      <c r="PT282" s="479">
        <v>1</v>
      </c>
      <c r="PU282" s="487" t="s">
        <v>2152</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row>
    <row r="283" spans="1:457" x14ac:dyDescent="0.35">
      <c r="A283" s="459" t="s">
        <v>2154</v>
      </c>
      <c r="B283" s="460">
        <v>2.0669316194417964</v>
      </c>
      <c r="C283" s="488">
        <f>NPV(About!A$94,'H2 Data'!AE$2:BH$2)/30*AB283+B283</f>
        <v>2.0669316194417964</v>
      </c>
      <c r="D283" s="462" t="s">
        <v>1592</v>
      </c>
      <c r="E283" s="463" t="s">
        <v>2154</v>
      </c>
      <c r="F283" s="463" t="s">
        <v>1391</v>
      </c>
      <c r="G283" s="463" t="s">
        <v>1392</v>
      </c>
      <c r="H283" s="463" t="s">
        <v>2057</v>
      </c>
      <c r="I283" s="463" t="s">
        <v>1394</v>
      </c>
      <c r="J283" s="464">
        <v>2044</v>
      </c>
      <c r="K283" s="465">
        <v>310</v>
      </c>
      <c r="L283" s="466">
        <v>0.16</v>
      </c>
      <c r="M283" s="466">
        <v>2.3300000000000001E-2</v>
      </c>
      <c r="N283" s="466">
        <v>0.25</v>
      </c>
      <c r="O283" s="471">
        <v>0.11</v>
      </c>
      <c r="P283" s="465">
        <v>1</v>
      </c>
      <c r="Q283" s="465">
        <v>2</v>
      </c>
      <c r="R283" s="465">
        <v>30</v>
      </c>
      <c r="S283" s="467" t="s">
        <v>1395</v>
      </c>
      <c r="T283" s="468">
        <v>16456</v>
      </c>
      <c r="U283" s="468">
        <v>162204.00000000003</v>
      </c>
      <c r="V283" s="468">
        <v>56419</v>
      </c>
      <c r="W283" s="468">
        <v>4702.0000000000009</v>
      </c>
      <c r="X283" s="465">
        <v>0</v>
      </c>
      <c r="Y283" s="469" t="s">
        <v>2116</v>
      </c>
      <c r="Z283" s="470">
        <v>21.79</v>
      </c>
      <c r="AA283" s="469" t="s">
        <v>1397</v>
      </c>
      <c r="AB283" s="465">
        <v>0</v>
      </c>
      <c r="AC283" s="466">
        <v>0</v>
      </c>
      <c r="AD283" s="466">
        <v>0.7</v>
      </c>
      <c r="AE283" s="466">
        <v>0.7</v>
      </c>
      <c r="AF283" s="467" t="s">
        <v>1398</v>
      </c>
      <c r="AG283" s="465">
        <v>441.27</v>
      </c>
      <c r="AH283" s="465">
        <v>441.27</v>
      </c>
      <c r="AI283" s="465">
        <v>441.27</v>
      </c>
      <c r="AJ283" s="465">
        <v>30</v>
      </c>
      <c r="AK283" s="469" t="s">
        <v>1399</v>
      </c>
      <c r="AL283" s="466">
        <v>0.91</v>
      </c>
      <c r="AM283" s="466">
        <v>0.01</v>
      </c>
      <c r="AN283" s="469" t="s">
        <v>1400</v>
      </c>
      <c r="AO283" s="466"/>
      <c r="AP283" s="466"/>
      <c r="AQ283" s="466"/>
      <c r="AR283" s="466"/>
      <c r="AS283" s="466"/>
      <c r="AT283" s="466"/>
      <c r="AU283" s="466"/>
      <c r="AV283" s="466"/>
      <c r="AW283" s="466"/>
      <c r="AX283" s="466"/>
      <c r="AY283" s="466"/>
      <c r="AZ283" s="466"/>
      <c r="BA283" s="466"/>
      <c r="BB283" s="466"/>
      <c r="BC283" s="466"/>
      <c r="BD283" s="466"/>
      <c r="BE283" s="466"/>
      <c r="BF283" s="466"/>
      <c r="BG283" s="466"/>
      <c r="BH283" s="466"/>
      <c r="BI283" s="466"/>
      <c r="BJ283" s="466"/>
      <c r="BK283" s="466"/>
      <c r="BL283" s="466"/>
      <c r="BM283" s="466"/>
      <c r="BN283" s="466"/>
      <c r="BO283" s="466"/>
      <c r="BP283" s="466"/>
      <c r="BQ283" s="466"/>
      <c r="BR283" s="466"/>
      <c r="BS283" s="466"/>
      <c r="BT283" s="466"/>
      <c r="BU283" s="466"/>
      <c r="BV283" s="466"/>
      <c r="BW283" s="466"/>
      <c r="BX283" s="466"/>
      <c r="BY283" s="466"/>
      <c r="BZ283" s="466"/>
      <c r="CA283" s="466"/>
      <c r="CB283" s="466"/>
      <c r="CC283" s="466"/>
      <c r="CD283" s="466"/>
      <c r="CE283" s="466"/>
      <c r="CF283" s="466"/>
      <c r="CG283" s="466"/>
      <c r="CH283" s="466"/>
      <c r="CI283" s="466"/>
      <c r="CJ283" s="466"/>
      <c r="CK283" s="466"/>
      <c r="CL283" s="466"/>
      <c r="CM283" s="466"/>
      <c r="CN283" s="466"/>
      <c r="CO283" s="466"/>
      <c r="CP283" s="466"/>
      <c r="CQ283" s="466"/>
      <c r="CR283" s="466"/>
      <c r="CS283" s="466"/>
      <c r="CT283" s="466"/>
      <c r="CU283" s="466"/>
      <c r="CV283" s="466"/>
      <c r="CW283" s="466"/>
      <c r="CX283" s="466"/>
      <c r="CY283" s="466"/>
      <c r="CZ283" s="466"/>
      <c r="DA283" s="466"/>
      <c r="DB283" s="466"/>
      <c r="DC283" s="466"/>
      <c r="DD283" s="466"/>
      <c r="DE283" s="466"/>
      <c r="DF283" s="466"/>
      <c r="DG283" s="466"/>
      <c r="DH283" s="466"/>
      <c r="DI283" s="466"/>
      <c r="DJ283" s="466"/>
      <c r="DK283" s="466"/>
      <c r="DL283" s="466"/>
      <c r="DM283" s="466"/>
      <c r="DN283" s="466"/>
      <c r="DO283" s="466"/>
      <c r="DP283" s="466"/>
      <c r="DQ283" s="466"/>
      <c r="DR283" s="466"/>
      <c r="DS283" s="466"/>
      <c r="DT283" s="466"/>
      <c r="DU283" s="466"/>
      <c r="DV283" s="466"/>
      <c r="DW283" s="471"/>
      <c r="DX283" s="466"/>
      <c r="DY283" s="466"/>
      <c r="DZ283" s="466"/>
      <c r="EA283" s="466"/>
      <c r="EB283" s="466"/>
      <c r="EC283" s="466"/>
      <c r="ED283" s="466"/>
      <c r="EE283" s="466"/>
      <c r="EF283" s="466"/>
      <c r="EG283" s="466"/>
      <c r="EH283" s="466"/>
      <c r="EI283" s="466"/>
      <c r="EJ283" s="466"/>
      <c r="EK283" s="465"/>
      <c r="EL283" s="465"/>
      <c r="EM283" s="465"/>
      <c r="EN283" s="465"/>
      <c r="EO283" s="466"/>
      <c r="EP283" s="466"/>
      <c r="EQ283" s="466"/>
      <c r="ER283" s="465"/>
      <c r="ES283" s="465"/>
      <c r="ET283" s="465"/>
      <c r="EU283" s="465"/>
      <c r="EV283" s="465"/>
      <c r="EW283" s="467"/>
      <c r="EX283" s="467" t="s">
        <v>1401</v>
      </c>
      <c r="EY283" s="467">
        <v>0</v>
      </c>
      <c r="EZ283" s="467">
        <v>0</v>
      </c>
      <c r="FA283" s="467">
        <v>0</v>
      </c>
      <c r="FB283" s="469" t="s">
        <v>1402</v>
      </c>
      <c r="FC283" s="467">
        <v>100</v>
      </c>
      <c r="FD283" s="469" t="s">
        <v>2059</v>
      </c>
      <c r="FE283" s="467">
        <v>0</v>
      </c>
      <c r="FF283" s="469" t="s">
        <v>1404</v>
      </c>
      <c r="FG283" s="467">
        <v>0</v>
      </c>
      <c r="FH283" s="469" t="s">
        <v>1405</v>
      </c>
      <c r="FI283" s="467">
        <v>0</v>
      </c>
      <c r="FJ283" s="469" t="s">
        <v>1405</v>
      </c>
      <c r="FK283" s="467">
        <v>0</v>
      </c>
      <c r="FL283" s="472">
        <v>1</v>
      </c>
      <c r="FM283" s="473">
        <v>0</v>
      </c>
      <c r="FN283" s="473">
        <v>0</v>
      </c>
      <c r="FO283" s="473">
        <v>0</v>
      </c>
      <c r="FP283" s="473">
        <v>0</v>
      </c>
      <c r="FQ283" s="473">
        <v>0</v>
      </c>
      <c r="FR283" s="473">
        <v>0</v>
      </c>
      <c r="FS283" s="473">
        <v>0</v>
      </c>
      <c r="FT283" s="473">
        <v>0</v>
      </c>
      <c r="FU283" s="473">
        <v>0</v>
      </c>
      <c r="FV283" s="473">
        <v>97953.000000000015</v>
      </c>
      <c r="FW283" s="473">
        <v>0</v>
      </c>
      <c r="FX283" s="473">
        <v>0</v>
      </c>
      <c r="FY283" s="473">
        <v>0</v>
      </c>
      <c r="FZ283" s="473">
        <v>0</v>
      </c>
      <c r="GA283" s="473">
        <v>0</v>
      </c>
      <c r="GB283" s="473">
        <v>0</v>
      </c>
      <c r="GC283" s="473">
        <v>0</v>
      </c>
      <c r="GD283" s="473">
        <v>0</v>
      </c>
      <c r="GE283" s="473">
        <v>0</v>
      </c>
      <c r="GF283" s="473">
        <v>119756.00000000001</v>
      </c>
      <c r="GG283" s="473">
        <v>0</v>
      </c>
      <c r="GH283" s="473">
        <v>0</v>
      </c>
      <c r="GI283" s="473">
        <v>0</v>
      </c>
      <c r="GJ283" s="473">
        <v>0</v>
      </c>
      <c r="GK283" s="473">
        <v>0</v>
      </c>
      <c r="GL283" s="473">
        <v>0</v>
      </c>
      <c r="GM283" s="473">
        <v>0</v>
      </c>
      <c r="GN283" s="473">
        <v>0</v>
      </c>
      <c r="GO283" s="473">
        <v>0</v>
      </c>
      <c r="GP283" s="473">
        <v>0</v>
      </c>
      <c r="GQ283" s="473">
        <v>0</v>
      </c>
      <c r="GR283" s="473">
        <v>0</v>
      </c>
      <c r="GS283" s="473">
        <v>0</v>
      </c>
      <c r="GT283" s="473">
        <v>0</v>
      </c>
      <c r="GU283" s="473">
        <v>0</v>
      </c>
      <c r="GV283" s="473">
        <v>0</v>
      </c>
      <c r="GW283" s="473">
        <v>0</v>
      </c>
      <c r="GX283" s="473">
        <v>0</v>
      </c>
      <c r="GY283" s="473">
        <v>0</v>
      </c>
      <c r="GZ283" s="473">
        <v>0</v>
      </c>
      <c r="HA283" s="473">
        <v>0</v>
      </c>
      <c r="HB283" s="473">
        <v>0</v>
      </c>
      <c r="HC283" s="473">
        <v>0</v>
      </c>
      <c r="HD283" s="473">
        <v>0</v>
      </c>
      <c r="HE283" s="473">
        <v>0</v>
      </c>
      <c r="HF283" s="473">
        <v>0</v>
      </c>
      <c r="HG283" s="473">
        <v>0</v>
      </c>
      <c r="HH283" s="473">
        <v>0</v>
      </c>
      <c r="HI283" s="473">
        <v>0</v>
      </c>
      <c r="HJ283" s="473">
        <v>0</v>
      </c>
      <c r="HK283" s="473">
        <v>0</v>
      </c>
      <c r="HL283" s="473">
        <v>0</v>
      </c>
      <c r="HM283" s="473">
        <v>0</v>
      </c>
      <c r="HN283" s="473">
        <v>0</v>
      </c>
      <c r="HO283" s="473">
        <v>0</v>
      </c>
      <c r="HP283" s="473">
        <v>0</v>
      </c>
      <c r="HQ283" s="473">
        <v>0</v>
      </c>
      <c r="HR283" s="473">
        <v>0</v>
      </c>
      <c r="HS283" s="473">
        <v>0</v>
      </c>
      <c r="HT283" s="473">
        <v>0</v>
      </c>
      <c r="HU283" s="473">
        <v>0</v>
      </c>
      <c r="HV283" s="473">
        <v>0</v>
      </c>
      <c r="HW283" s="473">
        <v>0</v>
      </c>
      <c r="HX283" s="473">
        <v>0</v>
      </c>
      <c r="HY283" s="473">
        <v>0</v>
      </c>
      <c r="HZ283" s="473">
        <v>0</v>
      </c>
      <c r="IA283" s="473">
        <v>0</v>
      </c>
      <c r="IB283" s="473">
        <v>0</v>
      </c>
      <c r="IC283" s="473">
        <v>0</v>
      </c>
      <c r="ID283" s="473">
        <v>0</v>
      </c>
      <c r="IE283" s="473">
        <v>0</v>
      </c>
      <c r="IF283" s="473">
        <v>0</v>
      </c>
      <c r="IG283" s="473">
        <v>0</v>
      </c>
      <c r="IH283" s="473">
        <v>0</v>
      </c>
      <c r="II283" s="473">
        <v>0</v>
      </c>
      <c r="IJ283" s="473">
        <v>0</v>
      </c>
      <c r="IK283" s="473">
        <v>0</v>
      </c>
      <c r="IL283" s="473">
        <v>0</v>
      </c>
      <c r="IM283" s="473">
        <v>0</v>
      </c>
      <c r="IN283" s="473">
        <v>0</v>
      </c>
      <c r="IO283" s="473">
        <v>0</v>
      </c>
      <c r="IP283" s="473">
        <v>0</v>
      </c>
      <c r="IQ283" s="473">
        <v>0</v>
      </c>
      <c r="IR283" s="473">
        <v>0</v>
      </c>
      <c r="IS283" s="473">
        <v>0</v>
      </c>
      <c r="IT283" s="473">
        <v>0</v>
      </c>
      <c r="IU283" s="473">
        <v>0</v>
      </c>
      <c r="IV283" s="473">
        <v>0</v>
      </c>
      <c r="IW283" s="473">
        <v>0</v>
      </c>
      <c r="IX283" s="473">
        <v>0</v>
      </c>
      <c r="IY283" s="473">
        <v>0</v>
      </c>
      <c r="IZ283" s="473">
        <v>0</v>
      </c>
      <c r="JA283" s="473">
        <v>0</v>
      </c>
      <c r="JB283" s="473">
        <v>0</v>
      </c>
      <c r="JC283" s="473">
        <v>0</v>
      </c>
      <c r="JD283" s="473">
        <v>0</v>
      </c>
      <c r="JE283" s="473">
        <v>0</v>
      </c>
      <c r="JF283" s="473">
        <v>0</v>
      </c>
      <c r="JG283" s="473">
        <v>0</v>
      </c>
      <c r="JH283" s="473">
        <v>0</v>
      </c>
      <c r="JI283" s="467" t="s">
        <v>1406</v>
      </c>
      <c r="JJ283" s="467" t="s">
        <v>1406</v>
      </c>
      <c r="JK283" s="395"/>
      <c r="JL283" s="395"/>
      <c r="JM283" s="395"/>
      <c r="JN283" s="395"/>
      <c r="JO283" s="395"/>
      <c r="JP283" s="395"/>
      <c r="JQ283" s="395"/>
      <c r="JR283" s="395"/>
      <c r="JS283" s="395"/>
      <c r="JT283" s="395"/>
      <c r="JU283" s="395"/>
      <c r="JV283" s="395"/>
      <c r="JW283" s="395"/>
      <c r="JX283" s="395"/>
      <c r="JY283" s="395"/>
      <c r="JZ283" s="395"/>
      <c r="KA283" s="395"/>
      <c r="KB283" s="395"/>
      <c r="KC283" s="395"/>
      <c r="KD283" s="395"/>
      <c r="KE283" s="395"/>
      <c r="KF283" s="395"/>
      <c r="KG283" s="395"/>
      <c r="KH283" s="395"/>
      <c r="KI283" s="395"/>
      <c r="KJ283" s="395"/>
      <c r="KK283" s="395"/>
      <c r="KL283" s="395"/>
      <c r="KM283" s="395"/>
      <c r="KN283" s="395"/>
      <c r="KO283" s="395"/>
      <c r="KP283" s="395"/>
      <c r="KQ283" s="395"/>
      <c r="KR283" s="395"/>
      <c r="KS283" s="395"/>
      <c r="KT283" s="395"/>
      <c r="KU283" s="395"/>
      <c r="KV283" s="395"/>
      <c r="KW283" s="395"/>
      <c r="KX283" s="395"/>
      <c r="KY283" s="395"/>
      <c r="KZ283" s="395"/>
      <c r="LA283" s="395"/>
      <c r="LB283" s="395"/>
      <c r="LC283" s="395"/>
      <c r="LD283" s="395"/>
      <c r="LE283" s="395"/>
      <c r="LF283" s="395"/>
      <c r="LG283" s="395"/>
      <c r="LH283" s="395"/>
      <c r="LI283" s="395"/>
      <c r="LJ283" s="395"/>
      <c r="LK283" s="395"/>
      <c r="LL283" s="395"/>
      <c r="LM283" s="395"/>
      <c r="LN283" s="395"/>
      <c r="LO283" s="395"/>
      <c r="LP283" s="395"/>
      <c r="LQ283" s="395"/>
      <c r="LR283" s="395"/>
      <c r="LS283" s="395"/>
      <c r="LT283" s="395"/>
      <c r="LU283" s="395"/>
      <c r="LV283" s="395"/>
      <c r="LW283" s="395"/>
      <c r="LX283" s="395"/>
      <c r="LY283" s="395"/>
      <c r="LZ283" s="395"/>
      <c r="MA283" s="395"/>
      <c r="MB283" s="395"/>
      <c r="MC283" s="395"/>
      <c r="MD283" s="395"/>
      <c r="ME283" s="395"/>
      <c r="MF283" s="395"/>
      <c r="MG283" s="395"/>
      <c r="MH283" s="395"/>
      <c r="MI283" s="395"/>
      <c r="MJ283" s="395"/>
      <c r="MK283" s="395"/>
      <c r="ML283" s="395"/>
      <c r="MM283" s="395"/>
      <c r="MN283" s="395"/>
      <c r="MO283" s="395"/>
      <c r="MP283" s="395"/>
      <c r="MQ283" s="395"/>
      <c r="MR283" s="395"/>
      <c r="MS283" s="395"/>
      <c r="MT283" s="395"/>
      <c r="MU283" s="395"/>
      <c r="MV283" s="395"/>
      <c r="MW283" s="395"/>
      <c r="MX283" s="395"/>
      <c r="MY283" s="395"/>
      <c r="MZ283" s="395"/>
      <c r="NA283" s="395"/>
      <c r="NB283" s="395"/>
      <c r="NC283" s="395"/>
      <c r="ND283" s="395"/>
      <c r="NE283" s="395"/>
      <c r="NF283" s="395"/>
      <c r="NG283" s="489"/>
      <c r="NH283" s="475">
        <v>2.0669316194417964</v>
      </c>
      <c r="NI283" s="475">
        <v>2.8970113578096219</v>
      </c>
      <c r="NJ283" s="475">
        <v>1.7603205422385488</v>
      </c>
      <c r="NK283" s="475">
        <v>723.96100906494871</v>
      </c>
      <c r="NL283" s="475">
        <v>2.2214927400398703</v>
      </c>
      <c r="NM283" s="475">
        <v>5.6418999999999997E-2</v>
      </c>
      <c r="NN283" s="475">
        <v>0.16220400000000004</v>
      </c>
      <c r="NO283" s="475">
        <v>1.6455999999999998E-2</v>
      </c>
      <c r="NP283" s="475">
        <v>8.7675996060642726E-3</v>
      </c>
      <c r="NQ283" s="475">
        <v>0.13540843899645696</v>
      </c>
      <c r="NR283" s="475">
        <v>0.19177017370046576</v>
      </c>
      <c r="NS283" s="475">
        <v>0</v>
      </c>
      <c r="NT283" s="475">
        <v>1.267771183336954</v>
      </c>
      <c r="NU283" s="475">
        <v>6.6322526998232809E-3</v>
      </c>
      <c r="NV283" s="475">
        <v>0</v>
      </c>
      <c r="NW283" s="475">
        <v>9.8932521913480981E-2</v>
      </c>
      <c r="NX283" s="475">
        <v>0</v>
      </c>
      <c r="NY283" s="475">
        <v>0</v>
      </c>
      <c r="NZ283" s="475">
        <v>0.27988317018056125</v>
      </c>
      <c r="OA283" s="475">
        <v>2.034000056165192E-2</v>
      </c>
      <c r="OB283" s="475">
        <v>0.24000000000000016</v>
      </c>
      <c r="OC283" s="475">
        <v>0.30995624272151046</v>
      </c>
      <c r="OD283" s="475">
        <v>-2.1086995730217656E-16</v>
      </c>
      <c r="OE283" s="475">
        <v>-1.833259668760781E-15</v>
      </c>
      <c r="OF283" s="475">
        <v>0.1099999964237213</v>
      </c>
      <c r="OG283" s="475">
        <v>7.0170232653617839E-2</v>
      </c>
      <c r="OH283" s="475">
        <v>0.34295483554129941</v>
      </c>
      <c r="OI283" s="475">
        <v>0.11</v>
      </c>
      <c r="OJ283" s="475">
        <v>4.4126999999999993E-2</v>
      </c>
      <c r="OK283" s="475">
        <v>5.6475563999999992E-2</v>
      </c>
      <c r="OL283" s="475">
        <v>0.64193657470284282</v>
      </c>
      <c r="OM283" s="475" t="s">
        <v>1395</v>
      </c>
      <c r="ON283" s="475">
        <v>1</v>
      </c>
      <c r="OO283" s="475">
        <v>272</v>
      </c>
      <c r="OP283" s="490"/>
      <c r="OQ283" s="491" t="s">
        <v>1395</v>
      </c>
      <c r="OR283" s="478" t="s">
        <v>1395</v>
      </c>
      <c r="OS283" s="479">
        <v>457490.00000000006</v>
      </c>
      <c r="OT283" s="479">
        <v>2044</v>
      </c>
      <c r="OU283" s="479" t="s">
        <v>1395</v>
      </c>
      <c r="OV283" s="479" t="s">
        <v>1395</v>
      </c>
      <c r="OW283" s="479">
        <v>0</v>
      </c>
      <c r="OX283" s="479">
        <v>1</v>
      </c>
      <c r="OY283" s="480">
        <v>1</v>
      </c>
      <c r="OZ283" s="480">
        <v>0.63176632809673661</v>
      </c>
      <c r="PA283" s="481"/>
      <c r="PB283" s="482">
        <v>2.0669316194417964</v>
      </c>
      <c r="PC283" s="483"/>
      <c r="PD283" s="478">
        <v>46.780800493816585</v>
      </c>
      <c r="PE283" s="479">
        <v>-3.6481929401460086E-13</v>
      </c>
      <c r="PF283" s="479">
        <v>61.681397115726909</v>
      </c>
      <c r="PG283" s="480">
        <v>2.0669316194417964</v>
      </c>
      <c r="PH283" s="483"/>
      <c r="PI283" s="478">
        <v>2.0669316194417964</v>
      </c>
      <c r="PJ283" s="479">
        <v>153175</v>
      </c>
      <c r="PK283" s="479">
        <v>310</v>
      </c>
      <c r="PL283" s="479">
        <v>-1.524400204045584E-2</v>
      </c>
      <c r="PM283" s="484">
        <v>36</v>
      </c>
      <c r="PN283" s="479">
        <v>7380</v>
      </c>
      <c r="PO283" s="485">
        <v>2041</v>
      </c>
      <c r="PP283" s="479">
        <v>33</v>
      </c>
      <c r="PQ283" s="479">
        <v>0</v>
      </c>
      <c r="PR283" s="486" t="s">
        <v>2155</v>
      </c>
      <c r="PS283" s="486" t="s">
        <v>1657</v>
      </c>
      <c r="PT283" s="479">
        <v>1</v>
      </c>
      <c r="PU283" s="487" t="s">
        <v>2154</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row>
    <row r="284" spans="1:457" x14ac:dyDescent="0.35">
      <c r="A284" s="459" t="s">
        <v>2156</v>
      </c>
      <c r="B284" s="460">
        <v>2.0516876174013405</v>
      </c>
      <c r="C284" s="488">
        <f>NPV(About!A$94,'H2 Data'!AE$2:BH$2)/30*AB284+B284</f>
        <v>2.0516876174013405</v>
      </c>
      <c r="D284" s="462" t="s">
        <v>1592</v>
      </c>
      <c r="E284" s="463" t="s">
        <v>2156</v>
      </c>
      <c r="F284" s="463" t="s">
        <v>1391</v>
      </c>
      <c r="G284" s="463" t="s">
        <v>1392</v>
      </c>
      <c r="H284" s="463" t="s">
        <v>2057</v>
      </c>
      <c r="I284" s="463" t="s">
        <v>1394</v>
      </c>
      <c r="J284" s="464">
        <v>2045</v>
      </c>
      <c r="K284" s="465">
        <v>325</v>
      </c>
      <c r="L284" s="466">
        <v>0.16</v>
      </c>
      <c r="M284" s="466">
        <v>2.3300000000000001E-2</v>
      </c>
      <c r="N284" s="466">
        <v>0.25</v>
      </c>
      <c r="O284" s="471">
        <v>0.11</v>
      </c>
      <c r="P284" s="465">
        <v>1</v>
      </c>
      <c r="Q284" s="465">
        <v>2</v>
      </c>
      <c r="R284" s="465">
        <v>30</v>
      </c>
      <c r="S284" s="467" t="s">
        <v>1395</v>
      </c>
      <c r="T284" s="468">
        <v>16332.999999999998</v>
      </c>
      <c r="U284" s="468">
        <v>160998.99999999997</v>
      </c>
      <c r="V284" s="468">
        <v>56000</v>
      </c>
      <c r="W284" s="468">
        <v>4667</v>
      </c>
      <c r="X284" s="465">
        <v>0</v>
      </c>
      <c r="Y284" s="469" t="s">
        <v>2116</v>
      </c>
      <c r="Z284" s="470">
        <v>21.86</v>
      </c>
      <c r="AA284" s="469" t="s">
        <v>1397</v>
      </c>
      <c r="AB284" s="465">
        <v>0</v>
      </c>
      <c r="AC284" s="466">
        <v>0</v>
      </c>
      <c r="AD284" s="466">
        <v>0.7</v>
      </c>
      <c r="AE284" s="466">
        <v>0.7</v>
      </c>
      <c r="AF284" s="467" t="s">
        <v>1398</v>
      </c>
      <c r="AG284" s="465">
        <v>441.27</v>
      </c>
      <c r="AH284" s="465">
        <v>441.27</v>
      </c>
      <c r="AI284" s="465">
        <v>441.27</v>
      </c>
      <c r="AJ284" s="465">
        <v>30</v>
      </c>
      <c r="AK284" s="469" t="s">
        <v>1399</v>
      </c>
      <c r="AL284" s="466">
        <v>0.91</v>
      </c>
      <c r="AM284" s="466">
        <v>0.01</v>
      </c>
      <c r="AN284" s="469" t="s">
        <v>1400</v>
      </c>
      <c r="AO284" s="466"/>
      <c r="AP284" s="466"/>
      <c r="AQ284" s="466"/>
      <c r="AR284" s="466"/>
      <c r="AS284" s="466"/>
      <c r="AT284" s="466"/>
      <c r="AU284" s="466"/>
      <c r="AV284" s="466"/>
      <c r="AW284" s="466"/>
      <c r="AX284" s="466"/>
      <c r="AY284" s="466"/>
      <c r="AZ284" s="466"/>
      <c r="BA284" s="466"/>
      <c r="BB284" s="466"/>
      <c r="BC284" s="466"/>
      <c r="BD284" s="466"/>
      <c r="BE284" s="466"/>
      <c r="BF284" s="466"/>
      <c r="BG284" s="466"/>
      <c r="BH284" s="466"/>
      <c r="BI284" s="466"/>
      <c r="BJ284" s="466"/>
      <c r="BK284" s="466"/>
      <c r="BL284" s="466"/>
      <c r="BM284" s="466"/>
      <c r="BN284" s="466"/>
      <c r="BO284" s="466"/>
      <c r="BP284" s="466"/>
      <c r="BQ284" s="466"/>
      <c r="BR284" s="466"/>
      <c r="BS284" s="466"/>
      <c r="BT284" s="466"/>
      <c r="BU284" s="466"/>
      <c r="BV284" s="466"/>
      <c r="BW284" s="466"/>
      <c r="BX284" s="466"/>
      <c r="BY284" s="466"/>
      <c r="BZ284" s="466"/>
      <c r="CA284" s="466"/>
      <c r="CB284" s="466"/>
      <c r="CC284" s="466"/>
      <c r="CD284" s="466"/>
      <c r="CE284" s="466"/>
      <c r="CF284" s="466"/>
      <c r="CG284" s="466"/>
      <c r="CH284" s="466"/>
      <c r="CI284" s="466"/>
      <c r="CJ284" s="466"/>
      <c r="CK284" s="466"/>
      <c r="CL284" s="466"/>
      <c r="CM284" s="466"/>
      <c r="CN284" s="466"/>
      <c r="CO284" s="466"/>
      <c r="CP284" s="466"/>
      <c r="CQ284" s="466"/>
      <c r="CR284" s="466"/>
      <c r="CS284" s="466"/>
      <c r="CT284" s="466"/>
      <c r="CU284" s="466"/>
      <c r="CV284" s="466"/>
      <c r="CW284" s="466"/>
      <c r="CX284" s="466"/>
      <c r="CY284" s="466"/>
      <c r="CZ284" s="466"/>
      <c r="DA284" s="466"/>
      <c r="DB284" s="466"/>
      <c r="DC284" s="466"/>
      <c r="DD284" s="466"/>
      <c r="DE284" s="466"/>
      <c r="DF284" s="466"/>
      <c r="DG284" s="466"/>
      <c r="DH284" s="466"/>
      <c r="DI284" s="466"/>
      <c r="DJ284" s="466"/>
      <c r="DK284" s="466"/>
      <c r="DL284" s="466"/>
      <c r="DM284" s="466"/>
      <c r="DN284" s="466"/>
      <c r="DO284" s="466"/>
      <c r="DP284" s="466"/>
      <c r="DQ284" s="466"/>
      <c r="DR284" s="466"/>
      <c r="DS284" s="466"/>
      <c r="DT284" s="466"/>
      <c r="DU284" s="466"/>
      <c r="DV284" s="466"/>
      <c r="DW284" s="471"/>
      <c r="DX284" s="466"/>
      <c r="DY284" s="466"/>
      <c r="DZ284" s="466"/>
      <c r="EA284" s="466"/>
      <c r="EB284" s="466"/>
      <c r="EC284" s="466"/>
      <c r="ED284" s="466"/>
      <c r="EE284" s="466"/>
      <c r="EF284" s="466"/>
      <c r="EG284" s="466"/>
      <c r="EH284" s="466"/>
      <c r="EI284" s="466"/>
      <c r="EJ284" s="466"/>
      <c r="EK284" s="465"/>
      <c r="EL284" s="465"/>
      <c r="EM284" s="465"/>
      <c r="EN284" s="465"/>
      <c r="EO284" s="466"/>
      <c r="EP284" s="466"/>
      <c r="EQ284" s="466"/>
      <c r="ER284" s="465"/>
      <c r="ES284" s="465"/>
      <c r="ET284" s="465"/>
      <c r="EU284" s="465"/>
      <c r="EV284" s="465"/>
      <c r="EW284" s="467"/>
      <c r="EX284" s="467" t="s">
        <v>1401</v>
      </c>
      <c r="EY284" s="467">
        <v>0</v>
      </c>
      <c r="EZ284" s="467">
        <v>0</v>
      </c>
      <c r="FA284" s="467">
        <v>0</v>
      </c>
      <c r="FB284" s="469" t="s">
        <v>1402</v>
      </c>
      <c r="FC284" s="467">
        <v>100</v>
      </c>
      <c r="FD284" s="469" t="s">
        <v>2059</v>
      </c>
      <c r="FE284" s="467">
        <v>0</v>
      </c>
      <c r="FF284" s="469" t="s">
        <v>1404</v>
      </c>
      <c r="FG284" s="467">
        <v>0</v>
      </c>
      <c r="FH284" s="469" t="s">
        <v>1405</v>
      </c>
      <c r="FI284" s="467">
        <v>0</v>
      </c>
      <c r="FJ284" s="469" t="s">
        <v>1405</v>
      </c>
      <c r="FK284" s="467">
        <v>0</v>
      </c>
      <c r="FL284" s="472">
        <v>1</v>
      </c>
      <c r="FM284" s="473">
        <v>0</v>
      </c>
      <c r="FN284" s="473">
        <v>0</v>
      </c>
      <c r="FO284" s="473">
        <v>0</v>
      </c>
      <c r="FP284" s="473">
        <v>0</v>
      </c>
      <c r="FQ284" s="473">
        <v>0</v>
      </c>
      <c r="FR284" s="473">
        <v>0</v>
      </c>
      <c r="FS284" s="473">
        <v>0</v>
      </c>
      <c r="FT284" s="473">
        <v>0</v>
      </c>
      <c r="FU284" s="473">
        <v>0</v>
      </c>
      <c r="FV284" s="473">
        <v>99940.999999999985</v>
      </c>
      <c r="FW284" s="473">
        <v>0</v>
      </c>
      <c r="FX284" s="473">
        <v>0</v>
      </c>
      <c r="FY284" s="473">
        <v>0</v>
      </c>
      <c r="FZ284" s="473">
        <v>0</v>
      </c>
      <c r="GA284" s="473">
        <v>0</v>
      </c>
      <c r="GB284" s="473">
        <v>0</v>
      </c>
      <c r="GC284" s="473">
        <v>0</v>
      </c>
      <c r="GD284" s="473">
        <v>0</v>
      </c>
      <c r="GE284" s="473">
        <v>0</v>
      </c>
      <c r="GF284" s="473">
        <v>122186.99999999999</v>
      </c>
      <c r="GG284" s="473">
        <v>0</v>
      </c>
      <c r="GH284" s="473">
        <v>0</v>
      </c>
      <c r="GI284" s="473">
        <v>0</v>
      </c>
      <c r="GJ284" s="473">
        <v>0</v>
      </c>
      <c r="GK284" s="473">
        <v>0</v>
      </c>
      <c r="GL284" s="473">
        <v>0</v>
      </c>
      <c r="GM284" s="473">
        <v>0</v>
      </c>
      <c r="GN284" s="473">
        <v>0</v>
      </c>
      <c r="GO284" s="473">
        <v>0</v>
      </c>
      <c r="GP284" s="473">
        <v>0</v>
      </c>
      <c r="GQ284" s="473">
        <v>0</v>
      </c>
      <c r="GR284" s="473">
        <v>0</v>
      </c>
      <c r="GS284" s="473">
        <v>0</v>
      </c>
      <c r="GT284" s="473">
        <v>0</v>
      </c>
      <c r="GU284" s="473">
        <v>0</v>
      </c>
      <c r="GV284" s="473">
        <v>0</v>
      </c>
      <c r="GW284" s="473">
        <v>0</v>
      </c>
      <c r="GX284" s="473">
        <v>0</v>
      </c>
      <c r="GY284" s="473">
        <v>0</v>
      </c>
      <c r="GZ284" s="473">
        <v>0</v>
      </c>
      <c r="HA284" s="473">
        <v>0</v>
      </c>
      <c r="HB284" s="473">
        <v>0</v>
      </c>
      <c r="HC284" s="473">
        <v>0</v>
      </c>
      <c r="HD284" s="473">
        <v>0</v>
      </c>
      <c r="HE284" s="473">
        <v>0</v>
      </c>
      <c r="HF284" s="473">
        <v>0</v>
      </c>
      <c r="HG284" s="473">
        <v>0</v>
      </c>
      <c r="HH284" s="473">
        <v>0</v>
      </c>
      <c r="HI284" s="473">
        <v>0</v>
      </c>
      <c r="HJ284" s="473">
        <v>0</v>
      </c>
      <c r="HK284" s="473">
        <v>0</v>
      </c>
      <c r="HL284" s="473">
        <v>0</v>
      </c>
      <c r="HM284" s="473">
        <v>0</v>
      </c>
      <c r="HN284" s="473">
        <v>0</v>
      </c>
      <c r="HO284" s="473">
        <v>0</v>
      </c>
      <c r="HP284" s="473">
        <v>0</v>
      </c>
      <c r="HQ284" s="473">
        <v>0</v>
      </c>
      <c r="HR284" s="473">
        <v>0</v>
      </c>
      <c r="HS284" s="473">
        <v>0</v>
      </c>
      <c r="HT284" s="473">
        <v>0</v>
      </c>
      <c r="HU284" s="473">
        <v>0</v>
      </c>
      <c r="HV284" s="473">
        <v>0</v>
      </c>
      <c r="HW284" s="473">
        <v>0</v>
      </c>
      <c r="HX284" s="473">
        <v>0</v>
      </c>
      <c r="HY284" s="473">
        <v>0</v>
      </c>
      <c r="HZ284" s="473">
        <v>0</v>
      </c>
      <c r="IA284" s="473">
        <v>0</v>
      </c>
      <c r="IB284" s="473">
        <v>0</v>
      </c>
      <c r="IC284" s="473">
        <v>0</v>
      </c>
      <c r="ID284" s="473">
        <v>0</v>
      </c>
      <c r="IE284" s="473">
        <v>0</v>
      </c>
      <c r="IF284" s="473">
        <v>0</v>
      </c>
      <c r="IG284" s="473">
        <v>0</v>
      </c>
      <c r="IH284" s="473">
        <v>0</v>
      </c>
      <c r="II284" s="473">
        <v>0</v>
      </c>
      <c r="IJ284" s="473">
        <v>0</v>
      </c>
      <c r="IK284" s="473">
        <v>0</v>
      </c>
      <c r="IL284" s="473">
        <v>0</v>
      </c>
      <c r="IM284" s="473">
        <v>0</v>
      </c>
      <c r="IN284" s="473">
        <v>0</v>
      </c>
      <c r="IO284" s="473">
        <v>0</v>
      </c>
      <c r="IP284" s="473">
        <v>0</v>
      </c>
      <c r="IQ284" s="473">
        <v>0</v>
      </c>
      <c r="IR284" s="473">
        <v>0</v>
      </c>
      <c r="IS284" s="473">
        <v>0</v>
      </c>
      <c r="IT284" s="473">
        <v>0</v>
      </c>
      <c r="IU284" s="473">
        <v>0</v>
      </c>
      <c r="IV284" s="473">
        <v>0</v>
      </c>
      <c r="IW284" s="473">
        <v>0</v>
      </c>
      <c r="IX284" s="473">
        <v>0</v>
      </c>
      <c r="IY284" s="473">
        <v>0</v>
      </c>
      <c r="IZ284" s="473">
        <v>0</v>
      </c>
      <c r="JA284" s="473">
        <v>0</v>
      </c>
      <c r="JB284" s="473">
        <v>0</v>
      </c>
      <c r="JC284" s="473">
        <v>0</v>
      </c>
      <c r="JD284" s="473">
        <v>0</v>
      </c>
      <c r="JE284" s="473">
        <v>0</v>
      </c>
      <c r="JF284" s="473">
        <v>0</v>
      </c>
      <c r="JG284" s="473">
        <v>0</v>
      </c>
      <c r="JH284" s="473">
        <v>0</v>
      </c>
      <c r="JI284" s="467" t="s">
        <v>1406</v>
      </c>
      <c r="JJ284" s="467" t="s">
        <v>1406</v>
      </c>
      <c r="JK284" s="395"/>
      <c r="JL284" s="395"/>
      <c r="JM284" s="395"/>
      <c r="JN284" s="395"/>
      <c r="JO284" s="395"/>
      <c r="JP284" s="395"/>
      <c r="JQ284" s="395"/>
      <c r="JR284" s="395"/>
      <c r="JS284" s="395"/>
      <c r="JT284" s="395"/>
      <c r="JU284" s="395"/>
      <c r="JV284" s="395"/>
      <c r="JW284" s="395"/>
      <c r="JX284" s="395"/>
      <c r="JY284" s="395"/>
      <c r="JZ284" s="395"/>
      <c r="KA284" s="395"/>
      <c r="KB284" s="395"/>
      <c r="KC284" s="395"/>
      <c r="KD284" s="395"/>
      <c r="KE284" s="395"/>
      <c r="KF284" s="395"/>
      <c r="KG284" s="395"/>
      <c r="KH284" s="395"/>
      <c r="KI284" s="395"/>
      <c r="KJ284" s="395"/>
      <c r="KK284" s="395"/>
      <c r="KL284" s="395"/>
      <c r="KM284" s="395"/>
      <c r="KN284" s="395"/>
      <c r="KO284" s="395"/>
      <c r="KP284" s="395"/>
      <c r="KQ284" s="395"/>
      <c r="KR284" s="395"/>
      <c r="KS284" s="395"/>
      <c r="KT284" s="395"/>
      <c r="KU284" s="395"/>
      <c r="KV284" s="395"/>
      <c r="KW284" s="395"/>
      <c r="KX284" s="395"/>
      <c r="KY284" s="395"/>
      <c r="KZ284" s="395"/>
      <c r="LA284" s="395"/>
      <c r="LB284" s="395"/>
      <c r="LC284" s="395"/>
      <c r="LD284" s="395"/>
      <c r="LE284" s="395"/>
      <c r="LF284" s="395"/>
      <c r="LG284" s="395"/>
      <c r="LH284" s="395"/>
      <c r="LI284" s="395"/>
      <c r="LJ284" s="395"/>
      <c r="LK284" s="395"/>
      <c r="LL284" s="395"/>
      <c r="LM284" s="395"/>
      <c r="LN284" s="395"/>
      <c r="LO284" s="395"/>
      <c r="LP284" s="395"/>
      <c r="LQ284" s="395"/>
      <c r="LR284" s="395"/>
      <c r="LS284" s="395"/>
      <c r="LT284" s="395"/>
      <c r="LU284" s="395"/>
      <c r="LV284" s="395"/>
      <c r="LW284" s="395"/>
      <c r="LX284" s="395"/>
      <c r="LY284" s="395"/>
      <c r="LZ284" s="395"/>
      <c r="MA284" s="395"/>
      <c r="MB284" s="395"/>
      <c r="MC284" s="395"/>
      <c r="MD284" s="395"/>
      <c r="ME284" s="395"/>
      <c r="MF284" s="395"/>
      <c r="MG284" s="395"/>
      <c r="MH284" s="395"/>
      <c r="MI284" s="395"/>
      <c r="MJ284" s="395"/>
      <c r="MK284" s="395"/>
      <c r="ML284" s="395"/>
      <c r="MM284" s="395"/>
      <c r="MN284" s="395"/>
      <c r="MO284" s="395"/>
      <c r="MP284" s="395"/>
      <c r="MQ284" s="395"/>
      <c r="MR284" s="395"/>
      <c r="MS284" s="395"/>
      <c r="MT284" s="395"/>
      <c r="MU284" s="395"/>
      <c r="MV284" s="395"/>
      <c r="MW284" s="395"/>
      <c r="MX284" s="395"/>
      <c r="MY284" s="395"/>
      <c r="MZ284" s="395"/>
      <c r="NA284" s="395"/>
      <c r="NB284" s="395"/>
      <c r="NC284" s="395"/>
      <c r="ND284" s="395"/>
      <c r="NE284" s="395"/>
      <c r="NF284" s="395"/>
      <c r="NG284" s="489"/>
      <c r="NH284" s="475">
        <v>2.0516876174013405</v>
      </c>
      <c r="NI284" s="475">
        <v>2.8756453645497184</v>
      </c>
      <c r="NJ284" s="475">
        <v>1.7573433426470564</v>
      </c>
      <c r="NK284" s="475">
        <v>726.21494748683051</v>
      </c>
      <c r="NL284" s="475">
        <v>2.2173534025749855</v>
      </c>
      <c r="NM284" s="475">
        <v>5.6000000000000001E-2</v>
      </c>
      <c r="NN284" s="475">
        <v>0.16099899999999998</v>
      </c>
      <c r="NO284" s="475">
        <v>1.6332999999999997E-2</v>
      </c>
      <c r="NP284" s="475">
        <v>8.7024711348592833E-3</v>
      </c>
      <c r="NQ284" s="475">
        <v>0.13440214518490076</v>
      </c>
      <c r="NR284" s="475">
        <v>0.19034270478670154</v>
      </c>
      <c r="NS284" s="475">
        <v>0</v>
      </c>
      <c r="NT284" s="475">
        <v>1.2694206885901711</v>
      </c>
      <c r="NU284" s="475">
        <v>6.7883147065923881E-3</v>
      </c>
      <c r="NV284" s="475">
        <v>0</v>
      </c>
      <c r="NW284" s="475">
        <v>9.8460119833588794E-2</v>
      </c>
      <c r="NX284" s="475">
        <v>0</v>
      </c>
      <c r="NY284" s="475">
        <v>0</v>
      </c>
      <c r="NZ284" s="475">
        <v>0.27863558720331255</v>
      </c>
      <c r="OA284" s="475">
        <v>2.0340000312662421E-2</v>
      </c>
      <c r="OB284" s="475">
        <v>0.24000000000000016</v>
      </c>
      <c r="OC284" s="475">
        <v>0.30799391391319447</v>
      </c>
      <c r="OD284" s="475">
        <v>-1.2188662490323585E-15</v>
      </c>
      <c r="OE284" s="475">
        <v>-1.0596570343886028E-14</v>
      </c>
      <c r="OF284" s="475">
        <v>0.1099999964237213</v>
      </c>
      <c r="OG284" s="475">
        <v>7.0245966315269484E-2</v>
      </c>
      <c r="OH284" s="475">
        <v>0.34311115446293411</v>
      </c>
      <c r="OI284" s="475">
        <v>0.11</v>
      </c>
      <c r="OJ284" s="475">
        <v>4.4127000000000006E-2</v>
      </c>
      <c r="OK284" s="475">
        <v>5.6475564000000006E-2</v>
      </c>
      <c r="OL284" s="475">
        <v>0.62913987544367544</v>
      </c>
      <c r="OM284" s="475" t="s">
        <v>1395</v>
      </c>
      <c r="ON284" s="475">
        <v>1</v>
      </c>
      <c r="OO284" s="475">
        <v>273</v>
      </c>
      <c r="OP284" s="490"/>
      <c r="OQ284" s="491" t="s">
        <v>1395</v>
      </c>
      <c r="OR284" s="478" t="s">
        <v>1395</v>
      </c>
      <c r="OS284" s="479">
        <v>460126.99999999994</v>
      </c>
      <c r="OT284" s="479">
        <v>2045</v>
      </c>
      <c r="OU284" s="479" t="s">
        <v>1395</v>
      </c>
      <c r="OV284" s="479" t="s">
        <v>1395</v>
      </c>
      <c r="OW284" s="479">
        <v>0</v>
      </c>
      <c r="OX284" s="479">
        <v>1</v>
      </c>
      <c r="OY284" s="480">
        <v>1</v>
      </c>
      <c r="OZ284" s="480">
        <v>0.6191723603318785</v>
      </c>
      <c r="PA284" s="481"/>
      <c r="PB284" s="482">
        <v>2.0516876174013405</v>
      </c>
      <c r="PC284" s="483"/>
      <c r="PD284" s="478">
        <v>47.70950126053269</v>
      </c>
      <c r="PE284" s="479">
        <v>-2.1666856075418453E-12</v>
      </c>
      <c r="PF284" s="479">
        <v>62.975657106946109</v>
      </c>
      <c r="PG284" s="480">
        <v>2.0516876174013405</v>
      </c>
      <c r="PH284" s="483"/>
      <c r="PI284" s="478">
        <v>2.0516876174013405</v>
      </c>
      <c r="PJ284" s="479">
        <v>153500</v>
      </c>
      <c r="PK284" s="479">
        <v>325</v>
      </c>
      <c r="PL284" s="479">
        <v>-1.2155926309839415E-2</v>
      </c>
      <c r="PM284" s="484">
        <v>36</v>
      </c>
      <c r="PN284" s="479">
        <v>7344</v>
      </c>
      <c r="PO284" s="485">
        <v>2042</v>
      </c>
      <c r="PP284" s="479">
        <v>33</v>
      </c>
      <c r="PQ284" s="479">
        <v>0</v>
      </c>
      <c r="PR284" s="486" t="s">
        <v>2157</v>
      </c>
      <c r="PS284" s="486" t="s">
        <v>1657</v>
      </c>
      <c r="PT284" s="479">
        <v>1</v>
      </c>
      <c r="PU284" s="487" t="s">
        <v>2156</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row>
    <row r="285" spans="1:457" x14ac:dyDescent="0.35">
      <c r="A285" s="459" t="s">
        <v>2158</v>
      </c>
      <c r="B285" s="460">
        <v>2.0395316910915011</v>
      </c>
      <c r="C285" s="488">
        <f>NPV(About!A$94,'H2 Data'!AE$2:BH$2)/30*AB285+B285</f>
        <v>2.0395316910915011</v>
      </c>
      <c r="D285" s="462" t="s">
        <v>1592</v>
      </c>
      <c r="E285" s="463" t="s">
        <v>2158</v>
      </c>
      <c r="F285" s="463" t="s">
        <v>1391</v>
      </c>
      <c r="G285" s="463" t="s">
        <v>1392</v>
      </c>
      <c r="H285" s="463" t="s">
        <v>2057</v>
      </c>
      <c r="I285" s="463" t="s">
        <v>1394</v>
      </c>
      <c r="J285" s="464">
        <v>2046</v>
      </c>
      <c r="K285" s="465">
        <v>340</v>
      </c>
      <c r="L285" s="466">
        <v>0.16</v>
      </c>
      <c r="M285" s="466">
        <v>2.3300000000000001E-2</v>
      </c>
      <c r="N285" s="466">
        <v>0.25</v>
      </c>
      <c r="O285" s="471">
        <v>0.11</v>
      </c>
      <c r="P285" s="465">
        <v>1</v>
      </c>
      <c r="Q285" s="465">
        <v>2</v>
      </c>
      <c r="R285" s="465">
        <v>30</v>
      </c>
      <c r="S285" s="467" t="s">
        <v>1395</v>
      </c>
      <c r="T285" s="468">
        <v>16268</v>
      </c>
      <c r="U285" s="468">
        <v>160361.00000000003</v>
      </c>
      <c r="V285" s="468">
        <v>55778</v>
      </c>
      <c r="W285" s="468">
        <v>4648.0000000000009</v>
      </c>
      <c r="X285" s="465">
        <v>0</v>
      </c>
      <c r="Y285" s="469" t="s">
        <v>2116</v>
      </c>
      <c r="Z285" s="470">
        <v>21.93</v>
      </c>
      <c r="AA285" s="469" t="s">
        <v>1397</v>
      </c>
      <c r="AB285" s="465">
        <v>0</v>
      </c>
      <c r="AC285" s="466">
        <v>0</v>
      </c>
      <c r="AD285" s="466">
        <v>0.7</v>
      </c>
      <c r="AE285" s="466">
        <v>0.7</v>
      </c>
      <c r="AF285" s="467" t="s">
        <v>1398</v>
      </c>
      <c r="AG285" s="465">
        <v>441.27</v>
      </c>
      <c r="AH285" s="465">
        <v>441.27</v>
      </c>
      <c r="AI285" s="465">
        <v>441.27</v>
      </c>
      <c r="AJ285" s="465">
        <v>30</v>
      </c>
      <c r="AK285" s="469" t="s">
        <v>1399</v>
      </c>
      <c r="AL285" s="466">
        <v>0.91</v>
      </c>
      <c r="AM285" s="466">
        <v>0.01</v>
      </c>
      <c r="AN285" s="469" t="s">
        <v>1400</v>
      </c>
      <c r="AO285" s="466"/>
      <c r="AP285" s="466"/>
      <c r="AQ285" s="466"/>
      <c r="AR285" s="466"/>
      <c r="AS285" s="466"/>
      <c r="AT285" s="466"/>
      <c r="AU285" s="466"/>
      <c r="AV285" s="466"/>
      <c r="AW285" s="466"/>
      <c r="AX285" s="466"/>
      <c r="AY285" s="466"/>
      <c r="AZ285" s="466"/>
      <c r="BA285" s="466"/>
      <c r="BB285" s="466"/>
      <c r="BC285" s="466"/>
      <c r="BD285" s="466"/>
      <c r="BE285" s="466"/>
      <c r="BF285" s="466"/>
      <c r="BG285" s="466"/>
      <c r="BH285" s="466"/>
      <c r="BI285" s="466"/>
      <c r="BJ285" s="466"/>
      <c r="BK285" s="466"/>
      <c r="BL285" s="466"/>
      <c r="BM285" s="466"/>
      <c r="BN285" s="466"/>
      <c r="BO285" s="466"/>
      <c r="BP285" s="466"/>
      <c r="BQ285" s="466"/>
      <c r="BR285" s="466"/>
      <c r="BS285" s="466"/>
      <c r="BT285" s="466"/>
      <c r="BU285" s="466"/>
      <c r="BV285" s="466"/>
      <c r="BW285" s="466"/>
      <c r="BX285" s="466"/>
      <c r="BY285" s="466"/>
      <c r="BZ285" s="466"/>
      <c r="CA285" s="466"/>
      <c r="CB285" s="466"/>
      <c r="CC285" s="466"/>
      <c r="CD285" s="466"/>
      <c r="CE285" s="466"/>
      <c r="CF285" s="466"/>
      <c r="CG285" s="466"/>
      <c r="CH285" s="466"/>
      <c r="CI285" s="466"/>
      <c r="CJ285" s="466"/>
      <c r="CK285" s="466"/>
      <c r="CL285" s="466"/>
      <c r="CM285" s="466"/>
      <c r="CN285" s="466"/>
      <c r="CO285" s="466"/>
      <c r="CP285" s="466"/>
      <c r="CQ285" s="466"/>
      <c r="CR285" s="466"/>
      <c r="CS285" s="466"/>
      <c r="CT285" s="466"/>
      <c r="CU285" s="466"/>
      <c r="CV285" s="466"/>
      <c r="CW285" s="466"/>
      <c r="CX285" s="466"/>
      <c r="CY285" s="466"/>
      <c r="CZ285" s="466"/>
      <c r="DA285" s="466"/>
      <c r="DB285" s="466"/>
      <c r="DC285" s="466"/>
      <c r="DD285" s="466"/>
      <c r="DE285" s="466"/>
      <c r="DF285" s="466"/>
      <c r="DG285" s="466"/>
      <c r="DH285" s="466"/>
      <c r="DI285" s="466"/>
      <c r="DJ285" s="466"/>
      <c r="DK285" s="466"/>
      <c r="DL285" s="466"/>
      <c r="DM285" s="466"/>
      <c r="DN285" s="466"/>
      <c r="DO285" s="466"/>
      <c r="DP285" s="466"/>
      <c r="DQ285" s="466"/>
      <c r="DR285" s="466"/>
      <c r="DS285" s="466"/>
      <c r="DT285" s="466"/>
      <c r="DU285" s="466"/>
      <c r="DV285" s="466"/>
      <c r="DW285" s="471"/>
      <c r="DX285" s="466"/>
      <c r="DY285" s="466"/>
      <c r="DZ285" s="466"/>
      <c r="EA285" s="466"/>
      <c r="EB285" s="466"/>
      <c r="EC285" s="466"/>
      <c r="ED285" s="466"/>
      <c r="EE285" s="466"/>
      <c r="EF285" s="466"/>
      <c r="EG285" s="466"/>
      <c r="EH285" s="466"/>
      <c r="EI285" s="466"/>
      <c r="EJ285" s="466"/>
      <c r="EK285" s="465"/>
      <c r="EL285" s="465"/>
      <c r="EM285" s="465"/>
      <c r="EN285" s="465"/>
      <c r="EO285" s="466"/>
      <c r="EP285" s="466"/>
      <c r="EQ285" s="466"/>
      <c r="ER285" s="465"/>
      <c r="ES285" s="465"/>
      <c r="ET285" s="465"/>
      <c r="EU285" s="465"/>
      <c r="EV285" s="465"/>
      <c r="EW285" s="467"/>
      <c r="EX285" s="467" t="s">
        <v>1401</v>
      </c>
      <c r="EY285" s="467">
        <v>0</v>
      </c>
      <c r="EZ285" s="467">
        <v>0</v>
      </c>
      <c r="FA285" s="467">
        <v>0</v>
      </c>
      <c r="FB285" s="469" t="s">
        <v>1402</v>
      </c>
      <c r="FC285" s="467">
        <v>100</v>
      </c>
      <c r="FD285" s="469" t="s">
        <v>2059</v>
      </c>
      <c r="FE285" s="467">
        <v>0</v>
      </c>
      <c r="FF285" s="469" t="s">
        <v>1404</v>
      </c>
      <c r="FG285" s="467">
        <v>0</v>
      </c>
      <c r="FH285" s="469" t="s">
        <v>1405</v>
      </c>
      <c r="FI285" s="467">
        <v>0</v>
      </c>
      <c r="FJ285" s="469" t="s">
        <v>1405</v>
      </c>
      <c r="FK285" s="467">
        <v>0</v>
      </c>
      <c r="FL285" s="472">
        <v>1</v>
      </c>
      <c r="FM285" s="473">
        <v>0</v>
      </c>
      <c r="FN285" s="473">
        <v>0</v>
      </c>
      <c r="FO285" s="473">
        <v>0</v>
      </c>
      <c r="FP285" s="473">
        <v>0</v>
      </c>
      <c r="FQ285" s="473">
        <v>0</v>
      </c>
      <c r="FR285" s="473">
        <v>0</v>
      </c>
      <c r="FS285" s="473">
        <v>0</v>
      </c>
      <c r="FT285" s="473">
        <v>0</v>
      </c>
      <c r="FU285" s="473">
        <v>0</v>
      </c>
      <c r="FV285" s="473">
        <v>101970</v>
      </c>
      <c r="FW285" s="473">
        <v>0</v>
      </c>
      <c r="FX285" s="473">
        <v>0</v>
      </c>
      <c r="FY285" s="473">
        <v>0</v>
      </c>
      <c r="FZ285" s="473">
        <v>0</v>
      </c>
      <c r="GA285" s="473">
        <v>0</v>
      </c>
      <c r="GB285" s="473">
        <v>0</v>
      </c>
      <c r="GC285" s="473">
        <v>0</v>
      </c>
      <c r="GD285" s="473">
        <v>0</v>
      </c>
      <c r="GE285" s="473">
        <v>0</v>
      </c>
      <c r="GF285" s="473">
        <v>124667</v>
      </c>
      <c r="GG285" s="473">
        <v>0</v>
      </c>
      <c r="GH285" s="473">
        <v>0</v>
      </c>
      <c r="GI285" s="473">
        <v>0</v>
      </c>
      <c r="GJ285" s="473">
        <v>0</v>
      </c>
      <c r="GK285" s="473">
        <v>0</v>
      </c>
      <c r="GL285" s="473">
        <v>0</v>
      </c>
      <c r="GM285" s="473">
        <v>0</v>
      </c>
      <c r="GN285" s="473">
        <v>0</v>
      </c>
      <c r="GO285" s="473">
        <v>0</v>
      </c>
      <c r="GP285" s="473">
        <v>0</v>
      </c>
      <c r="GQ285" s="473">
        <v>0</v>
      </c>
      <c r="GR285" s="473">
        <v>0</v>
      </c>
      <c r="GS285" s="473">
        <v>0</v>
      </c>
      <c r="GT285" s="473">
        <v>0</v>
      </c>
      <c r="GU285" s="473">
        <v>0</v>
      </c>
      <c r="GV285" s="473">
        <v>0</v>
      </c>
      <c r="GW285" s="473">
        <v>0</v>
      </c>
      <c r="GX285" s="473">
        <v>0</v>
      </c>
      <c r="GY285" s="473">
        <v>0</v>
      </c>
      <c r="GZ285" s="473">
        <v>0</v>
      </c>
      <c r="HA285" s="473">
        <v>0</v>
      </c>
      <c r="HB285" s="473">
        <v>0</v>
      </c>
      <c r="HC285" s="473">
        <v>0</v>
      </c>
      <c r="HD285" s="473">
        <v>0</v>
      </c>
      <c r="HE285" s="473">
        <v>0</v>
      </c>
      <c r="HF285" s="473">
        <v>0</v>
      </c>
      <c r="HG285" s="473">
        <v>0</v>
      </c>
      <c r="HH285" s="473">
        <v>0</v>
      </c>
      <c r="HI285" s="473">
        <v>0</v>
      </c>
      <c r="HJ285" s="473">
        <v>0</v>
      </c>
      <c r="HK285" s="473">
        <v>0</v>
      </c>
      <c r="HL285" s="473">
        <v>0</v>
      </c>
      <c r="HM285" s="473">
        <v>0</v>
      </c>
      <c r="HN285" s="473">
        <v>0</v>
      </c>
      <c r="HO285" s="473">
        <v>0</v>
      </c>
      <c r="HP285" s="473">
        <v>0</v>
      </c>
      <c r="HQ285" s="473">
        <v>0</v>
      </c>
      <c r="HR285" s="473">
        <v>0</v>
      </c>
      <c r="HS285" s="473">
        <v>0</v>
      </c>
      <c r="HT285" s="473">
        <v>0</v>
      </c>
      <c r="HU285" s="473">
        <v>0</v>
      </c>
      <c r="HV285" s="473">
        <v>0</v>
      </c>
      <c r="HW285" s="473">
        <v>0</v>
      </c>
      <c r="HX285" s="473">
        <v>0</v>
      </c>
      <c r="HY285" s="473">
        <v>0</v>
      </c>
      <c r="HZ285" s="473">
        <v>0</v>
      </c>
      <c r="IA285" s="473">
        <v>0</v>
      </c>
      <c r="IB285" s="473">
        <v>0</v>
      </c>
      <c r="IC285" s="473">
        <v>0</v>
      </c>
      <c r="ID285" s="473">
        <v>0</v>
      </c>
      <c r="IE285" s="473">
        <v>0</v>
      </c>
      <c r="IF285" s="473">
        <v>0</v>
      </c>
      <c r="IG285" s="473">
        <v>0</v>
      </c>
      <c r="IH285" s="473">
        <v>0</v>
      </c>
      <c r="II285" s="473">
        <v>0</v>
      </c>
      <c r="IJ285" s="473">
        <v>0</v>
      </c>
      <c r="IK285" s="473">
        <v>0</v>
      </c>
      <c r="IL285" s="473">
        <v>0</v>
      </c>
      <c r="IM285" s="473">
        <v>0</v>
      </c>
      <c r="IN285" s="473">
        <v>0</v>
      </c>
      <c r="IO285" s="473">
        <v>0</v>
      </c>
      <c r="IP285" s="473">
        <v>0</v>
      </c>
      <c r="IQ285" s="473">
        <v>0</v>
      </c>
      <c r="IR285" s="473">
        <v>0</v>
      </c>
      <c r="IS285" s="473">
        <v>0</v>
      </c>
      <c r="IT285" s="473">
        <v>0</v>
      </c>
      <c r="IU285" s="473">
        <v>0</v>
      </c>
      <c r="IV285" s="473">
        <v>0</v>
      </c>
      <c r="IW285" s="473">
        <v>0</v>
      </c>
      <c r="IX285" s="473">
        <v>0</v>
      </c>
      <c r="IY285" s="473">
        <v>0</v>
      </c>
      <c r="IZ285" s="473">
        <v>0</v>
      </c>
      <c r="JA285" s="473">
        <v>0</v>
      </c>
      <c r="JB285" s="473">
        <v>0</v>
      </c>
      <c r="JC285" s="473">
        <v>0</v>
      </c>
      <c r="JD285" s="473">
        <v>0</v>
      </c>
      <c r="JE285" s="473">
        <v>0</v>
      </c>
      <c r="JF285" s="473">
        <v>0</v>
      </c>
      <c r="JG285" s="473">
        <v>0</v>
      </c>
      <c r="JH285" s="473">
        <v>0</v>
      </c>
      <c r="JI285" s="467" t="s">
        <v>1406</v>
      </c>
      <c r="JJ285" s="467" t="s">
        <v>1406</v>
      </c>
      <c r="JK285" s="395"/>
      <c r="JL285" s="395"/>
      <c r="JM285" s="395"/>
      <c r="JN285" s="395"/>
      <c r="JO285" s="395"/>
      <c r="JP285" s="395"/>
      <c r="JQ285" s="395"/>
      <c r="JR285" s="395"/>
      <c r="JS285" s="395"/>
      <c r="JT285" s="395"/>
      <c r="JU285" s="395"/>
      <c r="JV285" s="395"/>
      <c r="JW285" s="395"/>
      <c r="JX285" s="395"/>
      <c r="JY285" s="395"/>
      <c r="JZ285" s="395"/>
      <c r="KA285" s="395"/>
      <c r="KB285" s="395"/>
      <c r="KC285" s="395"/>
      <c r="KD285" s="395"/>
      <c r="KE285" s="395"/>
      <c r="KF285" s="395"/>
      <c r="KG285" s="395"/>
      <c r="KH285" s="395"/>
      <c r="KI285" s="395"/>
      <c r="KJ285" s="395"/>
      <c r="KK285" s="395"/>
      <c r="KL285" s="395"/>
      <c r="KM285" s="395"/>
      <c r="KN285" s="395"/>
      <c r="KO285" s="395"/>
      <c r="KP285" s="395"/>
      <c r="KQ285" s="395"/>
      <c r="KR285" s="395"/>
      <c r="KS285" s="395"/>
      <c r="KT285" s="395"/>
      <c r="KU285" s="395"/>
      <c r="KV285" s="395"/>
      <c r="KW285" s="395"/>
      <c r="KX285" s="395"/>
      <c r="KY285" s="395"/>
      <c r="KZ285" s="395"/>
      <c r="LA285" s="395"/>
      <c r="LB285" s="395"/>
      <c r="LC285" s="395"/>
      <c r="LD285" s="395"/>
      <c r="LE285" s="395"/>
      <c r="LF285" s="395"/>
      <c r="LG285" s="395"/>
      <c r="LH285" s="395"/>
      <c r="LI285" s="395"/>
      <c r="LJ285" s="395"/>
      <c r="LK285" s="395"/>
      <c r="LL285" s="395"/>
      <c r="LM285" s="395"/>
      <c r="LN285" s="395"/>
      <c r="LO285" s="395"/>
      <c r="LP285" s="395"/>
      <c r="LQ285" s="395"/>
      <c r="LR285" s="395"/>
      <c r="LS285" s="395"/>
      <c r="LT285" s="395"/>
      <c r="LU285" s="395"/>
      <c r="LV285" s="395"/>
      <c r="LW285" s="395"/>
      <c r="LX285" s="395"/>
      <c r="LY285" s="395"/>
      <c r="LZ285" s="395"/>
      <c r="MA285" s="395"/>
      <c r="MB285" s="395"/>
      <c r="MC285" s="395"/>
      <c r="MD285" s="395"/>
      <c r="ME285" s="395"/>
      <c r="MF285" s="395"/>
      <c r="MG285" s="395"/>
      <c r="MH285" s="395"/>
      <c r="MI285" s="395"/>
      <c r="MJ285" s="395"/>
      <c r="MK285" s="395"/>
      <c r="ML285" s="395"/>
      <c r="MM285" s="395"/>
      <c r="MN285" s="395"/>
      <c r="MO285" s="395"/>
      <c r="MP285" s="395"/>
      <c r="MQ285" s="395"/>
      <c r="MR285" s="395"/>
      <c r="MS285" s="395"/>
      <c r="MT285" s="395"/>
      <c r="MU285" s="395"/>
      <c r="MV285" s="395"/>
      <c r="MW285" s="395"/>
      <c r="MX285" s="395"/>
      <c r="MY285" s="395"/>
      <c r="MZ285" s="395"/>
      <c r="NA285" s="395"/>
      <c r="NB285" s="395"/>
      <c r="NC285" s="395"/>
      <c r="ND285" s="395"/>
      <c r="NE285" s="395"/>
      <c r="NF285" s="395"/>
      <c r="NG285" s="489"/>
      <c r="NH285" s="475">
        <v>2.0395316910915011</v>
      </c>
      <c r="NI285" s="475">
        <v>2.8586076182338478</v>
      </c>
      <c r="NJ285" s="475">
        <v>1.7545164126275761</v>
      </c>
      <c r="NK285" s="475">
        <v>728.54510518530424</v>
      </c>
      <c r="NL285" s="475">
        <v>2.216379447362828</v>
      </c>
      <c r="NM285" s="475">
        <v>5.5778000000000001E-2</v>
      </c>
      <c r="NN285" s="475">
        <v>0.16036100000000003</v>
      </c>
      <c r="NO285" s="475">
        <v>1.6268000000000001E-2</v>
      </c>
      <c r="NP285" s="475">
        <v>8.6679819198123044E-3</v>
      </c>
      <c r="NQ285" s="475">
        <v>0.13386933363613757</v>
      </c>
      <c r="NR285" s="475">
        <v>0.1895677940655647</v>
      </c>
      <c r="NS285" s="475">
        <v>0</v>
      </c>
      <c r="NT285" s="475">
        <v>1.2712958204528246</v>
      </c>
      <c r="NU285" s="475">
        <v>6.9485239342750209E-3</v>
      </c>
      <c r="NV285" s="475">
        <v>0</v>
      </c>
      <c r="NW285" s="475">
        <v>9.8247822065766321E-2</v>
      </c>
      <c r="NX285" s="475">
        <v>0</v>
      </c>
      <c r="NY285" s="475">
        <v>0</v>
      </c>
      <c r="NZ285" s="475">
        <v>0.27809478936863552</v>
      </c>
      <c r="OA285" s="475">
        <v>2.0339999604341113E-2</v>
      </c>
      <c r="OB285" s="475">
        <v>0.24000000000000016</v>
      </c>
      <c r="OC285" s="475">
        <v>0.30700765698989929</v>
      </c>
      <c r="OD285" s="475">
        <v>-1.4517899716238109E-15</v>
      </c>
      <c r="OE285" s="475">
        <v>-1.2621560873535678E-14</v>
      </c>
      <c r="OF285" s="475">
        <v>0.1099999964237213</v>
      </c>
      <c r="OG285" s="475">
        <v>7.0298615097999589E-2</v>
      </c>
      <c r="OH285" s="475">
        <v>0.34325330433504125</v>
      </c>
      <c r="OI285" s="475">
        <v>0.11</v>
      </c>
      <c r="OJ285" s="475">
        <v>4.4127E-2</v>
      </c>
      <c r="OK285" s="475">
        <v>5.6475563999999999E-2</v>
      </c>
      <c r="OL285" s="475">
        <v>0.61659829136570199</v>
      </c>
      <c r="OM285" s="475" t="s">
        <v>1395</v>
      </c>
      <c r="ON285" s="475">
        <v>1</v>
      </c>
      <c r="OO285" s="475">
        <v>274</v>
      </c>
      <c r="OP285" s="490"/>
      <c r="OQ285" s="491" t="s">
        <v>1395</v>
      </c>
      <c r="OR285" s="478" t="s">
        <v>1395</v>
      </c>
      <c r="OS285" s="479">
        <v>463692</v>
      </c>
      <c r="OT285" s="479">
        <v>2046</v>
      </c>
      <c r="OU285" s="479" t="s">
        <v>1395</v>
      </c>
      <c r="OV285" s="479" t="s">
        <v>1395</v>
      </c>
      <c r="OW285" s="479">
        <v>0</v>
      </c>
      <c r="OX285" s="479">
        <v>1</v>
      </c>
      <c r="OY285" s="480">
        <v>1</v>
      </c>
      <c r="OZ285" s="480">
        <v>0.60682945146165224</v>
      </c>
      <c r="PA285" s="481"/>
      <c r="PB285" s="482">
        <v>2.0395316910915011</v>
      </c>
      <c r="PC285" s="483"/>
      <c r="PD285" s="478">
        <v>48.722598094485768</v>
      </c>
      <c r="PE285" s="479">
        <v>-2.6460271754567008E-12</v>
      </c>
      <c r="PF285" s="479">
        <v>64.3621348902942</v>
      </c>
      <c r="PG285" s="480">
        <v>2.0395316910915011</v>
      </c>
      <c r="PH285" s="483"/>
      <c r="PI285" s="478">
        <v>2.0395316910915011</v>
      </c>
      <c r="PJ285" s="479">
        <v>153840</v>
      </c>
      <c r="PK285" s="479">
        <v>340</v>
      </c>
      <c r="PL285" s="479">
        <v>-9.0511842778844276E-3</v>
      </c>
      <c r="PM285" s="484">
        <v>36</v>
      </c>
      <c r="PN285" s="479">
        <v>7308</v>
      </c>
      <c r="PO285" s="485">
        <v>2043</v>
      </c>
      <c r="PP285" s="479">
        <v>33</v>
      </c>
      <c r="PQ285" s="479">
        <v>0</v>
      </c>
      <c r="PR285" s="486" t="s">
        <v>2159</v>
      </c>
      <c r="PS285" s="486" t="s">
        <v>1657</v>
      </c>
      <c r="PT285" s="479">
        <v>1</v>
      </c>
      <c r="PU285" s="487" t="s">
        <v>2158</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row>
    <row r="286" spans="1:457" x14ac:dyDescent="0.35">
      <c r="A286" s="459" t="s">
        <v>2160</v>
      </c>
      <c r="B286" s="460">
        <v>2.0304805068136167</v>
      </c>
      <c r="C286" s="488">
        <f>NPV(About!A$94,'H2 Data'!AE$2:BH$2)/30*AB286+B286</f>
        <v>2.0304805068136167</v>
      </c>
      <c r="D286" s="462" t="s">
        <v>1592</v>
      </c>
      <c r="E286" s="463" t="s">
        <v>2160</v>
      </c>
      <c r="F286" s="463" t="s">
        <v>1391</v>
      </c>
      <c r="G286" s="463" t="s">
        <v>1392</v>
      </c>
      <c r="H286" s="463" t="s">
        <v>2057</v>
      </c>
      <c r="I286" s="463" t="s">
        <v>1394</v>
      </c>
      <c r="J286" s="464">
        <v>2047</v>
      </c>
      <c r="K286" s="465">
        <v>355</v>
      </c>
      <c r="L286" s="466">
        <v>0.16</v>
      </c>
      <c r="M286" s="466">
        <v>2.3300000000000001E-2</v>
      </c>
      <c r="N286" s="466">
        <v>0.25</v>
      </c>
      <c r="O286" s="471">
        <v>0.11</v>
      </c>
      <c r="P286" s="465">
        <v>1</v>
      </c>
      <c r="Q286" s="465">
        <v>2</v>
      </c>
      <c r="R286" s="465">
        <v>30</v>
      </c>
      <c r="S286" s="467" t="s">
        <v>1395</v>
      </c>
      <c r="T286" s="468">
        <v>16251</v>
      </c>
      <c r="U286" s="468">
        <v>160191.99999999997</v>
      </c>
      <c r="V286" s="468">
        <v>55719</v>
      </c>
      <c r="W286" s="468">
        <v>4643</v>
      </c>
      <c r="X286" s="465">
        <v>0</v>
      </c>
      <c r="Y286" s="469" t="s">
        <v>2116</v>
      </c>
      <c r="Z286" s="470">
        <v>22</v>
      </c>
      <c r="AA286" s="469" t="s">
        <v>1397</v>
      </c>
      <c r="AB286" s="465">
        <v>0</v>
      </c>
      <c r="AC286" s="466">
        <v>0</v>
      </c>
      <c r="AD286" s="466">
        <v>0.7</v>
      </c>
      <c r="AE286" s="466">
        <v>0.7</v>
      </c>
      <c r="AF286" s="467" t="s">
        <v>1398</v>
      </c>
      <c r="AG286" s="465">
        <v>441.27</v>
      </c>
      <c r="AH286" s="465">
        <v>441.27</v>
      </c>
      <c r="AI286" s="465">
        <v>441.27</v>
      </c>
      <c r="AJ286" s="465">
        <v>30</v>
      </c>
      <c r="AK286" s="469" t="s">
        <v>1399</v>
      </c>
      <c r="AL286" s="466">
        <v>0.91</v>
      </c>
      <c r="AM286" s="466">
        <v>0.01</v>
      </c>
      <c r="AN286" s="469" t="s">
        <v>1400</v>
      </c>
      <c r="AO286" s="466"/>
      <c r="AP286" s="466"/>
      <c r="AQ286" s="466"/>
      <c r="AR286" s="466"/>
      <c r="AS286" s="466"/>
      <c r="AT286" s="466"/>
      <c r="AU286" s="466"/>
      <c r="AV286" s="466"/>
      <c r="AW286" s="466"/>
      <c r="AX286" s="466"/>
      <c r="AY286" s="466"/>
      <c r="AZ286" s="466"/>
      <c r="BA286" s="466"/>
      <c r="BB286" s="466"/>
      <c r="BC286" s="466"/>
      <c r="BD286" s="466"/>
      <c r="BE286" s="466"/>
      <c r="BF286" s="466"/>
      <c r="BG286" s="466"/>
      <c r="BH286" s="466"/>
      <c r="BI286" s="466"/>
      <c r="BJ286" s="466"/>
      <c r="BK286" s="466"/>
      <c r="BL286" s="466"/>
      <c r="BM286" s="466"/>
      <c r="BN286" s="466"/>
      <c r="BO286" s="466"/>
      <c r="BP286" s="466"/>
      <c r="BQ286" s="466"/>
      <c r="BR286" s="466"/>
      <c r="BS286" s="466"/>
      <c r="BT286" s="466"/>
      <c r="BU286" s="466"/>
      <c r="BV286" s="466"/>
      <c r="BW286" s="466"/>
      <c r="BX286" s="466"/>
      <c r="BY286" s="466"/>
      <c r="BZ286" s="466"/>
      <c r="CA286" s="466"/>
      <c r="CB286" s="466"/>
      <c r="CC286" s="466"/>
      <c r="CD286" s="466"/>
      <c r="CE286" s="466"/>
      <c r="CF286" s="466"/>
      <c r="CG286" s="466"/>
      <c r="CH286" s="466"/>
      <c r="CI286" s="466"/>
      <c r="CJ286" s="466"/>
      <c r="CK286" s="466"/>
      <c r="CL286" s="466"/>
      <c r="CM286" s="466"/>
      <c r="CN286" s="466"/>
      <c r="CO286" s="466"/>
      <c r="CP286" s="466"/>
      <c r="CQ286" s="466"/>
      <c r="CR286" s="466"/>
      <c r="CS286" s="466"/>
      <c r="CT286" s="466"/>
      <c r="CU286" s="466"/>
      <c r="CV286" s="466"/>
      <c r="CW286" s="466"/>
      <c r="CX286" s="466"/>
      <c r="CY286" s="466"/>
      <c r="CZ286" s="466"/>
      <c r="DA286" s="466"/>
      <c r="DB286" s="466"/>
      <c r="DC286" s="466"/>
      <c r="DD286" s="466"/>
      <c r="DE286" s="466"/>
      <c r="DF286" s="466"/>
      <c r="DG286" s="466"/>
      <c r="DH286" s="466"/>
      <c r="DI286" s="466"/>
      <c r="DJ286" s="466"/>
      <c r="DK286" s="466"/>
      <c r="DL286" s="466"/>
      <c r="DM286" s="466"/>
      <c r="DN286" s="466"/>
      <c r="DO286" s="466"/>
      <c r="DP286" s="466"/>
      <c r="DQ286" s="466"/>
      <c r="DR286" s="466"/>
      <c r="DS286" s="466"/>
      <c r="DT286" s="466"/>
      <c r="DU286" s="466"/>
      <c r="DV286" s="466"/>
      <c r="DW286" s="471"/>
      <c r="DX286" s="466"/>
      <c r="DY286" s="466"/>
      <c r="DZ286" s="466"/>
      <c r="EA286" s="466"/>
      <c r="EB286" s="466"/>
      <c r="EC286" s="466"/>
      <c r="ED286" s="466"/>
      <c r="EE286" s="466"/>
      <c r="EF286" s="466"/>
      <c r="EG286" s="466"/>
      <c r="EH286" s="466"/>
      <c r="EI286" s="466"/>
      <c r="EJ286" s="466"/>
      <c r="EK286" s="465"/>
      <c r="EL286" s="465"/>
      <c r="EM286" s="465"/>
      <c r="EN286" s="465"/>
      <c r="EO286" s="466"/>
      <c r="EP286" s="466"/>
      <c r="EQ286" s="466"/>
      <c r="ER286" s="465"/>
      <c r="ES286" s="465"/>
      <c r="ET286" s="465"/>
      <c r="EU286" s="465"/>
      <c r="EV286" s="465"/>
      <c r="EW286" s="467"/>
      <c r="EX286" s="467" t="s">
        <v>1401</v>
      </c>
      <c r="EY286" s="467">
        <v>0</v>
      </c>
      <c r="EZ286" s="467">
        <v>0</v>
      </c>
      <c r="FA286" s="467">
        <v>0</v>
      </c>
      <c r="FB286" s="469" t="s">
        <v>1402</v>
      </c>
      <c r="FC286" s="467">
        <v>100</v>
      </c>
      <c r="FD286" s="469" t="s">
        <v>2059</v>
      </c>
      <c r="FE286" s="467">
        <v>0</v>
      </c>
      <c r="FF286" s="469" t="s">
        <v>1404</v>
      </c>
      <c r="FG286" s="467">
        <v>0</v>
      </c>
      <c r="FH286" s="469" t="s">
        <v>1405</v>
      </c>
      <c r="FI286" s="467">
        <v>0</v>
      </c>
      <c r="FJ286" s="469" t="s">
        <v>1405</v>
      </c>
      <c r="FK286" s="467">
        <v>0</v>
      </c>
      <c r="FL286" s="472">
        <v>1</v>
      </c>
      <c r="FM286" s="473">
        <v>0</v>
      </c>
      <c r="FN286" s="473">
        <v>0</v>
      </c>
      <c r="FO286" s="473">
        <v>0</v>
      </c>
      <c r="FP286" s="473">
        <v>0</v>
      </c>
      <c r="FQ286" s="473">
        <v>0</v>
      </c>
      <c r="FR286" s="473">
        <v>0</v>
      </c>
      <c r="FS286" s="473">
        <v>0</v>
      </c>
      <c r="FT286" s="473">
        <v>0</v>
      </c>
      <c r="FU286" s="473">
        <v>0</v>
      </c>
      <c r="FV286" s="473">
        <v>104040</v>
      </c>
      <c r="FW286" s="473">
        <v>0</v>
      </c>
      <c r="FX286" s="473">
        <v>0</v>
      </c>
      <c r="FY286" s="473">
        <v>0</v>
      </c>
      <c r="FZ286" s="473">
        <v>0</v>
      </c>
      <c r="GA286" s="473">
        <v>0</v>
      </c>
      <c r="GB286" s="473">
        <v>0</v>
      </c>
      <c r="GC286" s="473">
        <v>0</v>
      </c>
      <c r="GD286" s="473">
        <v>0</v>
      </c>
      <c r="GE286" s="473">
        <v>0</v>
      </c>
      <c r="GF286" s="473">
        <v>127198</v>
      </c>
      <c r="GG286" s="473">
        <v>0</v>
      </c>
      <c r="GH286" s="473">
        <v>0</v>
      </c>
      <c r="GI286" s="473">
        <v>0</v>
      </c>
      <c r="GJ286" s="473">
        <v>0</v>
      </c>
      <c r="GK286" s="473">
        <v>0</v>
      </c>
      <c r="GL286" s="473">
        <v>0</v>
      </c>
      <c r="GM286" s="473">
        <v>0</v>
      </c>
      <c r="GN286" s="473">
        <v>0</v>
      </c>
      <c r="GO286" s="473">
        <v>0</v>
      </c>
      <c r="GP286" s="473">
        <v>0</v>
      </c>
      <c r="GQ286" s="473">
        <v>0</v>
      </c>
      <c r="GR286" s="473">
        <v>0</v>
      </c>
      <c r="GS286" s="473">
        <v>0</v>
      </c>
      <c r="GT286" s="473">
        <v>0</v>
      </c>
      <c r="GU286" s="473">
        <v>0</v>
      </c>
      <c r="GV286" s="473">
        <v>0</v>
      </c>
      <c r="GW286" s="473">
        <v>0</v>
      </c>
      <c r="GX286" s="473">
        <v>0</v>
      </c>
      <c r="GY286" s="473">
        <v>0</v>
      </c>
      <c r="GZ286" s="473">
        <v>0</v>
      </c>
      <c r="HA286" s="473">
        <v>0</v>
      </c>
      <c r="HB286" s="473">
        <v>0</v>
      </c>
      <c r="HC286" s="473">
        <v>0</v>
      </c>
      <c r="HD286" s="473">
        <v>0</v>
      </c>
      <c r="HE286" s="473">
        <v>0</v>
      </c>
      <c r="HF286" s="473">
        <v>0</v>
      </c>
      <c r="HG286" s="473">
        <v>0</v>
      </c>
      <c r="HH286" s="473">
        <v>0</v>
      </c>
      <c r="HI286" s="473">
        <v>0</v>
      </c>
      <c r="HJ286" s="473">
        <v>0</v>
      </c>
      <c r="HK286" s="473">
        <v>0</v>
      </c>
      <c r="HL286" s="473">
        <v>0</v>
      </c>
      <c r="HM286" s="473">
        <v>0</v>
      </c>
      <c r="HN286" s="473">
        <v>0</v>
      </c>
      <c r="HO286" s="473">
        <v>0</v>
      </c>
      <c r="HP286" s="473">
        <v>0</v>
      </c>
      <c r="HQ286" s="473">
        <v>0</v>
      </c>
      <c r="HR286" s="473">
        <v>0</v>
      </c>
      <c r="HS286" s="473">
        <v>0</v>
      </c>
      <c r="HT286" s="473">
        <v>0</v>
      </c>
      <c r="HU286" s="473">
        <v>0</v>
      </c>
      <c r="HV286" s="473">
        <v>0</v>
      </c>
      <c r="HW286" s="473">
        <v>0</v>
      </c>
      <c r="HX286" s="473">
        <v>0</v>
      </c>
      <c r="HY286" s="473">
        <v>0</v>
      </c>
      <c r="HZ286" s="473">
        <v>0</v>
      </c>
      <c r="IA286" s="473">
        <v>0</v>
      </c>
      <c r="IB286" s="473">
        <v>0</v>
      </c>
      <c r="IC286" s="473">
        <v>0</v>
      </c>
      <c r="ID286" s="473">
        <v>0</v>
      </c>
      <c r="IE286" s="473">
        <v>0</v>
      </c>
      <c r="IF286" s="473">
        <v>0</v>
      </c>
      <c r="IG286" s="473">
        <v>0</v>
      </c>
      <c r="IH286" s="473">
        <v>0</v>
      </c>
      <c r="II286" s="473">
        <v>0</v>
      </c>
      <c r="IJ286" s="473">
        <v>0</v>
      </c>
      <c r="IK286" s="473">
        <v>0</v>
      </c>
      <c r="IL286" s="473">
        <v>0</v>
      </c>
      <c r="IM286" s="473">
        <v>0</v>
      </c>
      <c r="IN286" s="473">
        <v>0</v>
      </c>
      <c r="IO286" s="473">
        <v>0</v>
      </c>
      <c r="IP286" s="473">
        <v>0</v>
      </c>
      <c r="IQ286" s="473">
        <v>0</v>
      </c>
      <c r="IR286" s="473">
        <v>0</v>
      </c>
      <c r="IS286" s="473">
        <v>0</v>
      </c>
      <c r="IT286" s="473">
        <v>0</v>
      </c>
      <c r="IU286" s="473">
        <v>0</v>
      </c>
      <c r="IV286" s="473">
        <v>0</v>
      </c>
      <c r="IW286" s="473">
        <v>0</v>
      </c>
      <c r="IX286" s="473">
        <v>0</v>
      </c>
      <c r="IY286" s="473">
        <v>0</v>
      </c>
      <c r="IZ286" s="473">
        <v>0</v>
      </c>
      <c r="JA286" s="473">
        <v>0</v>
      </c>
      <c r="JB286" s="473">
        <v>0</v>
      </c>
      <c r="JC286" s="473">
        <v>0</v>
      </c>
      <c r="JD286" s="473">
        <v>0</v>
      </c>
      <c r="JE286" s="473">
        <v>0</v>
      </c>
      <c r="JF286" s="473">
        <v>0</v>
      </c>
      <c r="JG286" s="473">
        <v>0</v>
      </c>
      <c r="JH286" s="473">
        <v>0</v>
      </c>
      <c r="JI286" s="467" t="s">
        <v>1406</v>
      </c>
      <c r="JJ286" s="467" t="s">
        <v>1406</v>
      </c>
      <c r="JK286" s="395"/>
      <c r="JL286" s="395"/>
      <c r="JM286" s="395"/>
      <c r="JN286" s="395"/>
      <c r="JO286" s="395"/>
      <c r="JP286" s="395"/>
      <c r="JQ286" s="395"/>
      <c r="JR286" s="395"/>
      <c r="JS286" s="395"/>
      <c r="JT286" s="395"/>
      <c r="JU286" s="395"/>
      <c r="JV286" s="395"/>
      <c r="JW286" s="395"/>
      <c r="JX286" s="395"/>
      <c r="JY286" s="395"/>
      <c r="JZ286" s="395"/>
      <c r="KA286" s="395"/>
      <c r="KB286" s="395"/>
      <c r="KC286" s="395"/>
      <c r="KD286" s="395"/>
      <c r="KE286" s="395"/>
      <c r="KF286" s="395"/>
      <c r="KG286" s="395"/>
      <c r="KH286" s="395"/>
      <c r="KI286" s="395"/>
      <c r="KJ286" s="395"/>
      <c r="KK286" s="395"/>
      <c r="KL286" s="395"/>
      <c r="KM286" s="395"/>
      <c r="KN286" s="395"/>
      <c r="KO286" s="395"/>
      <c r="KP286" s="395"/>
      <c r="KQ286" s="395"/>
      <c r="KR286" s="395"/>
      <c r="KS286" s="395"/>
      <c r="KT286" s="395"/>
      <c r="KU286" s="395"/>
      <c r="KV286" s="395"/>
      <c r="KW286" s="395"/>
      <c r="KX286" s="395"/>
      <c r="KY286" s="395"/>
      <c r="KZ286" s="395"/>
      <c r="LA286" s="395"/>
      <c r="LB286" s="395"/>
      <c r="LC286" s="395"/>
      <c r="LD286" s="395"/>
      <c r="LE286" s="395"/>
      <c r="LF286" s="395"/>
      <c r="LG286" s="395"/>
      <c r="LH286" s="395"/>
      <c r="LI286" s="395"/>
      <c r="LJ286" s="395"/>
      <c r="LK286" s="395"/>
      <c r="LL286" s="395"/>
      <c r="LM286" s="395"/>
      <c r="LN286" s="395"/>
      <c r="LO286" s="395"/>
      <c r="LP286" s="395"/>
      <c r="LQ286" s="395"/>
      <c r="LR286" s="395"/>
      <c r="LS286" s="395"/>
      <c r="LT286" s="395"/>
      <c r="LU286" s="395"/>
      <c r="LV286" s="395"/>
      <c r="LW286" s="395"/>
      <c r="LX286" s="395"/>
      <c r="LY286" s="395"/>
      <c r="LZ286" s="395"/>
      <c r="MA286" s="395"/>
      <c r="MB286" s="395"/>
      <c r="MC286" s="395"/>
      <c r="MD286" s="395"/>
      <c r="ME286" s="395"/>
      <c r="MF286" s="395"/>
      <c r="MG286" s="395"/>
      <c r="MH286" s="395"/>
      <c r="MI286" s="395"/>
      <c r="MJ286" s="395"/>
      <c r="MK286" s="395"/>
      <c r="ML286" s="395"/>
      <c r="MM286" s="395"/>
      <c r="MN286" s="395"/>
      <c r="MO286" s="395"/>
      <c r="MP286" s="395"/>
      <c r="MQ286" s="395"/>
      <c r="MR286" s="395"/>
      <c r="MS286" s="395"/>
      <c r="MT286" s="395"/>
      <c r="MU286" s="395"/>
      <c r="MV286" s="395"/>
      <c r="MW286" s="395"/>
      <c r="MX286" s="395"/>
      <c r="MY286" s="395"/>
      <c r="MZ286" s="395"/>
      <c r="NA286" s="395"/>
      <c r="NB286" s="395"/>
      <c r="NC286" s="395"/>
      <c r="ND286" s="395"/>
      <c r="NE286" s="395"/>
      <c r="NF286" s="395"/>
      <c r="NG286" s="489"/>
      <c r="NH286" s="475">
        <v>2.0304805068136167</v>
      </c>
      <c r="NI286" s="475">
        <v>2.8459214783499656</v>
      </c>
      <c r="NJ286" s="475">
        <v>1.7521489475705936</v>
      </c>
      <c r="NK286" s="475">
        <v>730.93278030548322</v>
      </c>
      <c r="NL286" s="475">
        <v>2.2186697017042523</v>
      </c>
      <c r="NM286" s="475">
        <v>5.5718999999999998E-2</v>
      </c>
      <c r="NN286" s="475">
        <v>0.16019199999999997</v>
      </c>
      <c r="NO286" s="475">
        <v>1.6251000000000002E-2</v>
      </c>
      <c r="NP286" s="475">
        <v>8.6588382674510148E-3</v>
      </c>
      <c r="NQ286" s="475">
        <v>0.13372821057727585</v>
      </c>
      <c r="NR286" s="475">
        <v>0.18936386977676875</v>
      </c>
      <c r="NS286" s="475">
        <v>0</v>
      </c>
      <c r="NT286" s="475">
        <v>1.2735899110506197</v>
      </c>
      <c r="NU286" s="475">
        <v>7.1131907064805261E-3</v>
      </c>
      <c r="NV286" s="475">
        <v>0</v>
      </c>
      <c r="NW286" s="475">
        <v>9.8342176702345616E-2</v>
      </c>
      <c r="NX286" s="475">
        <v>0</v>
      </c>
      <c r="NY286" s="475">
        <v>0</v>
      </c>
      <c r="NZ286" s="475">
        <v>0.2784283663558591</v>
      </c>
      <c r="OA286" s="475">
        <v>2.0340000159551817E-2</v>
      </c>
      <c r="OB286" s="475">
        <v>0.24000000000000016</v>
      </c>
      <c r="OC286" s="475">
        <v>0.30697997662285087</v>
      </c>
      <c r="OD286" s="475">
        <v>-1.4170535293513039E-15</v>
      </c>
      <c r="OE286" s="475">
        <v>-1.2319569449678325E-14</v>
      </c>
      <c r="OF286" s="475">
        <v>0.1099999964237213</v>
      </c>
      <c r="OG286" s="475">
        <v>7.0348939299583427E-2</v>
      </c>
      <c r="OH286" s="475">
        <v>0.3433642503783515</v>
      </c>
      <c r="OI286" s="475">
        <v>0.11</v>
      </c>
      <c r="OJ286" s="475">
        <v>4.4127E-2</v>
      </c>
      <c r="OK286" s="475">
        <v>5.6475563999999999E-2</v>
      </c>
      <c r="OL286" s="475">
        <v>0.6043066749085565</v>
      </c>
      <c r="OM286" s="475" t="s">
        <v>1395</v>
      </c>
      <c r="ON286" s="475">
        <v>1</v>
      </c>
      <c r="OO286" s="475">
        <v>275</v>
      </c>
      <c r="OP286" s="490"/>
      <c r="OQ286" s="491" t="s">
        <v>1395</v>
      </c>
      <c r="OR286" s="478" t="s">
        <v>1395</v>
      </c>
      <c r="OS286" s="479">
        <v>468043</v>
      </c>
      <c r="OT286" s="479">
        <v>2047</v>
      </c>
      <c r="OU286" s="479" t="s">
        <v>1395</v>
      </c>
      <c r="OV286" s="479" t="s">
        <v>1395</v>
      </c>
      <c r="OW286" s="479">
        <v>0</v>
      </c>
      <c r="OX286" s="479">
        <v>1</v>
      </c>
      <c r="OY286" s="480">
        <v>1</v>
      </c>
      <c r="OZ286" s="480">
        <v>0.59473258979199017</v>
      </c>
      <c r="PA286" s="481"/>
      <c r="PB286" s="482">
        <v>2.0304805068136167</v>
      </c>
      <c r="PC286" s="483"/>
      <c r="PD286" s="478">
        <v>49.805451422342692</v>
      </c>
      <c r="PE286" s="479">
        <v>-2.6429033079062507E-12</v>
      </c>
      <c r="PF286" s="479">
        <v>65.856067372443803</v>
      </c>
      <c r="PG286" s="480">
        <v>2.0304805068136167</v>
      </c>
      <c r="PH286" s="483"/>
      <c r="PI286" s="478">
        <v>2.0304805068136167</v>
      </c>
      <c r="PJ286" s="479">
        <v>154195</v>
      </c>
      <c r="PK286" s="479">
        <v>355</v>
      </c>
      <c r="PL286" s="479">
        <v>-7.3731487663279971E-3</v>
      </c>
      <c r="PM286" s="484">
        <v>36</v>
      </c>
      <c r="PN286" s="479">
        <v>7272</v>
      </c>
      <c r="PO286" s="485">
        <v>2044</v>
      </c>
      <c r="PP286" s="479">
        <v>33</v>
      </c>
      <c r="PQ286" s="479">
        <v>0</v>
      </c>
      <c r="PR286" s="486" t="s">
        <v>2161</v>
      </c>
      <c r="PS286" s="486" t="s">
        <v>1657</v>
      </c>
      <c r="PT286" s="479">
        <v>1</v>
      </c>
      <c r="PU286" s="487" t="s">
        <v>2160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row>
    <row r="287" spans="1:457" x14ac:dyDescent="0.35">
      <c r="A287" s="459" t="s">
        <v>2162</v>
      </c>
      <c r="B287" s="460">
        <v>2.0231073580472887</v>
      </c>
      <c r="C287" s="488">
        <f>NPV(About!A$94,'H2 Data'!AE$2:BH$2)/30*AB287+B287</f>
        <v>2.0231073580472887</v>
      </c>
      <c r="D287" s="462" t="s">
        <v>1592</v>
      </c>
      <c r="E287" s="463" t="s">
        <v>2162</v>
      </c>
      <c r="F287" s="463" t="s">
        <v>1391</v>
      </c>
      <c r="G287" s="463" t="s">
        <v>1392</v>
      </c>
      <c r="H287" s="463" t="s">
        <v>2057</v>
      </c>
      <c r="I287" s="463" t="s">
        <v>1394</v>
      </c>
      <c r="J287" s="464">
        <v>2048</v>
      </c>
      <c r="K287" s="465">
        <v>370</v>
      </c>
      <c r="L287" s="466">
        <v>0.16</v>
      </c>
      <c r="M287" s="466">
        <v>2.3300000000000001E-2</v>
      </c>
      <c r="N287" s="466">
        <v>0.25</v>
      </c>
      <c r="O287" s="471">
        <v>0.11</v>
      </c>
      <c r="P287" s="465">
        <v>1</v>
      </c>
      <c r="Q287" s="465">
        <v>2</v>
      </c>
      <c r="R287" s="465">
        <v>30</v>
      </c>
      <c r="S287" s="467" t="s">
        <v>1395</v>
      </c>
      <c r="T287" s="468">
        <v>16275.000000000002</v>
      </c>
      <c r="U287" s="468">
        <v>160420.00000000003</v>
      </c>
      <c r="V287" s="468">
        <v>55798</v>
      </c>
      <c r="W287" s="468">
        <v>4650</v>
      </c>
      <c r="X287" s="465">
        <v>0</v>
      </c>
      <c r="Y287" s="469" t="s">
        <v>2116</v>
      </c>
      <c r="Z287" s="470">
        <v>22.08</v>
      </c>
      <c r="AA287" s="469" t="s">
        <v>1397</v>
      </c>
      <c r="AB287" s="465">
        <v>0</v>
      </c>
      <c r="AC287" s="466">
        <v>0</v>
      </c>
      <c r="AD287" s="466">
        <v>0.7</v>
      </c>
      <c r="AE287" s="466">
        <v>0.7</v>
      </c>
      <c r="AF287" s="467" t="s">
        <v>1398</v>
      </c>
      <c r="AG287" s="465">
        <v>441.27</v>
      </c>
      <c r="AH287" s="465">
        <v>441.27</v>
      </c>
      <c r="AI287" s="465">
        <v>441.27</v>
      </c>
      <c r="AJ287" s="465">
        <v>30</v>
      </c>
      <c r="AK287" s="469" t="s">
        <v>1399</v>
      </c>
      <c r="AL287" s="466">
        <v>0.91</v>
      </c>
      <c r="AM287" s="466">
        <v>0.01</v>
      </c>
      <c r="AN287" s="469" t="s">
        <v>1400</v>
      </c>
      <c r="AO287" s="466"/>
      <c r="AP287" s="466"/>
      <c r="AQ287" s="466"/>
      <c r="AR287" s="466"/>
      <c r="AS287" s="466"/>
      <c r="AT287" s="466"/>
      <c r="AU287" s="466"/>
      <c r="AV287" s="466"/>
      <c r="AW287" s="466"/>
      <c r="AX287" s="466"/>
      <c r="AY287" s="466"/>
      <c r="AZ287" s="466"/>
      <c r="BA287" s="466"/>
      <c r="BB287" s="466"/>
      <c r="BC287" s="466"/>
      <c r="BD287" s="466"/>
      <c r="BE287" s="466"/>
      <c r="BF287" s="466"/>
      <c r="BG287" s="466"/>
      <c r="BH287" s="466"/>
      <c r="BI287" s="466"/>
      <c r="BJ287" s="466"/>
      <c r="BK287" s="466"/>
      <c r="BL287" s="466"/>
      <c r="BM287" s="466"/>
      <c r="BN287" s="466"/>
      <c r="BO287" s="466"/>
      <c r="BP287" s="466"/>
      <c r="BQ287" s="466"/>
      <c r="BR287" s="466"/>
      <c r="BS287" s="466"/>
      <c r="BT287" s="466"/>
      <c r="BU287" s="466"/>
      <c r="BV287" s="466"/>
      <c r="BW287" s="466"/>
      <c r="BX287" s="466"/>
      <c r="BY287" s="466"/>
      <c r="BZ287" s="466"/>
      <c r="CA287" s="466"/>
      <c r="CB287" s="466"/>
      <c r="CC287" s="466"/>
      <c r="CD287" s="466"/>
      <c r="CE287" s="466"/>
      <c r="CF287" s="466"/>
      <c r="CG287" s="466"/>
      <c r="CH287" s="466"/>
      <c r="CI287" s="466"/>
      <c r="CJ287" s="466"/>
      <c r="CK287" s="466"/>
      <c r="CL287" s="466"/>
      <c r="CM287" s="466"/>
      <c r="CN287" s="466"/>
      <c r="CO287" s="466"/>
      <c r="CP287" s="466"/>
      <c r="CQ287" s="466"/>
      <c r="CR287" s="466"/>
      <c r="CS287" s="466"/>
      <c r="CT287" s="466"/>
      <c r="CU287" s="466"/>
      <c r="CV287" s="466"/>
      <c r="CW287" s="466"/>
      <c r="CX287" s="466"/>
      <c r="CY287" s="466"/>
      <c r="CZ287" s="466"/>
      <c r="DA287" s="466"/>
      <c r="DB287" s="466"/>
      <c r="DC287" s="466"/>
      <c r="DD287" s="466"/>
      <c r="DE287" s="466"/>
      <c r="DF287" s="466"/>
      <c r="DG287" s="466"/>
      <c r="DH287" s="466"/>
      <c r="DI287" s="466"/>
      <c r="DJ287" s="466"/>
      <c r="DK287" s="466"/>
      <c r="DL287" s="466"/>
      <c r="DM287" s="466"/>
      <c r="DN287" s="466"/>
      <c r="DO287" s="466"/>
      <c r="DP287" s="466"/>
      <c r="DQ287" s="466"/>
      <c r="DR287" s="466"/>
      <c r="DS287" s="466"/>
      <c r="DT287" s="466"/>
      <c r="DU287" s="466"/>
      <c r="DV287" s="466"/>
      <c r="DW287" s="471"/>
      <c r="DX287" s="466"/>
      <c r="DY287" s="466"/>
      <c r="DZ287" s="466"/>
      <c r="EA287" s="466"/>
      <c r="EB287" s="466"/>
      <c r="EC287" s="466"/>
      <c r="ED287" s="466"/>
      <c r="EE287" s="466"/>
      <c r="EF287" s="466"/>
      <c r="EG287" s="466"/>
      <c r="EH287" s="466"/>
      <c r="EI287" s="466"/>
      <c r="EJ287" s="466"/>
      <c r="EK287" s="465"/>
      <c r="EL287" s="465"/>
      <c r="EM287" s="465"/>
      <c r="EN287" s="465"/>
      <c r="EO287" s="466"/>
      <c r="EP287" s="466"/>
      <c r="EQ287" s="466"/>
      <c r="ER287" s="465"/>
      <c r="ES287" s="465"/>
      <c r="ET287" s="465"/>
      <c r="EU287" s="465"/>
      <c r="EV287" s="465"/>
      <c r="EW287" s="467"/>
      <c r="EX287" s="467" t="s">
        <v>1401</v>
      </c>
      <c r="EY287" s="467">
        <v>0</v>
      </c>
      <c r="EZ287" s="467">
        <v>0</v>
      </c>
      <c r="FA287" s="467">
        <v>0</v>
      </c>
      <c r="FB287" s="469" t="s">
        <v>1402</v>
      </c>
      <c r="FC287" s="467">
        <v>100</v>
      </c>
      <c r="FD287" s="469" t="s">
        <v>2059</v>
      </c>
      <c r="FE287" s="467">
        <v>0</v>
      </c>
      <c r="FF287" s="469" t="s">
        <v>1404</v>
      </c>
      <c r="FG287" s="467">
        <v>0</v>
      </c>
      <c r="FH287" s="469" t="s">
        <v>1405</v>
      </c>
      <c r="FI287" s="467">
        <v>0</v>
      </c>
      <c r="FJ287" s="469" t="s">
        <v>1405</v>
      </c>
      <c r="FK287" s="467">
        <v>0</v>
      </c>
      <c r="FL287" s="472">
        <v>1</v>
      </c>
      <c r="FM287" s="473">
        <v>0</v>
      </c>
      <c r="FN287" s="473">
        <v>0</v>
      </c>
      <c r="FO287" s="473">
        <v>0</v>
      </c>
      <c r="FP287" s="473">
        <v>0</v>
      </c>
      <c r="FQ287" s="473">
        <v>0</v>
      </c>
      <c r="FR287" s="473">
        <v>0</v>
      </c>
      <c r="FS287" s="473">
        <v>0</v>
      </c>
      <c r="FT287" s="473">
        <v>0</v>
      </c>
      <c r="FU287" s="473">
        <v>0</v>
      </c>
      <c r="FV287" s="473">
        <v>106152</v>
      </c>
      <c r="FW287" s="473">
        <v>0</v>
      </c>
      <c r="FX287" s="473">
        <v>0</v>
      </c>
      <c r="FY287" s="473">
        <v>0</v>
      </c>
      <c r="FZ287" s="473">
        <v>0</v>
      </c>
      <c r="GA287" s="473">
        <v>0</v>
      </c>
      <c r="GB287" s="473">
        <v>0</v>
      </c>
      <c r="GC287" s="473">
        <v>0</v>
      </c>
      <c r="GD287" s="473">
        <v>0</v>
      </c>
      <c r="GE287" s="473">
        <v>0</v>
      </c>
      <c r="GF287" s="473">
        <v>129780</v>
      </c>
      <c r="GG287" s="473">
        <v>0</v>
      </c>
      <c r="GH287" s="473">
        <v>0</v>
      </c>
      <c r="GI287" s="473">
        <v>0</v>
      </c>
      <c r="GJ287" s="473">
        <v>0</v>
      </c>
      <c r="GK287" s="473">
        <v>0</v>
      </c>
      <c r="GL287" s="473">
        <v>0</v>
      </c>
      <c r="GM287" s="473">
        <v>0</v>
      </c>
      <c r="GN287" s="473">
        <v>0</v>
      </c>
      <c r="GO287" s="473">
        <v>0</v>
      </c>
      <c r="GP287" s="473">
        <v>0</v>
      </c>
      <c r="GQ287" s="473">
        <v>0</v>
      </c>
      <c r="GR287" s="473">
        <v>0</v>
      </c>
      <c r="GS287" s="473">
        <v>0</v>
      </c>
      <c r="GT287" s="473">
        <v>0</v>
      </c>
      <c r="GU287" s="473">
        <v>0</v>
      </c>
      <c r="GV287" s="473">
        <v>0</v>
      </c>
      <c r="GW287" s="473">
        <v>0</v>
      </c>
      <c r="GX287" s="473">
        <v>0</v>
      </c>
      <c r="GY287" s="473">
        <v>0</v>
      </c>
      <c r="GZ287" s="473">
        <v>0</v>
      </c>
      <c r="HA287" s="473">
        <v>0</v>
      </c>
      <c r="HB287" s="473">
        <v>0</v>
      </c>
      <c r="HC287" s="473">
        <v>0</v>
      </c>
      <c r="HD287" s="473">
        <v>0</v>
      </c>
      <c r="HE287" s="473">
        <v>0</v>
      </c>
      <c r="HF287" s="473">
        <v>0</v>
      </c>
      <c r="HG287" s="473">
        <v>0</v>
      </c>
      <c r="HH287" s="473">
        <v>0</v>
      </c>
      <c r="HI287" s="473">
        <v>0</v>
      </c>
      <c r="HJ287" s="473">
        <v>0</v>
      </c>
      <c r="HK287" s="473">
        <v>0</v>
      </c>
      <c r="HL287" s="473">
        <v>0</v>
      </c>
      <c r="HM287" s="473">
        <v>0</v>
      </c>
      <c r="HN287" s="473">
        <v>0</v>
      </c>
      <c r="HO287" s="473">
        <v>0</v>
      </c>
      <c r="HP287" s="473">
        <v>0</v>
      </c>
      <c r="HQ287" s="473">
        <v>0</v>
      </c>
      <c r="HR287" s="473">
        <v>0</v>
      </c>
      <c r="HS287" s="473">
        <v>0</v>
      </c>
      <c r="HT287" s="473">
        <v>0</v>
      </c>
      <c r="HU287" s="473">
        <v>0</v>
      </c>
      <c r="HV287" s="473">
        <v>0</v>
      </c>
      <c r="HW287" s="473">
        <v>0</v>
      </c>
      <c r="HX287" s="473">
        <v>0</v>
      </c>
      <c r="HY287" s="473">
        <v>0</v>
      </c>
      <c r="HZ287" s="473">
        <v>0</v>
      </c>
      <c r="IA287" s="473">
        <v>0</v>
      </c>
      <c r="IB287" s="473">
        <v>0</v>
      </c>
      <c r="IC287" s="473">
        <v>0</v>
      </c>
      <c r="ID287" s="473">
        <v>0</v>
      </c>
      <c r="IE287" s="473">
        <v>0</v>
      </c>
      <c r="IF287" s="473">
        <v>0</v>
      </c>
      <c r="IG287" s="473">
        <v>0</v>
      </c>
      <c r="IH287" s="473">
        <v>0</v>
      </c>
      <c r="II287" s="473">
        <v>0</v>
      </c>
      <c r="IJ287" s="473">
        <v>0</v>
      </c>
      <c r="IK287" s="473">
        <v>0</v>
      </c>
      <c r="IL287" s="473">
        <v>0</v>
      </c>
      <c r="IM287" s="473">
        <v>0</v>
      </c>
      <c r="IN287" s="473">
        <v>0</v>
      </c>
      <c r="IO287" s="473">
        <v>0</v>
      </c>
      <c r="IP287" s="473">
        <v>0</v>
      </c>
      <c r="IQ287" s="473">
        <v>0</v>
      </c>
      <c r="IR287" s="473">
        <v>0</v>
      </c>
      <c r="IS287" s="473">
        <v>0</v>
      </c>
      <c r="IT287" s="473">
        <v>0</v>
      </c>
      <c r="IU287" s="473">
        <v>0</v>
      </c>
      <c r="IV287" s="473">
        <v>0</v>
      </c>
      <c r="IW287" s="473">
        <v>0</v>
      </c>
      <c r="IX287" s="473">
        <v>0</v>
      </c>
      <c r="IY287" s="473">
        <v>0</v>
      </c>
      <c r="IZ287" s="473">
        <v>0</v>
      </c>
      <c r="JA287" s="473">
        <v>0</v>
      </c>
      <c r="JB287" s="473">
        <v>0</v>
      </c>
      <c r="JC287" s="473">
        <v>0</v>
      </c>
      <c r="JD287" s="473">
        <v>0</v>
      </c>
      <c r="JE287" s="473">
        <v>0</v>
      </c>
      <c r="JF287" s="473">
        <v>0</v>
      </c>
      <c r="JG287" s="473">
        <v>0</v>
      </c>
      <c r="JH287" s="473">
        <v>0</v>
      </c>
      <c r="JI287" s="467" t="s">
        <v>1406</v>
      </c>
      <c r="JJ287" s="467" t="s">
        <v>1406</v>
      </c>
      <c r="JK287" s="395"/>
      <c r="JL287" s="395"/>
      <c r="JM287" s="395"/>
      <c r="JN287" s="395"/>
      <c r="JO287" s="395"/>
      <c r="JP287" s="395"/>
      <c r="JQ287" s="395"/>
      <c r="JR287" s="395"/>
      <c r="JS287" s="395"/>
      <c r="JT287" s="395"/>
      <c r="JU287" s="395"/>
      <c r="JV287" s="395"/>
      <c r="JW287" s="395"/>
      <c r="JX287" s="395"/>
      <c r="JY287" s="395"/>
      <c r="JZ287" s="395"/>
      <c r="KA287" s="395"/>
      <c r="KB287" s="395"/>
      <c r="KC287" s="395"/>
      <c r="KD287" s="395"/>
      <c r="KE287" s="395"/>
      <c r="KF287" s="395"/>
      <c r="KG287" s="395"/>
      <c r="KH287" s="395"/>
      <c r="KI287" s="395"/>
      <c r="KJ287" s="395"/>
      <c r="KK287" s="395"/>
      <c r="KL287" s="395"/>
      <c r="KM287" s="395"/>
      <c r="KN287" s="395"/>
      <c r="KO287" s="395"/>
      <c r="KP287" s="395"/>
      <c r="KQ287" s="395"/>
      <c r="KR287" s="395"/>
      <c r="KS287" s="395"/>
      <c r="KT287" s="395"/>
      <c r="KU287" s="395"/>
      <c r="KV287" s="395"/>
      <c r="KW287" s="395"/>
      <c r="KX287" s="395"/>
      <c r="KY287" s="395"/>
      <c r="KZ287" s="395"/>
      <c r="LA287" s="395"/>
      <c r="LB287" s="395"/>
      <c r="LC287" s="395"/>
      <c r="LD287" s="395"/>
      <c r="LE287" s="395"/>
      <c r="LF287" s="395"/>
      <c r="LG287" s="395"/>
      <c r="LH287" s="395"/>
      <c r="LI287" s="395"/>
      <c r="LJ287" s="395"/>
      <c r="LK287" s="395"/>
      <c r="LL287" s="395"/>
      <c r="LM287" s="395"/>
      <c r="LN287" s="395"/>
      <c r="LO287" s="395"/>
      <c r="LP287" s="395"/>
      <c r="LQ287" s="395"/>
      <c r="LR287" s="395"/>
      <c r="LS287" s="395"/>
      <c r="LT287" s="395"/>
      <c r="LU287" s="395"/>
      <c r="LV287" s="395"/>
      <c r="LW287" s="395"/>
      <c r="LX287" s="395"/>
      <c r="LY287" s="395"/>
      <c r="LZ287" s="395"/>
      <c r="MA287" s="395"/>
      <c r="MB287" s="395"/>
      <c r="MC287" s="395"/>
      <c r="MD287" s="395"/>
      <c r="ME287" s="395"/>
      <c r="MF287" s="395"/>
      <c r="MG287" s="395"/>
      <c r="MH287" s="395"/>
      <c r="MI287" s="395"/>
      <c r="MJ287" s="395"/>
      <c r="MK287" s="395"/>
      <c r="ML287" s="395"/>
      <c r="MM287" s="395"/>
      <c r="MN287" s="395"/>
      <c r="MO287" s="395"/>
      <c r="MP287" s="395"/>
      <c r="MQ287" s="395"/>
      <c r="MR287" s="395"/>
      <c r="MS287" s="395"/>
      <c r="MT287" s="395"/>
      <c r="MU287" s="395"/>
      <c r="MV287" s="395"/>
      <c r="MW287" s="395"/>
      <c r="MX287" s="395"/>
      <c r="MY287" s="395"/>
      <c r="MZ287" s="395"/>
      <c r="NA287" s="395"/>
      <c r="NB287" s="395"/>
      <c r="NC287" s="395"/>
      <c r="ND287" s="395"/>
      <c r="NE287" s="395"/>
      <c r="NF287" s="395"/>
      <c r="NG287" s="489"/>
      <c r="NH287" s="475">
        <v>2.0231073580472887</v>
      </c>
      <c r="NI287" s="475">
        <v>2.8355872730390796</v>
      </c>
      <c r="NJ287" s="475">
        <v>1.7493827409348837</v>
      </c>
      <c r="NK287" s="475">
        <v>733.59610280651987</v>
      </c>
      <c r="NL287" s="475">
        <v>2.2233330137214553</v>
      </c>
      <c r="NM287" s="475">
        <v>5.5798E-2</v>
      </c>
      <c r="NN287" s="475">
        <v>0.16042000000000003</v>
      </c>
      <c r="NO287" s="475">
        <v>1.6275000000000001E-2</v>
      </c>
      <c r="NP287" s="475">
        <v>8.6711501151480134E-3</v>
      </c>
      <c r="NQ287" s="475">
        <v>0.13391887070986039</v>
      </c>
      <c r="NR287" s="475">
        <v>0.18964936338530292</v>
      </c>
      <c r="NS287" s="475">
        <v>0</v>
      </c>
      <c r="NT287" s="475">
        <v>1.2760561494552343</v>
      </c>
      <c r="NU287" s="475">
        <v>7.2842116115842672E-3</v>
      </c>
      <c r="NV287" s="475">
        <v>0</v>
      </c>
      <c r="NW287" s="475">
        <v>9.8644156454273671E-2</v>
      </c>
      <c r="NX287" s="475">
        <v>0</v>
      </c>
      <c r="NY287" s="475">
        <v>0</v>
      </c>
      <c r="NZ287" s="475">
        <v>0.2793374618749041</v>
      </c>
      <c r="OA287" s="475">
        <v>2.0340000025518452E-2</v>
      </c>
      <c r="OB287" s="475">
        <v>0.24000000000000016</v>
      </c>
      <c r="OC287" s="475">
        <v>0.30763866984812732</v>
      </c>
      <c r="OD287" s="475">
        <v>-1.2625505204967071E-15</v>
      </c>
      <c r="OE287" s="475">
        <v>-1.097635233872006E-14</v>
      </c>
      <c r="OF287" s="475">
        <v>0.1099999964237213</v>
      </c>
      <c r="OG287" s="475">
        <v>7.0393005013465876E-2</v>
      </c>
      <c r="OH287" s="475">
        <v>0.34345494686842748</v>
      </c>
      <c r="OI287" s="475">
        <v>0.11</v>
      </c>
      <c r="OJ287" s="475">
        <v>4.4127000000000006E-2</v>
      </c>
      <c r="OK287" s="475">
        <v>5.6475564000000006E-2</v>
      </c>
      <c r="OL287" s="475">
        <v>0.59222743616506268</v>
      </c>
      <c r="OM287" s="475" t="s">
        <v>1395</v>
      </c>
      <c r="ON287" s="475">
        <v>1</v>
      </c>
      <c r="OO287" s="475">
        <v>276</v>
      </c>
      <c r="OP287" s="490"/>
      <c r="OQ287" s="491" t="s">
        <v>1395</v>
      </c>
      <c r="OR287" s="478" t="s">
        <v>1395</v>
      </c>
      <c r="OS287" s="479">
        <v>473075</v>
      </c>
      <c r="OT287" s="479">
        <v>2048</v>
      </c>
      <c r="OU287" s="479" t="s">
        <v>1395</v>
      </c>
      <c r="OV287" s="479" t="s">
        <v>1395</v>
      </c>
      <c r="OW287" s="479">
        <v>0</v>
      </c>
      <c r="OX287" s="479">
        <v>1</v>
      </c>
      <c r="OY287" s="480">
        <v>1</v>
      </c>
      <c r="OZ287" s="480">
        <v>0.58287687399761434</v>
      </c>
      <c r="PA287" s="481"/>
      <c r="PB287" s="482">
        <v>2.0231073580472887</v>
      </c>
      <c r="PC287" s="483"/>
      <c r="PD287" s="478">
        <v>50.944831327039857</v>
      </c>
      <c r="PE287" s="479">
        <v>-2.4051838914816915E-12</v>
      </c>
      <c r="PF287" s="479">
        <v>67.411062462473055</v>
      </c>
      <c r="PG287" s="480">
        <v>2.0231073580472887</v>
      </c>
      <c r="PH287" s="483"/>
      <c r="PI287" s="478">
        <v>2.0231073580472887</v>
      </c>
      <c r="PJ287" s="479">
        <v>154565</v>
      </c>
      <c r="PK287" s="479">
        <v>370</v>
      </c>
      <c r="PL287" s="479">
        <v>-3.8335819531400972E-3</v>
      </c>
      <c r="PM287" s="484">
        <v>36</v>
      </c>
      <c r="PN287" s="479">
        <v>7236</v>
      </c>
      <c r="PO287" s="485">
        <v>2045</v>
      </c>
      <c r="PP287" s="479">
        <v>33</v>
      </c>
      <c r="PQ287" s="479">
        <v>0</v>
      </c>
      <c r="PR287" s="486" t="s">
        <v>2163</v>
      </c>
      <c r="PS287" s="486" t="s">
        <v>1657</v>
      </c>
      <c r="PT287" s="479">
        <v>1</v>
      </c>
      <c r="PU287" s="487" t="s">
        <v>2162</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row>
    <row r="288" spans="1:457" x14ac:dyDescent="0.35">
      <c r="A288" s="459" t="s">
        <v>2164</v>
      </c>
      <c r="B288" s="460">
        <v>2.0192737760941486</v>
      </c>
      <c r="C288" s="488">
        <f>NPV(About!A$94,'H2 Data'!AE$2:BH$2)/30*AB288+B288</f>
        <v>2.0192737760941486</v>
      </c>
      <c r="D288" s="462" t="s">
        <v>1592</v>
      </c>
      <c r="E288" s="463" t="s">
        <v>2164</v>
      </c>
      <c r="F288" s="463" t="s">
        <v>1391</v>
      </c>
      <c r="G288" s="463" t="s">
        <v>1392</v>
      </c>
      <c r="H288" s="463" t="s">
        <v>2057</v>
      </c>
      <c r="I288" s="463" t="s">
        <v>1394</v>
      </c>
      <c r="J288" s="464">
        <v>2049</v>
      </c>
      <c r="K288" s="465">
        <v>385</v>
      </c>
      <c r="L288" s="466">
        <v>0.16</v>
      </c>
      <c r="M288" s="466">
        <v>2.3300000000000001E-2</v>
      </c>
      <c r="N288" s="466">
        <v>0.25</v>
      </c>
      <c r="O288" s="471">
        <v>0.11</v>
      </c>
      <c r="P288" s="465">
        <v>1</v>
      </c>
      <c r="Q288" s="465">
        <v>2</v>
      </c>
      <c r="R288" s="465">
        <v>30</v>
      </c>
      <c r="S288" s="467" t="s">
        <v>1395</v>
      </c>
      <c r="T288" s="468">
        <v>16332</v>
      </c>
      <c r="U288" s="468">
        <v>160990</v>
      </c>
      <c r="V288" s="468">
        <v>55996</v>
      </c>
      <c r="W288" s="468">
        <v>4666</v>
      </c>
      <c r="X288" s="465">
        <v>0</v>
      </c>
      <c r="Y288" s="469" t="s">
        <v>2116</v>
      </c>
      <c r="Z288" s="470">
        <v>22.15</v>
      </c>
      <c r="AA288" s="469" t="s">
        <v>1397</v>
      </c>
      <c r="AB288" s="465">
        <v>0</v>
      </c>
      <c r="AC288" s="466">
        <v>0</v>
      </c>
      <c r="AD288" s="466">
        <v>0.7</v>
      </c>
      <c r="AE288" s="466">
        <v>0.7</v>
      </c>
      <c r="AF288" s="467" t="s">
        <v>1398</v>
      </c>
      <c r="AG288" s="465">
        <v>441.27</v>
      </c>
      <c r="AH288" s="465">
        <v>441.27</v>
      </c>
      <c r="AI288" s="465">
        <v>441.27</v>
      </c>
      <c r="AJ288" s="465">
        <v>30</v>
      </c>
      <c r="AK288" s="469" t="s">
        <v>1399</v>
      </c>
      <c r="AL288" s="466">
        <v>0.91</v>
      </c>
      <c r="AM288" s="466">
        <v>0.01</v>
      </c>
      <c r="AN288" s="469" t="s">
        <v>1400</v>
      </c>
      <c r="AO288" s="466"/>
      <c r="AP288" s="466"/>
      <c r="AQ288" s="466"/>
      <c r="AR288" s="466"/>
      <c r="AS288" s="466"/>
      <c r="AT288" s="466"/>
      <c r="AU288" s="466"/>
      <c r="AV288" s="466"/>
      <c r="AW288" s="466"/>
      <c r="AX288" s="466"/>
      <c r="AY288" s="466"/>
      <c r="AZ288" s="466"/>
      <c r="BA288" s="466"/>
      <c r="BB288" s="466"/>
      <c r="BC288" s="466"/>
      <c r="BD288" s="466"/>
      <c r="BE288" s="466"/>
      <c r="BF288" s="466"/>
      <c r="BG288" s="466"/>
      <c r="BH288" s="466"/>
      <c r="BI288" s="466"/>
      <c r="BJ288" s="466"/>
      <c r="BK288" s="466"/>
      <c r="BL288" s="466"/>
      <c r="BM288" s="466"/>
      <c r="BN288" s="466"/>
      <c r="BO288" s="466"/>
      <c r="BP288" s="466"/>
      <c r="BQ288" s="466"/>
      <c r="BR288" s="466"/>
      <c r="BS288" s="466"/>
      <c r="BT288" s="466"/>
      <c r="BU288" s="466"/>
      <c r="BV288" s="466"/>
      <c r="BW288" s="466"/>
      <c r="BX288" s="466"/>
      <c r="BY288" s="466"/>
      <c r="BZ288" s="466"/>
      <c r="CA288" s="466"/>
      <c r="CB288" s="466"/>
      <c r="CC288" s="466"/>
      <c r="CD288" s="466"/>
      <c r="CE288" s="466"/>
      <c r="CF288" s="466"/>
      <c r="CG288" s="466"/>
      <c r="CH288" s="466"/>
      <c r="CI288" s="466"/>
      <c r="CJ288" s="466"/>
      <c r="CK288" s="466"/>
      <c r="CL288" s="466"/>
      <c r="CM288" s="466"/>
      <c r="CN288" s="466"/>
      <c r="CO288" s="466"/>
      <c r="CP288" s="466"/>
      <c r="CQ288" s="466"/>
      <c r="CR288" s="466"/>
      <c r="CS288" s="466"/>
      <c r="CT288" s="466"/>
      <c r="CU288" s="466"/>
      <c r="CV288" s="466"/>
      <c r="CW288" s="466"/>
      <c r="CX288" s="466"/>
      <c r="CY288" s="466"/>
      <c r="CZ288" s="466"/>
      <c r="DA288" s="466"/>
      <c r="DB288" s="466"/>
      <c r="DC288" s="466"/>
      <c r="DD288" s="466"/>
      <c r="DE288" s="466"/>
      <c r="DF288" s="466"/>
      <c r="DG288" s="466"/>
      <c r="DH288" s="466"/>
      <c r="DI288" s="466"/>
      <c r="DJ288" s="466"/>
      <c r="DK288" s="466"/>
      <c r="DL288" s="466"/>
      <c r="DM288" s="466"/>
      <c r="DN288" s="466"/>
      <c r="DO288" s="466"/>
      <c r="DP288" s="466"/>
      <c r="DQ288" s="466"/>
      <c r="DR288" s="466"/>
      <c r="DS288" s="466"/>
      <c r="DT288" s="466"/>
      <c r="DU288" s="466"/>
      <c r="DV288" s="466"/>
      <c r="DW288" s="471"/>
      <c r="DX288" s="466"/>
      <c r="DY288" s="466"/>
      <c r="DZ288" s="466"/>
      <c r="EA288" s="466"/>
      <c r="EB288" s="466"/>
      <c r="EC288" s="466"/>
      <c r="ED288" s="466"/>
      <c r="EE288" s="466"/>
      <c r="EF288" s="466"/>
      <c r="EG288" s="466"/>
      <c r="EH288" s="466"/>
      <c r="EI288" s="466"/>
      <c r="EJ288" s="466"/>
      <c r="EK288" s="465"/>
      <c r="EL288" s="465"/>
      <c r="EM288" s="465"/>
      <c r="EN288" s="465"/>
      <c r="EO288" s="466"/>
      <c r="EP288" s="466"/>
      <c r="EQ288" s="466"/>
      <c r="ER288" s="465"/>
      <c r="ES288" s="465"/>
      <c r="ET288" s="465"/>
      <c r="EU288" s="465"/>
      <c r="EV288" s="465"/>
      <c r="EW288" s="467"/>
      <c r="EX288" s="467" t="s">
        <v>1401</v>
      </c>
      <c r="EY288" s="467">
        <v>0</v>
      </c>
      <c r="EZ288" s="467">
        <v>0</v>
      </c>
      <c r="FA288" s="467">
        <v>0</v>
      </c>
      <c r="FB288" s="469" t="s">
        <v>1402</v>
      </c>
      <c r="FC288" s="467">
        <v>100</v>
      </c>
      <c r="FD288" s="469" t="s">
        <v>2059</v>
      </c>
      <c r="FE288" s="467">
        <v>0</v>
      </c>
      <c r="FF288" s="469" t="s">
        <v>1404</v>
      </c>
      <c r="FG288" s="467">
        <v>0</v>
      </c>
      <c r="FH288" s="469" t="s">
        <v>1405</v>
      </c>
      <c r="FI288" s="467">
        <v>0</v>
      </c>
      <c r="FJ288" s="469" t="s">
        <v>1405</v>
      </c>
      <c r="FK288" s="467">
        <v>0</v>
      </c>
      <c r="FL288" s="472">
        <v>1</v>
      </c>
      <c r="FM288" s="473">
        <v>0</v>
      </c>
      <c r="FN288" s="473">
        <v>0</v>
      </c>
      <c r="FO288" s="473">
        <v>0</v>
      </c>
      <c r="FP288" s="473">
        <v>0</v>
      </c>
      <c r="FQ288" s="473">
        <v>0</v>
      </c>
      <c r="FR288" s="473">
        <v>0</v>
      </c>
      <c r="FS288" s="473">
        <v>0</v>
      </c>
      <c r="FT288" s="473">
        <v>0</v>
      </c>
      <c r="FU288" s="473">
        <v>0</v>
      </c>
      <c r="FV288" s="473">
        <v>108307</v>
      </c>
      <c r="FW288" s="473">
        <v>0</v>
      </c>
      <c r="FX288" s="473">
        <v>0</v>
      </c>
      <c r="FY288" s="473">
        <v>0</v>
      </c>
      <c r="FZ288" s="473">
        <v>0</v>
      </c>
      <c r="GA288" s="473">
        <v>0</v>
      </c>
      <c r="GB288" s="473">
        <v>0</v>
      </c>
      <c r="GC288" s="473">
        <v>0</v>
      </c>
      <c r="GD288" s="473">
        <v>0</v>
      </c>
      <c r="GE288" s="473">
        <v>0</v>
      </c>
      <c r="GF288" s="473">
        <v>132415</v>
      </c>
      <c r="GG288" s="473">
        <v>0</v>
      </c>
      <c r="GH288" s="473">
        <v>0</v>
      </c>
      <c r="GI288" s="473">
        <v>0</v>
      </c>
      <c r="GJ288" s="473">
        <v>0</v>
      </c>
      <c r="GK288" s="473">
        <v>0</v>
      </c>
      <c r="GL288" s="473">
        <v>0</v>
      </c>
      <c r="GM288" s="473">
        <v>0</v>
      </c>
      <c r="GN288" s="473">
        <v>0</v>
      </c>
      <c r="GO288" s="473">
        <v>0</v>
      </c>
      <c r="GP288" s="473">
        <v>0</v>
      </c>
      <c r="GQ288" s="473">
        <v>0</v>
      </c>
      <c r="GR288" s="473">
        <v>0</v>
      </c>
      <c r="GS288" s="473">
        <v>0</v>
      </c>
      <c r="GT288" s="473">
        <v>0</v>
      </c>
      <c r="GU288" s="473">
        <v>0</v>
      </c>
      <c r="GV288" s="473">
        <v>0</v>
      </c>
      <c r="GW288" s="473">
        <v>0</v>
      </c>
      <c r="GX288" s="473">
        <v>0</v>
      </c>
      <c r="GY288" s="473">
        <v>0</v>
      </c>
      <c r="GZ288" s="473">
        <v>0</v>
      </c>
      <c r="HA288" s="473">
        <v>0</v>
      </c>
      <c r="HB288" s="473">
        <v>0</v>
      </c>
      <c r="HC288" s="473">
        <v>0</v>
      </c>
      <c r="HD288" s="473">
        <v>0</v>
      </c>
      <c r="HE288" s="473">
        <v>0</v>
      </c>
      <c r="HF288" s="473">
        <v>0</v>
      </c>
      <c r="HG288" s="473">
        <v>0</v>
      </c>
      <c r="HH288" s="473">
        <v>0</v>
      </c>
      <c r="HI288" s="473">
        <v>0</v>
      </c>
      <c r="HJ288" s="473">
        <v>0</v>
      </c>
      <c r="HK288" s="473">
        <v>0</v>
      </c>
      <c r="HL288" s="473">
        <v>0</v>
      </c>
      <c r="HM288" s="473">
        <v>0</v>
      </c>
      <c r="HN288" s="473">
        <v>0</v>
      </c>
      <c r="HO288" s="473">
        <v>0</v>
      </c>
      <c r="HP288" s="473">
        <v>0</v>
      </c>
      <c r="HQ288" s="473">
        <v>0</v>
      </c>
      <c r="HR288" s="473">
        <v>0</v>
      </c>
      <c r="HS288" s="473">
        <v>0</v>
      </c>
      <c r="HT288" s="473">
        <v>0</v>
      </c>
      <c r="HU288" s="473">
        <v>0</v>
      </c>
      <c r="HV288" s="473">
        <v>0</v>
      </c>
      <c r="HW288" s="473">
        <v>0</v>
      </c>
      <c r="HX288" s="473">
        <v>0</v>
      </c>
      <c r="HY288" s="473">
        <v>0</v>
      </c>
      <c r="HZ288" s="473">
        <v>0</v>
      </c>
      <c r="IA288" s="473">
        <v>0</v>
      </c>
      <c r="IB288" s="473">
        <v>0</v>
      </c>
      <c r="IC288" s="473">
        <v>0</v>
      </c>
      <c r="ID288" s="473">
        <v>0</v>
      </c>
      <c r="IE288" s="473">
        <v>0</v>
      </c>
      <c r="IF288" s="473">
        <v>0</v>
      </c>
      <c r="IG288" s="473">
        <v>0</v>
      </c>
      <c r="IH288" s="473">
        <v>0</v>
      </c>
      <c r="II288" s="473">
        <v>0</v>
      </c>
      <c r="IJ288" s="473">
        <v>0</v>
      </c>
      <c r="IK288" s="473">
        <v>0</v>
      </c>
      <c r="IL288" s="473">
        <v>0</v>
      </c>
      <c r="IM288" s="473">
        <v>0</v>
      </c>
      <c r="IN288" s="473">
        <v>0</v>
      </c>
      <c r="IO288" s="473">
        <v>0</v>
      </c>
      <c r="IP288" s="473">
        <v>0</v>
      </c>
      <c r="IQ288" s="473">
        <v>0</v>
      </c>
      <c r="IR288" s="473">
        <v>0</v>
      </c>
      <c r="IS288" s="473">
        <v>0</v>
      </c>
      <c r="IT288" s="473">
        <v>0</v>
      </c>
      <c r="IU288" s="473">
        <v>0</v>
      </c>
      <c r="IV288" s="473">
        <v>0</v>
      </c>
      <c r="IW288" s="473">
        <v>0</v>
      </c>
      <c r="IX288" s="473">
        <v>0</v>
      </c>
      <c r="IY288" s="473">
        <v>0</v>
      </c>
      <c r="IZ288" s="473">
        <v>0</v>
      </c>
      <c r="JA288" s="473">
        <v>0</v>
      </c>
      <c r="JB288" s="473">
        <v>0</v>
      </c>
      <c r="JC288" s="473">
        <v>0</v>
      </c>
      <c r="JD288" s="473">
        <v>0</v>
      </c>
      <c r="JE288" s="473">
        <v>0</v>
      </c>
      <c r="JF288" s="473">
        <v>0</v>
      </c>
      <c r="JG288" s="473">
        <v>0</v>
      </c>
      <c r="JH288" s="473">
        <v>0</v>
      </c>
      <c r="JI288" s="467" t="s">
        <v>1406</v>
      </c>
      <c r="JJ288" s="467" t="s">
        <v>1406</v>
      </c>
      <c r="JK288" s="395"/>
      <c r="JL288" s="395"/>
      <c r="JM288" s="395"/>
      <c r="JN288" s="395"/>
      <c r="JO288" s="395"/>
      <c r="JP288" s="395"/>
      <c r="JQ288" s="395"/>
      <c r="JR288" s="395"/>
      <c r="JS288" s="395"/>
      <c r="JT288" s="395"/>
      <c r="JU288" s="395"/>
      <c r="JV288" s="395"/>
      <c r="JW288" s="395"/>
      <c r="JX288" s="395"/>
      <c r="JY288" s="395"/>
      <c r="JZ288" s="395"/>
      <c r="KA288" s="395"/>
      <c r="KB288" s="395"/>
      <c r="KC288" s="395"/>
      <c r="KD288" s="395"/>
      <c r="KE288" s="395"/>
      <c r="KF288" s="395"/>
      <c r="KG288" s="395"/>
      <c r="KH288" s="395"/>
      <c r="KI288" s="395"/>
      <c r="KJ288" s="395"/>
      <c r="KK288" s="395"/>
      <c r="KL288" s="395"/>
      <c r="KM288" s="395"/>
      <c r="KN288" s="395"/>
      <c r="KO288" s="395"/>
      <c r="KP288" s="395"/>
      <c r="KQ288" s="395"/>
      <c r="KR288" s="395"/>
      <c r="KS288" s="395"/>
      <c r="KT288" s="395"/>
      <c r="KU288" s="395"/>
      <c r="KV288" s="395"/>
      <c r="KW288" s="395"/>
      <c r="KX288" s="395"/>
      <c r="KY288" s="395"/>
      <c r="KZ288" s="395"/>
      <c r="LA288" s="395"/>
      <c r="LB288" s="395"/>
      <c r="LC288" s="395"/>
      <c r="LD288" s="395"/>
      <c r="LE288" s="395"/>
      <c r="LF288" s="395"/>
      <c r="LG288" s="395"/>
      <c r="LH288" s="395"/>
      <c r="LI288" s="395"/>
      <c r="LJ288" s="395"/>
      <c r="LK288" s="395"/>
      <c r="LL288" s="395"/>
      <c r="LM288" s="395"/>
      <c r="LN288" s="395"/>
      <c r="LO288" s="395"/>
      <c r="LP288" s="395"/>
      <c r="LQ288" s="395"/>
      <c r="LR288" s="395"/>
      <c r="LS288" s="395"/>
      <c r="LT288" s="395"/>
      <c r="LU288" s="395"/>
      <c r="LV288" s="395"/>
      <c r="LW288" s="395"/>
      <c r="LX288" s="395"/>
      <c r="LY288" s="395"/>
      <c r="LZ288" s="395"/>
      <c r="MA288" s="395"/>
      <c r="MB288" s="395"/>
      <c r="MC288" s="395"/>
      <c r="MD288" s="395"/>
      <c r="ME288" s="395"/>
      <c r="MF288" s="395"/>
      <c r="MG288" s="395"/>
      <c r="MH288" s="395"/>
      <c r="MI288" s="395"/>
      <c r="MJ288" s="395"/>
      <c r="MK288" s="395"/>
      <c r="ML288" s="395"/>
      <c r="MM288" s="395"/>
      <c r="MN288" s="395"/>
      <c r="MO288" s="395"/>
      <c r="MP288" s="395"/>
      <c r="MQ288" s="395"/>
      <c r="MR288" s="395"/>
      <c r="MS288" s="395"/>
      <c r="MT288" s="395"/>
      <c r="MU288" s="395"/>
      <c r="MV288" s="395"/>
      <c r="MW288" s="395"/>
      <c r="MX288" s="395"/>
      <c r="MY288" s="395"/>
      <c r="MZ288" s="395"/>
      <c r="NA288" s="395"/>
      <c r="NB288" s="395"/>
      <c r="NC288" s="395"/>
      <c r="ND288" s="395"/>
      <c r="NE288" s="395"/>
      <c r="NF288" s="395"/>
      <c r="NG288" s="489"/>
      <c r="NH288" s="475">
        <v>2.0192737760941486</v>
      </c>
      <c r="NI288" s="475">
        <v>2.8302141245735588</v>
      </c>
      <c r="NJ288" s="475">
        <v>1.7481985043626862</v>
      </c>
      <c r="NK288" s="475">
        <v>735.84908905916279</v>
      </c>
      <c r="NL288" s="475">
        <v>2.2304765540318701</v>
      </c>
      <c r="NM288" s="475">
        <v>5.5995999999999997E-2</v>
      </c>
      <c r="NN288" s="475">
        <v>0.16098999999999999</v>
      </c>
      <c r="NO288" s="475">
        <v>1.6331999999999999E-2</v>
      </c>
      <c r="NP288" s="475">
        <v>8.7019497862597349E-3</v>
      </c>
      <c r="NQ288" s="475">
        <v>0.13439408101010869</v>
      </c>
      <c r="NR288" s="475">
        <v>0.19030192045363181</v>
      </c>
      <c r="NS288" s="475">
        <v>0</v>
      </c>
      <c r="NT288" s="475">
        <v>1.2789549757841092</v>
      </c>
      <c r="NU288" s="475">
        <v>7.4553011457641717E-3</v>
      </c>
      <c r="NV288" s="475">
        <v>0</v>
      </c>
      <c r="NW288" s="475">
        <v>9.9176058153181382E-2</v>
      </c>
      <c r="NX288" s="475">
        <v>0</v>
      </c>
      <c r="NY288" s="475">
        <v>0</v>
      </c>
      <c r="NZ288" s="475">
        <v>0.28090471791255489</v>
      </c>
      <c r="OA288" s="475">
        <v>2.0339999929803797E-2</v>
      </c>
      <c r="OB288" s="475">
        <v>0.24000000000000016</v>
      </c>
      <c r="OC288" s="475">
        <v>0.30896069250618713</v>
      </c>
      <c r="OD288" s="475">
        <v>-7.9798129378312453E-16</v>
      </c>
      <c r="OE288" s="475">
        <v>-6.9374838456566156E-15</v>
      </c>
      <c r="OF288" s="475">
        <v>0.1099999964237213</v>
      </c>
      <c r="OG288" s="475">
        <v>7.0445659756660464E-2</v>
      </c>
      <c r="OH288" s="475">
        <v>0.34354367137602893</v>
      </c>
      <c r="OI288" s="475">
        <v>0.11</v>
      </c>
      <c r="OJ288" s="475">
        <v>4.4126999999999993E-2</v>
      </c>
      <c r="OK288" s="475">
        <v>5.6475563999999992E-2</v>
      </c>
      <c r="OL288" s="475">
        <v>0.58042166301231402</v>
      </c>
      <c r="OM288" s="475" t="s">
        <v>1395</v>
      </c>
      <c r="ON288" s="475">
        <v>1</v>
      </c>
      <c r="OO288" s="475">
        <v>277</v>
      </c>
      <c r="OP288" s="490"/>
      <c r="OQ288" s="491" t="s">
        <v>1395</v>
      </c>
      <c r="OR288" s="478" t="s">
        <v>1395</v>
      </c>
      <c r="OS288" s="479">
        <v>478706</v>
      </c>
      <c r="OT288" s="479">
        <v>2049</v>
      </c>
      <c r="OU288" s="479" t="s">
        <v>1395</v>
      </c>
      <c r="OV288" s="479" t="s">
        <v>1395</v>
      </c>
      <c r="OW288" s="479">
        <v>0</v>
      </c>
      <c r="OX288" s="479">
        <v>1</v>
      </c>
      <c r="OY288" s="480">
        <v>1</v>
      </c>
      <c r="OZ288" s="480">
        <v>0.57125749688087124</v>
      </c>
      <c r="PA288" s="481"/>
      <c r="PB288" s="482">
        <v>2.0192737760941486</v>
      </c>
      <c r="PC288" s="483"/>
      <c r="PD288" s="478">
        <v>52.137786304722226</v>
      </c>
      <c r="PE288" s="479">
        <v>-1.5502663756645745E-12</v>
      </c>
      <c r="PF288" s="479">
        <v>69.041079395702766</v>
      </c>
      <c r="PG288" s="480">
        <v>2.0192737760941486</v>
      </c>
      <c r="PH288" s="483"/>
      <c r="PI288" s="478">
        <v>2.0192737760941486</v>
      </c>
      <c r="PJ288" s="479">
        <v>154950</v>
      </c>
      <c r="PK288" s="479">
        <v>385</v>
      </c>
      <c r="PL288" s="479">
        <v>-2.3990745223034793E-3</v>
      </c>
      <c r="PM288" s="484">
        <v>36</v>
      </c>
      <c r="PN288" s="479">
        <v>7200</v>
      </c>
      <c r="PO288" s="485">
        <v>2046</v>
      </c>
      <c r="PP288" s="479">
        <v>33</v>
      </c>
      <c r="PQ288" s="479">
        <v>0</v>
      </c>
      <c r="PR288" s="486" t="s">
        <v>2165</v>
      </c>
      <c r="PS288" s="486" t="s">
        <v>1657</v>
      </c>
      <c r="PT288" s="479">
        <v>1</v>
      </c>
      <c r="PU288" s="487" t="s">
        <v>2164</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row>
    <row r="289" spans="1:457" x14ac:dyDescent="0.35">
      <c r="A289" s="459" t="s">
        <v>2166</v>
      </c>
      <c r="B289" s="460">
        <v>2.0168747015718451</v>
      </c>
      <c r="C289" s="488">
        <f>NPV(About!A$94,'H2 Data'!AE$2:BH$2)/30*AB289+B289</f>
        <v>2.0168747015718451</v>
      </c>
      <c r="D289" s="462" t="s">
        <v>1592</v>
      </c>
      <c r="E289" s="463" t="s">
        <v>2166</v>
      </c>
      <c r="F289" s="463" t="s">
        <v>1391</v>
      </c>
      <c r="G289" s="463" t="s">
        <v>1392</v>
      </c>
      <c r="H289" s="463" t="s">
        <v>2057</v>
      </c>
      <c r="I289" s="463" t="s">
        <v>1394</v>
      </c>
      <c r="J289" s="464">
        <v>2050</v>
      </c>
      <c r="K289" s="465">
        <v>400</v>
      </c>
      <c r="L289" s="466">
        <v>0.16</v>
      </c>
      <c r="M289" s="466">
        <v>2.3300000000000001E-2</v>
      </c>
      <c r="N289" s="466">
        <v>0.25</v>
      </c>
      <c r="O289" s="471">
        <v>0.11</v>
      </c>
      <c r="P289" s="465">
        <v>1</v>
      </c>
      <c r="Q289" s="465">
        <v>2</v>
      </c>
      <c r="R289" s="465">
        <v>30</v>
      </c>
      <c r="S289" s="467" t="s">
        <v>1395</v>
      </c>
      <c r="T289" s="468">
        <v>16420</v>
      </c>
      <c r="U289" s="468">
        <v>161857.00000000003</v>
      </c>
      <c r="V289" s="468">
        <v>56298.000000000007</v>
      </c>
      <c r="W289" s="468">
        <v>4692.0000000000009</v>
      </c>
      <c r="X289" s="465">
        <v>0</v>
      </c>
      <c r="Y289" s="469" t="s">
        <v>2116</v>
      </c>
      <c r="Z289" s="470">
        <v>22.22</v>
      </c>
      <c r="AA289" s="469" t="s">
        <v>1397</v>
      </c>
      <c r="AB289" s="465">
        <v>0</v>
      </c>
      <c r="AC289" s="466">
        <v>0</v>
      </c>
      <c r="AD289" s="466">
        <v>0.7</v>
      </c>
      <c r="AE289" s="466">
        <v>0.7</v>
      </c>
      <c r="AF289" s="467" t="s">
        <v>1398</v>
      </c>
      <c r="AG289" s="465">
        <v>441.27</v>
      </c>
      <c r="AH289" s="465">
        <v>441.27</v>
      </c>
      <c r="AI289" s="465">
        <v>441.27</v>
      </c>
      <c r="AJ289" s="465">
        <v>30</v>
      </c>
      <c r="AK289" s="469" t="s">
        <v>1399</v>
      </c>
      <c r="AL289" s="466">
        <v>0.91</v>
      </c>
      <c r="AM289" s="466">
        <v>0.01</v>
      </c>
      <c r="AN289" s="469" t="s">
        <v>1400</v>
      </c>
      <c r="AO289" s="466"/>
      <c r="AP289" s="466"/>
      <c r="AQ289" s="466"/>
      <c r="AR289" s="466"/>
      <c r="AS289" s="466"/>
      <c r="AT289" s="466"/>
      <c r="AU289" s="466"/>
      <c r="AV289" s="466"/>
      <c r="AW289" s="466"/>
      <c r="AX289" s="466"/>
      <c r="AY289" s="466"/>
      <c r="AZ289" s="466"/>
      <c r="BA289" s="466"/>
      <c r="BB289" s="466"/>
      <c r="BC289" s="466"/>
      <c r="BD289" s="466"/>
      <c r="BE289" s="466"/>
      <c r="BF289" s="466"/>
      <c r="BG289" s="466"/>
      <c r="BH289" s="466"/>
      <c r="BI289" s="466"/>
      <c r="BJ289" s="466"/>
      <c r="BK289" s="466"/>
      <c r="BL289" s="466"/>
      <c r="BM289" s="466"/>
      <c r="BN289" s="466"/>
      <c r="BO289" s="466"/>
      <c r="BP289" s="466"/>
      <c r="BQ289" s="466"/>
      <c r="BR289" s="466"/>
      <c r="BS289" s="466"/>
      <c r="BT289" s="466"/>
      <c r="BU289" s="466"/>
      <c r="BV289" s="466"/>
      <c r="BW289" s="466"/>
      <c r="BX289" s="466"/>
      <c r="BY289" s="466"/>
      <c r="BZ289" s="466"/>
      <c r="CA289" s="466"/>
      <c r="CB289" s="466"/>
      <c r="CC289" s="466"/>
      <c r="CD289" s="466"/>
      <c r="CE289" s="466"/>
      <c r="CF289" s="466"/>
      <c r="CG289" s="466"/>
      <c r="CH289" s="466"/>
      <c r="CI289" s="466"/>
      <c r="CJ289" s="466"/>
      <c r="CK289" s="466"/>
      <c r="CL289" s="466"/>
      <c r="CM289" s="466"/>
      <c r="CN289" s="466"/>
      <c r="CO289" s="466"/>
      <c r="CP289" s="466"/>
      <c r="CQ289" s="466"/>
      <c r="CR289" s="466"/>
      <c r="CS289" s="466"/>
      <c r="CT289" s="466"/>
      <c r="CU289" s="466"/>
      <c r="CV289" s="466"/>
      <c r="CW289" s="466"/>
      <c r="CX289" s="466"/>
      <c r="CY289" s="466"/>
      <c r="CZ289" s="466"/>
      <c r="DA289" s="466"/>
      <c r="DB289" s="466"/>
      <c r="DC289" s="466"/>
      <c r="DD289" s="466"/>
      <c r="DE289" s="466"/>
      <c r="DF289" s="466"/>
      <c r="DG289" s="466"/>
      <c r="DH289" s="466"/>
      <c r="DI289" s="466"/>
      <c r="DJ289" s="466"/>
      <c r="DK289" s="466"/>
      <c r="DL289" s="466"/>
      <c r="DM289" s="466"/>
      <c r="DN289" s="466"/>
      <c r="DO289" s="466"/>
      <c r="DP289" s="466"/>
      <c r="DQ289" s="466"/>
      <c r="DR289" s="466"/>
      <c r="DS289" s="466"/>
      <c r="DT289" s="466"/>
      <c r="DU289" s="466"/>
      <c r="DV289" s="466"/>
      <c r="DW289" s="471"/>
      <c r="DX289" s="466"/>
      <c r="DY289" s="466"/>
      <c r="DZ289" s="466"/>
      <c r="EA289" s="466"/>
      <c r="EB289" s="466"/>
      <c r="EC289" s="466"/>
      <c r="ED289" s="466"/>
      <c r="EE289" s="466"/>
      <c r="EF289" s="466"/>
      <c r="EG289" s="466"/>
      <c r="EH289" s="466"/>
      <c r="EI289" s="466"/>
      <c r="EJ289" s="466"/>
      <c r="EK289" s="465"/>
      <c r="EL289" s="465"/>
      <c r="EM289" s="465"/>
      <c r="EN289" s="465"/>
      <c r="EO289" s="466"/>
      <c r="EP289" s="466"/>
      <c r="EQ289" s="466"/>
      <c r="ER289" s="465"/>
      <c r="ES289" s="465"/>
      <c r="ET289" s="465"/>
      <c r="EU289" s="465"/>
      <c r="EV289" s="465"/>
      <c r="EW289" s="467"/>
      <c r="EX289" s="467" t="s">
        <v>1401</v>
      </c>
      <c r="EY289" s="467">
        <v>0</v>
      </c>
      <c r="EZ289" s="467">
        <v>0</v>
      </c>
      <c r="FA289" s="467">
        <v>0</v>
      </c>
      <c r="FB289" s="469" t="s">
        <v>1402</v>
      </c>
      <c r="FC289" s="467">
        <v>100</v>
      </c>
      <c r="FD289" s="469" t="s">
        <v>2059</v>
      </c>
      <c r="FE289" s="467">
        <v>0</v>
      </c>
      <c r="FF289" s="469" t="s">
        <v>1404</v>
      </c>
      <c r="FG289" s="467">
        <v>0</v>
      </c>
      <c r="FH289" s="469" t="s">
        <v>1405</v>
      </c>
      <c r="FI289" s="467">
        <v>0</v>
      </c>
      <c r="FJ289" s="469" t="s">
        <v>1405</v>
      </c>
      <c r="FK289" s="467">
        <v>0</v>
      </c>
      <c r="FL289" s="472">
        <v>1</v>
      </c>
      <c r="FM289" s="473">
        <v>0</v>
      </c>
      <c r="FN289" s="473">
        <v>0</v>
      </c>
      <c r="FO289" s="473">
        <v>0</v>
      </c>
      <c r="FP289" s="473">
        <v>0</v>
      </c>
      <c r="FQ289" s="473">
        <v>0</v>
      </c>
      <c r="FR289" s="473">
        <v>0</v>
      </c>
      <c r="FS289" s="473">
        <v>0</v>
      </c>
      <c r="FT289" s="473">
        <v>0</v>
      </c>
      <c r="FU289" s="473">
        <v>0</v>
      </c>
      <c r="FV289" s="473">
        <v>110506.00000000001</v>
      </c>
      <c r="FW289" s="473">
        <v>0</v>
      </c>
      <c r="FX289" s="473">
        <v>0</v>
      </c>
      <c r="FY289" s="473">
        <v>0</v>
      </c>
      <c r="FZ289" s="473">
        <v>0</v>
      </c>
      <c r="GA289" s="473">
        <v>0</v>
      </c>
      <c r="GB289" s="473">
        <v>0</v>
      </c>
      <c r="GC289" s="473">
        <v>0</v>
      </c>
      <c r="GD289" s="473">
        <v>0</v>
      </c>
      <c r="GE289" s="473">
        <v>0</v>
      </c>
      <c r="GF289" s="473">
        <v>135103</v>
      </c>
      <c r="GG289" s="473">
        <v>0</v>
      </c>
      <c r="GH289" s="473">
        <v>0</v>
      </c>
      <c r="GI289" s="473">
        <v>0</v>
      </c>
      <c r="GJ289" s="473">
        <v>0</v>
      </c>
      <c r="GK289" s="473">
        <v>0</v>
      </c>
      <c r="GL289" s="473">
        <v>0</v>
      </c>
      <c r="GM289" s="473">
        <v>0</v>
      </c>
      <c r="GN289" s="473">
        <v>0</v>
      </c>
      <c r="GO289" s="473">
        <v>0</v>
      </c>
      <c r="GP289" s="473">
        <v>0</v>
      </c>
      <c r="GQ289" s="473">
        <v>0</v>
      </c>
      <c r="GR289" s="473">
        <v>0</v>
      </c>
      <c r="GS289" s="473">
        <v>0</v>
      </c>
      <c r="GT289" s="473">
        <v>0</v>
      </c>
      <c r="GU289" s="473">
        <v>0</v>
      </c>
      <c r="GV289" s="473">
        <v>0</v>
      </c>
      <c r="GW289" s="473">
        <v>0</v>
      </c>
      <c r="GX289" s="473">
        <v>0</v>
      </c>
      <c r="GY289" s="473">
        <v>0</v>
      </c>
      <c r="GZ289" s="473">
        <v>0</v>
      </c>
      <c r="HA289" s="473">
        <v>0</v>
      </c>
      <c r="HB289" s="473">
        <v>0</v>
      </c>
      <c r="HC289" s="473">
        <v>0</v>
      </c>
      <c r="HD289" s="473">
        <v>0</v>
      </c>
      <c r="HE289" s="473">
        <v>0</v>
      </c>
      <c r="HF289" s="473">
        <v>0</v>
      </c>
      <c r="HG289" s="473">
        <v>0</v>
      </c>
      <c r="HH289" s="473">
        <v>0</v>
      </c>
      <c r="HI289" s="473">
        <v>0</v>
      </c>
      <c r="HJ289" s="473">
        <v>0</v>
      </c>
      <c r="HK289" s="473">
        <v>0</v>
      </c>
      <c r="HL289" s="473">
        <v>0</v>
      </c>
      <c r="HM289" s="473">
        <v>0</v>
      </c>
      <c r="HN289" s="473">
        <v>0</v>
      </c>
      <c r="HO289" s="473">
        <v>0</v>
      </c>
      <c r="HP289" s="473">
        <v>0</v>
      </c>
      <c r="HQ289" s="473">
        <v>0</v>
      </c>
      <c r="HR289" s="473">
        <v>0</v>
      </c>
      <c r="HS289" s="473">
        <v>0</v>
      </c>
      <c r="HT289" s="473">
        <v>0</v>
      </c>
      <c r="HU289" s="473">
        <v>0</v>
      </c>
      <c r="HV289" s="473">
        <v>0</v>
      </c>
      <c r="HW289" s="473">
        <v>0</v>
      </c>
      <c r="HX289" s="473">
        <v>0</v>
      </c>
      <c r="HY289" s="473">
        <v>0</v>
      </c>
      <c r="HZ289" s="473">
        <v>0</v>
      </c>
      <c r="IA289" s="473">
        <v>0</v>
      </c>
      <c r="IB289" s="473">
        <v>0</v>
      </c>
      <c r="IC289" s="473">
        <v>0</v>
      </c>
      <c r="ID289" s="473">
        <v>0</v>
      </c>
      <c r="IE289" s="473">
        <v>0</v>
      </c>
      <c r="IF289" s="473">
        <v>0</v>
      </c>
      <c r="IG289" s="473">
        <v>0</v>
      </c>
      <c r="IH289" s="473">
        <v>0</v>
      </c>
      <c r="II289" s="473">
        <v>0</v>
      </c>
      <c r="IJ289" s="473">
        <v>0</v>
      </c>
      <c r="IK289" s="473">
        <v>0</v>
      </c>
      <c r="IL289" s="473">
        <v>0</v>
      </c>
      <c r="IM289" s="473">
        <v>0</v>
      </c>
      <c r="IN289" s="473">
        <v>0</v>
      </c>
      <c r="IO289" s="473">
        <v>0</v>
      </c>
      <c r="IP289" s="473">
        <v>0</v>
      </c>
      <c r="IQ289" s="473">
        <v>0</v>
      </c>
      <c r="IR289" s="473">
        <v>0</v>
      </c>
      <c r="IS289" s="473">
        <v>0</v>
      </c>
      <c r="IT289" s="473">
        <v>0</v>
      </c>
      <c r="IU289" s="473">
        <v>0</v>
      </c>
      <c r="IV289" s="473">
        <v>0</v>
      </c>
      <c r="IW289" s="473">
        <v>0</v>
      </c>
      <c r="IX289" s="473">
        <v>0</v>
      </c>
      <c r="IY289" s="473">
        <v>0</v>
      </c>
      <c r="IZ289" s="473">
        <v>0</v>
      </c>
      <c r="JA289" s="473">
        <v>0</v>
      </c>
      <c r="JB289" s="473">
        <v>0</v>
      </c>
      <c r="JC289" s="473">
        <v>0</v>
      </c>
      <c r="JD289" s="473">
        <v>0</v>
      </c>
      <c r="JE289" s="473">
        <v>0</v>
      </c>
      <c r="JF289" s="473">
        <v>0</v>
      </c>
      <c r="JG289" s="473">
        <v>0</v>
      </c>
      <c r="JH289" s="473">
        <v>0</v>
      </c>
      <c r="JI289" s="467" t="s">
        <v>1406</v>
      </c>
      <c r="JJ289" s="467" t="s">
        <v>1406</v>
      </c>
      <c r="JK289" s="395"/>
      <c r="JL289" s="395"/>
      <c r="JM289" s="395"/>
      <c r="JN289" s="395"/>
      <c r="JO289" s="395"/>
      <c r="JP289" s="395"/>
      <c r="JQ289" s="395"/>
      <c r="JR289" s="395"/>
      <c r="JS289" s="395"/>
      <c r="JT289" s="395"/>
      <c r="JU289" s="395"/>
      <c r="JV289" s="395"/>
      <c r="JW289" s="395"/>
      <c r="JX289" s="395"/>
      <c r="JY289" s="395"/>
      <c r="JZ289" s="395"/>
      <c r="KA289" s="395"/>
      <c r="KB289" s="395"/>
      <c r="KC289" s="395"/>
      <c r="KD289" s="395"/>
      <c r="KE289" s="395"/>
      <c r="KF289" s="395"/>
      <c r="KG289" s="395"/>
      <c r="KH289" s="395"/>
      <c r="KI289" s="395"/>
      <c r="KJ289" s="395"/>
      <c r="KK289" s="395"/>
      <c r="KL289" s="395"/>
      <c r="KM289" s="395"/>
      <c r="KN289" s="395"/>
      <c r="KO289" s="395"/>
      <c r="KP289" s="395"/>
      <c r="KQ289" s="395"/>
      <c r="KR289" s="395"/>
      <c r="KS289" s="395"/>
      <c r="KT289" s="395"/>
      <c r="KU289" s="395"/>
      <c r="KV289" s="395"/>
      <c r="KW289" s="395"/>
      <c r="KX289" s="395"/>
      <c r="KY289" s="395"/>
      <c r="KZ289" s="395"/>
      <c r="LA289" s="395"/>
      <c r="LB289" s="395"/>
      <c r="LC289" s="395"/>
      <c r="LD289" s="395"/>
      <c r="LE289" s="395"/>
      <c r="LF289" s="395"/>
      <c r="LG289" s="395"/>
      <c r="LH289" s="395"/>
      <c r="LI289" s="395"/>
      <c r="LJ289" s="395"/>
      <c r="LK289" s="395"/>
      <c r="LL289" s="395"/>
      <c r="LM289" s="395"/>
      <c r="LN289" s="395"/>
      <c r="LO289" s="395"/>
      <c r="LP289" s="395"/>
      <c r="LQ289" s="395"/>
      <c r="LR289" s="395"/>
      <c r="LS289" s="395"/>
      <c r="LT289" s="395"/>
      <c r="LU289" s="395"/>
      <c r="LV289" s="395"/>
      <c r="LW289" s="395"/>
      <c r="LX289" s="395"/>
      <c r="LY289" s="395"/>
      <c r="LZ289" s="395"/>
      <c r="MA289" s="395"/>
      <c r="MB289" s="395"/>
      <c r="MC289" s="395"/>
      <c r="MD289" s="395"/>
      <c r="ME289" s="395"/>
      <c r="MF289" s="395"/>
      <c r="MG289" s="395"/>
      <c r="MH289" s="395"/>
      <c r="MI289" s="395"/>
      <c r="MJ289" s="395"/>
      <c r="MK289" s="395"/>
      <c r="ML289" s="395"/>
      <c r="MM289" s="395"/>
      <c r="MN289" s="395"/>
      <c r="MO289" s="395"/>
      <c r="MP289" s="395"/>
      <c r="MQ289" s="395"/>
      <c r="MR289" s="395"/>
      <c r="MS289" s="395"/>
      <c r="MT289" s="395"/>
      <c r="MU289" s="395"/>
      <c r="MV289" s="395"/>
      <c r="MW289" s="395"/>
      <c r="MX289" s="395"/>
      <c r="MY289" s="395"/>
      <c r="MZ289" s="395"/>
      <c r="NA289" s="395"/>
      <c r="NB289" s="395"/>
      <c r="NC289" s="395"/>
      <c r="ND289" s="395"/>
      <c r="NE289" s="395"/>
      <c r="NF289" s="395"/>
      <c r="NG289" s="489"/>
      <c r="NH289" s="475">
        <v>2.0168747015718451</v>
      </c>
      <c r="NI289" s="475">
        <v>2.8268515817230981</v>
      </c>
      <c r="NJ289" s="475">
        <v>1.7470458783998009</v>
      </c>
      <c r="NK289" s="475">
        <v>738.17930858264697</v>
      </c>
      <c r="NL289" s="475">
        <v>2.2392674041208784</v>
      </c>
      <c r="NM289" s="475">
        <v>5.6298000000000008E-2</v>
      </c>
      <c r="NN289" s="475">
        <v>0.16185700000000003</v>
      </c>
      <c r="NO289" s="475">
        <v>1.6420000000000001E-2</v>
      </c>
      <c r="NP289" s="475">
        <v>8.7488310564805688E-3</v>
      </c>
      <c r="NQ289" s="475">
        <v>0.13511812870394166</v>
      </c>
      <c r="NR289" s="475">
        <v>0.1913623254361988</v>
      </c>
      <c r="NS289" s="475">
        <v>0</v>
      </c>
      <c r="NT289" s="475">
        <v>1.2820021857523405</v>
      </c>
      <c r="NU289" s="475">
        <v>7.6309328269875661E-3</v>
      </c>
      <c r="NV289" s="475">
        <v>0</v>
      </c>
      <c r="NW289" s="475">
        <v>9.9817579536338213E-2</v>
      </c>
      <c r="NX289" s="475">
        <v>0</v>
      </c>
      <c r="NY289" s="475">
        <v>0</v>
      </c>
      <c r="NZ289" s="475">
        <v>0.28275758975210991</v>
      </c>
      <c r="OA289" s="475">
        <v>2.034000003829136E-2</v>
      </c>
      <c r="OB289" s="475">
        <v>0.24000000000000016</v>
      </c>
      <c r="OC289" s="475">
        <v>0.31076370738663245</v>
      </c>
      <c r="OD289" s="475">
        <v>-5.2644407827101962E-16</v>
      </c>
      <c r="OE289" s="475">
        <v>-4.5767956180178076E-15</v>
      </c>
      <c r="OF289" s="475">
        <v>0.1099999964237213</v>
      </c>
      <c r="OG289" s="475">
        <v>7.0478114485740678E-2</v>
      </c>
      <c r="OH289" s="475">
        <v>0.34362926664628313</v>
      </c>
      <c r="OI289" s="475">
        <v>0.11</v>
      </c>
      <c r="OJ289" s="475">
        <v>4.4126999999999993E-2</v>
      </c>
      <c r="OK289" s="475">
        <v>5.6475563999999992E-2</v>
      </c>
      <c r="OL289" s="475">
        <v>0.5688512254206779</v>
      </c>
      <c r="OM289" s="475" t="s">
        <v>1395</v>
      </c>
      <c r="ON289" s="475">
        <v>1</v>
      </c>
      <c r="OO289" s="475">
        <v>278</v>
      </c>
      <c r="OP289" s="490"/>
      <c r="OQ289" s="491" t="s">
        <v>1395</v>
      </c>
      <c r="OR289" s="478" t="s">
        <v>1395</v>
      </c>
      <c r="OS289" s="479">
        <v>484876.00000000006</v>
      </c>
      <c r="OT289" s="479">
        <v>2050</v>
      </c>
      <c r="OU289" s="479" t="s">
        <v>1395</v>
      </c>
      <c r="OV289" s="479" t="s">
        <v>1395</v>
      </c>
      <c r="OW289" s="479">
        <v>0</v>
      </c>
      <c r="OX289" s="479">
        <v>1</v>
      </c>
      <c r="OY289" s="480">
        <v>1</v>
      </c>
      <c r="OZ289" s="480">
        <v>0.55986974606111606</v>
      </c>
      <c r="PA289" s="481"/>
      <c r="PB289" s="482">
        <v>2.0168747015718451</v>
      </c>
      <c r="PC289" s="483"/>
      <c r="PD289" s="478">
        <v>53.375310481222215</v>
      </c>
      <c r="PE289" s="479">
        <v>-1.0414063183237675E-12</v>
      </c>
      <c r="PF289" s="479">
        <v>70.71132630526354</v>
      </c>
      <c r="PG289" s="480">
        <v>2.0168747015718451</v>
      </c>
      <c r="PH289" s="483"/>
      <c r="PI289" s="478">
        <v>2.0168747015718451</v>
      </c>
      <c r="PJ289" s="479">
        <v>155350</v>
      </c>
      <c r="PK289" s="479">
        <v>400</v>
      </c>
      <c r="PL289" s="479">
        <v>1.0912955106487932E-2</v>
      </c>
      <c r="PM289" s="484">
        <v>36</v>
      </c>
      <c r="PN289" s="479">
        <v>7164</v>
      </c>
      <c r="PO289" s="485">
        <v>2047</v>
      </c>
      <c r="PP289" s="479">
        <v>33</v>
      </c>
      <c r="PQ289" s="479">
        <v>0</v>
      </c>
      <c r="PR289" s="486" t="s">
        <v>2167</v>
      </c>
      <c r="PS289" s="486" t="s">
        <v>1657</v>
      </c>
      <c r="PT289" s="479">
        <v>1</v>
      </c>
      <c r="PU289" s="487" t="s">
        <v>2166</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row>
    <row r="290" spans="1:457" x14ac:dyDescent="0.35">
      <c r="A290" s="459" t="s">
        <v>2168</v>
      </c>
      <c r="B290" s="460">
        <v>2.0277876566783331</v>
      </c>
      <c r="C290" s="488">
        <f>NPV(About!A$94,'H2 Data'!AE$2:BH$2)/30*AB290+B290</f>
        <v>2.0277876566783331</v>
      </c>
      <c r="D290" s="462" t="s">
        <v>1592</v>
      </c>
      <c r="E290" s="463" t="s">
        <v>2168</v>
      </c>
      <c r="F290" s="463" t="s">
        <v>1391</v>
      </c>
      <c r="G290" s="463" t="s">
        <v>1392</v>
      </c>
      <c r="H290" s="463" t="s">
        <v>2057</v>
      </c>
      <c r="I290" s="463" t="s">
        <v>1394</v>
      </c>
      <c r="J290" s="464">
        <v>2051</v>
      </c>
      <c r="K290" s="465">
        <v>400</v>
      </c>
      <c r="L290" s="466">
        <v>0.16</v>
      </c>
      <c r="M290" s="466">
        <v>2.3300000000000001E-2</v>
      </c>
      <c r="N290" s="466">
        <v>0.25</v>
      </c>
      <c r="O290" s="471">
        <v>0.11</v>
      </c>
      <c r="P290" s="465">
        <v>1</v>
      </c>
      <c r="Q290" s="465">
        <v>2</v>
      </c>
      <c r="R290" s="465">
        <v>30</v>
      </c>
      <c r="S290" s="467" t="s">
        <v>1395</v>
      </c>
      <c r="T290" s="468">
        <v>16535</v>
      </c>
      <c r="U290" s="468">
        <v>162987.99999999997</v>
      </c>
      <c r="V290" s="468">
        <v>56691.999999999993</v>
      </c>
      <c r="W290" s="468">
        <v>4724</v>
      </c>
      <c r="X290" s="465">
        <v>0</v>
      </c>
      <c r="Y290" s="469" t="s">
        <v>2116</v>
      </c>
      <c r="Z290" s="470">
        <v>22.22</v>
      </c>
      <c r="AA290" s="469" t="s">
        <v>1397</v>
      </c>
      <c r="AB290" s="465">
        <v>0</v>
      </c>
      <c r="AC290" s="466">
        <v>0</v>
      </c>
      <c r="AD290" s="466">
        <v>0.7</v>
      </c>
      <c r="AE290" s="466">
        <v>0.7</v>
      </c>
      <c r="AF290" s="467" t="s">
        <v>1398</v>
      </c>
      <c r="AG290" s="465">
        <v>441.27</v>
      </c>
      <c r="AH290" s="465">
        <v>441.27</v>
      </c>
      <c r="AI290" s="465">
        <v>441.27</v>
      </c>
      <c r="AJ290" s="465">
        <v>30</v>
      </c>
      <c r="AK290" s="469" t="s">
        <v>1399</v>
      </c>
      <c r="AL290" s="466">
        <v>0.91</v>
      </c>
      <c r="AM290" s="466">
        <v>0.01</v>
      </c>
      <c r="AN290" s="469" t="s">
        <v>1400</v>
      </c>
      <c r="AO290" s="466"/>
      <c r="AP290" s="466"/>
      <c r="AQ290" s="466"/>
      <c r="AR290" s="466"/>
      <c r="AS290" s="466"/>
      <c r="AT290" s="466"/>
      <c r="AU290" s="466"/>
      <c r="AV290" s="466"/>
      <c r="AW290" s="466"/>
      <c r="AX290" s="466"/>
      <c r="AY290" s="466"/>
      <c r="AZ290" s="466"/>
      <c r="BA290" s="466"/>
      <c r="BB290" s="466"/>
      <c r="BC290" s="466"/>
      <c r="BD290" s="466"/>
      <c r="BE290" s="466"/>
      <c r="BF290" s="466"/>
      <c r="BG290" s="466"/>
      <c r="BH290" s="466"/>
      <c r="BI290" s="466"/>
      <c r="BJ290" s="466"/>
      <c r="BK290" s="466"/>
      <c r="BL290" s="466"/>
      <c r="BM290" s="466"/>
      <c r="BN290" s="466"/>
      <c r="BO290" s="466"/>
      <c r="BP290" s="466"/>
      <c r="BQ290" s="466"/>
      <c r="BR290" s="466"/>
      <c r="BS290" s="466"/>
      <c r="BT290" s="466"/>
      <c r="BU290" s="466"/>
      <c r="BV290" s="466"/>
      <c r="BW290" s="466"/>
      <c r="BX290" s="466"/>
      <c r="BY290" s="466"/>
      <c r="BZ290" s="466"/>
      <c r="CA290" s="466"/>
      <c r="CB290" s="466"/>
      <c r="CC290" s="466"/>
      <c r="CD290" s="466"/>
      <c r="CE290" s="466"/>
      <c r="CF290" s="466"/>
      <c r="CG290" s="466"/>
      <c r="CH290" s="466"/>
      <c r="CI290" s="466"/>
      <c r="CJ290" s="466"/>
      <c r="CK290" s="466"/>
      <c r="CL290" s="466"/>
      <c r="CM290" s="466"/>
      <c r="CN290" s="466"/>
      <c r="CO290" s="466"/>
      <c r="CP290" s="466"/>
      <c r="CQ290" s="466"/>
      <c r="CR290" s="466"/>
      <c r="CS290" s="466"/>
      <c r="CT290" s="466"/>
      <c r="CU290" s="466"/>
      <c r="CV290" s="466"/>
      <c r="CW290" s="466"/>
      <c r="CX290" s="466"/>
      <c r="CY290" s="466"/>
      <c r="CZ290" s="466"/>
      <c r="DA290" s="466"/>
      <c r="DB290" s="466"/>
      <c r="DC290" s="466"/>
      <c r="DD290" s="466"/>
      <c r="DE290" s="466"/>
      <c r="DF290" s="466"/>
      <c r="DG290" s="466"/>
      <c r="DH290" s="466"/>
      <c r="DI290" s="466"/>
      <c r="DJ290" s="466"/>
      <c r="DK290" s="466"/>
      <c r="DL290" s="466"/>
      <c r="DM290" s="466"/>
      <c r="DN290" s="466"/>
      <c r="DO290" s="466"/>
      <c r="DP290" s="466"/>
      <c r="DQ290" s="466"/>
      <c r="DR290" s="466"/>
      <c r="DS290" s="466"/>
      <c r="DT290" s="466"/>
      <c r="DU290" s="466"/>
      <c r="DV290" s="466"/>
      <c r="DW290" s="471"/>
      <c r="DX290" s="466"/>
      <c r="DY290" s="466"/>
      <c r="DZ290" s="466"/>
      <c r="EA290" s="466"/>
      <c r="EB290" s="466"/>
      <c r="EC290" s="466"/>
      <c r="ED290" s="466"/>
      <c r="EE290" s="466"/>
      <c r="EF290" s="466"/>
      <c r="EG290" s="466"/>
      <c r="EH290" s="466"/>
      <c r="EI290" s="466"/>
      <c r="EJ290" s="466"/>
      <c r="EK290" s="465"/>
      <c r="EL290" s="465"/>
      <c r="EM290" s="465"/>
      <c r="EN290" s="465"/>
      <c r="EO290" s="466"/>
      <c r="EP290" s="466"/>
      <c r="EQ290" s="466"/>
      <c r="ER290" s="465"/>
      <c r="ES290" s="465"/>
      <c r="ET290" s="465"/>
      <c r="EU290" s="465"/>
      <c r="EV290" s="465"/>
      <c r="EW290" s="467"/>
      <c r="EX290" s="467" t="s">
        <v>1401</v>
      </c>
      <c r="EY290" s="467">
        <v>0</v>
      </c>
      <c r="EZ290" s="467">
        <v>0</v>
      </c>
      <c r="FA290" s="467">
        <v>0</v>
      </c>
      <c r="FB290" s="469" t="s">
        <v>1402</v>
      </c>
      <c r="FC290" s="467">
        <v>100</v>
      </c>
      <c r="FD290" s="469" t="s">
        <v>2059</v>
      </c>
      <c r="FE290" s="467">
        <v>0</v>
      </c>
      <c r="FF290" s="469" t="s">
        <v>1404</v>
      </c>
      <c r="FG290" s="467">
        <v>0</v>
      </c>
      <c r="FH290" s="469" t="s">
        <v>1405</v>
      </c>
      <c r="FI290" s="467">
        <v>0</v>
      </c>
      <c r="FJ290" s="469" t="s">
        <v>1405</v>
      </c>
      <c r="FK290" s="467">
        <v>0</v>
      </c>
      <c r="FL290" s="472">
        <v>1</v>
      </c>
      <c r="FM290" s="473">
        <v>0</v>
      </c>
      <c r="FN290" s="473">
        <v>0</v>
      </c>
      <c r="FO290" s="473">
        <v>0</v>
      </c>
      <c r="FP290" s="473">
        <v>0</v>
      </c>
      <c r="FQ290" s="473">
        <v>0</v>
      </c>
      <c r="FR290" s="473">
        <v>0</v>
      </c>
      <c r="FS290" s="473">
        <v>0</v>
      </c>
      <c r="FT290" s="473">
        <v>0</v>
      </c>
      <c r="FU290" s="473">
        <v>0</v>
      </c>
      <c r="FV290" s="473">
        <v>112748.99999999999</v>
      </c>
      <c r="FW290" s="473">
        <v>0</v>
      </c>
      <c r="FX290" s="473">
        <v>0</v>
      </c>
      <c r="FY290" s="473">
        <v>0</v>
      </c>
      <c r="FZ290" s="473">
        <v>0</v>
      </c>
      <c r="GA290" s="473">
        <v>0</v>
      </c>
      <c r="GB290" s="473">
        <v>0</v>
      </c>
      <c r="GC290" s="473">
        <v>0</v>
      </c>
      <c r="GD290" s="473">
        <v>0</v>
      </c>
      <c r="GE290" s="473">
        <v>0</v>
      </c>
      <c r="GF290" s="473">
        <v>137845</v>
      </c>
      <c r="GG290" s="473">
        <v>0</v>
      </c>
      <c r="GH290" s="473">
        <v>0</v>
      </c>
      <c r="GI290" s="473">
        <v>0</v>
      </c>
      <c r="GJ290" s="473">
        <v>0</v>
      </c>
      <c r="GK290" s="473">
        <v>0</v>
      </c>
      <c r="GL290" s="473">
        <v>0</v>
      </c>
      <c r="GM290" s="473">
        <v>0</v>
      </c>
      <c r="GN290" s="473">
        <v>0</v>
      </c>
      <c r="GO290" s="473">
        <v>0</v>
      </c>
      <c r="GP290" s="473">
        <v>0</v>
      </c>
      <c r="GQ290" s="473">
        <v>0</v>
      </c>
      <c r="GR290" s="473">
        <v>0</v>
      </c>
      <c r="GS290" s="473">
        <v>0</v>
      </c>
      <c r="GT290" s="473">
        <v>0</v>
      </c>
      <c r="GU290" s="473">
        <v>0</v>
      </c>
      <c r="GV290" s="473">
        <v>0</v>
      </c>
      <c r="GW290" s="473">
        <v>0</v>
      </c>
      <c r="GX290" s="473">
        <v>0</v>
      </c>
      <c r="GY290" s="473">
        <v>0</v>
      </c>
      <c r="GZ290" s="473">
        <v>0</v>
      </c>
      <c r="HA290" s="473">
        <v>0</v>
      </c>
      <c r="HB290" s="473">
        <v>0</v>
      </c>
      <c r="HC290" s="473">
        <v>0</v>
      </c>
      <c r="HD290" s="473">
        <v>0</v>
      </c>
      <c r="HE290" s="473">
        <v>0</v>
      </c>
      <c r="HF290" s="473">
        <v>0</v>
      </c>
      <c r="HG290" s="473">
        <v>0</v>
      </c>
      <c r="HH290" s="473">
        <v>0</v>
      </c>
      <c r="HI290" s="473">
        <v>0</v>
      </c>
      <c r="HJ290" s="473">
        <v>0</v>
      </c>
      <c r="HK290" s="473">
        <v>0</v>
      </c>
      <c r="HL290" s="473">
        <v>0</v>
      </c>
      <c r="HM290" s="473">
        <v>0</v>
      </c>
      <c r="HN290" s="473">
        <v>0</v>
      </c>
      <c r="HO290" s="473">
        <v>0</v>
      </c>
      <c r="HP290" s="473">
        <v>0</v>
      </c>
      <c r="HQ290" s="473">
        <v>0</v>
      </c>
      <c r="HR290" s="473">
        <v>0</v>
      </c>
      <c r="HS290" s="473">
        <v>0</v>
      </c>
      <c r="HT290" s="473">
        <v>0</v>
      </c>
      <c r="HU290" s="473">
        <v>0</v>
      </c>
      <c r="HV290" s="473">
        <v>0</v>
      </c>
      <c r="HW290" s="473">
        <v>0</v>
      </c>
      <c r="HX290" s="473">
        <v>0</v>
      </c>
      <c r="HY290" s="473">
        <v>0</v>
      </c>
      <c r="HZ290" s="473">
        <v>0</v>
      </c>
      <c r="IA290" s="473">
        <v>0</v>
      </c>
      <c r="IB290" s="473">
        <v>0</v>
      </c>
      <c r="IC290" s="473">
        <v>0</v>
      </c>
      <c r="ID290" s="473">
        <v>0</v>
      </c>
      <c r="IE290" s="473">
        <v>0</v>
      </c>
      <c r="IF290" s="473">
        <v>0</v>
      </c>
      <c r="IG290" s="473">
        <v>0</v>
      </c>
      <c r="IH290" s="473">
        <v>0</v>
      </c>
      <c r="II290" s="473">
        <v>0</v>
      </c>
      <c r="IJ290" s="473">
        <v>0</v>
      </c>
      <c r="IK290" s="473">
        <v>0</v>
      </c>
      <c r="IL290" s="473">
        <v>0</v>
      </c>
      <c r="IM290" s="473">
        <v>0</v>
      </c>
      <c r="IN290" s="473">
        <v>0</v>
      </c>
      <c r="IO290" s="473">
        <v>0</v>
      </c>
      <c r="IP290" s="473">
        <v>0</v>
      </c>
      <c r="IQ290" s="473">
        <v>0</v>
      </c>
      <c r="IR290" s="473">
        <v>0</v>
      </c>
      <c r="IS290" s="473">
        <v>0</v>
      </c>
      <c r="IT290" s="473">
        <v>0</v>
      </c>
      <c r="IU290" s="473">
        <v>0</v>
      </c>
      <c r="IV290" s="473">
        <v>0</v>
      </c>
      <c r="IW290" s="473">
        <v>0</v>
      </c>
      <c r="IX290" s="473">
        <v>0</v>
      </c>
      <c r="IY290" s="473">
        <v>0</v>
      </c>
      <c r="IZ290" s="473">
        <v>0</v>
      </c>
      <c r="JA290" s="473">
        <v>0</v>
      </c>
      <c r="JB290" s="473">
        <v>0</v>
      </c>
      <c r="JC290" s="473">
        <v>0</v>
      </c>
      <c r="JD290" s="473">
        <v>0</v>
      </c>
      <c r="JE290" s="473">
        <v>0</v>
      </c>
      <c r="JF290" s="473">
        <v>0</v>
      </c>
      <c r="JG290" s="473">
        <v>0</v>
      </c>
      <c r="JH290" s="473">
        <v>0</v>
      </c>
      <c r="JI290" s="467" t="s">
        <v>1406</v>
      </c>
      <c r="JJ290" s="467" t="s">
        <v>1406</v>
      </c>
      <c r="JK290" s="395"/>
      <c r="JL290" s="395"/>
      <c r="JM290" s="395"/>
      <c r="JN290" s="395"/>
      <c r="JO290" s="395"/>
      <c r="JP290" s="395"/>
      <c r="JQ290" s="395"/>
      <c r="JR290" s="395"/>
      <c r="JS290" s="395"/>
      <c r="JT290" s="395"/>
      <c r="JU290" s="395"/>
      <c r="JV290" s="395"/>
      <c r="JW290" s="395"/>
      <c r="JX290" s="395"/>
      <c r="JY290" s="395"/>
      <c r="JZ290" s="395"/>
      <c r="KA290" s="395"/>
      <c r="KB290" s="395"/>
      <c r="KC290" s="395"/>
      <c r="KD290" s="395"/>
      <c r="KE290" s="395"/>
      <c r="KF290" s="395"/>
      <c r="KG290" s="395"/>
      <c r="KH290" s="395"/>
      <c r="KI290" s="395"/>
      <c r="KJ290" s="395"/>
      <c r="KK290" s="395"/>
      <c r="KL290" s="395"/>
      <c r="KM290" s="395"/>
      <c r="KN290" s="395"/>
      <c r="KO290" s="395"/>
      <c r="KP290" s="395"/>
      <c r="KQ290" s="395"/>
      <c r="KR290" s="395"/>
      <c r="KS290" s="395"/>
      <c r="KT290" s="395"/>
      <c r="KU290" s="395"/>
      <c r="KV290" s="395"/>
      <c r="KW290" s="395"/>
      <c r="KX290" s="395"/>
      <c r="KY290" s="395"/>
      <c r="KZ290" s="395"/>
      <c r="LA290" s="395"/>
      <c r="LB290" s="395"/>
      <c r="LC290" s="395"/>
      <c r="LD290" s="395"/>
      <c r="LE290" s="395"/>
      <c r="LF290" s="395"/>
      <c r="LG290" s="395"/>
      <c r="LH290" s="395"/>
      <c r="LI290" s="395"/>
      <c r="LJ290" s="395"/>
      <c r="LK290" s="395"/>
      <c r="LL290" s="395"/>
      <c r="LM290" s="395"/>
      <c r="LN290" s="395"/>
      <c r="LO290" s="395"/>
      <c r="LP290" s="395"/>
      <c r="LQ290" s="395"/>
      <c r="LR290" s="395"/>
      <c r="LS290" s="395"/>
      <c r="LT290" s="395"/>
      <c r="LU290" s="395"/>
      <c r="LV290" s="395"/>
      <c r="LW290" s="395"/>
      <c r="LX290" s="395"/>
      <c r="LY290" s="395"/>
      <c r="LZ290" s="395"/>
      <c r="MA290" s="395"/>
      <c r="MB290" s="395"/>
      <c r="MC290" s="395"/>
      <c r="MD290" s="395"/>
      <c r="ME290" s="395"/>
      <c r="MF290" s="395"/>
      <c r="MG290" s="395"/>
      <c r="MH290" s="395"/>
      <c r="MI290" s="395"/>
      <c r="MJ290" s="395"/>
      <c r="MK290" s="395"/>
      <c r="ML290" s="395"/>
      <c r="MM290" s="395"/>
      <c r="MN290" s="395"/>
      <c r="MO290" s="395"/>
      <c r="MP290" s="395"/>
      <c r="MQ290" s="395"/>
      <c r="MR290" s="395"/>
      <c r="MS290" s="395"/>
      <c r="MT290" s="395"/>
      <c r="MU290" s="395"/>
      <c r="MV290" s="395"/>
      <c r="MW290" s="395"/>
      <c r="MX290" s="395"/>
      <c r="MY290" s="395"/>
      <c r="MZ290" s="395"/>
      <c r="NA290" s="395"/>
      <c r="NB290" s="395"/>
      <c r="NC290" s="395"/>
      <c r="ND290" s="395"/>
      <c r="NE290" s="395"/>
      <c r="NF290" s="395"/>
      <c r="NG290" s="489"/>
      <c r="NH290" s="475">
        <v>2.0277876566783331</v>
      </c>
      <c r="NI290" s="475">
        <v>2.8421471796003521</v>
      </c>
      <c r="NJ290" s="475">
        <v>1.7588031857808868</v>
      </c>
      <c r="NK290" s="475">
        <v>738.24210810853799</v>
      </c>
      <c r="NL290" s="475">
        <v>2.2552379029201721</v>
      </c>
      <c r="NM290" s="475">
        <v>5.6691999999999992E-2</v>
      </c>
      <c r="NN290" s="475">
        <v>0.16298799999999997</v>
      </c>
      <c r="NO290" s="475">
        <v>1.6535000000000001E-2</v>
      </c>
      <c r="NP290" s="475">
        <v>8.8099892575813094E-3</v>
      </c>
      <c r="NQ290" s="475">
        <v>0.13606278917958678</v>
      </c>
      <c r="NR290" s="475">
        <v>0.19266743933572139</v>
      </c>
      <c r="NS290" s="475">
        <v>0</v>
      </c>
      <c r="NT290" s="475">
        <v>1.2906356558662551</v>
      </c>
      <c r="NU290" s="475">
        <v>7.7869157526393121E-3</v>
      </c>
      <c r="NV290" s="475">
        <v>0</v>
      </c>
      <c r="NW290" s="475">
        <v>0.10065338466863286</v>
      </c>
      <c r="NX290" s="475">
        <v>0</v>
      </c>
      <c r="NY290" s="475">
        <v>0</v>
      </c>
      <c r="NZ290" s="475">
        <v>0.28517123960217489</v>
      </c>
      <c r="OA290" s="475">
        <v>2.033999999787121E-2</v>
      </c>
      <c r="OB290" s="475">
        <v>0.24000000000000016</v>
      </c>
      <c r="OC290" s="475">
        <v>0.31315064521262015</v>
      </c>
      <c r="OD290" s="475">
        <v>-1.1997121822235432E-15</v>
      </c>
      <c r="OE290" s="475">
        <v>-1.0430048860111876E-14</v>
      </c>
      <c r="OF290" s="475">
        <v>0.1099999964237213</v>
      </c>
      <c r="OG290" s="475">
        <v>7.0510706305503851E-2</v>
      </c>
      <c r="OH290" s="475">
        <v>0.3436934170040607</v>
      </c>
      <c r="OI290" s="475">
        <v>0.11</v>
      </c>
      <c r="OJ290" s="475">
        <v>4.4127E-2</v>
      </c>
      <c r="OK290" s="475">
        <v>5.6475563999999999E-2</v>
      </c>
      <c r="OL290" s="475">
        <v>0.55751144393940855</v>
      </c>
      <c r="OM290" s="475" t="s">
        <v>1395</v>
      </c>
      <c r="ON290" s="475">
        <v>1</v>
      </c>
      <c r="OO290" s="475">
        <v>279</v>
      </c>
      <c r="OP290" s="490"/>
      <c r="OQ290" s="491" t="s">
        <v>1395</v>
      </c>
      <c r="OR290" s="478" t="s">
        <v>1395</v>
      </c>
      <c r="OS290" s="479">
        <v>491532.99999999994</v>
      </c>
      <c r="OT290" s="479">
        <v>2051</v>
      </c>
      <c r="OU290" s="479" t="s">
        <v>1395</v>
      </c>
      <c r="OV290" s="479" t="s">
        <v>1395</v>
      </c>
      <c r="OW290" s="479">
        <v>0</v>
      </c>
      <c r="OX290" s="479">
        <v>1</v>
      </c>
      <c r="OY290" s="480">
        <v>1</v>
      </c>
      <c r="OZ290" s="480">
        <v>0.54870900490375907</v>
      </c>
      <c r="PA290" s="481"/>
      <c r="PB290" s="482">
        <v>2.0277876566783331</v>
      </c>
      <c r="PC290" s="483"/>
      <c r="PD290" s="478">
        <v>52.677026292058954</v>
      </c>
      <c r="PE290" s="479">
        <v>-2.3259486401438217E-12</v>
      </c>
      <c r="PF290" s="479">
        <v>69.834027353218119</v>
      </c>
      <c r="PG290" s="480">
        <v>2.0277876566783331</v>
      </c>
      <c r="PH290" s="483"/>
      <c r="PI290" s="478">
        <v>2.0277876566783331</v>
      </c>
      <c r="PJ290" s="479">
        <v>155750</v>
      </c>
      <c r="PK290" s="479">
        <v>400</v>
      </c>
      <c r="PL290" s="479">
        <v>3.0037971887128645E-2</v>
      </c>
      <c r="PM290" s="484">
        <v>36</v>
      </c>
      <c r="PN290" s="479">
        <v>7128</v>
      </c>
      <c r="PO290" s="485">
        <v>2048</v>
      </c>
      <c r="PP290" s="479">
        <v>33</v>
      </c>
      <c r="PQ290" s="479">
        <v>0</v>
      </c>
      <c r="PR290" s="486" t="s">
        <v>2169</v>
      </c>
      <c r="PS290" s="486" t="s">
        <v>1657</v>
      </c>
      <c r="PT290" s="479">
        <v>1</v>
      </c>
      <c r="PU290" s="487" t="s">
        <v>2168</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row>
    <row r="291" spans="1:457" x14ac:dyDescent="0.35">
      <c r="A291" s="459" t="s">
        <v>2170</v>
      </c>
      <c r="B291" s="460">
        <v>2.0578256285654617</v>
      </c>
      <c r="C291" s="488">
        <f>NPV(About!A$94,'H2 Data'!AE$2:BH$2)/30*AB291+B291</f>
        <v>2.0578256285654617</v>
      </c>
      <c r="D291" s="462" t="s">
        <v>1592</v>
      </c>
      <c r="E291" s="463" t="s">
        <v>2170</v>
      </c>
      <c r="F291" s="463" t="s">
        <v>1391</v>
      </c>
      <c r="G291" s="463" t="s">
        <v>1392</v>
      </c>
      <c r="H291" s="463" t="s">
        <v>2057</v>
      </c>
      <c r="I291" s="463" t="s">
        <v>1394</v>
      </c>
      <c r="J291" s="464">
        <v>2052</v>
      </c>
      <c r="K291" s="465">
        <v>400</v>
      </c>
      <c r="L291" s="466">
        <v>0.16</v>
      </c>
      <c r="M291" s="466">
        <v>2.3300000000000001E-2</v>
      </c>
      <c r="N291" s="466">
        <v>0.25</v>
      </c>
      <c r="O291" s="471">
        <v>0.11</v>
      </c>
      <c r="P291" s="465">
        <v>1</v>
      </c>
      <c r="Q291" s="465">
        <v>2</v>
      </c>
      <c r="R291" s="465">
        <v>30</v>
      </c>
      <c r="S291" s="467" t="s">
        <v>1395</v>
      </c>
      <c r="T291" s="468">
        <v>16674</v>
      </c>
      <c r="U291" s="468">
        <v>164355</v>
      </c>
      <c r="V291" s="468">
        <v>57166.999999999993</v>
      </c>
      <c r="W291" s="468">
        <v>4763.9999999999991</v>
      </c>
      <c r="X291" s="465">
        <v>0</v>
      </c>
      <c r="Y291" s="469" t="s">
        <v>2116</v>
      </c>
      <c r="Z291" s="470">
        <v>22.22</v>
      </c>
      <c r="AA291" s="469" t="s">
        <v>1397</v>
      </c>
      <c r="AB291" s="465">
        <v>0</v>
      </c>
      <c r="AC291" s="466">
        <v>0</v>
      </c>
      <c r="AD291" s="466">
        <v>0.7</v>
      </c>
      <c r="AE291" s="466">
        <v>0.7</v>
      </c>
      <c r="AF291" s="467" t="s">
        <v>1398</v>
      </c>
      <c r="AG291" s="465">
        <v>441.27</v>
      </c>
      <c r="AH291" s="465">
        <v>441.27</v>
      </c>
      <c r="AI291" s="465">
        <v>441.27</v>
      </c>
      <c r="AJ291" s="465">
        <v>30</v>
      </c>
      <c r="AK291" s="469" t="s">
        <v>1399</v>
      </c>
      <c r="AL291" s="466">
        <v>0.91</v>
      </c>
      <c r="AM291" s="466">
        <v>0.01</v>
      </c>
      <c r="AN291" s="469" t="s">
        <v>1400</v>
      </c>
      <c r="AO291" s="466"/>
      <c r="AP291" s="466"/>
      <c r="AQ291" s="466"/>
      <c r="AR291" s="466"/>
      <c r="AS291" s="466"/>
      <c r="AT291" s="466"/>
      <c r="AU291" s="466"/>
      <c r="AV291" s="466"/>
      <c r="AW291" s="466"/>
      <c r="AX291" s="466"/>
      <c r="AY291" s="466"/>
      <c r="AZ291" s="466"/>
      <c r="BA291" s="466"/>
      <c r="BB291" s="466"/>
      <c r="BC291" s="466"/>
      <c r="BD291" s="466"/>
      <c r="BE291" s="466"/>
      <c r="BF291" s="466"/>
      <c r="BG291" s="466"/>
      <c r="BH291" s="466"/>
      <c r="BI291" s="466"/>
      <c r="BJ291" s="466"/>
      <c r="BK291" s="466"/>
      <c r="BL291" s="466"/>
      <c r="BM291" s="466"/>
      <c r="BN291" s="466"/>
      <c r="BO291" s="466"/>
      <c r="BP291" s="466"/>
      <c r="BQ291" s="466"/>
      <c r="BR291" s="466"/>
      <c r="BS291" s="466"/>
      <c r="BT291" s="466"/>
      <c r="BU291" s="466"/>
      <c r="BV291" s="466"/>
      <c r="BW291" s="466"/>
      <c r="BX291" s="466"/>
      <c r="BY291" s="466"/>
      <c r="BZ291" s="466"/>
      <c r="CA291" s="466"/>
      <c r="CB291" s="466"/>
      <c r="CC291" s="466"/>
      <c r="CD291" s="466"/>
      <c r="CE291" s="466"/>
      <c r="CF291" s="466"/>
      <c r="CG291" s="466"/>
      <c r="CH291" s="466"/>
      <c r="CI291" s="466"/>
      <c r="CJ291" s="466"/>
      <c r="CK291" s="466"/>
      <c r="CL291" s="466"/>
      <c r="CM291" s="466"/>
      <c r="CN291" s="466"/>
      <c r="CO291" s="466"/>
      <c r="CP291" s="466"/>
      <c r="CQ291" s="466"/>
      <c r="CR291" s="466"/>
      <c r="CS291" s="466"/>
      <c r="CT291" s="466"/>
      <c r="CU291" s="466"/>
      <c r="CV291" s="466"/>
      <c r="CW291" s="466"/>
      <c r="CX291" s="466"/>
      <c r="CY291" s="466"/>
      <c r="CZ291" s="466"/>
      <c r="DA291" s="466"/>
      <c r="DB291" s="466"/>
      <c r="DC291" s="466"/>
      <c r="DD291" s="466"/>
      <c r="DE291" s="466"/>
      <c r="DF291" s="466"/>
      <c r="DG291" s="466"/>
      <c r="DH291" s="466"/>
      <c r="DI291" s="466"/>
      <c r="DJ291" s="466"/>
      <c r="DK291" s="466"/>
      <c r="DL291" s="466"/>
      <c r="DM291" s="466"/>
      <c r="DN291" s="466"/>
      <c r="DO291" s="466"/>
      <c r="DP291" s="466"/>
      <c r="DQ291" s="466"/>
      <c r="DR291" s="466"/>
      <c r="DS291" s="466"/>
      <c r="DT291" s="466"/>
      <c r="DU291" s="466"/>
      <c r="DV291" s="466"/>
      <c r="DW291" s="471"/>
      <c r="DX291" s="466"/>
      <c r="DY291" s="466"/>
      <c r="DZ291" s="466"/>
      <c r="EA291" s="466"/>
      <c r="EB291" s="466"/>
      <c r="EC291" s="466"/>
      <c r="ED291" s="466"/>
      <c r="EE291" s="466"/>
      <c r="EF291" s="466"/>
      <c r="EG291" s="466"/>
      <c r="EH291" s="466"/>
      <c r="EI291" s="466"/>
      <c r="EJ291" s="466"/>
      <c r="EK291" s="465"/>
      <c r="EL291" s="465"/>
      <c r="EM291" s="465"/>
      <c r="EN291" s="465"/>
      <c r="EO291" s="466"/>
      <c r="EP291" s="466"/>
      <c r="EQ291" s="466"/>
      <c r="ER291" s="465"/>
      <c r="ES291" s="465"/>
      <c r="ET291" s="465"/>
      <c r="EU291" s="465"/>
      <c r="EV291" s="465"/>
      <c r="EW291" s="467"/>
      <c r="EX291" s="467" t="s">
        <v>1401</v>
      </c>
      <c r="EY291" s="467">
        <v>0</v>
      </c>
      <c r="EZ291" s="467">
        <v>0</v>
      </c>
      <c r="FA291" s="467">
        <v>0</v>
      </c>
      <c r="FB291" s="469" t="s">
        <v>1402</v>
      </c>
      <c r="FC291" s="467">
        <v>100</v>
      </c>
      <c r="FD291" s="469" t="s">
        <v>2059</v>
      </c>
      <c r="FE291" s="467">
        <v>0</v>
      </c>
      <c r="FF291" s="469" t="s">
        <v>1404</v>
      </c>
      <c r="FG291" s="467">
        <v>0</v>
      </c>
      <c r="FH291" s="469" t="s">
        <v>1405</v>
      </c>
      <c r="FI291" s="467">
        <v>0</v>
      </c>
      <c r="FJ291" s="469" t="s">
        <v>1405</v>
      </c>
      <c r="FK291" s="467">
        <v>0</v>
      </c>
      <c r="FL291" s="472">
        <v>1</v>
      </c>
      <c r="FM291" s="473">
        <v>0</v>
      </c>
      <c r="FN291" s="473">
        <v>0</v>
      </c>
      <c r="FO291" s="473">
        <v>0</v>
      </c>
      <c r="FP291" s="473">
        <v>0</v>
      </c>
      <c r="FQ291" s="473">
        <v>0</v>
      </c>
      <c r="FR291" s="473">
        <v>0</v>
      </c>
      <c r="FS291" s="473">
        <v>0</v>
      </c>
      <c r="FT291" s="473">
        <v>0</v>
      </c>
      <c r="FU291" s="473">
        <v>0</v>
      </c>
      <c r="FV291" s="473">
        <v>115037.99999999999</v>
      </c>
      <c r="FW291" s="473">
        <v>0</v>
      </c>
      <c r="FX291" s="473">
        <v>0</v>
      </c>
      <c r="FY291" s="473">
        <v>0</v>
      </c>
      <c r="FZ291" s="473">
        <v>0</v>
      </c>
      <c r="GA291" s="473">
        <v>0</v>
      </c>
      <c r="GB291" s="473">
        <v>0</v>
      </c>
      <c r="GC291" s="473">
        <v>0</v>
      </c>
      <c r="GD291" s="473">
        <v>0</v>
      </c>
      <c r="GE291" s="473">
        <v>0</v>
      </c>
      <c r="GF291" s="473">
        <v>140644</v>
      </c>
      <c r="GG291" s="473">
        <v>0</v>
      </c>
      <c r="GH291" s="473">
        <v>0</v>
      </c>
      <c r="GI291" s="473">
        <v>0</v>
      </c>
      <c r="GJ291" s="473">
        <v>0</v>
      </c>
      <c r="GK291" s="473">
        <v>0</v>
      </c>
      <c r="GL291" s="473">
        <v>0</v>
      </c>
      <c r="GM291" s="473">
        <v>0</v>
      </c>
      <c r="GN291" s="473">
        <v>0</v>
      </c>
      <c r="GO291" s="473">
        <v>0</v>
      </c>
      <c r="GP291" s="473">
        <v>0</v>
      </c>
      <c r="GQ291" s="473">
        <v>0</v>
      </c>
      <c r="GR291" s="473">
        <v>0</v>
      </c>
      <c r="GS291" s="473">
        <v>0</v>
      </c>
      <c r="GT291" s="473">
        <v>0</v>
      </c>
      <c r="GU291" s="473">
        <v>0</v>
      </c>
      <c r="GV291" s="473">
        <v>0</v>
      </c>
      <c r="GW291" s="473">
        <v>0</v>
      </c>
      <c r="GX291" s="473">
        <v>0</v>
      </c>
      <c r="GY291" s="473">
        <v>0</v>
      </c>
      <c r="GZ291" s="473">
        <v>0</v>
      </c>
      <c r="HA291" s="473">
        <v>0</v>
      </c>
      <c r="HB291" s="473">
        <v>0</v>
      </c>
      <c r="HC291" s="473">
        <v>0</v>
      </c>
      <c r="HD291" s="473">
        <v>0</v>
      </c>
      <c r="HE291" s="473">
        <v>0</v>
      </c>
      <c r="HF291" s="473">
        <v>0</v>
      </c>
      <c r="HG291" s="473">
        <v>0</v>
      </c>
      <c r="HH291" s="473">
        <v>0</v>
      </c>
      <c r="HI291" s="473">
        <v>0</v>
      </c>
      <c r="HJ291" s="473">
        <v>0</v>
      </c>
      <c r="HK291" s="473">
        <v>0</v>
      </c>
      <c r="HL291" s="473">
        <v>0</v>
      </c>
      <c r="HM291" s="473">
        <v>0</v>
      </c>
      <c r="HN291" s="473">
        <v>0</v>
      </c>
      <c r="HO291" s="473">
        <v>0</v>
      </c>
      <c r="HP291" s="473">
        <v>0</v>
      </c>
      <c r="HQ291" s="473">
        <v>0</v>
      </c>
      <c r="HR291" s="473">
        <v>0</v>
      </c>
      <c r="HS291" s="473">
        <v>0</v>
      </c>
      <c r="HT291" s="473">
        <v>0</v>
      </c>
      <c r="HU291" s="473">
        <v>0</v>
      </c>
      <c r="HV291" s="473">
        <v>0</v>
      </c>
      <c r="HW291" s="473">
        <v>0</v>
      </c>
      <c r="HX291" s="473">
        <v>0</v>
      </c>
      <c r="HY291" s="473">
        <v>0</v>
      </c>
      <c r="HZ291" s="473">
        <v>0</v>
      </c>
      <c r="IA291" s="473">
        <v>0</v>
      </c>
      <c r="IB291" s="473">
        <v>0</v>
      </c>
      <c r="IC291" s="473">
        <v>0</v>
      </c>
      <c r="ID291" s="473">
        <v>0</v>
      </c>
      <c r="IE291" s="473">
        <v>0</v>
      </c>
      <c r="IF291" s="473">
        <v>0</v>
      </c>
      <c r="IG291" s="473">
        <v>0</v>
      </c>
      <c r="IH291" s="473">
        <v>0</v>
      </c>
      <c r="II291" s="473">
        <v>0</v>
      </c>
      <c r="IJ291" s="473">
        <v>0</v>
      </c>
      <c r="IK291" s="473">
        <v>0</v>
      </c>
      <c r="IL291" s="473">
        <v>0</v>
      </c>
      <c r="IM291" s="473">
        <v>0</v>
      </c>
      <c r="IN291" s="473">
        <v>0</v>
      </c>
      <c r="IO291" s="473">
        <v>0</v>
      </c>
      <c r="IP291" s="473">
        <v>0</v>
      </c>
      <c r="IQ291" s="473">
        <v>0</v>
      </c>
      <c r="IR291" s="473">
        <v>0</v>
      </c>
      <c r="IS291" s="473">
        <v>0</v>
      </c>
      <c r="IT291" s="473">
        <v>0</v>
      </c>
      <c r="IU291" s="473">
        <v>0</v>
      </c>
      <c r="IV291" s="473">
        <v>0</v>
      </c>
      <c r="IW291" s="473">
        <v>0</v>
      </c>
      <c r="IX291" s="473">
        <v>0</v>
      </c>
      <c r="IY291" s="473">
        <v>0</v>
      </c>
      <c r="IZ291" s="473">
        <v>0</v>
      </c>
      <c r="JA291" s="473">
        <v>0</v>
      </c>
      <c r="JB291" s="473">
        <v>0</v>
      </c>
      <c r="JC291" s="473">
        <v>0</v>
      </c>
      <c r="JD291" s="473">
        <v>0</v>
      </c>
      <c r="JE291" s="473">
        <v>0</v>
      </c>
      <c r="JF291" s="473">
        <v>0</v>
      </c>
      <c r="JG291" s="473">
        <v>0</v>
      </c>
      <c r="JH291" s="473">
        <v>0</v>
      </c>
      <c r="JI291" s="467" t="s">
        <v>1406</v>
      </c>
      <c r="JJ291" s="467" t="s">
        <v>1406</v>
      </c>
      <c r="JK291" s="395"/>
      <c r="JL291" s="395"/>
      <c r="JM291" s="395"/>
      <c r="JN291" s="395"/>
      <c r="JO291" s="395"/>
      <c r="JP291" s="395"/>
      <c r="JQ291" s="395"/>
      <c r="JR291" s="395"/>
      <c r="JS291" s="395"/>
      <c r="JT291" s="395"/>
      <c r="JU291" s="395"/>
      <c r="JV291" s="395"/>
      <c r="JW291" s="395"/>
      <c r="JX291" s="395"/>
      <c r="JY291" s="395"/>
      <c r="JZ291" s="395"/>
      <c r="KA291" s="395"/>
      <c r="KB291" s="395"/>
      <c r="KC291" s="395"/>
      <c r="KD291" s="395"/>
      <c r="KE291" s="395"/>
      <c r="KF291" s="395"/>
      <c r="KG291" s="395"/>
      <c r="KH291" s="395"/>
      <c r="KI291" s="395"/>
      <c r="KJ291" s="395"/>
      <c r="KK291" s="395"/>
      <c r="KL291" s="395"/>
      <c r="KM291" s="395"/>
      <c r="KN291" s="395"/>
      <c r="KO291" s="395"/>
      <c r="KP291" s="395"/>
      <c r="KQ291" s="395"/>
      <c r="KR291" s="395"/>
      <c r="KS291" s="395"/>
      <c r="KT291" s="395"/>
      <c r="KU291" s="395"/>
      <c r="KV291" s="395"/>
      <c r="KW291" s="395"/>
      <c r="KX291" s="395"/>
      <c r="KY291" s="395"/>
      <c r="KZ291" s="395"/>
      <c r="LA291" s="395"/>
      <c r="LB291" s="395"/>
      <c r="LC291" s="395"/>
      <c r="LD291" s="395"/>
      <c r="LE291" s="395"/>
      <c r="LF291" s="395"/>
      <c r="LG291" s="395"/>
      <c r="LH291" s="395"/>
      <c r="LI291" s="395"/>
      <c r="LJ291" s="395"/>
      <c r="LK291" s="395"/>
      <c r="LL291" s="395"/>
      <c r="LM291" s="395"/>
      <c r="LN291" s="395"/>
      <c r="LO291" s="395"/>
      <c r="LP291" s="395"/>
      <c r="LQ291" s="395"/>
      <c r="LR291" s="395"/>
      <c r="LS291" s="395"/>
      <c r="LT291" s="395"/>
      <c r="LU291" s="395"/>
      <c r="LV291" s="395"/>
      <c r="LW291" s="395"/>
      <c r="LX291" s="395"/>
      <c r="LY291" s="395"/>
      <c r="LZ291" s="395"/>
      <c r="MA291" s="395"/>
      <c r="MB291" s="395"/>
      <c r="MC291" s="395"/>
      <c r="MD291" s="395"/>
      <c r="ME291" s="395"/>
      <c r="MF291" s="395"/>
      <c r="MG291" s="395"/>
      <c r="MH291" s="395"/>
      <c r="MI291" s="395"/>
      <c r="MJ291" s="395"/>
      <c r="MK291" s="395"/>
      <c r="ML291" s="395"/>
      <c r="MM291" s="395"/>
      <c r="MN291" s="395"/>
      <c r="MO291" s="395"/>
      <c r="MP291" s="395"/>
      <c r="MQ291" s="395"/>
      <c r="MR291" s="395"/>
      <c r="MS291" s="395"/>
      <c r="MT291" s="395"/>
      <c r="MU291" s="395"/>
      <c r="MV291" s="395"/>
      <c r="MW291" s="395"/>
      <c r="MX291" s="395"/>
      <c r="MY291" s="395"/>
      <c r="MZ291" s="395"/>
      <c r="NA291" s="395"/>
      <c r="NB291" s="395"/>
      <c r="NC291" s="395"/>
      <c r="ND291" s="395"/>
      <c r="NE291" s="395"/>
      <c r="NF291" s="395"/>
      <c r="NG291" s="489"/>
      <c r="NH291" s="475">
        <v>2.0578256285654617</v>
      </c>
      <c r="NI291" s="475">
        <v>2.8842484009973512</v>
      </c>
      <c r="NJ291" s="475">
        <v>1.7943868427271437</v>
      </c>
      <c r="NK291" s="475">
        <v>738.24752737141614</v>
      </c>
      <c r="NL291" s="475">
        <v>2.2900060566622336</v>
      </c>
      <c r="NM291" s="475">
        <v>5.7166999999999996E-2</v>
      </c>
      <c r="NN291" s="475">
        <v>0.164355</v>
      </c>
      <c r="NO291" s="475">
        <v>1.6674000000000001E-2</v>
      </c>
      <c r="NP291" s="475">
        <v>8.8838603437633255E-3</v>
      </c>
      <c r="NQ291" s="475">
        <v>0.13720386991266795</v>
      </c>
      <c r="NR291" s="475">
        <v>0.19429883172960072</v>
      </c>
      <c r="NS291" s="475">
        <v>0</v>
      </c>
      <c r="NT291" s="475">
        <v>1.3167564067009101</v>
      </c>
      <c r="NU291" s="475">
        <v>7.9452430902057815E-3</v>
      </c>
      <c r="NV291" s="475">
        <v>0</v>
      </c>
      <c r="NW291" s="475">
        <v>0.10160539325492383</v>
      </c>
      <c r="NX291" s="475">
        <v>0</v>
      </c>
      <c r="NY291" s="475">
        <v>0</v>
      </c>
      <c r="NZ291" s="475">
        <v>0.28790439128639866</v>
      </c>
      <c r="OA291" s="475">
        <v>2.0339999988655457E-2</v>
      </c>
      <c r="OB291" s="475">
        <v>0.24000000000000016</v>
      </c>
      <c r="OC291" s="475">
        <v>0.31592437044022231</v>
      </c>
      <c r="OD291" s="475">
        <v>3.5236259717329081E-15</v>
      </c>
      <c r="OE291" s="475">
        <v>3.0633673304723903E-14</v>
      </c>
      <c r="OF291" s="475">
        <v>0.1099999964237213</v>
      </c>
      <c r="OG291" s="475">
        <v>7.0538923144340501E-2</v>
      </c>
      <c r="OH291" s="475">
        <v>0.34374538521086162</v>
      </c>
      <c r="OI291" s="475">
        <v>0.11</v>
      </c>
      <c r="OJ291" s="475">
        <v>4.4127E-2</v>
      </c>
      <c r="OK291" s="475">
        <v>5.6475563999999999E-2</v>
      </c>
      <c r="OL291" s="475">
        <v>0.54636757256116397</v>
      </c>
      <c r="OM291" s="475" t="s">
        <v>1395</v>
      </c>
      <c r="ON291" s="475">
        <v>1</v>
      </c>
      <c r="OO291" s="475">
        <v>280</v>
      </c>
      <c r="OP291" s="490"/>
      <c r="OQ291" s="491" t="s">
        <v>1395</v>
      </c>
      <c r="OR291" s="478" t="s">
        <v>1395</v>
      </c>
      <c r="OS291" s="479">
        <v>498642</v>
      </c>
      <c r="OT291" s="479">
        <v>2052</v>
      </c>
      <c r="OU291" s="479" t="s">
        <v>1395</v>
      </c>
      <c r="OV291" s="479" t="s">
        <v>1395</v>
      </c>
      <c r="OW291" s="479">
        <v>0</v>
      </c>
      <c r="OX291" s="479">
        <v>1</v>
      </c>
      <c r="OY291" s="480">
        <v>1</v>
      </c>
      <c r="OZ291" s="480">
        <v>0.53777074794812707</v>
      </c>
      <c r="PA291" s="481"/>
      <c r="PB291" s="482">
        <v>2.0578256285654617</v>
      </c>
      <c r="PC291" s="483"/>
      <c r="PD291" s="478">
        <v>52.0570281255116</v>
      </c>
      <c r="PE291" s="479">
        <v>6.6948982888534919E-12</v>
      </c>
      <c r="PF291" s="479">
        <v>69.044332556135288</v>
      </c>
      <c r="PG291" s="480">
        <v>2.0578256285654617</v>
      </c>
      <c r="PH291" s="483"/>
      <c r="PI291" s="478">
        <v>2.0578256285654617</v>
      </c>
      <c r="PJ291" s="479">
        <v>156150</v>
      </c>
      <c r="PK291" s="479">
        <v>400</v>
      </c>
      <c r="PL291" s="479">
        <v>0.33051594307075138</v>
      </c>
      <c r="PM291" s="484">
        <v>36</v>
      </c>
      <c r="PN291" s="479">
        <v>7092</v>
      </c>
      <c r="PO291" s="485">
        <v>2049</v>
      </c>
      <c r="PP291" s="479">
        <v>33</v>
      </c>
      <c r="PQ291" s="479">
        <v>0</v>
      </c>
      <c r="PR291" s="486" t="s">
        <v>2171</v>
      </c>
      <c r="PS291" s="486" t="s">
        <v>1657</v>
      </c>
      <c r="PT291" s="479">
        <v>1</v>
      </c>
      <c r="PU291" s="487" t="s">
        <v>2170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row>
    <row r="292" spans="1:457" x14ac:dyDescent="0.35">
      <c r="A292" s="459" t="s">
        <v>2172</v>
      </c>
      <c r="B292" s="460">
        <v>2.3883415716362131</v>
      </c>
      <c r="C292" s="488">
        <f>NPV(About!A$94,'H2 Data'!AE$2:BH$2)/30*AB292+B292</f>
        <v>3.7084456292648129</v>
      </c>
      <c r="D292" s="462" t="s">
        <v>1592</v>
      </c>
      <c r="E292" s="463" t="s">
        <v>2172</v>
      </c>
      <c r="F292" s="463" t="s">
        <v>1391</v>
      </c>
      <c r="G292" s="463" t="s">
        <v>1593</v>
      </c>
      <c r="H292" s="463" t="s">
        <v>2173</v>
      </c>
      <c r="I292" s="463" t="s">
        <v>1595</v>
      </c>
      <c r="J292" s="464">
        <v>2025</v>
      </c>
      <c r="K292" s="465">
        <v>575</v>
      </c>
      <c r="L292" s="466">
        <v>0.95</v>
      </c>
      <c r="M292" s="466">
        <v>2.3300000000000001E-2</v>
      </c>
      <c r="N292" s="466">
        <v>0.25</v>
      </c>
      <c r="O292" s="471">
        <v>0.11</v>
      </c>
      <c r="P292" s="465">
        <v>1</v>
      </c>
      <c r="Q292" s="465">
        <v>2</v>
      </c>
      <c r="R292" s="465">
        <v>30</v>
      </c>
      <c r="S292" s="467" t="s">
        <v>1395</v>
      </c>
      <c r="T292" s="468">
        <v>38324</v>
      </c>
      <c r="U292" s="468">
        <v>377767.00000000006</v>
      </c>
      <c r="V292" s="468">
        <v>131397</v>
      </c>
      <c r="W292" s="468">
        <v>26279.000000000004</v>
      </c>
      <c r="X292" s="465">
        <v>0</v>
      </c>
      <c r="Y292" s="469" t="s">
        <v>2174</v>
      </c>
      <c r="Z292" s="470">
        <v>18.559999999999999</v>
      </c>
      <c r="AA292" s="469" t="s">
        <v>1397</v>
      </c>
      <c r="AB292" s="465">
        <v>8.9999999999999993E-3</v>
      </c>
      <c r="AC292" s="466">
        <v>0.7</v>
      </c>
      <c r="AD292" s="466">
        <v>0.7</v>
      </c>
      <c r="AE292" s="466">
        <v>0.7</v>
      </c>
      <c r="AF292" s="467" t="s">
        <v>1398</v>
      </c>
      <c r="AG292" s="465">
        <v>498</v>
      </c>
      <c r="AH292" s="465">
        <v>498</v>
      </c>
      <c r="AI292" s="465">
        <v>498</v>
      </c>
      <c r="AJ292" s="465">
        <v>30</v>
      </c>
      <c r="AK292" s="469" t="s">
        <v>1399</v>
      </c>
      <c r="AL292" s="466">
        <v>1</v>
      </c>
      <c r="AM292" s="466">
        <v>0</v>
      </c>
      <c r="AN292" s="469" t="s">
        <v>1400</v>
      </c>
      <c r="AO292" s="466"/>
      <c r="AP292" s="466"/>
      <c r="AQ292" s="466"/>
      <c r="AR292" s="466"/>
      <c r="AS292" s="466"/>
      <c r="AT292" s="466"/>
      <c r="AU292" s="466"/>
      <c r="AV292" s="466"/>
      <c r="AW292" s="466"/>
      <c r="AX292" s="466"/>
      <c r="AY292" s="466"/>
      <c r="AZ292" s="466"/>
      <c r="BA292" s="466"/>
      <c r="BB292" s="466"/>
      <c r="BC292" s="466"/>
      <c r="BD292" s="466"/>
      <c r="BE292" s="466"/>
      <c r="BF292" s="466"/>
      <c r="BG292" s="466"/>
      <c r="BH292" s="466"/>
      <c r="BI292" s="466"/>
      <c r="BJ292" s="466"/>
      <c r="BK292" s="466"/>
      <c r="BL292" s="466"/>
      <c r="BM292" s="466"/>
      <c r="BN292" s="466"/>
      <c r="BO292" s="466"/>
      <c r="BP292" s="466"/>
      <c r="BQ292" s="466"/>
      <c r="BR292" s="466"/>
      <c r="BS292" s="466"/>
      <c r="BT292" s="466"/>
      <c r="BU292" s="466"/>
      <c r="BV292" s="466"/>
      <c r="BW292" s="466"/>
      <c r="BX292" s="466"/>
      <c r="BY292" s="466"/>
      <c r="BZ292" s="466"/>
      <c r="CA292" s="466"/>
      <c r="CB292" s="466"/>
      <c r="CC292" s="466"/>
      <c r="CD292" s="466"/>
      <c r="CE292" s="466"/>
      <c r="CF292" s="466"/>
      <c r="CG292" s="466"/>
      <c r="CH292" s="466"/>
      <c r="CI292" s="466"/>
      <c r="CJ292" s="466"/>
      <c r="CK292" s="466"/>
      <c r="CL292" s="466"/>
      <c r="CM292" s="466"/>
      <c r="CN292" s="466"/>
      <c r="CO292" s="466"/>
      <c r="CP292" s="466"/>
      <c r="CQ292" s="466"/>
      <c r="CR292" s="466"/>
      <c r="CS292" s="466"/>
      <c r="CT292" s="466"/>
      <c r="CU292" s="466"/>
      <c r="CV292" s="466"/>
      <c r="CW292" s="466"/>
      <c r="CX292" s="466"/>
      <c r="CY292" s="466"/>
      <c r="CZ292" s="466"/>
      <c r="DA292" s="466"/>
      <c r="DB292" s="466"/>
      <c r="DC292" s="466"/>
      <c r="DD292" s="466"/>
      <c r="DE292" s="466"/>
      <c r="DF292" s="466"/>
      <c r="DG292" s="466"/>
      <c r="DH292" s="466"/>
      <c r="DI292" s="466"/>
      <c r="DJ292" s="466"/>
      <c r="DK292" s="466"/>
      <c r="DL292" s="466"/>
      <c r="DM292" s="466"/>
      <c r="DN292" s="466"/>
      <c r="DO292" s="466"/>
      <c r="DP292" s="466"/>
      <c r="DQ292" s="466"/>
      <c r="DR292" s="466"/>
      <c r="DS292" s="466"/>
      <c r="DT292" s="466"/>
      <c r="DU292" s="466"/>
      <c r="DV292" s="466"/>
      <c r="DW292" s="471"/>
      <c r="DX292" s="466"/>
      <c r="DY292" s="466"/>
      <c r="DZ292" s="466"/>
      <c r="EA292" s="466"/>
      <c r="EB292" s="466"/>
      <c r="EC292" s="466"/>
      <c r="ED292" s="466"/>
      <c r="EE292" s="466"/>
      <c r="EF292" s="466"/>
      <c r="EG292" s="466"/>
      <c r="EH292" s="466"/>
      <c r="EI292" s="466"/>
      <c r="EJ292" s="466"/>
      <c r="EK292" s="465"/>
      <c r="EL292" s="465"/>
      <c r="EM292" s="465"/>
      <c r="EN292" s="465"/>
      <c r="EO292" s="466"/>
      <c r="EP292" s="466"/>
      <c r="EQ292" s="466"/>
      <c r="ER292" s="465"/>
      <c r="ES292" s="465"/>
      <c r="ET292" s="465"/>
      <c r="EU292" s="465"/>
      <c r="EV292" s="465"/>
      <c r="EW292" s="467"/>
      <c r="EX292" s="467" t="s">
        <v>1401</v>
      </c>
      <c r="EY292" s="467">
        <v>0</v>
      </c>
      <c r="EZ292" s="467">
        <v>0</v>
      </c>
      <c r="FA292" s="467">
        <v>0</v>
      </c>
      <c r="FB292" s="469" t="s">
        <v>1402</v>
      </c>
      <c r="FC292" s="467">
        <v>62.117280000000001</v>
      </c>
      <c r="FD292" s="469" t="s">
        <v>2175</v>
      </c>
      <c r="FE292" s="467">
        <v>1589.991</v>
      </c>
      <c r="FF292" s="469" t="s">
        <v>1404</v>
      </c>
      <c r="FG292" s="467">
        <v>0</v>
      </c>
      <c r="FH292" s="469" t="s">
        <v>1405</v>
      </c>
      <c r="FI292" s="467">
        <v>0</v>
      </c>
      <c r="FJ292" s="469" t="s">
        <v>1405</v>
      </c>
      <c r="FK292" s="467">
        <v>0</v>
      </c>
      <c r="FL292" s="472">
        <v>0</v>
      </c>
      <c r="FM292" s="473">
        <v>0</v>
      </c>
      <c r="FN292" s="473">
        <v>0</v>
      </c>
      <c r="FO292" s="473">
        <v>0</v>
      </c>
      <c r="FP292" s="473">
        <v>0</v>
      </c>
      <c r="FQ292" s="473">
        <v>0</v>
      </c>
      <c r="FR292" s="473">
        <v>0</v>
      </c>
      <c r="FS292" s="473">
        <v>0</v>
      </c>
      <c r="FT292" s="473">
        <v>0</v>
      </c>
      <c r="FU292" s="473">
        <v>0</v>
      </c>
      <c r="FV292" s="473">
        <v>0</v>
      </c>
      <c r="FW292" s="473">
        <v>0</v>
      </c>
      <c r="FX292" s="473">
        <v>0</v>
      </c>
      <c r="FY292" s="473">
        <v>0</v>
      </c>
      <c r="FZ292" s="473">
        <v>0</v>
      </c>
      <c r="GA292" s="473">
        <v>0</v>
      </c>
      <c r="GB292" s="473">
        <v>0</v>
      </c>
      <c r="GC292" s="473">
        <v>0</v>
      </c>
      <c r="GD292" s="473">
        <v>0</v>
      </c>
      <c r="GE292" s="473">
        <v>0</v>
      </c>
      <c r="GF292" s="473">
        <v>0</v>
      </c>
      <c r="GG292" s="473">
        <v>0</v>
      </c>
      <c r="GH292" s="473">
        <v>0</v>
      </c>
      <c r="GI292" s="473">
        <v>0</v>
      </c>
      <c r="GJ292" s="473">
        <v>0</v>
      </c>
      <c r="GK292" s="473">
        <v>0</v>
      </c>
      <c r="GL292" s="473">
        <v>0</v>
      </c>
      <c r="GM292" s="473">
        <v>0</v>
      </c>
      <c r="GN292" s="473">
        <v>0</v>
      </c>
      <c r="GO292" s="473">
        <v>0</v>
      </c>
      <c r="GP292" s="473">
        <v>0</v>
      </c>
      <c r="GQ292" s="473">
        <v>0</v>
      </c>
      <c r="GR292" s="473">
        <v>0</v>
      </c>
      <c r="GS292" s="473">
        <v>0</v>
      </c>
      <c r="GT292" s="473">
        <v>0</v>
      </c>
      <c r="GU292" s="473">
        <v>0</v>
      </c>
      <c r="GV292" s="473">
        <v>0</v>
      </c>
      <c r="GW292" s="473">
        <v>0</v>
      </c>
      <c r="GX292" s="473">
        <v>0</v>
      </c>
      <c r="GY292" s="473">
        <v>0</v>
      </c>
      <c r="GZ292" s="473">
        <v>0</v>
      </c>
      <c r="HA292" s="473">
        <v>0</v>
      </c>
      <c r="HB292" s="473">
        <v>0</v>
      </c>
      <c r="HC292" s="473">
        <v>0</v>
      </c>
      <c r="HD292" s="473">
        <v>0</v>
      </c>
      <c r="HE292" s="473">
        <v>0</v>
      </c>
      <c r="HF292" s="473">
        <v>0</v>
      </c>
      <c r="HG292" s="473">
        <v>0</v>
      </c>
      <c r="HH292" s="473">
        <v>0</v>
      </c>
      <c r="HI292" s="473">
        <v>0</v>
      </c>
      <c r="HJ292" s="473">
        <v>0</v>
      </c>
      <c r="HK292" s="473">
        <v>0</v>
      </c>
      <c r="HL292" s="473">
        <v>0</v>
      </c>
      <c r="HM292" s="473">
        <v>0</v>
      </c>
      <c r="HN292" s="473">
        <v>0</v>
      </c>
      <c r="HO292" s="473">
        <v>0</v>
      </c>
      <c r="HP292" s="473">
        <v>0</v>
      </c>
      <c r="HQ292" s="473">
        <v>0</v>
      </c>
      <c r="HR292" s="473">
        <v>0</v>
      </c>
      <c r="HS292" s="473">
        <v>0</v>
      </c>
      <c r="HT292" s="473">
        <v>0</v>
      </c>
      <c r="HU292" s="473">
        <v>0</v>
      </c>
      <c r="HV292" s="473">
        <v>0</v>
      </c>
      <c r="HW292" s="473">
        <v>0</v>
      </c>
      <c r="HX292" s="473">
        <v>0</v>
      </c>
      <c r="HY292" s="473">
        <v>0</v>
      </c>
      <c r="HZ292" s="473">
        <v>0</v>
      </c>
      <c r="IA292" s="473">
        <v>0</v>
      </c>
      <c r="IB292" s="473">
        <v>0</v>
      </c>
      <c r="IC292" s="473">
        <v>0</v>
      </c>
      <c r="ID292" s="473">
        <v>0</v>
      </c>
      <c r="IE292" s="473">
        <v>0</v>
      </c>
      <c r="IF292" s="473">
        <v>0</v>
      </c>
      <c r="IG292" s="473">
        <v>0</v>
      </c>
      <c r="IH292" s="473">
        <v>0</v>
      </c>
      <c r="II292" s="473">
        <v>0</v>
      </c>
      <c r="IJ292" s="473">
        <v>0</v>
      </c>
      <c r="IK292" s="473">
        <v>0</v>
      </c>
      <c r="IL292" s="473">
        <v>0</v>
      </c>
      <c r="IM292" s="473">
        <v>0</v>
      </c>
      <c r="IN292" s="473">
        <v>0</v>
      </c>
      <c r="IO292" s="473">
        <v>0</v>
      </c>
      <c r="IP292" s="473">
        <v>0</v>
      </c>
      <c r="IQ292" s="473">
        <v>0</v>
      </c>
      <c r="IR292" s="473">
        <v>0</v>
      </c>
      <c r="IS292" s="473">
        <v>0</v>
      </c>
      <c r="IT292" s="473">
        <v>0</v>
      </c>
      <c r="IU292" s="473">
        <v>0</v>
      </c>
      <c r="IV292" s="473">
        <v>0</v>
      </c>
      <c r="IW292" s="473">
        <v>0</v>
      </c>
      <c r="IX292" s="473">
        <v>0</v>
      </c>
      <c r="IY292" s="473">
        <v>0</v>
      </c>
      <c r="IZ292" s="473">
        <v>0</v>
      </c>
      <c r="JA292" s="473">
        <v>0</v>
      </c>
      <c r="JB292" s="473">
        <v>0</v>
      </c>
      <c r="JC292" s="473">
        <v>0</v>
      </c>
      <c r="JD292" s="473">
        <v>0</v>
      </c>
      <c r="JE292" s="473">
        <v>0</v>
      </c>
      <c r="JF292" s="473">
        <v>0</v>
      </c>
      <c r="JG292" s="473">
        <v>0</v>
      </c>
      <c r="JH292" s="473">
        <v>0</v>
      </c>
      <c r="JI292" s="467" t="s">
        <v>1416</v>
      </c>
      <c r="JJ292" s="467" t="s">
        <v>1416</v>
      </c>
      <c r="JK292" s="395"/>
      <c r="JL292" s="395"/>
      <c r="JM292" s="395"/>
      <c r="JN292" s="395"/>
      <c r="JO292" s="395"/>
      <c r="JP292" s="395"/>
      <c r="JQ292" s="395"/>
      <c r="JR292" s="395"/>
      <c r="JS292" s="395"/>
      <c r="JT292" s="395"/>
      <c r="JU292" s="395"/>
      <c r="JV292" s="395"/>
      <c r="JW292" s="395"/>
      <c r="JX292" s="395"/>
      <c r="JY292" s="395"/>
      <c r="JZ292" s="395"/>
      <c r="KA292" s="395"/>
      <c r="KB292" s="395"/>
      <c r="KC292" s="395"/>
      <c r="KD292" s="395"/>
      <c r="KE292" s="395"/>
      <c r="KF292" s="395"/>
      <c r="KG292" s="395"/>
      <c r="KH292" s="395"/>
      <c r="KI292" s="395"/>
      <c r="KJ292" s="395"/>
      <c r="KK292" s="395"/>
      <c r="KL292" s="395"/>
      <c r="KM292" s="395"/>
      <c r="KN292" s="395"/>
      <c r="KO292" s="395"/>
      <c r="KP292" s="395"/>
      <c r="KQ292" s="395"/>
      <c r="KR292" s="395"/>
      <c r="KS292" s="395"/>
      <c r="KT292" s="395"/>
      <c r="KU292" s="395"/>
      <c r="KV292" s="395"/>
      <c r="KW292" s="395"/>
      <c r="KX292" s="395"/>
      <c r="KY292" s="395"/>
      <c r="KZ292" s="395"/>
      <c r="LA292" s="395"/>
      <c r="LB292" s="395"/>
      <c r="LC292" s="395"/>
      <c r="LD292" s="395"/>
      <c r="LE292" s="395"/>
      <c r="LF292" s="395"/>
      <c r="LG292" s="395"/>
      <c r="LH292" s="395"/>
      <c r="LI292" s="395"/>
      <c r="LJ292" s="395"/>
      <c r="LK292" s="395"/>
      <c r="LL292" s="395"/>
      <c r="LM292" s="395"/>
      <c r="LN292" s="395"/>
      <c r="LO292" s="395"/>
      <c r="LP292" s="395"/>
      <c r="LQ292" s="395"/>
      <c r="LR292" s="395"/>
      <c r="LS292" s="395"/>
      <c r="LT292" s="395"/>
      <c r="LU292" s="395"/>
      <c r="LV292" s="395"/>
      <c r="LW292" s="395"/>
      <c r="LX292" s="395"/>
      <c r="LY292" s="395"/>
      <c r="LZ292" s="395"/>
      <c r="MA292" s="395"/>
      <c r="MB292" s="395"/>
      <c r="MC292" s="395"/>
      <c r="MD292" s="395"/>
      <c r="ME292" s="395"/>
      <c r="MF292" s="395"/>
      <c r="MG292" s="395"/>
      <c r="MH292" s="395"/>
      <c r="MI292" s="395"/>
      <c r="MJ292" s="395"/>
      <c r="MK292" s="395"/>
      <c r="ML292" s="395"/>
      <c r="MM292" s="395"/>
      <c r="MN292" s="395"/>
      <c r="MO292" s="395"/>
      <c r="MP292" s="395"/>
      <c r="MQ292" s="395"/>
      <c r="MR292" s="395"/>
      <c r="MS292" s="395"/>
      <c r="MT292" s="395"/>
      <c r="MU292" s="395"/>
      <c r="MV292" s="395"/>
      <c r="MW292" s="395"/>
      <c r="MX292" s="395"/>
      <c r="MY292" s="395"/>
      <c r="MZ292" s="395"/>
      <c r="NA292" s="395"/>
      <c r="NB292" s="395"/>
      <c r="NC292" s="395"/>
      <c r="ND292" s="395"/>
      <c r="NE292" s="395"/>
      <c r="NF292" s="395"/>
      <c r="NG292" s="489"/>
      <c r="NH292" s="475">
        <v>2.3883415716362131</v>
      </c>
      <c r="NI292" s="475">
        <v>19.875778559156565</v>
      </c>
      <c r="NJ292" s="475">
        <v>2.3039489015003811</v>
      </c>
      <c r="NK292" s="475">
        <v>4636.6517759999997</v>
      </c>
      <c r="NL292" s="475">
        <v>15.053281906968643</v>
      </c>
      <c r="NM292" s="475">
        <v>0.13139700000000001</v>
      </c>
      <c r="NN292" s="475">
        <v>0.37776700000000007</v>
      </c>
      <c r="NO292" s="475">
        <v>3.8323999999999997E-2</v>
      </c>
      <c r="NP292" s="475">
        <v>2.7284111699631231E-2</v>
      </c>
      <c r="NQ292" s="475">
        <v>0.36296662988480749</v>
      </c>
      <c r="NR292" s="475">
        <v>1.0716628474990202</v>
      </c>
      <c r="NS292" s="475">
        <v>0</v>
      </c>
      <c r="NT292" s="475">
        <v>10.314403712569137</v>
      </c>
      <c r="NU292" s="475">
        <v>0.36820505338585413</v>
      </c>
      <c r="NV292" s="475">
        <v>0</v>
      </c>
      <c r="NW292" s="475">
        <v>0.6375983894079742</v>
      </c>
      <c r="NX292" s="475">
        <v>0</v>
      </c>
      <c r="NY292" s="475">
        <v>0</v>
      </c>
      <c r="NZ292" s="475">
        <v>1.696389050822589</v>
      </c>
      <c r="OA292" s="475">
        <v>2.2669191919365023E-2</v>
      </c>
      <c r="OB292" s="475">
        <v>0.25</v>
      </c>
      <c r="OC292" s="475">
        <v>1.1002864460399435</v>
      </c>
      <c r="OD292" s="475">
        <v>-3.6888262656631647E-17</v>
      </c>
      <c r="OE292" s="475">
        <v>-3.2069890393229187E-16</v>
      </c>
      <c r="OF292" s="475">
        <v>0.1099999964237213</v>
      </c>
      <c r="OG292" s="475">
        <v>8.4881469607353224E-2</v>
      </c>
      <c r="OH292" s="475">
        <v>0.45443837420370964</v>
      </c>
      <c r="OI292" s="475">
        <v>0.11</v>
      </c>
      <c r="OJ292" s="475">
        <v>4.979999999999999E-2</v>
      </c>
      <c r="OK292" s="475">
        <v>5.9145000000000003E-2</v>
      </c>
      <c r="OL292" s="475">
        <v>0.92610481721912519</v>
      </c>
      <c r="OM292" s="475" t="s">
        <v>1395</v>
      </c>
      <c r="ON292" s="475">
        <v>1</v>
      </c>
      <c r="OO292" s="475">
        <v>281</v>
      </c>
      <c r="OP292" s="490"/>
      <c r="OQ292" s="491" t="s">
        <v>1395</v>
      </c>
      <c r="OR292" s="478" t="s">
        <v>1395</v>
      </c>
      <c r="OS292" s="479">
        <v>573767</v>
      </c>
      <c r="OT292" s="479">
        <v>2025</v>
      </c>
      <c r="OU292" s="479" t="s">
        <v>1395</v>
      </c>
      <c r="OV292" s="479" t="s">
        <v>1395</v>
      </c>
      <c r="OW292" s="479">
        <v>0</v>
      </c>
      <c r="OX292" s="479">
        <v>1</v>
      </c>
      <c r="OY292" s="480">
        <v>1</v>
      </c>
      <c r="OZ292" s="480">
        <v>0.92610481721912519</v>
      </c>
      <c r="PA292" s="481"/>
      <c r="PB292" s="482">
        <v>2.3883415716362131</v>
      </c>
      <c r="PC292" s="483"/>
      <c r="PD292" s="478">
        <v>291.54298264755704</v>
      </c>
      <c r="PE292" s="479">
        <v>-1.7077545988993862E-13</v>
      </c>
      <c r="PF292" s="479">
        <v>585.91383234913906</v>
      </c>
      <c r="PG292" s="480">
        <v>2.3883415716362131</v>
      </c>
      <c r="PH292" s="483"/>
      <c r="PI292" s="478">
        <v>2.3883415716362131</v>
      </c>
      <c r="PJ292" s="479">
        <v>156725</v>
      </c>
      <c r="PK292" s="479">
        <v>575</v>
      </c>
      <c r="PL292" s="479">
        <v>-3.3783105692513526E-2</v>
      </c>
      <c r="PM292" s="484">
        <v>36</v>
      </c>
      <c r="PN292" s="479">
        <v>7056</v>
      </c>
      <c r="PO292" s="485">
        <v>2022</v>
      </c>
      <c r="PP292" s="479">
        <v>33</v>
      </c>
      <c r="PQ292" s="479">
        <v>0</v>
      </c>
      <c r="PR292" s="486" t="s">
        <v>2176</v>
      </c>
      <c r="PS292" s="486" t="s">
        <v>1595</v>
      </c>
      <c r="PT292" s="479">
        <v>1</v>
      </c>
      <c r="PU292" s="487" t="s">
        <v>2172</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row>
    <row r="293" spans="1:457" x14ac:dyDescent="0.35">
      <c r="A293" s="459" t="s">
        <v>2177</v>
      </c>
      <c r="B293" s="460">
        <v>2.3545584659436996</v>
      </c>
      <c r="C293" s="488">
        <f>NPV(About!A$94,'H2 Data'!AE$2:BH$2)/30*AB293+B293</f>
        <v>3.6746625235722994</v>
      </c>
      <c r="D293" s="462" t="s">
        <v>1592</v>
      </c>
      <c r="E293" s="463" t="s">
        <v>2177</v>
      </c>
      <c r="F293" s="463" t="s">
        <v>1391</v>
      </c>
      <c r="G293" s="463" t="s">
        <v>1593</v>
      </c>
      <c r="H293" s="463" t="s">
        <v>2173</v>
      </c>
      <c r="I293" s="463" t="s">
        <v>1595</v>
      </c>
      <c r="J293" s="464">
        <v>2026</v>
      </c>
      <c r="K293" s="465">
        <v>575</v>
      </c>
      <c r="L293" s="466">
        <v>0.95</v>
      </c>
      <c r="M293" s="466">
        <v>2.3300000000000001E-2</v>
      </c>
      <c r="N293" s="466">
        <v>0.25</v>
      </c>
      <c r="O293" s="471">
        <v>0.11</v>
      </c>
      <c r="P293" s="465">
        <v>1</v>
      </c>
      <c r="Q293" s="465">
        <v>2</v>
      </c>
      <c r="R293" s="465">
        <v>30</v>
      </c>
      <c r="S293" s="467" t="s">
        <v>1395</v>
      </c>
      <c r="T293" s="468">
        <v>39179</v>
      </c>
      <c r="U293" s="468">
        <v>386191</v>
      </c>
      <c r="V293" s="468">
        <v>134326.99999999997</v>
      </c>
      <c r="W293" s="468">
        <v>26864.999999999996</v>
      </c>
      <c r="X293" s="465">
        <v>0</v>
      </c>
      <c r="Y293" s="469" t="s">
        <v>2174</v>
      </c>
      <c r="Z293" s="470">
        <v>18.559999999999999</v>
      </c>
      <c r="AA293" s="469" t="s">
        <v>1397</v>
      </c>
      <c r="AB293" s="465">
        <v>8.9999999999999993E-3</v>
      </c>
      <c r="AC293" s="466">
        <v>0.7</v>
      </c>
      <c r="AD293" s="466">
        <v>0.7</v>
      </c>
      <c r="AE293" s="466">
        <v>0.7</v>
      </c>
      <c r="AF293" s="467" t="s">
        <v>1398</v>
      </c>
      <c r="AG293" s="465">
        <v>484</v>
      </c>
      <c r="AH293" s="465">
        <v>484</v>
      </c>
      <c r="AI293" s="465">
        <v>484</v>
      </c>
      <c r="AJ293" s="465">
        <v>30</v>
      </c>
      <c r="AK293" s="469" t="s">
        <v>1399</v>
      </c>
      <c r="AL293" s="466">
        <v>1</v>
      </c>
      <c r="AM293" s="466">
        <v>0</v>
      </c>
      <c r="AN293" s="469" t="s">
        <v>1400</v>
      </c>
      <c r="AO293" s="466"/>
      <c r="AP293" s="466"/>
      <c r="AQ293" s="466"/>
      <c r="AR293" s="466"/>
      <c r="AS293" s="466"/>
      <c r="AT293" s="466"/>
      <c r="AU293" s="466"/>
      <c r="AV293" s="466"/>
      <c r="AW293" s="466"/>
      <c r="AX293" s="466"/>
      <c r="AY293" s="466"/>
      <c r="AZ293" s="466"/>
      <c r="BA293" s="466"/>
      <c r="BB293" s="466"/>
      <c r="BC293" s="466"/>
      <c r="BD293" s="466"/>
      <c r="BE293" s="466"/>
      <c r="BF293" s="466"/>
      <c r="BG293" s="466"/>
      <c r="BH293" s="466"/>
      <c r="BI293" s="466"/>
      <c r="BJ293" s="466"/>
      <c r="BK293" s="466"/>
      <c r="BL293" s="466"/>
      <c r="BM293" s="466"/>
      <c r="BN293" s="466"/>
      <c r="BO293" s="466"/>
      <c r="BP293" s="466"/>
      <c r="BQ293" s="466"/>
      <c r="BR293" s="466"/>
      <c r="BS293" s="466"/>
      <c r="BT293" s="466"/>
      <c r="BU293" s="466"/>
      <c r="BV293" s="466"/>
      <c r="BW293" s="466"/>
      <c r="BX293" s="466"/>
      <c r="BY293" s="466"/>
      <c r="BZ293" s="466"/>
      <c r="CA293" s="466"/>
      <c r="CB293" s="466"/>
      <c r="CC293" s="466"/>
      <c r="CD293" s="466"/>
      <c r="CE293" s="466"/>
      <c r="CF293" s="466"/>
      <c r="CG293" s="466"/>
      <c r="CH293" s="466"/>
      <c r="CI293" s="466"/>
      <c r="CJ293" s="466"/>
      <c r="CK293" s="466"/>
      <c r="CL293" s="466"/>
      <c r="CM293" s="466"/>
      <c r="CN293" s="466"/>
      <c r="CO293" s="466"/>
      <c r="CP293" s="466"/>
      <c r="CQ293" s="466"/>
      <c r="CR293" s="466"/>
      <c r="CS293" s="466"/>
      <c r="CT293" s="466"/>
      <c r="CU293" s="466"/>
      <c r="CV293" s="466"/>
      <c r="CW293" s="466"/>
      <c r="CX293" s="466"/>
      <c r="CY293" s="466"/>
      <c r="CZ293" s="466"/>
      <c r="DA293" s="466"/>
      <c r="DB293" s="466"/>
      <c r="DC293" s="466"/>
      <c r="DD293" s="466"/>
      <c r="DE293" s="466"/>
      <c r="DF293" s="466"/>
      <c r="DG293" s="466"/>
      <c r="DH293" s="466"/>
      <c r="DI293" s="466"/>
      <c r="DJ293" s="466"/>
      <c r="DK293" s="466"/>
      <c r="DL293" s="466"/>
      <c r="DM293" s="466"/>
      <c r="DN293" s="466"/>
      <c r="DO293" s="466"/>
      <c r="DP293" s="466"/>
      <c r="DQ293" s="466"/>
      <c r="DR293" s="466"/>
      <c r="DS293" s="466"/>
      <c r="DT293" s="466"/>
      <c r="DU293" s="466"/>
      <c r="DV293" s="466"/>
      <c r="DW293" s="471"/>
      <c r="DX293" s="466"/>
      <c r="DY293" s="466"/>
      <c r="DZ293" s="466"/>
      <c r="EA293" s="466"/>
      <c r="EB293" s="466"/>
      <c r="EC293" s="466"/>
      <c r="ED293" s="466"/>
      <c r="EE293" s="466"/>
      <c r="EF293" s="466"/>
      <c r="EG293" s="466"/>
      <c r="EH293" s="466"/>
      <c r="EI293" s="466"/>
      <c r="EJ293" s="466"/>
      <c r="EK293" s="465"/>
      <c r="EL293" s="465"/>
      <c r="EM293" s="465"/>
      <c r="EN293" s="465"/>
      <c r="EO293" s="466"/>
      <c r="EP293" s="466"/>
      <c r="EQ293" s="466"/>
      <c r="ER293" s="465"/>
      <c r="ES293" s="465"/>
      <c r="ET293" s="465"/>
      <c r="EU293" s="465"/>
      <c r="EV293" s="465"/>
      <c r="EW293" s="467"/>
      <c r="EX293" s="467" t="s">
        <v>1401</v>
      </c>
      <c r="EY293" s="467">
        <v>0</v>
      </c>
      <c r="EZ293" s="467">
        <v>0</v>
      </c>
      <c r="FA293" s="467">
        <v>0</v>
      </c>
      <c r="FB293" s="469" t="s">
        <v>1402</v>
      </c>
      <c r="FC293" s="467">
        <v>62.117280000000001</v>
      </c>
      <c r="FD293" s="469" t="s">
        <v>2175</v>
      </c>
      <c r="FE293" s="467">
        <v>1589.991</v>
      </c>
      <c r="FF293" s="469" t="s">
        <v>1404</v>
      </c>
      <c r="FG293" s="467">
        <v>0</v>
      </c>
      <c r="FH293" s="469" t="s">
        <v>1405</v>
      </c>
      <c r="FI293" s="467">
        <v>0</v>
      </c>
      <c r="FJ293" s="469" t="s">
        <v>1405</v>
      </c>
      <c r="FK293" s="467">
        <v>0</v>
      </c>
      <c r="FL293" s="472">
        <v>0</v>
      </c>
      <c r="FM293" s="473">
        <v>0</v>
      </c>
      <c r="FN293" s="473">
        <v>0</v>
      </c>
      <c r="FO293" s="473">
        <v>0</v>
      </c>
      <c r="FP293" s="473">
        <v>0</v>
      </c>
      <c r="FQ293" s="473">
        <v>0</v>
      </c>
      <c r="FR293" s="473">
        <v>0</v>
      </c>
      <c r="FS293" s="473">
        <v>0</v>
      </c>
      <c r="FT293" s="473">
        <v>0</v>
      </c>
      <c r="FU293" s="473">
        <v>0</v>
      </c>
      <c r="FV293" s="473">
        <v>0</v>
      </c>
      <c r="FW293" s="473">
        <v>0</v>
      </c>
      <c r="FX293" s="473">
        <v>0</v>
      </c>
      <c r="FY293" s="473">
        <v>0</v>
      </c>
      <c r="FZ293" s="473">
        <v>0</v>
      </c>
      <c r="GA293" s="473">
        <v>0</v>
      </c>
      <c r="GB293" s="473">
        <v>0</v>
      </c>
      <c r="GC293" s="473">
        <v>0</v>
      </c>
      <c r="GD293" s="473">
        <v>0</v>
      </c>
      <c r="GE293" s="473">
        <v>0</v>
      </c>
      <c r="GF293" s="473">
        <v>0</v>
      </c>
      <c r="GG293" s="473">
        <v>0</v>
      </c>
      <c r="GH293" s="473">
        <v>0</v>
      </c>
      <c r="GI293" s="473">
        <v>0</v>
      </c>
      <c r="GJ293" s="473">
        <v>0</v>
      </c>
      <c r="GK293" s="473">
        <v>0</v>
      </c>
      <c r="GL293" s="473">
        <v>0</v>
      </c>
      <c r="GM293" s="473">
        <v>0</v>
      </c>
      <c r="GN293" s="473">
        <v>0</v>
      </c>
      <c r="GO293" s="473">
        <v>0</v>
      </c>
      <c r="GP293" s="473">
        <v>0</v>
      </c>
      <c r="GQ293" s="473">
        <v>0</v>
      </c>
      <c r="GR293" s="473">
        <v>0</v>
      </c>
      <c r="GS293" s="473">
        <v>0</v>
      </c>
      <c r="GT293" s="473">
        <v>0</v>
      </c>
      <c r="GU293" s="473">
        <v>0</v>
      </c>
      <c r="GV293" s="473">
        <v>0</v>
      </c>
      <c r="GW293" s="473">
        <v>0</v>
      </c>
      <c r="GX293" s="473">
        <v>0</v>
      </c>
      <c r="GY293" s="473">
        <v>0</v>
      </c>
      <c r="GZ293" s="473">
        <v>0</v>
      </c>
      <c r="HA293" s="473">
        <v>0</v>
      </c>
      <c r="HB293" s="473">
        <v>0</v>
      </c>
      <c r="HC293" s="473">
        <v>0</v>
      </c>
      <c r="HD293" s="473">
        <v>0</v>
      </c>
      <c r="HE293" s="473">
        <v>0</v>
      </c>
      <c r="HF293" s="473">
        <v>0</v>
      </c>
      <c r="HG293" s="473">
        <v>0</v>
      </c>
      <c r="HH293" s="473">
        <v>0</v>
      </c>
      <c r="HI293" s="473">
        <v>0</v>
      </c>
      <c r="HJ293" s="473">
        <v>0</v>
      </c>
      <c r="HK293" s="473">
        <v>0</v>
      </c>
      <c r="HL293" s="473">
        <v>0</v>
      </c>
      <c r="HM293" s="473">
        <v>0</v>
      </c>
      <c r="HN293" s="473">
        <v>0</v>
      </c>
      <c r="HO293" s="473">
        <v>0</v>
      </c>
      <c r="HP293" s="473">
        <v>0</v>
      </c>
      <c r="HQ293" s="473">
        <v>0</v>
      </c>
      <c r="HR293" s="473">
        <v>0</v>
      </c>
      <c r="HS293" s="473">
        <v>0</v>
      </c>
      <c r="HT293" s="473">
        <v>0</v>
      </c>
      <c r="HU293" s="473">
        <v>0</v>
      </c>
      <c r="HV293" s="473">
        <v>0</v>
      </c>
      <c r="HW293" s="473">
        <v>0</v>
      </c>
      <c r="HX293" s="473">
        <v>0</v>
      </c>
      <c r="HY293" s="473">
        <v>0</v>
      </c>
      <c r="HZ293" s="473">
        <v>0</v>
      </c>
      <c r="IA293" s="473">
        <v>0</v>
      </c>
      <c r="IB293" s="473">
        <v>0</v>
      </c>
      <c r="IC293" s="473">
        <v>0</v>
      </c>
      <c r="ID293" s="473">
        <v>0</v>
      </c>
      <c r="IE293" s="473">
        <v>0</v>
      </c>
      <c r="IF293" s="473">
        <v>0</v>
      </c>
      <c r="IG293" s="473">
        <v>0</v>
      </c>
      <c r="IH293" s="473">
        <v>0</v>
      </c>
      <c r="II293" s="473">
        <v>0</v>
      </c>
      <c r="IJ293" s="473">
        <v>0</v>
      </c>
      <c r="IK293" s="473">
        <v>0</v>
      </c>
      <c r="IL293" s="473">
        <v>0</v>
      </c>
      <c r="IM293" s="473">
        <v>0</v>
      </c>
      <c r="IN293" s="473">
        <v>0</v>
      </c>
      <c r="IO293" s="473">
        <v>0</v>
      </c>
      <c r="IP293" s="473">
        <v>0</v>
      </c>
      <c r="IQ293" s="473">
        <v>0</v>
      </c>
      <c r="IR293" s="473">
        <v>0</v>
      </c>
      <c r="IS293" s="473">
        <v>0</v>
      </c>
      <c r="IT293" s="473">
        <v>0</v>
      </c>
      <c r="IU293" s="473">
        <v>0</v>
      </c>
      <c r="IV293" s="473">
        <v>0</v>
      </c>
      <c r="IW293" s="473">
        <v>0</v>
      </c>
      <c r="IX293" s="473">
        <v>0</v>
      </c>
      <c r="IY293" s="473">
        <v>0</v>
      </c>
      <c r="IZ293" s="473">
        <v>0</v>
      </c>
      <c r="JA293" s="473">
        <v>0</v>
      </c>
      <c r="JB293" s="473">
        <v>0</v>
      </c>
      <c r="JC293" s="473">
        <v>0</v>
      </c>
      <c r="JD293" s="473">
        <v>0</v>
      </c>
      <c r="JE293" s="473">
        <v>0</v>
      </c>
      <c r="JF293" s="473">
        <v>0</v>
      </c>
      <c r="JG293" s="473">
        <v>0</v>
      </c>
      <c r="JH293" s="473">
        <v>0</v>
      </c>
      <c r="JI293" s="467" t="s">
        <v>1416</v>
      </c>
      <c r="JJ293" s="467" t="s">
        <v>1416</v>
      </c>
      <c r="JK293" s="395"/>
      <c r="JL293" s="395"/>
      <c r="JM293" s="395"/>
      <c r="JN293" s="395"/>
      <c r="JO293" s="395"/>
      <c r="JP293" s="395"/>
      <c r="JQ293" s="395"/>
      <c r="JR293" s="395"/>
      <c r="JS293" s="395"/>
      <c r="JT293" s="395"/>
      <c r="JU293" s="395"/>
      <c r="JV293" s="395"/>
      <c r="JW293" s="395"/>
      <c r="JX293" s="395"/>
      <c r="JY293" s="395"/>
      <c r="JZ293" s="395"/>
      <c r="KA293" s="395"/>
      <c r="KB293" s="395"/>
      <c r="KC293" s="395"/>
      <c r="KD293" s="395"/>
      <c r="KE293" s="395"/>
      <c r="KF293" s="395"/>
      <c r="KG293" s="395"/>
      <c r="KH293" s="395"/>
      <c r="KI293" s="395"/>
      <c r="KJ293" s="395"/>
      <c r="KK293" s="395"/>
      <c r="KL293" s="395"/>
      <c r="KM293" s="395"/>
      <c r="KN293" s="395"/>
      <c r="KO293" s="395"/>
      <c r="KP293" s="395"/>
      <c r="KQ293" s="395"/>
      <c r="KR293" s="395"/>
      <c r="KS293" s="395"/>
      <c r="KT293" s="395"/>
      <c r="KU293" s="395"/>
      <c r="KV293" s="395"/>
      <c r="KW293" s="395"/>
      <c r="KX293" s="395"/>
      <c r="KY293" s="395"/>
      <c r="KZ293" s="395"/>
      <c r="LA293" s="395"/>
      <c r="LB293" s="395"/>
      <c r="LC293" s="395"/>
      <c r="LD293" s="395"/>
      <c r="LE293" s="395"/>
      <c r="LF293" s="395"/>
      <c r="LG293" s="395"/>
      <c r="LH293" s="395"/>
      <c r="LI293" s="395"/>
      <c r="LJ293" s="395"/>
      <c r="LK293" s="395"/>
      <c r="LL293" s="395"/>
      <c r="LM293" s="395"/>
      <c r="LN293" s="395"/>
      <c r="LO293" s="395"/>
      <c r="LP293" s="395"/>
      <c r="LQ293" s="395"/>
      <c r="LR293" s="395"/>
      <c r="LS293" s="395"/>
      <c r="LT293" s="395"/>
      <c r="LU293" s="395"/>
      <c r="LV293" s="395"/>
      <c r="LW293" s="395"/>
      <c r="LX293" s="395"/>
      <c r="LY293" s="395"/>
      <c r="LZ293" s="395"/>
      <c r="MA293" s="395"/>
      <c r="MB293" s="395"/>
      <c r="MC293" s="395"/>
      <c r="MD293" s="395"/>
      <c r="ME293" s="395"/>
      <c r="MF293" s="395"/>
      <c r="MG293" s="395"/>
      <c r="MH293" s="395"/>
      <c r="MI293" s="395"/>
      <c r="MJ293" s="395"/>
      <c r="MK293" s="395"/>
      <c r="ML293" s="395"/>
      <c r="MM293" s="395"/>
      <c r="MN293" s="395"/>
      <c r="MO293" s="395"/>
      <c r="MP293" s="395"/>
      <c r="MQ293" s="395"/>
      <c r="MR293" s="395"/>
      <c r="MS293" s="395"/>
      <c r="MT293" s="395"/>
      <c r="MU293" s="395"/>
      <c r="MV293" s="395"/>
      <c r="MW293" s="395"/>
      <c r="MX293" s="395"/>
      <c r="MY293" s="395"/>
      <c r="MZ293" s="395"/>
      <c r="NA293" s="395"/>
      <c r="NB293" s="395"/>
      <c r="NC293" s="395"/>
      <c r="ND293" s="395"/>
      <c r="NE293" s="395"/>
      <c r="NF293" s="395"/>
      <c r="NG293" s="489"/>
      <c r="NH293" s="475">
        <v>2.3545584659436996</v>
      </c>
      <c r="NI293" s="475">
        <v>19.594635553583466</v>
      </c>
      <c r="NJ293" s="475">
        <v>2.3120253812334743</v>
      </c>
      <c r="NK293" s="475">
        <v>4636.6517759999997</v>
      </c>
      <c r="NL293" s="475">
        <v>14.843030934222611</v>
      </c>
      <c r="NM293" s="475">
        <v>0.13432699999999997</v>
      </c>
      <c r="NN293" s="475">
        <v>0.38619100000000001</v>
      </c>
      <c r="NO293" s="475">
        <v>3.9178999999999999E-2</v>
      </c>
      <c r="NP293" s="475">
        <v>2.7095632279970194E-2</v>
      </c>
      <c r="NQ293" s="475">
        <v>0.3589148146326836</v>
      </c>
      <c r="NR293" s="475">
        <v>1.0957717899112613</v>
      </c>
      <c r="NS293" s="475">
        <v>0</v>
      </c>
      <c r="NT293" s="475">
        <v>10.344379946399146</v>
      </c>
      <c r="NU293" s="475">
        <v>0.3756766436541199</v>
      </c>
      <c r="NV293" s="475">
        <v>0</v>
      </c>
      <c r="NW293" s="475">
        <v>0.57299693847227862</v>
      </c>
      <c r="NX293" s="475">
        <v>0</v>
      </c>
      <c r="NY293" s="475">
        <v>0</v>
      </c>
      <c r="NZ293" s="475">
        <v>1.4814025365931847</v>
      </c>
      <c r="OA293" s="475">
        <v>2.0845555555252415E-2</v>
      </c>
      <c r="OB293" s="475">
        <v>0.25</v>
      </c>
      <c r="OC293" s="475">
        <v>1.0016745801995428</v>
      </c>
      <c r="OD293" s="475">
        <v>5.0302176356002995E-17</v>
      </c>
      <c r="OE293" s="475">
        <v>4.3731668723300192E-16</v>
      </c>
      <c r="OF293" s="475">
        <v>0.1099999964237213</v>
      </c>
      <c r="OG293" s="475">
        <v>8.2748201489448572E-2</v>
      </c>
      <c r="OH293" s="475">
        <v>0.44800978815545783</v>
      </c>
      <c r="OI293" s="475">
        <v>0.11</v>
      </c>
      <c r="OJ293" s="475">
        <v>4.8399999999999999E-2</v>
      </c>
      <c r="OK293" s="475">
        <v>5.8410000000000004E-2</v>
      </c>
      <c r="OL293" s="475">
        <v>0.90782129631141328</v>
      </c>
      <c r="OM293" s="475" t="s">
        <v>1395</v>
      </c>
      <c r="ON293" s="475">
        <v>1</v>
      </c>
      <c r="OO293" s="475">
        <v>282</v>
      </c>
      <c r="OP293" s="490"/>
      <c r="OQ293" s="491" t="s">
        <v>1395</v>
      </c>
      <c r="OR293" s="478" t="s">
        <v>1395</v>
      </c>
      <c r="OS293" s="479">
        <v>586562</v>
      </c>
      <c r="OT293" s="479">
        <v>2026</v>
      </c>
      <c r="OU293" s="479" t="s">
        <v>1395</v>
      </c>
      <c r="OV293" s="479" t="s">
        <v>1395</v>
      </c>
      <c r="OW293" s="479">
        <v>0</v>
      </c>
      <c r="OX293" s="479">
        <v>1</v>
      </c>
      <c r="OY293" s="480">
        <v>1</v>
      </c>
      <c r="OZ293" s="480">
        <v>0.90782129631141328</v>
      </c>
      <c r="PA293" s="481"/>
      <c r="PB293" s="482">
        <v>2.3545584659436996</v>
      </c>
      <c r="PC293" s="483"/>
      <c r="PD293" s="478">
        <v>292.16029224692522</v>
      </c>
      <c r="PE293" s="479">
        <v>2.2827810609392411E-13</v>
      </c>
      <c r="PF293" s="479">
        <v>522.87137163039029</v>
      </c>
      <c r="PG293" s="480">
        <v>2.3545584659436996</v>
      </c>
      <c r="PH293" s="483"/>
      <c r="PI293" s="478">
        <v>2.3545584659436996</v>
      </c>
      <c r="PJ293" s="479">
        <v>157300</v>
      </c>
      <c r="PK293" s="479">
        <v>575</v>
      </c>
      <c r="PL293" s="479">
        <v>2.0403311836719507E-2</v>
      </c>
      <c r="PM293" s="484">
        <v>36</v>
      </c>
      <c r="PN293" s="479">
        <v>7020</v>
      </c>
      <c r="PO293" s="485">
        <v>2023</v>
      </c>
      <c r="PP293" s="479">
        <v>33</v>
      </c>
      <c r="PQ293" s="479">
        <v>0</v>
      </c>
      <c r="PR293" s="486" t="s">
        <v>2178</v>
      </c>
      <c r="PS293" s="486" t="s">
        <v>1595</v>
      </c>
      <c r="PT293" s="479">
        <v>1</v>
      </c>
      <c r="PU293" s="487" t="s">
        <v>2177</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row>
    <row r="294" spans="1:457" x14ac:dyDescent="0.35">
      <c r="A294" s="459" t="s">
        <v>2179</v>
      </c>
      <c r="B294" s="460">
        <v>2.3749617777804191</v>
      </c>
      <c r="C294" s="488">
        <f>NPV(About!A$94,'H2 Data'!AE$2:BH$2)/30*AB294+B294</f>
        <v>3.6950658354090189</v>
      </c>
      <c r="D294" s="462" t="s">
        <v>1592</v>
      </c>
      <c r="E294" s="463" t="s">
        <v>2179</v>
      </c>
      <c r="F294" s="463" t="s">
        <v>1391</v>
      </c>
      <c r="G294" s="463" t="s">
        <v>1593</v>
      </c>
      <c r="H294" s="463" t="s">
        <v>2173</v>
      </c>
      <c r="I294" s="463" t="s">
        <v>1595</v>
      </c>
      <c r="J294" s="464">
        <v>2027</v>
      </c>
      <c r="K294" s="465">
        <v>575</v>
      </c>
      <c r="L294" s="466">
        <v>0.95</v>
      </c>
      <c r="M294" s="466">
        <v>2.3300000000000001E-2</v>
      </c>
      <c r="N294" s="466">
        <v>0.25</v>
      </c>
      <c r="O294" s="471">
        <v>0.11</v>
      </c>
      <c r="P294" s="465">
        <v>1</v>
      </c>
      <c r="Q294" s="465">
        <v>2</v>
      </c>
      <c r="R294" s="465">
        <v>30</v>
      </c>
      <c r="S294" s="467" t="s">
        <v>1395</v>
      </c>
      <c r="T294" s="468">
        <v>39978.000000000007</v>
      </c>
      <c r="U294" s="468">
        <v>394070</v>
      </c>
      <c r="V294" s="468">
        <v>137068</v>
      </c>
      <c r="W294" s="468">
        <v>27413</v>
      </c>
      <c r="X294" s="465">
        <v>0</v>
      </c>
      <c r="Y294" s="469" t="s">
        <v>2174</v>
      </c>
      <c r="Z294" s="470">
        <v>18.559999999999999</v>
      </c>
      <c r="AA294" s="469" t="s">
        <v>1397</v>
      </c>
      <c r="AB294" s="465">
        <v>8.9999999999999993E-3</v>
      </c>
      <c r="AC294" s="466">
        <v>0.7</v>
      </c>
      <c r="AD294" s="466">
        <v>0.7</v>
      </c>
      <c r="AE294" s="466">
        <v>0.7</v>
      </c>
      <c r="AF294" s="467" t="s">
        <v>1398</v>
      </c>
      <c r="AG294" s="465">
        <v>476</v>
      </c>
      <c r="AH294" s="465">
        <v>476</v>
      </c>
      <c r="AI294" s="465">
        <v>476</v>
      </c>
      <c r="AJ294" s="465">
        <v>30</v>
      </c>
      <c r="AK294" s="469" t="s">
        <v>1399</v>
      </c>
      <c r="AL294" s="466">
        <v>1</v>
      </c>
      <c r="AM294" s="466">
        <v>0</v>
      </c>
      <c r="AN294" s="469" t="s">
        <v>1400</v>
      </c>
      <c r="AO294" s="466"/>
      <c r="AP294" s="466"/>
      <c r="AQ294" s="466"/>
      <c r="AR294" s="466"/>
      <c r="AS294" s="466"/>
      <c r="AT294" s="466"/>
      <c r="AU294" s="466"/>
      <c r="AV294" s="466"/>
      <c r="AW294" s="466"/>
      <c r="AX294" s="466"/>
      <c r="AY294" s="466"/>
      <c r="AZ294" s="466"/>
      <c r="BA294" s="466"/>
      <c r="BB294" s="466"/>
      <c r="BC294" s="466"/>
      <c r="BD294" s="466"/>
      <c r="BE294" s="466"/>
      <c r="BF294" s="466"/>
      <c r="BG294" s="466"/>
      <c r="BH294" s="466"/>
      <c r="BI294" s="466"/>
      <c r="BJ294" s="466"/>
      <c r="BK294" s="466"/>
      <c r="BL294" s="466"/>
      <c r="BM294" s="466"/>
      <c r="BN294" s="466"/>
      <c r="BO294" s="466"/>
      <c r="BP294" s="466"/>
      <c r="BQ294" s="466"/>
      <c r="BR294" s="466"/>
      <c r="BS294" s="466"/>
      <c r="BT294" s="466"/>
      <c r="BU294" s="466"/>
      <c r="BV294" s="466"/>
      <c r="BW294" s="466"/>
      <c r="BX294" s="466"/>
      <c r="BY294" s="466"/>
      <c r="BZ294" s="466"/>
      <c r="CA294" s="466"/>
      <c r="CB294" s="466"/>
      <c r="CC294" s="466"/>
      <c r="CD294" s="466"/>
      <c r="CE294" s="466"/>
      <c r="CF294" s="466"/>
      <c r="CG294" s="466"/>
      <c r="CH294" s="466"/>
      <c r="CI294" s="466"/>
      <c r="CJ294" s="466"/>
      <c r="CK294" s="466"/>
      <c r="CL294" s="466"/>
      <c r="CM294" s="466"/>
      <c r="CN294" s="466"/>
      <c r="CO294" s="466"/>
      <c r="CP294" s="466"/>
      <c r="CQ294" s="466"/>
      <c r="CR294" s="466"/>
      <c r="CS294" s="466"/>
      <c r="CT294" s="466"/>
      <c r="CU294" s="466"/>
      <c r="CV294" s="466"/>
      <c r="CW294" s="466"/>
      <c r="CX294" s="466"/>
      <c r="CY294" s="466"/>
      <c r="CZ294" s="466"/>
      <c r="DA294" s="466"/>
      <c r="DB294" s="466"/>
      <c r="DC294" s="466"/>
      <c r="DD294" s="466"/>
      <c r="DE294" s="466"/>
      <c r="DF294" s="466"/>
      <c r="DG294" s="466"/>
      <c r="DH294" s="466"/>
      <c r="DI294" s="466"/>
      <c r="DJ294" s="466"/>
      <c r="DK294" s="466"/>
      <c r="DL294" s="466"/>
      <c r="DM294" s="466"/>
      <c r="DN294" s="466"/>
      <c r="DO294" s="466"/>
      <c r="DP294" s="466"/>
      <c r="DQ294" s="466"/>
      <c r="DR294" s="466"/>
      <c r="DS294" s="466"/>
      <c r="DT294" s="466"/>
      <c r="DU294" s="466"/>
      <c r="DV294" s="466"/>
      <c r="DW294" s="471"/>
      <c r="DX294" s="466"/>
      <c r="DY294" s="466"/>
      <c r="DZ294" s="466"/>
      <c r="EA294" s="466"/>
      <c r="EB294" s="466"/>
      <c r="EC294" s="466"/>
      <c r="ED294" s="466"/>
      <c r="EE294" s="466"/>
      <c r="EF294" s="466"/>
      <c r="EG294" s="466"/>
      <c r="EH294" s="466"/>
      <c r="EI294" s="466"/>
      <c r="EJ294" s="466"/>
      <c r="EK294" s="465"/>
      <c r="EL294" s="465"/>
      <c r="EM294" s="465"/>
      <c r="EN294" s="465"/>
      <c r="EO294" s="466"/>
      <c r="EP294" s="466"/>
      <c r="EQ294" s="466"/>
      <c r="ER294" s="465"/>
      <c r="ES294" s="465"/>
      <c r="ET294" s="465"/>
      <c r="EU294" s="465"/>
      <c r="EV294" s="465"/>
      <c r="EW294" s="467"/>
      <c r="EX294" s="467" t="s">
        <v>1401</v>
      </c>
      <c r="EY294" s="467">
        <v>0</v>
      </c>
      <c r="EZ294" s="467">
        <v>0</v>
      </c>
      <c r="FA294" s="467">
        <v>0</v>
      </c>
      <c r="FB294" s="469" t="s">
        <v>1402</v>
      </c>
      <c r="FC294" s="467">
        <v>62.117280000000001</v>
      </c>
      <c r="FD294" s="469" t="s">
        <v>2175</v>
      </c>
      <c r="FE294" s="467">
        <v>1589.991</v>
      </c>
      <c r="FF294" s="469" t="s">
        <v>1404</v>
      </c>
      <c r="FG294" s="467">
        <v>0</v>
      </c>
      <c r="FH294" s="469" t="s">
        <v>1405</v>
      </c>
      <c r="FI294" s="467">
        <v>0</v>
      </c>
      <c r="FJ294" s="469" t="s">
        <v>1405</v>
      </c>
      <c r="FK294" s="467">
        <v>0</v>
      </c>
      <c r="FL294" s="472">
        <v>0</v>
      </c>
      <c r="FM294" s="473">
        <v>0</v>
      </c>
      <c r="FN294" s="473">
        <v>0</v>
      </c>
      <c r="FO294" s="473">
        <v>0</v>
      </c>
      <c r="FP294" s="473">
        <v>0</v>
      </c>
      <c r="FQ294" s="473">
        <v>0</v>
      </c>
      <c r="FR294" s="473">
        <v>0</v>
      </c>
      <c r="FS294" s="473">
        <v>0</v>
      </c>
      <c r="FT294" s="473">
        <v>0</v>
      </c>
      <c r="FU294" s="473">
        <v>0</v>
      </c>
      <c r="FV294" s="473">
        <v>0</v>
      </c>
      <c r="FW294" s="473">
        <v>0</v>
      </c>
      <c r="FX294" s="473">
        <v>0</v>
      </c>
      <c r="FY294" s="473">
        <v>0</v>
      </c>
      <c r="FZ294" s="473">
        <v>0</v>
      </c>
      <c r="GA294" s="473">
        <v>0</v>
      </c>
      <c r="GB294" s="473">
        <v>0</v>
      </c>
      <c r="GC294" s="473">
        <v>0</v>
      </c>
      <c r="GD294" s="473">
        <v>0</v>
      </c>
      <c r="GE294" s="473">
        <v>0</v>
      </c>
      <c r="GF294" s="473">
        <v>0</v>
      </c>
      <c r="GG294" s="473">
        <v>0</v>
      </c>
      <c r="GH294" s="473">
        <v>0</v>
      </c>
      <c r="GI294" s="473">
        <v>0</v>
      </c>
      <c r="GJ294" s="473">
        <v>0</v>
      </c>
      <c r="GK294" s="473">
        <v>0</v>
      </c>
      <c r="GL294" s="473">
        <v>0</v>
      </c>
      <c r="GM294" s="473">
        <v>0</v>
      </c>
      <c r="GN294" s="473">
        <v>0</v>
      </c>
      <c r="GO294" s="473">
        <v>0</v>
      </c>
      <c r="GP294" s="473">
        <v>0</v>
      </c>
      <c r="GQ294" s="473">
        <v>0</v>
      </c>
      <c r="GR294" s="473">
        <v>0</v>
      </c>
      <c r="GS294" s="473">
        <v>0</v>
      </c>
      <c r="GT294" s="473">
        <v>0</v>
      </c>
      <c r="GU294" s="473">
        <v>0</v>
      </c>
      <c r="GV294" s="473">
        <v>0</v>
      </c>
      <c r="GW294" s="473">
        <v>0</v>
      </c>
      <c r="GX294" s="473">
        <v>0</v>
      </c>
      <c r="GY294" s="473">
        <v>0</v>
      </c>
      <c r="GZ294" s="473">
        <v>0</v>
      </c>
      <c r="HA294" s="473">
        <v>0</v>
      </c>
      <c r="HB294" s="473">
        <v>0</v>
      </c>
      <c r="HC294" s="473">
        <v>0</v>
      </c>
      <c r="HD294" s="473">
        <v>0</v>
      </c>
      <c r="HE294" s="473">
        <v>0</v>
      </c>
      <c r="HF294" s="473">
        <v>0</v>
      </c>
      <c r="HG294" s="473">
        <v>0</v>
      </c>
      <c r="HH294" s="473">
        <v>0</v>
      </c>
      <c r="HI294" s="473">
        <v>0</v>
      </c>
      <c r="HJ294" s="473">
        <v>0</v>
      </c>
      <c r="HK294" s="473">
        <v>0</v>
      </c>
      <c r="HL294" s="473">
        <v>0</v>
      </c>
      <c r="HM294" s="473">
        <v>0</v>
      </c>
      <c r="HN294" s="473">
        <v>0</v>
      </c>
      <c r="HO294" s="473">
        <v>0</v>
      </c>
      <c r="HP294" s="473">
        <v>0</v>
      </c>
      <c r="HQ294" s="473">
        <v>0</v>
      </c>
      <c r="HR294" s="473">
        <v>0</v>
      </c>
      <c r="HS294" s="473">
        <v>0</v>
      </c>
      <c r="HT294" s="473">
        <v>0</v>
      </c>
      <c r="HU294" s="473">
        <v>0</v>
      </c>
      <c r="HV294" s="473">
        <v>0</v>
      </c>
      <c r="HW294" s="473">
        <v>0</v>
      </c>
      <c r="HX294" s="473">
        <v>0</v>
      </c>
      <c r="HY294" s="473">
        <v>0</v>
      </c>
      <c r="HZ294" s="473">
        <v>0</v>
      </c>
      <c r="IA294" s="473">
        <v>0</v>
      </c>
      <c r="IB294" s="473">
        <v>0</v>
      </c>
      <c r="IC294" s="473">
        <v>0</v>
      </c>
      <c r="ID294" s="473">
        <v>0</v>
      </c>
      <c r="IE294" s="473">
        <v>0</v>
      </c>
      <c r="IF294" s="473">
        <v>0</v>
      </c>
      <c r="IG294" s="473">
        <v>0</v>
      </c>
      <c r="IH294" s="473">
        <v>0</v>
      </c>
      <c r="II294" s="473">
        <v>0</v>
      </c>
      <c r="IJ294" s="473">
        <v>0</v>
      </c>
      <c r="IK294" s="473">
        <v>0</v>
      </c>
      <c r="IL294" s="473">
        <v>0</v>
      </c>
      <c r="IM294" s="473">
        <v>0</v>
      </c>
      <c r="IN294" s="473">
        <v>0</v>
      </c>
      <c r="IO294" s="473">
        <v>0</v>
      </c>
      <c r="IP294" s="473">
        <v>0</v>
      </c>
      <c r="IQ294" s="473">
        <v>0</v>
      </c>
      <c r="IR294" s="473">
        <v>0</v>
      </c>
      <c r="IS294" s="473">
        <v>0</v>
      </c>
      <c r="IT294" s="473">
        <v>0</v>
      </c>
      <c r="IU294" s="473">
        <v>0</v>
      </c>
      <c r="IV294" s="473">
        <v>0</v>
      </c>
      <c r="IW294" s="473">
        <v>0</v>
      </c>
      <c r="IX294" s="473">
        <v>0</v>
      </c>
      <c r="IY294" s="473">
        <v>0</v>
      </c>
      <c r="IZ294" s="473">
        <v>0</v>
      </c>
      <c r="JA294" s="473">
        <v>0</v>
      </c>
      <c r="JB294" s="473">
        <v>0</v>
      </c>
      <c r="JC294" s="473">
        <v>0</v>
      </c>
      <c r="JD294" s="473">
        <v>0</v>
      </c>
      <c r="JE294" s="473">
        <v>0</v>
      </c>
      <c r="JF294" s="473">
        <v>0</v>
      </c>
      <c r="JG294" s="473">
        <v>0</v>
      </c>
      <c r="JH294" s="473">
        <v>0</v>
      </c>
      <c r="JI294" s="467" t="s">
        <v>1416</v>
      </c>
      <c r="JJ294" s="467" t="s">
        <v>1416</v>
      </c>
      <c r="JK294" s="395"/>
      <c r="JL294" s="395"/>
      <c r="JM294" s="395"/>
      <c r="JN294" s="395"/>
      <c r="JO294" s="395"/>
      <c r="JP294" s="395"/>
      <c r="JQ294" s="395"/>
      <c r="JR294" s="395"/>
      <c r="JS294" s="395"/>
      <c r="JT294" s="395"/>
      <c r="JU294" s="395"/>
      <c r="JV294" s="395"/>
      <c r="JW294" s="395"/>
      <c r="JX294" s="395"/>
      <c r="JY294" s="395"/>
      <c r="JZ294" s="395"/>
      <c r="KA294" s="395"/>
      <c r="KB294" s="395"/>
      <c r="KC294" s="395"/>
      <c r="KD294" s="395"/>
      <c r="KE294" s="395"/>
      <c r="KF294" s="395"/>
      <c r="KG294" s="395"/>
      <c r="KH294" s="395"/>
      <c r="KI294" s="395"/>
      <c r="KJ294" s="395"/>
      <c r="KK294" s="395"/>
      <c r="KL294" s="395"/>
      <c r="KM294" s="395"/>
      <c r="KN294" s="395"/>
      <c r="KO294" s="395"/>
      <c r="KP294" s="395"/>
      <c r="KQ294" s="395"/>
      <c r="KR294" s="395"/>
      <c r="KS294" s="395"/>
      <c r="KT294" s="395"/>
      <c r="KU294" s="395"/>
      <c r="KV294" s="395"/>
      <c r="KW294" s="395"/>
      <c r="KX294" s="395"/>
      <c r="KY294" s="395"/>
      <c r="KZ294" s="395"/>
      <c r="LA294" s="395"/>
      <c r="LB294" s="395"/>
      <c r="LC294" s="395"/>
      <c r="LD294" s="395"/>
      <c r="LE294" s="395"/>
      <c r="LF294" s="395"/>
      <c r="LG294" s="395"/>
      <c r="LH294" s="395"/>
      <c r="LI294" s="395"/>
      <c r="LJ294" s="395"/>
      <c r="LK294" s="395"/>
      <c r="LL294" s="395"/>
      <c r="LM294" s="395"/>
      <c r="LN294" s="395"/>
      <c r="LO294" s="395"/>
      <c r="LP294" s="395"/>
      <c r="LQ294" s="395"/>
      <c r="LR294" s="395"/>
      <c r="LS294" s="395"/>
      <c r="LT294" s="395"/>
      <c r="LU294" s="395"/>
      <c r="LV294" s="395"/>
      <c r="LW294" s="395"/>
      <c r="LX294" s="395"/>
      <c r="LY294" s="395"/>
      <c r="LZ294" s="395"/>
      <c r="MA294" s="395"/>
      <c r="MB294" s="395"/>
      <c r="MC294" s="395"/>
      <c r="MD294" s="395"/>
      <c r="ME294" s="395"/>
      <c r="MF294" s="395"/>
      <c r="MG294" s="395"/>
      <c r="MH294" s="395"/>
      <c r="MI294" s="395"/>
      <c r="MJ294" s="395"/>
      <c r="MK294" s="395"/>
      <c r="ML294" s="395"/>
      <c r="MM294" s="395"/>
      <c r="MN294" s="395"/>
      <c r="MO294" s="395"/>
      <c r="MP294" s="395"/>
      <c r="MQ294" s="395"/>
      <c r="MR294" s="395"/>
      <c r="MS294" s="395"/>
      <c r="MT294" s="395"/>
      <c r="MU294" s="395"/>
      <c r="MV294" s="395"/>
      <c r="MW294" s="395"/>
      <c r="MX294" s="395"/>
      <c r="MY294" s="395"/>
      <c r="MZ294" s="395"/>
      <c r="NA294" s="395"/>
      <c r="NB294" s="395"/>
      <c r="NC294" s="395"/>
      <c r="ND294" s="395"/>
      <c r="NE294" s="395"/>
      <c r="NF294" s="395"/>
      <c r="NG294" s="489"/>
      <c r="NH294" s="475">
        <v>2.3749617777804191</v>
      </c>
      <c r="NI294" s="475">
        <v>19.764431914688643</v>
      </c>
      <c r="NJ294" s="475">
        <v>2.3410182048869692</v>
      </c>
      <c r="NK294" s="475">
        <v>4637.074943999999</v>
      </c>
      <c r="NL294" s="475">
        <v>14.971828827317568</v>
      </c>
      <c r="NM294" s="475">
        <v>0.137068</v>
      </c>
      <c r="NN294" s="475">
        <v>0.39406999999999998</v>
      </c>
      <c r="NO294" s="475">
        <v>3.9978000000000007E-2</v>
      </c>
      <c r="NP294" s="475">
        <v>2.7184076353479532E-2</v>
      </c>
      <c r="NQ294" s="475">
        <v>0.35919550892966129</v>
      </c>
      <c r="NR294" s="475">
        <v>1.1180163119366242</v>
      </c>
      <c r="NS294" s="475">
        <v>0</v>
      </c>
      <c r="NT294" s="475">
        <v>10.472128989753084</v>
      </c>
      <c r="NU294" s="475">
        <v>0.38334787157613676</v>
      </c>
      <c r="NV294" s="475">
        <v>0</v>
      </c>
      <c r="NW294" s="475">
        <v>0.55841577333123105</v>
      </c>
      <c r="NX294" s="475">
        <v>0</v>
      </c>
      <c r="NY294" s="475">
        <v>0</v>
      </c>
      <c r="NZ294" s="475">
        <v>1.4552402190838705</v>
      </c>
      <c r="OA294" s="475">
        <v>2.0399494949639344E-2</v>
      </c>
      <c r="OB294" s="475">
        <v>0.25</v>
      </c>
      <c r="OC294" s="475">
        <v>0.96680835332644288</v>
      </c>
      <c r="OD294" s="475">
        <v>-2.7526468724185299E-17</v>
      </c>
      <c r="OE294" s="475">
        <v>-2.3930940936806966E-16</v>
      </c>
      <c r="OF294" s="475">
        <v>0.1099999964237213</v>
      </c>
      <c r="OG294" s="475">
        <v>8.1891247630119332E-2</v>
      </c>
      <c r="OH294" s="475">
        <v>0.43041987826311146</v>
      </c>
      <c r="OI294" s="475">
        <v>0.11</v>
      </c>
      <c r="OJ294" s="475">
        <v>4.7600000000000003E-2</v>
      </c>
      <c r="OK294" s="475">
        <v>5.7990000000000014E-2</v>
      </c>
      <c r="OL294" s="475">
        <v>0.9024189010983974</v>
      </c>
      <c r="OM294" s="475" t="s">
        <v>1395</v>
      </c>
      <c r="ON294" s="475">
        <v>1</v>
      </c>
      <c r="OO294" s="475">
        <v>283</v>
      </c>
      <c r="OP294" s="490"/>
      <c r="OQ294" s="491" t="s">
        <v>1395</v>
      </c>
      <c r="OR294" s="478" t="s">
        <v>1395</v>
      </c>
      <c r="OS294" s="479">
        <v>598529</v>
      </c>
      <c r="OT294" s="479">
        <v>2027</v>
      </c>
      <c r="OU294" s="479" t="s">
        <v>1395</v>
      </c>
      <c r="OV294" s="479" t="s">
        <v>1395</v>
      </c>
      <c r="OW294" s="479">
        <v>0</v>
      </c>
      <c r="OX294" s="479">
        <v>1</v>
      </c>
      <c r="OY294" s="480">
        <v>1</v>
      </c>
      <c r="OZ294" s="480">
        <v>0.88963711370723741</v>
      </c>
      <c r="PA294" s="481"/>
      <c r="PB294" s="482">
        <v>2.3749617777804191</v>
      </c>
      <c r="PC294" s="483"/>
      <c r="PD294" s="478">
        <v>296.34687704383458</v>
      </c>
      <c r="PE294" s="479">
        <v>-1.2417546717905297E-13</v>
      </c>
      <c r="PF294" s="479">
        <v>501.66802577441979</v>
      </c>
      <c r="PG294" s="480">
        <v>2.3749617777804191</v>
      </c>
      <c r="PH294" s="483"/>
      <c r="PI294" s="478">
        <v>2.3749617777804191</v>
      </c>
      <c r="PJ294" s="479">
        <v>157875</v>
      </c>
      <c r="PK294" s="479">
        <v>575</v>
      </c>
      <c r="PL294" s="479">
        <v>4.3409254350896376E-2</v>
      </c>
      <c r="PM294" s="484">
        <v>36</v>
      </c>
      <c r="PN294" s="479">
        <v>6984</v>
      </c>
      <c r="PO294" s="485">
        <v>2024</v>
      </c>
      <c r="PP294" s="479">
        <v>33</v>
      </c>
      <c r="PQ294" s="479">
        <v>0</v>
      </c>
      <c r="PR294" s="486" t="s">
        <v>2180</v>
      </c>
      <c r="PS294" s="486" t="s">
        <v>1595</v>
      </c>
      <c r="PT294" s="479">
        <v>1</v>
      </c>
      <c r="PU294" s="487" t="s">
        <v>2179</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row>
    <row r="295" spans="1:457" x14ac:dyDescent="0.35">
      <c r="A295" s="459" t="s">
        <v>2181</v>
      </c>
      <c r="B295" s="460">
        <v>2.4183710321313154</v>
      </c>
      <c r="C295" s="488">
        <f>NPV(About!A$94,'H2 Data'!AE$2:BH$2)/30*AB295+B295</f>
        <v>3.7384750897599153</v>
      </c>
      <c r="D295" s="462" t="s">
        <v>1592</v>
      </c>
      <c r="E295" s="463" t="s">
        <v>2181</v>
      </c>
      <c r="F295" s="463" t="s">
        <v>1391</v>
      </c>
      <c r="G295" s="463" t="s">
        <v>1593</v>
      </c>
      <c r="H295" s="463" t="s">
        <v>2173</v>
      </c>
      <c r="I295" s="463" t="s">
        <v>1595</v>
      </c>
      <c r="J295" s="464">
        <v>2028</v>
      </c>
      <c r="K295" s="465">
        <v>575</v>
      </c>
      <c r="L295" s="466">
        <v>0.95</v>
      </c>
      <c r="M295" s="466">
        <v>2.3300000000000001E-2</v>
      </c>
      <c r="N295" s="466">
        <v>0.25</v>
      </c>
      <c r="O295" s="471">
        <v>0.11</v>
      </c>
      <c r="P295" s="465">
        <v>1</v>
      </c>
      <c r="Q295" s="465">
        <v>2</v>
      </c>
      <c r="R295" s="465">
        <v>30</v>
      </c>
      <c r="S295" s="467" t="s">
        <v>1395</v>
      </c>
      <c r="T295" s="468">
        <v>40782</v>
      </c>
      <c r="U295" s="468">
        <v>401989.99999999994</v>
      </c>
      <c r="V295" s="468">
        <v>139822.99999999997</v>
      </c>
      <c r="W295" s="468">
        <v>27964</v>
      </c>
      <c r="X295" s="465">
        <v>0</v>
      </c>
      <c r="Y295" s="469" t="s">
        <v>2174</v>
      </c>
      <c r="Z295" s="470">
        <v>18.559999999999999</v>
      </c>
      <c r="AA295" s="469" t="s">
        <v>1397</v>
      </c>
      <c r="AB295" s="465">
        <v>8.9999999999999993E-3</v>
      </c>
      <c r="AC295" s="466">
        <v>0.7</v>
      </c>
      <c r="AD295" s="466">
        <v>0.7</v>
      </c>
      <c r="AE295" s="466">
        <v>0.7</v>
      </c>
      <c r="AF295" s="467" t="s">
        <v>1398</v>
      </c>
      <c r="AG295" s="465">
        <v>470</v>
      </c>
      <c r="AH295" s="465">
        <v>470</v>
      </c>
      <c r="AI295" s="465">
        <v>470</v>
      </c>
      <c r="AJ295" s="465">
        <v>30</v>
      </c>
      <c r="AK295" s="469" t="s">
        <v>1399</v>
      </c>
      <c r="AL295" s="466">
        <v>1</v>
      </c>
      <c r="AM295" s="466">
        <v>0</v>
      </c>
      <c r="AN295" s="469" t="s">
        <v>1400</v>
      </c>
      <c r="AO295" s="466"/>
      <c r="AP295" s="466"/>
      <c r="AQ295" s="466"/>
      <c r="AR295" s="466"/>
      <c r="AS295" s="466"/>
      <c r="AT295" s="466"/>
      <c r="AU295" s="466"/>
      <c r="AV295" s="466"/>
      <c r="AW295" s="466"/>
      <c r="AX295" s="466"/>
      <c r="AY295" s="466"/>
      <c r="AZ295" s="466"/>
      <c r="BA295" s="466"/>
      <c r="BB295" s="466"/>
      <c r="BC295" s="466"/>
      <c r="BD295" s="466"/>
      <c r="BE295" s="466"/>
      <c r="BF295" s="466"/>
      <c r="BG295" s="466"/>
      <c r="BH295" s="466"/>
      <c r="BI295" s="466"/>
      <c r="BJ295" s="466"/>
      <c r="BK295" s="466"/>
      <c r="BL295" s="466"/>
      <c r="BM295" s="466"/>
      <c r="BN295" s="466"/>
      <c r="BO295" s="466"/>
      <c r="BP295" s="466"/>
      <c r="BQ295" s="466"/>
      <c r="BR295" s="466"/>
      <c r="BS295" s="466"/>
      <c r="BT295" s="466"/>
      <c r="BU295" s="466"/>
      <c r="BV295" s="466"/>
      <c r="BW295" s="466"/>
      <c r="BX295" s="466"/>
      <c r="BY295" s="466"/>
      <c r="BZ295" s="466"/>
      <c r="CA295" s="466"/>
      <c r="CB295" s="466"/>
      <c r="CC295" s="466"/>
      <c r="CD295" s="466"/>
      <c r="CE295" s="466"/>
      <c r="CF295" s="466"/>
      <c r="CG295" s="466"/>
      <c r="CH295" s="466"/>
      <c r="CI295" s="466"/>
      <c r="CJ295" s="466"/>
      <c r="CK295" s="466"/>
      <c r="CL295" s="466"/>
      <c r="CM295" s="466"/>
      <c r="CN295" s="466"/>
      <c r="CO295" s="466"/>
      <c r="CP295" s="466"/>
      <c r="CQ295" s="466"/>
      <c r="CR295" s="466"/>
      <c r="CS295" s="466"/>
      <c r="CT295" s="466"/>
      <c r="CU295" s="466"/>
      <c r="CV295" s="466"/>
      <c r="CW295" s="466"/>
      <c r="CX295" s="466"/>
      <c r="CY295" s="466"/>
      <c r="CZ295" s="466"/>
      <c r="DA295" s="466"/>
      <c r="DB295" s="466"/>
      <c r="DC295" s="466"/>
      <c r="DD295" s="466"/>
      <c r="DE295" s="466"/>
      <c r="DF295" s="466"/>
      <c r="DG295" s="466"/>
      <c r="DH295" s="466"/>
      <c r="DI295" s="466"/>
      <c r="DJ295" s="466"/>
      <c r="DK295" s="466"/>
      <c r="DL295" s="466"/>
      <c r="DM295" s="466"/>
      <c r="DN295" s="466"/>
      <c r="DO295" s="466"/>
      <c r="DP295" s="466"/>
      <c r="DQ295" s="466"/>
      <c r="DR295" s="466"/>
      <c r="DS295" s="466"/>
      <c r="DT295" s="466"/>
      <c r="DU295" s="466"/>
      <c r="DV295" s="466"/>
      <c r="DW295" s="471"/>
      <c r="DX295" s="466"/>
      <c r="DY295" s="466"/>
      <c r="DZ295" s="466"/>
      <c r="EA295" s="466"/>
      <c r="EB295" s="466"/>
      <c r="EC295" s="466"/>
      <c r="ED295" s="466"/>
      <c r="EE295" s="466"/>
      <c r="EF295" s="466"/>
      <c r="EG295" s="466"/>
      <c r="EH295" s="466"/>
      <c r="EI295" s="466"/>
      <c r="EJ295" s="466"/>
      <c r="EK295" s="465"/>
      <c r="EL295" s="465"/>
      <c r="EM295" s="465"/>
      <c r="EN295" s="465"/>
      <c r="EO295" s="466"/>
      <c r="EP295" s="466"/>
      <c r="EQ295" s="466"/>
      <c r="ER295" s="465"/>
      <c r="ES295" s="465"/>
      <c r="ET295" s="465"/>
      <c r="EU295" s="465"/>
      <c r="EV295" s="465"/>
      <c r="EW295" s="467"/>
      <c r="EX295" s="467" t="s">
        <v>1401</v>
      </c>
      <c r="EY295" s="467">
        <v>0</v>
      </c>
      <c r="EZ295" s="467">
        <v>0</v>
      </c>
      <c r="FA295" s="467">
        <v>0</v>
      </c>
      <c r="FB295" s="469" t="s">
        <v>1402</v>
      </c>
      <c r="FC295" s="467">
        <v>62.117280000000001</v>
      </c>
      <c r="FD295" s="469" t="s">
        <v>2175</v>
      </c>
      <c r="FE295" s="467">
        <v>1589.991</v>
      </c>
      <c r="FF295" s="469" t="s">
        <v>1404</v>
      </c>
      <c r="FG295" s="467">
        <v>0</v>
      </c>
      <c r="FH295" s="469" t="s">
        <v>1405</v>
      </c>
      <c r="FI295" s="467">
        <v>0</v>
      </c>
      <c r="FJ295" s="469" t="s">
        <v>1405</v>
      </c>
      <c r="FK295" s="467">
        <v>0</v>
      </c>
      <c r="FL295" s="472">
        <v>0</v>
      </c>
      <c r="FM295" s="473">
        <v>0</v>
      </c>
      <c r="FN295" s="473">
        <v>0</v>
      </c>
      <c r="FO295" s="473">
        <v>0</v>
      </c>
      <c r="FP295" s="473">
        <v>0</v>
      </c>
      <c r="FQ295" s="473">
        <v>0</v>
      </c>
      <c r="FR295" s="473">
        <v>0</v>
      </c>
      <c r="FS295" s="473">
        <v>0</v>
      </c>
      <c r="FT295" s="473">
        <v>0</v>
      </c>
      <c r="FU295" s="473">
        <v>0</v>
      </c>
      <c r="FV295" s="473">
        <v>0</v>
      </c>
      <c r="FW295" s="473">
        <v>0</v>
      </c>
      <c r="FX295" s="473">
        <v>0</v>
      </c>
      <c r="FY295" s="473">
        <v>0</v>
      </c>
      <c r="FZ295" s="473">
        <v>0</v>
      </c>
      <c r="GA295" s="473">
        <v>0</v>
      </c>
      <c r="GB295" s="473">
        <v>0</v>
      </c>
      <c r="GC295" s="473">
        <v>0</v>
      </c>
      <c r="GD295" s="473">
        <v>0</v>
      </c>
      <c r="GE295" s="473">
        <v>0</v>
      </c>
      <c r="GF295" s="473">
        <v>0</v>
      </c>
      <c r="GG295" s="473">
        <v>0</v>
      </c>
      <c r="GH295" s="473">
        <v>0</v>
      </c>
      <c r="GI295" s="473">
        <v>0</v>
      </c>
      <c r="GJ295" s="473">
        <v>0</v>
      </c>
      <c r="GK295" s="473">
        <v>0</v>
      </c>
      <c r="GL295" s="473">
        <v>0</v>
      </c>
      <c r="GM295" s="473">
        <v>0</v>
      </c>
      <c r="GN295" s="473">
        <v>0</v>
      </c>
      <c r="GO295" s="473">
        <v>0</v>
      </c>
      <c r="GP295" s="473">
        <v>0</v>
      </c>
      <c r="GQ295" s="473">
        <v>0</v>
      </c>
      <c r="GR295" s="473">
        <v>0</v>
      </c>
      <c r="GS295" s="473">
        <v>0</v>
      </c>
      <c r="GT295" s="473">
        <v>0</v>
      </c>
      <c r="GU295" s="473">
        <v>0</v>
      </c>
      <c r="GV295" s="473">
        <v>0</v>
      </c>
      <c r="GW295" s="473">
        <v>0</v>
      </c>
      <c r="GX295" s="473">
        <v>0</v>
      </c>
      <c r="GY295" s="473">
        <v>0</v>
      </c>
      <c r="GZ295" s="473">
        <v>0</v>
      </c>
      <c r="HA295" s="473">
        <v>0</v>
      </c>
      <c r="HB295" s="473">
        <v>0</v>
      </c>
      <c r="HC295" s="473">
        <v>0</v>
      </c>
      <c r="HD295" s="473">
        <v>0</v>
      </c>
      <c r="HE295" s="473">
        <v>0</v>
      </c>
      <c r="HF295" s="473">
        <v>0</v>
      </c>
      <c r="HG295" s="473">
        <v>0</v>
      </c>
      <c r="HH295" s="473">
        <v>0</v>
      </c>
      <c r="HI295" s="473">
        <v>0</v>
      </c>
      <c r="HJ295" s="473">
        <v>0</v>
      </c>
      <c r="HK295" s="473">
        <v>0</v>
      </c>
      <c r="HL295" s="473">
        <v>0</v>
      </c>
      <c r="HM295" s="473">
        <v>0</v>
      </c>
      <c r="HN295" s="473">
        <v>0</v>
      </c>
      <c r="HO295" s="473">
        <v>0</v>
      </c>
      <c r="HP295" s="473">
        <v>0</v>
      </c>
      <c r="HQ295" s="473">
        <v>0</v>
      </c>
      <c r="HR295" s="473">
        <v>0</v>
      </c>
      <c r="HS295" s="473">
        <v>0</v>
      </c>
      <c r="HT295" s="473">
        <v>0</v>
      </c>
      <c r="HU295" s="473">
        <v>0</v>
      </c>
      <c r="HV295" s="473">
        <v>0</v>
      </c>
      <c r="HW295" s="473">
        <v>0</v>
      </c>
      <c r="HX295" s="473">
        <v>0</v>
      </c>
      <c r="HY295" s="473">
        <v>0</v>
      </c>
      <c r="HZ295" s="473">
        <v>0</v>
      </c>
      <c r="IA295" s="473">
        <v>0</v>
      </c>
      <c r="IB295" s="473">
        <v>0</v>
      </c>
      <c r="IC295" s="473">
        <v>0</v>
      </c>
      <c r="ID295" s="473">
        <v>0</v>
      </c>
      <c r="IE295" s="473">
        <v>0</v>
      </c>
      <c r="IF295" s="473">
        <v>0</v>
      </c>
      <c r="IG295" s="473">
        <v>0</v>
      </c>
      <c r="IH295" s="473">
        <v>0</v>
      </c>
      <c r="II295" s="473">
        <v>0</v>
      </c>
      <c r="IJ295" s="473">
        <v>0</v>
      </c>
      <c r="IK295" s="473">
        <v>0</v>
      </c>
      <c r="IL295" s="473">
        <v>0</v>
      </c>
      <c r="IM295" s="473">
        <v>0</v>
      </c>
      <c r="IN295" s="473">
        <v>0</v>
      </c>
      <c r="IO295" s="473">
        <v>0</v>
      </c>
      <c r="IP295" s="473">
        <v>0</v>
      </c>
      <c r="IQ295" s="473">
        <v>0</v>
      </c>
      <c r="IR295" s="473">
        <v>0</v>
      </c>
      <c r="IS295" s="473">
        <v>0</v>
      </c>
      <c r="IT295" s="473">
        <v>0</v>
      </c>
      <c r="IU295" s="473">
        <v>0</v>
      </c>
      <c r="IV295" s="473">
        <v>0</v>
      </c>
      <c r="IW295" s="473">
        <v>0</v>
      </c>
      <c r="IX295" s="473">
        <v>0</v>
      </c>
      <c r="IY295" s="473">
        <v>0</v>
      </c>
      <c r="IZ295" s="473">
        <v>0</v>
      </c>
      <c r="JA295" s="473">
        <v>0</v>
      </c>
      <c r="JB295" s="473">
        <v>0</v>
      </c>
      <c r="JC295" s="473">
        <v>0</v>
      </c>
      <c r="JD295" s="473">
        <v>0</v>
      </c>
      <c r="JE295" s="473">
        <v>0</v>
      </c>
      <c r="JF295" s="473">
        <v>0</v>
      </c>
      <c r="JG295" s="473">
        <v>0</v>
      </c>
      <c r="JH295" s="473">
        <v>0</v>
      </c>
      <c r="JI295" s="467" t="s">
        <v>1416</v>
      </c>
      <c r="JJ295" s="467" t="s">
        <v>1416</v>
      </c>
      <c r="JK295" s="395"/>
      <c r="JL295" s="395"/>
      <c r="JM295" s="395"/>
      <c r="JN295" s="395"/>
      <c r="JO295" s="395"/>
      <c r="JP295" s="395"/>
      <c r="JQ295" s="395"/>
      <c r="JR295" s="395"/>
      <c r="JS295" s="395"/>
      <c r="JT295" s="395"/>
      <c r="JU295" s="395"/>
      <c r="JV295" s="395"/>
      <c r="JW295" s="395"/>
      <c r="JX295" s="395"/>
      <c r="JY295" s="395"/>
      <c r="JZ295" s="395"/>
      <c r="KA295" s="395"/>
      <c r="KB295" s="395"/>
      <c r="KC295" s="395"/>
      <c r="KD295" s="395"/>
      <c r="KE295" s="395"/>
      <c r="KF295" s="395"/>
      <c r="KG295" s="395"/>
      <c r="KH295" s="395"/>
      <c r="KI295" s="395"/>
      <c r="KJ295" s="395"/>
      <c r="KK295" s="395"/>
      <c r="KL295" s="395"/>
      <c r="KM295" s="395"/>
      <c r="KN295" s="395"/>
      <c r="KO295" s="395"/>
      <c r="KP295" s="395"/>
      <c r="KQ295" s="395"/>
      <c r="KR295" s="395"/>
      <c r="KS295" s="395"/>
      <c r="KT295" s="395"/>
      <c r="KU295" s="395"/>
      <c r="KV295" s="395"/>
      <c r="KW295" s="395"/>
      <c r="KX295" s="395"/>
      <c r="KY295" s="395"/>
      <c r="KZ295" s="395"/>
      <c r="LA295" s="395"/>
      <c r="LB295" s="395"/>
      <c r="LC295" s="395"/>
      <c r="LD295" s="395"/>
      <c r="LE295" s="395"/>
      <c r="LF295" s="395"/>
      <c r="LG295" s="395"/>
      <c r="LH295" s="395"/>
      <c r="LI295" s="395"/>
      <c r="LJ295" s="395"/>
      <c r="LK295" s="395"/>
      <c r="LL295" s="395"/>
      <c r="LM295" s="395"/>
      <c r="LN295" s="395"/>
      <c r="LO295" s="395"/>
      <c r="LP295" s="395"/>
      <c r="LQ295" s="395"/>
      <c r="LR295" s="395"/>
      <c r="LS295" s="395"/>
      <c r="LT295" s="395"/>
      <c r="LU295" s="395"/>
      <c r="LV295" s="395"/>
      <c r="LW295" s="395"/>
      <c r="LX295" s="395"/>
      <c r="LY295" s="395"/>
      <c r="LZ295" s="395"/>
      <c r="MA295" s="395"/>
      <c r="MB295" s="395"/>
      <c r="MC295" s="395"/>
      <c r="MD295" s="395"/>
      <c r="ME295" s="395"/>
      <c r="MF295" s="395"/>
      <c r="MG295" s="395"/>
      <c r="MH295" s="395"/>
      <c r="MI295" s="395"/>
      <c r="MJ295" s="395"/>
      <c r="MK295" s="395"/>
      <c r="ML295" s="395"/>
      <c r="MM295" s="395"/>
      <c r="MN295" s="395"/>
      <c r="MO295" s="395"/>
      <c r="MP295" s="395"/>
      <c r="MQ295" s="395"/>
      <c r="MR295" s="395"/>
      <c r="MS295" s="395"/>
      <c r="MT295" s="395"/>
      <c r="MU295" s="395"/>
      <c r="MV295" s="395"/>
      <c r="MW295" s="395"/>
      <c r="MX295" s="395"/>
      <c r="MY295" s="395"/>
      <c r="MZ295" s="395"/>
      <c r="NA295" s="395"/>
      <c r="NB295" s="395"/>
      <c r="NC295" s="395"/>
      <c r="ND295" s="395"/>
      <c r="NE295" s="395"/>
      <c r="NF295" s="395"/>
      <c r="NG295" s="489"/>
      <c r="NH295" s="475">
        <v>2.4183710321313154</v>
      </c>
      <c r="NI295" s="475">
        <v>20.125683729396805</v>
      </c>
      <c r="NJ295" s="475">
        <v>2.3784469470476135</v>
      </c>
      <c r="NK295" s="475">
        <v>4637.074943999999</v>
      </c>
      <c r="NL295" s="475">
        <v>15.245251373000274</v>
      </c>
      <c r="NM295" s="475">
        <v>0.13982299999999998</v>
      </c>
      <c r="NN295" s="475">
        <v>0.40198999999999996</v>
      </c>
      <c r="NO295" s="475">
        <v>4.0781999999999999E-2</v>
      </c>
      <c r="NP295" s="475">
        <v>2.7375393780501901E-2</v>
      </c>
      <c r="NQ295" s="475">
        <v>0.36104722998014444</v>
      </c>
      <c r="NR295" s="475">
        <v>1.1404879269676496</v>
      </c>
      <c r="NS295" s="475">
        <v>0</v>
      </c>
      <c r="NT295" s="475">
        <v>10.637909856607379</v>
      </c>
      <c r="NU295" s="475">
        <v>0.39112688718040239</v>
      </c>
      <c r="NV295" s="475">
        <v>0</v>
      </c>
      <c r="NW295" s="475">
        <v>0.57432815610858712</v>
      </c>
      <c r="NX295" s="475">
        <v>0</v>
      </c>
      <c r="NY295" s="475">
        <v>0</v>
      </c>
      <c r="NZ295" s="475">
        <v>1.5030055285951127</v>
      </c>
      <c r="OA295" s="475">
        <v>2.0339494949499735E-2</v>
      </c>
      <c r="OB295" s="475">
        <v>0.25</v>
      </c>
      <c r="OC295" s="475">
        <v>1.0023262192786135</v>
      </c>
      <c r="OD295" s="475">
        <v>5.2900551990629011E-8</v>
      </c>
      <c r="OE295" s="475">
        <v>4.59906426028389E-7</v>
      </c>
      <c r="OF295" s="475">
        <v>0.11000013947486875</v>
      </c>
      <c r="OG295" s="475">
        <v>8.2214733958244343E-2</v>
      </c>
      <c r="OH295" s="475">
        <v>0.41063414968229034</v>
      </c>
      <c r="OI295" s="475">
        <v>0.11</v>
      </c>
      <c r="OJ295" s="475">
        <v>4.7E-2</v>
      </c>
      <c r="OK295" s="475">
        <v>5.7675000000000004E-2</v>
      </c>
      <c r="OL295" s="475">
        <v>0.88614952612179287</v>
      </c>
      <c r="OM295" s="475" t="s">
        <v>1395</v>
      </c>
      <c r="ON295" s="475">
        <v>1</v>
      </c>
      <c r="OO295" s="475">
        <v>284</v>
      </c>
      <c r="OP295" s="490"/>
      <c r="OQ295" s="491" t="s">
        <v>1395</v>
      </c>
      <c r="OR295" s="478" t="s">
        <v>1395</v>
      </c>
      <c r="OS295" s="479">
        <v>610558.99999999988</v>
      </c>
      <c r="OT295" s="479">
        <v>2028</v>
      </c>
      <c r="OU295" s="479" t="s">
        <v>1395</v>
      </c>
      <c r="OV295" s="479" t="s">
        <v>1395</v>
      </c>
      <c r="OW295" s="479">
        <v>0</v>
      </c>
      <c r="OX295" s="479">
        <v>1</v>
      </c>
      <c r="OY295" s="480">
        <v>1</v>
      </c>
      <c r="OZ295" s="480">
        <v>0.87190261452774309</v>
      </c>
      <c r="PA295" s="481"/>
      <c r="PB295" s="482">
        <v>2.4183710321313154</v>
      </c>
      <c r="PC295" s="483"/>
      <c r="PD295" s="478">
        <v>296.85311282328234</v>
      </c>
      <c r="PE295" s="479">
        <v>2.3433887035411897E-4</v>
      </c>
      <c r="PF295" s="479">
        <v>510.72126993408517</v>
      </c>
      <c r="PG295" s="480">
        <v>2.4183710321313154</v>
      </c>
      <c r="PH295" s="483"/>
      <c r="PI295" s="478">
        <v>2.4183710321313154</v>
      </c>
      <c r="PJ295" s="479">
        <v>158450</v>
      </c>
      <c r="PK295" s="479">
        <v>575</v>
      </c>
      <c r="PL295" s="479">
        <v>4.6252242793021203E-2</v>
      </c>
      <c r="PM295" s="484">
        <v>36</v>
      </c>
      <c r="PN295" s="479">
        <v>6948</v>
      </c>
      <c r="PO295" s="485">
        <v>2025</v>
      </c>
      <c r="PP295" s="479">
        <v>33</v>
      </c>
      <c r="PQ295" s="479">
        <v>0</v>
      </c>
      <c r="PR295" s="486" t="s">
        <v>2182</v>
      </c>
      <c r="PS295" s="486" t="s">
        <v>1595</v>
      </c>
      <c r="PT295" s="479">
        <v>1</v>
      </c>
      <c r="PU295" s="487" t="s">
        <v>2181</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row>
    <row r="296" spans="1:457" x14ac:dyDescent="0.35">
      <c r="A296" s="459" t="s">
        <v>2183</v>
      </c>
      <c r="B296" s="460">
        <v>2.4646232749243366</v>
      </c>
      <c r="C296" s="488">
        <f>NPV(About!A$94,'H2 Data'!AE$2:BH$2)/30*AB296+B296</f>
        <v>3.7847273325529365</v>
      </c>
      <c r="D296" s="462" t="s">
        <v>1592</v>
      </c>
      <c r="E296" s="463" t="s">
        <v>2183</v>
      </c>
      <c r="F296" s="463" t="s">
        <v>1391</v>
      </c>
      <c r="G296" s="463" t="s">
        <v>1593</v>
      </c>
      <c r="H296" s="463" t="s">
        <v>2173</v>
      </c>
      <c r="I296" s="463" t="s">
        <v>1595</v>
      </c>
      <c r="J296" s="464">
        <v>2029</v>
      </c>
      <c r="K296" s="465">
        <v>575</v>
      </c>
      <c r="L296" s="466">
        <v>0.95</v>
      </c>
      <c r="M296" s="466">
        <v>2.3300000000000001E-2</v>
      </c>
      <c r="N296" s="466">
        <v>0.25</v>
      </c>
      <c r="O296" s="471">
        <v>0.11</v>
      </c>
      <c r="P296" s="465">
        <v>1</v>
      </c>
      <c r="Q296" s="465">
        <v>2</v>
      </c>
      <c r="R296" s="465">
        <v>30</v>
      </c>
      <c r="S296" s="467" t="s">
        <v>1395</v>
      </c>
      <c r="T296" s="468">
        <v>41614</v>
      </c>
      <c r="U296" s="468">
        <v>410191</v>
      </c>
      <c r="V296" s="468">
        <v>142675</v>
      </c>
      <c r="W296" s="468">
        <v>28534</v>
      </c>
      <c r="X296" s="465">
        <v>0</v>
      </c>
      <c r="Y296" s="469" t="s">
        <v>2174</v>
      </c>
      <c r="Z296" s="470">
        <v>18.559999999999999</v>
      </c>
      <c r="AA296" s="469" t="s">
        <v>1397</v>
      </c>
      <c r="AB296" s="465">
        <v>8.9999999999999993E-3</v>
      </c>
      <c r="AC296" s="466">
        <v>0.7</v>
      </c>
      <c r="AD296" s="466">
        <v>0.7</v>
      </c>
      <c r="AE296" s="466">
        <v>0.7</v>
      </c>
      <c r="AF296" s="467" t="s">
        <v>1398</v>
      </c>
      <c r="AG296" s="465">
        <v>466</v>
      </c>
      <c r="AH296" s="465">
        <v>466</v>
      </c>
      <c r="AI296" s="465">
        <v>466</v>
      </c>
      <c r="AJ296" s="465">
        <v>30</v>
      </c>
      <c r="AK296" s="469" t="s">
        <v>1399</v>
      </c>
      <c r="AL296" s="466">
        <v>1</v>
      </c>
      <c r="AM296" s="466">
        <v>0</v>
      </c>
      <c r="AN296" s="469" t="s">
        <v>1400</v>
      </c>
      <c r="AO296" s="466"/>
      <c r="AP296" s="466"/>
      <c r="AQ296" s="466"/>
      <c r="AR296" s="466"/>
      <c r="AS296" s="466"/>
      <c r="AT296" s="466"/>
      <c r="AU296" s="466"/>
      <c r="AV296" s="466"/>
      <c r="AW296" s="466"/>
      <c r="AX296" s="466"/>
      <c r="AY296" s="466"/>
      <c r="AZ296" s="466"/>
      <c r="BA296" s="466"/>
      <c r="BB296" s="466"/>
      <c r="BC296" s="466"/>
      <c r="BD296" s="466"/>
      <c r="BE296" s="466"/>
      <c r="BF296" s="466"/>
      <c r="BG296" s="466"/>
      <c r="BH296" s="466"/>
      <c r="BI296" s="466"/>
      <c r="BJ296" s="466"/>
      <c r="BK296" s="466"/>
      <c r="BL296" s="466"/>
      <c r="BM296" s="466"/>
      <c r="BN296" s="466"/>
      <c r="BO296" s="466"/>
      <c r="BP296" s="466"/>
      <c r="BQ296" s="466"/>
      <c r="BR296" s="466"/>
      <c r="BS296" s="466"/>
      <c r="BT296" s="466"/>
      <c r="BU296" s="466"/>
      <c r="BV296" s="466"/>
      <c r="BW296" s="466"/>
      <c r="BX296" s="466"/>
      <c r="BY296" s="466"/>
      <c r="BZ296" s="466"/>
      <c r="CA296" s="466"/>
      <c r="CB296" s="466"/>
      <c r="CC296" s="466"/>
      <c r="CD296" s="466"/>
      <c r="CE296" s="466"/>
      <c r="CF296" s="466"/>
      <c r="CG296" s="466"/>
      <c r="CH296" s="466"/>
      <c r="CI296" s="466"/>
      <c r="CJ296" s="466"/>
      <c r="CK296" s="466"/>
      <c r="CL296" s="466"/>
      <c r="CM296" s="466"/>
      <c r="CN296" s="466"/>
      <c r="CO296" s="466"/>
      <c r="CP296" s="466"/>
      <c r="CQ296" s="466"/>
      <c r="CR296" s="466"/>
      <c r="CS296" s="466"/>
      <c r="CT296" s="466"/>
      <c r="CU296" s="466"/>
      <c r="CV296" s="466"/>
      <c r="CW296" s="466"/>
      <c r="CX296" s="466"/>
      <c r="CY296" s="466"/>
      <c r="CZ296" s="466"/>
      <c r="DA296" s="466"/>
      <c r="DB296" s="466"/>
      <c r="DC296" s="466"/>
      <c r="DD296" s="466"/>
      <c r="DE296" s="466"/>
      <c r="DF296" s="466"/>
      <c r="DG296" s="466"/>
      <c r="DH296" s="466"/>
      <c r="DI296" s="466"/>
      <c r="DJ296" s="466"/>
      <c r="DK296" s="466"/>
      <c r="DL296" s="466"/>
      <c r="DM296" s="466"/>
      <c r="DN296" s="466"/>
      <c r="DO296" s="466"/>
      <c r="DP296" s="466"/>
      <c r="DQ296" s="466"/>
      <c r="DR296" s="466"/>
      <c r="DS296" s="466"/>
      <c r="DT296" s="466"/>
      <c r="DU296" s="466"/>
      <c r="DV296" s="466"/>
      <c r="DW296" s="471"/>
      <c r="DX296" s="466"/>
      <c r="DY296" s="466"/>
      <c r="DZ296" s="466"/>
      <c r="EA296" s="466"/>
      <c r="EB296" s="466"/>
      <c r="EC296" s="466"/>
      <c r="ED296" s="466"/>
      <c r="EE296" s="466"/>
      <c r="EF296" s="466"/>
      <c r="EG296" s="466"/>
      <c r="EH296" s="466"/>
      <c r="EI296" s="466"/>
      <c r="EJ296" s="466"/>
      <c r="EK296" s="465"/>
      <c r="EL296" s="465"/>
      <c r="EM296" s="465"/>
      <c r="EN296" s="465"/>
      <c r="EO296" s="466"/>
      <c r="EP296" s="466"/>
      <c r="EQ296" s="466"/>
      <c r="ER296" s="465"/>
      <c r="ES296" s="465"/>
      <c r="ET296" s="465"/>
      <c r="EU296" s="465"/>
      <c r="EV296" s="465"/>
      <c r="EW296" s="467"/>
      <c r="EX296" s="467" t="s">
        <v>1401</v>
      </c>
      <c r="EY296" s="467">
        <v>0</v>
      </c>
      <c r="EZ296" s="467">
        <v>0</v>
      </c>
      <c r="FA296" s="467">
        <v>0</v>
      </c>
      <c r="FB296" s="469" t="s">
        <v>1402</v>
      </c>
      <c r="FC296" s="467">
        <v>62.117280000000001</v>
      </c>
      <c r="FD296" s="469" t="s">
        <v>2175</v>
      </c>
      <c r="FE296" s="467">
        <v>1589.991</v>
      </c>
      <c r="FF296" s="469" t="s">
        <v>1404</v>
      </c>
      <c r="FG296" s="467">
        <v>0</v>
      </c>
      <c r="FH296" s="469" t="s">
        <v>1405</v>
      </c>
      <c r="FI296" s="467">
        <v>0</v>
      </c>
      <c r="FJ296" s="469" t="s">
        <v>1405</v>
      </c>
      <c r="FK296" s="467">
        <v>0</v>
      </c>
      <c r="FL296" s="472">
        <v>0</v>
      </c>
      <c r="FM296" s="473">
        <v>0</v>
      </c>
      <c r="FN296" s="473">
        <v>0</v>
      </c>
      <c r="FO296" s="473">
        <v>0</v>
      </c>
      <c r="FP296" s="473">
        <v>0</v>
      </c>
      <c r="FQ296" s="473">
        <v>0</v>
      </c>
      <c r="FR296" s="473">
        <v>0</v>
      </c>
      <c r="FS296" s="473">
        <v>0</v>
      </c>
      <c r="FT296" s="473">
        <v>0</v>
      </c>
      <c r="FU296" s="473">
        <v>0</v>
      </c>
      <c r="FV296" s="473">
        <v>0</v>
      </c>
      <c r="FW296" s="473">
        <v>0</v>
      </c>
      <c r="FX296" s="473">
        <v>0</v>
      </c>
      <c r="FY296" s="473">
        <v>0</v>
      </c>
      <c r="FZ296" s="473">
        <v>0</v>
      </c>
      <c r="GA296" s="473">
        <v>0</v>
      </c>
      <c r="GB296" s="473">
        <v>0</v>
      </c>
      <c r="GC296" s="473">
        <v>0</v>
      </c>
      <c r="GD296" s="473">
        <v>0</v>
      </c>
      <c r="GE296" s="473">
        <v>0</v>
      </c>
      <c r="GF296" s="473">
        <v>0</v>
      </c>
      <c r="GG296" s="473">
        <v>0</v>
      </c>
      <c r="GH296" s="473">
        <v>0</v>
      </c>
      <c r="GI296" s="473">
        <v>0</v>
      </c>
      <c r="GJ296" s="473">
        <v>0</v>
      </c>
      <c r="GK296" s="473">
        <v>0</v>
      </c>
      <c r="GL296" s="473">
        <v>0</v>
      </c>
      <c r="GM296" s="473">
        <v>0</v>
      </c>
      <c r="GN296" s="473">
        <v>0</v>
      </c>
      <c r="GO296" s="473">
        <v>0</v>
      </c>
      <c r="GP296" s="473">
        <v>0</v>
      </c>
      <c r="GQ296" s="473">
        <v>0</v>
      </c>
      <c r="GR296" s="473">
        <v>0</v>
      </c>
      <c r="GS296" s="473">
        <v>0</v>
      </c>
      <c r="GT296" s="473">
        <v>0</v>
      </c>
      <c r="GU296" s="473">
        <v>0</v>
      </c>
      <c r="GV296" s="473">
        <v>0</v>
      </c>
      <c r="GW296" s="473">
        <v>0</v>
      </c>
      <c r="GX296" s="473">
        <v>0</v>
      </c>
      <c r="GY296" s="473">
        <v>0</v>
      </c>
      <c r="GZ296" s="473">
        <v>0</v>
      </c>
      <c r="HA296" s="473">
        <v>0</v>
      </c>
      <c r="HB296" s="473">
        <v>0</v>
      </c>
      <c r="HC296" s="473">
        <v>0</v>
      </c>
      <c r="HD296" s="473">
        <v>0</v>
      </c>
      <c r="HE296" s="473">
        <v>0</v>
      </c>
      <c r="HF296" s="473">
        <v>0</v>
      </c>
      <c r="HG296" s="473">
        <v>0</v>
      </c>
      <c r="HH296" s="473">
        <v>0</v>
      </c>
      <c r="HI296" s="473">
        <v>0</v>
      </c>
      <c r="HJ296" s="473">
        <v>0</v>
      </c>
      <c r="HK296" s="473">
        <v>0</v>
      </c>
      <c r="HL296" s="473">
        <v>0</v>
      </c>
      <c r="HM296" s="473">
        <v>0</v>
      </c>
      <c r="HN296" s="473">
        <v>0</v>
      </c>
      <c r="HO296" s="473">
        <v>0</v>
      </c>
      <c r="HP296" s="473">
        <v>0</v>
      </c>
      <c r="HQ296" s="473">
        <v>0</v>
      </c>
      <c r="HR296" s="473">
        <v>0</v>
      </c>
      <c r="HS296" s="473">
        <v>0</v>
      </c>
      <c r="HT296" s="473">
        <v>0</v>
      </c>
      <c r="HU296" s="473">
        <v>0</v>
      </c>
      <c r="HV296" s="473">
        <v>0</v>
      </c>
      <c r="HW296" s="473">
        <v>0</v>
      </c>
      <c r="HX296" s="473">
        <v>0</v>
      </c>
      <c r="HY296" s="473">
        <v>0</v>
      </c>
      <c r="HZ296" s="473">
        <v>0</v>
      </c>
      <c r="IA296" s="473">
        <v>0</v>
      </c>
      <c r="IB296" s="473">
        <v>0</v>
      </c>
      <c r="IC296" s="473">
        <v>0</v>
      </c>
      <c r="ID296" s="473">
        <v>0</v>
      </c>
      <c r="IE296" s="473">
        <v>0</v>
      </c>
      <c r="IF296" s="473">
        <v>0</v>
      </c>
      <c r="IG296" s="473">
        <v>0</v>
      </c>
      <c r="IH296" s="473">
        <v>0</v>
      </c>
      <c r="II296" s="473">
        <v>0</v>
      </c>
      <c r="IJ296" s="473">
        <v>0</v>
      </c>
      <c r="IK296" s="473">
        <v>0</v>
      </c>
      <c r="IL296" s="473">
        <v>0</v>
      </c>
      <c r="IM296" s="473">
        <v>0</v>
      </c>
      <c r="IN296" s="473">
        <v>0</v>
      </c>
      <c r="IO296" s="473">
        <v>0</v>
      </c>
      <c r="IP296" s="473">
        <v>0</v>
      </c>
      <c r="IQ296" s="473">
        <v>0</v>
      </c>
      <c r="IR296" s="473">
        <v>0</v>
      </c>
      <c r="IS296" s="473">
        <v>0</v>
      </c>
      <c r="IT296" s="473">
        <v>0</v>
      </c>
      <c r="IU296" s="473">
        <v>0</v>
      </c>
      <c r="IV296" s="473">
        <v>0</v>
      </c>
      <c r="IW296" s="473">
        <v>0</v>
      </c>
      <c r="IX296" s="473">
        <v>0</v>
      </c>
      <c r="IY296" s="473">
        <v>0</v>
      </c>
      <c r="IZ296" s="473">
        <v>0</v>
      </c>
      <c r="JA296" s="473">
        <v>0</v>
      </c>
      <c r="JB296" s="473">
        <v>0</v>
      </c>
      <c r="JC296" s="473">
        <v>0</v>
      </c>
      <c r="JD296" s="473">
        <v>0</v>
      </c>
      <c r="JE296" s="473">
        <v>0</v>
      </c>
      <c r="JF296" s="473">
        <v>0</v>
      </c>
      <c r="JG296" s="473">
        <v>0</v>
      </c>
      <c r="JH296" s="473">
        <v>0</v>
      </c>
      <c r="JI296" s="467" t="s">
        <v>1416</v>
      </c>
      <c r="JJ296" s="467" t="s">
        <v>1416</v>
      </c>
      <c r="JK296" s="395"/>
      <c r="JL296" s="395"/>
      <c r="JM296" s="395"/>
      <c r="JN296" s="395"/>
      <c r="JO296" s="395"/>
      <c r="JP296" s="395"/>
      <c r="JQ296" s="395"/>
      <c r="JR296" s="395"/>
      <c r="JS296" s="395"/>
      <c r="JT296" s="395"/>
      <c r="JU296" s="395"/>
      <c r="JV296" s="395"/>
      <c r="JW296" s="395"/>
      <c r="JX296" s="395"/>
      <c r="JY296" s="395"/>
      <c r="JZ296" s="395"/>
      <c r="KA296" s="395"/>
      <c r="KB296" s="395"/>
      <c r="KC296" s="395"/>
      <c r="KD296" s="395"/>
      <c r="KE296" s="395"/>
      <c r="KF296" s="395"/>
      <c r="KG296" s="395"/>
      <c r="KH296" s="395"/>
      <c r="KI296" s="395"/>
      <c r="KJ296" s="395"/>
      <c r="KK296" s="395"/>
      <c r="KL296" s="395"/>
      <c r="KM296" s="395"/>
      <c r="KN296" s="395"/>
      <c r="KO296" s="395"/>
      <c r="KP296" s="395"/>
      <c r="KQ296" s="395"/>
      <c r="KR296" s="395"/>
      <c r="KS296" s="395"/>
      <c r="KT296" s="395"/>
      <c r="KU296" s="395"/>
      <c r="KV296" s="395"/>
      <c r="KW296" s="395"/>
      <c r="KX296" s="395"/>
      <c r="KY296" s="395"/>
      <c r="KZ296" s="395"/>
      <c r="LA296" s="395"/>
      <c r="LB296" s="395"/>
      <c r="LC296" s="395"/>
      <c r="LD296" s="395"/>
      <c r="LE296" s="395"/>
      <c r="LF296" s="395"/>
      <c r="LG296" s="395"/>
      <c r="LH296" s="395"/>
      <c r="LI296" s="395"/>
      <c r="LJ296" s="395"/>
      <c r="LK296" s="395"/>
      <c r="LL296" s="395"/>
      <c r="LM296" s="395"/>
      <c r="LN296" s="395"/>
      <c r="LO296" s="395"/>
      <c r="LP296" s="395"/>
      <c r="LQ296" s="395"/>
      <c r="LR296" s="395"/>
      <c r="LS296" s="395"/>
      <c r="LT296" s="395"/>
      <c r="LU296" s="395"/>
      <c r="LV296" s="395"/>
      <c r="LW296" s="395"/>
      <c r="LX296" s="395"/>
      <c r="LY296" s="395"/>
      <c r="LZ296" s="395"/>
      <c r="MA296" s="395"/>
      <c r="MB296" s="395"/>
      <c r="MC296" s="395"/>
      <c r="MD296" s="395"/>
      <c r="ME296" s="395"/>
      <c r="MF296" s="395"/>
      <c r="MG296" s="395"/>
      <c r="MH296" s="395"/>
      <c r="MI296" s="395"/>
      <c r="MJ296" s="395"/>
      <c r="MK296" s="395"/>
      <c r="ML296" s="395"/>
      <c r="MM296" s="395"/>
      <c r="MN296" s="395"/>
      <c r="MO296" s="395"/>
      <c r="MP296" s="395"/>
      <c r="MQ296" s="395"/>
      <c r="MR296" s="395"/>
      <c r="MS296" s="395"/>
      <c r="MT296" s="395"/>
      <c r="MU296" s="395"/>
      <c r="MV296" s="395"/>
      <c r="MW296" s="395"/>
      <c r="MX296" s="395"/>
      <c r="MY296" s="395"/>
      <c r="MZ296" s="395"/>
      <c r="NA296" s="395"/>
      <c r="NB296" s="395"/>
      <c r="NC296" s="395"/>
      <c r="ND296" s="395"/>
      <c r="NE296" s="395"/>
      <c r="NF296" s="395"/>
      <c r="NG296" s="489"/>
      <c r="NH296" s="475">
        <v>2.4646232749243366</v>
      </c>
      <c r="NI296" s="475">
        <v>20.510594893920327</v>
      </c>
      <c r="NJ296" s="475">
        <v>2.4172469937222485</v>
      </c>
      <c r="NK296" s="475">
        <v>4636.6517759999997</v>
      </c>
      <c r="NL296" s="475">
        <v>15.536077451090463</v>
      </c>
      <c r="NM296" s="475">
        <v>0.142675</v>
      </c>
      <c r="NN296" s="475">
        <v>0.41019099999999997</v>
      </c>
      <c r="NO296" s="475">
        <v>4.1613999999999998E-2</v>
      </c>
      <c r="NP296" s="475">
        <v>2.7692381525515189E-2</v>
      </c>
      <c r="NQ296" s="475">
        <v>0.36477072478152717</v>
      </c>
      <c r="NR296" s="475">
        <v>1.1637724508455645</v>
      </c>
      <c r="NS296" s="475">
        <v>0</v>
      </c>
      <c r="NT296" s="475">
        <v>10.808894976849503</v>
      </c>
      <c r="NU296" s="475">
        <v>0.39903758962342001</v>
      </c>
      <c r="NV296" s="475">
        <v>0</v>
      </c>
      <c r="NW296" s="475">
        <v>0.59270907271782569</v>
      </c>
      <c r="NX296" s="475">
        <v>0</v>
      </c>
      <c r="NY296" s="475">
        <v>0</v>
      </c>
      <c r="NZ296" s="475">
        <v>1.5570278732215939</v>
      </c>
      <c r="OA296" s="475">
        <v>2.0336464646413328E-2</v>
      </c>
      <c r="OB296" s="475">
        <v>0.25</v>
      </c>
      <c r="OC296" s="475">
        <v>1.0405224482635642</v>
      </c>
      <c r="OD296" s="475">
        <v>1.6680155102715059E-14</v>
      </c>
      <c r="OE296" s="475">
        <v>1.4501380855624723E-13</v>
      </c>
      <c r="OF296" s="475">
        <v>0.1099999964237213</v>
      </c>
      <c r="OG296" s="475">
        <v>8.2737138867378254E-2</v>
      </c>
      <c r="OH296" s="475">
        <v>0.39083648685064365</v>
      </c>
      <c r="OI296" s="475">
        <v>0.11</v>
      </c>
      <c r="OJ296" s="475">
        <v>4.6600000000000003E-2</v>
      </c>
      <c r="OK296" s="475">
        <v>5.7465000000000009E-2</v>
      </c>
      <c r="OL296" s="475">
        <v>0.86860621963572837</v>
      </c>
      <c r="OM296" s="475" t="s">
        <v>1395</v>
      </c>
      <c r="ON296" s="475">
        <v>1</v>
      </c>
      <c r="OO296" s="475">
        <v>285</v>
      </c>
      <c r="OP296" s="490"/>
      <c r="OQ296" s="491" t="s">
        <v>1395</v>
      </c>
      <c r="OR296" s="478" t="s">
        <v>1395</v>
      </c>
      <c r="OS296" s="479">
        <v>623014</v>
      </c>
      <c r="OT296" s="479">
        <v>2029</v>
      </c>
      <c r="OU296" s="479" t="s">
        <v>1395</v>
      </c>
      <c r="OV296" s="479" t="s">
        <v>1395</v>
      </c>
      <c r="OW296" s="479">
        <v>0</v>
      </c>
      <c r="OX296" s="479">
        <v>1</v>
      </c>
      <c r="OY296" s="480">
        <v>1</v>
      </c>
      <c r="OZ296" s="480">
        <v>0.85454956143356553</v>
      </c>
      <c r="PA296" s="481"/>
      <c r="PB296" s="482">
        <v>2.4646232749243366</v>
      </c>
      <c r="PC296" s="483"/>
      <c r="PD296" s="478">
        <v>296.9121896332025</v>
      </c>
      <c r="PE296" s="479">
        <v>7.242694022588716E-11</v>
      </c>
      <c r="PF296" s="479">
        <v>519.68745538358814</v>
      </c>
      <c r="PG296" s="480">
        <v>2.4646232749243366</v>
      </c>
      <c r="PH296" s="483"/>
      <c r="PI296" s="478">
        <v>2.4646232749243366</v>
      </c>
      <c r="PJ296" s="479">
        <v>159025</v>
      </c>
      <c r="PK296" s="479">
        <v>575</v>
      </c>
      <c r="PL296" s="479">
        <v>2.5183439229364168E-2</v>
      </c>
      <c r="PM296" s="484">
        <v>36</v>
      </c>
      <c r="PN296" s="479">
        <v>6912</v>
      </c>
      <c r="PO296" s="485">
        <v>2026</v>
      </c>
      <c r="PP296" s="479">
        <v>33</v>
      </c>
      <c r="PQ296" s="479">
        <v>0</v>
      </c>
      <c r="PR296" s="486" t="s">
        <v>2184</v>
      </c>
      <c r="PS296" s="486" t="s">
        <v>1595</v>
      </c>
      <c r="PT296" s="479">
        <v>1</v>
      </c>
      <c r="PU296" s="487" t="s">
        <v>2183</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row>
    <row r="297" spans="1:457" x14ac:dyDescent="0.35">
      <c r="A297" s="459" t="s">
        <v>2185</v>
      </c>
      <c r="B297" s="460">
        <v>2.4898067141537008</v>
      </c>
      <c r="C297" s="488">
        <f>NPV(About!A$94,'H2 Data'!AE$2:BH$2)/30*AB297+B297</f>
        <v>3.8099107717823006</v>
      </c>
      <c r="D297" s="462" t="s">
        <v>1592</v>
      </c>
      <c r="E297" s="463" t="s">
        <v>2185</v>
      </c>
      <c r="F297" s="463" t="s">
        <v>1391</v>
      </c>
      <c r="G297" s="463" t="s">
        <v>1593</v>
      </c>
      <c r="H297" s="463" t="s">
        <v>2173</v>
      </c>
      <c r="I297" s="463" t="s">
        <v>1595</v>
      </c>
      <c r="J297" s="464">
        <v>2030</v>
      </c>
      <c r="K297" s="465">
        <v>575</v>
      </c>
      <c r="L297" s="466">
        <v>0.95</v>
      </c>
      <c r="M297" s="466">
        <v>2.3300000000000001E-2</v>
      </c>
      <c r="N297" s="466">
        <v>0.25</v>
      </c>
      <c r="O297" s="471">
        <v>0.11</v>
      </c>
      <c r="P297" s="465">
        <v>1</v>
      </c>
      <c r="Q297" s="465">
        <v>2</v>
      </c>
      <c r="R297" s="465">
        <v>30</v>
      </c>
      <c r="S297" s="467" t="s">
        <v>1395</v>
      </c>
      <c r="T297" s="468">
        <v>42457.999999999993</v>
      </c>
      <c r="U297" s="468">
        <v>418517.99999999994</v>
      </c>
      <c r="V297" s="468">
        <v>145570.99999999997</v>
      </c>
      <c r="W297" s="468">
        <v>29112.999999999996</v>
      </c>
      <c r="X297" s="465">
        <v>0</v>
      </c>
      <c r="Y297" s="469" t="s">
        <v>2174</v>
      </c>
      <c r="Z297" s="470">
        <v>18.559999999999999</v>
      </c>
      <c r="AA297" s="469" t="s">
        <v>1397</v>
      </c>
      <c r="AB297" s="465">
        <v>8.9999999999999993E-3</v>
      </c>
      <c r="AC297" s="466">
        <v>0.7</v>
      </c>
      <c r="AD297" s="466">
        <v>0.7</v>
      </c>
      <c r="AE297" s="466">
        <v>0.7</v>
      </c>
      <c r="AF297" s="467" t="s">
        <v>1398</v>
      </c>
      <c r="AG297" s="465">
        <v>463</v>
      </c>
      <c r="AH297" s="465">
        <v>463</v>
      </c>
      <c r="AI297" s="465">
        <v>463</v>
      </c>
      <c r="AJ297" s="465">
        <v>30</v>
      </c>
      <c r="AK297" s="469" t="s">
        <v>1399</v>
      </c>
      <c r="AL297" s="466">
        <v>1</v>
      </c>
      <c r="AM297" s="466">
        <v>0</v>
      </c>
      <c r="AN297" s="469" t="s">
        <v>1400</v>
      </c>
      <c r="AO297" s="466"/>
      <c r="AP297" s="466"/>
      <c r="AQ297" s="466"/>
      <c r="AR297" s="466"/>
      <c r="AS297" s="466"/>
      <c r="AT297" s="466"/>
      <c r="AU297" s="466"/>
      <c r="AV297" s="466"/>
      <c r="AW297" s="466"/>
      <c r="AX297" s="466"/>
      <c r="AY297" s="466"/>
      <c r="AZ297" s="466"/>
      <c r="BA297" s="466"/>
      <c r="BB297" s="466"/>
      <c r="BC297" s="466"/>
      <c r="BD297" s="466"/>
      <c r="BE297" s="466"/>
      <c r="BF297" s="466"/>
      <c r="BG297" s="466"/>
      <c r="BH297" s="466"/>
      <c r="BI297" s="466"/>
      <c r="BJ297" s="466"/>
      <c r="BK297" s="466"/>
      <c r="BL297" s="466"/>
      <c r="BM297" s="466"/>
      <c r="BN297" s="466"/>
      <c r="BO297" s="466"/>
      <c r="BP297" s="466"/>
      <c r="BQ297" s="466"/>
      <c r="BR297" s="466"/>
      <c r="BS297" s="466"/>
      <c r="BT297" s="466"/>
      <c r="BU297" s="466"/>
      <c r="BV297" s="466"/>
      <c r="BW297" s="466"/>
      <c r="BX297" s="466"/>
      <c r="BY297" s="466"/>
      <c r="BZ297" s="466"/>
      <c r="CA297" s="466"/>
      <c r="CB297" s="466"/>
      <c r="CC297" s="466"/>
      <c r="CD297" s="466"/>
      <c r="CE297" s="466"/>
      <c r="CF297" s="466"/>
      <c r="CG297" s="466"/>
      <c r="CH297" s="466"/>
      <c r="CI297" s="466"/>
      <c r="CJ297" s="466"/>
      <c r="CK297" s="466"/>
      <c r="CL297" s="466"/>
      <c r="CM297" s="466"/>
      <c r="CN297" s="466"/>
      <c r="CO297" s="466"/>
      <c r="CP297" s="466"/>
      <c r="CQ297" s="466"/>
      <c r="CR297" s="466"/>
      <c r="CS297" s="466"/>
      <c r="CT297" s="466"/>
      <c r="CU297" s="466"/>
      <c r="CV297" s="466"/>
      <c r="CW297" s="466"/>
      <c r="CX297" s="466"/>
      <c r="CY297" s="466"/>
      <c r="CZ297" s="466"/>
      <c r="DA297" s="466"/>
      <c r="DB297" s="466"/>
      <c r="DC297" s="466"/>
      <c r="DD297" s="466"/>
      <c r="DE297" s="466"/>
      <c r="DF297" s="466"/>
      <c r="DG297" s="466"/>
      <c r="DH297" s="466"/>
      <c r="DI297" s="466"/>
      <c r="DJ297" s="466"/>
      <c r="DK297" s="466"/>
      <c r="DL297" s="466"/>
      <c r="DM297" s="466"/>
      <c r="DN297" s="466"/>
      <c r="DO297" s="466"/>
      <c r="DP297" s="466"/>
      <c r="DQ297" s="466"/>
      <c r="DR297" s="466"/>
      <c r="DS297" s="466"/>
      <c r="DT297" s="466"/>
      <c r="DU297" s="466"/>
      <c r="DV297" s="466"/>
      <c r="DW297" s="471"/>
      <c r="DX297" s="466"/>
      <c r="DY297" s="466"/>
      <c r="DZ297" s="466"/>
      <c r="EA297" s="466"/>
      <c r="EB297" s="466"/>
      <c r="EC297" s="466"/>
      <c r="ED297" s="466"/>
      <c r="EE297" s="466"/>
      <c r="EF297" s="466"/>
      <c r="EG297" s="466"/>
      <c r="EH297" s="466"/>
      <c r="EI297" s="466"/>
      <c r="EJ297" s="466"/>
      <c r="EK297" s="465"/>
      <c r="EL297" s="465"/>
      <c r="EM297" s="465"/>
      <c r="EN297" s="465"/>
      <c r="EO297" s="466"/>
      <c r="EP297" s="466"/>
      <c r="EQ297" s="466"/>
      <c r="ER297" s="465"/>
      <c r="ES297" s="465"/>
      <c r="ET297" s="465"/>
      <c r="EU297" s="465"/>
      <c r="EV297" s="465"/>
      <c r="EW297" s="467"/>
      <c r="EX297" s="467" t="s">
        <v>1401</v>
      </c>
      <c r="EY297" s="467">
        <v>0</v>
      </c>
      <c r="EZ297" s="467">
        <v>0</v>
      </c>
      <c r="FA297" s="467">
        <v>0</v>
      </c>
      <c r="FB297" s="469" t="s">
        <v>1402</v>
      </c>
      <c r="FC297" s="467">
        <v>62.117280000000001</v>
      </c>
      <c r="FD297" s="469" t="s">
        <v>2175</v>
      </c>
      <c r="FE297" s="467">
        <v>1589.991</v>
      </c>
      <c r="FF297" s="469" t="s">
        <v>1404</v>
      </c>
      <c r="FG297" s="467">
        <v>0</v>
      </c>
      <c r="FH297" s="469" t="s">
        <v>1405</v>
      </c>
      <c r="FI297" s="467">
        <v>0</v>
      </c>
      <c r="FJ297" s="469" t="s">
        <v>1405</v>
      </c>
      <c r="FK297" s="467">
        <v>0</v>
      </c>
      <c r="FL297" s="472">
        <v>0</v>
      </c>
      <c r="FM297" s="473">
        <v>0</v>
      </c>
      <c r="FN297" s="473">
        <v>0</v>
      </c>
      <c r="FO297" s="473">
        <v>0</v>
      </c>
      <c r="FP297" s="473">
        <v>0</v>
      </c>
      <c r="FQ297" s="473">
        <v>0</v>
      </c>
      <c r="FR297" s="473">
        <v>0</v>
      </c>
      <c r="FS297" s="473">
        <v>0</v>
      </c>
      <c r="FT297" s="473">
        <v>0</v>
      </c>
      <c r="FU297" s="473">
        <v>0</v>
      </c>
      <c r="FV297" s="473">
        <v>0</v>
      </c>
      <c r="FW297" s="473">
        <v>0</v>
      </c>
      <c r="FX297" s="473">
        <v>0</v>
      </c>
      <c r="FY297" s="473">
        <v>0</v>
      </c>
      <c r="FZ297" s="473">
        <v>0</v>
      </c>
      <c r="GA297" s="473">
        <v>0</v>
      </c>
      <c r="GB297" s="473">
        <v>0</v>
      </c>
      <c r="GC297" s="473">
        <v>0</v>
      </c>
      <c r="GD297" s="473">
        <v>0</v>
      </c>
      <c r="GE297" s="473">
        <v>0</v>
      </c>
      <c r="GF297" s="473">
        <v>0</v>
      </c>
      <c r="GG297" s="473">
        <v>0</v>
      </c>
      <c r="GH297" s="473">
        <v>0</v>
      </c>
      <c r="GI297" s="473">
        <v>0</v>
      </c>
      <c r="GJ297" s="473">
        <v>0</v>
      </c>
      <c r="GK297" s="473">
        <v>0</v>
      </c>
      <c r="GL297" s="473">
        <v>0</v>
      </c>
      <c r="GM297" s="473">
        <v>0</v>
      </c>
      <c r="GN297" s="473">
        <v>0</v>
      </c>
      <c r="GO297" s="473">
        <v>0</v>
      </c>
      <c r="GP297" s="473">
        <v>0</v>
      </c>
      <c r="GQ297" s="473">
        <v>0</v>
      </c>
      <c r="GR297" s="473">
        <v>0</v>
      </c>
      <c r="GS297" s="473">
        <v>0</v>
      </c>
      <c r="GT297" s="473">
        <v>0</v>
      </c>
      <c r="GU297" s="473">
        <v>0</v>
      </c>
      <c r="GV297" s="473">
        <v>0</v>
      </c>
      <c r="GW297" s="473">
        <v>0</v>
      </c>
      <c r="GX297" s="473">
        <v>0</v>
      </c>
      <c r="GY297" s="473">
        <v>0</v>
      </c>
      <c r="GZ297" s="473">
        <v>0</v>
      </c>
      <c r="HA297" s="473">
        <v>0</v>
      </c>
      <c r="HB297" s="473">
        <v>0</v>
      </c>
      <c r="HC297" s="473">
        <v>0</v>
      </c>
      <c r="HD297" s="473">
        <v>0</v>
      </c>
      <c r="HE297" s="473">
        <v>0</v>
      </c>
      <c r="HF297" s="473">
        <v>0</v>
      </c>
      <c r="HG297" s="473">
        <v>0</v>
      </c>
      <c r="HH297" s="473">
        <v>0</v>
      </c>
      <c r="HI297" s="473">
        <v>0</v>
      </c>
      <c r="HJ297" s="473">
        <v>0</v>
      </c>
      <c r="HK297" s="473">
        <v>0</v>
      </c>
      <c r="HL297" s="473">
        <v>0</v>
      </c>
      <c r="HM297" s="473">
        <v>0</v>
      </c>
      <c r="HN297" s="473">
        <v>0</v>
      </c>
      <c r="HO297" s="473">
        <v>0</v>
      </c>
      <c r="HP297" s="473">
        <v>0</v>
      </c>
      <c r="HQ297" s="473">
        <v>0</v>
      </c>
      <c r="HR297" s="473">
        <v>0</v>
      </c>
      <c r="HS297" s="473">
        <v>0</v>
      </c>
      <c r="HT297" s="473">
        <v>0</v>
      </c>
      <c r="HU297" s="473">
        <v>0</v>
      </c>
      <c r="HV297" s="473">
        <v>0</v>
      </c>
      <c r="HW297" s="473">
        <v>0</v>
      </c>
      <c r="HX297" s="473">
        <v>0</v>
      </c>
      <c r="HY297" s="473">
        <v>0</v>
      </c>
      <c r="HZ297" s="473">
        <v>0</v>
      </c>
      <c r="IA297" s="473">
        <v>0</v>
      </c>
      <c r="IB297" s="473">
        <v>0</v>
      </c>
      <c r="IC297" s="473">
        <v>0</v>
      </c>
      <c r="ID297" s="473">
        <v>0</v>
      </c>
      <c r="IE297" s="473">
        <v>0</v>
      </c>
      <c r="IF297" s="473">
        <v>0</v>
      </c>
      <c r="IG297" s="473">
        <v>0</v>
      </c>
      <c r="IH297" s="473">
        <v>0</v>
      </c>
      <c r="II297" s="473">
        <v>0</v>
      </c>
      <c r="IJ297" s="473">
        <v>0</v>
      </c>
      <c r="IK297" s="473">
        <v>0</v>
      </c>
      <c r="IL297" s="473">
        <v>0</v>
      </c>
      <c r="IM297" s="473">
        <v>0</v>
      </c>
      <c r="IN297" s="473">
        <v>0</v>
      </c>
      <c r="IO297" s="473">
        <v>0</v>
      </c>
      <c r="IP297" s="473">
        <v>0</v>
      </c>
      <c r="IQ297" s="473">
        <v>0</v>
      </c>
      <c r="IR297" s="473">
        <v>0</v>
      </c>
      <c r="IS297" s="473">
        <v>0</v>
      </c>
      <c r="IT297" s="473">
        <v>0</v>
      </c>
      <c r="IU297" s="473">
        <v>0</v>
      </c>
      <c r="IV297" s="473">
        <v>0</v>
      </c>
      <c r="IW297" s="473">
        <v>0</v>
      </c>
      <c r="IX297" s="473">
        <v>0</v>
      </c>
      <c r="IY297" s="473">
        <v>0</v>
      </c>
      <c r="IZ297" s="473">
        <v>0</v>
      </c>
      <c r="JA297" s="473">
        <v>0</v>
      </c>
      <c r="JB297" s="473">
        <v>0</v>
      </c>
      <c r="JC297" s="473">
        <v>0</v>
      </c>
      <c r="JD297" s="473">
        <v>0</v>
      </c>
      <c r="JE297" s="473">
        <v>0</v>
      </c>
      <c r="JF297" s="473">
        <v>0</v>
      </c>
      <c r="JG297" s="473">
        <v>0</v>
      </c>
      <c r="JH297" s="473">
        <v>0</v>
      </c>
      <c r="JI297" s="467" t="s">
        <v>1416</v>
      </c>
      <c r="JJ297" s="467" t="s">
        <v>1416</v>
      </c>
      <c r="JK297" s="395"/>
      <c r="JL297" s="395"/>
      <c r="JM297" s="395"/>
      <c r="JN297" s="395"/>
      <c r="JO297" s="395"/>
      <c r="JP297" s="395"/>
      <c r="JQ297" s="395"/>
      <c r="JR297" s="395"/>
      <c r="JS297" s="395"/>
      <c r="JT297" s="395"/>
      <c r="JU297" s="395"/>
      <c r="JV297" s="395"/>
      <c r="JW297" s="395"/>
      <c r="JX297" s="395"/>
      <c r="JY297" s="395"/>
      <c r="JZ297" s="395"/>
      <c r="KA297" s="395"/>
      <c r="KB297" s="395"/>
      <c r="KC297" s="395"/>
      <c r="KD297" s="395"/>
      <c r="KE297" s="395"/>
      <c r="KF297" s="395"/>
      <c r="KG297" s="395"/>
      <c r="KH297" s="395"/>
      <c r="KI297" s="395"/>
      <c r="KJ297" s="395"/>
      <c r="KK297" s="395"/>
      <c r="KL297" s="395"/>
      <c r="KM297" s="395"/>
      <c r="KN297" s="395"/>
      <c r="KO297" s="395"/>
      <c r="KP297" s="395"/>
      <c r="KQ297" s="395"/>
      <c r="KR297" s="395"/>
      <c r="KS297" s="395"/>
      <c r="KT297" s="395"/>
      <c r="KU297" s="395"/>
      <c r="KV297" s="395"/>
      <c r="KW297" s="395"/>
      <c r="KX297" s="395"/>
      <c r="KY297" s="395"/>
      <c r="KZ297" s="395"/>
      <c r="LA297" s="395"/>
      <c r="LB297" s="395"/>
      <c r="LC297" s="395"/>
      <c r="LD297" s="395"/>
      <c r="LE297" s="395"/>
      <c r="LF297" s="395"/>
      <c r="LG297" s="395"/>
      <c r="LH297" s="395"/>
      <c r="LI297" s="395"/>
      <c r="LJ297" s="395"/>
      <c r="LK297" s="395"/>
      <c r="LL297" s="395"/>
      <c r="LM297" s="395"/>
      <c r="LN297" s="395"/>
      <c r="LO297" s="395"/>
      <c r="LP297" s="395"/>
      <c r="LQ297" s="395"/>
      <c r="LR297" s="395"/>
      <c r="LS297" s="395"/>
      <c r="LT297" s="395"/>
      <c r="LU297" s="395"/>
      <c r="LV297" s="395"/>
      <c r="LW297" s="395"/>
      <c r="LX297" s="395"/>
      <c r="LY297" s="395"/>
      <c r="LZ297" s="395"/>
      <c r="MA297" s="395"/>
      <c r="MB297" s="395"/>
      <c r="MC297" s="395"/>
      <c r="MD297" s="395"/>
      <c r="ME297" s="395"/>
      <c r="MF297" s="395"/>
      <c r="MG297" s="395"/>
      <c r="MH297" s="395"/>
      <c r="MI297" s="395"/>
      <c r="MJ297" s="395"/>
      <c r="MK297" s="395"/>
      <c r="ML297" s="395"/>
      <c r="MM297" s="395"/>
      <c r="MN297" s="395"/>
      <c r="MO297" s="395"/>
      <c r="MP297" s="395"/>
      <c r="MQ297" s="395"/>
      <c r="MR297" s="395"/>
      <c r="MS297" s="395"/>
      <c r="MT297" s="395"/>
      <c r="MU297" s="395"/>
      <c r="MV297" s="395"/>
      <c r="MW297" s="395"/>
      <c r="MX297" s="395"/>
      <c r="MY297" s="395"/>
      <c r="MZ297" s="395"/>
      <c r="NA297" s="395"/>
      <c r="NB297" s="395"/>
      <c r="NC297" s="395"/>
      <c r="ND297" s="395"/>
      <c r="NE297" s="395"/>
      <c r="NF297" s="395"/>
      <c r="NG297" s="489"/>
      <c r="NH297" s="475">
        <v>2.4898067141537008</v>
      </c>
      <c r="NI297" s="475">
        <v>20.720171475187101</v>
      </c>
      <c r="NJ297" s="475">
        <v>2.4499397195627726</v>
      </c>
      <c r="NK297" s="475">
        <v>4636.6517759999997</v>
      </c>
      <c r="NL297" s="475">
        <v>15.694287549840489</v>
      </c>
      <c r="NM297" s="475">
        <v>0.14557099999999998</v>
      </c>
      <c r="NN297" s="475">
        <v>0.41851799999999995</v>
      </c>
      <c r="NO297" s="475">
        <v>4.2457999999999996E-2</v>
      </c>
      <c r="NP297" s="475">
        <v>2.8069711473504337E-2</v>
      </c>
      <c r="NQ297" s="475">
        <v>0.36939330874463733</v>
      </c>
      <c r="NR297" s="475">
        <v>1.1873618474261864</v>
      </c>
      <c r="NS297" s="475">
        <v>0</v>
      </c>
      <c r="NT297" s="475">
        <v>10.952381590005398</v>
      </c>
      <c r="NU297" s="475">
        <v>0.4071357617982711</v>
      </c>
      <c r="NV297" s="475">
        <v>0</v>
      </c>
      <c r="NW297" s="475">
        <v>0.58328539660591083</v>
      </c>
      <c r="NX297" s="475">
        <v>0</v>
      </c>
      <c r="NY297" s="475">
        <v>0</v>
      </c>
      <c r="NZ297" s="475">
        <v>1.5320432223130744</v>
      </c>
      <c r="OA297" s="475">
        <v>2.0342525252557874E-2</v>
      </c>
      <c r="OB297" s="475">
        <v>0.25</v>
      </c>
      <c r="OC297" s="475">
        <v>1.0542814717809954</v>
      </c>
      <c r="OD297" s="475">
        <v>2.1015131454583319E-16</v>
      </c>
      <c r="OE297" s="475">
        <v>1.8270119377027074E-15</v>
      </c>
      <c r="OF297" s="475">
        <v>0.1099999964237213</v>
      </c>
      <c r="OG297" s="475">
        <v>8.1912371516227711E-2</v>
      </c>
      <c r="OH297" s="475">
        <v>0.37256476344223283</v>
      </c>
      <c r="OI297" s="475">
        <v>0.11</v>
      </c>
      <c r="OJ297" s="475">
        <v>4.6300000000000001E-2</v>
      </c>
      <c r="OK297" s="475">
        <v>5.7307500000000011E-2</v>
      </c>
      <c r="OL297" s="475">
        <v>0.85108827461950598</v>
      </c>
      <c r="OM297" s="475" t="s">
        <v>1395</v>
      </c>
      <c r="ON297" s="475">
        <v>1</v>
      </c>
      <c r="OO297" s="475">
        <v>286</v>
      </c>
      <c r="OP297" s="490"/>
      <c r="OQ297" s="491" t="s">
        <v>1395</v>
      </c>
      <c r="OR297" s="478" t="s">
        <v>1395</v>
      </c>
      <c r="OS297" s="479">
        <v>635659.99999999988</v>
      </c>
      <c r="OT297" s="479">
        <v>2030</v>
      </c>
      <c r="OU297" s="479" t="s">
        <v>1395</v>
      </c>
      <c r="OV297" s="479" t="s">
        <v>1395</v>
      </c>
      <c r="OW297" s="479">
        <v>0</v>
      </c>
      <c r="OX297" s="479">
        <v>1</v>
      </c>
      <c r="OY297" s="480">
        <v>1</v>
      </c>
      <c r="OZ297" s="480">
        <v>0.83749627614834921</v>
      </c>
      <c r="PA297" s="481"/>
      <c r="PB297" s="482">
        <v>2.4898067141537008</v>
      </c>
      <c r="PC297" s="483"/>
      <c r="PD297" s="478">
        <v>296.82939783074153</v>
      </c>
      <c r="PE297" s="479">
        <v>8.9409535171696658E-13</v>
      </c>
      <c r="PF297" s="479">
        <v>515.93979429930539</v>
      </c>
      <c r="PG297" s="480">
        <v>2.4898067141537008</v>
      </c>
      <c r="PH297" s="483"/>
      <c r="PI297" s="478">
        <v>2.4898067141537008</v>
      </c>
      <c r="PJ297" s="479">
        <v>159600</v>
      </c>
      <c r="PK297" s="479">
        <v>575</v>
      </c>
      <c r="PL297" s="479">
        <v>3.0452678004864175E-3</v>
      </c>
      <c r="PM297" s="484">
        <v>36</v>
      </c>
      <c r="PN297" s="479">
        <v>6876</v>
      </c>
      <c r="PO297" s="485">
        <v>2027</v>
      </c>
      <c r="PP297" s="479">
        <v>33</v>
      </c>
      <c r="PQ297" s="479">
        <v>0</v>
      </c>
      <c r="PR297" s="486" t="s">
        <v>2186</v>
      </c>
      <c r="PS297" s="486" t="s">
        <v>1595</v>
      </c>
      <c r="PT297" s="479">
        <v>1</v>
      </c>
      <c r="PU297" s="487" t="s">
        <v>2185</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row>
    <row r="298" spans="1:457" x14ac:dyDescent="0.35">
      <c r="A298" s="459" t="s">
        <v>2187</v>
      </c>
      <c r="B298" s="460">
        <v>2.4928519819541872</v>
      </c>
      <c r="C298" s="488">
        <f>NPV(About!A$94,'H2 Data'!AE$2:BH$2)/30*AB298+B298</f>
        <v>3.8129560395827871</v>
      </c>
      <c r="D298" s="462" t="s">
        <v>1592</v>
      </c>
      <c r="E298" s="463" t="s">
        <v>2187</v>
      </c>
      <c r="F298" s="463" t="s">
        <v>1391</v>
      </c>
      <c r="G298" s="463" t="s">
        <v>1593</v>
      </c>
      <c r="H298" s="463" t="s">
        <v>2173</v>
      </c>
      <c r="I298" s="463" t="s">
        <v>1595</v>
      </c>
      <c r="J298" s="464">
        <v>2031</v>
      </c>
      <c r="K298" s="465">
        <v>575</v>
      </c>
      <c r="L298" s="466">
        <v>0.95</v>
      </c>
      <c r="M298" s="466">
        <v>2.3300000000000001E-2</v>
      </c>
      <c r="N298" s="466">
        <v>0.25</v>
      </c>
      <c r="O298" s="471">
        <v>0.11</v>
      </c>
      <c r="P298" s="465">
        <v>1</v>
      </c>
      <c r="Q298" s="465">
        <v>2</v>
      </c>
      <c r="R298" s="465">
        <v>30</v>
      </c>
      <c r="S298" s="467" t="s">
        <v>1395</v>
      </c>
      <c r="T298" s="468">
        <v>43320.000000000007</v>
      </c>
      <c r="U298" s="468">
        <v>427014.00000000006</v>
      </c>
      <c r="V298" s="468">
        <v>148527</v>
      </c>
      <c r="W298" s="468">
        <v>29704.000000000004</v>
      </c>
      <c r="X298" s="465">
        <v>0</v>
      </c>
      <c r="Y298" s="469" t="s">
        <v>2174</v>
      </c>
      <c r="Z298" s="470">
        <v>18.559999999999999</v>
      </c>
      <c r="AA298" s="469" t="s">
        <v>1397</v>
      </c>
      <c r="AB298" s="465">
        <v>8.9999999999999993E-3</v>
      </c>
      <c r="AC298" s="466">
        <v>0.7</v>
      </c>
      <c r="AD298" s="466">
        <v>0.7</v>
      </c>
      <c r="AE298" s="466">
        <v>0.7</v>
      </c>
      <c r="AF298" s="467" t="s">
        <v>1398</v>
      </c>
      <c r="AG298" s="465">
        <v>460</v>
      </c>
      <c r="AH298" s="465">
        <v>460</v>
      </c>
      <c r="AI298" s="465">
        <v>460</v>
      </c>
      <c r="AJ298" s="465">
        <v>30</v>
      </c>
      <c r="AK298" s="469" t="s">
        <v>1399</v>
      </c>
      <c r="AL298" s="466">
        <v>1</v>
      </c>
      <c r="AM298" s="466">
        <v>0</v>
      </c>
      <c r="AN298" s="469" t="s">
        <v>1400</v>
      </c>
      <c r="AO298" s="466"/>
      <c r="AP298" s="466"/>
      <c r="AQ298" s="466"/>
      <c r="AR298" s="466"/>
      <c r="AS298" s="466"/>
      <c r="AT298" s="466"/>
      <c r="AU298" s="466"/>
      <c r="AV298" s="466"/>
      <c r="AW298" s="466"/>
      <c r="AX298" s="466"/>
      <c r="AY298" s="466"/>
      <c r="AZ298" s="466"/>
      <c r="BA298" s="466"/>
      <c r="BB298" s="466"/>
      <c r="BC298" s="466"/>
      <c r="BD298" s="466"/>
      <c r="BE298" s="466"/>
      <c r="BF298" s="466"/>
      <c r="BG298" s="466"/>
      <c r="BH298" s="466"/>
      <c r="BI298" s="466"/>
      <c r="BJ298" s="466"/>
      <c r="BK298" s="466"/>
      <c r="BL298" s="466"/>
      <c r="BM298" s="466"/>
      <c r="BN298" s="466"/>
      <c r="BO298" s="466"/>
      <c r="BP298" s="466"/>
      <c r="BQ298" s="466"/>
      <c r="BR298" s="466"/>
      <c r="BS298" s="466"/>
      <c r="BT298" s="466"/>
      <c r="BU298" s="466"/>
      <c r="BV298" s="466"/>
      <c r="BW298" s="466"/>
      <c r="BX298" s="466"/>
      <c r="BY298" s="466"/>
      <c r="BZ298" s="466"/>
      <c r="CA298" s="466"/>
      <c r="CB298" s="466"/>
      <c r="CC298" s="466"/>
      <c r="CD298" s="466"/>
      <c r="CE298" s="466"/>
      <c r="CF298" s="466"/>
      <c r="CG298" s="466"/>
      <c r="CH298" s="466"/>
      <c r="CI298" s="466"/>
      <c r="CJ298" s="466"/>
      <c r="CK298" s="466"/>
      <c r="CL298" s="466"/>
      <c r="CM298" s="466"/>
      <c r="CN298" s="466"/>
      <c r="CO298" s="466"/>
      <c r="CP298" s="466"/>
      <c r="CQ298" s="466"/>
      <c r="CR298" s="466"/>
      <c r="CS298" s="466"/>
      <c r="CT298" s="466"/>
      <c r="CU298" s="466"/>
      <c r="CV298" s="466"/>
      <c r="CW298" s="466"/>
      <c r="CX298" s="466"/>
      <c r="CY298" s="466"/>
      <c r="CZ298" s="466"/>
      <c r="DA298" s="466"/>
      <c r="DB298" s="466"/>
      <c r="DC298" s="466"/>
      <c r="DD298" s="466"/>
      <c r="DE298" s="466"/>
      <c r="DF298" s="466"/>
      <c r="DG298" s="466"/>
      <c r="DH298" s="466"/>
      <c r="DI298" s="466"/>
      <c r="DJ298" s="466"/>
      <c r="DK298" s="466"/>
      <c r="DL298" s="466"/>
      <c r="DM298" s="466"/>
      <c r="DN298" s="466"/>
      <c r="DO298" s="466"/>
      <c r="DP298" s="466"/>
      <c r="DQ298" s="466"/>
      <c r="DR298" s="466"/>
      <c r="DS298" s="466"/>
      <c r="DT298" s="466"/>
      <c r="DU298" s="466"/>
      <c r="DV298" s="466"/>
      <c r="DW298" s="471"/>
      <c r="DX298" s="466"/>
      <c r="DY298" s="466"/>
      <c r="DZ298" s="466"/>
      <c r="EA298" s="466"/>
      <c r="EB298" s="466"/>
      <c r="EC298" s="466"/>
      <c r="ED298" s="466"/>
      <c r="EE298" s="466"/>
      <c r="EF298" s="466"/>
      <c r="EG298" s="466"/>
      <c r="EH298" s="466"/>
      <c r="EI298" s="466"/>
      <c r="EJ298" s="466"/>
      <c r="EK298" s="465"/>
      <c r="EL298" s="465"/>
      <c r="EM298" s="465"/>
      <c r="EN298" s="465"/>
      <c r="EO298" s="466"/>
      <c r="EP298" s="466"/>
      <c r="EQ298" s="466"/>
      <c r="ER298" s="465"/>
      <c r="ES298" s="465"/>
      <c r="ET298" s="465"/>
      <c r="EU298" s="465"/>
      <c r="EV298" s="465"/>
      <c r="EW298" s="467"/>
      <c r="EX298" s="467" t="s">
        <v>1401</v>
      </c>
      <c r="EY298" s="467">
        <v>0</v>
      </c>
      <c r="EZ298" s="467">
        <v>0</v>
      </c>
      <c r="FA298" s="467">
        <v>0</v>
      </c>
      <c r="FB298" s="469" t="s">
        <v>1402</v>
      </c>
      <c r="FC298" s="467">
        <v>62.117280000000001</v>
      </c>
      <c r="FD298" s="469" t="s">
        <v>2175</v>
      </c>
      <c r="FE298" s="467">
        <v>1589.991</v>
      </c>
      <c r="FF298" s="469" t="s">
        <v>1404</v>
      </c>
      <c r="FG298" s="467">
        <v>0</v>
      </c>
      <c r="FH298" s="469" t="s">
        <v>1405</v>
      </c>
      <c r="FI298" s="467">
        <v>0</v>
      </c>
      <c r="FJ298" s="469" t="s">
        <v>1405</v>
      </c>
      <c r="FK298" s="467">
        <v>0</v>
      </c>
      <c r="FL298" s="472">
        <v>0</v>
      </c>
      <c r="FM298" s="473">
        <v>0</v>
      </c>
      <c r="FN298" s="473">
        <v>0</v>
      </c>
      <c r="FO298" s="473">
        <v>0</v>
      </c>
      <c r="FP298" s="473">
        <v>0</v>
      </c>
      <c r="FQ298" s="473">
        <v>0</v>
      </c>
      <c r="FR298" s="473">
        <v>0</v>
      </c>
      <c r="FS298" s="473">
        <v>0</v>
      </c>
      <c r="FT298" s="473">
        <v>0</v>
      </c>
      <c r="FU298" s="473">
        <v>0</v>
      </c>
      <c r="FV298" s="473">
        <v>0</v>
      </c>
      <c r="FW298" s="473">
        <v>0</v>
      </c>
      <c r="FX298" s="473">
        <v>0</v>
      </c>
      <c r="FY298" s="473">
        <v>0</v>
      </c>
      <c r="FZ298" s="473">
        <v>0</v>
      </c>
      <c r="GA298" s="473">
        <v>0</v>
      </c>
      <c r="GB298" s="473">
        <v>0</v>
      </c>
      <c r="GC298" s="473">
        <v>0</v>
      </c>
      <c r="GD298" s="473">
        <v>0</v>
      </c>
      <c r="GE298" s="473">
        <v>0</v>
      </c>
      <c r="GF298" s="473">
        <v>0</v>
      </c>
      <c r="GG298" s="473">
        <v>0</v>
      </c>
      <c r="GH298" s="473">
        <v>0</v>
      </c>
      <c r="GI298" s="473">
        <v>0</v>
      </c>
      <c r="GJ298" s="473">
        <v>0</v>
      </c>
      <c r="GK298" s="473">
        <v>0</v>
      </c>
      <c r="GL298" s="473">
        <v>0</v>
      </c>
      <c r="GM298" s="473">
        <v>0</v>
      </c>
      <c r="GN298" s="473">
        <v>0</v>
      </c>
      <c r="GO298" s="473">
        <v>0</v>
      </c>
      <c r="GP298" s="473">
        <v>0</v>
      </c>
      <c r="GQ298" s="473">
        <v>0</v>
      </c>
      <c r="GR298" s="473">
        <v>0</v>
      </c>
      <c r="GS298" s="473">
        <v>0</v>
      </c>
      <c r="GT298" s="473">
        <v>0</v>
      </c>
      <c r="GU298" s="473">
        <v>0</v>
      </c>
      <c r="GV298" s="473">
        <v>0</v>
      </c>
      <c r="GW298" s="473">
        <v>0</v>
      </c>
      <c r="GX298" s="473">
        <v>0</v>
      </c>
      <c r="GY298" s="473">
        <v>0</v>
      </c>
      <c r="GZ298" s="473">
        <v>0</v>
      </c>
      <c r="HA298" s="473">
        <v>0</v>
      </c>
      <c r="HB298" s="473">
        <v>0</v>
      </c>
      <c r="HC298" s="473">
        <v>0</v>
      </c>
      <c r="HD298" s="473">
        <v>0</v>
      </c>
      <c r="HE298" s="473">
        <v>0</v>
      </c>
      <c r="HF298" s="473">
        <v>0</v>
      </c>
      <c r="HG298" s="473">
        <v>0</v>
      </c>
      <c r="HH298" s="473">
        <v>0</v>
      </c>
      <c r="HI298" s="473">
        <v>0</v>
      </c>
      <c r="HJ298" s="473">
        <v>0</v>
      </c>
      <c r="HK298" s="473">
        <v>0</v>
      </c>
      <c r="HL298" s="473">
        <v>0</v>
      </c>
      <c r="HM298" s="473">
        <v>0</v>
      </c>
      <c r="HN298" s="473">
        <v>0</v>
      </c>
      <c r="HO298" s="473">
        <v>0</v>
      </c>
      <c r="HP298" s="473">
        <v>0</v>
      </c>
      <c r="HQ298" s="473">
        <v>0</v>
      </c>
      <c r="HR298" s="473">
        <v>0</v>
      </c>
      <c r="HS298" s="473">
        <v>0</v>
      </c>
      <c r="HT298" s="473">
        <v>0</v>
      </c>
      <c r="HU298" s="473">
        <v>0</v>
      </c>
      <c r="HV298" s="473">
        <v>0</v>
      </c>
      <c r="HW298" s="473">
        <v>0</v>
      </c>
      <c r="HX298" s="473">
        <v>0</v>
      </c>
      <c r="HY298" s="473">
        <v>0</v>
      </c>
      <c r="HZ298" s="473">
        <v>0</v>
      </c>
      <c r="IA298" s="473">
        <v>0</v>
      </c>
      <c r="IB298" s="473">
        <v>0</v>
      </c>
      <c r="IC298" s="473">
        <v>0</v>
      </c>
      <c r="ID298" s="473">
        <v>0</v>
      </c>
      <c r="IE298" s="473">
        <v>0</v>
      </c>
      <c r="IF298" s="473">
        <v>0</v>
      </c>
      <c r="IG298" s="473">
        <v>0</v>
      </c>
      <c r="IH298" s="473">
        <v>0</v>
      </c>
      <c r="II298" s="473">
        <v>0</v>
      </c>
      <c r="IJ298" s="473">
        <v>0</v>
      </c>
      <c r="IK298" s="473">
        <v>0</v>
      </c>
      <c r="IL298" s="473">
        <v>0</v>
      </c>
      <c r="IM298" s="473">
        <v>0</v>
      </c>
      <c r="IN298" s="473">
        <v>0</v>
      </c>
      <c r="IO298" s="473">
        <v>0</v>
      </c>
      <c r="IP298" s="473">
        <v>0</v>
      </c>
      <c r="IQ298" s="473">
        <v>0</v>
      </c>
      <c r="IR298" s="473">
        <v>0</v>
      </c>
      <c r="IS298" s="473">
        <v>0</v>
      </c>
      <c r="IT298" s="473">
        <v>0</v>
      </c>
      <c r="IU298" s="473">
        <v>0</v>
      </c>
      <c r="IV298" s="473">
        <v>0</v>
      </c>
      <c r="IW298" s="473">
        <v>0</v>
      </c>
      <c r="IX298" s="473">
        <v>0</v>
      </c>
      <c r="IY298" s="473">
        <v>0</v>
      </c>
      <c r="IZ298" s="473">
        <v>0</v>
      </c>
      <c r="JA298" s="473">
        <v>0</v>
      </c>
      <c r="JB298" s="473">
        <v>0</v>
      </c>
      <c r="JC298" s="473">
        <v>0</v>
      </c>
      <c r="JD298" s="473">
        <v>0</v>
      </c>
      <c r="JE298" s="473">
        <v>0</v>
      </c>
      <c r="JF298" s="473">
        <v>0</v>
      </c>
      <c r="JG298" s="473">
        <v>0</v>
      </c>
      <c r="JH298" s="473">
        <v>0</v>
      </c>
      <c r="JI298" s="467" t="s">
        <v>1416</v>
      </c>
      <c r="JJ298" s="467" t="s">
        <v>1416</v>
      </c>
      <c r="JK298" s="395"/>
      <c r="JL298" s="395"/>
      <c r="JM298" s="395"/>
      <c r="JN298" s="395"/>
      <c r="JO298" s="395"/>
      <c r="JP298" s="395"/>
      <c r="JQ298" s="395"/>
      <c r="JR298" s="395"/>
      <c r="JS298" s="395"/>
      <c r="JT298" s="395"/>
      <c r="JU298" s="395"/>
      <c r="JV298" s="395"/>
      <c r="JW298" s="395"/>
      <c r="JX298" s="395"/>
      <c r="JY298" s="395"/>
      <c r="JZ298" s="395"/>
      <c r="KA298" s="395"/>
      <c r="KB298" s="395"/>
      <c r="KC298" s="395"/>
      <c r="KD298" s="395"/>
      <c r="KE298" s="395"/>
      <c r="KF298" s="395"/>
      <c r="KG298" s="395"/>
      <c r="KH298" s="395"/>
      <c r="KI298" s="395"/>
      <c r="KJ298" s="395"/>
      <c r="KK298" s="395"/>
      <c r="KL298" s="395"/>
      <c r="KM298" s="395"/>
      <c r="KN298" s="395"/>
      <c r="KO298" s="395"/>
      <c r="KP298" s="395"/>
      <c r="KQ298" s="395"/>
      <c r="KR298" s="395"/>
      <c r="KS298" s="395"/>
      <c r="KT298" s="395"/>
      <c r="KU298" s="395"/>
      <c r="KV298" s="395"/>
      <c r="KW298" s="395"/>
      <c r="KX298" s="395"/>
      <c r="KY298" s="395"/>
      <c r="KZ298" s="395"/>
      <c r="LA298" s="395"/>
      <c r="LB298" s="395"/>
      <c r="LC298" s="395"/>
      <c r="LD298" s="395"/>
      <c r="LE298" s="395"/>
      <c r="LF298" s="395"/>
      <c r="LG298" s="395"/>
      <c r="LH298" s="395"/>
      <c r="LI298" s="395"/>
      <c r="LJ298" s="395"/>
      <c r="LK298" s="395"/>
      <c r="LL298" s="395"/>
      <c r="LM298" s="395"/>
      <c r="LN298" s="395"/>
      <c r="LO298" s="395"/>
      <c r="LP298" s="395"/>
      <c r="LQ298" s="395"/>
      <c r="LR298" s="395"/>
      <c r="LS298" s="395"/>
      <c r="LT298" s="395"/>
      <c r="LU298" s="395"/>
      <c r="LV298" s="395"/>
      <c r="LW298" s="395"/>
      <c r="LX298" s="395"/>
      <c r="LY298" s="395"/>
      <c r="LZ298" s="395"/>
      <c r="MA298" s="395"/>
      <c r="MB298" s="395"/>
      <c r="MC298" s="395"/>
      <c r="MD298" s="395"/>
      <c r="ME298" s="395"/>
      <c r="MF298" s="395"/>
      <c r="MG298" s="395"/>
      <c r="MH298" s="395"/>
      <c r="MI298" s="395"/>
      <c r="MJ298" s="395"/>
      <c r="MK298" s="395"/>
      <c r="ML298" s="395"/>
      <c r="MM298" s="395"/>
      <c r="MN298" s="395"/>
      <c r="MO298" s="395"/>
      <c r="MP298" s="395"/>
      <c r="MQ298" s="395"/>
      <c r="MR298" s="395"/>
      <c r="MS298" s="395"/>
      <c r="MT298" s="395"/>
      <c r="MU298" s="395"/>
      <c r="MV298" s="395"/>
      <c r="MW298" s="395"/>
      <c r="MX298" s="395"/>
      <c r="MY298" s="395"/>
      <c r="MZ298" s="395"/>
      <c r="NA298" s="395"/>
      <c r="NB298" s="395"/>
      <c r="NC298" s="395"/>
      <c r="ND298" s="395"/>
      <c r="NE298" s="395"/>
      <c r="NF298" s="395"/>
      <c r="NG298" s="489"/>
      <c r="NH298" s="475">
        <v>2.4928519819541872</v>
      </c>
      <c r="NI298" s="475">
        <v>20.745514193822746</v>
      </c>
      <c r="NJ298" s="475">
        <v>2.477552064484791</v>
      </c>
      <c r="NK298" s="475">
        <v>4637.074943999999</v>
      </c>
      <c r="NL298" s="475">
        <v>15.715231922577583</v>
      </c>
      <c r="NM298" s="475">
        <v>0.14852699999999999</v>
      </c>
      <c r="NN298" s="475">
        <v>0.42701400000000006</v>
      </c>
      <c r="NO298" s="475">
        <v>4.3320000000000004E-2</v>
      </c>
      <c r="NP298" s="475">
        <v>2.8451126720692048E-2</v>
      </c>
      <c r="NQ298" s="475">
        <v>0.37405905845441217</v>
      </c>
      <c r="NR298" s="475">
        <v>1.2114697774732501</v>
      </c>
      <c r="NS298" s="475">
        <v>0</v>
      </c>
      <c r="NT298" s="475">
        <v>11.073147130504411</v>
      </c>
      <c r="NU298" s="475">
        <v>0.41544747017348604</v>
      </c>
      <c r="NV298" s="475">
        <v>0</v>
      </c>
      <c r="NW298" s="475">
        <v>0.54401394202006714</v>
      </c>
      <c r="NX298" s="475">
        <v>0</v>
      </c>
      <c r="NY298" s="475">
        <v>0</v>
      </c>
      <c r="NZ298" s="475">
        <v>1.4213312905105759</v>
      </c>
      <c r="OA298" s="475">
        <v>2.0339494949490316E-2</v>
      </c>
      <c r="OB298" s="475">
        <v>0.25</v>
      </c>
      <c r="OC298" s="475">
        <v>1.0399793094511653</v>
      </c>
      <c r="OD298" s="475">
        <v>-1.0458660833461104E-15</v>
      </c>
      <c r="OE298" s="475">
        <v>-9.0925427882345138E-15</v>
      </c>
      <c r="OF298" s="475">
        <v>0.1099999964237213</v>
      </c>
      <c r="OG298" s="475">
        <v>8.0373015999794017E-2</v>
      </c>
      <c r="OH298" s="475">
        <v>0.35556206577907884</v>
      </c>
      <c r="OI298" s="475">
        <v>0.11</v>
      </c>
      <c r="OJ298" s="475">
        <v>4.6000000000000006E-2</v>
      </c>
      <c r="OK298" s="475">
        <v>5.7150000000000006E-2</v>
      </c>
      <c r="OL298" s="475">
        <v>0.83421733578601298</v>
      </c>
      <c r="OM298" s="475" t="s">
        <v>1395</v>
      </c>
      <c r="ON298" s="475">
        <v>1</v>
      </c>
      <c r="OO298" s="475">
        <v>287</v>
      </c>
      <c r="OP298" s="490"/>
      <c r="OQ298" s="491" t="s">
        <v>1395</v>
      </c>
      <c r="OR298" s="478" t="s">
        <v>1395</v>
      </c>
      <c r="OS298" s="479">
        <v>648565</v>
      </c>
      <c r="OT298" s="479">
        <v>2031</v>
      </c>
      <c r="OU298" s="479" t="s">
        <v>1395</v>
      </c>
      <c r="OV298" s="479" t="s">
        <v>1395</v>
      </c>
      <c r="OW298" s="479">
        <v>0</v>
      </c>
      <c r="OX298" s="479">
        <v>1</v>
      </c>
      <c r="OY298" s="480">
        <v>1</v>
      </c>
      <c r="OZ298" s="480">
        <v>0.82080415955833841</v>
      </c>
      <c r="PA298" s="481"/>
      <c r="PB298" s="482">
        <v>2.4928519819541872</v>
      </c>
      <c r="PC298" s="483"/>
      <c r="PD298" s="478">
        <v>296.85213041907394</v>
      </c>
      <c r="PE298" s="479">
        <v>-4.3614651716847603E-12</v>
      </c>
      <c r="PF298" s="479">
        <v>498.85204206168396</v>
      </c>
      <c r="PG298" s="480">
        <v>2.4928519819541872</v>
      </c>
      <c r="PH298" s="483"/>
      <c r="PI298" s="478">
        <v>2.4928519819541872</v>
      </c>
      <c r="PJ298" s="479">
        <v>160175</v>
      </c>
      <c r="PK298" s="479">
        <v>575</v>
      </c>
      <c r="PL298" s="479">
        <v>-3.5399688213880065E-2</v>
      </c>
      <c r="PM298" s="484">
        <v>36</v>
      </c>
      <c r="PN298" s="479">
        <v>6840</v>
      </c>
      <c r="PO298" s="485">
        <v>2028</v>
      </c>
      <c r="PP298" s="479">
        <v>33</v>
      </c>
      <c r="PQ298" s="479">
        <v>0</v>
      </c>
      <c r="PR298" s="486" t="s">
        <v>2188</v>
      </c>
      <c r="PS298" s="486" t="s">
        <v>1595</v>
      </c>
      <c r="PT298" s="479">
        <v>1</v>
      </c>
      <c r="PU298" s="487" t="s">
        <v>2187</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row>
    <row r="299" spans="1:457" x14ac:dyDescent="0.35">
      <c r="A299" s="459" t="s">
        <v>2189</v>
      </c>
      <c r="B299" s="460">
        <v>2.4574522937403072</v>
      </c>
      <c r="C299" s="488">
        <f>NPV(About!A$94,'H2 Data'!AE$2:BH$2)/30*AB299+B299</f>
        <v>3.777556351368907</v>
      </c>
      <c r="D299" s="462" t="s">
        <v>1592</v>
      </c>
      <c r="E299" s="463" t="s">
        <v>2189</v>
      </c>
      <c r="F299" s="463" t="s">
        <v>1391</v>
      </c>
      <c r="G299" s="463" t="s">
        <v>1593</v>
      </c>
      <c r="H299" s="463" t="s">
        <v>2173</v>
      </c>
      <c r="I299" s="463" t="s">
        <v>1595</v>
      </c>
      <c r="J299" s="464">
        <v>2032</v>
      </c>
      <c r="K299" s="465">
        <v>575</v>
      </c>
      <c r="L299" s="466">
        <v>0.95</v>
      </c>
      <c r="M299" s="466">
        <v>2.3300000000000001E-2</v>
      </c>
      <c r="N299" s="466">
        <v>0.25</v>
      </c>
      <c r="O299" s="471">
        <v>0.11</v>
      </c>
      <c r="P299" s="465">
        <v>1</v>
      </c>
      <c r="Q299" s="465">
        <v>2</v>
      </c>
      <c r="R299" s="465">
        <v>30</v>
      </c>
      <c r="S299" s="467" t="s">
        <v>1395</v>
      </c>
      <c r="T299" s="468">
        <v>44204</v>
      </c>
      <c r="U299" s="468">
        <v>435725</v>
      </c>
      <c r="V299" s="468">
        <v>151556</v>
      </c>
      <c r="W299" s="468">
        <v>30310</v>
      </c>
      <c r="X299" s="465">
        <v>0</v>
      </c>
      <c r="Y299" s="469" t="s">
        <v>2174</v>
      </c>
      <c r="Z299" s="470">
        <v>18.559999999999999</v>
      </c>
      <c r="AA299" s="469" t="s">
        <v>1397</v>
      </c>
      <c r="AB299" s="465">
        <v>8.9999999999999993E-3</v>
      </c>
      <c r="AC299" s="466">
        <v>0.7</v>
      </c>
      <c r="AD299" s="466">
        <v>0.7</v>
      </c>
      <c r="AE299" s="466">
        <v>0.7</v>
      </c>
      <c r="AF299" s="467" t="s">
        <v>1398</v>
      </c>
      <c r="AG299" s="465">
        <v>457</v>
      </c>
      <c r="AH299" s="465">
        <v>457</v>
      </c>
      <c r="AI299" s="465">
        <v>457</v>
      </c>
      <c r="AJ299" s="465">
        <v>30</v>
      </c>
      <c r="AK299" s="469" t="s">
        <v>1399</v>
      </c>
      <c r="AL299" s="466">
        <v>1</v>
      </c>
      <c r="AM299" s="466">
        <v>0</v>
      </c>
      <c r="AN299" s="469" t="s">
        <v>1400</v>
      </c>
      <c r="AO299" s="466"/>
      <c r="AP299" s="466"/>
      <c r="AQ299" s="466"/>
      <c r="AR299" s="466"/>
      <c r="AS299" s="466"/>
      <c r="AT299" s="466"/>
      <c r="AU299" s="466"/>
      <c r="AV299" s="466"/>
      <c r="AW299" s="466"/>
      <c r="AX299" s="466"/>
      <c r="AY299" s="466"/>
      <c r="AZ299" s="466"/>
      <c r="BA299" s="466"/>
      <c r="BB299" s="466"/>
      <c r="BC299" s="466"/>
      <c r="BD299" s="466"/>
      <c r="BE299" s="466"/>
      <c r="BF299" s="466"/>
      <c r="BG299" s="466"/>
      <c r="BH299" s="466"/>
      <c r="BI299" s="466"/>
      <c r="BJ299" s="466"/>
      <c r="BK299" s="466"/>
      <c r="BL299" s="466"/>
      <c r="BM299" s="466"/>
      <c r="BN299" s="466"/>
      <c r="BO299" s="466"/>
      <c r="BP299" s="466"/>
      <c r="BQ299" s="466"/>
      <c r="BR299" s="466"/>
      <c r="BS299" s="466"/>
      <c r="BT299" s="466"/>
      <c r="BU299" s="466"/>
      <c r="BV299" s="466"/>
      <c r="BW299" s="466"/>
      <c r="BX299" s="466"/>
      <c r="BY299" s="466"/>
      <c r="BZ299" s="466"/>
      <c r="CA299" s="466"/>
      <c r="CB299" s="466"/>
      <c r="CC299" s="466"/>
      <c r="CD299" s="466"/>
      <c r="CE299" s="466"/>
      <c r="CF299" s="466"/>
      <c r="CG299" s="466"/>
      <c r="CH299" s="466"/>
      <c r="CI299" s="466"/>
      <c r="CJ299" s="466"/>
      <c r="CK299" s="466"/>
      <c r="CL299" s="466"/>
      <c r="CM299" s="466"/>
      <c r="CN299" s="466"/>
      <c r="CO299" s="466"/>
      <c r="CP299" s="466"/>
      <c r="CQ299" s="466"/>
      <c r="CR299" s="466"/>
      <c r="CS299" s="466"/>
      <c r="CT299" s="466"/>
      <c r="CU299" s="466"/>
      <c r="CV299" s="466"/>
      <c r="CW299" s="466"/>
      <c r="CX299" s="466"/>
      <c r="CY299" s="466"/>
      <c r="CZ299" s="466"/>
      <c r="DA299" s="466"/>
      <c r="DB299" s="466"/>
      <c r="DC299" s="466"/>
      <c r="DD299" s="466"/>
      <c r="DE299" s="466"/>
      <c r="DF299" s="466"/>
      <c r="DG299" s="466"/>
      <c r="DH299" s="466"/>
      <c r="DI299" s="466"/>
      <c r="DJ299" s="466"/>
      <c r="DK299" s="466"/>
      <c r="DL299" s="466"/>
      <c r="DM299" s="466"/>
      <c r="DN299" s="466"/>
      <c r="DO299" s="466"/>
      <c r="DP299" s="466"/>
      <c r="DQ299" s="466"/>
      <c r="DR299" s="466"/>
      <c r="DS299" s="466"/>
      <c r="DT299" s="466"/>
      <c r="DU299" s="466"/>
      <c r="DV299" s="466"/>
      <c r="DW299" s="471"/>
      <c r="DX299" s="466"/>
      <c r="DY299" s="466"/>
      <c r="DZ299" s="466"/>
      <c r="EA299" s="466"/>
      <c r="EB299" s="466"/>
      <c r="EC299" s="466"/>
      <c r="ED299" s="466"/>
      <c r="EE299" s="466"/>
      <c r="EF299" s="466"/>
      <c r="EG299" s="466"/>
      <c r="EH299" s="466"/>
      <c r="EI299" s="466"/>
      <c r="EJ299" s="466"/>
      <c r="EK299" s="465"/>
      <c r="EL299" s="465"/>
      <c r="EM299" s="465"/>
      <c r="EN299" s="465"/>
      <c r="EO299" s="466"/>
      <c r="EP299" s="466"/>
      <c r="EQ299" s="466"/>
      <c r="ER299" s="465"/>
      <c r="ES299" s="465"/>
      <c r="ET299" s="465"/>
      <c r="EU299" s="465"/>
      <c r="EV299" s="465"/>
      <c r="EW299" s="467"/>
      <c r="EX299" s="467" t="s">
        <v>1401</v>
      </c>
      <c r="EY299" s="467">
        <v>0</v>
      </c>
      <c r="EZ299" s="467">
        <v>0</v>
      </c>
      <c r="FA299" s="467">
        <v>0</v>
      </c>
      <c r="FB299" s="469" t="s">
        <v>1402</v>
      </c>
      <c r="FC299" s="467">
        <v>62.117280000000001</v>
      </c>
      <c r="FD299" s="469" t="s">
        <v>2175</v>
      </c>
      <c r="FE299" s="467">
        <v>1589.991</v>
      </c>
      <c r="FF299" s="469" t="s">
        <v>1404</v>
      </c>
      <c r="FG299" s="467">
        <v>0</v>
      </c>
      <c r="FH299" s="469" t="s">
        <v>1405</v>
      </c>
      <c r="FI299" s="467">
        <v>0</v>
      </c>
      <c r="FJ299" s="469" t="s">
        <v>1405</v>
      </c>
      <c r="FK299" s="467">
        <v>0</v>
      </c>
      <c r="FL299" s="472">
        <v>0</v>
      </c>
      <c r="FM299" s="473">
        <v>0</v>
      </c>
      <c r="FN299" s="473">
        <v>0</v>
      </c>
      <c r="FO299" s="473">
        <v>0</v>
      </c>
      <c r="FP299" s="473">
        <v>0</v>
      </c>
      <c r="FQ299" s="473">
        <v>0</v>
      </c>
      <c r="FR299" s="473">
        <v>0</v>
      </c>
      <c r="FS299" s="473">
        <v>0</v>
      </c>
      <c r="FT299" s="473">
        <v>0</v>
      </c>
      <c r="FU299" s="473">
        <v>0</v>
      </c>
      <c r="FV299" s="473">
        <v>0</v>
      </c>
      <c r="FW299" s="473">
        <v>0</v>
      </c>
      <c r="FX299" s="473">
        <v>0</v>
      </c>
      <c r="FY299" s="473">
        <v>0</v>
      </c>
      <c r="FZ299" s="473">
        <v>0</v>
      </c>
      <c r="GA299" s="473">
        <v>0</v>
      </c>
      <c r="GB299" s="473">
        <v>0</v>
      </c>
      <c r="GC299" s="473">
        <v>0</v>
      </c>
      <c r="GD299" s="473">
        <v>0</v>
      </c>
      <c r="GE299" s="473">
        <v>0</v>
      </c>
      <c r="GF299" s="473">
        <v>0</v>
      </c>
      <c r="GG299" s="473">
        <v>0</v>
      </c>
      <c r="GH299" s="473">
        <v>0</v>
      </c>
      <c r="GI299" s="473">
        <v>0</v>
      </c>
      <c r="GJ299" s="473">
        <v>0</v>
      </c>
      <c r="GK299" s="473">
        <v>0</v>
      </c>
      <c r="GL299" s="473">
        <v>0</v>
      </c>
      <c r="GM299" s="473">
        <v>0</v>
      </c>
      <c r="GN299" s="473">
        <v>0</v>
      </c>
      <c r="GO299" s="473">
        <v>0</v>
      </c>
      <c r="GP299" s="473">
        <v>0</v>
      </c>
      <c r="GQ299" s="473">
        <v>0</v>
      </c>
      <c r="GR299" s="473">
        <v>0</v>
      </c>
      <c r="GS299" s="473">
        <v>0</v>
      </c>
      <c r="GT299" s="473">
        <v>0</v>
      </c>
      <c r="GU299" s="473">
        <v>0</v>
      </c>
      <c r="GV299" s="473">
        <v>0</v>
      </c>
      <c r="GW299" s="473">
        <v>0</v>
      </c>
      <c r="GX299" s="473">
        <v>0</v>
      </c>
      <c r="GY299" s="473">
        <v>0</v>
      </c>
      <c r="GZ299" s="473">
        <v>0</v>
      </c>
      <c r="HA299" s="473">
        <v>0</v>
      </c>
      <c r="HB299" s="473">
        <v>0</v>
      </c>
      <c r="HC299" s="473">
        <v>0</v>
      </c>
      <c r="HD299" s="473">
        <v>0</v>
      </c>
      <c r="HE299" s="473">
        <v>0</v>
      </c>
      <c r="HF299" s="473">
        <v>0</v>
      </c>
      <c r="HG299" s="473">
        <v>0</v>
      </c>
      <c r="HH299" s="473">
        <v>0</v>
      </c>
      <c r="HI299" s="473">
        <v>0</v>
      </c>
      <c r="HJ299" s="473">
        <v>0</v>
      </c>
      <c r="HK299" s="473">
        <v>0</v>
      </c>
      <c r="HL299" s="473">
        <v>0</v>
      </c>
      <c r="HM299" s="473">
        <v>0</v>
      </c>
      <c r="HN299" s="473">
        <v>0</v>
      </c>
      <c r="HO299" s="473">
        <v>0</v>
      </c>
      <c r="HP299" s="473">
        <v>0</v>
      </c>
      <c r="HQ299" s="473">
        <v>0</v>
      </c>
      <c r="HR299" s="473">
        <v>0</v>
      </c>
      <c r="HS299" s="473">
        <v>0</v>
      </c>
      <c r="HT299" s="473">
        <v>0</v>
      </c>
      <c r="HU299" s="473">
        <v>0</v>
      </c>
      <c r="HV299" s="473">
        <v>0</v>
      </c>
      <c r="HW299" s="473">
        <v>0</v>
      </c>
      <c r="HX299" s="473">
        <v>0</v>
      </c>
      <c r="HY299" s="473">
        <v>0</v>
      </c>
      <c r="HZ299" s="473">
        <v>0</v>
      </c>
      <c r="IA299" s="473">
        <v>0</v>
      </c>
      <c r="IB299" s="473">
        <v>0</v>
      </c>
      <c r="IC299" s="473">
        <v>0</v>
      </c>
      <c r="ID299" s="473">
        <v>0</v>
      </c>
      <c r="IE299" s="473">
        <v>0</v>
      </c>
      <c r="IF299" s="473">
        <v>0</v>
      </c>
      <c r="IG299" s="473">
        <v>0</v>
      </c>
      <c r="IH299" s="473">
        <v>0</v>
      </c>
      <c r="II299" s="473">
        <v>0</v>
      </c>
      <c r="IJ299" s="473">
        <v>0</v>
      </c>
      <c r="IK299" s="473">
        <v>0</v>
      </c>
      <c r="IL299" s="473">
        <v>0</v>
      </c>
      <c r="IM299" s="473">
        <v>0</v>
      </c>
      <c r="IN299" s="473">
        <v>0</v>
      </c>
      <c r="IO299" s="473">
        <v>0</v>
      </c>
      <c r="IP299" s="473">
        <v>0</v>
      </c>
      <c r="IQ299" s="473">
        <v>0</v>
      </c>
      <c r="IR299" s="473">
        <v>0</v>
      </c>
      <c r="IS299" s="473">
        <v>0</v>
      </c>
      <c r="IT299" s="473">
        <v>0</v>
      </c>
      <c r="IU299" s="473">
        <v>0</v>
      </c>
      <c r="IV299" s="473">
        <v>0</v>
      </c>
      <c r="IW299" s="473">
        <v>0</v>
      </c>
      <c r="IX299" s="473">
        <v>0</v>
      </c>
      <c r="IY299" s="473">
        <v>0</v>
      </c>
      <c r="IZ299" s="473">
        <v>0</v>
      </c>
      <c r="JA299" s="473">
        <v>0</v>
      </c>
      <c r="JB299" s="473">
        <v>0</v>
      </c>
      <c r="JC299" s="473">
        <v>0</v>
      </c>
      <c r="JD299" s="473">
        <v>0</v>
      </c>
      <c r="JE299" s="473">
        <v>0</v>
      </c>
      <c r="JF299" s="473">
        <v>0</v>
      </c>
      <c r="JG299" s="473">
        <v>0</v>
      </c>
      <c r="JH299" s="473">
        <v>0</v>
      </c>
      <c r="JI299" s="467" t="s">
        <v>1416</v>
      </c>
      <c r="JJ299" s="467" t="s">
        <v>1416</v>
      </c>
      <c r="JK299" s="395"/>
      <c r="JL299" s="395"/>
      <c r="JM299" s="395"/>
      <c r="JN299" s="395"/>
      <c r="JO299" s="395"/>
      <c r="JP299" s="395"/>
      <c r="JQ299" s="395"/>
      <c r="JR299" s="395"/>
      <c r="JS299" s="395"/>
      <c r="JT299" s="395"/>
      <c r="JU299" s="395"/>
      <c r="JV299" s="395"/>
      <c r="JW299" s="395"/>
      <c r="JX299" s="395"/>
      <c r="JY299" s="395"/>
      <c r="JZ299" s="395"/>
      <c r="KA299" s="395"/>
      <c r="KB299" s="395"/>
      <c r="KC299" s="395"/>
      <c r="KD299" s="395"/>
      <c r="KE299" s="395"/>
      <c r="KF299" s="395"/>
      <c r="KG299" s="395"/>
      <c r="KH299" s="395"/>
      <c r="KI299" s="395"/>
      <c r="KJ299" s="395"/>
      <c r="KK299" s="395"/>
      <c r="KL299" s="395"/>
      <c r="KM299" s="395"/>
      <c r="KN299" s="395"/>
      <c r="KO299" s="395"/>
      <c r="KP299" s="395"/>
      <c r="KQ299" s="395"/>
      <c r="KR299" s="395"/>
      <c r="KS299" s="395"/>
      <c r="KT299" s="395"/>
      <c r="KU299" s="395"/>
      <c r="KV299" s="395"/>
      <c r="KW299" s="395"/>
      <c r="KX299" s="395"/>
      <c r="KY299" s="395"/>
      <c r="KZ299" s="395"/>
      <c r="LA299" s="395"/>
      <c r="LB299" s="395"/>
      <c r="LC299" s="395"/>
      <c r="LD299" s="395"/>
      <c r="LE299" s="395"/>
      <c r="LF299" s="395"/>
      <c r="LG299" s="395"/>
      <c r="LH299" s="395"/>
      <c r="LI299" s="395"/>
      <c r="LJ299" s="395"/>
      <c r="LK299" s="395"/>
      <c r="LL299" s="395"/>
      <c r="LM299" s="395"/>
      <c r="LN299" s="395"/>
      <c r="LO299" s="395"/>
      <c r="LP299" s="395"/>
      <c r="LQ299" s="395"/>
      <c r="LR299" s="395"/>
      <c r="LS299" s="395"/>
      <c r="LT299" s="395"/>
      <c r="LU299" s="395"/>
      <c r="LV299" s="395"/>
      <c r="LW299" s="395"/>
      <c r="LX299" s="395"/>
      <c r="LY299" s="395"/>
      <c r="LZ299" s="395"/>
      <c r="MA299" s="395"/>
      <c r="MB299" s="395"/>
      <c r="MC299" s="395"/>
      <c r="MD299" s="395"/>
      <c r="ME299" s="395"/>
      <c r="MF299" s="395"/>
      <c r="MG299" s="395"/>
      <c r="MH299" s="395"/>
      <c r="MI299" s="395"/>
      <c r="MJ299" s="395"/>
      <c r="MK299" s="395"/>
      <c r="ML299" s="395"/>
      <c r="MM299" s="395"/>
      <c r="MN299" s="395"/>
      <c r="MO299" s="395"/>
      <c r="MP299" s="395"/>
      <c r="MQ299" s="395"/>
      <c r="MR299" s="395"/>
      <c r="MS299" s="395"/>
      <c r="MT299" s="395"/>
      <c r="MU299" s="395"/>
      <c r="MV299" s="395"/>
      <c r="MW299" s="395"/>
      <c r="MX299" s="395"/>
      <c r="MY299" s="395"/>
      <c r="MZ299" s="395"/>
      <c r="NA299" s="395"/>
      <c r="NB299" s="395"/>
      <c r="NC299" s="395"/>
      <c r="ND299" s="395"/>
      <c r="NE299" s="395"/>
      <c r="NF299" s="395"/>
      <c r="NG299" s="489"/>
      <c r="NH299" s="475">
        <v>2.4574522937403072</v>
      </c>
      <c r="NI299" s="475">
        <v>20.450917988506834</v>
      </c>
      <c r="NJ299" s="475">
        <v>2.4958420027025885</v>
      </c>
      <c r="NK299" s="475">
        <v>4637.074943999999</v>
      </c>
      <c r="NL299" s="475">
        <v>15.491914271679613</v>
      </c>
      <c r="NM299" s="475">
        <v>0.151556</v>
      </c>
      <c r="NN299" s="475">
        <v>0.43572499999999997</v>
      </c>
      <c r="NO299" s="475">
        <v>4.4204E-2</v>
      </c>
      <c r="NP299" s="475">
        <v>2.8839255999281353E-2</v>
      </c>
      <c r="NQ299" s="475">
        <v>0.37880265655834816</v>
      </c>
      <c r="NR299" s="475">
        <v>1.2361912561186428</v>
      </c>
      <c r="NS299" s="475">
        <v>0</v>
      </c>
      <c r="NT299" s="475">
        <v>11.149529457964134</v>
      </c>
      <c r="NU299" s="475">
        <v>0.42387695695081895</v>
      </c>
      <c r="NV299" s="475">
        <v>0</v>
      </c>
      <c r="NW299" s="475">
        <v>0.45289613129863043</v>
      </c>
      <c r="NX299" s="475">
        <v>0</v>
      </c>
      <c r="NY299" s="475">
        <v>0</v>
      </c>
      <c r="NZ299" s="475">
        <v>1.1614543007904792</v>
      </c>
      <c r="OA299" s="475">
        <v>2.0339494949487173E-2</v>
      </c>
      <c r="OB299" s="475">
        <v>0.25</v>
      </c>
      <c r="OC299" s="475">
        <v>0.97506891150910713</v>
      </c>
      <c r="OD299" s="475">
        <v>1.5463261622322056E-17</v>
      </c>
      <c r="OE299" s="475">
        <v>1.344343890537072E-16</v>
      </c>
      <c r="OF299" s="475">
        <v>0.1099999964237213</v>
      </c>
      <c r="OG299" s="475">
        <v>7.6924750208854684E-2</v>
      </c>
      <c r="OH299" s="475">
        <v>0.33970373919422392</v>
      </c>
      <c r="OI299" s="475">
        <v>0.11</v>
      </c>
      <c r="OJ299" s="475">
        <v>4.5699999999999998E-2</v>
      </c>
      <c r="OK299" s="475">
        <v>5.6992500000000008E-2</v>
      </c>
      <c r="OL299" s="475">
        <v>0.8175468639883785</v>
      </c>
      <c r="OM299" s="475" t="s">
        <v>1395</v>
      </c>
      <c r="ON299" s="475">
        <v>1</v>
      </c>
      <c r="OO299" s="475">
        <v>288</v>
      </c>
      <c r="OP299" s="490"/>
      <c r="OQ299" s="491" t="s">
        <v>1395</v>
      </c>
      <c r="OR299" s="478" t="s">
        <v>1395</v>
      </c>
      <c r="OS299" s="479">
        <v>661795</v>
      </c>
      <c r="OT299" s="479">
        <v>2032</v>
      </c>
      <c r="OU299" s="479" t="s">
        <v>1395</v>
      </c>
      <c r="OV299" s="479" t="s">
        <v>1395</v>
      </c>
      <c r="OW299" s="479">
        <v>0</v>
      </c>
      <c r="OX299" s="479">
        <v>1</v>
      </c>
      <c r="OY299" s="480">
        <v>1</v>
      </c>
      <c r="OZ299" s="480">
        <v>0.80444570646032543</v>
      </c>
      <c r="PA299" s="481"/>
      <c r="PB299" s="482">
        <v>2.4574522937403072</v>
      </c>
      <c r="PC299" s="483"/>
      <c r="PD299" s="478">
        <v>296.8544343082782</v>
      </c>
      <c r="PE299" s="479">
        <v>6.3196187580254853E-14</v>
      </c>
      <c r="PF299" s="479">
        <v>458.36960519667855</v>
      </c>
      <c r="PG299" s="480">
        <v>2.4574522937403072</v>
      </c>
      <c r="PH299" s="483"/>
      <c r="PI299" s="478">
        <v>2.4574522937403072</v>
      </c>
      <c r="PJ299" s="479">
        <v>160750</v>
      </c>
      <c r="PK299" s="479">
        <v>575</v>
      </c>
      <c r="PL299" s="479">
        <v>-2.1932700795913807E-2</v>
      </c>
      <c r="PM299" s="484">
        <v>36</v>
      </c>
      <c r="PN299" s="479">
        <v>6804</v>
      </c>
      <c r="PO299" s="485">
        <v>2029</v>
      </c>
      <c r="PP299" s="479">
        <v>33</v>
      </c>
      <c r="PQ299" s="479">
        <v>0</v>
      </c>
      <c r="PR299" s="486" t="s">
        <v>2190</v>
      </c>
      <c r="PS299" s="486" t="s">
        <v>1595</v>
      </c>
      <c r="PT299" s="479">
        <v>1</v>
      </c>
      <c r="PU299" s="487" t="s">
        <v>2189</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row>
    <row r="300" spans="1:457" x14ac:dyDescent="0.35">
      <c r="A300" s="459" t="s">
        <v>2191</v>
      </c>
      <c r="B300" s="460">
        <v>2.4355195929443934</v>
      </c>
      <c r="C300" s="488">
        <f>NPV(About!A$94,'H2 Data'!AE$2:BH$2)/30*AB300+B300</f>
        <v>3.7556236505729932</v>
      </c>
      <c r="D300" s="462" t="s">
        <v>1592</v>
      </c>
      <c r="E300" s="463" t="s">
        <v>2191</v>
      </c>
      <c r="F300" s="463" t="s">
        <v>1391</v>
      </c>
      <c r="G300" s="463" t="s">
        <v>1593</v>
      </c>
      <c r="H300" s="463" t="s">
        <v>2173</v>
      </c>
      <c r="I300" s="463" t="s">
        <v>1595</v>
      </c>
      <c r="J300" s="464">
        <v>2033</v>
      </c>
      <c r="K300" s="465">
        <v>575</v>
      </c>
      <c r="L300" s="466">
        <v>0.95</v>
      </c>
      <c r="M300" s="466">
        <v>2.3300000000000001E-2</v>
      </c>
      <c r="N300" s="466">
        <v>0.25</v>
      </c>
      <c r="O300" s="471">
        <v>0.11</v>
      </c>
      <c r="P300" s="465">
        <v>1</v>
      </c>
      <c r="Q300" s="465">
        <v>2</v>
      </c>
      <c r="R300" s="465">
        <v>30</v>
      </c>
      <c r="S300" s="467" t="s">
        <v>1395</v>
      </c>
      <c r="T300" s="468">
        <v>45100.999999999993</v>
      </c>
      <c r="U300" s="468">
        <v>444570</v>
      </c>
      <c r="V300" s="468">
        <v>154632.99999999997</v>
      </c>
      <c r="W300" s="468">
        <v>30925.999999999996</v>
      </c>
      <c r="X300" s="465">
        <v>0</v>
      </c>
      <c r="Y300" s="469" t="s">
        <v>2174</v>
      </c>
      <c r="Z300" s="470">
        <v>18.559999999999999</v>
      </c>
      <c r="AA300" s="469" t="s">
        <v>1397</v>
      </c>
      <c r="AB300" s="465">
        <v>8.9999999999999993E-3</v>
      </c>
      <c r="AC300" s="466">
        <v>0.7</v>
      </c>
      <c r="AD300" s="466">
        <v>0.7</v>
      </c>
      <c r="AE300" s="466">
        <v>0.7</v>
      </c>
      <c r="AF300" s="467" t="s">
        <v>1398</v>
      </c>
      <c r="AG300" s="465">
        <v>455</v>
      </c>
      <c r="AH300" s="465">
        <v>455</v>
      </c>
      <c r="AI300" s="465">
        <v>455</v>
      </c>
      <c r="AJ300" s="465">
        <v>30</v>
      </c>
      <c r="AK300" s="469" t="s">
        <v>1399</v>
      </c>
      <c r="AL300" s="466">
        <v>1</v>
      </c>
      <c r="AM300" s="466">
        <v>0</v>
      </c>
      <c r="AN300" s="469" t="s">
        <v>1400</v>
      </c>
      <c r="AO300" s="466"/>
      <c r="AP300" s="466"/>
      <c r="AQ300" s="466"/>
      <c r="AR300" s="466"/>
      <c r="AS300" s="466"/>
      <c r="AT300" s="466"/>
      <c r="AU300" s="466"/>
      <c r="AV300" s="466"/>
      <c r="AW300" s="466"/>
      <c r="AX300" s="466"/>
      <c r="AY300" s="466"/>
      <c r="AZ300" s="466"/>
      <c r="BA300" s="466"/>
      <c r="BB300" s="466"/>
      <c r="BC300" s="466"/>
      <c r="BD300" s="466"/>
      <c r="BE300" s="466"/>
      <c r="BF300" s="466"/>
      <c r="BG300" s="466"/>
      <c r="BH300" s="466"/>
      <c r="BI300" s="466"/>
      <c r="BJ300" s="466"/>
      <c r="BK300" s="466"/>
      <c r="BL300" s="466"/>
      <c r="BM300" s="466"/>
      <c r="BN300" s="466"/>
      <c r="BO300" s="466"/>
      <c r="BP300" s="466"/>
      <c r="BQ300" s="466"/>
      <c r="BR300" s="466"/>
      <c r="BS300" s="466"/>
      <c r="BT300" s="466"/>
      <c r="BU300" s="466"/>
      <c r="BV300" s="466"/>
      <c r="BW300" s="466"/>
      <c r="BX300" s="466"/>
      <c r="BY300" s="466"/>
      <c r="BZ300" s="466"/>
      <c r="CA300" s="466"/>
      <c r="CB300" s="466"/>
      <c r="CC300" s="466"/>
      <c r="CD300" s="466"/>
      <c r="CE300" s="466"/>
      <c r="CF300" s="466"/>
      <c r="CG300" s="466"/>
      <c r="CH300" s="466"/>
      <c r="CI300" s="466"/>
      <c r="CJ300" s="466"/>
      <c r="CK300" s="466"/>
      <c r="CL300" s="466"/>
      <c r="CM300" s="466"/>
      <c r="CN300" s="466"/>
      <c r="CO300" s="466"/>
      <c r="CP300" s="466"/>
      <c r="CQ300" s="466"/>
      <c r="CR300" s="466"/>
      <c r="CS300" s="466"/>
      <c r="CT300" s="466"/>
      <c r="CU300" s="466"/>
      <c r="CV300" s="466"/>
      <c r="CW300" s="466"/>
      <c r="CX300" s="466"/>
      <c r="CY300" s="466"/>
      <c r="CZ300" s="466"/>
      <c r="DA300" s="466"/>
      <c r="DB300" s="466"/>
      <c r="DC300" s="466"/>
      <c r="DD300" s="466"/>
      <c r="DE300" s="466"/>
      <c r="DF300" s="466"/>
      <c r="DG300" s="466"/>
      <c r="DH300" s="466"/>
      <c r="DI300" s="466"/>
      <c r="DJ300" s="466"/>
      <c r="DK300" s="466"/>
      <c r="DL300" s="466"/>
      <c r="DM300" s="466"/>
      <c r="DN300" s="466"/>
      <c r="DO300" s="466"/>
      <c r="DP300" s="466"/>
      <c r="DQ300" s="466"/>
      <c r="DR300" s="466"/>
      <c r="DS300" s="466"/>
      <c r="DT300" s="466"/>
      <c r="DU300" s="466"/>
      <c r="DV300" s="466"/>
      <c r="DW300" s="471"/>
      <c r="DX300" s="466"/>
      <c r="DY300" s="466"/>
      <c r="DZ300" s="466"/>
      <c r="EA300" s="466"/>
      <c r="EB300" s="466"/>
      <c r="EC300" s="466"/>
      <c r="ED300" s="466"/>
      <c r="EE300" s="466"/>
      <c r="EF300" s="466"/>
      <c r="EG300" s="466"/>
      <c r="EH300" s="466"/>
      <c r="EI300" s="466"/>
      <c r="EJ300" s="466"/>
      <c r="EK300" s="465"/>
      <c r="EL300" s="465"/>
      <c r="EM300" s="465"/>
      <c r="EN300" s="465"/>
      <c r="EO300" s="466"/>
      <c r="EP300" s="466"/>
      <c r="EQ300" s="466"/>
      <c r="ER300" s="465"/>
      <c r="ES300" s="465"/>
      <c r="ET300" s="465"/>
      <c r="EU300" s="465"/>
      <c r="EV300" s="465"/>
      <c r="EW300" s="467"/>
      <c r="EX300" s="467" t="s">
        <v>1401</v>
      </c>
      <c r="EY300" s="467">
        <v>0</v>
      </c>
      <c r="EZ300" s="467">
        <v>0</v>
      </c>
      <c r="FA300" s="467">
        <v>0</v>
      </c>
      <c r="FB300" s="469" t="s">
        <v>1402</v>
      </c>
      <c r="FC300" s="467">
        <v>62.117280000000001</v>
      </c>
      <c r="FD300" s="469" t="s">
        <v>2175</v>
      </c>
      <c r="FE300" s="467">
        <v>1589.991</v>
      </c>
      <c r="FF300" s="469" t="s">
        <v>1404</v>
      </c>
      <c r="FG300" s="467">
        <v>0</v>
      </c>
      <c r="FH300" s="469" t="s">
        <v>1405</v>
      </c>
      <c r="FI300" s="467">
        <v>0</v>
      </c>
      <c r="FJ300" s="469" t="s">
        <v>1405</v>
      </c>
      <c r="FK300" s="467">
        <v>0</v>
      </c>
      <c r="FL300" s="472">
        <v>0</v>
      </c>
      <c r="FM300" s="473">
        <v>0</v>
      </c>
      <c r="FN300" s="473">
        <v>0</v>
      </c>
      <c r="FO300" s="473">
        <v>0</v>
      </c>
      <c r="FP300" s="473">
        <v>0</v>
      </c>
      <c r="FQ300" s="473">
        <v>0</v>
      </c>
      <c r="FR300" s="473">
        <v>0</v>
      </c>
      <c r="FS300" s="473">
        <v>0</v>
      </c>
      <c r="FT300" s="473">
        <v>0</v>
      </c>
      <c r="FU300" s="473">
        <v>0</v>
      </c>
      <c r="FV300" s="473">
        <v>0</v>
      </c>
      <c r="FW300" s="473">
        <v>0</v>
      </c>
      <c r="FX300" s="473">
        <v>0</v>
      </c>
      <c r="FY300" s="473">
        <v>0</v>
      </c>
      <c r="FZ300" s="473">
        <v>0</v>
      </c>
      <c r="GA300" s="473">
        <v>0</v>
      </c>
      <c r="GB300" s="473">
        <v>0</v>
      </c>
      <c r="GC300" s="473">
        <v>0</v>
      </c>
      <c r="GD300" s="473">
        <v>0</v>
      </c>
      <c r="GE300" s="473">
        <v>0</v>
      </c>
      <c r="GF300" s="473">
        <v>0</v>
      </c>
      <c r="GG300" s="473">
        <v>0</v>
      </c>
      <c r="GH300" s="473">
        <v>0</v>
      </c>
      <c r="GI300" s="473">
        <v>0</v>
      </c>
      <c r="GJ300" s="473">
        <v>0</v>
      </c>
      <c r="GK300" s="473">
        <v>0</v>
      </c>
      <c r="GL300" s="473">
        <v>0</v>
      </c>
      <c r="GM300" s="473">
        <v>0</v>
      </c>
      <c r="GN300" s="473">
        <v>0</v>
      </c>
      <c r="GO300" s="473">
        <v>0</v>
      </c>
      <c r="GP300" s="473">
        <v>0</v>
      </c>
      <c r="GQ300" s="473">
        <v>0</v>
      </c>
      <c r="GR300" s="473">
        <v>0</v>
      </c>
      <c r="GS300" s="473">
        <v>0</v>
      </c>
      <c r="GT300" s="473">
        <v>0</v>
      </c>
      <c r="GU300" s="473">
        <v>0</v>
      </c>
      <c r="GV300" s="473">
        <v>0</v>
      </c>
      <c r="GW300" s="473">
        <v>0</v>
      </c>
      <c r="GX300" s="473">
        <v>0</v>
      </c>
      <c r="GY300" s="473">
        <v>0</v>
      </c>
      <c r="GZ300" s="473">
        <v>0</v>
      </c>
      <c r="HA300" s="473">
        <v>0</v>
      </c>
      <c r="HB300" s="473">
        <v>0</v>
      </c>
      <c r="HC300" s="473">
        <v>0</v>
      </c>
      <c r="HD300" s="473">
        <v>0</v>
      </c>
      <c r="HE300" s="473">
        <v>0</v>
      </c>
      <c r="HF300" s="473">
        <v>0</v>
      </c>
      <c r="HG300" s="473">
        <v>0</v>
      </c>
      <c r="HH300" s="473">
        <v>0</v>
      </c>
      <c r="HI300" s="473">
        <v>0</v>
      </c>
      <c r="HJ300" s="473">
        <v>0</v>
      </c>
      <c r="HK300" s="473">
        <v>0</v>
      </c>
      <c r="HL300" s="473">
        <v>0</v>
      </c>
      <c r="HM300" s="473">
        <v>0</v>
      </c>
      <c r="HN300" s="473">
        <v>0</v>
      </c>
      <c r="HO300" s="473">
        <v>0</v>
      </c>
      <c r="HP300" s="473">
        <v>0</v>
      </c>
      <c r="HQ300" s="473">
        <v>0</v>
      </c>
      <c r="HR300" s="473">
        <v>0</v>
      </c>
      <c r="HS300" s="473">
        <v>0</v>
      </c>
      <c r="HT300" s="473">
        <v>0</v>
      </c>
      <c r="HU300" s="473">
        <v>0</v>
      </c>
      <c r="HV300" s="473">
        <v>0</v>
      </c>
      <c r="HW300" s="473">
        <v>0</v>
      </c>
      <c r="HX300" s="473">
        <v>0</v>
      </c>
      <c r="HY300" s="473">
        <v>0</v>
      </c>
      <c r="HZ300" s="473">
        <v>0</v>
      </c>
      <c r="IA300" s="473">
        <v>0</v>
      </c>
      <c r="IB300" s="473">
        <v>0</v>
      </c>
      <c r="IC300" s="473">
        <v>0</v>
      </c>
      <c r="ID300" s="473">
        <v>0</v>
      </c>
      <c r="IE300" s="473">
        <v>0</v>
      </c>
      <c r="IF300" s="473">
        <v>0</v>
      </c>
      <c r="IG300" s="473">
        <v>0</v>
      </c>
      <c r="IH300" s="473">
        <v>0</v>
      </c>
      <c r="II300" s="473">
        <v>0</v>
      </c>
      <c r="IJ300" s="473">
        <v>0</v>
      </c>
      <c r="IK300" s="473">
        <v>0</v>
      </c>
      <c r="IL300" s="473">
        <v>0</v>
      </c>
      <c r="IM300" s="473">
        <v>0</v>
      </c>
      <c r="IN300" s="473">
        <v>0</v>
      </c>
      <c r="IO300" s="473">
        <v>0</v>
      </c>
      <c r="IP300" s="473">
        <v>0</v>
      </c>
      <c r="IQ300" s="473">
        <v>0</v>
      </c>
      <c r="IR300" s="473">
        <v>0</v>
      </c>
      <c r="IS300" s="473">
        <v>0</v>
      </c>
      <c r="IT300" s="473">
        <v>0</v>
      </c>
      <c r="IU300" s="473">
        <v>0</v>
      </c>
      <c r="IV300" s="473">
        <v>0</v>
      </c>
      <c r="IW300" s="473">
        <v>0</v>
      </c>
      <c r="IX300" s="473">
        <v>0</v>
      </c>
      <c r="IY300" s="473">
        <v>0</v>
      </c>
      <c r="IZ300" s="473">
        <v>0</v>
      </c>
      <c r="JA300" s="473">
        <v>0</v>
      </c>
      <c r="JB300" s="473">
        <v>0</v>
      </c>
      <c r="JC300" s="473">
        <v>0</v>
      </c>
      <c r="JD300" s="473">
        <v>0</v>
      </c>
      <c r="JE300" s="473">
        <v>0</v>
      </c>
      <c r="JF300" s="473">
        <v>0</v>
      </c>
      <c r="JG300" s="473">
        <v>0</v>
      </c>
      <c r="JH300" s="473">
        <v>0</v>
      </c>
      <c r="JI300" s="467" t="s">
        <v>1416</v>
      </c>
      <c r="JJ300" s="467" t="s">
        <v>1416</v>
      </c>
      <c r="JK300" s="395"/>
      <c r="JL300" s="395"/>
      <c r="JM300" s="395"/>
      <c r="JN300" s="395"/>
      <c r="JO300" s="395"/>
      <c r="JP300" s="395"/>
      <c r="JQ300" s="395"/>
      <c r="JR300" s="395"/>
      <c r="JS300" s="395"/>
      <c r="JT300" s="395"/>
      <c r="JU300" s="395"/>
      <c r="JV300" s="395"/>
      <c r="JW300" s="395"/>
      <c r="JX300" s="395"/>
      <c r="JY300" s="395"/>
      <c r="JZ300" s="395"/>
      <c r="KA300" s="395"/>
      <c r="KB300" s="395"/>
      <c r="KC300" s="395"/>
      <c r="KD300" s="395"/>
      <c r="KE300" s="395"/>
      <c r="KF300" s="395"/>
      <c r="KG300" s="395"/>
      <c r="KH300" s="395"/>
      <c r="KI300" s="395"/>
      <c r="KJ300" s="395"/>
      <c r="KK300" s="395"/>
      <c r="KL300" s="395"/>
      <c r="KM300" s="395"/>
      <c r="KN300" s="395"/>
      <c r="KO300" s="395"/>
      <c r="KP300" s="395"/>
      <c r="KQ300" s="395"/>
      <c r="KR300" s="395"/>
      <c r="KS300" s="395"/>
      <c r="KT300" s="395"/>
      <c r="KU300" s="395"/>
      <c r="KV300" s="395"/>
      <c r="KW300" s="395"/>
      <c r="KX300" s="395"/>
      <c r="KY300" s="395"/>
      <c r="KZ300" s="395"/>
      <c r="LA300" s="395"/>
      <c r="LB300" s="395"/>
      <c r="LC300" s="395"/>
      <c r="LD300" s="395"/>
      <c r="LE300" s="395"/>
      <c r="LF300" s="395"/>
      <c r="LG300" s="395"/>
      <c r="LH300" s="395"/>
      <c r="LI300" s="395"/>
      <c r="LJ300" s="395"/>
      <c r="LK300" s="395"/>
      <c r="LL300" s="395"/>
      <c r="LM300" s="395"/>
      <c r="LN300" s="395"/>
      <c r="LO300" s="395"/>
      <c r="LP300" s="395"/>
      <c r="LQ300" s="395"/>
      <c r="LR300" s="395"/>
      <c r="LS300" s="395"/>
      <c r="LT300" s="395"/>
      <c r="LU300" s="395"/>
      <c r="LV300" s="395"/>
      <c r="LW300" s="395"/>
      <c r="LX300" s="395"/>
      <c r="LY300" s="395"/>
      <c r="LZ300" s="395"/>
      <c r="MA300" s="395"/>
      <c r="MB300" s="395"/>
      <c r="MC300" s="395"/>
      <c r="MD300" s="395"/>
      <c r="ME300" s="395"/>
      <c r="MF300" s="395"/>
      <c r="MG300" s="395"/>
      <c r="MH300" s="395"/>
      <c r="MI300" s="395"/>
      <c r="MJ300" s="395"/>
      <c r="MK300" s="395"/>
      <c r="ML300" s="395"/>
      <c r="MM300" s="395"/>
      <c r="MN300" s="395"/>
      <c r="MO300" s="395"/>
      <c r="MP300" s="395"/>
      <c r="MQ300" s="395"/>
      <c r="MR300" s="395"/>
      <c r="MS300" s="395"/>
      <c r="MT300" s="395"/>
      <c r="MU300" s="395"/>
      <c r="MV300" s="395"/>
      <c r="MW300" s="395"/>
      <c r="MX300" s="395"/>
      <c r="MY300" s="395"/>
      <c r="MZ300" s="395"/>
      <c r="NA300" s="395"/>
      <c r="NB300" s="395"/>
      <c r="NC300" s="395"/>
      <c r="ND300" s="395"/>
      <c r="NE300" s="395"/>
      <c r="NF300" s="395"/>
      <c r="NG300" s="489"/>
      <c r="NH300" s="475">
        <v>2.4355195929443934</v>
      </c>
      <c r="NI300" s="475">
        <v>20.268394052483238</v>
      </c>
      <c r="NJ300" s="475">
        <v>2.5218255947337842</v>
      </c>
      <c r="NK300" s="475">
        <v>4636.6517759999997</v>
      </c>
      <c r="NL300" s="475">
        <v>15.352350634394355</v>
      </c>
      <c r="NM300" s="475">
        <v>0.15463299999999996</v>
      </c>
      <c r="NN300" s="475">
        <v>0.44457000000000002</v>
      </c>
      <c r="NO300" s="475">
        <v>4.5100999999999995E-2</v>
      </c>
      <c r="NP300" s="475">
        <v>2.9293914973324901E-2</v>
      </c>
      <c r="NQ300" s="475">
        <v>0.38453134718752863</v>
      </c>
      <c r="NR300" s="475">
        <v>1.261309270542792</v>
      </c>
      <c r="NS300" s="475">
        <v>0</v>
      </c>
      <c r="NT300" s="475">
        <v>11.260377979290579</v>
      </c>
      <c r="NU300" s="475">
        <v>0.43244914329407758</v>
      </c>
      <c r="NV300" s="475">
        <v>0</v>
      </c>
      <c r="NW300" s="475">
        <v>0.37437137903419726</v>
      </c>
      <c r="NX300" s="475">
        <v>0</v>
      </c>
      <c r="NY300" s="475">
        <v>0</v>
      </c>
      <c r="NZ300" s="475">
        <v>0.93641968509852835</v>
      </c>
      <c r="OA300" s="475">
        <v>2.0340505050511788E-2</v>
      </c>
      <c r="OB300" s="475">
        <v>0.25</v>
      </c>
      <c r="OC300" s="475">
        <v>0.91905950924163393</v>
      </c>
      <c r="OD300" s="475">
        <v>5.6015756375378597E-9</v>
      </c>
      <c r="OE300" s="475">
        <v>4.86989366773354E-8</v>
      </c>
      <c r="OF300" s="475">
        <v>0.1100000202655792</v>
      </c>
      <c r="OG300" s="475">
        <v>7.3517557978630063E-2</v>
      </c>
      <c r="OH300" s="475">
        <v>0.32340321158641383</v>
      </c>
      <c r="OI300" s="475">
        <v>0.11</v>
      </c>
      <c r="OJ300" s="475">
        <v>4.5499999999999999E-2</v>
      </c>
      <c r="OK300" s="475">
        <v>5.6887500000000008E-2</v>
      </c>
      <c r="OL300" s="475">
        <v>0.80121455965825672</v>
      </c>
      <c r="OM300" s="475" t="s">
        <v>1395</v>
      </c>
      <c r="ON300" s="475">
        <v>1</v>
      </c>
      <c r="OO300" s="475">
        <v>289</v>
      </c>
      <c r="OP300" s="490"/>
      <c r="OQ300" s="491" t="s">
        <v>1395</v>
      </c>
      <c r="OR300" s="478" t="s">
        <v>1395</v>
      </c>
      <c r="OS300" s="479">
        <v>675230</v>
      </c>
      <c r="OT300" s="479">
        <v>2033</v>
      </c>
      <c r="OU300" s="479" t="s">
        <v>1395</v>
      </c>
      <c r="OV300" s="479" t="s">
        <v>1395</v>
      </c>
      <c r="OW300" s="479">
        <v>0</v>
      </c>
      <c r="OX300" s="479">
        <v>1</v>
      </c>
      <c r="OY300" s="480">
        <v>1</v>
      </c>
      <c r="OZ300" s="480">
        <v>0.78840596031171539</v>
      </c>
      <c r="PA300" s="481"/>
      <c r="PB300" s="482">
        <v>2.4355195929443934</v>
      </c>
      <c r="PC300" s="483"/>
      <c r="PD300" s="478">
        <v>296.82980374648071</v>
      </c>
      <c r="PE300" s="479">
        <v>2.2435520835810049E-5</v>
      </c>
      <c r="PF300" s="479">
        <v>423.40921949814231</v>
      </c>
      <c r="PG300" s="480">
        <v>2.4355195929443934</v>
      </c>
      <c r="PH300" s="483"/>
      <c r="PI300" s="478">
        <v>2.4355195929443934</v>
      </c>
      <c r="PJ300" s="479">
        <v>161325</v>
      </c>
      <c r="PK300" s="479">
        <v>575</v>
      </c>
      <c r="PL300" s="479">
        <v>9.4644839326099017E-3</v>
      </c>
      <c r="PM300" s="484">
        <v>36</v>
      </c>
      <c r="PN300" s="479">
        <v>6768</v>
      </c>
      <c r="PO300" s="485">
        <v>2030</v>
      </c>
      <c r="PP300" s="479">
        <v>33</v>
      </c>
      <c r="PQ300" s="479">
        <v>0</v>
      </c>
      <c r="PR300" s="486" t="s">
        <v>2192</v>
      </c>
      <c r="PS300" s="486" t="s">
        <v>1595</v>
      </c>
      <c r="PT300" s="479">
        <v>1</v>
      </c>
      <c r="PU300" s="487" t="s">
        <v>2191</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row>
    <row r="301" spans="1:457" x14ac:dyDescent="0.35">
      <c r="A301" s="459" t="s">
        <v>2193</v>
      </c>
      <c r="B301" s="460">
        <v>2.4449840768770033</v>
      </c>
      <c r="C301" s="488">
        <f>NPV(About!A$94,'H2 Data'!AE$2:BH$2)/30*AB301+B301</f>
        <v>3.7650881345056031</v>
      </c>
      <c r="D301" s="462" t="s">
        <v>1592</v>
      </c>
      <c r="E301" s="463" t="s">
        <v>2193</v>
      </c>
      <c r="F301" s="463" t="s">
        <v>1391</v>
      </c>
      <c r="G301" s="463" t="s">
        <v>1593</v>
      </c>
      <c r="H301" s="463" t="s">
        <v>2173</v>
      </c>
      <c r="I301" s="463" t="s">
        <v>1595</v>
      </c>
      <c r="J301" s="464">
        <v>2034</v>
      </c>
      <c r="K301" s="465">
        <v>575</v>
      </c>
      <c r="L301" s="466">
        <v>0.95</v>
      </c>
      <c r="M301" s="466">
        <v>2.3300000000000001E-2</v>
      </c>
      <c r="N301" s="466">
        <v>0.25</v>
      </c>
      <c r="O301" s="471">
        <v>0.11</v>
      </c>
      <c r="P301" s="465">
        <v>1</v>
      </c>
      <c r="Q301" s="465">
        <v>2</v>
      </c>
      <c r="R301" s="465">
        <v>30</v>
      </c>
      <c r="S301" s="467" t="s">
        <v>1395</v>
      </c>
      <c r="T301" s="468">
        <v>46017</v>
      </c>
      <c r="U301" s="468">
        <v>453595</v>
      </c>
      <c r="V301" s="468">
        <v>157772</v>
      </c>
      <c r="W301" s="468">
        <v>31554.000000000004</v>
      </c>
      <c r="X301" s="465">
        <v>0</v>
      </c>
      <c r="Y301" s="469" t="s">
        <v>2174</v>
      </c>
      <c r="Z301" s="470">
        <v>18.559999999999999</v>
      </c>
      <c r="AA301" s="469" t="s">
        <v>1397</v>
      </c>
      <c r="AB301" s="465">
        <v>8.9999999999999993E-3</v>
      </c>
      <c r="AC301" s="466">
        <v>0.7</v>
      </c>
      <c r="AD301" s="466">
        <v>0.7</v>
      </c>
      <c r="AE301" s="466">
        <v>0.7</v>
      </c>
      <c r="AF301" s="467" t="s">
        <v>1398</v>
      </c>
      <c r="AG301" s="465">
        <v>453</v>
      </c>
      <c r="AH301" s="465">
        <v>453</v>
      </c>
      <c r="AI301" s="465">
        <v>453</v>
      </c>
      <c r="AJ301" s="465">
        <v>30</v>
      </c>
      <c r="AK301" s="469" t="s">
        <v>1399</v>
      </c>
      <c r="AL301" s="466">
        <v>1</v>
      </c>
      <c r="AM301" s="466">
        <v>0</v>
      </c>
      <c r="AN301" s="469" t="s">
        <v>1400</v>
      </c>
      <c r="AO301" s="466"/>
      <c r="AP301" s="466"/>
      <c r="AQ301" s="466"/>
      <c r="AR301" s="466"/>
      <c r="AS301" s="466"/>
      <c r="AT301" s="466"/>
      <c r="AU301" s="466"/>
      <c r="AV301" s="466"/>
      <c r="AW301" s="466"/>
      <c r="AX301" s="466"/>
      <c r="AY301" s="466"/>
      <c r="AZ301" s="466"/>
      <c r="BA301" s="466"/>
      <c r="BB301" s="466"/>
      <c r="BC301" s="466"/>
      <c r="BD301" s="466"/>
      <c r="BE301" s="466"/>
      <c r="BF301" s="466"/>
      <c r="BG301" s="466"/>
      <c r="BH301" s="466"/>
      <c r="BI301" s="466"/>
      <c r="BJ301" s="466"/>
      <c r="BK301" s="466"/>
      <c r="BL301" s="466"/>
      <c r="BM301" s="466"/>
      <c r="BN301" s="466"/>
      <c r="BO301" s="466"/>
      <c r="BP301" s="466"/>
      <c r="BQ301" s="466"/>
      <c r="BR301" s="466"/>
      <c r="BS301" s="466"/>
      <c r="BT301" s="466"/>
      <c r="BU301" s="466"/>
      <c r="BV301" s="466"/>
      <c r="BW301" s="466"/>
      <c r="BX301" s="466"/>
      <c r="BY301" s="466"/>
      <c r="BZ301" s="466"/>
      <c r="CA301" s="466"/>
      <c r="CB301" s="466"/>
      <c r="CC301" s="466"/>
      <c r="CD301" s="466"/>
      <c r="CE301" s="466"/>
      <c r="CF301" s="466"/>
      <c r="CG301" s="466"/>
      <c r="CH301" s="466"/>
      <c r="CI301" s="466"/>
      <c r="CJ301" s="466"/>
      <c r="CK301" s="466"/>
      <c r="CL301" s="466"/>
      <c r="CM301" s="466"/>
      <c r="CN301" s="466"/>
      <c r="CO301" s="466"/>
      <c r="CP301" s="466"/>
      <c r="CQ301" s="466"/>
      <c r="CR301" s="466"/>
      <c r="CS301" s="466"/>
      <c r="CT301" s="466"/>
      <c r="CU301" s="466"/>
      <c r="CV301" s="466"/>
      <c r="CW301" s="466"/>
      <c r="CX301" s="466"/>
      <c r="CY301" s="466"/>
      <c r="CZ301" s="466"/>
      <c r="DA301" s="466"/>
      <c r="DB301" s="466"/>
      <c r="DC301" s="466"/>
      <c r="DD301" s="466"/>
      <c r="DE301" s="466"/>
      <c r="DF301" s="466"/>
      <c r="DG301" s="466"/>
      <c r="DH301" s="466"/>
      <c r="DI301" s="466"/>
      <c r="DJ301" s="466"/>
      <c r="DK301" s="466"/>
      <c r="DL301" s="466"/>
      <c r="DM301" s="466"/>
      <c r="DN301" s="466"/>
      <c r="DO301" s="466"/>
      <c r="DP301" s="466"/>
      <c r="DQ301" s="466"/>
      <c r="DR301" s="466"/>
      <c r="DS301" s="466"/>
      <c r="DT301" s="466"/>
      <c r="DU301" s="466"/>
      <c r="DV301" s="466"/>
      <c r="DW301" s="471"/>
      <c r="DX301" s="466"/>
      <c r="DY301" s="466"/>
      <c r="DZ301" s="466"/>
      <c r="EA301" s="466"/>
      <c r="EB301" s="466"/>
      <c r="EC301" s="466"/>
      <c r="ED301" s="466"/>
      <c r="EE301" s="466"/>
      <c r="EF301" s="466"/>
      <c r="EG301" s="466"/>
      <c r="EH301" s="466"/>
      <c r="EI301" s="466"/>
      <c r="EJ301" s="466"/>
      <c r="EK301" s="465"/>
      <c r="EL301" s="465"/>
      <c r="EM301" s="465"/>
      <c r="EN301" s="465"/>
      <c r="EO301" s="466"/>
      <c r="EP301" s="466"/>
      <c r="EQ301" s="466"/>
      <c r="ER301" s="465"/>
      <c r="ES301" s="465"/>
      <c r="ET301" s="465"/>
      <c r="EU301" s="465"/>
      <c r="EV301" s="465"/>
      <c r="EW301" s="467"/>
      <c r="EX301" s="467" t="s">
        <v>1401</v>
      </c>
      <c r="EY301" s="467">
        <v>0</v>
      </c>
      <c r="EZ301" s="467">
        <v>0</v>
      </c>
      <c r="FA301" s="467">
        <v>0</v>
      </c>
      <c r="FB301" s="469" t="s">
        <v>1402</v>
      </c>
      <c r="FC301" s="467">
        <v>62.117280000000001</v>
      </c>
      <c r="FD301" s="469" t="s">
        <v>2175</v>
      </c>
      <c r="FE301" s="467">
        <v>1589.991</v>
      </c>
      <c r="FF301" s="469" t="s">
        <v>1404</v>
      </c>
      <c r="FG301" s="467">
        <v>0</v>
      </c>
      <c r="FH301" s="469" t="s">
        <v>1405</v>
      </c>
      <c r="FI301" s="467">
        <v>0</v>
      </c>
      <c r="FJ301" s="469" t="s">
        <v>1405</v>
      </c>
      <c r="FK301" s="467">
        <v>0</v>
      </c>
      <c r="FL301" s="472">
        <v>0</v>
      </c>
      <c r="FM301" s="473">
        <v>0</v>
      </c>
      <c r="FN301" s="473">
        <v>0</v>
      </c>
      <c r="FO301" s="473">
        <v>0</v>
      </c>
      <c r="FP301" s="473">
        <v>0</v>
      </c>
      <c r="FQ301" s="473">
        <v>0</v>
      </c>
      <c r="FR301" s="473">
        <v>0</v>
      </c>
      <c r="FS301" s="473">
        <v>0</v>
      </c>
      <c r="FT301" s="473">
        <v>0</v>
      </c>
      <c r="FU301" s="473">
        <v>0</v>
      </c>
      <c r="FV301" s="473">
        <v>0</v>
      </c>
      <c r="FW301" s="473">
        <v>0</v>
      </c>
      <c r="FX301" s="473">
        <v>0</v>
      </c>
      <c r="FY301" s="473">
        <v>0</v>
      </c>
      <c r="FZ301" s="473">
        <v>0</v>
      </c>
      <c r="GA301" s="473">
        <v>0</v>
      </c>
      <c r="GB301" s="473">
        <v>0</v>
      </c>
      <c r="GC301" s="473">
        <v>0</v>
      </c>
      <c r="GD301" s="473">
        <v>0</v>
      </c>
      <c r="GE301" s="473">
        <v>0</v>
      </c>
      <c r="GF301" s="473">
        <v>0</v>
      </c>
      <c r="GG301" s="473">
        <v>0</v>
      </c>
      <c r="GH301" s="473">
        <v>0</v>
      </c>
      <c r="GI301" s="473">
        <v>0</v>
      </c>
      <c r="GJ301" s="473">
        <v>0</v>
      </c>
      <c r="GK301" s="473">
        <v>0</v>
      </c>
      <c r="GL301" s="473">
        <v>0</v>
      </c>
      <c r="GM301" s="473">
        <v>0</v>
      </c>
      <c r="GN301" s="473">
        <v>0</v>
      </c>
      <c r="GO301" s="473">
        <v>0</v>
      </c>
      <c r="GP301" s="473">
        <v>0</v>
      </c>
      <c r="GQ301" s="473">
        <v>0</v>
      </c>
      <c r="GR301" s="473">
        <v>0</v>
      </c>
      <c r="GS301" s="473">
        <v>0</v>
      </c>
      <c r="GT301" s="473">
        <v>0</v>
      </c>
      <c r="GU301" s="473">
        <v>0</v>
      </c>
      <c r="GV301" s="473">
        <v>0</v>
      </c>
      <c r="GW301" s="473">
        <v>0</v>
      </c>
      <c r="GX301" s="473">
        <v>0</v>
      </c>
      <c r="GY301" s="473">
        <v>0</v>
      </c>
      <c r="GZ301" s="473">
        <v>0</v>
      </c>
      <c r="HA301" s="473">
        <v>0</v>
      </c>
      <c r="HB301" s="473">
        <v>0</v>
      </c>
      <c r="HC301" s="473">
        <v>0</v>
      </c>
      <c r="HD301" s="473">
        <v>0</v>
      </c>
      <c r="HE301" s="473">
        <v>0</v>
      </c>
      <c r="HF301" s="473">
        <v>0</v>
      </c>
      <c r="HG301" s="473">
        <v>0</v>
      </c>
      <c r="HH301" s="473">
        <v>0</v>
      </c>
      <c r="HI301" s="473">
        <v>0</v>
      </c>
      <c r="HJ301" s="473">
        <v>0</v>
      </c>
      <c r="HK301" s="473">
        <v>0</v>
      </c>
      <c r="HL301" s="473">
        <v>0</v>
      </c>
      <c r="HM301" s="473">
        <v>0</v>
      </c>
      <c r="HN301" s="473">
        <v>0</v>
      </c>
      <c r="HO301" s="473">
        <v>0</v>
      </c>
      <c r="HP301" s="473">
        <v>0</v>
      </c>
      <c r="HQ301" s="473">
        <v>0</v>
      </c>
      <c r="HR301" s="473">
        <v>0</v>
      </c>
      <c r="HS301" s="473">
        <v>0</v>
      </c>
      <c r="HT301" s="473">
        <v>0</v>
      </c>
      <c r="HU301" s="473">
        <v>0</v>
      </c>
      <c r="HV301" s="473">
        <v>0</v>
      </c>
      <c r="HW301" s="473">
        <v>0</v>
      </c>
      <c r="HX301" s="473">
        <v>0</v>
      </c>
      <c r="HY301" s="473">
        <v>0</v>
      </c>
      <c r="HZ301" s="473">
        <v>0</v>
      </c>
      <c r="IA301" s="473">
        <v>0</v>
      </c>
      <c r="IB301" s="473">
        <v>0</v>
      </c>
      <c r="IC301" s="473">
        <v>0</v>
      </c>
      <c r="ID301" s="473">
        <v>0</v>
      </c>
      <c r="IE301" s="473">
        <v>0</v>
      </c>
      <c r="IF301" s="473">
        <v>0</v>
      </c>
      <c r="IG301" s="473">
        <v>0</v>
      </c>
      <c r="IH301" s="473">
        <v>0</v>
      </c>
      <c r="II301" s="473">
        <v>0</v>
      </c>
      <c r="IJ301" s="473">
        <v>0</v>
      </c>
      <c r="IK301" s="473">
        <v>0</v>
      </c>
      <c r="IL301" s="473">
        <v>0</v>
      </c>
      <c r="IM301" s="473">
        <v>0</v>
      </c>
      <c r="IN301" s="473">
        <v>0</v>
      </c>
      <c r="IO301" s="473">
        <v>0</v>
      </c>
      <c r="IP301" s="473">
        <v>0</v>
      </c>
      <c r="IQ301" s="473">
        <v>0</v>
      </c>
      <c r="IR301" s="473">
        <v>0</v>
      </c>
      <c r="IS301" s="473">
        <v>0</v>
      </c>
      <c r="IT301" s="473">
        <v>0</v>
      </c>
      <c r="IU301" s="473">
        <v>0</v>
      </c>
      <c r="IV301" s="473">
        <v>0</v>
      </c>
      <c r="IW301" s="473">
        <v>0</v>
      </c>
      <c r="IX301" s="473">
        <v>0</v>
      </c>
      <c r="IY301" s="473">
        <v>0</v>
      </c>
      <c r="IZ301" s="473">
        <v>0</v>
      </c>
      <c r="JA301" s="473">
        <v>0</v>
      </c>
      <c r="JB301" s="473">
        <v>0</v>
      </c>
      <c r="JC301" s="473">
        <v>0</v>
      </c>
      <c r="JD301" s="473">
        <v>0</v>
      </c>
      <c r="JE301" s="473">
        <v>0</v>
      </c>
      <c r="JF301" s="473">
        <v>0</v>
      </c>
      <c r="JG301" s="473">
        <v>0</v>
      </c>
      <c r="JH301" s="473">
        <v>0</v>
      </c>
      <c r="JI301" s="467" t="s">
        <v>1416</v>
      </c>
      <c r="JJ301" s="467" t="s">
        <v>1416</v>
      </c>
      <c r="JK301" s="395"/>
      <c r="JL301" s="395"/>
      <c r="JM301" s="395"/>
      <c r="JN301" s="395"/>
      <c r="JO301" s="395"/>
      <c r="JP301" s="395"/>
      <c r="JQ301" s="395"/>
      <c r="JR301" s="395"/>
      <c r="JS301" s="395"/>
      <c r="JT301" s="395"/>
      <c r="JU301" s="395"/>
      <c r="JV301" s="395"/>
      <c r="JW301" s="395"/>
      <c r="JX301" s="395"/>
      <c r="JY301" s="395"/>
      <c r="JZ301" s="395"/>
      <c r="KA301" s="395"/>
      <c r="KB301" s="395"/>
      <c r="KC301" s="395"/>
      <c r="KD301" s="395"/>
      <c r="KE301" s="395"/>
      <c r="KF301" s="395"/>
      <c r="KG301" s="395"/>
      <c r="KH301" s="395"/>
      <c r="KI301" s="395"/>
      <c r="KJ301" s="395"/>
      <c r="KK301" s="395"/>
      <c r="KL301" s="395"/>
      <c r="KM301" s="395"/>
      <c r="KN301" s="395"/>
      <c r="KO301" s="395"/>
      <c r="KP301" s="395"/>
      <c r="KQ301" s="395"/>
      <c r="KR301" s="395"/>
      <c r="KS301" s="395"/>
      <c r="KT301" s="395"/>
      <c r="KU301" s="395"/>
      <c r="KV301" s="395"/>
      <c r="KW301" s="395"/>
      <c r="KX301" s="395"/>
      <c r="KY301" s="395"/>
      <c r="KZ301" s="395"/>
      <c r="LA301" s="395"/>
      <c r="LB301" s="395"/>
      <c r="LC301" s="395"/>
      <c r="LD301" s="395"/>
      <c r="LE301" s="395"/>
      <c r="LF301" s="395"/>
      <c r="LG301" s="395"/>
      <c r="LH301" s="395"/>
      <c r="LI301" s="395"/>
      <c r="LJ301" s="395"/>
      <c r="LK301" s="395"/>
      <c r="LL301" s="395"/>
      <c r="LM301" s="395"/>
      <c r="LN301" s="395"/>
      <c r="LO301" s="395"/>
      <c r="LP301" s="395"/>
      <c r="LQ301" s="395"/>
      <c r="LR301" s="395"/>
      <c r="LS301" s="395"/>
      <c r="LT301" s="395"/>
      <c r="LU301" s="395"/>
      <c r="LV301" s="395"/>
      <c r="LW301" s="395"/>
      <c r="LX301" s="395"/>
      <c r="LY301" s="395"/>
      <c r="LZ301" s="395"/>
      <c r="MA301" s="395"/>
      <c r="MB301" s="395"/>
      <c r="MC301" s="395"/>
      <c r="MD301" s="395"/>
      <c r="ME301" s="395"/>
      <c r="MF301" s="395"/>
      <c r="MG301" s="395"/>
      <c r="MH301" s="395"/>
      <c r="MI301" s="395"/>
      <c r="MJ301" s="395"/>
      <c r="MK301" s="395"/>
      <c r="ML301" s="395"/>
      <c r="MM301" s="395"/>
      <c r="MN301" s="395"/>
      <c r="MO301" s="395"/>
      <c r="MP301" s="395"/>
      <c r="MQ301" s="395"/>
      <c r="MR301" s="395"/>
      <c r="MS301" s="395"/>
      <c r="MT301" s="395"/>
      <c r="MU301" s="395"/>
      <c r="MV301" s="395"/>
      <c r="MW301" s="395"/>
      <c r="MX301" s="395"/>
      <c r="MY301" s="395"/>
      <c r="MZ301" s="395"/>
      <c r="NA301" s="395"/>
      <c r="NB301" s="395"/>
      <c r="NC301" s="395"/>
      <c r="ND301" s="395"/>
      <c r="NE301" s="395"/>
      <c r="NF301" s="395"/>
      <c r="NG301" s="489"/>
      <c r="NH301" s="475">
        <v>2.4449840768770033</v>
      </c>
      <c r="NI301" s="475">
        <v>20.347157487770417</v>
      </c>
      <c r="NJ301" s="475">
        <v>2.5605349026151423</v>
      </c>
      <c r="NK301" s="475">
        <v>4636.6517759999997</v>
      </c>
      <c r="NL301" s="475">
        <v>15.411832575422933</v>
      </c>
      <c r="NM301" s="475">
        <v>0.157772</v>
      </c>
      <c r="NN301" s="475">
        <v>0.45359500000000003</v>
      </c>
      <c r="NO301" s="475">
        <v>4.6017000000000002E-2</v>
      </c>
      <c r="NP301" s="475">
        <v>2.9755245383505442E-2</v>
      </c>
      <c r="NQ301" s="475">
        <v>0.39033914955589288</v>
      </c>
      <c r="NR301" s="475">
        <v>1.2869237811369671</v>
      </c>
      <c r="NS301" s="475">
        <v>0</v>
      </c>
      <c r="NT301" s="475">
        <v>11.431084273570372</v>
      </c>
      <c r="NU301" s="475">
        <v>0.44122443015011376</v>
      </c>
      <c r="NV301" s="475">
        <v>0</v>
      </c>
      <c r="NW301" s="475">
        <v>0.33174659661367883</v>
      </c>
      <c r="NX301" s="475">
        <v>0</v>
      </c>
      <c r="NY301" s="475">
        <v>0</v>
      </c>
      <c r="NZ301" s="475">
        <v>0.81361985362889278</v>
      </c>
      <c r="OA301" s="475">
        <v>2.0339831649829762E-2</v>
      </c>
      <c r="OB301" s="475">
        <v>0.25</v>
      </c>
      <c r="OC301" s="475">
        <v>0.89523197783878516</v>
      </c>
      <c r="OD301" s="475">
        <v>-4.998336302273291E-15</v>
      </c>
      <c r="OE301" s="475">
        <v>-4.3454499024389653E-14</v>
      </c>
      <c r="OF301" s="475">
        <v>0.1099999964237213</v>
      </c>
      <c r="OG301" s="475">
        <v>7.1014925837516812E-2</v>
      </c>
      <c r="OH301" s="475">
        <v>0.30819583946942974</v>
      </c>
      <c r="OI301" s="475">
        <v>0.11</v>
      </c>
      <c r="OJ301" s="475">
        <v>4.53E-2</v>
      </c>
      <c r="OK301" s="475">
        <v>5.6782500000000007E-2</v>
      </c>
      <c r="OL301" s="475">
        <v>0.78526464055446321</v>
      </c>
      <c r="OM301" s="475" t="s">
        <v>1395</v>
      </c>
      <c r="ON301" s="475">
        <v>1</v>
      </c>
      <c r="OO301" s="475">
        <v>290</v>
      </c>
      <c r="OP301" s="490"/>
      <c r="OQ301" s="491" t="s">
        <v>1395</v>
      </c>
      <c r="OR301" s="478" t="s">
        <v>1395</v>
      </c>
      <c r="OS301" s="479">
        <v>688938</v>
      </c>
      <c r="OT301" s="479">
        <v>2034</v>
      </c>
      <c r="OU301" s="479" t="s">
        <v>1395</v>
      </c>
      <c r="OV301" s="479" t="s">
        <v>1395</v>
      </c>
      <c r="OW301" s="479">
        <v>0</v>
      </c>
      <c r="OX301" s="479">
        <v>1</v>
      </c>
      <c r="OY301" s="480">
        <v>1</v>
      </c>
      <c r="OZ301" s="480">
        <v>0.77269049556403557</v>
      </c>
      <c r="PA301" s="481"/>
      <c r="PB301" s="482">
        <v>2.4449840768770033</v>
      </c>
      <c r="PC301" s="483"/>
      <c r="PD301" s="478">
        <v>296.82673601809677</v>
      </c>
      <c r="PE301" s="479">
        <v>-1.9620886895195425E-11</v>
      </c>
      <c r="PF301" s="479">
        <v>404.221559942</v>
      </c>
      <c r="PG301" s="480">
        <v>2.4449840768770033</v>
      </c>
      <c r="PH301" s="483"/>
      <c r="PI301" s="478">
        <v>2.4449840768770033</v>
      </c>
      <c r="PJ301" s="479">
        <v>161900</v>
      </c>
      <c r="PK301" s="479">
        <v>575</v>
      </c>
      <c r="PL301" s="479">
        <v>4.5378310437564906E-3</v>
      </c>
      <c r="PM301" s="484">
        <v>36</v>
      </c>
      <c r="PN301" s="479">
        <v>6732</v>
      </c>
      <c r="PO301" s="485">
        <v>2031</v>
      </c>
      <c r="PP301" s="479">
        <v>33</v>
      </c>
      <c r="PQ301" s="479">
        <v>0</v>
      </c>
      <c r="PR301" s="486" t="s">
        <v>2194</v>
      </c>
      <c r="PS301" s="486" t="s">
        <v>1595</v>
      </c>
      <c r="PT301" s="479">
        <v>1</v>
      </c>
      <c r="PU301" s="487" t="s">
        <v>2193</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row>
    <row r="302" spans="1:457" x14ac:dyDescent="0.35">
      <c r="A302" s="459" t="s">
        <v>2195</v>
      </c>
      <c r="B302" s="460">
        <v>2.4495219079207597</v>
      </c>
      <c r="C302" s="488">
        <f>NPV(About!A$94,'H2 Data'!AE$2:BH$2)/30*AB302+B302</f>
        <v>3.7696259655493596</v>
      </c>
      <c r="D302" s="462" t="s">
        <v>1592</v>
      </c>
      <c r="E302" s="463" t="s">
        <v>2195</v>
      </c>
      <c r="F302" s="463" t="s">
        <v>1391</v>
      </c>
      <c r="G302" s="463" t="s">
        <v>1593</v>
      </c>
      <c r="H302" s="463" t="s">
        <v>2173</v>
      </c>
      <c r="I302" s="463" t="s">
        <v>1595</v>
      </c>
      <c r="J302" s="464">
        <v>2035</v>
      </c>
      <c r="K302" s="465">
        <v>575</v>
      </c>
      <c r="L302" s="466">
        <v>0.95</v>
      </c>
      <c r="M302" s="466">
        <v>2.3300000000000001E-2</v>
      </c>
      <c r="N302" s="466">
        <v>0.25</v>
      </c>
      <c r="O302" s="471">
        <v>0.11</v>
      </c>
      <c r="P302" s="465">
        <v>1</v>
      </c>
      <c r="Q302" s="465">
        <v>2</v>
      </c>
      <c r="R302" s="465">
        <v>30</v>
      </c>
      <c r="S302" s="467" t="s">
        <v>1395</v>
      </c>
      <c r="T302" s="468">
        <v>46951</v>
      </c>
      <c r="U302" s="468">
        <v>462803</v>
      </c>
      <c r="V302" s="468">
        <v>160975</v>
      </c>
      <c r="W302" s="468">
        <v>32193.999999999996</v>
      </c>
      <c r="X302" s="465">
        <v>0</v>
      </c>
      <c r="Y302" s="469" t="s">
        <v>2174</v>
      </c>
      <c r="Z302" s="470">
        <v>18.559999999999999</v>
      </c>
      <c r="AA302" s="469" t="s">
        <v>1397</v>
      </c>
      <c r="AB302" s="465">
        <v>8.9999999999999993E-3</v>
      </c>
      <c r="AC302" s="466">
        <v>0.7</v>
      </c>
      <c r="AD302" s="466">
        <v>0.7</v>
      </c>
      <c r="AE302" s="466">
        <v>0.7</v>
      </c>
      <c r="AF302" s="467" t="s">
        <v>1398</v>
      </c>
      <c r="AG302" s="465">
        <v>451</v>
      </c>
      <c r="AH302" s="465">
        <v>451</v>
      </c>
      <c r="AI302" s="465">
        <v>451</v>
      </c>
      <c r="AJ302" s="465">
        <v>30</v>
      </c>
      <c r="AK302" s="469" t="s">
        <v>1399</v>
      </c>
      <c r="AL302" s="466">
        <v>1</v>
      </c>
      <c r="AM302" s="466">
        <v>0</v>
      </c>
      <c r="AN302" s="469" t="s">
        <v>1400</v>
      </c>
      <c r="AO302" s="466"/>
      <c r="AP302" s="466"/>
      <c r="AQ302" s="466"/>
      <c r="AR302" s="466"/>
      <c r="AS302" s="466"/>
      <c r="AT302" s="466"/>
      <c r="AU302" s="466"/>
      <c r="AV302" s="466"/>
      <c r="AW302" s="466"/>
      <c r="AX302" s="466"/>
      <c r="AY302" s="466"/>
      <c r="AZ302" s="466"/>
      <c r="BA302" s="466"/>
      <c r="BB302" s="466"/>
      <c r="BC302" s="466"/>
      <c r="BD302" s="466"/>
      <c r="BE302" s="466"/>
      <c r="BF302" s="466"/>
      <c r="BG302" s="466"/>
      <c r="BH302" s="466"/>
      <c r="BI302" s="466"/>
      <c r="BJ302" s="466"/>
      <c r="BK302" s="466"/>
      <c r="BL302" s="466"/>
      <c r="BM302" s="466"/>
      <c r="BN302" s="466"/>
      <c r="BO302" s="466"/>
      <c r="BP302" s="466"/>
      <c r="BQ302" s="466"/>
      <c r="BR302" s="466"/>
      <c r="BS302" s="466"/>
      <c r="BT302" s="466"/>
      <c r="BU302" s="466"/>
      <c r="BV302" s="466"/>
      <c r="BW302" s="466"/>
      <c r="BX302" s="466"/>
      <c r="BY302" s="466"/>
      <c r="BZ302" s="466"/>
      <c r="CA302" s="466"/>
      <c r="CB302" s="466"/>
      <c r="CC302" s="466"/>
      <c r="CD302" s="466"/>
      <c r="CE302" s="466"/>
      <c r="CF302" s="466"/>
      <c r="CG302" s="466"/>
      <c r="CH302" s="466"/>
      <c r="CI302" s="466"/>
      <c r="CJ302" s="466"/>
      <c r="CK302" s="466"/>
      <c r="CL302" s="466"/>
      <c r="CM302" s="466"/>
      <c r="CN302" s="466"/>
      <c r="CO302" s="466"/>
      <c r="CP302" s="466"/>
      <c r="CQ302" s="466"/>
      <c r="CR302" s="466"/>
      <c r="CS302" s="466"/>
      <c r="CT302" s="466"/>
      <c r="CU302" s="466"/>
      <c r="CV302" s="466"/>
      <c r="CW302" s="466"/>
      <c r="CX302" s="466"/>
      <c r="CY302" s="466"/>
      <c r="CZ302" s="466"/>
      <c r="DA302" s="466"/>
      <c r="DB302" s="466"/>
      <c r="DC302" s="466"/>
      <c r="DD302" s="466"/>
      <c r="DE302" s="466"/>
      <c r="DF302" s="466"/>
      <c r="DG302" s="466"/>
      <c r="DH302" s="466"/>
      <c r="DI302" s="466"/>
      <c r="DJ302" s="466"/>
      <c r="DK302" s="466"/>
      <c r="DL302" s="466"/>
      <c r="DM302" s="466"/>
      <c r="DN302" s="466"/>
      <c r="DO302" s="466"/>
      <c r="DP302" s="466"/>
      <c r="DQ302" s="466"/>
      <c r="DR302" s="466"/>
      <c r="DS302" s="466"/>
      <c r="DT302" s="466"/>
      <c r="DU302" s="466"/>
      <c r="DV302" s="466"/>
      <c r="DW302" s="471"/>
      <c r="DX302" s="466"/>
      <c r="DY302" s="466"/>
      <c r="DZ302" s="466"/>
      <c r="EA302" s="466"/>
      <c r="EB302" s="466"/>
      <c r="EC302" s="466"/>
      <c r="ED302" s="466"/>
      <c r="EE302" s="466"/>
      <c r="EF302" s="466"/>
      <c r="EG302" s="466"/>
      <c r="EH302" s="466"/>
      <c r="EI302" s="466"/>
      <c r="EJ302" s="466"/>
      <c r="EK302" s="465"/>
      <c r="EL302" s="465"/>
      <c r="EM302" s="465"/>
      <c r="EN302" s="465"/>
      <c r="EO302" s="466"/>
      <c r="EP302" s="466"/>
      <c r="EQ302" s="466"/>
      <c r="ER302" s="465"/>
      <c r="ES302" s="465"/>
      <c r="ET302" s="465"/>
      <c r="EU302" s="465"/>
      <c r="EV302" s="465"/>
      <c r="EW302" s="467"/>
      <c r="EX302" s="467" t="s">
        <v>1401</v>
      </c>
      <c r="EY302" s="467">
        <v>0</v>
      </c>
      <c r="EZ302" s="467">
        <v>0</v>
      </c>
      <c r="FA302" s="467">
        <v>0</v>
      </c>
      <c r="FB302" s="469" t="s">
        <v>1402</v>
      </c>
      <c r="FC302" s="467">
        <v>62.117280000000001</v>
      </c>
      <c r="FD302" s="469" t="s">
        <v>2175</v>
      </c>
      <c r="FE302" s="467">
        <v>1589.991</v>
      </c>
      <c r="FF302" s="469" t="s">
        <v>1404</v>
      </c>
      <c r="FG302" s="467">
        <v>0</v>
      </c>
      <c r="FH302" s="469" t="s">
        <v>1405</v>
      </c>
      <c r="FI302" s="467">
        <v>0</v>
      </c>
      <c r="FJ302" s="469" t="s">
        <v>1405</v>
      </c>
      <c r="FK302" s="467">
        <v>0</v>
      </c>
      <c r="FL302" s="472">
        <v>0</v>
      </c>
      <c r="FM302" s="473">
        <v>0</v>
      </c>
      <c r="FN302" s="473">
        <v>0</v>
      </c>
      <c r="FO302" s="473">
        <v>0</v>
      </c>
      <c r="FP302" s="473">
        <v>0</v>
      </c>
      <c r="FQ302" s="473">
        <v>0</v>
      </c>
      <c r="FR302" s="473">
        <v>0</v>
      </c>
      <c r="FS302" s="473">
        <v>0</v>
      </c>
      <c r="FT302" s="473">
        <v>0</v>
      </c>
      <c r="FU302" s="473">
        <v>0</v>
      </c>
      <c r="FV302" s="473">
        <v>0</v>
      </c>
      <c r="FW302" s="473">
        <v>0</v>
      </c>
      <c r="FX302" s="473">
        <v>0</v>
      </c>
      <c r="FY302" s="473">
        <v>0</v>
      </c>
      <c r="FZ302" s="473">
        <v>0</v>
      </c>
      <c r="GA302" s="473">
        <v>0</v>
      </c>
      <c r="GB302" s="473">
        <v>0</v>
      </c>
      <c r="GC302" s="473">
        <v>0</v>
      </c>
      <c r="GD302" s="473">
        <v>0</v>
      </c>
      <c r="GE302" s="473">
        <v>0</v>
      </c>
      <c r="GF302" s="473">
        <v>0</v>
      </c>
      <c r="GG302" s="473">
        <v>0</v>
      </c>
      <c r="GH302" s="473">
        <v>0</v>
      </c>
      <c r="GI302" s="473">
        <v>0</v>
      </c>
      <c r="GJ302" s="473">
        <v>0</v>
      </c>
      <c r="GK302" s="473">
        <v>0</v>
      </c>
      <c r="GL302" s="473">
        <v>0</v>
      </c>
      <c r="GM302" s="473">
        <v>0</v>
      </c>
      <c r="GN302" s="473">
        <v>0</v>
      </c>
      <c r="GO302" s="473">
        <v>0</v>
      </c>
      <c r="GP302" s="473">
        <v>0</v>
      </c>
      <c r="GQ302" s="473">
        <v>0</v>
      </c>
      <c r="GR302" s="473">
        <v>0</v>
      </c>
      <c r="GS302" s="473">
        <v>0</v>
      </c>
      <c r="GT302" s="473">
        <v>0</v>
      </c>
      <c r="GU302" s="473">
        <v>0</v>
      </c>
      <c r="GV302" s="473">
        <v>0</v>
      </c>
      <c r="GW302" s="473">
        <v>0</v>
      </c>
      <c r="GX302" s="473">
        <v>0</v>
      </c>
      <c r="GY302" s="473">
        <v>0</v>
      </c>
      <c r="GZ302" s="473">
        <v>0</v>
      </c>
      <c r="HA302" s="473">
        <v>0</v>
      </c>
      <c r="HB302" s="473">
        <v>0</v>
      </c>
      <c r="HC302" s="473">
        <v>0</v>
      </c>
      <c r="HD302" s="473">
        <v>0</v>
      </c>
      <c r="HE302" s="473">
        <v>0</v>
      </c>
      <c r="HF302" s="473">
        <v>0</v>
      </c>
      <c r="HG302" s="473">
        <v>0</v>
      </c>
      <c r="HH302" s="473">
        <v>0</v>
      </c>
      <c r="HI302" s="473">
        <v>0</v>
      </c>
      <c r="HJ302" s="473">
        <v>0</v>
      </c>
      <c r="HK302" s="473">
        <v>0</v>
      </c>
      <c r="HL302" s="473">
        <v>0</v>
      </c>
      <c r="HM302" s="473">
        <v>0</v>
      </c>
      <c r="HN302" s="473">
        <v>0</v>
      </c>
      <c r="HO302" s="473">
        <v>0</v>
      </c>
      <c r="HP302" s="473">
        <v>0</v>
      </c>
      <c r="HQ302" s="473">
        <v>0</v>
      </c>
      <c r="HR302" s="473">
        <v>0</v>
      </c>
      <c r="HS302" s="473">
        <v>0</v>
      </c>
      <c r="HT302" s="473">
        <v>0</v>
      </c>
      <c r="HU302" s="473">
        <v>0</v>
      </c>
      <c r="HV302" s="473">
        <v>0</v>
      </c>
      <c r="HW302" s="473">
        <v>0</v>
      </c>
      <c r="HX302" s="473">
        <v>0</v>
      </c>
      <c r="HY302" s="473">
        <v>0</v>
      </c>
      <c r="HZ302" s="473">
        <v>0</v>
      </c>
      <c r="IA302" s="473">
        <v>0</v>
      </c>
      <c r="IB302" s="473">
        <v>0</v>
      </c>
      <c r="IC302" s="473">
        <v>0</v>
      </c>
      <c r="ID302" s="473">
        <v>0</v>
      </c>
      <c r="IE302" s="473">
        <v>0</v>
      </c>
      <c r="IF302" s="473">
        <v>0</v>
      </c>
      <c r="IG302" s="473">
        <v>0</v>
      </c>
      <c r="IH302" s="473">
        <v>0</v>
      </c>
      <c r="II302" s="473">
        <v>0</v>
      </c>
      <c r="IJ302" s="473">
        <v>0</v>
      </c>
      <c r="IK302" s="473">
        <v>0</v>
      </c>
      <c r="IL302" s="473">
        <v>0</v>
      </c>
      <c r="IM302" s="473">
        <v>0</v>
      </c>
      <c r="IN302" s="473">
        <v>0</v>
      </c>
      <c r="IO302" s="473">
        <v>0</v>
      </c>
      <c r="IP302" s="473">
        <v>0</v>
      </c>
      <c r="IQ302" s="473">
        <v>0</v>
      </c>
      <c r="IR302" s="473">
        <v>0</v>
      </c>
      <c r="IS302" s="473">
        <v>0</v>
      </c>
      <c r="IT302" s="473">
        <v>0</v>
      </c>
      <c r="IU302" s="473">
        <v>0</v>
      </c>
      <c r="IV302" s="473">
        <v>0</v>
      </c>
      <c r="IW302" s="473">
        <v>0</v>
      </c>
      <c r="IX302" s="473">
        <v>0</v>
      </c>
      <c r="IY302" s="473">
        <v>0</v>
      </c>
      <c r="IZ302" s="473">
        <v>0</v>
      </c>
      <c r="JA302" s="473">
        <v>0</v>
      </c>
      <c r="JB302" s="473">
        <v>0</v>
      </c>
      <c r="JC302" s="473">
        <v>0</v>
      </c>
      <c r="JD302" s="473">
        <v>0</v>
      </c>
      <c r="JE302" s="473">
        <v>0</v>
      </c>
      <c r="JF302" s="473">
        <v>0</v>
      </c>
      <c r="JG302" s="473">
        <v>0</v>
      </c>
      <c r="JH302" s="473">
        <v>0</v>
      </c>
      <c r="JI302" s="467" t="s">
        <v>1416</v>
      </c>
      <c r="JJ302" s="467" t="s">
        <v>1416</v>
      </c>
      <c r="JK302" s="395"/>
      <c r="JL302" s="395"/>
      <c r="JM302" s="395"/>
      <c r="JN302" s="395"/>
      <c r="JO302" s="395"/>
      <c r="JP302" s="395"/>
      <c r="JQ302" s="395"/>
      <c r="JR302" s="395"/>
      <c r="JS302" s="395"/>
      <c r="JT302" s="395"/>
      <c r="JU302" s="395"/>
      <c r="JV302" s="395"/>
      <c r="JW302" s="395"/>
      <c r="JX302" s="395"/>
      <c r="JY302" s="395"/>
      <c r="JZ302" s="395"/>
      <c r="KA302" s="395"/>
      <c r="KB302" s="395"/>
      <c r="KC302" s="395"/>
      <c r="KD302" s="395"/>
      <c r="KE302" s="395"/>
      <c r="KF302" s="395"/>
      <c r="KG302" s="395"/>
      <c r="KH302" s="395"/>
      <c r="KI302" s="395"/>
      <c r="KJ302" s="395"/>
      <c r="KK302" s="395"/>
      <c r="KL302" s="395"/>
      <c r="KM302" s="395"/>
      <c r="KN302" s="395"/>
      <c r="KO302" s="395"/>
      <c r="KP302" s="395"/>
      <c r="KQ302" s="395"/>
      <c r="KR302" s="395"/>
      <c r="KS302" s="395"/>
      <c r="KT302" s="395"/>
      <c r="KU302" s="395"/>
      <c r="KV302" s="395"/>
      <c r="KW302" s="395"/>
      <c r="KX302" s="395"/>
      <c r="KY302" s="395"/>
      <c r="KZ302" s="395"/>
      <c r="LA302" s="395"/>
      <c r="LB302" s="395"/>
      <c r="LC302" s="395"/>
      <c r="LD302" s="395"/>
      <c r="LE302" s="395"/>
      <c r="LF302" s="395"/>
      <c r="LG302" s="395"/>
      <c r="LH302" s="395"/>
      <c r="LI302" s="395"/>
      <c r="LJ302" s="395"/>
      <c r="LK302" s="395"/>
      <c r="LL302" s="395"/>
      <c r="LM302" s="395"/>
      <c r="LN302" s="395"/>
      <c r="LO302" s="395"/>
      <c r="LP302" s="395"/>
      <c r="LQ302" s="395"/>
      <c r="LR302" s="395"/>
      <c r="LS302" s="395"/>
      <c r="LT302" s="395"/>
      <c r="LU302" s="395"/>
      <c r="LV302" s="395"/>
      <c r="LW302" s="395"/>
      <c r="LX302" s="395"/>
      <c r="LY302" s="395"/>
      <c r="LZ302" s="395"/>
      <c r="MA302" s="395"/>
      <c r="MB302" s="395"/>
      <c r="MC302" s="395"/>
      <c r="MD302" s="395"/>
      <c r="ME302" s="395"/>
      <c r="MF302" s="395"/>
      <c r="MG302" s="395"/>
      <c r="MH302" s="395"/>
      <c r="MI302" s="395"/>
      <c r="MJ302" s="395"/>
      <c r="MK302" s="395"/>
      <c r="ML302" s="395"/>
      <c r="MM302" s="395"/>
      <c r="MN302" s="395"/>
      <c r="MO302" s="395"/>
      <c r="MP302" s="395"/>
      <c r="MQ302" s="395"/>
      <c r="MR302" s="395"/>
      <c r="MS302" s="395"/>
      <c r="MT302" s="395"/>
      <c r="MU302" s="395"/>
      <c r="MV302" s="395"/>
      <c r="MW302" s="395"/>
      <c r="MX302" s="395"/>
      <c r="MY302" s="395"/>
      <c r="MZ302" s="395"/>
      <c r="NA302" s="395"/>
      <c r="NB302" s="395"/>
      <c r="NC302" s="395"/>
      <c r="ND302" s="395"/>
      <c r="NE302" s="395"/>
      <c r="NF302" s="395"/>
      <c r="NG302" s="489"/>
      <c r="NH302" s="475">
        <v>2.4495219079207597</v>
      </c>
      <c r="NI302" s="475">
        <v>20.384921317716561</v>
      </c>
      <c r="NJ302" s="475">
        <v>2.6001129081221626</v>
      </c>
      <c r="NK302" s="475">
        <v>4637.074943999999</v>
      </c>
      <c r="NL302" s="475">
        <v>15.442109937006387</v>
      </c>
      <c r="NM302" s="475">
        <v>0.16097500000000001</v>
      </c>
      <c r="NN302" s="475">
        <v>0.46280300000000002</v>
      </c>
      <c r="NO302" s="475">
        <v>4.6951E-2</v>
      </c>
      <c r="NP302" s="475">
        <v>3.0223194753234157E-2</v>
      </c>
      <c r="NQ302" s="475">
        <v>0.3962261793209873</v>
      </c>
      <c r="NR302" s="475">
        <v>1.3130268201752908</v>
      </c>
      <c r="NS302" s="475">
        <v>0</v>
      </c>
      <c r="NT302" s="475">
        <v>11.606686348523539</v>
      </c>
      <c r="NU302" s="475">
        <v>0.45023206930071469</v>
      </c>
      <c r="NV302" s="475">
        <v>0</v>
      </c>
      <c r="NW302" s="475">
        <v>0.27893154604145909</v>
      </c>
      <c r="NX302" s="475">
        <v>0</v>
      </c>
      <c r="NY302" s="475">
        <v>0</v>
      </c>
      <c r="NZ302" s="475">
        <v>0.66583158413792898</v>
      </c>
      <c r="OA302" s="475">
        <v>2.0339943883276247E-2</v>
      </c>
      <c r="OB302" s="475">
        <v>0.25</v>
      </c>
      <c r="OC302" s="475">
        <v>0.86133638177028926</v>
      </c>
      <c r="OD302" s="475">
        <v>-4.6759831888083106E-15</v>
      </c>
      <c r="OE302" s="475">
        <v>-4.065202792051412E-14</v>
      </c>
      <c r="OF302" s="475">
        <v>0.1099999964237213</v>
      </c>
      <c r="OG302" s="475">
        <v>6.7792972922325168E-2</v>
      </c>
      <c r="OH302" s="475">
        <v>0.29193839988312859</v>
      </c>
      <c r="OI302" s="475">
        <v>0.11</v>
      </c>
      <c r="OJ302" s="475">
        <v>4.5100000000000001E-2</v>
      </c>
      <c r="OK302" s="475">
        <v>5.6677500000000006E-2</v>
      </c>
      <c r="OL302" s="475">
        <v>0.76960777713748962</v>
      </c>
      <c r="OM302" s="475" t="s">
        <v>1395</v>
      </c>
      <c r="ON302" s="475">
        <v>1</v>
      </c>
      <c r="OO302" s="475">
        <v>291</v>
      </c>
      <c r="OP302" s="490"/>
      <c r="OQ302" s="491" t="s">
        <v>1395</v>
      </c>
      <c r="OR302" s="478" t="s">
        <v>1395</v>
      </c>
      <c r="OS302" s="479">
        <v>702923</v>
      </c>
      <c r="OT302" s="479">
        <v>2035</v>
      </c>
      <c r="OU302" s="479" t="s">
        <v>1395</v>
      </c>
      <c r="OV302" s="479" t="s">
        <v>1395</v>
      </c>
      <c r="OW302" s="479">
        <v>0</v>
      </c>
      <c r="OX302" s="479">
        <v>1</v>
      </c>
      <c r="OY302" s="480">
        <v>1</v>
      </c>
      <c r="OZ302" s="480">
        <v>0.75728771361722225</v>
      </c>
      <c r="PA302" s="481"/>
      <c r="PB302" s="482">
        <v>2.4495219079207597</v>
      </c>
      <c r="PC302" s="483"/>
      <c r="PD302" s="478">
        <v>296.81399648219951</v>
      </c>
      <c r="PE302" s="479">
        <v>-1.7989517185321871E-11</v>
      </c>
      <c r="PF302" s="479">
        <v>381.16242743158125</v>
      </c>
      <c r="PG302" s="480">
        <v>2.4495219079207597</v>
      </c>
      <c r="PH302" s="483"/>
      <c r="PI302" s="478">
        <v>2.4495219079207597</v>
      </c>
      <c r="PJ302" s="479">
        <v>162475</v>
      </c>
      <c r="PK302" s="479">
        <v>575</v>
      </c>
      <c r="PL302" s="479">
        <v>1.4039527385610207E-2</v>
      </c>
      <c r="PM302" s="484">
        <v>36</v>
      </c>
      <c r="PN302" s="479">
        <v>6696</v>
      </c>
      <c r="PO302" s="485">
        <v>2032</v>
      </c>
      <c r="PP302" s="479">
        <v>33</v>
      </c>
      <c r="PQ302" s="479">
        <v>0</v>
      </c>
      <c r="PR302" s="486" t="s">
        <v>2196</v>
      </c>
      <c r="PS302" s="486" t="s">
        <v>1595</v>
      </c>
      <c r="PT302" s="479">
        <v>1</v>
      </c>
      <c r="PU302" s="487" t="s">
        <v>2195</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row>
    <row r="303" spans="1:457" x14ac:dyDescent="0.35">
      <c r="A303" s="459" t="s">
        <v>2197</v>
      </c>
      <c r="B303" s="460">
        <v>2.46356143530637</v>
      </c>
      <c r="C303" s="488">
        <f>NPV(About!A$94,'H2 Data'!AE$2:BH$2)/30*AB303+B303</f>
        <v>3.7836654929349698</v>
      </c>
      <c r="D303" s="462" t="s">
        <v>1592</v>
      </c>
      <c r="E303" s="463" t="s">
        <v>2197</v>
      </c>
      <c r="F303" s="463" t="s">
        <v>1391</v>
      </c>
      <c r="G303" s="463" t="s">
        <v>1593</v>
      </c>
      <c r="H303" s="463" t="s">
        <v>2173</v>
      </c>
      <c r="I303" s="463" t="s">
        <v>1595</v>
      </c>
      <c r="J303" s="464">
        <v>2036</v>
      </c>
      <c r="K303" s="465">
        <v>575</v>
      </c>
      <c r="L303" s="466">
        <v>0.95</v>
      </c>
      <c r="M303" s="466">
        <v>2.3300000000000001E-2</v>
      </c>
      <c r="N303" s="466">
        <v>0.25</v>
      </c>
      <c r="O303" s="471">
        <v>0.11</v>
      </c>
      <c r="P303" s="465">
        <v>1</v>
      </c>
      <c r="Q303" s="465">
        <v>2</v>
      </c>
      <c r="R303" s="465">
        <v>30</v>
      </c>
      <c r="S303" s="467" t="s">
        <v>1395</v>
      </c>
      <c r="T303" s="468">
        <v>47904</v>
      </c>
      <c r="U303" s="468">
        <v>472198</v>
      </c>
      <c r="V303" s="468">
        <v>164243</v>
      </c>
      <c r="W303" s="468">
        <v>32848</v>
      </c>
      <c r="X303" s="465">
        <v>0</v>
      </c>
      <c r="Y303" s="469" t="s">
        <v>2174</v>
      </c>
      <c r="Z303" s="470">
        <v>18.559999999999999</v>
      </c>
      <c r="AA303" s="469" t="s">
        <v>1397</v>
      </c>
      <c r="AB303" s="465">
        <v>8.9999999999999993E-3</v>
      </c>
      <c r="AC303" s="466">
        <v>0.7</v>
      </c>
      <c r="AD303" s="466">
        <v>0.7</v>
      </c>
      <c r="AE303" s="466">
        <v>0.7</v>
      </c>
      <c r="AF303" s="467" t="s">
        <v>1398</v>
      </c>
      <c r="AG303" s="465">
        <v>450</v>
      </c>
      <c r="AH303" s="465">
        <v>450</v>
      </c>
      <c r="AI303" s="465">
        <v>450</v>
      </c>
      <c r="AJ303" s="465">
        <v>30</v>
      </c>
      <c r="AK303" s="469" t="s">
        <v>1399</v>
      </c>
      <c r="AL303" s="466">
        <v>1</v>
      </c>
      <c r="AM303" s="466">
        <v>0</v>
      </c>
      <c r="AN303" s="469" t="s">
        <v>1400</v>
      </c>
      <c r="AO303" s="466"/>
      <c r="AP303" s="466"/>
      <c r="AQ303" s="466"/>
      <c r="AR303" s="466"/>
      <c r="AS303" s="466"/>
      <c r="AT303" s="466"/>
      <c r="AU303" s="466"/>
      <c r="AV303" s="466"/>
      <c r="AW303" s="466"/>
      <c r="AX303" s="466"/>
      <c r="AY303" s="466"/>
      <c r="AZ303" s="466"/>
      <c r="BA303" s="466"/>
      <c r="BB303" s="466"/>
      <c r="BC303" s="466"/>
      <c r="BD303" s="466"/>
      <c r="BE303" s="466"/>
      <c r="BF303" s="466"/>
      <c r="BG303" s="466"/>
      <c r="BH303" s="466"/>
      <c r="BI303" s="466"/>
      <c r="BJ303" s="466"/>
      <c r="BK303" s="466"/>
      <c r="BL303" s="466"/>
      <c r="BM303" s="466"/>
      <c r="BN303" s="466"/>
      <c r="BO303" s="466"/>
      <c r="BP303" s="466"/>
      <c r="BQ303" s="466"/>
      <c r="BR303" s="466"/>
      <c r="BS303" s="466"/>
      <c r="BT303" s="466"/>
      <c r="BU303" s="466"/>
      <c r="BV303" s="466"/>
      <c r="BW303" s="466"/>
      <c r="BX303" s="466"/>
      <c r="BY303" s="466"/>
      <c r="BZ303" s="466"/>
      <c r="CA303" s="466"/>
      <c r="CB303" s="466"/>
      <c r="CC303" s="466"/>
      <c r="CD303" s="466"/>
      <c r="CE303" s="466"/>
      <c r="CF303" s="466"/>
      <c r="CG303" s="466"/>
      <c r="CH303" s="466"/>
      <c r="CI303" s="466"/>
      <c r="CJ303" s="466"/>
      <c r="CK303" s="466"/>
      <c r="CL303" s="466"/>
      <c r="CM303" s="466"/>
      <c r="CN303" s="466"/>
      <c r="CO303" s="466"/>
      <c r="CP303" s="466"/>
      <c r="CQ303" s="466"/>
      <c r="CR303" s="466"/>
      <c r="CS303" s="466"/>
      <c r="CT303" s="466"/>
      <c r="CU303" s="466"/>
      <c r="CV303" s="466"/>
      <c r="CW303" s="466"/>
      <c r="CX303" s="466"/>
      <c r="CY303" s="466"/>
      <c r="CZ303" s="466"/>
      <c r="DA303" s="466"/>
      <c r="DB303" s="466"/>
      <c r="DC303" s="466"/>
      <c r="DD303" s="466"/>
      <c r="DE303" s="466"/>
      <c r="DF303" s="466"/>
      <c r="DG303" s="466"/>
      <c r="DH303" s="466"/>
      <c r="DI303" s="466"/>
      <c r="DJ303" s="466"/>
      <c r="DK303" s="466"/>
      <c r="DL303" s="466"/>
      <c r="DM303" s="466"/>
      <c r="DN303" s="466"/>
      <c r="DO303" s="466"/>
      <c r="DP303" s="466"/>
      <c r="DQ303" s="466"/>
      <c r="DR303" s="466"/>
      <c r="DS303" s="466"/>
      <c r="DT303" s="466"/>
      <c r="DU303" s="466"/>
      <c r="DV303" s="466"/>
      <c r="DW303" s="471"/>
      <c r="DX303" s="466"/>
      <c r="DY303" s="466"/>
      <c r="DZ303" s="466"/>
      <c r="EA303" s="466"/>
      <c r="EB303" s="466"/>
      <c r="EC303" s="466"/>
      <c r="ED303" s="466"/>
      <c r="EE303" s="466"/>
      <c r="EF303" s="466"/>
      <c r="EG303" s="466"/>
      <c r="EH303" s="466"/>
      <c r="EI303" s="466"/>
      <c r="EJ303" s="466"/>
      <c r="EK303" s="465"/>
      <c r="EL303" s="465"/>
      <c r="EM303" s="465"/>
      <c r="EN303" s="465"/>
      <c r="EO303" s="466"/>
      <c r="EP303" s="466"/>
      <c r="EQ303" s="466"/>
      <c r="ER303" s="465"/>
      <c r="ES303" s="465"/>
      <c r="ET303" s="465"/>
      <c r="EU303" s="465"/>
      <c r="EV303" s="465"/>
      <c r="EW303" s="467"/>
      <c r="EX303" s="467" t="s">
        <v>1401</v>
      </c>
      <c r="EY303" s="467">
        <v>0</v>
      </c>
      <c r="EZ303" s="467">
        <v>0</v>
      </c>
      <c r="FA303" s="467">
        <v>0</v>
      </c>
      <c r="FB303" s="469" t="s">
        <v>1402</v>
      </c>
      <c r="FC303" s="467">
        <v>62.117280000000001</v>
      </c>
      <c r="FD303" s="469" t="s">
        <v>2175</v>
      </c>
      <c r="FE303" s="467">
        <v>1589.991</v>
      </c>
      <c r="FF303" s="469" t="s">
        <v>1404</v>
      </c>
      <c r="FG303" s="467">
        <v>0</v>
      </c>
      <c r="FH303" s="469" t="s">
        <v>1405</v>
      </c>
      <c r="FI303" s="467">
        <v>0</v>
      </c>
      <c r="FJ303" s="469" t="s">
        <v>1405</v>
      </c>
      <c r="FK303" s="467">
        <v>0</v>
      </c>
      <c r="FL303" s="472">
        <v>0</v>
      </c>
      <c r="FM303" s="473">
        <v>0</v>
      </c>
      <c r="FN303" s="473">
        <v>0</v>
      </c>
      <c r="FO303" s="473">
        <v>0</v>
      </c>
      <c r="FP303" s="473">
        <v>0</v>
      </c>
      <c r="FQ303" s="473">
        <v>0</v>
      </c>
      <c r="FR303" s="473">
        <v>0</v>
      </c>
      <c r="FS303" s="473">
        <v>0</v>
      </c>
      <c r="FT303" s="473">
        <v>0</v>
      </c>
      <c r="FU303" s="473">
        <v>0</v>
      </c>
      <c r="FV303" s="473">
        <v>0</v>
      </c>
      <c r="FW303" s="473">
        <v>0</v>
      </c>
      <c r="FX303" s="473">
        <v>0</v>
      </c>
      <c r="FY303" s="473">
        <v>0</v>
      </c>
      <c r="FZ303" s="473">
        <v>0</v>
      </c>
      <c r="GA303" s="473">
        <v>0</v>
      </c>
      <c r="GB303" s="473">
        <v>0</v>
      </c>
      <c r="GC303" s="473">
        <v>0</v>
      </c>
      <c r="GD303" s="473">
        <v>0</v>
      </c>
      <c r="GE303" s="473">
        <v>0</v>
      </c>
      <c r="GF303" s="473">
        <v>0</v>
      </c>
      <c r="GG303" s="473">
        <v>0</v>
      </c>
      <c r="GH303" s="473">
        <v>0</v>
      </c>
      <c r="GI303" s="473">
        <v>0</v>
      </c>
      <c r="GJ303" s="473">
        <v>0</v>
      </c>
      <c r="GK303" s="473">
        <v>0</v>
      </c>
      <c r="GL303" s="473">
        <v>0</v>
      </c>
      <c r="GM303" s="473">
        <v>0</v>
      </c>
      <c r="GN303" s="473">
        <v>0</v>
      </c>
      <c r="GO303" s="473">
        <v>0</v>
      </c>
      <c r="GP303" s="473">
        <v>0</v>
      </c>
      <c r="GQ303" s="473">
        <v>0</v>
      </c>
      <c r="GR303" s="473">
        <v>0</v>
      </c>
      <c r="GS303" s="473">
        <v>0</v>
      </c>
      <c r="GT303" s="473">
        <v>0</v>
      </c>
      <c r="GU303" s="473">
        <v>0</v>
      </c>
      <c r="GV303" s="473">
        <v>0</v>
      </c>
      <c r="GW303" s="473">
        <v>0</v>
      </c>
      <c r="GX303" s="473">
        <v>0</v>
      </c>
      <c r="GY303" s="473">
        <v>0</v>
      </c>
      <c r="GZ303" s="473">
        <v>0</v>
      </c>
      <c r="HA303" s="473">
        <v>0</v>
      </c>
      <c r="HB303" s="473">
        <v>0</v>
      </c>
      <c r="HC303" s="473">
        <v>0</v>
      </c>
      <c r="HD303" s="473">
        <v>0</v>
      </c>
      <c r="HE303" s="473">
        <v>0</v>
      </c>
      <c r="HF303" s="473">
        <v>0</v>
      </c>
      <c r="HG303" s="473">
        <v>0</v>
      </c>
      <c r="HH303" s="473">
        <v>0</v>
      </c>
      <c r="HI303" s="473">
        <v>0</v>
      </c>
      <c r="HJ303" s="473">
        <v>0</v>
      </c>
      <c r="HK303" s="473">
        <v>0</v>
      </c>
      <c r="HL303" s="473">
        <v>0</v>
      </c>
      <c r="HM303" s="473">
        <v>0</v>
      </c>
      <c r="HN303" s="473">
        <v>0</v>
      </c>
      <c r="HO303" s="473">
        <v>0</v>
      </c>
      <c r="HP303" s="473">
        <v>0</v>
      </c>
      <c r="HQ303" s="473">
        <v>0</v>
      </c>
      <c r="HR303" s="473">
        <v>0</v>
      </c>
      <c r="HS303" s="473">
        <v>0</v>
      </c>
      <c r="HT303" s="473">
        <v>0</v>
      </c>
      <c r="HU303" s="473">
        <v>0</v>
      </c>
      <c r="HV303" s="473">
        <v>0</v>
      </c>
      <c r="HW303" s="473">
        <v>0</v>
      </c>
      <c r="HX303" s="473">
        <v>0</v>
      </c>
      <c r="HY303" s="473">
        <v>0</v>
      </c>
      <c r="HZ303" s="473">
        <v>0</v>
      </c>
      <c r="IA303" s="473">
        <v>0</v>
      </c>
      <c r="IB303" s="473">
        <v>0</v>
      </c>
      <c r="IC303" s="473">
        <v>0</v>
      </c>
      <c r="ID303" s="473">
        <v>0</v>
      </c>
      <c r="IE303" s="473">
        <v>0</v>
      </c>
      <c r="IF303" s="473">
        <v>0</v>
      </c>
      <c r="IG303" s="473">
        <v>0</v>
      </c>
      <c r="IH303" s="473">
        <v>0</v>
      </c>
      <c r="II303" s="473">
        <v>0</v>
      </c>
      <c r="IJ303" s="473">
        <v>0</v>
      </c>
      <c r="IK303" s="473">
        <v>0</v>
      </c>
      <c r="IL303" s="473">
        <v>0</v>
      </c>
      <c r="IM303" s="473">
        <v>0</v>
      </c>
      <c r="IN303" s="473">
        <v>0</v>
      </c>
      <c r="IO303" s="473">
        <v>0</v>
      </c>
      <c r="IP303" s="473">
        <v>0</v>
      </c>
      <c r="IQ303" s="473">
        <v>0</v>
      </c>
      <c r="IR303" s="473">
        <v>0</v>
      </c>
      <c r="IS303" s="473">
        <v>0</v>
      </c>
      <c r="IT303" s="473">
        <v>0</v>
      </c>
      <c r="IU303" s="473">
        <v>0</v>
      </c>
      <c r="IV303" s="473">
        <v>0</v>
      </c>
      <c r="IW303" s="473">
        <v>0</v>
      </c>
      <c r="IX303" s="473">
        <v>0</v>
      </c>
      <c r="IY303" s="473">
        <v>0</v>
      </c>
      <c r="IZ303" s="473">
        <v>0</v>
      </c>
      <c r="JA303" s="473">
        <v>0</v>
      </c>
      <c r="JB303" s="473">
        <v>0</v>
      </c>
      <c r="JC303" s="473">
        <v>0</v>
      </c>
      <c r="JD303" s="473">
        <v>0</v>
      </c>
      <c r="JE303" s="473">
        <v>0</v>
      </c>
      <c r="JF303" s="473">
        <v>0</v>
      </c>
      <c r="JG303" s="473">
        <v>0</v>
      </c>
      <c r="JH303" s="473">
        <v>0</v>
      </c>
      <c r="JI303" s="467" t="s">
        <v>1416</v>
      </c>
      <c r="JJ303" s="467" t="s">
        <v>1416</v>
      </c>
      <c r="JK303" s="395"/>
      <c r="JL303" s="395"/>
      <c r="JM303" s="395"/>
      <c r="JN303" s="395"/>
      <c r="JO303" s="395"/>
      <c r="JP303" s="395"/>
      <c r="JQ303" s="395"/>
      <c r="JR303" s="395"/>
      <c r="JS303" s="395"/>
      <c r="JT303" s="395"/>
      <c r="JU303" s="395"/>
      <c r="JV303" s="395"/>
      <c r="JW303" s="395"/>
      <c r="JX303" s="395"/>
      <c r="JY303" s="395"/>
      <c r="JZ303" s="395"/>
      <c r="KA303" s="395"/>
      <c r="KB303" s="395"/>
      <c r="KC303" s="395"/>
      <c r="KD303" s="395"/>
      <c r="KE303" s="395"/>
      <c r="KF303" s="395"/>
      <c r="KG303" s="395"/>
      <c r="KH303" s="395"/>
      <c r="KI303" s="395"/>
      <c r="KJ303" s="395"/>
      <c r="KK303" s="395"/>
      <c r="KL303" s="395"/>
      <c r="KM303" s="395"/>
      <c r="KN303" s="395"/>
      <c r="KO303" s="395"/>
      <c r="KP303" s="395"/>
      <c r="KQ303" s="395"/>
      <c r="KR303" s="395"/>
      <c r="KS303" s="395"/>
      <c r="KT303" s="395"/>
      <c r="KU303" s="395"/>
      <c r="KV303" s="395"/>
      <c r="KW303" s="395"/>
      <c r="KX303" s="395"/>
      <c r="KY303" s="395"/>
      <c r="KZ303" s="395"/>
      <c r="LA303" s="395"/>
      <c r="LB303" s="395"/>
      <c r="LC303" s="395"/>
      <c r="LD303" s="395"/>
      <c r="LE303" s="395"/>
      <c r="LF303" s="395"/>
      <c r="LG303" s="395"/>
      <c r="LH303" s="395"/>
      <c r="LI303" s="395"/>
      <c r="LJ303" s="395"/>
      <c r="LK303" s="395"/>
      <c r="LL303" s="395"/>
      <c r="LM303" s="395"/>
      <c r="LN303" s="395"/>
      <c r="LO303" s="395"/>
      <c r="LP303" s="395"/>
      <c r="LQ303" s="395"/>
      <c r="LR303" s="395"/>
      <c r="LS303" s="395"/>
      <c r="LT303" s="395"/>
      <c r="LU303" s="395"/>
      <c r="LV303" s="395"/>
      <c r="LW303" s="395"/>
      <c r="LX303" s="395"/>
      <c r="LY303" s="395"/>
      <c r="LZ303" s="395"/>
      <c r="MA303" s="395"/>
      <c r="MB303" s="395"/>
      <c r="MC303" s="395"/>
      <c r="MD303" s="395"/>
      <c r="ME303" s="395"/>
      <c r="MF303" s="395"/>
      <c r="MG303" s="395"/>
      <c r="MH303" s="395"/>
      <c r="MI303" s="395"/>
      <c r="MJ303" s="395"/>
      <c r="MK303" s="395"/>
      <c r="ML303" s="395"/>
      <c r="MM303" s="395"/>
      <c r="MN303" s="395"/>
      <c r="MO303" s="395"/>
      <c r="MP303" s="395"/>
      <c r="MQ303" s="395"/>
      <c r="MR303" s="395"/>
      <c r="MS303" s="395"/>
      <c r="MT303" s="395"/>
      <c r="MU303" s="395"/>
      <c r="MV303" s="395"/>
      <c r="MW303" s="395"/>
      <c r="MX303" s="395"/>
      <c r="MY303" s="395"/>
      <c r="MZ303" s="395"/>
      <c r="NA303" s="395"/>
      <c r="NB303" s="395"/>
      <c r="NC303" s="395"/>
      <c r="ND303" s="395"/>
      <c r="NE303" s="395"/>
      <c r="NF303" s="395"/>
      <c r="NG303" s="489"/>
      <c r="NH303" s="475">
        <v>2.46356143530637</v>
      </c>
      <c r="NI303" s="475">
        <v>20.50175826461961</v>
      </c>
      <c r="NJ303" s="475">
        <v>2.6461189422415603</v>
      </c>
      <c r="NK303" s="475">
        <v>4637.074943999999</v>
      </c>
      <c r="NL303" s="475">
        <v>15.530375450278555</v>
      </c>
      <c r="NM303" s="475">
        <v>0.164243</v>
      </c>
      <c r="NN303" s="475">
        <v>0.47219800000000001</v>
      </c>
      <c r="NO303" s="475">
        <v>4.7904000000000002E-2</v>
      </c>
      <c r="NP303" s="475">
        <v>3.0767314542094127E-2</v>
      </c>
      <c r="NQ303" s="475">
        <v>0.40323140407778524</v>
      </c>
      <c r="NR303" s="475">
        <v>1.3396989951474465</v>
      </c>
      <c r="NS303" s="475">
        <v>0</v>
      </c>
      <c r="NT303" s="475">
        <v>11.810884501864527</v>
      </c>
      <c r="NU303" s="475">
        <v>0.45936734404759516</v>
      </c>
      <c r="NV303" s="475">
        <v>0</v>
      </c>
      <c r="NW303" s="475">
        <v>0.22814356378529971</v>
      </c>
      <c r="NX303" s="475">
        <v>0</v>
      </c>
      <c r="NY303" s="475">
        <v>0</v>
      </c>
      <c r="NZ303" s="475">
        <v>0.54317001227171091</v>
      </c>
      <c r="OA303" s="475">
        <v>2.0340093527872603E-2</v>
      </c>
      <c r="OB303" s="475">
        <v>0.25</v>
      </c>
      <c r="OC303" s="475">
        <v>0.82858245253543383</v>
      </c>
      <c r="OD303" s="475">
        <v>-1.0462293768443002E-14</v>
      </c>
      <c r="OE303" s="475">
        <v>-9.0957011865510657E-14</v>
      </c>
      <c r="OF303" s="475">
        <v>0.1099999964237213</v>
      </c>
      <c r="OG303" s="475">
        <v>6.3762882351875286E-2</v>
      </c>
      <c r="OH303" s="475">
        <v>0.27678043453054918</v>
      </c>
      <c r="OI303" s="475">
        <v>0.11</v>
      </c>
      <c r="OJ303" s="475">
        <v>4.4999999999999998E-2</v>
      </c>
      <c r="OK303" s="475">
        <v>5.6625000000000009E-2</v>
      </c>
      <c r="OL303" s="475">
        <v>0.75421905052447935</v>
      </c>
      <c r="OM303" s="475" t="s">
        <v>1395</v>
      </c>
      <c r="ON303" s="475">
        <v>1</v>
      </c>
      <c r="OO303" s="475">
        <v>292</v>
      </c>
      <c r="OP303" s="490"/>
      <c r="OQ303" s="491" t="s">
        <v>1395</v>
      </c>
      <c r="OR303" s="478" t="s">
        <v>1395</v>
      </c>
      <c r="OS303" s="479">
        <v>717193</v>
      </c>
      <c r="OT303" s="479">
        <v>2036</v>
      </c>
      <c r="OU303" s="479" t="s">
        <v>1395</v>
      </c>
      <c r="OV303" s="479" t="s">
        <v>1395</v>
      </c>
      <c r="OW303" s="479">
        <v>0</v>
      </c>
      <c r="OX303" s="479">
        <v>1</v>
      </c>
      <c r="OY303" s="480">
        <v>1</v>
      </c>
      <c r="OZ303" s="480">
        <v>0.74219091688670202</v>
      </c>
      <c r="PA303" s="481"/>
      <c r="PB303" s="482">
        <v>2.46356143530637</v>
      </c>
      <c r="PC303" s="483"/>
      <c r="PD303" s="478">
        <v>296.78397077542547</v>
      </c>
      <c r="PE303" s="479">
        <v>-3.9445868898455815E-11</v>
      </c>
      <c r="PF303" s="479">
        <v>359.33628561369864</v>
      </c>
      <c r="PG303" s="480">
        <v>2.46356143530637</v>
      </c>
      <c r="PH303" s="483"/>
      <c r="PI303" s="478">
        <v>2.46356143530637</v>
      </c>
      <c r="PJ303" s="479">
        <v>163050</v>
      </c>
      <c r="PK303" s="479">
        <v>575</v>
      </c>
      <c r="PL303" s="479">
        <v>6.0748306121905404E-2</v>
      </c>
      <c r="PM303" s="484">
        <v>36</v>
      </c>
      <c r="PN303" s="479">
        <v>6660</v>
      </c>
      <c r="PO303" s="485">
        <v>2033</v>
      </c>
      <c r="PP303" s="479">
        <v>33</v>
      </c>
      <c r="PQ303" s="479">
        <v>0</v>
      </c>
      <c r="PR303" s="486" t="s">
        <v>2198</v>
      </c>
      <c r="PS303" s="486" t="s">
        <v>1595</v>
      </c>
      <c r="PT303" s="479">
        <v>1</v>
      </c>
      <c r="PU303" s="487" t="s">
        <v>2197</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row>
    <row r="304" spans="1:457" x14ac:dyDescent="0.35">
      <c r="A304" s="459" t="s">
        <v>2199</v>
      </c>
      <c r="B304" s="460">
        <v>2.5243097414282754</v>
      </c>
      <c r="C304" s="488">
        <f>NPV(About!A$94,'H2 Data'!AE$2:BH$2)/30*AB304+B304</f>
        <v>3.8444137990568752</v>
      </c>
      <c r="D304" s="462" t="s">
        <v>1592</v>
      </c>
      <c r="E304" s="463" t="s">
        <v>2199</v>
      </c>
      <c r="F304" s="463" t="s">
        <v>1391</v>
      </c>
      <c r="G304" s="463" t="s">
        <v>1593</v>
      </c>
      <c r="H304" s="463" t="s">
        <v>2173</v>
      </c>
      <c r="I304" s="463" t="s">
        <v>1595</v>
      </c>
      <c r="J304" s="464">
        <v>2037</v>
      </c>
      <c r="K304" s="465">
        <v>575</v>
      </c>
      <c r="L304" s="466">
        <v>0.95</v>
      </c>
      <c r="M304" s="466">
        <v>2.3300000000000001E-2</v>
      </c>
      <c r="N304" s="466">
        <v>0.25</v>
      </c>
      <c r="O304" s="471">
        <v>0.11</v>
      </c>
      <c r="P304" s="465">
        <v>1</v>
      </c>
      <c r="Q304" s="465">
        <v>2</v>
      </c>
      <c r="R304" s="465">
        <v>30</v>
      </c>
      <c r="S304" s="467" t="s">
        <v>1395</v>
      </c>
      <c r="T304" s="468">
        <v>48877</v>
      </c>
      <c r="U304" s="468">
        <v>481782.99999999994</v>
      </c>
      <c r="V304" s="468">
        <v>167577</v>
      </c>
      <c r="W304" s="468">
        <v>33514</v>
      </c>
      <c r="X304" s="465">
        <v>0</v>
      </c>
      <c r="Y304" s="469" t="s">
        <v>2174</v>
      </c>
      <c r="Z304" s="470">
        <v>18.559999999999999</v>
      </c>
      <c r="AA304" s="469" t="s">
        <v>1397</v>
      </c>
      <c r="AB304" s="465">
        <v>8.9999999999999993E-3</v>
      </c>
      <c r="AC304" s="466">
        <v>0.7</v>
      </c>
      <c r="AD304" s="466">
        <v>0.7</v>
      </c>
      <c r="AE304" s="466">
        <v>0.7</v>
      </c>
      <c r="AF304" s="467" t="s">
        <v>1398</v>
      </c>
      <c r="AG304" s="465">
        <v>448</v>
      </c>
      <c r="AH304" s="465">
        <v>448</v>
      </c>
      <c r="AI304" s="465">
        <v>448</v>
      </c>
      <c r="AJ304" s="465">
        <v>30</v>
      </c>
      <c r="AK304" s="469" t="s">
        <v>1399</v>
      </c>
      <c r="AL304" s="466">
        <v>1</v>
      </c>
      <c r="AM304" s="466">
        <v>0</v>
      </c>
      <c r="AN304" s="469" t="s">
        <v>1400</v>
      </c>
      <c r="AO304" s="466"/>
      <c r="AP304" s="466"/>
      <c r="AQ304" s="466"/>
      <c r="AR304" s="466"/>
      <c r="AS304" s="466"/>
      <c r="AT304" s="466"/>
      <c r="AU304" s="466"/>
      <c r="AV304" s="466"/>
      <c r="AW304" s="466"/>
      <c r="AX304" s="466"/>
      <c r="AY304" s="466"/>
      <c r="AZ304" s="466"/>
      <c r="BA304" s="466"/>
      <c r="BB304" s="466"/>
      <c r="BC304" s="466"/>
      <c r="BD304" s="466"/>
      <c r="BE304" s="466"/>
      <c r="BF304" s="466"/>
      <c r="BG304" s="466"/>
      <c r="BH304" s="466"/>
      <c r="BI304" s="466"/>
      <c r="BJ304" s="466"/>
      <c r="BK304" s="466"/>
      <c r="BL304" s="466"/>
      <c r="BM304" s="466"/>
      <c r="BN304" s="466"/>
      <c r="BO304" s="466"/>
      <c r="BP304" s="466"/>
      <c r="BQ304" s="466"/>
      <c r="BR304" s="466"/>
      <c r="BS304" s="466"/>
      <c r="BT304" s="466"/>
      <c r="BU304" s="466"/>
      <c r="BV304" s="466"/>
      <c r="BW304" s="466"/>
      <c r="BX304" s="466"/>
      <c r="BY304" s="466"/>
      <c r="BZ304" s="466"/>
      <c r="CA304" s="466"/>
      <c r="CB304" s="466"/>
      <c r="CC304" s="466"/>
      <c r="CD304" s="466"/>
      <c r="CE304" s="466"/>
      <c r="CF304" s="466"/>
      <c r="CG304" s="466"/>
      <c r="CH304" s="466"/>
      <c r="CI304" s="466"/>
      <c r="CJ304" s="466"/>
      <c r="CK304" s="466"/>
      <c r="CL304" s="466"/>
      <c r="CM304" s="466"/>
      <c r="CN304" s="466"/>
      <c r="CO304" s="466"/>
      <c r="CP304" s="466"/>
      <c r="CQ304" s="466"/>
      <c r="CR304" s="466"/>
      <c r="CS304" s="466"/>
      <c r="CT304" s="466"/>
      <c r="CU304" s="466"/>
      <c r="CV304" s="466"/>
      <c r="CW304" s="466"/>
      <c r="CX304" s="466"/>
      <c r="CY304" s="466"/>
      <c r="CZ304" s="466"/>
      <c r="DA304" s="466"/>
      <c r="DB304" s="466"/>
      <c r="DC304" s="466"/>
      <c r="DD304" s="466"/>
      <c r="DE304" s="466"/>
      <c r="DF304" s="466"/>
      <c r="DG304" s="466"/>
      <c r="DH304" s="466"/>
      <c r="DI304" s="466"/>
      <c r="DJ304" s="466"/>
      <c r="DK304" s="466"/>
      <c r="DL304" s="466"/>
      <c r="DM304" s="466"/>
      <c r="DN304" s="466"/>
      <c r="DO304" s="466"/>
      <c r="DP304" s="466"/>
      <c r="DQ304" s="466"/>
      <c r="DR304" s="466"/>
      <c r="DS304" s="466"/>
      <c r="DT304" s="466"/>
      <c r="DU304" s="466"/>
      <c r="DV304" s="466"/>
      <c r="DW304" s="471"/>
      <c r="DX304" s="466"/>
      <c r="DY304" s="466"/>
      <c r="DZ304" s="466"/>
      <c r="EA304" s="466"/>
      <c r="EB304" s="466"/>
      <c r="EC304" s="466"/>
      <c r="ED304" s="466"/>
      <c r="EE304" s="466"/>
      <c r="EF304" s="466"/>
      <c r="EG304" s="466"/>
      <c r="EH304" s="466"/>
      <c r="EI304" s="466"/>
      <c r="EJ304" s="466"/>
      <c r="EK304" s="465"/>
      <c r="EL304" s="465"/>
      <c r="EM304" s="465"/>
      <c r="EN304" s="465"/>
      <c r="EO304" s="466"/>
      <c r="EP304" s="466"/>
      <c r="EQ304" s="466"/>
      <c r="ER304" s="465"/>
      <c r="ES304" s="465"/>
      <c r="ET304" s="465"/>
      <c r="EU304" s="465"/>
      <c r="EV304" s="465"/>
      <c r="EW304" s="467"/>
      <c r="EX304" s="467" t="s">
        <v>1401</v>
      </c>
      <c r="EY304" s="467">
        <v>0</v>
      </c>
      <c r="EZ304" s="467">
        <v>0</v>
      </c>
      <c r="FA304" s="467">
        <v>0</v>
      </c>
      <c r="FB304" s="469" t="s">
        <v>1402</v>
      </c>
      <c r="FC304" s="467">
        <v>62.117280000000001</v>
      </c>
      <c r="FD304" s="469" t="s">
        <v>2175</v>
      </c>
      <c r="FE304" s="467">
        <v>1589.991</v>
      </c>
      <c r="FF304" s="469" t="s">
        <v>1404</v>
      </c>
      <c r="FG304" s="467">
        <v>0</v>
      </c>
      <c r="FH304" s="469" t="s">
        <v>1405</v>
      </c>
      <c r="FI304" s="467">
        <v>0</v>
      </c>
      <c r="FJ304" s="469" t="s">
        <v>1405</v>
      </c>
      <c r="FK304" s="467">
        <v>0</v>
      </c>
      <c r="FL304" s="472">
        <v>0</v>
      </c>
      <c r="FM304" s="473">
        <v>0</v>
      </c>
      <c r="FN304" s="473">
        <v>0</v>
      </c>
      <c r="FO304" s="473">
        <v>0</v>
      </c>
      <c r="FP304" s="473">
        <v>0</v>
      </c>
      <c r="FQ304" s="473">
        <v>0</v>
      </c>
      <c r="FR304" s="473">
        <v>0</v>
      </c>
      <c r="FS304" s="473">
        <v>0</v>
      </c>
      <c r="FT304" s="473">
        <v>0</v>
      </c>
      <c r="FU304" s="473">
        <v>0</v>
      </c>
      <c r="FV304" s="473">
        <v>0</v>
      </c>
      <c r="FW304" s="473">
        <v>0</v>
      </c>
      <c r="FX304" s="473">
        <v>0</v>
      </c>
      <c r="FY304" s="473">
        <v>0</v>
      </c>
      <c r="FZ304" s="473">
        <v>0</v>
      </c>
      <c r="GA304" s="473">
        <v>0</v>
      </c>
      <c r="GB304" s="473">
        <v>0</v>
      </c>
      <c r="GC304" s="473">
        <v>0</v>
      </c>
      <c r="GD304" s="473">
        <v>0</v>
      </c>
      <c r="GE304" s="473">
        <v>0</v>
      </c>
      <c r="GF304" s="473">
        <v>0</v>
      </c>
      <c r="GG304" s="473">
        <v>0</v>
      </c>
      <c r="GH304" s="473">
        <v>0</v>
      </c>
      <c r="GI304" s="473">
        <v>0</v>
      </c>
      <c r="GJ304" s="473">
        <v>0</v>
      </c>
      <c r="GK304" s="473">
        <v>0</v>
      </c>
      <c r="GL304" s="473">
        <v>0</v>
      </c>
      <c r="GM304" s="473">
        <v>0</v>
      </c>
      <c r="GN304" s="473">
        <v>0</v>
      </c>
      <c r="GO304" s="473">
        <v>0</v>
      </c>
      <c r="GP304" s="473">
        <v>0</v>
      </c>
      <c r="GQ304" s="473">
        <v>0</v>
      </c>
      <c r="GR304" s="473">
        <v>0</v>
      </c>
      <c r="GS304" s="473">
        <v>0</v>
      </c>
      <c r="GT304" s="473">
        <v>0</v>
      </c>
      <c r="GU304" s="473">
        <v>0</v>
      </c>
      <c r="GV304" s="473">
        <v>0</v>
      </c>
      <c r="GW304" s="473">
        <v>0</v>
      </c>
      <c r="GX304" s="473">
        <v>0</v>
      </c>
      <c r="GY304" s="473">
        <v>0</v>
      </c>
      <c r="GZ304" s="473">
        <v>0</v>
      </c>
      <c r="HA304" s="473">
        <v>0</v>
      </c>
      <c r="HB304" s="473">
        <v>0</v>
      </c>
      <c r="HC304" s="473">
        <v>0</v>
      </c>
      <c r="HD304" s="473">
        <v>0</v>
      </c>
      <c r="HE304" s="473">
        <v>0</v>
      </c>
      <c r="HF304" s="473">
        <v>0</v>
      </c>
      <c r="HG304" s="473">
        <v>0</v>
      </c>
      <c r="HH304" s="473">
        <v>0</v>
      </c>
      <c r="HI304" s="473">
        <v>0</v>
      </c>
      <c r="HJ304" s="473">
        <v>0</v>
      </c>
      <c r="HK304" s="473">
        <v>0</v>
      </c>
      <c r="HL304" s="473">
        <v>0</v>
      </c>
      <c r="HM304" s="473">
        <v>0</v>
      </c>
      <c r="HN304" s="473">
        <v>0</v>
      </c>
      <c r="HO304" s="473">
        <v>0</v>
      </c>
      <c r="HP304" s="473">
        <v>0</v>
      </c>
      <c r="HQ304" s="473">
        <v>0</v>
      </c>
      <c r="HR304" s="473">
        <v>0</v>
      </c>
      <c r="HS304" s="473">
        <v>0</v>
      </c>
      <c r="HT304" s="473">
        <v>0</v>
      </c>
      <c r="HU304" s="473">
        <v>0</v>
      </c>
      <c r="HV304" s="473">
        <v>0</v>
      </c>
      <c r="HW304" s="473">
        <v>0</v>
      </c>
      <c r="HX304" s="473">
        <v>0</v>
      </c>
      <c r="HY304" s="473">
        <v>0</v>
      </c>
      <c r="HZ304" s="473">
        <v>0</v>
      </c>
      <c r="IA304" s="473">
        <v>0</v>
      </c>
      <c r="IB304" s="473">
        <v>0</v>
      </c>
      <c r="IC304" s="473">
        <v>0</v>
      </c>
      <c r="ID304" s="473">
        <v>0</v>
      </c>
      <c r="IE304" s="473">
        <v>0</v>
      </c>
      <c r="IF304" s="473">
        <v>0</v>
      </c>
      <c r="IG304" s="473">
        <v>0</v>
      </c>
      <c r="IH304" s="473">
        <v>0</v>
      </c>
      <c r="II304" s="473">
        <v>0</v>
      </c>
      <c r="IJ304" s="473">
        <v>0</v>
      </c>
      <c r="IK304" s="473">
        <v>0</v>
      </c>
      <c r="IL304" s="473">
        <v>0</v>
      </c>
      <c r="IM304" s="473">
        <v>0</v>
      </c>
      <c r="IN304" s="473">
        <v>0</v>
      </c>
      <c r="IO304" s="473">
        <v>0</v>
      </c>
      <c r="IP304" s="473">
        <v>0</v>
      </c>
      <c r="IQ304" s="473">
        <v>0</v>
      </c>
      <c r="IR304" s="473">
        <v>0</v>
      </c>
      <c r="IS304" s="473">
        <v>0</v>
      </c>
      <c r="IT304" s="473">
        <v>0</v>
      </c>
      <c r="IU304" s="473">
        <v>0</v>
      </c>
      <c r="IV304" s="473">
        <v>0</v>
      </c>
      <c r="IW304" s="473">
        <v>0</v>
      </c>
      <c r="IX304" s="473">
        <v>0</v>
      </c>
      <c r="IY304" s="473">
        <v>0</v>
      </c>
      <c r="IZ304" s="473">
        <v>0</v>
      </c>
      <c r="JA304" s="473">
        <v>0</v>
      </c>
      <c r="JB304" s="473">
        <v>0</v>
      </c>
      <c r="JC304" s="473">
        <v>0</v>
      </c>
      <c r="JD304" s="473">
        <v>0</v>
      </c>
      <c r="JE304" s="473">
        <v>0</v>
      </c>
      <c r="JF304" s="473">
        <v>0</v>
      </c>
      <c r="JG304" s="473">
        <v>0</v>
      </c>
      <c r="JH304" s="473">
        <v>0</v>
      </c>
      <c r="JI304" s="467" t="s">
        <v>1416</v>
      </c>
      <c r="JJ304" s="467" t="s">
        <v>1416</v>
      </c>
      <c r="JK304" s="395"/>
      <c r="JL304" s="395"/>
      <c r="JM304" s="395"/>
      <c r="JN304" s="395"/>
      <c r="JO304" s="395"/>
      <c r="JP304" s="395"/>
      <c r="JQ304" s="395"/>
      <c r="JR304" s="395"/>
      <c r="JS304" s="395"/>
      <c r="JT304" s="395"/>
      <c r="JU304" s="395"/>
      <c r="JV304" s="395"/>
      <c r="JW304" s="395"/>
      <c r="JX304" s="395"/>
      <c r="JY304" s="395"/>
      <c r="JZ304" s="395"/>
      <c r="KA304" s="395"/>
      <c r="KB304" s="395"/>
      <c r="KC304" s="395"/>
      <c r="KD304" s="395"/>
      <c r="KE304" s="395"/>
      <c r="KF304" s="395"/>
      <c r="KG304" s="395"/>
      <c r="KH304" s="395"/>
      <c r="KI304" s="395"/>
      <c r="KJ304" s="395"/>
      <c r="KK304" s="395"/>
      <c r="KL304" s="395"/>
      <c r="KM304" s="395"/>
      <c r="KN304" s="395"/>
      <c r="KO304" s="395"/>
      <c r="KP304" s="395"/>
      <c r="KQ304" s="395"/>
      <c r="KR304" s="395"/>
      <c r="KS304" s="395"/>
      <c r="KT304" s="395"/>
      <c r="KU304" s="395"/>
      <c r="KV304" s="395"/>
      <c r="KW304" s="395"/>
      <c r="KX304" s="395"/>
      <c r="KY304" s="395"/>
      <c r="KZ304" s="395"/>
      <c r="LA304" s="395"/>
      <c r="LB304" s="395"/>
      <c r="LC304" s="395"/>
      <c r="LD304" s="395"/>
      <c r="LE304" s="395"/>
      <c r="LF304" s="395"/>
      <c r="LG304" s="395"/>
      <c r="LH304" s="395"/>
      <c r="LI304" s="395"/>
      <c r="LJ304" s="395"/>
      <c r="LK304" s="395"/>
      <c r="LL304" s="395"/>
      <c r="LM304" s="395"/>
      <c r="LN304" s="395"/>
      <c r="LO304" s="395"/>
      <c r="LP304" s="395"/>
      <c r="LQ304" s="395"/>
      <c r="LR304" s="395"/>
      <c r="LS304" s="395"/>
      <c r="LT304" s="395"/>
      <c r="LU304" s="395"/>
      <c r="LV304" s="395"/>
      <c r="LW304" s="395"/>
      <c r="LX304" s="395"/>
      <c r="LY304" s="395"/>
      <c r="LZ304" s="395"/>
      <c r="MA304" s="395"/>
      <c r="MB304" s="395"/>
      <c r="MC304" s="395"/>
      <c r="MD304" s="395"/>
      <c r="ME304" s="395"/>
      <c r="MF304" s="395"/>
      <c r="MG304" s="395"/>
      <c r="MH304" s="395"/>
      <c r="MI304" s="395"/>
      <c r="MJ304" s="395"/>
      <c r="MK304" s="395"/>
      <c r="ML304" s="395"/>
      <c r="MM304" s="395"/>
      <c r="MN304" s="395"/>
      <c r="MO304" s="395"/>
      <c r="MP304" s="395"/>
      <c r="MQ304" s="395"/>
      <c r="MR304" s="395"/>
      <c r="MS304" s="395"/>
      <c r="MT304" s="395"/>
      <c r="MU304" s="395"/>
      <c r="MV304" s="395"/>
      <c r="MW304" s="395"/>
      <c r="MX304" s="395"/>
      <c r="MY304" s="395"/>
      <c r="MZ304" s="395"/>
      <c r="NA304" s="395"/>
      <c r="NB304" s="395"/>
      <c r="NC304" s="395"/>
      <c r="ND304" s="395"/>
      <c r="NE304" s="395"/>
      <c r="NF304" s="395"/>
      <c r="NG304" s="489"/>
      <c r="NH304" s="475">
        <v>2.5243097414282754</v>
      </c>
      <c r="NI304" s="475">
        <v>21.007305668166104</v>
      </c>
      <c r="NJ304" s="475">
        <v>2.7079961916067612</v>
      </c>
      <c r="NK304" s="475">
        <v>4636.6517759999997</v>
      </c>
      <c r="NL304" s="475">
        <v>15.912063899515806</v>
      </c>
      <c r="NM304" s="475">
        <v>0.167577</v>
      </c>
      <c r="NN304" s="475">
        <v>0.48178299999999991</v>
      </c>
      <c r="NO304" s="475">
        <v>4.8876999999999997E-2</v>
      </c>
      <c r="NP304" s="475">
        <v>3.1250284013386476E-2</v>
      </c>
      <c r="NQ304" s="475">
        <v>0.40929988969114833</v>
      </c>
      <c r="NR304" s="475">
        <v>1.366862155732304</v>
      </c>
      <c r="NS304" s="475">
        <v>0</v>
      </c>
      <c r="NT304" s="475">
        <v>12.087378093051642</v>
      </c>
      <c r="NU304" s="475">
        <v>0.46865725816308373</v>
      </c>
      <c r="NV304" s="475">
        <v>0</v>
      </c>
      <c r="NW304" s="475">
        <v>0.2407436257194053</v>
      </c>
      <c r="NX304" s="475">
        <v>0</v>
      </c>
      <c r="NY304" s="475">
        <v>0</v>
      </c>
      <c r="NZ304" s="475">
        <v>0.5783853091314427</v>
      </c>
      <c r="OA304" s="475">
        <v>2.0339956353659538E-2</v>
      </c>
      <c r="OB304" s="475">
        <v>0.25</v>
      </c>
      <c r="OC304" s="475">
        <v>0.85089157227301127</v>
      </c>
      <c r="OD304" s="475">
        <v>2.0796470688284514E-13</v>
      </c>
      <c r="OE304" s="475">
        <v>1.8080020242411381E-12</v>
      </c>
      <c r="OF304" s="475">
        <v>0.1099999964237213</v>
      </c>
      <c r="OG304" s="475">
        <v>6.4111712574958804E-2</v>
      </c>
      <c r="OH304" s="475">
        <v>0.27951962306679873</v>
      </c>
      <c r="OI304" s="475">
        <v>0.11</v>
      </c>
      <c r="OJ304" s="475">
        <v>4.48E-2</v>
      </c>
      <c r="OK304" s="475">
        <v>5.6520000000000008E-2</v>
      </c>
      <c r="OL304" s="475">
        <v>0.73918862128853147</v>
      </c>
      <c r="OM304" s="475" t="s">
        <v>1395</v>
      </c>
      <c r="ON304" s="475">
        <v>1</v>
      </c>
      <c r="OO304" s="475">
        <v>293</v>
      </c>
      <c r="OP304" s="490"/>
      <c r="OQ304" s="491" t="s">
        <v>1395</v>
      </c>
      <c r="OR304" s="478" t="s">
        <v>1395</v>
      </c>
      <c r="OS304" s="479">
        <v>731751</v>
      </c>
      <c r="OT304" s="479">
        <v>2037</v>
      </c>
      <c r="OU304" s="479" t="s">
        <v>1395</v>
      </c>
      <c r="OV304" s="479" t="s">
        <v>1395</v>
      </c>
      <c r="OW304" s="479">
        <v>0</v>
      </c>
      <c r="OX304" s="479">
        <v>1</v>
      </c>
      <c r="OY304" s="480">
        <v>1</v>
      </c>
      <c r="OZ304" s="480">
        <v>0.72739595297858162</v>
      </c>
      <c r="PA304" s="481"/>
      <c r="PB304" s="482">
        <v>2.5243097414282754</v>
      </c>
      <c r="PC304" s="483"/>
      <c r="PD304" s="478">
        <v>296.77408608351823</v>
      </c>
      <c r="PE304" s="479">
        <v>7.6846135106176652E-10</v>
      </c>
      <c r="PF304" s="479">
        <v>361.65738670034784</v>
      </c>
      <c r="PG304" s="480">
        <v>2.5243097414282754</v>
      </c>
      <c r="PH304" s="483"/>
      <c r="PI304" s="478">
        <v>2.5243097414282754</v>
      </c>
      <c r="PJ304" s="479">
        <v>163625</v>
      </c>
      <c r="PK304" s="479">
        <v>575</v>
      </c>
      <c r="PL304" s="479">
        <v>6.1909877228808252E-2</v>
      </c>
      <c r="PM304" s="484">
        <v>36</v>
      </c>
      <c r="PN304" s="479">
        <v>6624</v>
      </c>
      <c r="PO304" s="485">
        <v>2034</v>
      </c>
      <c r="PP304" s="479">
        <v>33</v>
      </c>
      <c r="PQ304" s="479">
        <v>0</v>
      </c>
      <c r="PR304" s="486" t="s">
        <v>2200</v>
      </c>
      <c r="PS304" s="486" t="s">
        <v>1595</v>
      </c>
      <c r="PT304" s="479">
        <v>1</v>
      </c>
      <c r="PU304" s="487" t="s">
        <v>2199</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row>
    <row r="305" spans="1:457" x14ac:dyDescent="0.35">
      <c r="A305" s="459" t="s">
        <v>2201</v>
      </c>
      <c r="B305" s="460">
        <v>2.5862196186570836</v>
      </c>
      <c r="C305" s="488">
        <f>NPV(About!A$94,'H2 Data'!AE$2:BH$2)/30*AB305+B305</f>
        <v>3.9063236762856834</v>
      </c>
      <c r="D305" s="462" t="s">
        <v>1592</v>
      </c>
      <c r="E305" s="463" t="s">
        <v>2201</v>
      </c>
      <c r="F305" s="463" t="s">
        <v>1391</v>
      </c>
      <c r="G305" s="463" t="s">
        <v>1593</v>
      </c>
      <c r="H305" s="463" t="s">
        <v>2173</v>
      </c>
      <c r="I305" s="463" t="s">
        <v>1595</v>
      </c>
      <c r="J305" s="464">
        <v>2038</v>
      </c>
      <c r="K305" s="465">
        <v>575</v>
      </c>
      <c r="L305" s="466">
        <v>0.95</v>
      </c>
      <c r="M305" s="466">
        <v>2.3300000000000001E-2</v>
      </c>
      <c r="N305" s="466">
        <v>0.25</v>
      </c>
      <c r="O305" s="471">
        <v>0.11</v>
      </c>
      <c r="P305" s="465">
        <v>1</v>
      </c>
      <c r="Q305" s="465">
        <v>2</v>
      </c>
      <c r="R305" s="465">
        <v>30</v>
      </c>
      <c r="S305" s="467" t="s">
        <v>1395</v>
      </c>
      <c r="T305" s="468">
        <v>49869.000000000007</v>
      </c>
      <c r="U305" s="468">
        <v>491563.00000000006</v>
      </c>
      <c r="V305" s="468">
        <v>170979.00000000003</v>
      </c>
      <c r="W305" s="468">
        <v>34195.000000000007</v>
      </c>
      <c r="X305" s="465">
        <v>0</v>
      </c>
      <c r="Y305" s="469" t="s">
        <v>2174</v>
      </c>
      <c r="Z305" s="470">
        <v>18.559999999999999</v>
      </c>
      <c r="AA305" s="469" t="s">
        <v>1397</v>
      </c>
      <c r="AB305" s="465">
        <v>8.9999999999999993E-3</v>
      </c>
      <c r="AC305" s="466">
        <v>0.7</v>
      </c>
      <c r="AD305" s="466">
        <v>0.7</v>
      </c>
      <c r="AE305" s="466">
        <v>0.7</v>
      </c>
      <c r="AF305" s="467" t="s">
        <v>1398</v>
      </c>
      <c r="AG305" s="465">
        <v>447</v>
      </c>
      <c r="AH305" s="465">
        <v>447</v>
      </c>
      <c r="AI305" s="465">
        <v>447</v>
      </c>
      <c r="AJ305" s="465">
        <v>30</v>
      </c>
      <c r="AK305" s="469" t="s">
        <v>1399</v>
      </c>
      <c r="AL305" s="466">
        <v>1</v>
      </c>
      <c r="AM305" s="466">
        <v>0</v>
      </c>
      <c r="AN305" s="469" t="s">
        <v>1400</v>
      </c>
      <c r="AO305" s="466"/>
      <c r="AP305" s="466"/>
      <c r="AQ305" s="466"/>
      <c r="AR305" s="466"/>
      <c r="AS305" s="466"/>
      <c r="AT305" s="466"/>
      <c r="AU305" s="466"/>
      <c r="AV305" s="466"/>
      <c r="AW305" s="466"/>
      <c r="AX305" s="466"/>
      <c r="AY305" s="466"/>
      <c r="AZ305" s="466"/>
      <c r="BA305" s="466"/>
      <c r="BB305" s="466"/>
      <c r="BC305" s="466"/>
      <c r="BD305" s="466"/>
      <c r="BE305" s="466"/>
      <c r="BF305" s="466"/>
      <c r="BG305" s="466"/>
      <c r="BH305" s="466"/>
      <c r="BI305" s="466"/>
      <c r="BJ305" s="466"/>
      <c r="BK305" s="466"/>
      <c r="BL305" s="466"/>
      <c r="BM305" s="466"/>
      <c r="BN305" s="466"/>
      <c r="BO305" s="466"/>
      <c r="BP305" s="466"/>
      <c r="BQ305" s="466"/>
      <c r="BR305" s="466"/>
      <c r="BS305" s="466"/>
      <c r="BT305" s="466"/>
      <c r="BU305" s="466"/>
      <c r="BV305" s="466"/>
      <c r="BW305" s="466"/>
      <c r="BX305" s="466"/>
      <c r="BY305" s="466"/>
      <c r="BZ305" s="466"/>
      <c r="CA305" s="466"/>
      <c r="CB305" s="466"/>
      <c r="CC305" s="466"/>
      <c r="CD305" s="466"/>
      <c r="CE305" s="466"/>
      <c r="CF305" s="466"/>
      <c r="CG305" s="466"/>
      <c r="CH305" s="466"/>
      <c r="CI305" s="466"/>
      <c r="CJ305" s="466"/>
      <c r="CK305" s="466"/>
      <c r="CL305" s="466"/>
      <c r="CM305" s="466"/>
      <c r="CN305" s="466"/>
      <c r="CO305" s="466"/>
      <c r="CP305" s="466"/>
      <c r="CQ305" s="466"/>
      <c r="CR305" s="466"/>
      <c r="CS305" s="466"/>
      <c r="CT305" s="466"/>
      <c r="CU305" s="466"/>
      <c r="CV305" s="466"/>
      <c r="CW305" s="466"/>
      <c r="CX305" s="466"/>
      <c r="CY305" s="466"/>
      <c r="CZ305" s="466"/>
      <c r="DA305" s="466"/>
      <c r="DB305" s="466"/>
      <c r="DC305" s="466"/>
      <c r="DD305" s="466"/>
      <c r="DE305" s="466"/>
      <c r="DF305" s="466"/>
      <c r="DG305" s="466"/>
      <c r="DH305" s="466"/>
      <c r="DI305" s="466"/>
      <c r="DJ305" s="466"/>
      <c r="DK305" s="466"/>
      <c r="DL305" s="466"/>
      <c r="DM305" s="466"/>
      <c r="DN305" s="466"/>
      <c r="DO305" s="466"/>
      <c r="DP305" s="466"/>
      <c r="DQ305" s="466"/>
      <c r="DR305" s="466"/>
      <c r="DS305" s="466"/>
      <c r="DT305" s="466"/>
      <c r="DU305" s="466"/>
      <c r="DV305" s="466"/>
      <c r="DW305" s="471"/>
      <c r="DX305" s="466"/>
      <c r="DY305" s="466"/>
      <c r="DZ305" s="466"/>
      <c r="EA305" s="466"/>
      <c r="EB305" s="466"/>
      <c r="EC305" s="466"/>
      <c r="ED305" s="466"/>
      <c r="EE305" s="466"/>
      <c r="EF305" s="466"/>
      <c r="EG305" s="466"/>
      <c r="EH305" s="466"/>
      <c r="EI305" s="466"/>
      <c r="EJ305" s="466"/>
      <c r="EK305" s="465"/>
      <c r="EL305" s="465"/>
      <c r="EM305" s="465"/>
      <c r="EN305" s="465"/>
      <c r="EO305" s="466"/>
      <c r="EP305" s="466"/>
      <c r="EQ305" s="466"/>
      <c r="ER305" s="465"/>
      <c r="ES305" s="465"/>
      <c r="ET305" s="465"/>
      <c r="EU305" s="465"/>
      <c r="EV305" s="465"/>
      <c r="EW305" s="467"/>
      <c r="EX305" s="467" t="s">
        <v>1401</v>
      </c>
      <c r="EY305" s="467">
        <v>0</v>
      </c>
      <c r="EZ305" s="467">
        <v>0</v>
      </c>
      <c r="FA305" s="467">
        <v>0</v>
      </c>
      <c r="FB305" s="469" t="s">
        <v>1402</v>
      </c>
      <c r="FC305" s="467">
        <v>62.117280000000001</v>
      </c>
      <c r="FD305" s="469" t="s">
        <v>2175</v>
      </c>
      <c r="FE305" s="467">
        <v>1589.991</v>
      </c>
      <c r="FF305" s="469" t="s">
        <v>1404</v>
      </c>
      <c r="FG305" s="467">
        <v>0</v>
      </c>
      <c r="FH305" s="469" t="s">
        <v>1405</v>
      </c>
      <c r="FI305" s="467">
        <v>0</v>
      </c>
      <c r="FJ305" s="469" t="s">
        <v>1405</v>
      </c>
      <c r="FK305" s="467">
        <v>0</v>
      </c>
      <c r="FL305" s="472">
        <v>0</v>
      </c>
      <c r="FM305" s="473">
        <v>0</v>
      </c>
      <c r="FN305" s="473">
        <v>0</v>
      </c>
      <c r="FO305" s="473">
        <v>0</v>
      </c>
      <c r="FP305" s="473">
        <v>0</v>
      </c>
      <c r="FQ305" s="473">
        <v>0</v>
      </c>
      <c r="FR305" s="473">
        <v>0</v>
      </c>
      <c r="FS305" s="473">
        <v>0</v>
      </c>
      <c r="FT305" s="473">
        <v>0</v>
      </c>
      <c r="FU305" s="473">
        <v>0</v>
      </c>
      <c r="FV305" s="473">
        <v>0</v>
      </c>
      <c r="FW305" s="473">
        <v>0</v>
      </c>
      <c r="FX305" s="473">
        <v>0</v>
      </c>
      <c r="FY305" s="473">
        <v>0</v>
      </c>
      <c r="FZ305" s="473">
        <v>0</v>
      </c>
      <c r="GA305" s="473">
        <v>0</v>
      </c>
      <c r="GB305" s="473">
        <v>0</v>
      </c>
      <c r="GC305" s="473">
        <v>0</v>
      </c>
      <c r="GD305" s="473">
        <v>0</v>
      </c>
      <c r="GE305" s="473">
        <v>0</v>
      </c>
      <c r="GF305" s="473">
        <v>0</v>
      </c>
      <c r="GG305" s="473">
        <v>0</v>
      </c>
      <c r="GH305" s="473">
        <v>0</v>
      </c>
      <c r="GI305" s="473">
        <v>0</v>
      </c>
      <c r="GJ305" s="473">
        <v>0</v>
      </c>
      <c r="GK305" s="473">
        <v>0</v>
      </c>
      <c r="GL305" s="473">
        <v>0</v>
      </c>
      <c r="GM305" s="473">
        <v>0</v>
      </c>
      <c r="GN305" s="473">
        <v>0</v>
      </c>
      <c r="GO305" s="473">
        <v>0</v>
      </c>
      <c r="GP305" s="473">
        <v>0</v>
      </c>
      <c r="GQ305" s="473">
        <v>0</v>
      </c>
      <c r="GR305" s="473">
        <v>0</v>
      </c>
      <c r="GS305" s="473">
        <v>0</v>
      </c>
      <c r="GT305" s="473">
        <v>0</v>
      </c>
      <c r="GU305" s="473">
        <v>0</v>
      </c>
      <c r="GV305" s="473">
        <v>0</v>
      </c>
      <c r="GW305" s="473">
        <v>0</v>
      </c>
      <c r="GX305" s="473">
        <v>0</v>
      </c>
      <c r="GY305" s="473">
        <v>0</v>
      </c>
      <c r="GZ305" s="473">
        <v>0</v>
      </c>
      <c r="HA305" s="473">
        <v>0</v>
      </c>
      <c r="HB305" s="473">
        <v>0</v>
      </c>
      <c r="HC305" s="473">
        <v>0</v>
      </c>
      <c r="HD305" s="473">
        <v>0</v>
      </c>
      <c r="HE305" s="473">
        <v>0</v>
      </c>
      <c r="HF305" s="473">
        <v>0</v>
      </c>
      <c r="HG305" s="473">
        <v>0</v>
      </c>
      <c r="HH305" s="473">
        <v>0</v>
      </c>
      <c r="HI305" s="473">
        <v>0</v>
      </c>
      <c r="HJ305" s="473">
        <v>0</v>
      </c>
      <c r="HK305" s="473">
        <v>0</v>
      </c>
      <c r="HL305" s="473">
        <v>0</v>
      </c>
      <c r="HM305" s="473">
        <v>0</v>
      </c>
      <c r="HN305" s="473">
        <v>0</v>
      </c>
      <c r="HO305" s="473">
        <v>0</v>
      </c>
      <c r="HP305" s="473">
        <v>0</v>
      </c>
      <c r="HQ305" s="473">
        <v>0</v>
      </c>
      <c r="HR305" s="473">
        <v>0</v>
      </c>
      <c r="HS305" s="473">
        <v>0</v>
      </c>
      <c r="HT305" s="473">
        <v>0</v>
      </c>
      <c r="HU305" s="473">
        <v>0</v>
      </c>
      <c r="HV305" s="473">
        <v>0</v>
      </c>
      <c r="HW305" s="473">
        <v>0</v>
      </c>
      <c r="HX305" s="473">
        <v>0</v>
      </c>
      <c r="HY305" s="473">
        <v>0</v>
      </c>
      <c r="HZ305" s="473">
        <v>0</v>
      </c>
      <c r="IA305" s="473">
        <v>0</v>
      </c>
      <c r="IB305" s="473">
        <v>0</v>
      </c>
      <c r="IC305" s="473">
        <v>0</v>
      </c>
      <c r="ID305" s="473">
        <v>0</v>
      </c>
      <c r="IE305" s="473">
        <v>0</v>
      </c>
      <c r="IF305" s="473">
        <v>0</v>
      </c>
      <c r="IG305" s="473">
        <v>0</v>
      </c>
      <c r="IH305" s="473">
        <v>0</v>
      </c>
      <c r="II305" s="473">
        <v>0</v>
      </c>
      <c r="IJ305" s="473">
        <v>0</v>
      </c>
      <c r="IK305" s="473">
        <v>0</v>
      </c>
      <c r="IL305" s="473">
        <v>0</v>
      </c>
      <c r="IM305" s="473">
        <v>0</v>
      </c>
      <c r="IN305" s="473">
        <v>0</v>
      </c>
      <c r="IO305" s="473">
        <v>0</v>
      </c>
      <c r="IP305" s="473">
        <v>0</v>
      </c>
      <c r="IQ305" s="473">
        <v>0</v>
      </c>
      <c r="IR305" s="473">
        <v>0</v>
      </c>
      <c r="IS305" s="473">
        <v>0</v>
      </c>
      <c r="IT305" s="473">
        <v>0</v>
      </c>
      <c r="IU305" s="473">
        <v>0</v>
      </c>
      <c r="IV305" s="473">
        <v>0</v>
      </c>
      <c r="IW305" s="473">
        <v>0</v>
      </c>
      <c r="IX305" s="473">
        <v>0</v>
      </c>
      <c r="IY305" s="473">
        <v>0</v>
      </c>
      <c r="IZ305" s="473">
        <v>0</v>
      </c>
      <c r="JA305" s="473">
        <v>0</v>
      </c>
      <c r="JB305" s="473">
        <v>0</v>
      </c>
      <c r="JC305" s="473">
        <v>0</v>
      </c>
      <c r="JD305" s="473">
        <v>0</v>
      </c>
      <c r="JE305" s="473">
        <v>0</v>
      </c>
      <c r="JF305" s="473">
        <v>0</v>
      </c>
      <c r="JG305" s="473">
        <v>0</v>
      </c>
      <c r="JH305" s="473">
        <v>0</v>
      </c>
      <c r="JI305" s="467" t="s">
        <v>1416</v>
      </c>
      <c r="JJ305" s="467" t="s">
        <v>1416</v>
      </c>
      <c r="JK305" s="395"/>
      <c r="JL305" s="395"/>
      <c r="JM305" s="395"/>
      <c r="JN305" s="395"/>
      <c r="JO305" s="395"/>
      <c r="JP305" s="395"/>
      <c r="JQ305" s="395"/>
      <c r="JR305" s="395"/>
      <c r="JS305" s="395"/>
      <c r="JT305" s="395"/>
      <c r="JU305" s="395"/>
      <c r="JV305" s="395"/>
      <c r="JW305" s="395"/>
      <c r="JX305" s="395"/>
      <c r="JY305" s="395"/>
      <c r="JZ305" s="395"/>
      <c r="KA305" s="395"/>
      <c r="KB305" s="395"/>
      <c r="KC305" s="395"/>
      <c r="KD305" s="395"/>
      <c r="KE305" s="395"/>
      <c r="KF305" s="395"/>
      <c r="KG305" s="395"/>
      <c r="KH305" s="395"/>
      <c r="KI305" s="395"/>
      <c r="KJ305" s="395"/>
      <c r="KK305" s="395"/>
      <c r="KL305" s="395"/>
      <c r="KM305" s="395"/>
      <c r="KN305" s="395"/>
      <c r="KO305" s="395"/>
      <c r="KP305" s="395"/>
      <c r="KQ305" s="395"/>
      <c r="KR305" s="395"/>
      <c r="KS305" s="395"/>
      <c r="KT305" s="395"/>
      <c r="KU305" s="395"/>
      <c r="KV305" s="395"/>
      <c r="KW305" s="395"/>
      <c r="KX305" s="395"/>
      <c r="KY305" s="395"/>
      <c r="KZ305" s="395"/>
      <c r="LA305" s="395"/>
      <c r="LB305" s="395"/>
      <c r="LC305" s="395"/>
      <c r="LD305" s="395"/>
      <c r="LE305" s="395"/>
      <c r="LF305" s="395"/>
      <c r="LG305" s="395"/>
      <c r="LH305" s="395"/>
      <c r="LI305" s="395"/>
      <c r="LJ305" s="395"/>
      <c r="LK305" s="395"/>
      <c r="LL305" s="395"/>
      <c r="LM305" s="395"/>
      <c r="LN305" s="395"/>
      <c r="LO305" s="395"/>
      <c r="LP305" s="395"/>
      <c r="LQ305" s="395"/>
      <c r="LR305" s="395"/>
      <c r="LS305" s="395"/>
      <c r="LT305" s="395"/>
      <c r="LU305" s="395"/>
      <c r="LV305" s="395"/>
      <c r="LW305" s="395"/>
      <c r="LX305" s="395"/>
      <c r="LY305" s="395"/>
      <c r="LZ305" s="395"/>
      <c r="MA305" s="395"/>
      <c r="MB305" s="395"/>
      <c r="MC305" s="395"/>
      <c r="MD305" s="395"/>
      <c r="ME305" s="395"/>
      <c r="MF305" s="395"/>
      <c r="MG305" s="395"/>
      <c r="MH305" s="395"/>
      <c r="MI305" s="395"/>
      <c r="MJ305" s="395"/>
      <c r="MK305" s="395"/>
      <c r="ML305" s="395"/>
      <c r="MM305" s="395"/>
      <c r="MN305" s="395"/>
      <c r="MO305" s="395"/>
      <c r="MP305" s="395"/>
      <c r="MQ305" s="395"/>
      <c r="MR305" s="395"/>
      <c r="MS305" s="395"/>
      <c r="MT305" s="395"/>
      <c r="MU305" s="395"/>
      <c r="MV305" s="395"/>
      <c r="MW305" s="395"/>
      <c r="MX305" s="395"/>
      <c r="MY305" s="395"/>
      <c r="MZ305" s="395"/>
      <c r="NA305" s="395"/>
      <c r="NB305" s="395"/>
      <c r="NC305" s="395"/>
      <c r="ND305" s="395"/>
      <c r="NE305" s="395"/>
      <c r="NF305" s="395"/>
      <c r="NG305" s="489"/>
      <c r="NH305" s="475">
        <v>2.5862196186570836</v>
      </c>
      <c r="NI305" s="475">
        <v>21.522519666464248</v>
      </c>
      <c r="NJ305" s="475">
        <v>2.7706081270360654</v>
      </c>
      <c r="NK305" s="475">
        <v>4636.6517759999997</v>
      </c>
      <c r="NL305" s="475">
        <v>16.302106067523017</v>
      </c>
      <c r="NM305" s="475">
        <v>0.17097900000000002</v>
      </c>
      <c r="NN305" s="475">
        <v>0.49156300000000014</v>
      </c>
      <c r="NO305" s="475">
        <v>4.9869000000000011E-2</v>
      </c>
      <c r="NP305" s="475">
        <v>3.1812398996773537E-2</v>
      </c>
      <c r="NQ305" s="475">
        <v>0.41652945568682309</v>
      </c>
      <c r="NR305" s="475">
        <v>1.3946366644146411</v>
      </c>
      <c r="NS305" s="475">
        <v>0</v>
      </c>
      <c r="NT305" s="475">
        <v>12.368177807805489</v>
      </c>
      <c r="NU305" s="475">
        <v>0.47816728501631528</v>
      </c>
      <c r="NV305" s="475">
        <v>0</v>
      </c>
      <c r="NW305" s="475">
        <v>0.25379498864993671</v>
      </c>
      <c r="NX305" s="475">
        <v>0</v>
      </c>
      <c r="NY305" s="475">
        <v>0</v>
      </c>
      <c r="NZ305" s="475">
        <v>0.61476406795626326</v>
      </c>
      <c r="OA305" s="475">
        <v>2.03399979216028E-2</v>
      </c>
      <c r="OB305" s="475">
        <v>0.25</v>
      </c>
      <c r="OC305" s="475">
        <v>0.873778242289594</v>
      </c>
      <c r="OD305" s="475">
        <v>1.9293255354486772E-13</v>
      </c>
      <c r="OE305" s="475">
        <v>1.6773156011882258E-12</v>
      </c>
      <c r="OF305" s="475">
        <v>0.1099999964237213</v>
      </c>
      <c r="OG305" s="475">
        <v>6.4504286646842948E-2</v>
      </c>
      <c r="OH305" s="475">
        <v>0.28276788902320221</v>
      </c>
      <c r="OI305" s="475">
        <v>0.11</v>
      </c>
      <c r="OJ305" s="475">
        <v>4.4699999999999997E-2</v>
      </c>
      <c r="OK305" s="475">
        <v>5.6467500000000004E-2</v>
      </c>
      <c r="OL305" s="475">
        <v>0.72445197142218476</v>
      </c>
      <c r="OM305" s="475" t="s">
        <v>1395</v>
      </c>
      <c r="ON305" s="475">
        <v>1</v>
      </c>
      <c r="OO305" s="475">
        <v>294</v>
      </c>
      <c r="OP305" s="490"/>
      <c r="OQ305" s="491" t="s">
        <v>1395</v>
      </c>
      <c r="OR305" s="478" t="s">
        <v>1395</v>
      </c>
      <c r="OS305" s="479">
        <v>746606.00000000012</v>
      </c>
      <c r="OT305" s="479">
        <v>2038</v>
      </c>
      <c r="OU305" s="479" t="s">
        <v>1395</v>
      </c>
      <c r="OV305" s="479" t="s">
        <v>1395</v>
      </c>
      <c r="OW305" s="479">
        <v>0</v>
      </c>
      <c r="OX305" s="479">
        <v>1</v>
      </c>
      <c r="OY305" s="480">
        <v>1</v>
      </c>
      <c r="OZ305" s="480">
        <v>0.7128956813798083</v>
      </c>
      <c r="PA305" s="481"/>
      <c r="PB305" s="482">
        <v>2.5862196186570836</v>
      </c>
      <c r="PC305" s="483"/>
      <c r="PD305" s="478">
        <v>296.76184321238884</v>
      </c>
      <c r="PE305" s="479">
        <v>6.9870239153734843E-10</v>
      </c>
      <c r="PF305" s="479">
        <v>363.98096287219198</v>
      </c>
      <c r="PG305" s="480">
        <v>2.5862196186570836</v>
      </c>
      <c r="PH305" s="483"/>
      <c r="PI305" s="478">
        <v>2.5862196186570836</v>
      </c>
      <c r="PJ305" s="479">
        <v>164200</v>
      </c>
      <c r="PK305" s="479">
        <v>575</v>
      </c>
      <c r="PL305" s="479">
        <v>6.3046069251024406E-2</v>
      </c>
      <c r="PM305" s="484">
        <v>36</v>
      </c>
      <c r="PN305" s="479">
        <v>6588</v>
      </c>
      <c r="PO305" s="485">
        <v>2035</v>
      </c>
      <c r="PP305" s="479">
        <v>33</v>
      </c>
      <c r="PQ305" s="479">
        <v>0</v>
      </c>
      <c r="PR305" s="486" t="s">
        <v>2202</v>
      </c>
      <c r="PS305" s="486" t="s">
        <v>1595</v>
      </c>
      <c r="PT305" s="479">
        <v>1</v>
      </c>
      <c r="PU305" s="487" t="s">
        <v>2201</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row>
    <row r="306" spans="1:457" x14ac:dyDescent="0.35">
      <c r="A306" s="459" t="s">
        <v>2203</v>
      </c>
      <c r="B306" s="460">
        <v>2.649265687908108</v>
      </c>
      <c r="C306" s="488">
        <f>NPV(About!A$94,'H2 Data'!AE$2:BH$2)/30*AB306+B306</f>
        <v>3.9693697455367078</v>
      </c>
      <c r="D306" s="462" t="s">
        <v>1592</v>
      </c>
      <c r="E306" s="463" t="s">
        <v>2203</v>
      </c>
      <c r="F306" s="463" t="s">
        <v>1391</v>
      </c>
      <c r="G306" s="463" t="s">
        <v>1593</v>
      </c>
      <c r="H306" s="463" t="s">
        <v>2173</v>
      </c>
      <c r="I306" s="463" t="s">
        <v>1595</v>
      </c>
      <c r="J306" s="464">
        <v>2039</v>
      </c>
      <c r="K306" s="465">
        <v>575</v>
      </c>
      <c r="L306" s="466">
        <v>0.95</v>
      </c>
      <c r="M306" s="466">
        <v>2.3300000000000001E-2</v>
      </c>
      <c r="N306" s="466">
        <v>0.25</v>
      </c>
      <c r="O306" s="471">
        <v>0.11</v>
      </c>
      <c r="P306" s="465">
        <v>1</v>
      </c>
      <c r="Q306" s="465">
        <v>2</v>
      </c>
      <c r="R306" s="465">
        <v>30</v>
      </c>
      <c r="S306" s="467" t="s">
        <v>1395</v>
      </c>
      <c r="T306" s="468">
        <v>50881</v>
      </c>
      <c r="U306" s="468">
        <v>501542</v>
      </c>
      <c r="V306" s="468">
        <v>174449</v>
      </c>
      <c r="W306" s="468">
        <v>34889</v>
      </c>
      <c r="X306" s="465">
        <v>0</v>
      </c>
      <c r="Y306" s="469" t="s">
        <v>2174</v>
      </c>
      <c r="Z306" s="470">
        <v>18.559999999999999</v>
      </c>
      <c r="AA306" s="469" t="s">
        <v>1397</v>
      </c>
      <c r="AB306" s="465">
        <v>8.9999999999999993E-3</v>
      </c>
      <c r="AC306" s="466">
        <v>0.7</v>
      </c>
      <c r="AD306" s="466">
        <v>0.7</v>
      </c>
      <c r="AE306" s="466">
        <v>0.7</v>
      </c>
      <c r="AF306" s="467" t="s">
        <v>1398</v>
      </c>
      <c r="AG306" s="465">
        <v>446</v>
      </c>
      <c r="AH306" s="465">
        <v>446</v>
      </c>
      <c r="AI306" s="465">
        <v>446</v>
      </c>
      <c r="AJ306" s="465">
        <v>30</v>
      </c>
      <c r="AK306" s="469" t="s">
        <v>1399</v>
      </c>
      <c r="AL306" s="466">
        <v>1</v>
      </c>
      <c r="AM306" s="466">
        <v>0</v>
      </c>
      <c r="AN306" s="469" t="s">
        <v>1400</v>
      </c>
      <c r="AO306" s="466"/>
      <c r="AP306" s="466"/>
      <c r="AQ306" s="466"/>
      <c r="AR306" s="466"/>
      <c r="AS306" s="466"/>
      <c r="AT306" s="466"/>
      <c r="AU306" s="466"/>
      <c r="AV306" s="466"/>
      <c r="AW306" s="466"/>
      <c r="AX306" s="466"/>
      <c r="AY306" s="466"/>
      <c r="AZ306" s="466"/>
      <c r="BA306" s="466"/>
      <c r="BB306" s="466"/>
      <c r="BC306" s="466"/>
      <c r="BD306" s="466"/>
      <c r="BE306" s="466"/>
      <c r="BF306" s="466"/>
      <c r="BG306" s="466"/>
      <c r="BH306" s="466"/>
      <c r="BI306" s="466"/>
      <c r="BJ306" s="466"/>
      <c r="BK306" s="466"/>
      <c r="BL306" s="466"/>
      <c r="BM306" s="466"/>
      <c r="BN306" s="466"/>
      <c r="BO306" s="466"/>
      <c r="BP306" s="466"/>
      <c r="BQ306" s="466"/>
      <c r="BR306" s="466"/>
      <c r="BS306" s="466"/>
      <c r="BT306" s="466"/>
      <c r="BU306" s="466"/>
      <c r="BV306" s="466"/>
      <c r="BW306" s="466"/>
      <c r="BX306" s="466"/>
      <c r="BY306" s="466"/>
      <c r="BZ306" s="466"/>
      <c r="CA306" s="466"/>
      <c r="CB306" s="466"/>
      <c r="CC306" s="466"/>
      <c r="CD306" s="466"/>
      <c r="CE306" s="466"/>
      <c r="CF306" s="466"/>
      <c r="CG306" s="466"/>
      <c r="CH306" s="466"/>
      <c r="CI306" s="466"/>
      <c r="CJ306" s="466"/>
      <c r="CK306" s="466"/>
      <c r="CL306" s="466"/>
      <c r="CM306" s="466"/>
      <c r="CN306" s="466"/>
      <c r="CO306" s="466"/>
      <c r="CP306" s="466"/>
      <c r="CQ306" s="466"/>
      <c r="CR306" s="466"/>
      <c r="CS306" s="466"/>
      <c r="CT306" s="466"/>
      <c r="CU306" s="466"/>
      <c r="CV306" s="466"/>
      <c r="CW306" s="466"/>
      <c r="CX306" s="466"/>
      <c r="CY306" s="466"/>
      <c r="CZ306" s="466"/>
      <c r="DA306" s="466"/>
      <c r="DB306" s="466"/>
      <c r="DC306" s="466"/>
      <c r="DD306" s="466"/>
      <c r="DE306" s="466"/>
      <c r="DF306" s="466"/>
      <c r="DG306" s="466"/>
      <c r="DH306" s="466"/>
      <c r="DI306" s="466"/>
      <c r="DJ306" s="466"/>
      <c r="DK306" s="466"/>
      <c r="DL306" s="466"/>
      <c r="DM306" s="466"/>
      <c r="DN306" s="466"/>
      <c r="DO306" s="466"/>
      <c r="DP306" s="466"/>
      <c r="DQ306" s="466"/>
      <c r="DR306" s="466"/>
      <c r="DS306" s="466"/>
      <c r="DT306" s="466"/>
      <c r="DU306" s="466"/>
      <c r="DV306" s="466"/>
      <c r="DW306" s="471"/>
      <c r="DX306" s="466"/>
      <c r="DY306" s="466"/>
      <c r="DZ306" s="466"/>
      <c r="EA306" s="466"/>
      <c r="EB306" s="466"/>
      <c r="EC306" s="466"/>
      <c r="ED306" s="466"/>
      <c r="EE306" s="466"/>
      <c r="EF306" s="466"/>
      <c r="EG306" s="466"/>
      <c r="EH306" s="466"/>
      <c r="EI306" s="466"/>
      <c r="EJ306" s="466"/>
      <c r="EK306" s="465"/>
      <c r="EL306" s="465"/>
      <c r="EM306" s="465"/>
      <c r="EN306" s="465"/>
      <c r="EO306" s="466"/>
      <c r="EP306" s="466"/>
      <c r="EQ306" s="466"/>
      <c r="ER306" s="465"/>
      <c r="ES306" s="465"/>
      <c r="ET306" s="465"/>
      <c r="EU306" s="465"/>
      <c r="EV306" s="465"/>
      <c r="EW306" s="467"/>
      <c r="EX306" s="467" t="s">
        <v>1401</v>
      </c>
      <c r="EY306" s="467">
        <v>0</v>
      </c>
      <c r="EZ306" s="467">
        <v>0</v>
      </c>
      <c r="FA306" s="467">
        <v>0</v>
      </c>
      <c r="FB306" s="469" t="s">
        <v>1402</v>
      </c>
      <c r="FC306" s="467">
        <v>62.117280000000001</v>
      </c>
      <c r="FD306" s="469" t="s">
        <v>2175</v>
      </c>
      <c r="FE306" s="467">
        <v>1589.991</v>
      </c>
      <c r="FF306" s="469" t="s">
        <v>1404</v>
      </c>
      <c r="FG306" s="467">
        <v>0</v>
      </c>
      <c r="FH306" s="469" t="s">
        <v>1405</v>
      </c>
      <c r="FI306" s="467">
        <v>0</v>
      </c>
      <c r="FJ306" s="469" t="s">
        <v>1405</v>
      </c>
      <c r="FK306" s="467">
        <v>0</v>
      </c>
      <c r="FL306" s="472">
        <v>0</v>
      </c>
      <c r="FM306" s="473">
        <v>0</v>
      </c>
      <c r="FN306" s="473">
        <v>0</v>
      </c>
      <c r="FO306" s="473">
        <v>0</v>
      </c>
      <c r="FP306" s="473">
        <v>0</v>
      </c>
      <c r="FQ306" s="473">
        <v>0</v>
      </c>
      <c r="FR306" s="473">
        <v>0</v>
      </c>
      <c r="FS306" s="473">
        <v>0</v>
      </c>
      <c r="FT306" s="473">
        <v>0</v>
      </c>
      <c r="FU306" s="473">
        <v>0</v>
      </c>
      <c r="FV306" s="473">
        <v>0</v>
      </c>
      <c r="FW306" s="473">
        <v>0</v>
      </c>
      <c r="FX306" s="473">
        <v>0</v>
      </c>
      <c r="FY306" s="473">
        <v>0</v>
      </c>
      <c r="FZ306" s="473">
        <v>0</v>
      </c>
      <c r="GA306" s="473">
        <v>0</v>
      </c>
      <c r="GB306" s="473">
        <v>0</v>
      </c>
      <c r="GC306" s="473">
        <v>0</v>
      </c>
      <c r="GD306" s="473">
        <v>0</v>
      </c>
      <c r="GE306" s="473">
        <v>0</v>
      </c>
      <c r="GF306" s="473">
        <v>0</v>
      </c>
      <c r="GG306" s="473">
        <v>0</v>
      </c>
      <c r="GH306" s="473">
        <v>0</v>
      </c>
      <c r="GI306" s="473">
        <v>0</v>
      </c>
      <c r="GJ306" s="473">
        <v>0</v>
      </c>
      <c r="GK306" s="473">
        <v>0</v>
      </c>
      <c r="GL306" s="473">
        <v>0</v>
      </c>
      <c r="GM306" s="473">
        <v>0</v>
      </c>
      <c r="GN306" s="473">
        <v>0</v>
      </c>
      <c r="GO306" s="473">
        <v>0</v>
      </c>
      <c r="GP306" s="473">
        <v>0</v>
      </c>
      <c r="GQ306" s="473">
        <v>0</v>
      </c>
      <c r="GR306" s="473">
        <v>0</v>
      </c>
      <c r="GS306" s="473">
        <v>0</v>
      </c>
      <c r="GT306" s="473">
        <v>0</v>
      </c>
      <c r="GU306" s="473">
        <v>0</v>
      </c>
      <c r="GV306" s="473">
        <v>0</v>
      </c>
      <c r="GW306" s="473">
        <v>0</v>
      </c>
      <c r="GX306" s="473">
        <v>0</v>
      </c>
      <c r="GY306" s="473">
        <v>0</v>
      </c>
      <c r="GZ306" s="473">
        <v>0</v>
      </c>
      <c r="HA306" s="473">
        <v>0</v>
      </c>
      <c r="HB306" s="473">
        <v>0</v>
      </c>
      <c r="HC306" s="473">
        <v>0</v>
      </c>
      <c r="HD306" s="473">
        <v>0</v>
      </c>
      <c r="HE306" s="473">
        <v>0</v>
      </c>
      <c r="HF306" s="473">
        <v>0</v>
      </c>
      <c r="HG306" s="473">
        <v>0</v>
      </c>
      <c r="HH306" s="473">
        <v>0</v>
      </c>
      <c r="HI306" s="473">
        <v>0</v>
      </c>
      <c r="HJ306" s="473">
        <v>0</v>
      </c>
      <c r="HK306" s="473">
        <v>0</v>
      </c>
      <c r="HL306" s="473">
        <v>0</v>
      </c>
      <c r="HM306" s="473">
        <v>0</v>
      </c>
      <c r="HN306" s="473">
        <v>0</v>
      </c>
      <c r="HO306" s="473">
        <v>0</v>
      </c>
      <c r="HP306" s="473">
        <v>0</v>
      </c>
      <c r="HQ306" s="473">
        <v>0</v>
      </c>
      <c r="HR306" s="473">
        <v>0</v>
      </c>
      <c r="HS306" s="473">
        <v>0</v>
      </c>
      <c r="HT306" s="473">
        <v>0</v>
      </c>
      <c r="HU306" s="473">
        <v>0</v>
      </c>
      <c r="HV306" s="473">
        <v>0</v>
      </c>
      <c r="HW306" s="473">
        <v>0</v>
      </c>
      <c r="HX306" s="473">
        <v>0</v>
      </c>
      <c r="HY306" s="473">
        <v>0</v>
      </c>
      <c r="HZ306" s="473">
        <v>0</v>
      </c>
      <c r="IA306" s="473">
        <v>0</v>
      </c>
      <c r="IB306" s="473">
        <v>0</v>
      </c>
      <c r="IC306" s="473">
        <v>0</v>
      </c>
      <c r="ID306" s="473">
        <v>0</v>
      </c>
      <c r="IE306" s="473">
        <v>0</v>
      </c>
      <c r="IF306" s="473">
        <v>0</v>
      </c>
      <c r="IG306" s="473">
        <v>0</v>
      </c>
      <c r="IH306" s="473">
        <v>0</v>
      </c>
      <c r="II306" s="473">
        <v>0</v>
      </c>
      <c r="IJ306" s="473">
        <v>0</v>
      </c>
      <c r="IK306" s="473">
        <v>0</v>
      </c>
      <c r="IL306" s="473">
        <v>0</v>
      </c>
      <c r="IM306" s="473">
        <v>0</v>
      </c>
      <c r="IN306" s="473">
        <v>0</v>
      </c>
      <c r="IO306" s="473">
        <v>0</v>
      </c>
      <c r="IP306" s="473">
        <v>0</v>
      </c>
      <c r="IQ306" s="473">
        <v>0</v>
      </c>
      <c r="IR306" s="473">
        <v>0</v>
      </c>
      <c r="IS306" s="473">
        <v>0</v>
      </c>
      <c r="IT306" s="473">
        <v>0</v>
      </c>
      <c r="IU306" s="473">
        <v>0</v>
      </c>
      <c r="IV306" s="473">
        <v>0</v>
      </c>
      <c r="IW306" s="473">
        <v>0</v>
      </c>
      <c r="IX306" s="473">
        <v>0</v>
      </c>
      <c r="IY306" s="473">
        <v>0</v>
      </c>
      <c r="IZ306" s="473">
        <v>0</v>
      </c>
      <c r="JA306" s="473">
        <v>0</v>
      </c>
      <c r="JB306" s="473">
        <v>0</v>
      </c>
      <c r="JC306" s="473">
        <v>0</v>
      </c>
      <c r="JD306" s="473">
        <v>0</v>
      </c>
      <c r="JE306" s="473">
        <v>0</v>
      </c>
      <c r="JF306" s="473">
        <v>0</v>
      </c>
      <c r="JG306" s="473">
        <v>0</v>
      </c>
      <c r="JH306" s="473">
        <v>0</v>
      </c>
      <c r="JI306" s="467" t="s">
        <v>1416</v>
      </c>
      <c r="JJ306" s="467" t="s">
        <v>1416</v>
      </c>
      <c r="JK306" s="395"/>
      <c r="JL306" s="395"/>
      <c r="JM306" s="395"/>
      <c r="JN306" s="395"/>
      <c r="JO306" s="395"/>
      <c r="JP306" s="395"/>
      <c r="JQ306" s="395"/>
      <c r="JR306" s="395"/>
      <c r="JS306" s="395"/>
      <c r="JT306" s="395"/>
      <c r="JU306" s="395"/>
      <c r="JV306" s="395"/>
      <c r="JW306" s="395"/>
      <c r="JX306" s="395"/>
      <c r="JY306" s="395"/>
      <c r="JZ306" s="395"/>
      <c r="KA306" s="395"/>
      <c r="KB306" s="395"/>
      <c r="KC306" s="395"/>
      <c r="KD306" s="395"/>
      <c r="KE306" s="395"/>
      <c r="KF306" s="395"/>
      <c r="KG306" s="395"/>
      <c r="KH306" s="395"/>
      <c r="KI306" s="395"/>
      <c r="KJ306" s="395"/>
      <c r="KK306" s="395"/>
      <c r="KL306" s="395"/>
      <c r="KM306" s="395"/>
      <c r="KN306" s="395"/>
      <c r="KO306" s="395"/>
      <c r="KP306" s="395"/>
      <c r="KQ306" s="395"/>
      <c r="KR306" s="395"/>
      <c r="KS306" s="395"/>
      <c r="KT306" s="395"/>
      <c r="KU306" s="395"/>
      <c r="KV306" s="395"/>
      <c r="KW306" s="395"/>
      <c r="KX306" s="395"/>
      <c r="KY306" s="395"/>
      <c r="KZ306" s="395"/>
      <c r="LA306" s="395"/>
      <c r="LB306" s="395"/>
      <c r="LC306" s="395"/>
      <c r="LD306" s="395"/>
      <c r="LE306" s="395"/>
      <c r="LF306" s="395"/>
      <c r="LG306" s="395"/>
      <c r="LH306" s="395"/>
      <c r="LI306" s="395"/>
      <c r="LJ306" s="395"/>
      <c r="LK306" s="395"/>
      <c r="LL306" s="395"/>
      <c r="LM306" s="395"/>
      <c r="LN306" s="395"/>
      <c r="LO306" s="395"/>
      <c r="LP306" s="395"/>
      <c r="LQ306" s="395"/>
      <c r="LR306" s="395"/>
      <c r="LS306" s="395"/>
      <c r="LT306" s="395"/>
      <c r="LU306" s="395"/>
      <c r="LV306" s="395"/>
      <c r="LW306" s="395"/>
      <c r="LX306" s="395"/>
      <c r="LY306" s="395"/>
      <c r="LZ306" s="395"/>
      <c r="MA306" s="395"/>
      <c r="MB306" s="395"/>
      <c r="MC306" s="395"/>
      <c r="MD306" s="395"/>
      <c r="ME306" s="395"/>
      <c r="MF306" s="395"/>
      <c r="MG306" s="395"/>
      <c r="MH306" s="395"/>
      <c r="MI306" s="395"/>
      <c r="MJ306" s="395"/>
      <c r="MK306" s="395"/>
      <c r="ML306" s="395"/>
      <c r="MM306" s="395"/>
      <c r="MN306" s="395"/>
      <c r="MO306" s="395"/>
      <c r="MP306" s="395"/>
      <c r="MQ306" s="395"/>
      <c r="MR306" s="395"/>
      <c r="MS306" s="395"/>
      <c r="MT306" s="395"/>
      <c r="MU306" s="395"/>
      <c r="MV306" s="395"/>
      <c r="MW306" s="395"/>
      <c r="MX306" s="395"/>
      <c r="MY306" s="395"/>
      <c r="MZ306" s="395"/>
      <c r="NA306" s="395"/>
      <c r="NB306" s="395"/>
      <c r="NC306" s="395"/>
      <c r="ND306" s="395"/>
      <c r="NE306" s="395"/>
      <c r="NF306" s="395"/>
      <c r="NG306" s="489"/>
      <c r="NH306" s="475">
        <v>2.649265687908108</v>
      </c>
      <c r="NI306" s="475">
        <v>22.047189054771277</v>
      </c>
      <c r="NJ306" s="475">
        <v>2.8341202165879404</v>
      </c>
      <c r="NK306" s="475">
        <v>4637.074943999999</v>
      </c>
      <c r="NL306" s="475">
        <v>16.701311539059361</v>
      </c>
      <c r="NM306" s="475">
        <v>0.17444899999999999</v>
      </c>
      <c r="NN306" s="475">
        <v>0.50154200000000004</v>
      </c>
      <c r="NO306" s="475">
        <v>5.0881000000000003E-2</v>
      </c>
      <c r="NP306" s="475">
        <v>3.2384425787412838E-2</v>
      </c>
      <c r="NQ306" s="475">
        <v>0.42388405259113088</v>
      </c>
      <c r="NR306" s="475">
        <v>1.4229411199827049</v>
      </c>
      <c r="NS306" s="475">
        <v>0</v>
      </c>
      <c r="NT306" s="475">
        <v>12.654098727972453</v>
      </c>
      <c r="NU306" s="475">
        <v>0.48792911665133737</v>
      </c>
      <c r="NV306" s="475">
        <v>0</v>
      </c>
      <c r="NW306" s="475">
        <v>0.26756676796543355</v>
      </c>
      <c r="NX306" s="475">
        <v>0</v>
      </c>
      <c r="NY306" s="475">
        <v>0</v>
      </c>
      <c r="NZ306" s="475">
        <v>0.65325090232147554</v>
      </c>
      <c r="OA306" s="475">
        <v>2.0340015934378321E-2</v>
      </c>
      <c r="OB306" s="475">
        <v>0.25</v>
      </c>
      <c r="OC306" s="475">
        <v>0.89778680602798966</v>
      </c>
      <c r="OD306" s="475">
        <v>1.785014879262693E-13</v>
      </c>
      <c r="OE306" s="475">
        <v>1.5518549100860528E-12</v>
      </c>
      <c r="OF306" s="475">
        <v>0.1099999964237213</v>
      </c>
      <c r="OG306" s="475">
        <v>6.4913210272788999E-2</v>
      </c>
      <c r="OH306" s="475">
        <v>0.28690046631346777</v>
      </c>
      <c r="OI306" s="475">
        <v>0.11</v>
      </c>
      <c r="OJ306" s="475">
        <v>4.4600000000000001E-2</v>
      </c>
      <c r="OK306" s="475">
        <v>5.6415000000000007E-2</v>
      </c>
      <c r="OL306" s="475">
        <v>0.71000968214121984</v>
      </c>
      <c r="OM306" s="475" t="s">
        <v>1395</v>
      </c>
      <c r="ON306" s="475">
        <v>1</v>
      </c>
      <c r="OO306" s="475">
        <v>295</v>
      </c>
      <c r="OP306" s="490"/>
      <c r="OQ306" s="491" t="s">
        <v>1395</v>
      </c>
      <c r="OR306" s="478" t="s">
        <v>1395</v>
      </c>
      <c r="OS306" s="479">
        <v>761761</v>
      </c>
      <c r="OT306" s="479">
        <v>2039</v>
      </c>
      <c r="OU306" s="479" t="s">
        <v>1395</v>
      </c>
      <c r="OV306" s="479" t="s">
        <v>1395</v>
      </c>
      <c r="OW306" s="479">
        <v>0</v>
      </c>
      <c r="OX306" s="479">
        <v>1</v>
      </c>
      <c r="OY306" s="480">
        <v>1</v>
      </c>
      <c r="OZ306" s="480">
        <v>0.69868433821093778</v>
      </c>
      <c r="PA306" s="481"/>
      <c r="PB306" s="482">
        <v>2.649265687908108</v>
      </c>
      <c r="PC306" s="483"/>
      <c r="PD306" s="478">
        <v>296.74954066447782</v>
      </c>
      <c r="PE306" s="479">
        <v>6.3355340657770652E-10</v>
      </c>
      <c r="PF306" s="479">
        <v>366.5264617476455</v>
      </c>
      <c r="PG306" s="480">
        <v>2.649265687908108</v>
      </c>
      <c r="PH306" s="483"/>
      <c r="PI306" s="478">
        <v>2.649265687908108</v>
      </c>
      <c r="PJ306" s="479">
        <v>164775</v>
      </c>
      <c r="PK306" s="479">
        <v>575</v>
      </c>
      <c r="PL306" s="479">
        <v>6.4111849067851612E-2</v>
      </c>
      <c r="PM306" s="484">
        <v>36</v>
      </c>
      <c r="PN306" s="479">
        <v>6552</v>
      </c>
      <c r="PO306" s="485">
        <v>2036</v>
      </c>
      <c r="PP306" s="479">
        <v>33</v>
      </c>
      <c r="PQ306" s="479">
        <v>0</v>
      </c>
      <c r="PR306" s="486" t="s">
        <v>2204</v>
      </c>
      <c r="PS306" s="486" t="s">
        <v>1595</v>
      </c>
      <c r="PT306" s="479">
        <v>1</v>
      </c>
      <c r="PU306" s="487" t="s">
        <v>2203</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row>
    <row r="307" spans="1:457" x14ac:dyDescent="0.35">
      <c r="A307" s="459" t="s">
        <v>2205</v>
      </c>
      <c r="B307" s="460">
        <v>2.7133775369759596</v>
      </c>
      <c r="C307" s="488">
        <f>NPV(About!A$94,'H2 Data'!AE$2:BH$2)/30*AB307+B307</f>
        <v>4.0334815946045595</v>
      </c>
      <c r="D307" s="462" t="s">
        <v>1592</v>
      </c>
      <c r="E307" s="463" t="s">
        <v>2205</v>
      </c>
      <c r="F307" s="463" t="s">
        <v>1391</v>
      </c>
      <c r="G307" s="463" t="s">
        <v>1593</v>
      </c>
      <c r="H307" s="463" t="s">
        <v>2173</v>
      </c>
      <c r="I307" s="463" t="s">
        <v>1595</v>
      </c>
      <c r="J307" s="464">
        <v>2040</v>
      </c>
      <c r="K307" s="465">
        <v>575</v>
      </c>
      <c r="L307" s="466">
        <v>0.95</v>
      </c>
      <c r="M307" s="466">
        <v>2.3300000000000001E-2</v>
      </c>
      <c r="N307" s="466">
        <v>0.25</v>
      </c>
      <c r="O307" s="471">
        <v>0.11</v>
      </c>
      <c r="P307" s="465">
        <v>1</v>
      </c>
      <c r="Q307" s="465">
        <v>2</v>
      </c>
      <c r="R307" s="465">
        <v>30</v>
      </c>
      <c r="S307" s="467" t="s">
        <v>1395</v>
      </c>
      <c r="T307" s="468">
        <v>51914</v>
      </c>
      <c r="U307" s="468">
        <v>511722.99999999994</v>
      </c>
      <c r="V307" s="468">
        <v>177991</v>
      </c>
      <c r="W307" s="468">
        <v>35596.999999999993</v>
      </c>
      <c r="X307" s="465">
        <v>0</v>
      </c>
      <c r="Y307" s="469" t="s">
        <v>2174</v>
      </c>
      <c r="Z307" s="470">
        <v>18.559999999999999</v>
      </c>
      <c r="AA307" s="469" t="s">
        <v>1397</v>
      </c>
      <c r="AB307" s="465">
        <v>8.9999999999999993E-3</v>
      </c>
      <c r="AC307" s="466">
        <v>0.7</v>
      </c>
      <c r="AD307" s="466">
        <v>0.7</v>
      </c>
      <c r="AE307" s="466">
        <v>0.7</v>
      </c>
      <c r="AF307" s="467" t="s">
        <v>1398</v>
      </c>
      <c r="AG307" s="465">
        <v>445</v>
      </c>
      <c r="AH307" s="465">
        <v>445</v>
      </c>
      <c r="AI307" s="465">
        <v>445</v>
      </c>
      <c r="AJ307" s="465">
        <v>30</v>
      </c>
      <c r="AK307" s="469" t="s">
        <v>1399</v>
      </c>
      <c r="AL307" s="466">
        <v>1</v>
      </c>
      <c r="AM307" s="466">
        <v>0</v>
      </c>
      <c r="AN307" s="469" t="s">
        <v>1400</v>
      </c>
      <c r="AO307" s="466"/>
      <c r="AP307" s="466"/>
      <c r="AQ307" s="466"/>
      <c r="AR307" s="466"/>
      <c r="AS307" s="466"/>
      <c r="AT307" s="466"/>
      <c r="AU307" s="466"/>
      <c r="AV307" s="466"/>
      <c r="AW307" s="466"/>
      <c r="AX307" s="466"/>
      <c r="AY307" s="466"/>
      <c r="AZ307" s="466"/>
      <c r="BA307" s="466"/>
      <c r="BB307" s="466"/>
      <c r="BC307" s="466"/>
      <c r="BD307" s="466"/>
      <c r="BE307" s="466"/>
      <c r="BF307" s="466"/>
      <c r="BG307" s="466"/>
      <c r="BH307" s="466"/>
      <c r="BI307" s="466"/>
      <c r="BJ307" s="466"/>
      <c r="BK307" s="466"/>
      <c r="BL307" s="466"/>
      <c r="BM307" s="466"/>
      <c r="BN307" s="466"/>
      <c r="BO307" s="466"/>
      <c r="BP307" s="466"/>
      <c r="BQ307" s="466"/>
      <c r="BR307" s="466"/>
      <c r="BS307" s="466"/>
      <c r="BT307" s="466"/>
      <c r="BU307" s="466"/>
      <c r="BV307" s="466"/>
      <c r="BW307" s="466"/>
      <c r="BX307" s="466"/>
      <c r="BY307" s="466"/>
      <c r="BZ307" s="466"/>
      <c r="CA307" s="466"/>
      <c r="CB307" s="466"/>
      <c r="CC307" s="466"/>
      <c r="CD307" s="466"/>
      <c r="CE307" s="466"/>
      <c r="CF307" s="466"/>
      <c r="CG307" s="466"/>
      <c r="CH307" s="466"/>
      <c r="CI307" s="466"/>
      <c r="CJ307" s="466"/>
      <c r="CK307" s="466"/>
      <c r="CL307" s="466"/>
      <c r="CM307" s="466"/>
      <c r="CN307" s="466"/>
      <c r="CO307" s="466"/>
      <c r="CP307" s="466"/>
      <c r="CQ307" s="466"/>
      <c r="CR307" s="466"/>
      <c r="CS307" s="466"/>
      <c r="CT307" s="466"/>
      <c r="CU307" s="466"/>
      <c r="CV307" s="466"/>
      <c r="CW307" s="466"/>
      <c r="CX307" s="466"/>
      <c r="CY307" s="466"/>
      <c r="CZ307" s="466"/>
      <c r="DA307" s="466"/>
      <c r="DB307" s="466"/>
      <c r="DC307" s="466"/>
      <c r="DD307" s="466"/>
      <c r="DE307" s="466"/>
      <c r="DF307" s="466"/>
      <c r="DG307" s="466"/>
      <c r="DH307" s="466"/>
      <c r="DI307" s="466"/>
      <c r="DJ307" s="466"/>
      <c r="DK307" s="466"/>
      <c r="DL307" s="466"/>
      <c r="DM307" s="466"/>
      <c r="DN307" s="466"/>
      <c r="DO307" s="466"/>
      <c r="DP307" s="466"/>
      <c r="DQ307" s="466"/>
      <c r="DR307" s="466"/>
      <c r="DS307" s="466"/>
      <c r="DT307" s="466"/>
      <c r="DU307" s="466"/>
      <c r="DV307" s="466"/>
      <c r="DW307" s="471"/>
      <c r="DX307" s="466"/>
      <c r="DY307" s="466"/>
      <c r="DZ307" s="466"/>
      <c r="EA307" s="466"/>
      <c r="EB307" s="466"/>
      <c r="EC307" s="466"/>
      <c r="ED307" s="466"/>
      <c r="EE307" s="466"/>
      <c r="EF307" s="466"/>
      <c r="EG307" s="466"/>
      <c r="EH307" s="466"/>
      <c r="EI307" s="466"/>
      <c r="EJ307" s="466"/>
      <c r="EK307" s="465"/>
      <c r="EL307" s="465"/>
      <c r="EM307" s="465"/>
      <c r="EN307" s="465"/>
      <c r="EO307" s="466"/>
      <c r="EP307" s="466"/>
      <c r="EQ307" s="466"/>
      <c r="ER307" s="465"/>
      <c r="ES307" s="465"/>
      <c r="ET307" s="465"/>
      <c r="EU307" s="465"/>
      <c r="EV307" s="465"/>
      <c r="EW307" s="467"/>
      <c r="EX307" s="467" t="s">
        <v>1401</v>
      </c>
      <c r="EY307" s="467">
        <v>0</v>
      </c>
      <c r="EZ307" s="467">
        <v>0</v>
      </c>
      <c r="FA307" s="467">
        <v>0</v>
      </c>
      <c r="FB307" s="469" t="s">
        <v>1402</v>
      </c>
      <c r="FC307" s="467">
        <v>62.117280000000001</v>
      </c>
      <c r="FD307" s="469" t="s">
        <v>2175</v>
      </c>
      <c r="FE307" s="467">
        <v>1589.991</v>
      </c>
      <c r="FF307" s="469" t="s">
        <v>1404</v>
      </c>
      <c r="FG307" s="467">
        <v>0</v>
      </c>
      <c r="FH307" s="469" t="s">
        <v>1405</v>
      </c>
      <c r="FI307" s="467">
        <v>0</v>
      </c>
      <c r="FJ307" s="469" t="s">
        <v>1405</v>
      </c>
      <c r="FK307" s="467">
        <v>0</v>
      </c>
      <c r="FL307" s="472">
        <v>0</v>
      </c>
      <c r="FM307" s="473">
        <v>0</v>
      </c>
      <c r="FN307" s="473">
        <v>0</v>
      </c>
      <c r="FO307" s="473">
        <v>0</v>
      </c>
      <c r="FP307" s="473">
        <v>0</v>
      </c>
      <c r="FQ307" s="473">
        <v>0</v>
      </c>
      <c r="FR307" s="473">
        <v>0</v>
      </c>
      <c r="FS307" s="473">
        <v>0</v>
      </c>
      <c r="FT307" s="473">
        <v>0</v>
      </c>
      <c r="FU307" s="473">
        <v>0</v>
      </c>
      <c r="FV307" s="473">
        <v>0</v>
      </c>
      <c r="FW307" s="473">
        <v>0</v>
      </c>
      <c r="FX307" s="473">
        <v>0</v>
      </c>
      <c r="FY307" s="473">
        <v>0</v>
      </c>
      <c r="FZ307" s="473">
        <v>0</v>
      </c>
      <c r="GA307" s="473">
        <v>0</v>
      </c>
      <c r="GB307" s="473">
        <v>0</v>
      </c>
      <c r="GC307" s="473">
        <v>0</v>
      </c>
      <c r="GD307" s="473">
        <v>0</v>
      </c>
      <c r="GE307" s="473">
        <v>0</v>
      </c>
      <c r="GF307" s="473">
        <v>0</v>
      </c>
      <c r="GG307" s="473">
        <v>0</v>
      </c>
      <c r="GH307" s="473">
        <v>0</v>
      </c>
      <c r="GI307" s="473">
        <v>0</v>
      </c>
      <c r="GJ307" s="473">
        <v>0</v>
      </c>
      <c r="GK307" s="473">
        <v>0</v>
      </c>
      <c r="GL307" s="473">
        <v>0</v>
      </c>
      <c r="GM307" s="473">
        <v>0</v>
      </c>
      <c r="GN307" s="473">
        <v>0</v>
      </c>
      <c r="GO307" s="473">
        <v>0</v>
      </c>
      <c r="GP307" s="473">
        <v>0</v>
      </c>
      <c r="GQ307" s="473">
        <v>0</v>
      </c>
      <c r="GR307" s="473">
        <v>0</v>
      </c>
      <c r="GS307" s="473">
        <v>0</v>
      </c>
      <c r="GT307" s="473">
        <v>0</v>
      </c>
      <c r="GU307" s="473">
        <v>0</v>
      </c>
      <c r="GV307" s="473">
        <v>0</v>
      </c>
      <c r="GW307" s="473">
        <v>0</v>
      </c>
      <c r="GX307" s="473">
        <v>0</v>
      </c>
      <c r="GY307" s="473">
        <v>0</v>
      </c>
      <c r="GZ307" s="473">
        <v>0</v>
      </c>
      <c r="HA307" s="473">
        <v>0</v>
      </c>
      <c r="HB307" s="473">
        <v>0</v>
      </c>
      <c r="HC307" s="473">
        <v>0</v>
      </c>
      <c r="HD307" s="473">
        <v>0</v>
      </c>
      <c r="HE307" s="473">
        <v>0</v>
      </c>
      <c r="HF307" s="473">
        <v>0</v>
      </c>
      <c r="HG307" s="473">
        <v>0</v>
      </c>
      <c r="HH307" s="473">
        <v>0</v>
      </c>
      <c r="HI307" s="473">
        <v>0</v>
      </c>
      <c r="HJ307" s="473">
        <v>0</v>
      </c>
      <c r="HK307" s="473">
        <v>0</v>
      </c>
      <c r="HL307" s="473">
        <v>0</v>
      </c>
      <c r="HM307" s="473">
        <v>0</v>
      </c>
      <c r="HN307" s="473">
        <v>0</v>
      </c>
      <c r="HO307" s="473">
        <v>0</v>
      </c>
      <c r="HP307" s="473">
        <v>0</v>
      </c>
      <c r="HQ307" s="473">
        <v>0</v>
      </c>
      <c r="HR307" s="473">
        <v>0</v>
      </c>
      <c r="HS307" s="473">
        <v>0</v>
      </c>
      <c r="HT307" s="473">
        <v>0</v>
      </c>
      <c r="HU307" s="473">
        <v>0</v>
      </c>
      <c r="HV307" s="473">
        <v>0</v>
      </c>
      <c r="HW307" s="473">
        <v>0</v>
      </c>
      <c r="HX307" s="473">
        <v>0</v>
      </c>
      <c r="HY307" s="473">
        <v>0</v>
      </c>
      <c r="HZ307" s="473">
        <v>0</v>
      </c>
      <c r="IA307" s="473">
        <v>0</v>
      </c>
      <c r="IB307" s="473">
        <v>0</v>
      </c>
      <c r="IC307" s="473">
        <v>0</v>
      </c>
      <c r="ID307" s="473">
        <v>0</v>
      </c>
      <c r="IE307" s="473">
        <v>0</v>
      </c>
      <c r="IF307" s="473">
        <v>0</v>
      </c>
      <c r="IG307" s="473">
        <v>0</v>
      </c>
      <c r="IH307" s="473">
        <v>0</v>
      </c>
      <c r="II307" s="473">
        <v>0</v>
      </c>
      <c r="IJ307" s="473">
        <v>0</v>
      </c>
      <c r="IK307" s="473">
        <v>0</v>
      </c>
      <c r="IL307" s="473">
        <v>0</v>
      </c>
      <c r="IM307" s="473">
        <v>0</v>
      </c>
      <c r="IN307" s="473">
        <v>0</v>
      </c>
      <c r="IO307" s="473">
        <v>0</v>
      </c>
      <c r="IP307" s="473">
        <v>0</v>
      </c>
      <c r="IQ307" s="473">
        <v>0</v>
      </c>
      <c r="IR307" s="473">
        <v>0</v>
      </c>
      <c r="IS307" s="473">
        <v>0</v>
      </c>
      <c r="IT307" s="473">
        <v>0</v>
      </c>
      <c r="IU307" s="473">
        <v>0</v>
      </c>
      <c r="IV307" s="473">
        <v>0</v>
      </c>
      <c r="IW307" s="473">
        <v>0</v>
      </c>
      <c r="IX307" s="473">
        <v>0</v>
      </c>
      <c r="IY307" s="473">
        <v>0</v>
      </c>
      <c r="IZ307" s="473">
        <v>0</v>
      </c>
      <c r="JA307" s="473">
        <v>0</v>
      </c>
      <c r="JB307" s="473">
        <v>0</v>
      </c>
      <c r="JC307" s="473">
        <v>0</v>
      </c>
      <c r="JD307" s="473">
        <v>0</v>
      </c>
      <c r="JE307" s="473">
        <v>0</v>
      </c>
      <c r="JF307" s="473">
        <v>0</v>
      </c>
      <c r="JG307" s="473">
        <v>0</v>
      </c>
      <c r="JH307" s="473">
        <v>0</v>
      </c>
      <c r="JI307" s="467" t="s">
        <v>1416</v>
      </c>
      <c r="JJ307" s="467" t="s">
        <v>1416</v>
      </c>
      <c r="JK307" s="395"/>
      <c r="JL307" s="395"/>
      <c r="JM307" s="395"/>
      <c r="JN307" s="395"/>
      <c r="JO307" s="395"/>
      <c r="JP307" s="395"/>
      <c r="JQ307" s="395"/>
      <c r="JR307" s="395"/>
      <c r="JS307" s="395"/>
      <c r="JT307" s="395"/>
      <c r="JU307" s="395"/>
      <c r="JV307" s="395"/>
      <c r="JW307" s="395"/>
      <c r="JX307" s="395"/>
      <c r="JY307" s="395"/>
      <c r="JZ307" s="395"/>
      <c r="KA307" s="395"/>
      <c r="KB307" s="395"/>
      <c r="KC307" s="395"/>
      <c r="KD307" s="395"/>
      <c r="KE307" s="395"/>
      <c r="KF307" s="395"/>
      <c r="KG307" s="395"/>
      <c r="KH307" s="395"/>
      <c r="KI307" s="395"/>
      <c r="KJ307" s="395"/>
      <c r="KK307" s="395"/>
      <c r="KL307" s="395"/>
      <c r="KM307" s="395"/>
      <c r="KN307" s="395"/>
      <c r="KO307" s="395"/>
      <c r="KP307" s="395"/>
      <c r="KQ307" s="395"/>
      <c r="KR307" s="395"/>
      <c r="KS307" s="395"/>
      <c r="KT307" s="395"/>
      <c r="KU307" s="395"/>
      <c r="KV307" s="395"/>
      <c r="KW307" s="395"/>
      <c r="KX307" s="395"/>
      <c r="KY307" s="395"/>
      <c r="KZ307" s="395"/>
      <c r="LA307" s="395"/>
      <c r="LB307" s="395"/>
      <c r="LC307" s="395"/>
      <c r="LD307" s="395"/>
      <c r="LE307" s="395"/>
      <c r="LF307" s="395"/>
      <c r="LG307" s="395"/>
      <c r="LH307" s="395"/>
      <c r="LI307" s="395"/>
      <c r="LJ307" s="395"/>
      <c r="LK307" s="395"/>
      <c r="LL307" s="395"/>
      <c r="LM307" s="395"/>
      <c r="LN307" s="395"/>
      <c r="LO307" s="395"/>
      <c r="LP307" s="395"/>
      <c r="LQ307" s="395"/>
      <c r="LR307" s="395"/>
      <c r="LS307" s="395"/>
      <c r="LT307" s="395"/>
      <c r="LU307" s="395"/>
      <c r="LV307" s="395"/>
      <c r="LW307" s="395"/>
      <c r="LX307" s="395"/>
      <c r="LY307" s="395"/>
      <c r="LZ307" s="395"/>
      <c r="MA307" s="395"/>
      <c r="MB307" s="395"/>
      <c r="MC307" s="395"/>
      <c r="MD307" s="395"/>
      <c r="ME307" s="395"/>
      <c r="MF307" s="395"/>
      <c r="MG307" s="395"/>
      <c r="MH307" s="395"/>
      <c r="MI307" s="395"/>
      <c r="MJ307" s="395"/>
      <c r="MK307" s="395"/>
      <c r="ML307" s="395"/>
      <c r="MM307" s="395"/>
      <c r="MN307" s="395"/>
      <c r="MO307" s="395"/>
      <c r="MP307" s="395"/>
      <c r="MQ307" s="395"/>
      <c r="MR307" s="395"/>
      <c r="MS307" s="395"/>
      <c r="MT307" s="395"/>
      <c r="MU307" s="395"/>
      <c r="MV307" s="395"/>
      <c r="MW307" s="395"/>
      <c r="MX307" s="395"/>
      <c r="MY307" s="395"/>
      <c r="MZ307" s="395"/>
      <c r="NA307" s="395"/>
      <c r="NB307" s="395"/>
      <c r="NC307" s="395"/>
      <c r="ND307" s="395"/>
      <c r="NE307" s="395"/>
      <c r="NF307" s="395"/>
      <c r="NG307" s="489"/>
      <c r="NH307" s="475">
        <v>2.7133775369759596</v>
      </c>
      <c r="NI307" s="475">
        <v>22.580727862713935</v>
      </c>
      <c r="NJ307" s="475">
        <v>2.8983512223381496</v>
      </c>
      <c r="NK307" s="475">
        <v>4637.074943999999</v>
      </c>
      <c r="NL307" s="475">
        <v>17.10523038243598</v>
      </c>
      <c r="NM307" s="475">
        <v>0.17799100000000001</v>
      </c>
      <c r="NN307" s="475">
        <v>0.51172299999999993</v>
      </c>
      <c r="NO307" s="475">
        <v>5.1914000000000002E-2</v>
      </c>
      <c r="NP307" s="475">
        <v>3.2966658201360279E-2</v>
      </c>
      <c r="NQ307" s="475">
        <v>0.43136706665330676</v>
      </c>
      <c r="NR307" s="475">
        <v>1.4518168839080092</v>
      </c>
      <c r="NS307" s="475">
        <v>0</v>
      </c>
      <c r="NT307" s="475">
        <v>12.942042562557889</v>
      </c>
      <c r="NU307" s="475">
        <v>0.49782926945811629</v>
      </c>
      <c r="NV307" s="475">
        <v>0</v>
      </c>
      <c r="NW307" s="475">
        <v>0.28173657496466409</v>
      </c>
      <c r="NX307" s="475">
        <v>0</v>
      </c>
      <c r="NY307" s="475">
        <v>0</v>
      </c>
      <c r="NZ307" s="475">
        <v>0.69287670849127125</v>
      </c>
      <c r="OA307" s="475">
        <v>2.0339990069880222E-2</v>
      </c>
      <c r="OB307" s="475">
        <v>0.25</v>
      </c>
      <c r="OC307" s="475">
        <v>0.9224104198440648</v>
      </c>
      <c r="OD307" s="475">
        <v>1.6474421530231636E-13</v>
      </c>
      <c r="OE307" s="475">
        <v>1.4322520355167818E-12</v>
      </c>
      <c r="OF307" s="475">
        <v>0.1099999964237213</v>
      </c>
      <c r="OG307" s="475">
        <v>6.5320244431495686E-2</v>
      </c>
      <c r="OH307" s="475">
        <v>0.29192936774656641</v>
      </c>
      <c r="OI307" s="475">
        <v>0.11</v>
      </c>
      <c r="OJ307" s="475">
        <v>4.4499999999999998E-2</v>
      </c>
      <c r="OK307" s="475">
        <v>5.636250000000001E-2</v>
      </c>
      <c r="OL307" s="475">
        <v>0.69581846186564189</v>
      </c>
      <c r="OM307" s="475" t="s">
        <v>1395</v>
      </c>
      <c r="ON307" s="475">
        <v>1</v>
      </c>
      <c r="OO307" s="475">
        <v>296</v>
      </c>
      <c r="OP307" s="490"/>
      <c r="OQ307" s="491" t="s">
        <v>1395</v>
      </c>
      <c r="OR307" s="478" t="s">
        <v>1395</v>
      </c>
      <c r="OS307" s="479">
        <v>777225</v>
      </c>
      <c r="OT307" s="479">
        <v>2040</v>
      </c>
      <c r="OU307" s="479" t="s">
        <v>1395</v>
      </c>
      <c r="OV307" s="479" t="s">
        <v>1395</v>
      </c>
      <c r="OW307" s="479">
        <v>0</v>
      </c>
      <c r="OX307" s="479">
        <v>1</v>
      </c>
      <c r="OY307" s="480">
        <v>1</v>
      </c>
      <c r="OZ307" s="480">
        <v>0.68475645126279561</v>
      </c>
      <c r="PA307" s="481"/>
      <c r="PB307" s="482">
        <v>2.7133775369759596</v>
      </c>
      <c r="PC307" s="483"/>
      <c r="PD307" s="478">
        <v>296.72211118598307</v>
      </c>
      <c r="PE307" s="479">
        <v>5.7303775980540252E-10</v>
      </c>
      <c r="PF307" s="479">
        <v>369.05236473822441</v>
      </c>
      <c r="PG307" s="480">
        <v>2.7133775369759596</v>
      </c>
      <c r="PH307" s="483"/>
      <c r="PI307" s="478">
        <v>2.7133775369759596</v>
      </c>
      <c r="PJ307" s="479">
        <v>165350</v>
      </c>
      <c r="PK307" s="479">
        <v>575</v>
      </c>
      <c r="PL307" s="479">
        <v>6.5311877995665402E-2</v>
      </c>
      <c r="PM307" s="484">
        <v>36</v>
      </c>
      <c r="PN307" s="479">
        <v>6516</v>
      </c>
      <c r="PO307" s="485">
        <v>2037</v>
      </c>
      <c r="PP307" s="479">
        <v>33</v>
      </c>
      <c r="PQ307" s="479">
        <v>0</v>
      </c>
      <c r="PR307" s="486" t="s">
        <v>2206</v>
      </c>
      <c r="PS307" s="486" t="s">
        <v>1595</v>
      </c>
      <c r="PT307" s="479">
        <v>1</v>
      </c>
      <c r="PU307" s="487" t="s">
        <v>2205</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row>
    <row r="308" spans="1:457" x14ac:dyDescent="0.35">
      <c r="A308" s="459" t="s">
        <v>2207</v>
      </c>
      <c r="B308" s="460">
        <v>2.778689414971625</v>
      </c>
      <c r="C308" s="488">
        <f>NPV(About!A$94,'H2 Data'!AE$2:BH$2)/30*AB308+B308</f>
        <v>4.0987934726002244</v>
      </c>
      <c r="D308" s="462" t="s">
        <v>1592</v>
      </c>
      <c r="E308" s="463" t="s">
        <v>2207</v>
      </c>
      <c r="F308" s="463" t="s">
        <v>1391</v>
      </c>
      <c r="G308" s="463" t="s">
        <v>1593</v>
      </c>
      <c r="H308" s="463" t="s">
        <v>2173</v>
      </c>
      <c r="I308" s="463" t="s">
        <v>1595</v>
      </c>
      <c r="J308" s="464">
        <v>2041</v>
      </c>
      <c r="K308" s="465">
        <v>575</v>
      </c>
      <c r="L308" s="466">
        <v>0.95</v>
      </c>
      <c r="M308" s="466">
        <v>2.3300000000000001E-2</v>
      </c>
      <c r="N308" s="466">
        <v>0.25</v>
      </c>
      <c r="O308" s="471">
        <v>0.11</v>
      </c>
      <c r="P308" s="465">
        <v>1</v>
      </c>
      <c r="Q308" s="465">
        <v>2</v>
      </c>
      <c r="R308" s="465">
        <v>30</v>
      </c>
      <c r="S308" s="467" t="s">
        <v>1395</v>
      </c>
      <c r="T308" s="468">
        <v>52968</v>
      </c>
      <c r="U308" s="468">
        <v>522111</v>
      </c>
      <c r="V308" s="468">
        <v>181604</v>
      </c>
      <c r="W308" s="468">
        <v>36320</v>
      </c>
      <c r="X308" s="465">
        <v>0</v>
      </c>
      <c r="Y308" s="469" t="s">
        <v>2174</v>
      </c>
      <c r="Z308" s="470">
        <v>18.559999999999999</v>
      </c>
      <c r="AA308" s="469" t="s">
        <v>1397</v>
      </c>
      <c r="AB308" s="465">
        <v>8.9999999999999993E-3</v>
      </c>
      <c r="AC308" s="466">
        <v>0.7</v>
      </c>
      <c r="AD308" s="466">
        <v>0.7</v>
      </c>
      <c r="AE308" s="466">
        <v>0.7</v>
      </c>
      <c r="AF308" s="467" t="s">
        <v>1398</v>
      </c>
      <c r="AG308" s="465">
        <v>444</v>
      </c>
      <c r="AH308" s="465">
        <v>444</v>
      </c>
      <c r="AI308" s="465">
        <v>444</v>
      </c>
      <c r="AJ308" s="465">
        <v>30</v>
      </c>
      <c r="AK308" s="469" t="s">
        <v>1399</v>
      </c>
      <c r="AL308" s="466">
        <v>1</v>
      </c>
      <c r="AM308" s="466">
        <v>0</v>
      </c>
      <c r="AN308" s="469" t="s">
        <v>1400</v>
      </c>
      <c r="AO308" s="466"/>
      <c r="AP308" s="466"/>
      <c r="AQ308" s="466"/>
      <c r="AR308" s="466"/>
      <c r="AS308" s="466"/>
      <c r="AT308" s="466"/>
      <c r="AU308" s="466"/>
      <c r="AV308" s="466"/>
      <c r="AW308" s="466"/>
      <c r="AX308" s="466"/>
      <c r="AY308" s="466"/>
      <c r="AZ308" s="466"/>
      <c r="BA308" s="466"/>
      <c r="BB308" s="466"/>
      <c r="BC308" s="466"/>
      <c r="BD308" s="466"/>
      <c r="BE308" s="466"/>
      <c r="BF308" s="466"/>
      <c r="BG308" s="466"/>
      <c r="BH308" s="466"/>
      <c r="BI308" s="466"/>
      <c r="BJ308" s="466"/>
      <c r="BK308" s="466"/>
      <c r="BL308" s="466"/>
      <c r="BM308" s="466"/>
      <c r="BN308" s="466"/>
      <c r="BO308" s="466"/>
      <c r="BP308" s="466"/>
      <c r="BQ308" s="466"/>
      <c r="BR308" s="466"/>
      <c r="BS308" s="466"/>
      <c r="BT308" s="466"/>
      <c r="BU308" s="466"/>
      <c r="BV308" s="466"/>
      <c r="BW308" s="466"/>
      <c r="BX308" s="466"/>
      <c r="BY308" s="466"/>
      <c r="BZ308" s="466"/>
      <c r="CA308" s="466"/>
      <c r="CB308" s="466"/>
      <c r="CC308" s="466"/>
      <c r="CD308" s="466"/>
      <c r="CE308" s="466"/>
      <c r="CF308" s="466"/>
      <c r="CG308" s="466"/>
      <c r="CH308" s="466"/>
      <c r="CI308" s="466"/>
      <c r="CJ308" s="466"/>
      <c r="CK308" s="466"/>
      <c r="CL308" s="466"/>
      <c r="CM308" s="466"/>
      <c r="CN308" s="466"/>
      <c r="CO308" s="466"/>
      <c r="CP308" s="466"/>
      <c r="CQ308" s="466"/>
      <c r="CR308" s="466"/>
      <c r="CS308" s="466"/>
      <c r="CT308" s="466"/>
      <c r="CU308" s="466"/>
      <c r="CV308" s="466"/>
      <c r="CW308" s="466"/>
      <c r="CX308" s="466"/>
      <c r="CY308" s="466"/>
      <c r="CZ308" s="466"/>
      <c r="DA308" s="466"/>
      <c r="DB308" s="466"/>
      <c r="DC308" s="466"/>
      <c r="DD308" s="466"/>
      <c r="DE308" s="466"/>
      <c r="DF308" s="466"/>
      <c r="DG308" s="466"/>
      <c r="DH308" s="466"/>
      <c r="DI308" s="466"/>
      <c r="DJ308" s="466"/>
      <c r="DK308" s="466"/>
      <c r="DL308" s="466"/>
      <c r="DM308" s="466"/>
      <c r="DN308" s="466"/>
      <c r="DO308" s="466"/>
      <c r="DP308" s="466"/>
      <c r="DQ308" s="466"/>
      <c r="DR308" s="466"/>
      <c r="DS308" s="466"/>
      <c r="DT308" s="466"/>
      <c r="DU308" s="466"/>
      <c r="DV308" s="466"/>
      <c r="DW308" s="471"/>
      <c r="DX308" s="466"/>
      <c r="DY308" s="466"/>
      <c r="DZ308" s="466"/>
      <c r="EA308" s="466"/>
      <c r="EB308" s="466"/>
      <c r="EC308" s="466"/>
      <c r="ED308" s="466"/>
      <c r="EE308" s="466"/>
      <c r="EF308" s="466"/>
      <c r="EG308" s="466"/>
      <c r="EH308" s="466"/>
      <c r="EI308" s="466"/>
      <c r="EJ308" s="466"/>
      <c r="EK308" s="465"/>
      <c r="EL308" s="465"/>
      <c r="EM308" s="465"/>
      <c r="EN308" s="465"/>
      <c r="EO308" s="466"/>
      <c r="EP308" s="466"/>
      <c r="EQ308" s="466"/>
      <c r="ER308" s="465"/>
      <c r="ES308" s="465"/>
      <c r="ET308" s="465"/>
      <c r="EU308" s="465"/>
      <c r="EV308" s="465"/>
      <c r="EW308" s="467"/>
      <c r="EX308" s="467" t="s">
        <v>1401</v>
      </c>
      <c r="EY308" s="467">
        <v>0</v>
      </c>
      <c r="EZ308" s="467">
        <v>0</v>
      </c>
      <c r="FA308" s="467">
        <v>0</v>
      </c>
      <c r="FB308" s="469" t="s">
        <v>1402</v>
      </c>
      <c r="FC308" s="467">
        <v>62.117280000000001</v>
      </c>
      <c r="FD308" s="469" t="s">
        <v>2175</v>
      </c>
      <c r="FE308" s="467">
        <v>1589.991</v>
      </c>
      <c r="FF308" s="469" t="s">
        <v>1404</v>
      </c>
      <c r="FG308" s="467">
        <v>0</v>
      </c>
      <c r="FH308" s="469" t="s">
        <v>1405</v>
      </c>
      <c r="FI308" s="467">
        <v>0</v>
      </c>
      <c r="FJ308" s="469" t="s">
        <v>1405</v>
      </c>
      <c r="FK308" s="467">
        <v>0</v>
      </c>
      <c r="FL308" s="472">
        <v>0</v>
      </c>
      <c r="FM308" s="473">
        <v>0</v>
      </c>
      <c r="FN308" s="473">
        <v>0</v>
      </c>
      <c r="FO308" s="473">
        <v>0</v>
      </c>
      <c r="FP308" s="473">
        <v>0</v>
      </c>
      <c r="FQ308" s="473">
        <v>0</v>
      </c>
      <c r="FR308" s="473">
        <v>0</v>
      </c>
      <c r="FS308" s="473">
        <v>0</v>
      </c>
      <c r="FT308" s="473">
        <v>0</v>
      </c>
      <c r="FU308" s="473">
        <v>0</v>
      </c>
      <c r="FV308" s="473">
        <v>0</v>
      </c>
      <c r="FW308" s="473">
        <v>0</v>
      </c>
      <c r="FX308" s="473">
        <v>0</v>
      </c>
      <c r="FY308" s="473">
        <v>0</v>
      </c>
      <c r="FZ308" s="473">
        <v>0</v>
      </c>
      <c r="GA308" s="473">
        <v>0</v>
      </c>
      <c r="GB308" s="473">
        <v>0</v>
      </c>
      <c r="GC308" s="473">
        <v>0</v>
      </c>
      <c r="GD308" s="473">
        <v>0</v>
      </c>
      <c r="GE308" s="473">
        <v>0</v>
      </c>
      <c r="GF308" s="473">
        <v>0</v>
      </c>
      <c r="GG308" s="473">
        <v>0</v>
      </c>
      <c r="GH308" s="473">
        <v>0</v>
      </c>
      <c r="GI308" s="473">
        <v>0</v>
      </c>
      <c r="GJ308" s="473">
        <v>0</v>
      </c>
      <c r="GK308" s="473">
        <v>0</v>
      </c>
      <c r="GL308" s="473">
        <v>0</v>
      </c>
      <c r="GM308" s="473">
        <v>0</v>
      </c>
      <c r="GN308" s="473">
        <v>0</v>
      </c>
      <c r="GO308" s="473">
        <v>0</v>
      </c>
      <c r="GP308" s="473">
        <v>0</v>
      </c>
      <c r="GQ308" s="473">
        <v>0</v>
      </c>
      <c r="GR308" s="473">
        <v>0</v>
      </c>
      <c r="GS308" s="473">
        <v>0</v>
      </c>
      <c r="GT308" s="473">
        <v>0</v>
      </c>
      <c r="GU308" s="473">
        <v>0</v>
      </c>
      <c r="GV308" s="473">
        <v>0</v>
      </c>
      <c r="GW308" s="473">
        <v>0</v>
      </c>
      <c r="GX308" s="473">
        <v>0</v>
      </c>
      <c r="GY308" s="473">
        <v>0</v>
      </c>
      <c r="GZ308" s="473">
        <v>0</v>
      </c>
      <c r="HA308" s="473">
        <v>0</v>
      </c>
      <c r="HB308" s="473">
        <v>0</v>
      </c>
      <c r="HC308" s="473">
        <v>0</v>
      </c>
      <c r="HD308" s="473">
        <v>0</v>
      </c>
      <c r="HE308" s="473">
        <v>0</v>
      </c>
      <c r="HF308" s="473">
        <v>0</v>
      </c>
      <c r="HG308" s="473">
        <v>0</v>
      </c>
      <c r="HH308" s="473">
        <v>0</v>
      </c>
      <c r="HI308" s="473">
        <v>0</v>
      </c>
      <c r="HJ308" s="473">
        <v>0</v>
      </c>
      <c r="HK308" s="473">
        <v>0</v>
      </c>
      <c r="HL308" s="473">
        <v>0</v>
      </c>
      <c r="HM308" s="473">
        <v>0</v>
      </c>
      <c r="HN308" s="473">
        <v>0</v>
      </c>
      <c r="HO308" s="473">
        <v>0</v>
      </c>
      <c r="HP308" s="473">
        <v>0</v>
      </c>
      <c r="HQ308" s="473">
        <v>0</v>
      </c>
      <c r="HR308" s="473">
        <v>0</v>
      </c>
      <c r="HS308" s="473">
        <v>0</v>
      </c>
      <c r="HT308" s="473">
        <v>0</v>
      </c>
      <c r="HU308" s="473">
        <v>0</v>
      </c>
      <c r="HV308" s="473">
        <v>0</v>
      </c>
      <c r="HW308" s="473">
        <v>0</v>
      </c>
      <c r="HX308" s="473">
        <v>0</v>
      </c>
      <c r="HY308" s="473">
        <v>0</v>
      </c>
      <c r="HZ308" s="473">
        <v>0</v>
      </c>
      <c r="IA308" s="473">
        <v>0</v>
      </c>
      <c r="IB308" s="473">
        <v>0</v>
      </c>
      <c r="IC308" s="473">
        <v>0</v>
      </c>
      <c r="ID308" s="473">
        <v>0</v>
      </c>
      <c r="IE308" s="473">
        <v>0</v>
      </c>
      <c r="IF308" s="473">
        <v>0</v>
      </c>
      <c r="IG308" s="473">
        <v>0</v>
      </c>
      <c r="IH308" s="473">
        <v>0</v>
      </c>
      <c r="II308" s="473">
        <v>0</v>
      </c>
      <c r="IJ308" s="473">
        <v>0</v>
      </c>
      <c r="IK308" s="473">
        <v>0</v>
      </c>
      <c r="IL308" s="473">
        <v>0</v>
      </c>
      <c r="IM308" s="473">
        <v>0</v>
      </c>
      <c r="IN308" s="473">
        <v>0</v>
      </c>
      <c r="IO308" s="473">
        <v>0</v>
      </c>
      <c r="IP308" s="473">
        <v>0</v>
      </c>
      <c r="IQ308" s="473">
        <v>0</v>
      </c>
      <c r="IR308" s="473">
        <v>0</v>
      </c>
      <c r="IS308" s="473">
        <v>0</v>
      </c>
      <c r="IT308" s="473">
        <v>0</v>
      </c>
      <c r="IU308" s="473">
        <v>0</v>
      </c>
      <c r="IV308" s="473">
        <v>0</v>
      </c>
      <c r="IW308" s="473">
        <v>0</v>
      </c>
      <c r="IX308" s="473">
        <v>0</v>
      </c>
      <c r="IY308" s="473">
        <v>0</v>
      </c>
      <c r="IZ308" s="473">
        <v>0</v>
      </c>
      <c r="JA308" s="473">
        <v>0</v>
      </c>
      <c r="JB308" s="473">
        <v>0</v>
      </c>
      <c r="JC308" s="473">
        <v>0</v>
      </c>
      <c r="JD308" s="473">
        <v>0</v>
      </c>
      <c r="JE308" s="473">
        <v>0</v>
      </c>
      <c r="JF308" s="473">
        <v>0</v>
      </c>
      <c r="JG308" s="473">
        <v>0</v>
      </c>
      <c r="JH308" s="473">
        <v>0</v>
      </c>
      <c r="JI308" s="467" t="s">
        <v>1416</v>
      </c>
      <c r="JJ308" s="467" t="s">
        <v>1416</v>
      </c>
      <c r="JK308" s="395"/>
      <c r="JL308" s="395"/>
      <c r="JM308" s="395"/>
      <c r="JN308" s="395"/>
      <c r="JO308" s="395"/>
      <c r="JP308" s="395"/>
      <c r="JQ308" s="395"/>
      <c r="JR308" s="395"/>
      <c r="JS308" s="395"/>
      <c r="JT308" s="395"/>
      <c r="JU308" s="395"/>
      <c r="JV308" s="395"/>
      <c r="JW308" s="395"/>
      <c r="JX308" s="395"/>
      <c r="JY308" s="395"/>
      <c r="JZ308" s="395"/>
      <c r="KA308" s="395"/>
      <c r="KB308" s="395"/>
      <c r="KC308" s="395"/>
      <c r="KD308" s="395"/>
      <c r="KE308" s="395"/>
      <c r="KF308" s="395"/>
      <c r="KG308" s="395"/>
      <c r="KH308" s="395"/>
      <c r="KI308" s="395"/>
      <c r="KJ308" s="395"/>
      <c r="KK308" s="395"/>
      <c r="KL308" s="395"/>
      <c r="KM308" s="395"/>
      <c r="KN308" s="395"/>
      <c r="KO308" s="395"/>
      <c r="KP308" s="395"/>
      <c r="KQ308" s="395"/>
      <c r="KR308" s="395"/>
      <c r="KS308" s="395"/>
      <c r="KT308" s="395"/>
      <c r="KU308" s="395"/>
      <c r="KV308" s="395"/>
      <c r="KW308" s="395"/>
      <c r="KX308" s="395"/>
      <c r="KY308" s="395"/>
      <c r="KZ308" s="395"/>
      <c r="LA308" s="395"/>
      <c r="LB308" s="395"/>
      <c r="LC308" s="395"/>
      <c r="LD308" s="395"/>
      <c r="LE308" s="395"/>
      <c r="LF308" s="395"/>
      <c r="LG308" s="395"/>
      <c r="LH308" s="395"/>
      <c r="LI308" s="395"/>
      <c r="LJ308" s="395"/>
      <c r="LK308" s="395"/>
      <c r="LL308" s="395"/>
      <c r="LM308" s="395"/>
      <c r="LN308" s="395"/>
      <c r="LO308" s="395"/>
      <c r="LP308" s="395"/>
      <c r="LQ308" s="395"/>
      <c r="LR308" s="395"/>
      <c r="LS308" s="395"/>
      <c r="LT308" s="395"/>
      <c r="LU308" s="395"/>
      <c r="LV308" s="395"/>
      <c r="LW308" s="395"/>
      <c r="LX308" s="395"/>
      <c r="LY308" s="395"/>
      <c r="LZ308" s="395"/>
      <c r="MA308" s="395"/>
      <c r="MB308" s="395"/>
      <c r="MC308" s="395"/>
      <c r="MD308" s="395"/>
      <c r="ME308" s="395"/>
      <c r="MF308" s="395"/>
      <c r="MG308" s="395"/>
      <c r="MH308" s="395"/>
      <c r="MI308" s="395"/>
      <c r="MJ308" s="395"/>
      <c r="MK308" s="395"/>
      <c r="ML308" s="395"/>
      <c r="MM308" s="395"/>
      <c r="MN308" s="395"/>
      <c r="MO308" s="395"/>
      <c r="MP308" s="395"/>
      <c r="MQ308" s="395"/>
      <c r="MR308" s="395"/>
      <c r="MS308" s="395"/>
      <c r="MT308" s="395"/>
      <c r="MU308" s="395"/>
      <c r="MV308" s="395"/>
      <c r="MW308" s="395"/>
      <c r="MX308" s="395"/>
      <c r="MY308" s="395"/>
      <c r="MZ308" s="395"/>
      <c r="NA308" s="395"/>
      <c r="NB308" s="395"/>
      <c r="NC308" s="395"/>
      <c r="ND308" s="395"/>
      <c r="NE308" s="395"/>
      <c r="NF308" s="395"/>
      <c r="NG308" s="489"/>
      <c r="NH308" s="475">
        <v>2.778689414971625</v>
      </c>
      <c r="NI308" s="475">
        <v>23.124253311393861</v>
      </c>
      <c r="NJ308" s="475">
        <v>2.9634809678212459</v>
      </c>
      <c r="NK308" s="475">
        <v>4636.6517759999997</v>
      </c>
      <c r="NL308" s="475">
        <v>17.515553442997962</v>
      </c>
      <c r="NM308" s="475">
        <v>0.18160399999999999</v>
      </c>
      <c r="NN308" s="475">
        <v>0.52211099999999999</v>
      </c>
      <c r="NO308" s="475">
        <v>5.2968000000000001E-2</v>
      </c>
      <c r="NP308" s="475">
        <v>3.3559168076265827E-2</v>
      </c>
      <c r="NQ308" s="475">
        <v>0.43897951665607299</v>
      </c>
      <c r="NR308" s="475">
        <v>1.4813042903179499</v>
      </c>
      <c r="NS308" s="475">
        <v>0</v>
      </c>
      <c r="NT308" s="475">
        <v>13.232732281863099</v>
      </c>
      <c r="NU308" s="475">
        <v>0.50789701072747762</v>
      </c>
      <c r="NV308" s="475">
        <v>0</v>
      </c>
      <c r="NW308" s="475">
        <v>0.29652777335833985</v>
      </c>
      <c r="NX308" s="475">
        <v>0</v>
      </c>
      <c r="NY308" s="475">
        <v>0</v>
      </c>
      <c r="NZ308" s="475">
        <v>0.73431123392248798</v>
      </c>
      <c r="OA308" s="475">
        <v>2.0340001308620449E-2</v>
      </c>
      <c r="OB308" s="475">
        <v>0.25</v>
      </c>
      <c r="OC308" s="475">
        <v>0.94798626324271307</v>
      </c>
      <c r="OD308" s="475">
        <v>1.5293738627842358E-13</v>
      </c>
      <c r="OE308" s="475">
        <v>1.3296059130326784E-12</v>
      </c>
      <c r="OF308" s="475">
        <v>0.1099999964237213</v>
      </c>
      <c r="OG308" s="475">
        <v>6.5747120976448081E-2</v>
      </c>
      <c r="OH308" s="475">
        <v>0.29791485424360442</v>
      </c>
      <c r="OI308" s="475">
        <v>0.11</v>
      </c>
      <c r="OJ308" s="475">
        <v>4.4400000000000002E-2</v>
      </c>
      <c r="OK308" s="475">
        <v>5.6310000000000013E-2</v>
      </c>
      <c r="OL308" s="475">
        <v>0.68194728724448805</v>
      </c>
      <c r="OM308" s="475" t="s">
        <v>1395</v>
      </c>
      <c r="ON308" s="475">
        <v>1</v>
      </c>
      <c r="OO308" s="475">
        <v>297</v>
      </c>
      <c r="OP308" s="490"/>
      <c r="OQ308" s="491" t="s">
        <v>1395</v>
      </c>
      <c r="OR308" s="478" t="s">
        <v>1395</v>
      </c>
      <c r="OS308" s="479">
        <v>793003</v>
      </c>
      <c r="OT308" s="479">
        <v>2041</v>
      </c>
      <c r="OU308" s="479" t="s">
        <v>1395</v>
      </c>
      <c r="OV308" s="479" t="s">
        <v>1395</v>
      </c>
      <c r="OW308" s="479">
        <v>0</v>
      </c>
      <c r="OX308" s="479">
        <v>1</v>
      </c>
      <c r="OY308" s="480">
        <v>1</v>
      </c>
      <c r="OZ308" s="480">
        <v>0.67110614672417912</v>
      </c>
      <c r="PA308" s="481"/>
      <c r="PB308" s="482">
        <v>2.778689414971625</v>
      </c>
      <c r="PC308" s="483"/>
      <c r="PD308" s="478">
        <v>296.710303513562</v>
      </c>
      <c r="PE308" s="479">
        <v>5.2136465866069773E-10</v>
      </c>
      <c r="PF308" s="479">
        <v>371.72407982395919</v>
      </c>
      <c r="PG308" s="480">
        <v>2.778689414971625</v>
      </c>
      <c r="PH308" s="483"/>
      <c r="PI308" s="478">
        <v>2.778689414971625</v>
      </c>
      <c r="PJ308" s="479">
        <v>165925</v>
      </c>
      <c r="PK308" s="479">
        <v>575</v>
      </c>
      <c r="PL308" s="479">
        <v>6.6013115275020073E-2</v>
      </c>
      <c r="PM308" s="484">
        <v>36</v>
      </c>
      <c r="PN308" s="479">
        <v>6480</v>
      </c>
      <c r="PO308" s="485">
        <v>2038</v>
      </c>
      <c r="PP308" s="479">
        <v>33</v>
      </c>
      <c r="PQ308" s="479">
        <v>0</v>
      </c>
      <c r="PR308" s="486" t="s">
        <v>2208</v>
      </c>
      <c r="PS308" s="486" t="s">
        <v>1595</v>
      </c>
      <c r="PT308" s="479">
        <v>1</v>
      </c>
      <c r="PU308" s="487" t="s">
        <v>2207</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row>
    <row r="309" spans="1:457" x14ac:dyDescent="0.35">
      <c r="A309" s="459" t="s">
        <v>2209</v>
      </c>
      <c r="B309" s="460">
        <v>2.8447025302466451</v>
      </c>
      <c r="C309" s="488">
        <f>NPV(About!A$94,'H2 Data'!AE$2:BH$2)/30*AB309+B309</f>
        <v>4.1648065878752449</v>
      </c>
      <c r="D309" s="462" t="s">
        <v>1592</v>
      </c>
      <c r="E309" s="463" t="s">
        <v>2209</v>
      </c>
      <c r="F309" s="463" t="s">
        <v>1391</v>
      </c>
      <c r="G309" s="463" t="s">
        <v>1593</v>
      </c>
      <c r="H309" s="463" t="s">
        <v>2173</v>
      </c>
      <c r="I309" s="463" t="s">
        <v>1595</v>
      </c>
      <c r="J309" s="464">
        <v>2042</v>
      </c>
      <c r="K309" s="465">
        <v>575</v>
      </c>
      <c r="L309" s="466">
        <v>0.95</v>
      </c>
      <c r="M309" s="466">
        <v>2.3300000000000001E-2</v>
      </c>
      <c r="N309" s="466">
        <v>0.25</v>
      </c>
      <c r="O309" s="471">
        <v>0.11</v>
      </c>
      <c r="P309" s="465">
        <v>1</v>
      </c>
      <c r="Q309" s="465">
        <v>2</v>
      </c>
      <c r="R309" s="465">
        <v>30</v>
      </c>
      <c r="S309" s="467" t="s">
        <v>1395</v>
      </c>
      <c r="T309" s="468">
        <v>54043</v>
      </c>
      <c r="U309" s="468">
        <v>532709.99999999988</v>
      </c>
      <c r="V309" s="468">
        <v>185291</v>
      </c>
      <c r="W309" s="468">
        <v>37056.999999999993</v>
      </c>
      <c r="X309" s="465">
        <v>0</v>
      </c>
      <c r="Y309" s="469" t="s">
        <v>2174</v>
      </c>
      <c r="Z309" s="470">
        <v>18.559999999999999</v>
      </c>
      <c r="AA309" s="469" t="s">
        <v>1397</v>
      </c>
      <c r="AB309" s="465">
        <v>8.9999999999999993E-3</v>
      </c>
      <c r="AC309" s="466">
        <v>0.7</v>
      </c>
      <c r="AD309" s="466">
        <v>0.7</v>
      </c>
      <c r="AE309" s="466">
        <v>0.7</v>
      </c>
      <c r="AF309" s="467" t="s">
        <v>1398</v>
      </c>
      <c r="AG309" s="465">
        <v>443</v>
      </c>
      <c r="AH309" s="465">
        <v>443</v>
      </c>
      <c r="AI309" s="465">
        <v>443</v>
      </c>
      <c r="AJ309" s="465">
        <v>30</v>
      </c>
      <c r="AK309" s="469" t="s">
        <v>1399</v>
      </c>
      <c r="AL309" s="466">
        <v>1</v>
      </c>
      <c r="AM309" s="466">
        <v>0</v>
      </c>
      <c r="AN309" s="469" t="s">
        <v>1400</v>
      </c>
      <c r="AO309" s="466"/>
      <c r="AP309" s="466"/>
      <c r="AQ309" s="466"/>
      <c r="AR309" s="466"/>
      <c r="AS309" s="466"/>
      <c r="AT309" s="466"/>
      <c r="AU309" s="466"/>
      <c r="AV309" s="466"/>
      <c r="AW309" s="466"/>
      <c r="AX309" s="466"/>
      <c r="AY309" s="466"/>
      <c r="AZ309" s="466"/>
      <c r="BA309" s="466"/>
      <c r="BB309" s="466"/>
      <c r="BC309" s="466"/>
      <c r="BD309" s="466"/>
      <c r="BE309" s="466"/>
      <c r="BF309" s="466"/>
      <c r="BG309" s="466"/>
      <c r="BH309" s="466"/>
      <c r="BI309" s="466"/>
      <c r="BJ309" s="466"/>
      <c r="BK309" s="466"/>
      <c r="BL309" s="466"/>
      <c r="BM309" s="466"/>
      <c r="BN309" s="466"/>
      <c r="BO309" s="466"/>
      <c r="BP309" s="466"/>
      <c r="BQ309" s="466"/>
      <c r="BR309" s="466"/>
      <c r="BS309" s="466"/>
      <c r="BT309" s="466"/>
      <c r="BU309" s="466"/>
      <c r="BV309" s="466"/>
      <c r="BW309" s="466"/>
      <c r="BX309" s="466"/>
      <c r="BY309" s="466"/>
      <c r="BZ309" s="466"/>
      <c r="CA309" s="466"/>
      <c r="CB309" s="466"/>
      <c r="CC309" s="466"/>
      <c r="CD309" s="466"/>
      <c r="CE309" s="466"/>
      <c r="CF309" s="466"/>
      <c r="CG309" s="466"/>
      <c r="CH309" s="466"/>
      <c r="CI309" s="466"/>
      <c r="CJ309" s="466"/>
      <c r="CK309" s="466"/>
      <c r="CL309" s="466"/>
      <c r="CM309" s="466"/>
      <c r="CN309" s="466"/>
      <c r="CO309" s="466"/>
      <c r="CP309" s="466"/>
      <c r="CQ309" s="466"/>
      <c r="CR309" s="466"/>
      <c r="CS309" s="466"/>
      <c r="CT309" s="466"/>
      <c r="CU309" s="466"/>
      <c r="CV309" s="466"/>
      <c r="CW309" s="466"/>
      <c r="CX309" s="466"/>
      <c r="CY309" s="466"/>
      <c r="CZ309" s="466"/>
      <c r="DA309" s="466"/>
      <c r="DB309" s="466"/>
      <c r="DC309" s="466"/>
      <c r="DD309" s="466"/>
      <c r="DE309" s="466"/>
      <c r="DF309" s="466"/>
      <c r="DG309" s="466"/>
      <c r="DH309" s="466"/>
      <c r="DI309" s="466"/>
      <c r="DJ309" s="466"/>
      <c r="DK309" s="466"/>
      <c r="DL309" s="466"/>
      <c r="DM309" s="466"/>
      <c r="DN309" s="466"/>
      <c r="DO309" s="466"/>
      <c r="DP309" s="466"/>
      <c r="DQ309" s="466"/>
      <c r="DR309" s="466"/>
      <c r="DS309" s="466"/>
      <c r="DT309" s="466"/>
      <c r="DU309" s="466"/>
      <c r="DV309" s="466"/>
      <c r="DW309" s="471"/>
      <c r="DX309" s="466"/>
      <c r="DY309" s="466"/>
      <c r="DZ309" s="466"/>
      <c r="EA309" s="466"/>
      <c r="EB309" s="466"/>
      <c r="EC309" s="466"/>
      <c r="ED309" s="466"/>
      <c r="EE309" s="466"/>
      <c r="EF309" s="466"/>
      <c r="EG309" s="466"/>
      <c r="EH309" s="466"/>
      <c r="EI309" s="466"/>
      <c r="EJ309" s="466"/>
      <c r="EK309" s="465"/>
      <c r="EL309" s="465"/>
      <c r="EM309" s="465"/>
      <c r="EN309" s="465"/>
      <c r="EO309" s="466"/>
      <c r="EP309" s="466"/>
      <c r="EQ309" s="466"/>
      <c r="ER309" s="465"/>
      <c r="ES309" s="465"/>
      <c r="ET309" s="465"/>
      <c r="EU309" s="465"/>
      <c r="EV309" s="465"/>
      <c r="EW309" s="467"/>
      <c r="EX309" s="467" t="s">
        <v>1401</v>
      </c>
      <c r="EY309" s="467">
        <v>0</v>
      </c>
      <c r="EZ309" s="467">
        <v>0</v>
      </c>
      <c r="FA309" s="467">
        <v>0</v>
      </c>
      <c r="FB309" s="469" t="s">
        <v>1402</v>
      </c>
      <c r="FC309" s="467">
        <v>62.117280000000001</v>
      </c>
      <c r="FD309" s="469" t="s">
        <v>2175</v>
      </c>
      <c r="FE309" s="467">
        <v>1589.991</v>
      </c>
      <c r="FF309" s="469" t="s">
        <v>1404</v>
      </c>
      <c r="FG309" s="467">
        <v>0</v>
      </c>
      <c r="FH309" s="469" t="s">
        <v>1405</v>
      </c>
      <c r="FI309" s="467">
        <v>0</v>
      </c>
      <c r="FJ309" s="469" t="s">
        <v>1405</v>
      </c>
      <c r="FK309" s="467">
        <v>0</v>
      </c>
      <c r="FL309" s="472">
        <v>0</v>
      </c>
      <c r="FM309" s="473">
        <v>0</v>
      </c>
      <c r="FN309" s="473">
        <v>0</v>
      </c>
      <c r="FO309" s="473">
        <v>0</v>
      </c>
      <c r="FP309" s="473">
        <v>0</v>
      </c>
      <c r="FQ309" s="473">
        <v>0</v>
      </c>
      <c r="FR309" s="473">
        <v>0</v>
      </c>
      <c r="FS309" s="473">
        <v>0</v>
      </c>
      <c r="FT309" s="473">
        <v>0</v>
      </c>
      <c r="FU309" s="473">
        <v>0</v>
      </c>
      <c r="FV309" s="473">
        <v>0</v>
      </c>
      <c r="FW309" s="473">
        <v>0</v>
      </c>
      <c r="FX309" s="473">
        <v>0</v>
      </c>
      <c r="FY309" s="473">
        <v>0</v>
      </c>
      <c r="FZ309" s="473">
        <v>0</v>
      </c>
      <c r="GA309" s="473">
        <v>0</v>
      </c>
      <c r="GB309" s="473">
        <v>0</v>
      </c>
      <c r="GC309" s="473">
        <v>0</v>
      </c>
      <c r="GD309" s="473">
        <v>0</v>
      </c>
      <c r="GE309" s="473">
        <v>0</v>
      </c>
      <c r="GF309" s="473">
        <v>0</v>
      </c>
      <c r="GG309" s="473">
        <v>0</v>
      </c>
      <c r="GH309" s="473">
        <v>0</v>
      </c>
      <c r="GI309" s="473">
        <v>0</v>
      </c>
      <c r="GJ309" s="473">
        <v>0</v>
      </c>
      <c r="GK309" s="473">
        <v>0</v>
      </c>
      <c r="GL309" s="473">
        <v>0</v>
      </c>
      <c r="GM309" s="473">
        <v>0</v>
      </c>
      <c r="GN309" s="473">
        <v>0</v>
      </c>
      <c r="GO309" s="473">
        <v>0</v>
      </c>
      <c r="GP309" s="473">
        <v>0</v>
      </c>
      <c r="GQ309" s="473">
        <v>0</v>
      </c>
      <c r="GR309" s="473">
        <v>0</v>
      </c>
      <c r="GS309" s="473">
        <v>0</v>
      </c>
      <c r="GT309" s="473">
        <v>0</v>
      </c>
      <c r="GU309" s="473">
        <v>0</v>
      </c>
      <c r="GV309" s="473">
        <v>0</v>
      </c>
      <c r="GW309" s="473">
        <v>0</v>
      </c>
      <c r="GX309" s="473">
        <v>0</v>
      </c>
      <c r="GY309" s="473">
        <v>0</v>
      </c>
      <c r="GZ309" s="473">
        <v>0</v>
      </c>
      <c r="HA309" s="473">
        <v>0</v>
      </c>
      <c r="HB309" s="473">
        <v>0</v>
      </c>
      <c r="HC309" s="473">
        <v>0</v>
      </c>
      <c r="HD309" s="473">
        <v>0</v>
      </c>
      <c r="HE309" s="473">
        <v>0</v>
      </c>
      <c r="HF309" s="473">
        <v>0</v>
      </c>
      <c r="HG309" s="473">
        <v>0</v>
      </c>
      <c r="HH309" s="473">
        <v>0</v>
      </c>
      <c r="HI309" s="473">
        <v>0</v>
      </c>
      <c r="HJ309" s="473">
        <v>0</v>
      </c>
      <c r="HK309" s="473">
        <v>0</v>
      </c>
      <c r="HL309" s="473">
        <v>0</v>
      </c>
      <c r="HM309" s="473">
        <v>0</v>
      </c>
      <c r="HN309" s="473">
        <v>0</v>
      </c>
      <c r="HO309" s="473">
        <v>0</v>
      </c>
      <c r="HP309" s="473">
        <v>0</v>
      </c>
      <c r="HQ309" s="473">
        <v>0</v>
      </c>
      <c r="HR309" s="473">
        <v>0</v>
      </c>
      <c r="HS309" s="473">
        <v>0</v>
      </c>
      <c r="HT309" s="473">
        <v>0</v>
      </c>
      <c r="HU309" s="473">
        <v>0</v>
      </c>
      <c r="HV309" s="473">
        <v>0</v>
      </c>
      <c r="HW309" s="473">
        <v>0</v>
      </c>
      <c r="HX309" s="473">
        <v>0</v>
      </c>
      <c r="HY309" s="473">
        <v>0</v>
      </c>
      <c r="HZ309" s="473">
        <v>0</v>
      </c>
      <c r="IA309" s="473">
        <v>0</v>
      </c>
      <c r="IB309" s="473">
        <v>0</v>
      </c>
      <c r="IC309" s="473">
        <v>0</v>
      </c>
      <c r="ID309" s="473">
        <v>0</v>
      </c>
      <c r="IE309" s="473">
        <v>0</v>
      </c>
      <c r="IF309" s="473">
        <v>0</v>
      </c>
      <c r="IG309" s="473">
        <v>0</v>
      </c>
      <c r="IH309" s="473">
        <v>0</v>
      </c>
      <c r="II309" s="473">
        <v>0</v>
      </c>
      <c r="IJ309" s="473">
        <v>0</v>
      </c>
      <c r="IK309" s="473">
        <v>0</v>
      </c>
      <c r="IL309" s="473">
        <v>0</v>
      </c>
      <c r="IM309" s="473">
        <v>0</v>
      </c>
      <c r="IN309" s="473">
        <v>0</v>
      </c>
      <c r="IO309" s="473">
        <v>0</v>
      </c>
      <c r="IP309" s="473">
        <v>0</v>
      </c>
      <c r="IQ309" s="473">
        <v>0</v>
      </c>
      <c r="IR309" s="473">
        <v>0</v>
      </c>
      <c r="IS309" s="473">
        <v>0</v>
      </c>
      <c r="IT309" s="473">
        <v>0</v>
      </c>
      <c r="IU309" s="473">
        <v>0</v>
      </c>
      <c r="IV309" s="473">
        <v>0</v>
      </c>
      <c r="IW309" s="473">
        <v>0</v>
      </c>
      <c r="IX309" s="473">
        <v>0</v>
      </c>
      <c r="IY309" s="473">
        <v>0</v>
      </c>
      <c r="IZ309" s="473">
        <v>0</v>
      </c>
      <c r="JA309" s="473">
        <v>0</v>
      </c>
      <c r="JB309" s="473">
        <v>0</v>
      </c>
      <c r="JC309" s="473">
        <v>0</v>
      </c>
      <c r="JD309" s="473">
        <v>0</v>
      </c>
      <c r="JE309" s="473">
        <v>0</v>
      </c>
      <c r="JF309" s="473">
        <v>0</v>
      </c>
      <c r="JG309" s="473">
        <v>0</v>
      </c>
      <c r="JH309" s="473">
        <v>0</v>
      </c>
      <c r="JI309" s="467" t="s">
        <v>1416</v>
      </c>
      <c r="JJ309" s="467" t="s">
        <v>1416</v>
      </c>
      <c r="JK309" s="395"/>
      <c r="JL309" s="395"/>
      <c r="JM309" s="395"/>
      <c r="JN309" s="395"/>
      <c r="JO309" s="395"/>
      <c r="JP309" s="395"/>
      <c r="JQ309" s="395"/>
      <c r="JR309" s="395"/>
      <c r="JS309" s="395"/>
      <c r="JT309" s="395"/>
      <c r="JU309" s="395"/>
      <c r="JV309" s="395"/>
      <c r="JW309" s="395"/>
      <c r="JX309" s="395"/>
      <c r="JY309" s="395"/>
      <c r="JZ309" s="395"/>
      <c r="KA309" s="395"/>
      <c r="KB309" s="395"/>
      <c r="KC309" s="395"/>
      <c r="KD309" s="395"/>
      <c r="KE309" s="395"/>
      <c r="KF309" s="395"/>
      <c r="KG309" s="395"/>
      <c r="KH309" s="395"/>
      <c r="KI309" s="395"/>
      <c r="KJ309" s="395"/>
      <c r="KK309" s="395"/>
      <c r="KL309" s="395"/>
      <c r="KM309" s="395"/>
      <c r="KN309" s="395"/>
      <c r="KO309" s="395"/>
      <c r="KP309" s="395"/>
      <c r="KQ309" s="395"/>
      <c r="KR309" s="395"/>
      <c r="KS309" s="395"/>
      <c r="KT309" s="395"/>
      <c r="KU309" s="395"/>
      <c r="KV309" s="395"/>
      <c r="KW309" s="395"/>
      <c r="KX309" s="395"/>
      <c r="KY309" s="395"/>
      <c r="KZ309" s="395"/>
      <c r="LA309" s="395"/>
      <c r="LB309" s="395"/>
      <c r="LC309" s="395"/>
      <c r="LD309" s="395"/>
      <c r="LE309" s="395"/>
      <c r="LF309" s="395"/>
      <c r="LG309" s="395"/>
      <c r="LH309" s="395"/>
      <c r="LI309" s="395"/>
      <c r="LJ309" s="395"/>
      <c r="LK309" s="395"/>
      <c r="LL309" s="395"/>
      <c r="LM309" s="395"/>
      <c r="LN309" s="395"/>
      <c r="LO309" s="395"/>
      <c r="LP309" s="395"/>
      <c r="LQ309" s="395"/>
      <c r="LR309" s="395"/>
      <c r="LS309" s="395"/>
      <c r="LT309" s="395"/>
      <c r="LU309" s="395"/>
      <c r="LV309" s="395"/>
      <c r="LW309" s="395"/>
      <c r="LX309" s="395"/>
      <c r="LY309" s="395"/>
      <c r="LZ309" s="395"/>
      <c r="MA309" s="395"/>
      <c r="MB309" s="395"/>
      <c r="MC309" s="395"/>
      <c r="MD309" s="395"/>
      <c r="ME309" s="395"/>
      <c r="MF309" s="395"/>
      <c r="MG309" s="395"/>
      <c r="MH309" s="395"/>
      <c r="MI309" s="395"/>
      <c r="MJ309" s="395"/>
      <c r="MK309" s="395"/>
      <c r="ML309" s="395"/>
      <c r="MM309" s="395"/>
      <c r="MN309" s="395"/>
      <c r="MO309" s="395"/>
      <c r="MP309" s="395"/>
      <c r="MQ309" s="395"/>
      <c r="MR309" s="395"/>
      <c r="MS309" s="395"/>
      <c r="MT309" s="395"/>
      <c r="MU309" s="395"/>
      <c r="MV309" s="395"/>
      <c r="MW309" s="395"/>
      <c r="MX309" s="395"/>
      <c r="MY309" s="395"/>
      <c r="MZ309" s="395"/>
      <c r="NA309" s="395"/>
      <c r="NB309" s="395"/>
      <c r="NC309" s="395"/>
      <c r="ND309" s="395"/>
      <c r="NE309" s="395"/>
      <c r="NF309" s="395"/>
      <c r="NG309" s="489"/>
      <c r="NH309" s="475">
        <v>2.8447025302466451</v>
      </c>
      <c r="NI309" s="475">
        <v>23.673614456712578</v>
      </c>
      <c r="NJ309" s="475">
        <v>3.0293356897312718</v>
      </c>
      <c r="NK309" s="475">
        <v>4636.6517759999997</v>
      </c>
      <c r="NL309" s="475">
        <v>17.931438552181088</v>
      </c>
      <c r="NM309" s="475">
        <v>0.18529100000000001</v>
      </c>
      <c r="NN309" s="475">
        <v>0.53270999999999991</v>
      </c>
      <c r="NO309" s="475">
        <v>5.4043000000000001E-2</v>
      </c>
      <c r="NP309" s="475">
        <v>3.4162146580975411E-2</v>
      </c>
      <c r="NQ309" s="475">
        <v>0.44672413458859705</v>
      </c>
      <c r="NR309" s="475">
        <v>1.5113626608531432</v>
      </c>
      <c r="NS309" s="475">
        <v>0</v>
      </c>
      <c r="NT309" s="475">
        <v>13.5277714121224</v>
      </c>
      <c r="NU309" s="475">
        <v>0.51820329377028518</v>
      </c>
      <c r="NV309" s="475">
        <v>0</v>
      </c>
      <c r="NW309" s="475">
        <v>0.3113190252116641</v>
      </c>
      <c r="NX309" s="475">
        <v>0</v>
      </c>
      <c r="NY309" s="475">
        <v>0</v>
      </c>
      <c r="NZ309" s="475">
        <v>0.77568973247304152</v>
      </c>
      <c r="OA309" s="475">
        <v>2.0340002437626327E-2</v>
      </c>
      <c r="OB309" s="475">
        <v>0.25</v>
      </c>
      <c r="OC309" s="475">
        <v>0.97391849178211432</v>
      </c>
      <c r="OD309" s="475">
        <v>1.3939045127337075E-13</v>
      </c>
      <c r="OE309" s="475">
        <v>1.2118316700925221E-12</v>
      </c>
      <c r="OF309" s="475">
        <v>0.1099999964237213</v>
      </c>
      <c r="OG309" s="475">
        <v>6.6141316294670099E-2</v>
      </c>
      <c r="OH309" s="475">
        <v>0.30555817429232607</v>
      </c>
      <c r="OI309" s="475">
        <v>0.11</v>
      </c>
      <c r="OJ309" s="475">
        <v>4.4299999999999999E-2</v>
      </c>
      <c r="OK309" s="475">
        <v>5.6257500000000002E-2</v>
      </c>
      <c r="OL309" s="475">
        <v>0.6683529350657289</v>
      </c>
      <c r="OM309" s="475" t="s">
        <v>1395</v>
      </c>
      <c r="ON309" s="475">
        <v>1</v>
      </c>
      <c r="OO309" s="475">
        <v>298</v>
      </c>
      <c r="OP309" s="490"/>
      <c r="OQ309" s="491" t="s">
        <v>1395</v>
      </c>
      <c r="OR309" s="478" t="s">
        <v>1395</v>
      </c>
      <c r="OS309" s="479">
        <v>809100.99999999988</v>
      </c>
      <c r="OT309" s="479">
        <v>2042</v>
      </c>
      <c r="OU309" s="479" t="s">
        <v>1395</v>
      </c>
      <c r="OV309" s="479" t="s">
        <v>1395</v>
      </c>
      <c r="OW309" s="479">
        <v>0</v>
      </c>
      <c r="OX309" s="479">
        <v>1</v>
      </c>
      <c r="OY309" s="480">
        <v>1</v>
      </c>
      <c r="OZ309" s="480">
        <v>0.65772794494977127</v>
      </c>
      <c r="PA309" s="481"/>
      <c r="PB309" s="482">
        <v>2.8447025302466451</v>
      </c>
      <c r="PC309" s="483"/>
      <c r="PD309" s="478">
        <v>296.69877720493417</v>
      </c>
      <c r="PE309" s="479">
        <v>4.6571047076936623E-10</v>
      </c>
      <c r="PF309" s="479">
        <v>374.27973743598437</v>
      </c>
      <c r="PG309" s="480">
        <v>2.8447025302466451</v>
      </c>
      <c r="PH309" s="483"/>
      <c r="PI309" s="478">
        <v>2.8447025302466451</v>
      </c>
      <c r="PJ309" s="479">
        <v>166500</v>
      </c>
      <c r="PK309" s="479">
        <v>575</v>
      </c>
      <c r="PL309" s="479">
        <v>6.7167686826100415E-2</v>
      </c>
      <c r="PM309" s="484">
        <v>36</v>
      </c>
      <c r="PN309" s="479">
        <v>6444</v>
      </c>
      <c r="PO309" s="485">
        <v>2039</v>
      </c>
      <c r="PP309" s="479">
        <v>33</v>
      </c>
      <c r="PQ309" s="479">
        <v>0</v>
      </c>
      <c r="PR309" s="486" t="s">
        <v>2210</v>
      </c>
      <c r="PS309" s="486" t="s">
        <v>1595</v>
      </c>
      <c r="PT309" s="479">
        <v>1</v>
      </c>
      <c r="PU309" s="487" t="s">
        <v>2209</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row>
    <row r="310" spans="1:457" x14ac:dyDescent="0.35">
      <c r="A310" s="459" t="s">
        <v>2211</v>
      </c>
      <c r="B310" s="460">
        <v>2.9118702170727455</v>
      </c>
      <c r="C310" s="488">
        <f>NPV(About!A$94,'H2 Data'!AE$2:BH$2)/30*AB310+B310</f>
        <v>4.2319742747013454</v>
      </c>
      <c r="D310" s="462" t="s">
        <v>1592</v>
      </c>
      <c r="E310" s="463" t="s">
        <v>2211</v>
      </c>
      <c r="F310" s="463" t="s">
        <v>1391</v>
      </c>
      <c r="G310" s="463" t="s">
        <v>1593</v>
      </c>
      <c r="H310" s="463" t="s">
        <v>2173</v>
      </c>
      <c r="I310" s="463" t="s">
        <v>1595</v>
      </c>
      <c r="J310" s="464">
        <v>2043</v>
      </c>
      <c r="K310" s="465">
        <v>575</v>
      </c>
      <c r="L310" s="466">
        <v>0.95</v>
      </c>
      <c r="M310" s="466">
        <v>2.3300000000000001E-2</v>
      </c>
      <c r="N310" s="466">
        <v>0.25</v>
      </c>
      <c r="O310" s="471">
        <v>0.11</v>
      </c>
      <c r="P310" s="465">
        <v>1</v>
      </c>
      <c r="Q310" s="465">
        <v>2</v>
      </c>
      <c r="R310" s="465">
        <v>30</v>
      </c>
      <c r="S310" s="467" t="s">
        <v>1395</v>
      </c>
      <c r="T310" s="468">
        <v>55140</v>
      </c>
      <c r="U310" s="468">
        <v>543524</v>
      </c>
      <c r="V310" s="468">
        <v>189052</v>
      </c>
      <c r="W310" s="468">
        <v>37808.999999999993</v>
      </c>
      <c r="X310" s="465">
        <v>0</v>
      </c>
      <c r="Y310" s="469" t="s">
        <v>2174</v>
      </c>
      <c r="Z310" s="470">
        <v>18.559999999999999</v>
      </c>
      <c r="AA310" s="469" t="s">
        <v>1397</v>
      </c>
      <c r="AB310" s="465">
        <v>8.9999999999999993E-3</v>
      </c>
      <c r="AC310" s="466">
        <v>0.7</v>
      </c>
      <c r="AD310" s="466">
        <v>0.7</v>
      </c>
      <c r="AE310" s="466">
        <v>0.7</v>
      </c>
      <c r="AF310" s="467" t="s">
        <v>1398</v>
      </c>
      <c r="AG310" s="465">
        <v>443</v>
      </c>
      <c r="AH310" s="465">
        <v>443</v>
      </c>
      <c r="AI310" s="465">
        <v>443</v>
      </c>
      <c r="AJ310" s="465">
        <v>30</v>
      </c>
      <c r="AK310" s="469" t="s">
        <v>1399</v>
      </c>
      <c r="AL310" s="466">
        <v>1</v>
      </c>
      <c r="AM310" s="466">
        <v>0</v>
      </c>
      <c r="AN310" s="469" t="s">
        <v>1400</v>
      </c>
      <c r="AO310" s="466"/>
      <c r="AP310" s="466"/>
      <c r="AQ310" s="466"/>
      <c r="AR310" s="466"/>
      <c r="AS310" s="466"/>
      <c r="AT310" s="466"/>
      <c r="AU310" s="466"/>
      <c r="AV310" s="466"/>
      <c r="AW310" s="466"/>
      <c r="AX310" s="466"/>
      <c r="AY310" s="466"/>
      <c r="AZ310" s="466"/>
      <c r="BA310" s="466"/>
      <c r="BB310" s="466"/>
      <c r="BC310" s="466"/>
      <c r="BD310" s="466"/>
      <c r="BE310" s="466"/>
      <c r="BF310" s="466"/>
      <c r="BG310" s="466"/>
      <c r="BH310" s="466"/>
      <c r="BI310" s="466"/>
      <c r="BJ310" s="466"/>
      <c r="BK310" s="466"/>
      <c r="BL310" s="466"/>
      <c r="BM310" s="466"/>
      <c r="BN310" s="466"/>
      <c r="BO310" s="466"/>
      <c r="BP310" s="466"/>
      <c r="BQ310" s="466"/>
      <c r="BR310" s="466"/>
      <c r="BS310" s="466"/>
      <c r="BT310" s="466"/>
      <c r="BU310" s="466"/>
      <c r="BV310" s="466"/>
      <c r="BW310" s="466"/>
      <c r="BX310" s="466"/>
      <c r="BY310" s="466"/>
      <c r="BZ310" s="466"/>
      <c r="CA310" s="466"/>
      <c r="CB310" s="466"/>
      <c r="CC310" s="466"/>
      <c r="CD310" s="466"/>
      <c r="CE310" s="466"/>
      <c r="CF310" s="466"/>
      <c r="CG310" s="466"/>
      <c r="CH310" s="466"/>
      <c r="CI310" s="466"/>
      <c r="CJ310" s="466"/>
      <c r="CK310" s="466"/>
      <c r="CL310" s="466"/>
      <c r="CM310" s="466"/>
      <c r="CN310" s="466"/>
      <c r="CO310" s="466"/>
      <c r="CP310" s="466"/>
      <c r="CQ310" s="466"/>
      <c r="CR310" s="466"/>
      <c r="CS310" s="466"/>
      <c r="CT310" s="466"/>
      <c r="CU310" s="466"/>
      <c r="CV310" s="466"/>
      <c r="CW310" s="466"/>
      <c r="CX310" s="466"/>
      <c r="CY310" s="466"/>
      <c r="CZ310" s="466"/>
      <c r="DA310" s="466"/>
      <c r="DB310" s="466"/>
      <c r="DC310" s="466"/>
      <c r="DD310" s="466"/>
      <c r="DE310" s="466"/>
      <c r="DF310" s="466"/>
      <c r="DG310" s="466"/>
      <c r="DH310" s="466"/>
      <c r="DI310" s="466"/>
      <c r="DJ310" s="466"/>
      <c r="DK310" s="466"/>
      <c r="DL310" s="466"/>
      <c r="DM310" s="466"/>
      <c r="DN310" s="466"/>
      <c r="DO310" s="466"/>
      <c r="DP310" s="466"/>
      <c r="DQ310" s="466"/>
      <c r="DR310" s="466"/>
      <c r="DS310" s="466"/>
      <c r="DT310" s="466"/>
      <c r="DU310" s="466"/>
      <c r="DV310" s="466"/>
      <c r="DW310" s="471"/>
      <c r="DX310" s="466"/>
      <c r="DY310" s="466"/>
      <c r="DZ310" s="466"/>
      <c r="EA310" s="466"/>
      <c r="EB310" s="466"/>
      <c r="EC310" s="466"/>
      <c r="ED310" s="466"/>
      <c r="EE310" s="466"/>
      <c r="EF310" s="466"/>
      <c r="EG310" s="466"/>
      <c r="EH310" s="466"/>
      <c r="EI310" s="466"/>
      <c r="EJ310" s="466"/>
      <c r="EK310" s="465"/>
      <c r="EL310" s="465"/>
      <c r="EM310" s="465"/>
      <c r="EN310" s="465"/>
      <c r="EO310" s="466"/>
      <c r="EP310" s="466"/>
      <c r="EQ310" s="466"/>
      <c r="ER310" s="465"/>
      <c r="ES310" s="465"/>
      <c r="ET310" s="465"/>
      <c r="EU310" s="465"/>
      <c r="EV310" s="465"/>
      <c r="EW310" s="467"/>
      <c r="EX310" s="467" t="s">
        <v>1401</v>
      </c>
      <c r="EY310" s="467">
        <v>0</v>
      </c>
      <c r="EZ310" s="467">
        <v>0</v>
      </c>
      <c r="FA310" s="467">
        <v>0</v>
      </c>
      <c r="FB310" s="469" t="s">
        <v>1402</v>
      </c>
      <c r="FC310" s="467">
        <v>62.117280000000001</v>
      </c>
      <c r="FD310" s="469" t="s">
        <v>2175</v>
      </c>
      <c r="FE310" s="467">
        <v>1589.991</v>
      </c>
      <c r="FF310" s="469" t="s">
        <v>1404</v>
      </c>
      <c r="FG310" s="467">
        <v>0</v>
      </c>
      <c r="FH310" s="469" t="s">
        <v>1405</v>
      </c>
      <c r="FI310" s="467">
        <v>0</v>
      </c>
      <c r="FJ310" s="469" t="s">
        <v>1405</v>
      </c>
      <c r="FK310" s="467">
        <v>0</v>
      </c>
      <c r="FL310" s="472">
        <v>0</v>
      </c>
      <c r="FM310" s="473">
        <v>0</v>
      </c>
      <c r="FN310" s="473">
        <v>0</v>
      </c>
      <c r="FO310" s="473">
        <v>0</v>
      </c>
      <c r="FP310" s="473">
        <v>0</v>
      </c>
      <c r="FQ310" s="473">
        <v>0</v>
      </c>
      <c r="FR310" s="473">
        <v>0</v>
      </c>
      <c r="FS310" s="473">
        <v>0</v>
      </c>
      <c r="FT310" s="473">
        <v>0</v>
      </c>
      <c r="FU310" s="473">
        <v>0</v>
      </c>
      <c r="FV310" s="473">
        <v>0</v>
      </c>
      <c r="FW310" s="473">
        <v>0</v>
      </c>
      <c r="FX310" s="473">
        <v>0</v>
      </c>
      <c r="FY310" s="473">
        <v>0</v>
      </c>
      <c r="FZ310" s="473">
        <v>0</v>
      </c>
      <c r="GA310" s="473">
        <v>0</v>
      </c>
      <c r="GB310" s="473">
        <v>0</v>
      </c>
      <c r="GC310" s="473">
        <v>0</v>
      </c>
      <c r="GD310" s="473">
        <v>0</v>
      </c>
      <c r="GE310" s="473">
        <v>0</v>
      </c>
      <c r="GF310" s="473">
        <v>0</v>
      </c>
      <c r="GG310" s="473">
        <v>0</v>
      </c>
      <c r="GH310" s="473">
        <v>0</v>
      </c>
      <c r="GI310" s="473">
        <v>0</v>
      </c>
      <c r="GJ310" s="473">
        <v>0</v>
      </c>
      <c r="GK310" s="473">
        <v>0</v>
      </c>
      <c r="GL310" s="473">
        <v>0</v>
      </c>
      <c r="GM310" s="473">
        <v>0</v>
      </c>
      <c r="GN310" s="473">
        <v>0</v>
      </c>
      <c r="GO310" s="473">
        <v>0</v>
      </c>
      <c r="GP310" s="473">
        <v>0</v>
      </c>
      <c r="GQ310" s="473">
        <v>0</v>
      </c>
      <c r="GR310" s="473">
        <v>0</v>
      </c>
      <c r="GS310" s="473">
        <v>0</v>
      </c>
      <c r="GT310" s="473">
        <v>0</v>
      </c>
      <c r="GU310" s="473">
        <v>0</v>
      </c>
      <c r="GV310" s="473">
        <v>0</v>
      </c>
      <c r="GW310" s="473">
        <v>0</v>
      </c>
      <c r="GX310" s="473">
        <v>0</v>
      </c>
      <c r="GY310" s="473">
        <v>0</v>
      </c>
      <c r="GZ310" s="473">
        <v>0</v>
      </c>
      <c r="HA310" s="473">
        <v>0</v>
      </c>
      <c r="HB310" s="473">
        <v>0</v>
      </c>
      <c r="HC310" s="473">
        <v>0</v>
      </c>
      <c r="HD310" s="473">
        <v>0</v>
      </c>
      <c r="HE310" s="473">
        <v>0</v>
      </c>
      <c r="HF310" s="473">
        <v>0</v>
      </c>
      <c r="HG310" s="473">
        <v>0</v>
      </c>
      <c r="HH310" s="473">
        <v>0</v>
      </c>
      <c r="HI310" s="473">
        <v>0</v>
      </c>
      <c r="HJ310" s="473">
        <v>0</v>
      </c>
      <c r="HK310" s="473">
        <v>0</v>
      </c>
      <c r="HL310" s="473">
        <v>0</v>
      </c>
      <c r="HM310" s="473">
        <v>0</v>
      </c>
      <c r="HN310" s="473">
        <v>0</v>
      </c>
      <c r="HO310" s="473">
        <v>0</v>
      </c>
      <c r="HP310" s="473">
        <v>0</v>
      </c>
      <c r="HQ310" s="473">
        <v>0</v>
      </c>
      <c r="HR310" s="473">
        <v>0</v>
      </c>
      <c r="HS310" s="473">
        <v>0</v>
      </c>
      <c r="HT310" s="473">
        <v>0</v>
      </c>
      <c r="HU310" s="473">
        <v>0</v>
      </c>
      <c r="HV310" s="473">
        <v>0</v>
      </c>
      <c r="HW310" s="473">
        <v>0</v>
      </c>
      <c r="HX310" s="473">
        <v>0</v>
      </c>
      <c r="HY310" s="473">
        <v>0</v>
      </c>
      <c r="HZ310" s="473">
        <v>0</v>
      </c>
      <c r="IA310" s="473">
        <v>0</v>
      </c>
      <c r="IB310" s="473">
        <v>0</v>
      </c>
      <c r="IC310" s="473">
        <v>0</v>
      </c>
      <c r="ID310" s="473">
        <v>0</v>
      </c>
      <c r="IE310" s="473">
        <v>0</v>
      </c>
      <c r="IF310" s="473">
        <v>0</v>
      </c>
      <c r="IG310" s="473">
        <v>0</v>
      </c>
      <c r="IH310" s="473">
        <v>0</v>
      </c>
      <c r="II310" s="473">
        <v>0</v>
      </c>
      <c r="IJ310" s="473">
        <v>0</v>
      </c>
      <c r="IK310" s="473">
        <v>0</v>
      </c>
      <c r="IL310" s="473">
        <v>0</v>
      </c>
      <c r="IM310" s="473">
        <v>0</v>
      </c>
      <c r="IN310" s="473">
        <v>0</v>
      </c>
      <c r="IO310" s="473">
        <v>0</v>
      </c>
      <c r="IP310" s="473">
        <v>0</v>
      </c>
      <c r="IQ310" s="473">
        <v>0</v>
      </c>
      <c r="IR310" s="473">
        <v>0</v>
      </c>
      <c r="IS310" s="473">
        <v>0</v>
      </c>
      <c r="IT310" s="473">
        <v>0</v>
      </c>
      <c r="IU310" s="473">
        <v>0</v>
      </c>
      <c r="IV310" s="473">
        <v>0</v>
      </c>
      <c r="IW310" s="473">
        <v>0</v>
      </c>
      <c r="IX310" s="473">
        <v>0</v>
      </c>
      <c r="IY310" s="473">
        <v>0</v>
      </c>
      <c r="IZ310" s="473">
        <v>0</v>
      </c>
      <c r="JA310" s="473">
        <v>0</v>
      </c>
      <c r="JB310" s="473">
        <v>0</v>
      </c>
      <c r="JC310" s="473">
        <v>0</v>
      </c>
      <c r="JD310" s="473">
        <v>0</v>
      </c>
      <c r="JE310" s="473">
        <v>0</v>
      </c>
      <c r="JF310" s="473">
        <v>0</v>
      </c>
      <c r="JG310" s="473">
        <v>0</v>
      </c>
      <c r="JH310" s="473">
        <v>0</v>
      </c>
      <c r="JI310" s="467" t="s">
        <v>1416</v>
      </c>
      <c r="JJ310" s="467" t="s">
        <v>1416</v>
      </c>
      <c r="JK310" s="395"/>
      <c r="JL310" s="395"/>
      <c r="JM310" s="395"/>
      <c r="JN310" s="395"/>
      <c r="JO310" s="395"/>
      <c r="JP310" s="395"/>
      <c r="JQ310" s="395"/>
      <c r="JR310" s="395"/>
      <c r="JS310" s="395"/>
      <c r="JT310" s="395"/>
      <c r="JU310" s="395"/>
      <c r="JV310" s="395"/>
      <c r="JW310" s="395"/>
      <c r="JX310" s="395"/>
      <c r="JY310" s="395"/>
      <c r="JZ310" s="395"/>
      <c r="KA310" s="395"/>
      <c r="KB310" s="395"/>
      <c r="KC310" s="395"/>
      <c r="KD310" s="395"/>
      <c r="KE310" s="395"/>
      <c r="KF310" s="395"/>
      <c r="KG310" s="395"/>
      <c r="KH310" s="395"/>
      <c r="KI310" s="395"/>
      <c r="KJ310" s="395"/>
      <c r="KK310" s="395"/>
      <c r="KL310" s="395"/>
      <c r="KM310" s="395"/>
      <c r="KN310" s="395"/>
      <c r="KO310" s="395"/>
      <c r="KP310" s="395"/>
      <c r="KQ310" s="395"/>
      <c r="KR310" s="395"/>
      <c r="KS310" s="395"/>
      <c r="KT310" s="395"/>
      <c r="KU310" s="395"/>
      <c r="KV310" s="395"/>
      <c r="KW310" s="395"/>
      <c r="KX310" s="395"/>
      <c r="KY310" s="395"/>
      <c r="KZ310" s="395"/>
      <c r="LA310" s="395"/>
      <c r="LB310" s="395"/>
      <c r="LC310" s="395"/>
      <c r="LD310" s="395"/>
      <c r="LE310" s="395"/>
      <c r="LF310" s="395"/>
      <c r="LG310" s="395"/>
      <c r="LH310" s="395"/>
      <c r="LI310" s="395"/>
      <c r="LJ310" s="395"/>
      <c r="LK310" s="395"/>
      <c r="LL310" s="395"/>
      <c r="LM310" s="395"/>
      <c r="LN310" s="395"/>
      <c r="LO310" s="395"/>
      <c r="LP310" s="395"/>
      <c r="LQ310" s="395"/>
      <c r="LR310" s="395"/>
      <c r="LS310" s="395"/>
      <c r="LT310" s="395"/>
      <c r="LU310" s="395"/>
      <c r="LV310" s="395"/>
      <c r="LW310" s="395"/>
      <c r="LX310" s="395"/>
      <c r="LY310" s="395"/>
      <c r="LZ310" s="395"/>
      <c r="MA310" s="395"/>
      <c r="MB310" s="395"/>
      <c r="MC310" s="395"/>
      <c r="MD310" s="395"/>
      <c r="ME310" s="395"/>
      <c r="MF310" s="395"/>
      <c r="MG310" s="395"/>
      <c r="MH310" s="395"/>
      <c r="MI310" s="395"/>
      <c r="MJ310" s="395"/>
      <c r="MK310" s="395"/>
      <c r="ML310" s="395"/>
      <c r="MM310" s="395"/>
      <c r="MN310" s="395"/>
      <c r="MO310" s="395"/>
      <c r="MP310" s="395"/>
      <c r="MQ310" s="395"/>
      <c r="MR310" s="395"/>
      <c r="MS310" s="395"/>
      <c r="MT310" s="395"/>
      <c r="MU310" s="395"/>
      <c r="MV310" s="395"/>
      <c r="MW310" s="395"/>
      <c r="MX310" s="395"/>
      <c r="MY310" s="395"/>
      <c r="MZ310" s="395"/>
      <c r="NA310" s="395"/>
      <c r="NB310" s="395"/>
      <c r="NC310" s="395"/>
      <c r="ND310" s="395"/>
      <c r="NE310" s="395"/>
      <c r="NF310" s="395"/>
      <c r="NG310" s="489"/>
      <c r="NH310" s="475">
        <v>2.9118702170727455</v>
      </c>
      <c r="NI310" s="475">
        <v>24.232583946479387</v>
      </c>
      <c r="NJ310" s="475">
        <v>3.096087078562765</v>
      </c>
      <c r="NK310" s="475">
        <v>4637.074943999999</v>
      </c>
      <c r="NL310" s="475">
        <v>18.356805552279152</v>
      </c>
      <c r="NM310" s="475">
        <v>0.189052</v>
      </c>
      <c r="NN310" s="475">
        <v>0.54352400000000001</v>
      </c>
      <c r="NO310" s="475">
        <v>5.5140000000000002E-2</v>
      </c>
      <c r="NP310" s="475">
        <v>3.485561414748025E-2</v>
      </c>
      <c r="NQ310" s="475">
        <v>0.45579234914278377</v>
      </c>
      <c r="NR310" s="475">
        <v>1.54203286430374</v>
      </c>
      <c r="NS310" s="475">
        <v>0</v>
      </c>
      <c r="NT310" s="475">
        <v>13.82800535181345</v>
      </c>
      <c r="NU310" s="475">
        <v>0.52878246463210332</v>
      </c>
      <c r="NV310" s="475">
        <v>0</v>
      </c>
      <c r="NW310" s="475">
        <v>0.3265613305967684</v>
      </c>
      <c r="NX310" s="475">
        <v>0</v>
      </c>
      <c r="NY310" s="475">
        <v>0</v>
      </c>
      <c r="NZ310" s="475">
        <v>0.81820396349534485</v>
      </c>
      <c r="OA310" s="475">
        <v>2.0339997938708995E-2</v>
      </c>
      <c r="OB310" s="475">
        <v>0.25</v>
      </c>
      <c r="OC310" s="475">
        <v>1.0006910032385727</v>
      </c>
      <c r="OD310" s="475">
        <v>1.2999686916003441E-13</v>
      </c>
      <c r="OE310" s="475">
        <v>1.1301658156773542E-12</v>
      </c>
      <c r="OF310" s="475">
        <v>0.1099999964237213</v>
      </c>
      <c r="OG310" s="475">
        <v>6.657904088497163E-2</v>
      </c>
      <c r="OH310" s="475">
        <v>0.31432183452504403</v>
      </c>
      <c r="OI310" s="475">
        <v>0.11</v>
      </c>
      <c r="OJ310" s="475">
        <v>4.4299999999999999E-2</v>
      </c>
      <c r="OK310" s="475">
        <v>5.6257500000000002E-2</v>
      </c>
      <c r="OL310" s="475">
        <v>0.65502978698174008</v>
      </c>
      <c r="OM310" s="475" t="s">
        <v>1395</v>
      </c>
      <c r="ON310" s="475">
        <v>1</v>
      </c>
      <c r="OO310" s="475">
        <v>299</v>
      </c>
      <c r="OP310" s="490"/>
      <c r="OQ310" s="491" t="s">
        <v>1395</v>
      </c>
      <c r="OR310" s="478" t="s">
        <v>1395</v>
      </c>
      <c r="OS310" s="479">
        <v>825525</v>
      </c>
      <c r="OT310" s="479">
        <v>2043</v>
      </c>
      <c r="OU310" s="479" t="s">
        <v>1395</v>
      </c>
      <c r="OV310" s="479" t="s">
        <v>1395</v>
      </c>
      <c r="OW310" s="479">
        <v>0</v>
      </c>
      <c r="OX310" s="479">
        <v>1</v>
      </c>
      <c r="OY310" s="480">
        <v>1</v>
      </c>
      <c r="OZ310" s="480">
        <v>0.64461645800459044</v>
      </c>
      <c r="PA310" s="481"/>
      <c r="PB310" s="482">
        <v>2.9118702170727455</v>
      </c>
      <c r="PC310" s="483"/>
      <c r="PD310" s="478">
        <v>296.68703011721232</v>
      </c>
      <c r="PE310" s="479">
        <v>4.2566805726087958E-10</v>
      </c>
      <c r="PF310" s="479">
        <v>376.90238844439597</v>
      </c>
      <c r="PG310" s="480">
        <v>2.9118702170727455</v>
      </c>
      <c r="PH310" s="483"/>
      <c r="PI310" s="478">
        <v>2.9118702170727455</v>
      </c>
      <c r="PJ310" s="479">
        <v>167075</v>
      </c>
      <c r="PK310" s="479">
        <v>575</v>
      </c>
      <c r="PL310" s="479">
        <v>6.7951698356090606E-2</v>
      </c>
      <c r="PM310" s="484">
        <v>36</v>
      </c>
      <c r="PN310" s="479">
        <v>6408</v>
      </c>
      <c r="PO310" s="485">
        <v>2040</v>
      </c>
      <c r="PP310" s="479">
        <v>33</v>
      </c>
      <c r="PQ310" s="479">
        <v>0</v>
      </c>
      <c r="PR310" s="486" t="s">
        <v>2212</v>
      </c>
      <c r="PS310" s="486" t="s">
        <v>1595</v>
      </c>
      <c r="PT310" s="479">
        <v>1</v>
      </c>
      <c r="PU310" s="487" t="s">
        <v>2211</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row>
    <row r="311" spans="1:457" x14ac:dyDescent="0.35">
      <c r="A311" s="459" t="s">
        <v>2213</v>
      </c>
      <c r="B311" s="460">
        <v>2.9798219154288361</v>
      </c>
      <c r="C311" s="488">
        <f>NPV(About!A$94,'H2 Data'!AE$2:BH$2)/30*AB311+B311</f>
        <v>4.2999259730574355</v>
      </c>
      <c r="D311" s="462" t="s">
        <v>1592</v>
      </c>
      <c r="E311" s="463" t="s">
        <v>2213</v>
      </c>
      <c r="F311" s="463" t="s">
        <v>1391</v>
      </c>
      <c r="G311" s="463" t="s">
        <v>1593</v>
      </c>
      <c r="H311" s="463" t="s">
        <v>2173</v>
      </c>
      <c r="I311" s="463" t="s">
        <v>1595</v>
      </c>
      <c r="J311" s="464">
        <v>2044</v>
      </c>
      <c r="K311" s="465">
        <v>575</v>
      </c>
      <c r="L311" s="466">
        <v>0.95</v>
      </c>
      <c r="M311" s="466">
        <v>2.3300000000000001E-2</v>
      </c>
      <c r="N311" s="466">
        <v>0.25</v>
      </c>
      <c r="O311" s="471">
        <v>0.11</v>
      </c>
      <c r="P311" s="465">
        <v>1</v>
      </c>
      <c r="Q311" s="465">
        <v>2</v>
      </c>
      <c r="R311" s="465">
        <v>30</v>
      </c>
      <c r="S311" s="467" t="s">
        <v>1395</v>
      </c>
      <c r="T311" s="468">
        <v>56259</v>
      </c>
      <c r="U311" s="468">
        <v>554558</v>
      </c>
      <c r="V311" s="468">
        <v>192890</v>
      </c>
      <c r="W311" s="468">
        <v>38577.000000000007</v>
      </c>
      <c r="X311" s="465">
        <v>0</v>
      </c>
      <c r="Y311" s="469" t="s">
        <v>2174</v>
      </c>
      <c r="Z311" s="470">
        <v>18.559999999999999</v>
      </c>
      <c r="AA311" s="469" t="s">
        <v>1397</v>
      </c>
      <c r="AB311" s="465">
        <v>8.9999999999999993E-3</v>
      </c>
      <c r="AC311" s="466">
        <v>0.7</v>
      </c>
      <c r="AD311" s="466">
        <v>0.7</v>
      </c>
      <c r="AE311" s="466">
        <v>0.7</v>
      </c>
      <c r="AF311" s="467" t="s">
        <v>1398</v>
      </c>
      <c r="AG311" s="465">
        <v>443</v>
      </c>
      <c r="AH311" s="465">
        <v>443</v>
      </c>
      <c r="AI311" s="465">
        <v>443</v>
      </c>
      <c r="AJ311" s="465">
        <v>30</v>
      </c>
      <c r="AK311" s="469" t="s">
        <v>1399</v>
      </c>
      <c r="AL311" s="466">
        <v>1</v>
      </c>
      <c r="AM311" s="466">
        <v>0</v>
      </c>
      <c r="AN311" s="469" t="s">
        <v>1400</v>
      </c>
      <c r="AO311" s="466"/>
      <c r="AP311" s="466"/>
      <c r="AQ311" s="466"/>
      <c r="AR311" s="466"/>
      <c r="AS311" s="466"/>
      <c r="AT311" s="466"/>
      <c r="AU311" s="466"/>
      <c r="AV311" s="466"/>
      <c r="AW311" s="466"/>
      <c r="AX311" s="466"/>
      <c r="AY311" s="466"/>
      <c r="AZ311" s="466"/>
      <c r="BA311" s="466"/>
      <c r="BB311" s="466"/>
      <c r="BC311" s="466"/>
      <c r="BD311" s="466"/>
      <c r="BE311" s="466"/>
      <c r="BF311" s="466"/>
      <c r="BG311" s="466"/>
      <c r="BH311" s="466"/>
      <c r="BI311" s="466"/>
      <c r="BJ311" s="466"/>
      <c r="BK311" s="466"/>
      <c r="BL311" s="466"/>
      <c r="BM311" s="466"/>
      <c r="BN311" s="466"/>
      <c r="BO311" s="466"/>
      <c r="BP311" s="466"/>
      <c r="BQ311" s="466"/>
      <c r="BR311" s="466"/>
      <c r="BS311" s="466"/>
      <c r="BT311" s="466"/>
      <c r="BU311" s="466"/>
      <c r="BV311" s="466"/>
      <c r="BW311" s="466"/>
      <c r="BX311" s="466"/>
      <c r="BY311" s="466"/>
      <c r="BZ311" s="466"/>
      <c r="CA311" s="466"/>
      <c r="CB311" s="466"/>
      <c r="CC311" s="466"/>
      <c r="CD311" s="466"/>
      <c r="CE311" s="466"/>
      <c r="CF311" s="466"/>
      <c r="CG311" s="466"/>
      <c r="CH311" s="466"/>
      <c r="CI311" s="466"/>
      <c r="CJ311" s="466"/>
      <c r="CK311" s="466"/>
      <c r="CL311" s="466"/>
      <c r="CM311" s="466"/>
      <c r="CN311" s="466"/>
      <c r="CO311" s="466"/>
      <c r="CP311" s="466"/>
      <c r="CQ311" s="466"/>
      <c r="CR311" s="466"/>
      <c r="CS311" s="466"/>
      <c r="CT311" s="466"/>
      <c r="CU311" s="466"/>
      <c r="CV311" s="466"/>
      <c r="CW311" s="466"/>
      <c r="CX311" s="466"/>
      <c r="CY311" s="466"/>
      <c r="CZ311" s="466"/>
      <c r="DA311" s="466"/>
      <c r="DB311" s="466"/>
      <c r="DC311" s="466"/>
      <c r="DD311" s="466"/>
      <c r="DE311" s="466"/>
      <c r="DF311" s="466"/>
      <c r="DG311" s="466"/>
      <c r="DH311" s="466"/>
      <c r="DI311" s="466"/>
      <c r="DJ311" s="466"/>
      <c r="DK311" s="466"/>
      <c r="DL311" s="466"/>
      <c r="DM311" s="466"/>
      <c r="DN311" s="466"/>
      <c r="DO311" s="466"/>
      <c r="DP311" s="466"/>
      <c r="DQ311" s="466"/>
      <c r="DR311" s="466"/>
      <c r="DS311" s="466"/>
      <c r="DT311" s="466"/>
      <c r="DU311" s="466"/>
      <c r="DV311" s="466"/>
      <c r="DW311" s="471"/>
      <c r="DX311" s="466"/>
      <c r="DY311" s="466"/>
      <c r="DZ311" s="466"/>
      <c r="EA311" s="466"/>
      <c r="EB311" s="466"/>
      <c r="EC311" s="466"/>
      <c r="ED311" s="466"/>
      <c r="EE311" s="466"/>
      <c r="EF311" s="466"/>
      <c r="EG311" s="466"/>
      <c r="EH311" s="466"/>
      <c r="EI311" s="466"/>
      <c r="EJ311" s="466"/>
      <c r="EK311" s="465"/>
      <c r="EL311" s="465"/>
      <c r="EM311" s="465"/>
      <c r="EN311" s="465"/>
      <c r="EO311" s="466"/>
      <c r="EP311" s="466"/>
      <c r="EQ311" s="466"/>
      <c r="ER311" s="465"/>
      <c r="ES311" s="465"/>
      <c r="ET311" s="465"/>
      <c r="EU311" s="465"/>
      <c r="EV311" s="465"/>
      <c r="EW311" s="467"/>
      <c r="EX311" s="467" t="s">
        <v>1401</v>
      </c>
      <c r="EY311" s="467">
        <v>0</v>
      </c>
      <c r="EZ311" s="467">
        <v>0</v>
      </c>
      <c r="FA311" s="467">
        <v>0</v>
      </c>
      <c r="FB311" s="469" t="s">
        <v>1402</v>
      </c>
      <c r="FC311" s="467">
        <v>62.117280000000001</v>
      </c>
      <c r="FD311" s="469" t="s">
        <v>2175</v>
      </c>
      <c r="FE311" s="467">
        <v>1589.991</v>
      </c>
      <c r="FF311" s="469" t="s">
        <v>1404</v>
      </c>
      <c r="FG311" s="467">
        <v>0</v>
      </c>
      <c r="FH311" s="469" t="s">
        <v>1405</v>
      </c>
      <c r="FI311" s="467">
        <v>0</v>
      </c>
      <c r="FJ311" s="469" t="s">
        <v>1405</v>
      </c>
      <c r="FK311" s="467">
        <v>0</v>
      </c>
      <c r="FL311" s="472">
        <v>0</v>
      </c>
      <c r="FM311" s="473">
        <v>0</v>
      </c>
      <c r="FN311" s="473">
        <v>0</v>
      </c>
      <c r="FO311" s="473">
        <v>0</v>
      </c>
      <c r="FP311" s="473">
        <v>0</v>
      </c>
      <c r="FQ311" s="473">
        <v>0</v>
      </c>
      <c r="FR311" s="473">
        <v>0</v>
      </c>
      <c r="FS311" s="473">
        <v>0</v>
      </c>
      <c r="FT311" s="473">
        <v>0</v>
      </c>
      <c r="FU311" s="473">
        <v>0</v>
      </c>
      <c r="FV311" s="473">
        <v>0</v>
      </c>
      <c r="FW311" s="473">
        <v>0</v>
      </c>
      <c r="FX311" s="473">
        <v>0</v>
      </c>
      <c r="FY311" s="473">
        <v>0</v>
      </c>
      <c r="FZ311" s="473">
        <v>0</v>
      </c>
      <c r="GA311" s="473">
        <v>0</v>
      </c>
      <c r="GB311" s="473">
        <v>0</v>
      </c>
      <c r="GC311" s="473">
        <v>0</v>
      </c>
      <c r="GD311" s="473">
        <v>0</v>
      </c>
      <c r="GE311" s="473">
        <v>0</v>
      </c>
      <c r="GF311" s="473">
        <v>0</v>
      </c>
      <c r="GG311" s="473">
        <v>0</v>
      </c>
      <c r="GH311" s="473">
        <v>0</v>
      </c>
      <c r="GI311" s="473">
        <v>0</v>
      </c>
      <c r="GJ311" s="473">
        <v>0</v>
      </c>
      <c r="GK311" s="473">
        <v>0</v>
      </c>
      <c r="GL311" s="473">
        <v>0</v>
      </c>
      <c r="GM311" s="473">
        <v>0</v>
      </c>
      <c r="GN311" s="473">
        <v>0</v>
      </c>
      <c r="GO311" s="473">
        <v>0</v>
      </c>
      <c r="GP311" s="473">
        <v>0</v>
      </c>
      <c r="GQ311" s="473">
        <v>0</v>
      </c>
      <c r="GR311" s="473">
        <v>0</v>
      </c>
      <c r="GS311" s="473">
        <v>0</v>
      </c>
      <c r="GT311" s="473">
        <v>0</v>
      </c>
      <c r="GU311" s="473">
        <v>0</v>
      </c>
      <c r="GV311" s="473">
        <v>0</v>
      </c>
      <c r="GW311" s="473">
        <v>0</v>
      </c>
      <c r="GX311" s="473">
        <v>0</v>
      </c>
      <c r="GY311" s="473">
        <v>0</v>
      </c>
      <c r="GZ311" s="473">
        <v>0</v>
      </c>
      <c r="HA311" s="473">
        <v>0</v>
      </c>
      <c r="HB311" s="473">
        <v>0</v>
      </c>
      <c r="HC311" s="473">
        <v>0</v>
      </c>
      <c r="HD311" s="473">
        <v>0</v>
      </c>
      <c r="HE311" s="473">
        <v>0</v>
      </c>
      <c r="HF311" s="473">
        <v>0</v>
      </c>
      <c r="HG311" s="473">
        <v>0</v>
      </c>
      <c r="HH311" s="473">
        <v>0</v>
      </c>
      <c r="HI311" s="473">
        <v>0</v>
      </c>
      <c r="HJ311" s="473">
        <v>0</v>
      </c>
      <c r="HK311" s="473">
        <v>0</v>
      </c>
      <c r="HL311" s="473">
        <v>0</v>
      </c>
      <c r="HM311" s="473">
        <v>0</v>
      </c>
      <c r="HN311" s="473">
        <v>0</v>
      </c>
      <c r="HO311" s="473">
        <v>0</v>
      </c>
      <c r="HP311" s="473">
        <v>0</v>
      </c>
      <c r="HQ311" s="473">
        <v>0</v>
      </c>
      <c r="HR311" s="473">
        <v>0</v>
      </c>
      <c r="HS311" s="473">
        <v>0</v>
      </c>
      <c r="HT311" s="473">
        <v>0</v>
      </c>
      <c r="HU311" s="473">
        <v>0</v>
      </c>
      <c r="HV311" s="473">
        <v>0</v>
      </c>
      <c r="HW311" s="473">
        <v>0</v>
      </c>
      <c r="HX311" s="473">
        <v>0</v>
      </c>
      <c r="HY311" s="473">
        <v>0</v>
      </c>
      <c r="HZ311" s="473">
        <v>0</v>
      </c>
      <c r="IA311" s="473">
        <v>0</v>
      </c>
      <c r="IB311" s="473">
        <v>0</v>
      </c>
      <c r="IC311" s="473">
        <v>0</v>
      </c>
      <c r="ID311" s="473">
        <v>0</v>
      </c>
      <c r="IE311" s="473">
        <v>0</v>
      </c>
      <c r="IF311" s="473">
        <v>0</v>
      </c>
      <c r="IG311" s="473">
        <v>0</v>
      </c>
      <c r="IH311" s="473">
        <v>0</v>
      </c>
      <c r="II311" s="473">
        <v>0</v>
      </c>
      <c r="IJ311" s="473">
        <v>0</v>
      </c>
      <c r="IK311" s="473">
        <v>0</v>
      </c>
      <c r="IL311" s="473">
        <v>0</v>
      </c>
      <c r="IM311" s="473">
        <v>0</v>
      </c>
      <c r="IN311" s="473">
        <v>0</v>
      </c>
      <c r="IO311" s="473">
        <v>0</v>
      </c>
      <c r="IP311" s="473">
        <v>0</v>
      </c>
      <c r="IQ311" s="473">
        <v>0</v>
      </c>
      <c r="IR311" s="473">
        <v>0</v>
      </c>
      <c r="IS311" s="473">
        <v>0</v>
      </c>
      <c r="IT311" s="473">
        <v>0</v>
      </c>
      <c r="IU311" s="473">
        <v>0</v>
      </c>
      <c r="IV311" s="473">
        <v>0</v>
      </c>
      <c r="IW311" s="473">
        <v>0</v>
      </c>
      <c r="IX311" s="473">
        <v>0</v>
      </c>
      <c r="IY311" s="473">
        <v>0</v>
      </c>
      <c r="IZ311" s="473">
        <v>0</v>
      </c>
      <c r="JA311" s="473">
        <v>0</v>
      </c>
      <c r="JB311" s="473">
        <v>0</v>
      </c>
      <c r="JC311" s="473">
        <v>0</v>
      </c>
      <c r="JD311" s="473">
        <v>0</v>
      </c>
      <c r="JE311" s="473">
        <v>0</v>
      </c>
      <c r="JF311" s="473">
        <v>0</v>
      </c>
      <c r="JG311" s="473">
        <v>0</v>
      </c>
      <c r="JH311" s="473">
        <v>0</v>
      </c>
      <c r="JI311" s="467" t="s">
        <v>1416</v>
      </c>
      <c r="JJ311" s="467" t="s">
        <v>1416</v>
      </c>
      <c r="JK311" s="395"/>
      <c r="JL311" s="395"/>
      <c r="JM311" s="395"/>
      <c r="JN311" s="395"/>
      <c r="JO311" s="395"/>
      <c r="JP311" s="395"/>
      <c r="JQ311" s="395"/>
      <c r="JR311" s="395"/>
      <c r="JS311" s="395"/>
      <c r="JT311" s="395"/>
      <c r="JU311" s="395"/>
      <c r="JV311" s="395"/>
      <c r="JW311" s="395"/>
      <c r="JX311" s="395"/>
      <c r="JY311" s="395"/>
      <c r="JZ311" s="395"/>
      <c r="KA311" s="395"/>
      <c r="KB311" s="395"/>
      <c r="KC311" s="395"/>
      <c r="KD311" s="395"/>
      <c r="KE311" s="395"/>
      <c r="KF311" s="395"/>
      <c r="KG311" s="395"/>
      <c r="KH311" s="395"/>
      <c r="KI311" s="395"/>
      <c r="KJ311" s="395"/>
      <c r="KK311" s="395"/>
      <c r="KL311" s="395"/>
      <c r="KM311" s="395"/>
      <c r="KN311" s="395"/>
      <c r="KO311" s="395"/>
      <c r="KP311" s="395"/>
      <c r="KQ311" s="395"/>
      <c r="KR311" s="395"/>
      <c r="KS311" s="395"/>
      <c r="KT311" s="395"/>
      <c r="KU311" s="395"/>
      <c r="KV311" s="395"/>
      <c r="KW311" s="395"/>
      <c r="KX311" s="395"/>
      <c r="KY311" s="395"/>
      <c r="KZ311" s="395"/>
      <c r="LA311" s="395"/>
      <c r="LB311" s="395"/>
      <c r="LC311" s="395"/>
      <c r="LD311" s="395"/>
      <c r="LE311" s="395"/>
      <c r="LF311" s="395"/>
      <c r="LG311" s="395"/>
      <c r="LH311" s="395"/>
      <c r="LI311" s="395"/>
      <c r="LJ311" s="395"/>
      <c r="LK311" s="395"/>
      <c r="LL311" s="395"/>
      <c r="LM311" s="395"/>
      <c r="LN311" s="395"/>
      <c r="LO311" s="395"/>
      <c r="LP311" s="395"/>
      <c r="LQ311" s="395"/>
      <c r="LR311" s="395"/>
      <c r="LS311" s="395"/>
      <c r="LT311" s="395"/>
      <c r="LU311" s="395"/>
      <c r="LV311" s="395"/>
      <c r="LW311" s="395"/>
      <c r="LX311" s="395"/>
      <c r="LY311" s="395"/>
      <c r="LZ311" s="395"/>
      <c r="MA311" s="395"/>
      <c r="MB311" s="395"/>
      <c r="MC311" s="395"/>
      <c r="MD311" s="395"/>
      <c r="ME311" s="395"/>
      <c r="MF311" s="395"/>
      <c r="MG311" s="395"/>
      <c r="MH311" s="395"/>
      <c r="MI311" s="395"/>
      <c r="MJ311" s="395"/>
      <c r="MK311" s="395"/>
      <c r="ML311" s="395"/>
      <c r="MM311" s="395"/>
      <c r="MN311" s="395"/>
      <c r="MO311" s="395"/>
      <c r="MP311" s="395"/>
      <c r="MQ311" s="395"/>
      <c r="MR311" s="395"/>
      <c r="MS311" s="395"/>
      <c r="MT311" s="395"/>
      <c r="MU311" s="395"/>
      <c r="MV311" s="395"/>
      <c r="MW311" s="395"/>
      <c r="MX311" s="395"/>
      <c r="MY311" s="395"/>
      <c r="MZ311" s="395"/>
      <c r="NA311" s="395"/>
      <c r="NB311" s="395"/>
      <c r="NC311" s="395"/>
      <c r="ND311" s="395"/>
      <c r="NE311" s="395"/>
      <c r="NF311" s="395"/>
      <c r="NG311" s="489"/>
      <c r="NH311" s="475">
        <v>2.9798219154288361</v>
      </c>
      <c r="NI311" s="475">
        <v>24.798077980198773</v>
      </c>
      <c r="NJ311" s="475">
        <v>3.1635404102603455</v>
      </c>
      <c r="NK311" s="475">
        <v>4637.074943999999</v>
      </c>
      <c r="NL311" s="475">
        <v>18.784905089479953</v>
      </c>
      <c r="NM311" s="475">
        <v>0.19289000000000001</v>
      </c>
      <c r="NN311" s="475">
        <v>0.554558</v>
      </c>
      <c r="NO311" s="475">
        <v>5.6259000000000003E-2</v>
      </c>
      <c r="NP311" s="475">
        <v>3.5563178341779321E-2</v>
      </c>
      <c r="NQ311" s="475">
        <v>0.46504514514431522</v>
      </c>
      <c r="NR311" s="475">
        <v>1.5733555914170281</v>
      </c>
      <c r="NS311" s="475">
        <v>0</v>
      </c>
      <c r="NT311" s="475">
        <v>14.13006243244007</v>
      </c>
      <c r="NU311" s="475">
        <v>0.53951153830965559</v>
      </c>
      <c r="NV311" s="475">
        <v>0</v>
      </c>
      <c r="NW311" s="475">
        <v>0.34171369554222025</v>
      </c>
      <c r="NX311" s="475">
        <v>0</v>
      </c>
      <c r="NY311" s="475">
        <v>0</v>
      </c>
      <c r="NZ311" s="475">
        <v>0.86038332994310152</v>
      </c>
      <c r="OA311" s="475">
        <v>2.034000056165192E-2</v>
      </c>
      <c r="OB311" s="475">
        <v>0.25</v>
      </c>
      <c r="OC311" s="475">
        <v>1.0277015250799024</v>
      </c>
      <c r="OD311" s="475">
        <v>1.1957465411635933E-13</v>
      </c>
      <c r="OE311" s="475">
        <v>1.0395572399315849E-12</v>
      </c>
      <c r="OF311" s="475">
        <v>0.1099999964237213</v>
      </c>
      <c r="OG311" s="475">
        <v>6.6989043354988106E-2</v>
      </c>
      <c r="OH311" s="475">
        <v>0.32075770913359936</v>
      </c>
      <c r="OI311" s="475">
        <v>0.11</v>
      </c>
      <c r="OJ311" s="475">
        <v>4.4299999999999999E-2</v>
      </c>
      <c r="OK311" s="475">
        <v>5.6257500000000002E-2</v>
      </c>
      <c r="OL311" s="475">
        <v>0.64193657470284282</v>
      </c>
      <c r="OM311" s="475" t="s">
        <v>1395</v>
      </c>
      <c r="ON311" s="475">
        <v>1</v>
      </c>
      <c r="OO311" s="475">
        <v>300</v>
      </c>
      <c r="OP311" s="490"/>
      <c r="OQ311" s="491" t="s">
        <v>1395</v>
      </c>
      <c r="OR311" s="478" t="s">
        <v>1395</v>
      </c>
      <c r="OS311" s="479">
        <v>842284</v>
      </c>
      <c r="OT311" s="479">
        <v>2044</v>
      </c>
      <c r="OU311" s="479" t="s">
        <v>1395</v>
      </c>
      <c r="OV311" s="479" t="s">
        <v>1395</v>
      </c>
      <c r="OW311" s="479">
        <v>0</v>
      </c>
      <c r="OX311" s="479">
        <v>1</v>
      </c>
      <c r="OY311" s="480">
        <v>1</v>
      </c>
      <c r="OZ311" s="480">
        <v>0.63176632809673661</v>
      </c>
      <c r="PA311" s="481"/>
      <c r="PB311" s="482">
        <v>2.9798219154288361</v>
      </c>
      <c r="PC311" s="483"/>
      <c r="PD311" s="478">
        <v>296.65912822070118</v>
      </c>
      <c r="PE311" s="479">
        <v>3.8371464294030319E-10</v>
      </c>
      <c r="PF311" s="479">
        <v>379.33853817534111</v>
      </c>
      <c r="PG311" s="480">
        <v>2.9798219154288361</v>
      </c>
      <c r="PH311" s="483"/>
      <c r="PI311" s="478">
        <v>2.9798219154288361</v>
      </c>
      <c r="PJ311" s="479">
        <v>167650</v>
      </c>
      <c r="PK311" s="479">
        <v>575</v>
      </c>
      <c r="PL311" s="479">
        <v>6.8807906750614656E-2</v>
      </c>
      <c r="PM311" s="484">
        <v>36</v>
      </c>
      <c r="PN311" s="479">
        <v>6372</v>
      </c>
      <c r="PO311" s="485">
        <v>2041</v>
      </c>
      <c r="PP311" s="479">
        <v>33</v>
      </c>
      <c r="PQ311" s="479">
        <v>0</v>
      </c>
      <c r="PR311" s="486" t="s">
        <v>2214</v>
      </c>
      <c r="PS311" s="486" t="s">
        <v>1595</v>
      </c>
      <c r="PT311" s="479">
        <v>1</v>
      </c>
      <c r="PU311" s="487" t="s">
        <v>2213</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row>
    <row r="312" spans="1:457" x14ac:dyDescent="0.35">
      <c r="A312" s="459" t="s">
        <v>2215</v>
      </c>
      <c r="B312" s="460">
        <v>3.0486298221794508</v>
      </c>
      <c r="C312" s="488">
        <f>NPV(About!A$94,'H2 Data'!AE$2:BH$2)/30*AB312+B312</f>
        <v>4.3687338798080511</v>
      </c>
      <c r="D312" s="462" t="s">
        <v>1592</v>
      </c>
      <c r="E312" s="463" t="s">
        <v>2215</v>
      </c>
      <c r="F312" s="463" t="s">
        <v>1391</v>
      </c>
      <c r="G312" s="463" t="s">
        <v>1593</v>
      </c>
      <c r="H312" s="463" t="s">
        <v>2173</v>
      </c>
      <c r="I312" s="463" t="s">
        <v>1595</v>
      </c>
      <c r="J312" s="464">
        <v>2045</v>
      </c>
      <c r="K312" s="465">
        <v>575</v>
      </c>
      <c r="L312" s="466">
        <v>0.95</v>
      </c>
      <c r="M312" s="466">
        <v>2.3300000000000001E-2</v>
      </c>
      <c r="N312" s="466">
        <v>0.25</v>
      </c>
      <c r="O312" s="471">
        <v>0.11</v>
      </c>
      <c r="P312" s="465">
        <v>1</v>
      </c>
      <c r="Q312" s="465">
        <v>2</v>
      </c>
      <c r="R312" s="465">
        <v>30</v>
      </c>
      <c r="S312" s="467" t="s">
        <v>1395</v>
      </c>
      <c r="T312" s="468">
        <v>57402</v>
      </c>
      <c r="U312" s="468">
        <v>565814.99999999988</v>
      </c>
      <c r="V312" s="468">
        <v>196804.99999999997</v>
      </c>
      <c r="W312" s="468">
        <v>39359.999999999993</v>
      </c>
      <c r="X312" s="465">
        <v>0</v>
      </c>
      <c r="Y312" s="469" t="s">
        <v>2174</v>
      </c>
      <c r="Z312" s="470">
        <v>18.559999999999999</v>
      </c>
      <c r="AA312" s="469" t="s">
        <v>1397</v>
      </c>
      <c r="AB312" s="465">
        <v>8.9999999999999993E-3</v>
      </c>
      <c r="AC312" s="466">
        <v>0.7</v>
      </c>
      <c r="AD312" s="466">
        <v>0.7</v>
      </c>
      <c r="AE312" s="466">
        <v>0.7</v>
      </c>
      <c r="AF312" s="467" t="s">
        <v>1398</v>
      </c>
      <c r="AG312" s="465">
        <v>443</v>
      </c>
      <c r="AH312" s="465">
        <v>443</v>
      </c>
      <c r="AI312" s="465">
        <v>443</v>
      </c>
      <c r="AJ312" s="465">
        <v>30</v>
      </c>
      <c r="AK312" s="469" t="s">
        <v>1399</v>
      </c>
      <c r="AL312" s="466">
        <v>1</v>
      </c>
      <c r="AM312" s="466">
        <v>0</v>
      </c>
      <c r="AN312" s="469" t="s">
        <v>1400</v>
      </c>
      <c r="AO312" s="466"/>
      <c r="AP312" s="466"/>
      <c r="AQ312" s="466"/>
      <c r="AR312" s="466"/>
      <c r="AS312" s="466"/>
      <c r="AT312" s="466"/>
      <c r="AU312" s="466"/>
      <c r="AV312" s="466"/>
      <c r="AW312" s="466"/>
      <c r="AX312" s="466"/>
      <c r="AY312" s="466"/>
      <c r="AZ312" s="466"/>
      <c r="BA312" s="466"/>
      <c r="BB312" s="466"/>
      <c r="BC312" s="466"/>
      <c r="BD312" s="466"/>
      <c r="BE312" s="466"/>
      <c r="BF312" s="466"/>
      <c r="BG312" s="466"/>
      <c r="BH312" s="466"/>
      <c r="BI312" s="466"/>
      <c r="BJ312" s="466"/>
      <c r="BK312" s="466"/>
      <c r="BL312" s="466"/>
      <c r="BM312" s="466"/>
      <c r="BN312" s="466"/>
      <c r="BO312" s="466"/>
      <c r="BP312" s="466"/>
      <c r="BQ312" s="466"/>
      <c r="BR312" s="466"/>
      <c r="BS312" s="466"/>
      <c r="BT312" s="466"/>
      <c r="BU312" s="466"/>
      <c r="BV312" s="466"/>
      <c r="BW312" s="466"/>
      <c r="BX312" s="466"/>
      <c r="BY312" s="466"/>
      <c r="BZ312" s="466"/>
      <c r="CA312" s="466"/>
      <c r="CB312" s="466"/>
      <c r="CC312" s="466"/>
      <c r="CD312" s="466"/>
      <c r="CE312" s="466"/>
      <c r="CF312" s="466"/>
      <c r="CG312" s="466"/>
      <c r="CH312" s="466"/>
      <c r="CI312" s="466"/>
      <c r="CJ312" s="466"/>
      <c r="CK312" s="466"/>
      <c r="CL312" s="466"/>
      <c r="CM312" s="466"/>
      <c r="CN312" s="466"/>
      <c r="CO312" s="466"/>
      <c r="CP312" s="466"/>
      <c r="CQ312" s="466"/>
      <c r="CR312" s="466"/>
      <c r="CS312" s="466"/>
      <c r="CT312" s="466"/>
      <c r="CU312" s="466"/>
      <c r="CV312" s="466"/>
      <c r="CW312" s="466"/>
      <c r="CX312" s="466"/>
      <c r="CY312" s="466"/>
      <c r="CZ312" s="466"/>
      <c r="DA312" s="466"/>
      <c r="DB312" s="466"/>
      <c r="DC312" s="466"/>
      <c r="DD312" s="466"/>
      <c r="DE312" s="466"/>
      <c r="DF312" s="466"/>
      <c r="DG312" s="466"/>
      <c r="DH312" s="466"/>
      <c r="DI312" s="466"/>
      <c r="DJ312" s="466"/>
      <c r="DK312" s="466"/>
      <c r="DL312" s="466"/>
      <c r="DM312" s="466"/>
      <c r="DN312" s="466"/>
      <c r="DO312" s="466"/>
      <c r="DP312" s="466"/>
      <c r="DQ312" s="466"/>
      <c r="DR312" s="466"/>
      <c r="DS312" s="466"/>
      <c r="DT312" s="466"/>
      <c r="DU312" s="466"/>
      <c r="DV312" s="466"/>
      <c r="DW312" s="471"/>
      <c r="DX312" s="466"/>
      <c r="DY312" s="466"/>
      <c r="DZ312" s="466"/>
      <c r="EA312" s="466"/>
      <c r="EB312" s="466"/>
      <c r="EC312" s="466"/>
      <c r="ED312" s="466"/>
      <c r="EE312" s="466"/>
      <c r="EF312" s="466"/>
      <c r="EG312" s="466"/>
      <c r="EH312" s="466"/>
      <c r="EI312" s="466"/>
      <c r="EJ312" s="466"/>
      <c r="EK312" s="465"/>
      <c r="EL312" s="465"/>
      <c r="EM312" s="465"/>
      <c r="EN312" s="465"/>
      <c r="EO312" s="466"/>
      <c r="EP312" s="466"/>
      <c r="EQ312" s="466"/>
      <c r="ER312" s="465"/>
      <c r="ES312" s="465"/>
      <c r="ET312" s="465"/>
      <c r="EU312" s="465"/>
      <c r="EV312" s="465"/>
      <c r="EW312" s="467"/>
      <c r="EX312" s="467" t="s">
        <v>1401</v>
      </c>
      <c r="EY312" s="467">
        <v>0</v>
      </c>
      <c r="EZ312" s="467">
        <v>0</v>
      </c>
      <c r="FA312" s="467">
        <v>0</v>
      </c>
      <c r="FB312" s="469" t="s">
        <v>1402</v>
      </c>
      <c r="FC312" s="467">
        <v>62.117280000000001</v>
      </c>
      <c r="FD312" s="469" t="s">
        <v>2175</v>
      </c>
      <c r="FE312" s="467">
        <v>1589.991</v>
      </c>
      <c r="FF312" s="469" t="s">
        <v>1404</v>
      </c>
      <c r="FG312" s="467">
        <v>0</v>
      </c>
      <c r="FH312" s="469" t="s">
        <v>1405</v>
      </c>
      <c r="FI312" s="467">
        <v>0</v>
      </c>
      <c r="FJ312" s="469" t="s">
        <v>1405</v>
      </c>
      <c r="FK312" s="467">
        <v>0</v>
      </c>
      <c r="FL312" s="472">
        <v>0</v>
      </c>
      <c r="FM312" s="473">
        <v>0</v>
      </c>
      <c r="FN312" s="473">
        <v>0</v>
      </c>
      <c r="FO312" s="473">
        <v>0</v>
      </c>
      <c r="FP312" s="473">
        <v>0</v>
      </c>
      <c r="FQ312" s="473">
        <v>0</v>
      </c>
      <c r="FR312" s="473">
        <v>0</v>
      </c>
      <c r="FS312" s="473">
        <v>0</v>
      </c>
      <c r="FT312" s="473">
        <v>0</v>
      </c>
      <c r="FU312" s="473">
        <v>0</v>
      </c>
      <c r="FV312" s="473">
        <v>0</v>
      </c>
      <c r="FW312" s="473">
        <v>0</v>
      </c>
      <c r="FX312" s="473">
        <v>0</v>
      </c>
      <c r="FY312" s="473">
        <v>0</v>
      </c>
      <c r="FZ312" s="473">
        <v>0</v>
      </c>
      <c r="GA312" s="473">
        <v>0</v>
      </c>
      <c r="GB312" s="473">
        <v>0</v>
      </c>
      <c r="GC312" s="473">
        <v>0</v>
      </c>
      <c r="GD312" s="473">
        <v>0</v>
      </c>
      <c r="GE312" s="473">
        <v>0</v>
      </c>
      <c r="GF312" s="473">
        <v>0</v>
      </c>
      <c r="GG312" s="473">
        <v>0</v>
      </c>
      <c r="GH312" s="473">
        <v>0</v>
      </c>
      <c r="GI312" s="473">
        <v>0</v>
      </c>
      <c r="GJ312" s="473">
        <v>0</v>
      </c>
      <c r="GK312" s="473">
        <v>0</v>
      </c>
      <c r="GL312" s="473">
        <v>0</v>
      </c>
      <c r="GM312" s="473">
        <v>0</v>
      </c>
      <c r="GN312" s="473">
        <v>0</v>
      </c>
      <c r="GO312" s="473">
        <v>0</v>
      </c>
      <c r="GP312" s="473">
        <v>0</v>
      </c>
      <c r="GQ312" s="473">
        <v>0</v>
      </c>
      <c r="GR312" s="473">
        <v>0</v>
      </c>
      <c r="GS312" s="473">
        <v>0</v>
      </c>
      <c r="GT312" s="473">
        <v>0</v>
      </c>
      <c r="GU312" s="473">
        <v>0</v>
      </c>
      <c r="GV312" s="473">
        <v>0</v>
      </c>
      <c r="GW312" s="473">
        <v>0</v>
      </c>
      <c r="GX312" s="473">
        <v>0</v>
      </c>
      <c r="GY312" s="473">
        <v>0</v>
      </c>
      <c r="GZ312" s="473">
        <v>0</v>
      </c>
      <c r="HA312" s="473">
        <v>0</v>
      </c>
      <c r="HB312" s="473">
        <v>0</v>
      </c>
      <c r="HC312" s="473">
        <v>0</v>
      </c>
      <c r="HD312" s="473">
        <v>0</v>
      </c>
      <c r="HE312" s="473">
        <v>0</v>
      </c>
      <c r="HF312" s="473">
        <v>0</v>
      </c>
      <c r="HG312" s="473">
        <v>0</v>
      </c>
      <c r="HH312" s="473">
        <v>0</v>
      </c>
      <c r="HI312" s="473">
        <v>0</v>
      </c>
      <c r="HJ312" s="473">
        <v>0</v>
      </c>
      <c r="HK312" s="473">
        <v>0</v>
      </c>
      <c r="HL312" s="473">
        <v>0</v>
      </c>
      <c r="HM312" s="473">
        <v>0</v>
      </c>
      <c r="HN312" s="473">
        <v>0</v>
      </c>
      <c r="HO312" s="473">
        <v>0</v>
      </c>
      <c r="HP312" s="473">
        <v>0</v>
      </c>
      <c r="HQ312" s="473">
        <v>0</v>
      </c>
      <c r="HR312" s="473">
        <v>0</v>
      </c>
      <c r="HS312" s="473">
        <v>0</v>
      </c>
      <c r="HT312" s="473">
        <v>0</v>
      </c>
      <c r="HU312" s="473">
        <v>0</v>
      </c>
      <c r="HV312" s="473">
        <v>0</v>
      </c>
      <c r="HW312" s="473">
        <v>0</v>
      </c>
      <c r="HX312" s="473">
        <v>0</v>
      </c>
      <c r="HY312" s="473">
        <v>0</v>
      </c>
      <c r="HZ312" s="473">
        <v>0</v>
      </c>
      <c r="IA312" s="473">
        <v>0</v>
      </c>
      <c r="IB312" s="473">
        <v>0</v>
      </c>
      <c r="IC312" s="473">
        <v>0</v>
      </c>
      <c r="ID312" s="473">
        <v>0</v>
      </c>
      <c r="IE312" s="473">
        <v>0</v>
      </c>
      <c r="IF312" s="473">
        <v>0</v>
      </c>
      <c r="IG312" s="473">
        <v>0</v>
      </c>
      <c r="IH312" s="473">
        <v>0</v>
      </c>
      <c r="II312" s="473">
        <v>0</v>
      </c>
      <c r="IJ312" s="473">
        <v>0</v>
      </c>
      <c r="IK312" s="473">
        <v>0</v>
      </c>
      <c r="IL312" s="473">
        <v>0</v>
      </c>
      <c r="IM312" s="473">
        <v>0</v>
      </c>
      <c r="IN312" s="473">
        <v>0</v>
      </c>
      <c r="IO312" s="473">
        <v>0</v>
      </c>
      <c r="IP312" s="473">
        <v>0</v>
      </c>
      <c r="IQ312" s="473">
        <v>0</v>
      </c>
      <c r="IR312" s="473">
        <v>0</v>
      </c>
      <c r="IS312" s="473">
        <v>0</v>
      </c>
      <c r="IT312" s="473">
        <v>0</v>
      </c>
      <c r="IU312" s="473">
        <v>0</v>
      </c>
      <c r="IV312" s="473">
        <v>0</v>
      </c>
      <c r="IW312" s="473">
        <v>0</v>
      </c>
      <c r="IX312" s="473">
        <v>0</v>
      </c>
      <c r="IY312" s="473">
        <v>0</v>
      </c>
      <c r="IZ312" s="473">
        <v>0</v>
      </c>
      <c r="JA312" s="473">
        <v>0</v>
      </c>
      <c r="JB312" s="473">
        <v>0</v>
      </c>
      <c r="JC312" s="473">
        <v>0</v>
      </c>
      <c r="JD312" s="473">
        <v>0</v>
      </c>
      <c r="JE312" s="473">
        <v>0</v>
      </c>
      <c r="JF312" s="473">
        <v>0</v>
      </c>
      <c r="JG312" s="473">
        <v>0</v>
      </c>
      <c r="JH312" s="473">
        <v>0</v>
      </c>
      <c r="JI312" s="467" t="s">
        <v>1416</v>
      </c>
      <c r="JJ312" s="467" t="s">
        <v>1416</v>
      </c>
      <c r="JK312" s="395"/>
      <c r="JL312" s="395"/>
      <c r="JM312" s="395"/>
      <c r="JN312" s="395"/>
      <c r="JO312" s="395"/>
      <c r="JP312" s="395"/>
      <c r="JQ312" s="395"/>
      <c r="JR312" s="395"/>
      <c r="JS312" s="395"/>
      <c r="JT312" s="395"/>
      <c r="JU312" s="395"/>
      <c r="JV312" s="395"/>
      <c r="JW312" s="395"/>
      <c r="JX312" s="395"/>
      <c r="JY312" s="395"/>
      <c r="JZ312" s="395"/>
      <c r="KA312" s="395"/>
      <c r="KB312" s="395"/>
      <c r="KC312" s="395"/>
      <c r="KD312" s="395"/>
      <c r="KE312" s="395"/>
      <c r="KF312" s="395"/>
      <c r="KG312" s="395"/>
      <c r="KH312" s="395"/>
      <c r="KI312" s="395"/>
      <c r="KJ312" s="395"/>
      <c r="KK312" s="395"/>
      <c r="KL312" s="395"/>
      <c r="KM312" s="395"/>
      <c r="KN312" s="395"/>
      <c r="KO312" s="395"/>
      <c r="KP312" s="395"/>
      <c r="KQ312" s="395"/>
      <c r="KR312" s="395"/>
      <c r="KS312" s="395"/>
      <c r="KT312" s="395"/>
      <c r="KU312" s="395"/>
      <c r="KV312" s="395"/>
      <c r="KW312" s="395"/>
      <c r="KX312" s="395"/>
      <c r="KY312" s="395"/>
      <c r="KZ312" s="395"/>
      <c r="LA312" s="395"/>
      <c r="LB312" s="395"/>
      <c r="LC312" s="395"/>
      <c r="LD312" s="395"/>
      <c r="LE312" s="395"/>
      <c r="LF312" s="395"/>
      <c r="LG312" s="395"/>
      <c r="LH312" s="395"/>
      <c r="LI312" s="395"/>
      <c r="LJ312" s="395"/>
      <c r="LK312" s="395"/>
      <c r="LL312" s="395"/>
      <c r="LM312" s="395"/>
      <c r="LN312" s="395"/>
      <c r="LO312" s="395"/>
      <c r="LP312" s="395"/>
      <c r="LQ312" s="395"/>
      <c r="LR312" s="395"/>
      <c r="LS312" s="395"/>
      <c r="LT312" s="395"/>
      <c r="LU312" s="395"/>
      <c r="LV312" s="395"/>
      <c r="LW312" s="395"/>
      <c r="LX312" s="395"/>
      <c r="LY312" s="395"/>
      <c r="LZ312" s="395"/>
      <c r="MA312" s="395"/>
      <c r="MB312" s="395"/>
      <c r="MC312" s="395"/>
      <c r="MD312" s="395"/>
      <c r="ME312" s="395"/>
      <c r="MF312" s="395"/>
      <c r="MG312" s="395"/>
      <c r="MH312" s="395"/>
      <c r="MI312" s="395"/>
      <c r="MJ312" s="395"/>
      <c r="MK312" s="395"/>
      <c r="ML312" s="395"/>
      <c r="MM312" s="395"/>
      <c r="MN312" s="395"/>
      <c r="MO312" s="395"/>
      <c r="MP312" s="395"/>
      <c r="MQ312" s="395"/>
      <c r="MR312" s="395"/>
      <c r="MS312" s="395"/>
      <c r="MT312" s="395"/>
      <c r="MU312" s="395"/>
      <c r="MV312" s="395"/>
      <c r="MW312" s="395"/>
      <c r="MX312" s="395"/>
      <c r="MY312" s="395"/>
      <c r="MZ312" s="395"/>
      <c r="NA312" s="395"/>
      <c r="NB312" s="395"/>
      <c r="NC312" s="395"/>
      <c r="ND312" s="395"/>
      <c r="NE312" s="395"/>
      <c r="NF312" s="395"/>
      <c r="NG312" s="489"/>
      <c r="NH312" s="475">
        <v>3.0486298221794508</v>
      </c>
      <c r="NI312" s="475">
        <v>25.37069738017739</v>
      </c>
      <c r="NJ312" s="475">
        <v>3.2318808103265027</v>
      </c>
      <c r="NK312" s="475">
        <v>4636.6517759999997</v>
      </c>
      <c r="NL312" s="475">
        <v>19.217130793234265</v>
      </c>
      <c r="NM312" s="475">
        <v>0.19680499999999998</v>
      </c>
      <c r="NN312" s="475">
        <v>0.56581499999999985</v>
      </c>
      <c r="NO312" s="475">
        <v>5.7402000000000002E-2</v>
      </c>
      <c r="NP312" s="475">
        <v>3.6285154375538295E-2</v>
      </c>
      <c r="NQ312" s="475">
        <v>0.47448541571932484</v>
      </c>
      <c r="NR312" s="475">
        <v>1.6052900922229638</v>
      </c>
      <c r="NS312" s="475">
        <v>0</v>
      </c>
      <c r="NT312" s="475">
        <v>14.434683666851422</v>
      </c>
      <c r="NU312" s="475">
        <v>0.55042223216927633</v>
      </c>
      <c r="NV312" s="475">
        <v>0</v>
      </c>
      <c r="NW312" s="475">
        <v>0.356940096567821</v>
      </c>
      <c r="NX312" s="475">
        <v>0</v>
      </c>
      <c r="NY312" s="475">
        <v>0</v>
      </c>
      <c r="NZ312" s="475">
        <v>0.90271698095238651</v>
      </c>
      <c r="OA312" s="475">
        <v>2.0340000312662421E-2</v>
      </c>
      <c r="OB312" s="475">
        <v>0.25</v>
      </c>
      <c r="OC312" s="475">
        <v>1.0552311001934092</v>
      </c>
      <c r="OD312" s="475">
        <v>1.1062636270397397E-13</v>
      </c>
      <c r="OE312" s="475">
        <v>9.6176265050537852E-13</v>
      </c>
      <c r="OF312" s="475">
        <v>0.1099999964237213</v>
      </c>
      <c r="OG312" s="475">
        <v>6.7389646172523521E-2</v>
      </c>
      <c r="OH312" s="475">
        <v>0.32551279236612368</v>
      </c>
      <c r="OI312" s="475">
        <v>0.11</v>
      </c>
      <c r="OJ312" s="475">
        <v>4.4299999999999992E-2</v>
      </c>
      <c r="OK312" s="475">
        <v>5.6257500000000002E-2</v>
      </c>
      <c r="OL312" s="475">
        <v>0.62913987544367544</v>
      </c>
      <c r="OM312" s="475" t="s">
        <v>1395</v>
      </c>
      <c r="ON312" s="475">
        <v>1</v>
      </c>
      <c r="OO312" s="475">
        <v>301</v>
      </c>
      <c r="OP312" s="490"/>
      <c r="OQ312" s="491" t="s">
        <v>1395</v>
      </c>
      <c r="OR312" s="478" t="s">
        <v>1395</v>
      </c>
      <c r="OS312" s="479">
        <v>859381.99999999988</v>
      </c>
      <c r="OT312" s="479">
        <v>2045</v>
      </c>
      <c r="OU312" s="479" t="s">
        <v>1395</v>
      </c>
      <c r="OV312" s="479" t="s">
        <v>1395</v>
      </c>
      <c r="OW312" s="479">
        <v>0</v>
      </c>
      <c r="OX312" s="479">
        <v>1</v>
      </c>
      <c r="OY312" s="480">
        <v>1</v>
      </c>
      <c r="OZ312" s="480">
        <v>0.6191723603318785</v>
      </c>
      <c r="PA312" s="481"/>
      <c r="PB312" s="482">
        <v>3.0486298221794508</v>
      </c>
      <c r="PC312" s="483"/>
      <c r="PD312" s="478">
        <v>296.64740989111726</v>
      </c>
      <c r="PE312" s="479">
        <v>3.4792285963356648E-10</v>
      </c>
      <c r="PF312" s="479">
        <v>381.73557869048506</v>
      </c>
      <c r="PG312" s="480">
        <v>3.0486298221794508</v>
      </c>
      <c r="PH312" s="483"/>
      <c r="PI312" s="478">
        <v>3.0486298221794508</v>
      </c>
      <c r="PJ312" s="479">
        <v>168225</v>
      </c>
      <c r="PK312" s="479">
        <v>575</v>
      </c>
      <c r="PL312" s="479">
        <v>6.9094201819622114E-2</v>
      </c>
      <c r="PM312" s="484">
        <v>36</v>
      </c>
      <c r="PN312" s="479">
        <v>6336</v>
      </c>
      <c r="PO312" s="485">
        <v>2042</v>
      </c>
      <c r="PP312" s="479">
        <v>33</v>
      </c>
      <c r="PQ312" s="479">
        <v>0</v>
      </c>
      <c r="PR312" s="486" t="s">
        <v>2216</v>
      </c>
      <c r="PS312" s="486" t="s">
        <v>1595</v>
      </c>
      <c r="PT312" s="479">
        <v>1</v>
      </c>
      <c r="PU312" s="487" t="s">
        <v>2215</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row>
    <row r="313" spans="1:457" x14ac:dyDescent="0.35">
      <c r="A313" s="459" t="s">
        <v>2217</v>
      </c>
      <c r="B313" s="460">
        <v>3.1177240239990729</v>
      </c>
      <c r="C313" s="488">
        <f>NPV(About!A$94,'H2 Data'!AE$2:BH$2)/30*AB313+B313</f>
        <v>4.4378280816276732</v>
      </c>
      <c r="D313" s="462" t="s">
        <v>1592</v>
      </c>
      <c r="E313" s="463" t="s">
        <v>2217</v>
      </c>
      <c r="F313" s="463" t="s">
        <v>1391</v>
      </c>
      <c r="G313" s="463" t="s">
        <v>1593</v>
      </c>
      <c r="H313" s="463" t="s">
        <v>2173</v>
      </c>
      <c r="I313" s="463" t="s">
        <v>1595</v>
      </c>
      <c r="J313" s="464">
        <v>2046</v>
      </c>
      <c r="K313" s="465">
        <v>575</v>
      </c>
      <c r="L313" s="466">
        <v>0.95</v>
      </c>
      <c r="M313" s="466">
        <v>2.3300000000000001E-2</v>
      </c>
      <c r="N313" s="466">
        <v>0.25</v>
      </c>
      <c r="O313" s="471">
        <v>0.11</v>
      </c>
      <c r="P313" s="465">
        <v>1</v>
      </c>
      <c r="Q313" s="465">
        <v>2</v>
      </c>
      <c r="R313" s="465">
        <v>30</v>
      </c>
      <c r="S313" s="467" t="s">
        <v>1395</v>
      </c>
      <c r="T313" s="468">
        <v>58567</v>
      </c>
      <c r="U313" s="468">
        <v>577301</v>
      </c>
      <c r="V313" s="468">
        <v>200801</v>
      </c>
      <c r="W313" s="468">
        <v>40159</v>
      </c>
      <c r="X313" s="465">
        <v>0</v>
      </c>
      <c r="Y313" s="469" t="s">
        <v>2174</v>
      </c>
      <c r="Z313" s="470">
        <v>18.559999999999999</v>
      </c>
      <c r="AA313" s="469" t="s">
        <v>1397</v>
      </c>
      <c r="AB313" s="465">
        <v>8.9999999999999993E-3</v>
      </c>
      <c r="AC313" s="466">
        <v>0.7</v>
      </c>
      <c r="AD313" s="466">
        <v>0.7</v>
      </c>
      <c r="AE313" s="466">
        <v>0.7</v>
      </c>
      <c r="AF313" s="467" t="s">
        <v>1398</v>
      </c>
      <c r="AG313" s="465">
        <v>443</v>
      </c>
      <c r="AH313" s="465">
        <v>443</v>
      </c>
      <c r="AI313" s="465">
        <v>443</v>
      </c>
      <c r="AJ313" s="465">
        <v>30</v>
      </c>
      <c r="AK313" s="469" t="s">
        <v>1399</v>
      </c>
      <c r="AL313" s="466">
        <v>1</v>
      </c>
      <c r="AM313" s="466">
        <v>0</v>
      </c>
      <c r="AN313" s="469" t="s">
        <v>1400</v>
      </c>
      <c r="AO313" s="466"/>
      <c r="AP313" s="466"/>
      <c r="AQ313" s="466"/>
      <c r="AR313" s="466"/>
      <c r="AS313" s="466"/>
      <c r="AT313" s="466"/>
      <c r="AU313" s="466"/>
      <c r="AV313" s="466"/>
      <c r="AW313" s="466"/>
      <c r="AX313" s="466"/>
      <c r="AY313" s="466"/>
      <c r="AZ313" s="466"/>
      <c r="BA313" s="466"/>
      <c r="BB313" s="466"/>
      <c r="BC313" s="466"/>
      <c r="BD313" s="466"/>
      <c r="BE313" s="466"/>
      <c r="BF313" s="466"/>
      <c r="BG313" s="466"/>
      <c r="BH313" s="466"/>
      <c r="BI313" s="466"/>
      <c r="BJ313" s="466"/>
      <c r="BK313" s="466"/>
      <c r="BL313" s="466"/>
      <c r="BM313" s="466"/>
      <c r="BN313" s="466"/>
      <c r="BO313" s="466"/>
      <c r="BP313" s="466"/>
      <c r="BQ313" s="466"/>
      <c r="BR313" s="466"/>
      <c r="BS313" s="466"/>
      <c r="BT313" s="466"/>
      <c r="BU313" s="466"/>
      <c r="BV313" s="466"/>
      <c r="BW313" s="466"/>
      <c r="BX313" s="466"/>
      <c r="BY313" s="466"/>
      <c r="BZ313" s="466"/>
      <c r="CA313" s="466"/>
      <c r="CB313" s="466"/>
      <c r="CC313" s="466"/>
      <c r="CD313" s="466"/>
      <c r="CE313" s="466"/>
      <c r="CF313" s="466"/>
      <c r="CG313" s="466"/>
      <c r="CH313" s="466"/>
      <c r="CI313" s="466"/>
      <c r="CJ313" s="466"/>
      <c r="CK313" s="466"/>
      <c r="CL313" s="466"/>
      <c r="CM313" s="466"/>
      <c r="CN313" s="466"/>
      <c r="CO313" s="466"/>
      <c r="CP313" s="466"/>
      <c r="CQ313" s="466"/>
      <c r="CR313" s="466"/>
      <c r="CS313" s="466"/>
      <c r="CT313" s="466"/>
      <c r="CU313" s="466"/>
      <c r="CV313" s="466"/>
      <c r="CW313" s="466"/>
      <c r="CX313" s="466"/>
      <c r="CY313" s="466"/>
      <c r="CZ313" s="466"/>
      <c r="DA313" s="466"/>
      <c r="DB313" s="466"/>
      <c r="DC313" s="466"/>
      <c r="DD313" s="466"/>
      <c r="DE313" s="466"/>
      <c r="DF313" s="466"/>
      <c r="DG313" s="466"/>
      <c r="DH313" s="466"/>
      <c r="DI313" s="466"/>
      <c r="DJ313" s="466"/>
      <c r="DK313" s="466"/>
      <c r="DL313" s="466"/>
      <c r="DM313" s="466"/>
      <c r="DN313" s="466"/>
      <c r="DO313" s="466"/>
      <c r="DP313" s="466"/>
      <c r="DQ313" s="466"/>
      <c r="DR313" s="466"/>
      <c r="DS313" s="466"/>
      <c r="DT313" s="466"/>
      <c r="DU313" s="466"/>
      <c r="DV313" s="466"/>
      <c r="DW313" s="471"/>
      <c r="DX313" s="466"/>
      <c r="DY313" s="466"/>
      <c r="DZ313" s="466"/>
      <c r="EA313" s="466"/>
      <c r="EB313" s="466"/>
      <c r="EC313" s="466"/>
      <c r="ED313" s="466"/>
      <c r="EE313" s="466"/>
      <c r="EF313" s="466"/>
      <c r="EG313" s="466"/>
      <c r="EH313" s="466"/>
      <c r="EI313" s="466"/>
      <c r="EJ313" s="466"/>
      <c r="EK313" s="465"/>
      <c r="EL313" s="465"/>
      <c r="EM313" s="465"/>
      <c r="EN313" s="465"/>
      <c r="EO313" s="466"/>
      <c r="EP313" s="466"/>
      <c r="EQ313" s="466"/>
      <c r="ER313" s="465"/>
      <c r="ES313" s="465"/>
      <c r="ET313" s="465"/>
      <c r="EU313" s="465"/>
      <c r="EV313" s="465"/>
      <c r="EW313" s="467"/>
      <c r="EX313" s="467" t="s">
        <v>1401</v>
      </c>
      <c r="EY313" s="467">
        <v>0</v>
      </c>
      <c r="EZ313" s="467">
        <v>0</v>
      </c>
      <c r="FA313" s="467">
        <v>0</v>
      </c>
      <c r="FB313" s="469" t="s">
        <v>1402</v>
      </c>
      <c r="FC313" s="467">
        <v>62.117280000000001</v>
      </c>
      <c r="FD313" s="469" t="s">
        <v>2175</v>
      </c>
      <c r="FE313" s="467">
        <v>1589.991</v>
      </c>
      <c r="FF313" s="469" t="s">
        <v>1404</v>
      </c>
      <c r="FG313" s="467">
        <v>0</v>
      </c>
      <c r="FH313" s="469" t="s">
        <v>1405</v>
      </c>
      <c r="FI313" s="467">
        <v>0</v>
      </c>
      <c r="FJ313" s="469" t="s">
        <v>1405</v>
      </c>
      <c r="FK313" s="467">
        <v>0</v>
      </c>
      <c r="FL313" s="472">
        <v>0</v>
      </c>
      <c r="FM313" s="473">
        <v>0</v>
      </c>
      <c r="FN313" s="473">
        <v>0</v>
      </c>
      <c r="FO313" s="473">
        <v>0</v>
      </c>
      <c r="FP313" s="473">
        <v>0</v>
      </c>
      <c r="FQ313" s="473">
        <v>0</v>
      </c>
      <c r="FR313" s="473">
        <v>0</v>
      </c>
      <c r="FS313" s="473">
        <v>0</v>
      </c>
      <c r="FT313" s="473">
        <v>0</v>
      </c>
      <c r="FU313" s="473">
        <v>0</v>
      </c>
      <c r="FV313" s="473">
        <v>0</v>
      </c>
      <c r="FW313" s="473">
        <v>0</v>
      </c>
      <c r="FX313" s="473">
        <v>0</v>
      </c>
      <c r="FY313" s="473">
        <v>0</v>
      </c>
      <c r="FZ313" s="473">
        <v>0</v>
      </c>
      <c r="GA313" s="473">
        <v>0</v>
      </c>
      <c r="GB313" s="473">
        <v>0</v>
      </c>
      <c r="GC313" s="473">
        <v>0</v>
      </c>
      <c r="GD313" s="473">
        <v>0</v>
      </c>
      <c r="GE313" s="473">
        <v>0</v>
      </c>
      <c r="GF313" s="473">
        <v>0</v>
      </c>
      <c r="GG313" s="473">
        <v>0</v>
      </c>
      <c r="GH313" s="473">
        <v>0</v>
      </c>
      <c r="GI313" s="473">
        <v>0</v>
      </c>
      <c r="GJ313" s="473">
        <v>0</v>
      </c>
      <c r="GK313" s="473">
        <v>0</v>
      </c>
      <c r="GL313" s="473">
        <v>0</v>
      </c>
      <c r="GM313" s="473">
        <v>0</v>
      </c>
      <c r="GN313" s="473">
        <v>0</v>
      </c>
      <c r="GO313" s="473">
        <v>0</v>
      </c>
      <c r="GP313" s="473">
        <v>0</v>
      </c>
      <c r="GQ313" s="473">
        <v>0</v>
      </c>
      <c r="GR313" s="473">
        <v>0</v>
      </c>
      <c r="GS313" s="473">
        <v>0</v>
      </c>
      <c r="GT313" s="473">
        <v>0</v>
      </c>
      <c r="GU313" s="473">
        <v>0</v>
      </c>
      <c r="GV313" s="473">
        <v>0</v>
      </c>
      <c r="GW313" s="473">
        <v>0</v>
      </c>
      <c r="GX313" s="473">
        <v>0</v>
      </c>
      <c r="GY313" s="473">
        <v>0</v>
      </c>
      <c r="GZ313" s="473">
        <v>0</v>
      </c>
      <c r="HA313" s="473">
        <v>0</v>
      </c>
      <c r="HB313" s="473">
        <v>0</v>
      </c>
      <c r="HC313" s="473">
        <v>0</v>
      </c>
      <c r="HD313" s="473">
        <v>0</v>
      </c>
      <c r="HE313" s="473">
        <v>0</v>
      </c>
      <c r="HF313" s="473">
        <v>0</v>
      </c>
      <c r="HG313" s="473">
        <v>0</v>
      </c>
      <c r="HH313" s="473">
        <v>0</v>
      </c>
      <c r="HI313" s="473">
        <v>0</v>
      </c>
      <c r="HJ313" s="473">
        <v>0</v>
      </c>
      <c r="HK313" s="473">
        <v>0</v>
      </c>
      <c r="HL313" s="473">
        <v>0</v>
      </c>
      <c r="HM313" s="473">
        <v>0</v>
      </c>
      <c r="HN313" s="473">
        <v>0</v>
      </c>
      <c r="HO313" s="473">
        <v>0</v>
      </c>
      <c r="HP313" s="473">
        <v>0</v>
      </c>
      <c r="HQ313" s="473">
        <v>0</v>
      </c>
      <c r="HR313" s="473">
        <v>0</v>
      </c>
      <c r="HS313" s="473">
        <v>0</v>
      </c>
      <c r="HT313" s="473">
        <v>0</v>
      </c>
      <c r="HU313" s="473">
        <v>0</v>
      </c>
      <c r="HV313" s="473">
        <v>0</v>
      </c>
      <c r="HW313" s="473">
        <v>0</v>
      </c>
      <c r="HX313" s="473">
        <v>0</v>
      </c>
      <c r="HY313" s="473">
        <v>0</v>
      </c>
      <c r="HZ313" s="473">
        <v>0</v>
      </c>
      <c r="IA313" s="473">
        <v>0</v>
      </c>
      <c r="IB313" s="473">
        <v>0</v>
      </c>
      <c r="IC313" s="473">
        <v>0</v>
      </c>
      <c r="ID313" s="473">
        <v>0</v>
      </c>
      <c r="IE313" s="473">
        <v>0</v>
      </c>
      <c r="IF313" s="473">
        <v>0</v>
      </c>
      <c r="IG313" s="473">
        <v>0</v>
      </c>
      <c r="IH313" s="473">
        <v>0</v>
      </c>
      <c r="II313" s="473">
        <v>0</v>
      </c>
      <c r="IJ313" s="473">
        <v>0</v>
      </c>
      <c r="IK313" s="473">
        <v>0</v>
      </c>
      <c r="IL313" s="473">
        <v>0</v>
      </c>
      <c r="IM313" s="473">
        <v>0</v>
      </c>
      <c r="IN313" s="473">
        <v>0</v>
      </c>
      <c r="IO313" s="473">
        <v>0</v>
      </c>
      <c r="IP313" s="473">
        <v>0</v>
      </c>
      <c r="IQ313" s="473">
        <v>0</v>
      </c>
      <c r="IR313" s="473">
        <v>0</v>
      </c>
      <c r="IS313" s="473">
        <v>0</v>
      </c>
      <c r="IT313" s="473">
        <v>0</v>
      </c>
      <c r="IU313" s="473">
        <v>0</v>
      </c>
      <c r="IV313" s="473">
        <v>0</v>
      </c>
      <c r="IW313" s="473">
        <v>0</v>
      </c>
      <c r="IX313" s="473">
        <v>0</v>
      </c>
      <c r="IY313" s="473">
        <v>0</v>
      </c>
      <c r="IZ313" s="473">
        <v>0</v>
      </c>
      <c r="JA313" s="473">
        <v>0</v>
      </c>
      <c r="JB313" s="473">
        <v>0</v>
      </c>
      <c r="JC313" s="473">
        <v>0</v>
      </c>
      <c r="JD313" s="473">
        <v>0</v>
      </c>
      <c r="JE313" s="473">
        <v>0</v>
      </c>
      <c r="JF313" s="473">
        <v>0</v>
      </c>
      <c r="JG313" s="473">
        <v>0</v>
      </c>
      <c r="JH313" s="473">
        <v>0</v>
      </c>
      <c r="JI313" s="467" t="s">
        <v>1416</v>
      </c>
      <c r="JJ313" s="467" t="s">
        <v>1416</v>
      </c>
      <c r="JK313" s="395"/>
      <c r="JL313" s="395"/>
      <c r="JM313" s="395"/>
      <c r="JN313" s="395"/>
      <c r="JO313" s="395"/>
      <c r="JP313" s="395"/>
      <c r="JQ313" s="395"/>
      <c r="JR313" s="395"/>
      <c r="JS313" s="395"/>
      <c r="JT313" s="395"/>
      <c r="JU313" s="395"/>
      <c r="JV313" s="395"/>
      <c r="JW313" s="395"/>
      <c r="JX313" s="395"/>
      <c r="JY313" s="395"/>
      <c r="JZ313" s="395"/>
      <c r="KA313" s="395"/>
      <c r="KB313" s="395"/>
      <c r="KC313" s="395"/>
      <c r="KD313" s="395"/>
      <c r="KE313" s="395"/>
      <c r="KF313" s="395"/>
      <c r="KG313" s="395"/>
      <c r="KH313" s="395"/>
      <c r="KI313" s="395"/>
      <c r="KJ313" s="395"/>
      <c r="KK313" s="395"/>
      <c r="KL313" s="395"/>
      <c r="KM313" s="395"/>
      <c r="KN313" s="395"/>
      <c r="KO313" s="395"/>
      <c r="KP313" s="395"/>
      <c r="KQ313" s="395"/>
      <c r="KR313" s="395"/>
      <c r="KS313" s="395"/>
      <c r="KT313" s="395"/>
      <c r="KU313" s="395"/>
      <c r="KV313" s="395"/>
      <c r="KW313" s="395"/>
      <c r="KX313" s="395"/>
      <c r="KY313" s="395"/>
      <c r="KZ313" s="395"/>
      <c r="LA313" s="395"/>
      <c r="LB313" s="395"/>
      <c r="LC313" s="395"/>
      <c r="LD313" s="395"/>
      <c r="LE313" s="395"/>
      <c r="LF313" s="395"/>
      <c r="LG313" s="395"/>
      <c r="LH313" s="395"/>
      <c r="LI313" s="395"/>
      <c r="LJ313" s="395"/>
      <c r="LK313" s="395"/>
      <c r="LL313" s="395"/>
      <c r="LM313" s="395"/>
      <c r="LN313" s="395"/>
      <c r="LO313" s="395"/>
      <c r="LP313" s="395"/>
      <c r="LQ313" s="395"/>
      <c r="LR313" s="395"/>
      <c r="LS313" s="395"/>
      <c r="LT313" s="395"/>
      <c r="LU313" s="395"/>
      <c r="LV313" s="395"/>
      <c r="LW313" s="395"/>
      <c r="LX313" s="395"/>
      <c r="LY313" s="395"/>
      <c r="LZ313" s="395"/>
      <c r="MA313" s="395"/>
      <c r="MB313" s="395"/>
      <c r="MC313" s="395"/>
      <c r="MD313" s="395"/>
      <c r="ME313" s="395"/>
      <c r="MF313" s="395"/>
      <c r="MG313" s="395"/>
      <c r="MH313" s="395"/>
      <c r="MI313" s="395"/>
      <c r="MJ313" s="395"/>
      <c r="MK313" s="395"/>
      <c r="ML313" s="395"/>
      <c r="MM313" s="395"/>
      <c r="MN313" s="395"/>
      <c r="MO313" s="395"/>
      <c r="MP313" s="395"/>
      <c r="MQ313" s="395"/>
      <c r="MR313" s="395"/>
      <c r="MS313" s="395"/>
      <c r="MT313" s="395"/>
      <c r="MU313" s="395"/>
      <c r="MV313" s="395"/>
      <c r="MW313" s="395"/>
      <c r="MX313" s="395"/>
      <c r="MY313" s="395"/>
      <c r="MZ313" s="395"/>
      <c r="NA313" s="395"/>
      <c r="NB313" s="395"/>
      <c r="NC313" s="395"/>
      <c r="ND313" s="395"/>
      <c r="NE313" s="395"/>
      <c r="NF313" s="395"/>
      <c r="NG313" s="489"/>
      <c r="NH313" s="475">
        <v>3.1177240239990729</v>
      </c>
      <c r="NI313" s="475">
        <v>25.945699327720281</v>
      </c>
      <c r="NJ313" s="475">
        <v>3.3009252430218172</v>
      </c>
      <c r="NK313" s="475">
        <v>4636.6517759999997</v>
      </c>
      <c r="NL313" s="475">
        <v>19.652416003739006</v>
      </c>
      <c r="NM313" s="475">
        <v>0.20080100000000001</v>
      </c>
      <c r="NN313" s="475">
        <v>0.57730099999999995</v>
      </c>
      <c r="NO313" s="475">
        <v>5.8567000000000001E-2</v>
      </c>
      <c r="NP313" s="475">
        <v>3.702175044956553E-2</v>
      </c>
      <c r="NQ313" s="475">
        <v>0.48411778986962761</v>
      </c>
      <c r="NR313" s="475">
        <v>1.6378771604731095</v>
      </c>
      <c r="NS313" s="475">
        <v>0</v>
      </c>
      <c r="NT313" s="475">
        <v>14.743649450039836</v>
      </c>
      <c r="NU313" s="475">
        <v>0.56159144046050335</v>
      </c>
      <c r="NV313" s="475">
        <v>0</v>
      </c>
      <c r="NW313" s="475">
        <v>0.37149581572398294</v>
      </c>
      <c r="NX313" s="475">
        <v>0</v>
      </c>
      <c r="NY313" s="475">
        <v>0</v>
      </c>
      <c r="NZ313" s="475">
        <v>0.94297184627281794</v>
      </c>
      <c r="OA313" s="475">
        <v>2.0339999604341113E-2</v>
      </c>
      <c r="OB313" s="475">
        <v>0.25</v>
      </c>
      <c r="OC313" s="475">
        <v>1.0825497817248684</v>
      </c>
      <c r="OD313" s="475">
        <v>1.0063770118676743E-13</v>
      </c>
      <c r="OE313" s="475">
        <v>8.7492329918822144E-13</v>
      </c>
      <c r="OF313" s="475">
        <v>0.1099999964237213</v>
      </c>
      <c r="OG313" s="475">
        <v>6.7730268836021443E-2</v>
      </c>
      <c r="OH313" s="475">
        <v>0.32898299399204856</v>
      </c>
      <c r="OI313" s="475">
        <v>0.11</v>
      </c>
      <c r="OJ313" s="475">
        <v>4.4299999999999999E-2</v>
      </c>
      <c r="OK313" s="475">
        <v>5.6257500000000002E-2</v>
      </c>
      <c r="OL313" s="475">
        <v>0.61659829136570199</v>
      </c>
      <c r="OM313" s="475" t="s">
        <v>1395</v>
      </c>
      <c r="ON313" s="475">
        <v>1</v>
      </c>
      <c r="OO313" s="475">
        <v>302</v>
      </c>
      <c r="OP313" s="490"/>
      <c r="OQ313" s="491" t="s">
        <v>1395</v>
      </c>
      <c r="OR313" s="478" t="s">
        <v>1395</v>
      </c>
      <c r="OS313" s="479">
        <v>876828</v>
      </c>
      <c r="OT313" s="479">
        <v>2046</v>
      </c>
      <c r="OU313" s="479" t="s">
        <v>1395</v>
      </c>
      <c r="OV313" s="479" t="s">
        <v>1395</v>
      </c>
      <c r="OW313" s="479">
        <v>0</v>
      </c>
      <c r="OX313" s="479">
        <v>1</v>
      </c>
      <c r="OY313" s="480">
        <v>1</v>
      </c>
      <c r="OZ313" s="480">
        <v>0.60682945146165224</v>
      </c>
      <c r="PA313" s="481"/>
      <c r="PB313" s="482">
        <v>3.1177240239990729</v>
      </c>
      <c r="PC313" s="483"/>
      <c r="PD313" s="478">
        <v>296.63598860722402</v>
      </c>
      <c r="PE313" s="479">
        <v>3.1019882152941264E-10</v>
      </c>
      <c r="PF313" s="479">
        <v>383.81154879467385</v>
      </c>
      <c r="PG313" s="480">
        <v>3.1177240239990729</v>
      </c>
      <c r="PH313" s="483"/>
      <c r="PI313" s="478">
        <v>3.1177240239990729</v>
      </c>
      <c r="PJ313" s="479">
        <v>168800</v>
      </c>
      <c r="PK313" s="479">
        <v>575</v>
      </c>
      <c r="PL313" s="479">
        <v>6.951191974802251E-2</v>
      </c>
      <c r="PM313" s="484">
        <v>36</v>
      </c>
      <c r="PN313" s="479">
        <v>6300</v>
      </c>
      <c r="PO313" s="485">
        <v>2043</v>
      </c>
      <c r="PP313" s="479">
        <v>33</v>
      </c>
      <c r="PQ313" s="479">
        <v>0</v>
      </c>
      <c r="PR313" s="486" t="s">
        <v>2218</v>
      </c>
      <c r="PS313" s="486" t="s">
        <v>1595</v>
      </c>
      <c r="PT313" s="479">
        <v>1</v>
      </c>
      <c r="PU313" s="487" t="s">
        <v>2217</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row>
    <row r="314" spans="1:457" x14ac:dyDescent="0.35">
      <c r="A314" s="459" t="s">
        <v>2219</v>
      </c>
      <c r="B314" s="460">
        <v>3.1872359437470954</v>
      </c>
      <c r="C314" s="488">
        <f>NPV(About!A$94,'H2 Data'!AE$2:BH$2)/30*AB314+B314</f>
        <v>4.5073400013756952</v>
      </c>
      <c r="D314" s="462" t="s">
        <v>1592</v>
      </c>
      <c r="E314" s="463" t="s">
        <v>2219</v>
      </c>
      <c r="F314" s="463" t="s">
        <v>1391</v>
      </c>
      <c r="G314" s="463" t="s">
        <v>1593</v>
      </c>
      <c r="H314" s="463" t="s">
        <v>2173</v>
      </c>
      <c r="I314" s="463" t="s">
        <v>1595</v>
      </c>
      <c r="J314" s="464">
        <v>2047</v>
      </c>
      <c r="K314" s="465">
        <v>575</v>
      </c>
      <c r="L314" s="466">
        <v>0.95</v>
      </c>
      <c r="M314" s="466">
        <v>2.3300000000000001E-2</v>
      </c>
      <c r="N314" s="466">
        <v>0.25</v>
      </c>
      <c r="O314" s="471">
        <v>0.11</v>
      </c>
      <c r="P314" s="465">
        <v>1</v>
      </c>
      <c r="Q314" s="465">
        <v>2</v>
      </c>
      <c r="R314" s="465">
        <v>30</v>
      </c>
      <c r="S314" s="467" t="s">
        <v>1395</v>
      </c>
      <c r="T314" s="468">
        <v>59756</v>
      </c>
      <c r="U314" s="468">
        <v>589021</v>
      </c>
      <c r="V314" s="468">
        <v>204877</v>
      </c>
      <c r="W314" s="468">
        <v>40974</v>
      </c>
      <c r="X314" s="465">
        <v>0</v>
      </c>
      <c r="Y314" s="469" t="s">
        <v>2174</v>
      </c>
      <c r="Z314" s="470">
        <v>18.559999999999999</v>
      </c>
      <c r="AA314" s="469" t="s">
        <v>1397</v>
      </c>
      <c r="AB314" s="465">
        <v>8.9999999999999993E-3</v>
      </c>
      <c r="AC314" s="466">
        <v>0.7</v>
      </c>
      <c r="AD314" s="466">
        <v>0.7</v>
      </c>
      <c r="AE314" s="466">
        <v>0.7</v>
      </c>
      <c r="AF314" s="467" t="s">
        <v>1398</v>
      </c>
      <c r="AG314" s="465">
        <v>443</v>
      </c>
      <c r="AH314" s="465">
        <v>443</v>
      </c>
      <c r="AI314" s="465">
        <v>443</v>
      </c>
      <c r="AJ314" s="465">
        <v>30</v>
      </c>
      <c r="AK314" s="469" t="s">
        <v>1399</v>
      </c>
      <c r="AL314" s="466">
        <v>1</v>
      </c>
      <c r="AM314" s="466">
        <v>0</v>
      </c>
      <c r="AN314" s="469" t="s">
        <v>1400</v>
      </c>
      <c r="AO314" s="466"/>
      <c r="AP314" s="466"/>
      <c r="AQ314" s="466"/>
      <c r="AR314" s="466"/>
      <c r="AS314" s="466"/>
      <c r="AT314" s="466"/>
      <c r="AU314" s="466"/>
      <c r="AV314" s="466"/>
      <c r="AW314" s="466"/>
      <c r="AX314" s="466"/>
      <c r="AY314" s="466"/>
      <c r="AZ314" s="466"/>
      <c r="BA314" s="466"/>
      <c r="BB314" s="466"/>
      <c r="BC314" s="466"/>
      <c r="BD314" s="466"/>
      <c r="BE314" s="466"/>
      <c r="BF314" s="466"/>
      <c r="BG314" s="466"/>
      <c r="BH314" s="466"/>
      <c r="BI314" s="466"/>
      <c r="BJ314" s="466"/>
      <c r="BK314" s="466"/>
      <c r="BL314" s="466"/>
      <c r="BM314" s="466"/>
      <c r="BN314" s="466"/>
      <c r="BO314" s="466"/>
      <c r="BP314" s="466"/>
      <c r="BQ314" s="466"/>
      <c r="BR314" s="466"/>
      <c r="BS314" s="466"/>
      <c r="BT314" s="466"/>
      <c r="BU314" s="466"/>
      <c r="BV314" s="466"/>
      <c r="BW314" s="466"/>
      <c r="BX314" s="466"/>
      <c r="BY314" s="466"/>
      <c r="BZ314" s="466"/>
      <c r="CA314" s="466"/>
      <c r="CB314" s="466"/>
      <c r="CC314" s="466"/>
      <c r="CD314" s="466"/>
      <c r="CE314" s="466"/>
      <c r="CF314" s="466"/>
      <c r="CG314" s="466"/>
      <c r="CH314" s="466"/>
      <c r="CI314" s="466"/>
      <c r="CJ314" s="466"/>
      <c r="CK314" s="466"/>
      <c r="CL314" s="466"/>
      <c r="CM314" s="466"/>
      <c r="CN314" s="466"/>
      <c r="CO314" s="466"/>
      <c r="CP314" s="466"/>
      <c r="CQ314" s="466"/>
      <c r="CR314" s="466"/>
      <c r="CS314" s="466"/>
      <c r="CT314" s="466"/>
      <c r="CU314" s="466"/>
      <c r="CV314" s="466"/>
      <c r="CW314" s="466"/>
      <c r="CX314" s="466"/>
      <c r="CY314" s="466"/>
      <c r="CZ314" s="466"/>
      <c r="DA314" s="466"/>
      <c r="DB314" s="466"/>
      <c r="DC314" s="466"/>
      <c r="DD314" s="466"/>
      <c r="DE314" s="466"/>
      <c r="DF314" s="466"/>
      <c r="DG314" s="466"/>
      <c r="DH314" s="466"/>
      <c r="DI314" s="466"/>
      <c r="DJ314" s="466"/>
      <c r="DK314" s="466"/>
      <c r="DL314" s="466"/>
      <c r="DM314" s="466"/>
      <c r="DN314" s="466"/>
      <c r="DO314" s="466"/>
      <c r="DP314" s="466"/>
      <c r="DQ314" s="466"/>
      <c r="DR314" s="466"/>
      <c r="DS314" s="466"/>
      <c r="DT314" s="466"/>
      <c r="DU314" s="466"/>
      <c r="DV314" s="466"/>
      <c r="DW314" s="471"/>
      <c r="DX314" s="466"/>
      <c r="DY314" s="466"/>
      <c r="DZ314" s="466"/>
      <c r="EA314" s="466"/>
      <c r="EB314" s="466"/>
      <c r="EC314" s="466"/>
      <c r="ED314" s="466"/>
      <c r="EE314" s="466"/>
      <c r="EF314" s="466"/>
      <c r="EG314" s="466"/>
      <c r="EH314" s="466"/>
      <c r="EI314" s="466"/>
      <c r="EJ314" s="466"/>
      <c r="EK314" s="465"/>
      <c r="EL314" s="465"/>
      <c r="EM314" s="465"/>
      <c r="EN314" s="465"/>
      <c r="EO314" s="466"/>
      <c r="EP314" s="466"/>
      <c r="EQ314" s="466"/>
      <c r="ER314" s="465"/>
      <c r="ES314" s="465"/>
      <c r="ET314" s="465"/>
      <c r="EU314" s="465"/>
      <c r="EV314" s="465"/>
      <c r="EW314" s="467"/>
      <c r="EX314" s="467" t="s">
        <v>1401</v>
      </c>
      <c r="EY314" s="467">
        <v>0</v>
      </c>
      <c r="EZ314" s="467">
        <v>0</v>
      </c>
      <c r="FA314" s="467">
        <v>0</v>
      </c>
      <c r="FB314" s="469" t="s">
        <v>1402</v>
      </c>
      <c r="FC314" s="467">
        <v>62.117280000000001</v>
      </c>
      <c r="FD314" s="469" t="s">
        <v>2175</v>
      </c>
      <c r="FE314" s="467">
        <v>1589.991</v>
      </c>
      <c r="FF314" s="469" t="s">
        <v>1404</v>
      </c>
      <c r="FG314" s="467">
        <v>0</v>
      </c>
      <c r="FH314" s="469" t="s">
        <v>1405</v>
      </c>
      <c r="FI314" s="467">
        <v>0</v>
      </c>
      <c r="FJ314" s="469" t="s">
        <v>1405</v>
      </c>
      <c r="FK314" s="467">
        <v>0</v>
      </c>
      <c r="FL314" s="472">
        <v>0</v>
      </c>
      <c r="FM314" s="473">
        <v>0</v>
      </c>
      <c r="FN314" s="473">
        <v>0</v>
      </c>
      <c r="FO314" s="473">
        <v>0</v>
      </c>
      <c r="FP314" s="473">
        <v>0</v>
      </c>
      <c r="FQ314" s="473">
        <v>0</v>
      </c>
      <c r="FR314" s="473">
        <v>0</v>
      </c>
      <c r="FS314" s="473">
        <v>0</v>
      </c>
      <c r="FT314" s="473">
        <v>0</v>
      </c>
      <c r="FU314" s="473">
        <v>0</v>
      </c>
      <c r="FV314" s="473">
        <v>0</v>
      </c>
      <c r="FW314" s="473">
        <v>0</v>
      </c>
      <c r="FX314" s="473">
        <v>0</v>
      </c>
      <c r="FY314" s="473">
        <v>0</v>
      </c>
      <c r="FZ314" s="473">
        <v>0</v>
      </c>
      <c r="GA314" s="473">
        <v>0</v>
      </c>
      <c r="GB314" s="473">
        <v>0</v>
      </c>
      <c r="GC314" s="473">
        <v>0</v>
      </c>
      <c r="GD314" s="473">
        <v>0</v>
      </c>
      <c r="GE314" s="473">
        <v>0</v>
      </c>
      <c r="GF314" s="473">
        <v>0</v>
      </c>
      <c r="GG314" s="473">
        <v>0</v>
      </c>
      <c r="GH314" s="473">
        <v>0</v>
      </c>
      <c r="GI314" s="473">
        <v>0</v>
      </c>
      <c r="GJ314" s="473">
        <v>0</v>
      </c>
      <c r="GK314" s="473">
        <v>0</v>
      </c>
      <c r="GL314" s="473">
        <v>0</v>
      </c>
      <c r="GM314" s="473">
        <v>0</v>
      </c>
      <c r="GN314" s="473">
        <v>0</v>
      </c>
      <c r="GO314" s="473">
        <v>0</v>
      </c>
      <c r="GP314" s="473">
        <v>0</v>
      </c>
      <c r="GQ314" s="473">
        <v>0</v>
      </c>
      <c r="GR314" s="473">
        <v>0</v>
      </c>
      <c r="GS314" s="473">
        <v>0</v>
      </c>
      <c r="GT314" s="473">
        <v>0</v>
      </c>
      <c r="GU314" s="473">
        <v>0</v>
      </c>
      <c r="GV314" s="473">
        <v>0</v>
      </c>
      <c r="GW314" s="473">
        <v>0</v>
      </c>
      <c r="GX314" s="473">
        <v>0</v>
      </c>
      <c r="GY314" s="473">
        <v>0</v>
      </c>
      <c r="GZ314" s="473">
        <v>0</v>
      </c>
      <c r="HA314" s="473">
        <v>0</v>
      </c>
      <c r="HB314" s="473">
        <v>0</v>
      </c>
      <c r="HC314" s="473">
        <v>0</v>
      </c>
      <c r="HD314" s="473">
        <v>0</v>
      </c>
      <c r="HE314" s="473">
        <v>0</v>
      </c>
      <c r="HF314" s="473">
        <v>0</v>
      </c>
      <c r="HG314" s="473">
        <v>0</v>
      </c>
      <c r="HH314" s="473">
        <v>0</v>
      </c>
      <c r="HI314" s="473">
        <v>0</v>
      </c>
      <c r="HJ314" s="473">
        <v>0</v>
      </c>
      <c r="HK314" s="473">
        <v>0</v>
      </c>
      <c r="HL314" s="473">
        <v>0</v>
      </c>
      <c r="HM314" s="473">
        <v>0</v>
      </c>
      <c r="HN314" s="473">
        <v>0</v>
      </c>
      <c r="HO314" s="473">
        <v>0</v>
      </c>
      <c r="HP314" s="473">
        <v>0</v>
      </c>
      <c r="HQ314" s="473">
        <v>0</v>
      </c>
      <c r="HR314" s="473">
        <v>0</v>
      </c>
      <c r="HS314" s="473">
        <v>0</v>
      </c>
      <c r="HT314" s="473">
        <v>0</v>
      </c>
      <c r="HU314" s="473">
        <v>0</v>
      </c>
      <c r="HV314" s="473">
        <v>0</v>
      </c>
      <c r="HW314" s="473">
        <v>0</v>
      </c>
      <c r="HX314" s="473">
        <v>0</v>
      </c>
      <c r="HY314" s="473">
        <v>0</v>
      </c>
      <c r="HZ314" s="473">
        <v>0</v>
      </c>
      <c r="IA314" s="473">
        <v>0</v>
      </c>
      <c r="IB314" s="473">
        <v>0</v>
      </c>
      <c r="IC314" s="473">
        <v>0</v>
      </c>
      <c r="ID314" s="473">
        <v>0</v>
      </c>
      <c r="IE314" s="473">
        <v>0</v>
      </c>
      <c r="IF314" s="473">
        <v>0</v>
      </c>
      <c r="IG314" s="473">
        <v>0</v>
      </c>
      <c r="IH314" s="473">
        <v>0</v>
      </c>
      <c r="II314" s="473">
        <v>0</v>
      </c>
      <c r="IJ314" s="473">
        <v>0</v>
      </c>
      <c r="IK314" s="473">
        <v>0</v>
      </c>
      <c r="IL314" s="473">
        <v>0</v>
      </c>
      <c r="IM314" s="473">
        <v>0</v>
      </c>
      <c r="IN314" s="473">
        <v>0</v>
      </c>
      <c r="IO314" s="473">
        <v>0</v>
      </c>
      <c r="IP314" s="473">
        <v>0</v>
      </c>
      <c r="IQ314" s="473">
        <v>0</v>
      </c>
      <c r="IR314" s="473">
        <v>0</v>
      </c>
      <c r="IS314" s="473">
        <v>0</v>
      </c>
      <c r="IT314" s="473">
        <v>0</v>
      </c>
      <c r="IU314" s="473">
        <v>0</v>
      </c>
      <c r="IV314" s="473">
        <v>0</v>
      </c>
      <c r="IW314" s="473">
        <v>0</v>
      </c>
      <c r="IX314" s="473">
        <v>0</v>
      </c>
      <c r="IY314" s="473">
        <v>0</v>
      </c>
      <c r="IZ314" s="473">
        <v>0</v>
      </c>
      <c r="JA314" s="473">
        <v>0</v>
      </c>
      <c r="JB314" s="473">
        <v>0</v>
      </c>
      <c r="JC314" s="473">
        <v>0</v>
      </c>
      <c r="JD314" s="473">
        <v>0</v>
      </c>
      <c r="JE314" s="473">
        <v>0</v>
      </c>
      <c r="JF314" s="473">
        <v>0</v>
      </c>
      <c r="JG314" s="473">
        <v>0</v>
      </c>
      <c r="JH314" s="473">
        <v>0</v>
      </c>
      <c r="JI314" s="467" t="s">
        <v>1416</v>
      </c>
      <c r="JJ314" s="467" t="s">
        <v>1416</v>
      </c>
      <c r="JK314" s="395"/>
      <c r="JL314" s="395"/>
      <c r="JM314" s="395"/>
      <c r="JN314" s="395"/>
      <c r="JO314" s="395"/>
      <c r="JP314" s="395"/>
      <c r="JQ314" s="395"/>
      <c r="JR314" s="395"/>
      <c r="JS314" s="395"/>
      <c r="JT314" s="395"/>
      <c r="JU314" s="395"/>
      <c r="JV314" s="395"/>
      <c r="JW314" s="395"/>
      <c r="JX314" s="395"/>
      <c r="JY314" s="395"/>
      <c r="JZ314" s="395"/>
      <c r="KA314" s="395"/>
      <c r="KB314" s="395"/>
      <c r="KC314" s="395"/>
      <c r="KD314" s="395"/>
      <c r="KE314" s="395"/>
      <c r="KF314" s="395"/>
      <c r="KG314" s="395"/>
      <c r="KH314" s="395"/>
      <c r="KI314" s="395"/>
      <c r="KJ314" s="395"/>
      <c r="KK314" s="395"/>
      <c r="KL314" s="395"/>
      <c r="KM314" s="395"/>
      <c r="KN314" s="395"/>
      <c r="KO314" s="395"/>
      <c r="KP314" s="395"/>
      <c r="KQ314" s="395"/>
      <c r="KR314" s="395"/>
      <c r="KS314" s="395"/>
      <c r="KT314" s="395"/>
      <c r="KU314" s="395"/>
      <c r="KV314" s="395"/>
      <c r="KW314" s="395"/>
      <c r="KX314" s="395"/>
      <c r="KY314" s="395"/>
      <c r="KZ314" s="395"/>
      <c r="LA314" s="395"/>
      <c r="LB314" s="395"/>
      <c r="LC314" s="395"/>
      <c r="LD314" s="395"/>
      <c r="LE314" s="395"/>
      <c r="LF314" s="395"/>
      <c r="LG314" s="395"/>
      <c r="LH314" s="395"/>
      <c r="LI314" s="395"/>
      <c r="LJ314" s="395"/>
      <c r="LK314" s="395"/>
      <c r="LL314" s="395"/>
      <c r="LM314" s="395"/>
      <c r="LN314" s="395"/>
      <c r="LO314" s="395"/>
      <c r="LP314" s="395"/>
      <c r="LQ314" s="395"/>
      <c r="LR314" s="395"/>
      <c r="LS314" s="395"/>
      <c r="LT314" s="395"/>
      <c r="LU314" s="395"/>
      <c r="LV314" s="395"/>
      <c r="LW314" s="395"/>
      <c r="LX314" s="395"/>
      <c r="LY314" s="395"/>
      <c r="LZ314" s="395"/>
      <c r="MA314" s="395"/>
      <c r="MB314" s="395"/>
      <c r="MC314" s="395"/>
      <c r="MD314" s="395"/>
      <c r="ME314" s="395"/>
      <c r="MF314" s="395"/>
      <c r="MG314" s="395"/>
      <c r="MH314" s="395"/>
      <c r="MI314" s="395"/>
      <c r="MJ314" s="395"/>
      <c r="MK314" s="395"/>
      <c r="ML314" s="395"/>
      <c r="MM314" s="395"/>
      <c r="MN314" s="395"/>
      <c r="MO314" s="395"/>
      <c r="MP314" s="395"/>
      <c r="MQ314" s="395"/>
      <c r="MR314" s="395"/>
      <c r="MS314" s="395"/>
      <c r="MT314" s="395"/>
      <c r="MU314" s="395"/>
      <c r="MV314" s="395"/>
      <c r="MW314" s="395"/>
      <c r="MX314" s="395"/>
      <c r="MY314" s="395"/>
      <c r="MZ314" s="395"/>
      <c r="NA314" s="395"/>
      <c r="NB314" s="395"/>
      <c r="NC314" s="395"/>
      <c r="ND314" s="395"/>
      <c r="NE314" s="395"/>
      <c r="NF314" s="395"/>
      <c r="NG314" s="489"/>
      <c r="NH314" s="475">
        <v>3.1872359437470954</v>
      </c>
      <c r="NI314" s="475">
        <v>26.524177523863326</v>
      </c>
      <c r="NJ314" s="475">
        <v>3.3708510054037455</v>
      </c>
      <c r="NK314" s="475">
        <v>4637.074943999999</v>
      </c>
      <c r="NL314" s="475">
        <v>20.092746519641093</v>
      </c>
      <c r="NM314" s="475">
        <v>0.204877</v>
      </c>
      <c r="NN314" s="475">
        <v>0.58902100000000002</v>
      </c>
      <c r="NO314" s="475">
        <v>5.9755999999999997E-2</v>
      </c>
      <c r="NP314" s="475">
        <v>3.7773322038024672E-2</v>
      </c>
      <c r="NQ314" s="475">
        <v>0.49394573934658426</v>
      </c>
      <c r="NR314" s="475">
        <v>1.6711167779955465</v>
      </c>
      <c r="NS314" s="475">
        <v>0</v>
      </c>
      <c r="NT314" s="475">
        <v>15.05783235211906</v>
      </c>
      <c r="NU314" s="475">
        <v>0.57305638499585509</v>
      </c>
      <c r="NV314" s="475">
        <v>0</v>
      </c>
      <c r="NW314" s="475">
        <v>0.38564804129601282</v>
      </c>
      <c r="NX314" s="475">
        <v>0</v>
      </c>
      <c r="NY314" s="475">
        <v>0</v>
      </c>
      <c r="NZ314" s="475">
        <v>0.98194657981198874</v>
      </c>
      <c r="OA314" s="475">
        <v>2.0340000159551817E-2</v>
      </c>
      <c r="OB314" s="475">
        <v>0.25</v>
      </c>
      <c r="OC314" s="475">
        <v>1.1101433466028952</v>
      </c>
      <c r="OD314" s="475">
        <v>9.2568533458336929E-14</v>
      </c>
      <c r="OE314" s="475">
        <v>8.0477162871673983E-13</v>
      </c>
      <c r="OF314" s="475">
        <v>0.1099999964237213</v>
      </c>
      <c r="OG314" s="475">
        <v>6.8030890822410581E-2</v>
      </c>
      <c r="OH314" s="475">
        <v>0.33129487958581993</v>
      </c>
      <c r="OI314" s="475">
        <v>0.11</v>
      </c>
      <c r="OJ314" s="475">
        <v>4.4299999999999999E-2</v>
      </c>
      <c r="OK314" s="475">
        <v>5.6257500000000002E-2</v>
      </c>
      <c r="OL314" s="475">
        <v>0.6043066749085565</v>
      </c>
      <c r="OM314" s="475" t="s">
        <v>1395</v>
      </c>
      <c r="ON314" s="475">
        <v>1</v>
      </c>
      <c r="OO314" s="475">
        <v>303</v>
      </c>
      <c r="OP314" s="490"/>
      <c r="OQ314" s="491" t="s">
        <v>1395</v>
      </c>
      <c r="OR314" s="478" t="s">
        <v>1395</v>
      </c>
      <c r="OS314" s="479">
        <v>894628</v>
      </c>
      <c r="OT314" s="479">
        <v>2047</v>
      </c>
      <c r="OU314" s="479" t="s">
        <v>1395</v>
      </c>
      <c r="OV314" s="479" t="s">
        <v>1395</v>
      </c>
      <c r="OW314" s="479">
        <v>0</v>
      </c>
      <c r="OX314" s="479">
        <v>1</v>
      </c>
      <c r="OY314" s="480">
        <v>1</v>
      </c>
      <c r="OZ314" s="480">
        <v>0.59473258979199017</v>
      </c>
      <c r="PA314" s="481"/>
      <c r="PB314" s="482">
        <v>3.1872359437470954</v>
      </c>
      <c r="PC314" s="483"/>
      <c r="PD314" s="478">
        <v>296.62456590087362</v>
      </c>
      <c r="PE314" s="479">
        <v>2.7963909853106997E-10</v>
      </c>
      <c r="PF314" s="479">
        <v>385.74854481303532</v>
      </c>
      <c r="PG314" s="480">
        <v>3.1872359437470954</v>
      </c>
      <c r="PH314" s="483"/>
      <c r="PI314" s="478">
        <v>3.1872359437470954</v>
      </c>
      <c r="PJ314" s="479">
        <v>169375</v>
      </c>
      <c r="PK314" s="479">
        <v>575</v>
      </c>
      <c r="PL314" s="479">
        <v>6.972663339151941E-2</v>
      </c>
      <c r="PM314" s="484">
        <v>36</v>
      </c>
      <c r="PN314" s="479">
        <v>6264</v>
      </c>
      <c r="PO314" s="485">
        <v>2044</v>
      </c>
      <c r="PP314" s="479">
        <v>33</v>
      </c>
      <c r="PQ314" s="479">
        <v>0</v>
      </c>
      <c r="PR314" s="486" t="s">
        <v>2220</v>
      </c>
      <c r="PS314" s="486" t="s">
        <v>1595</v>
      </c>
      <c r="PT314" s="479">
        <v>1</v>
      </c>
      <c r="PU314" s="487" t="s">
        <v>2219</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row>
    <row r="315" spans="1:457" x14ac:dyDescent="0.35">
      <c r="A315" s="459" t="s">
        <v>2221</v>
      </c>
      <c r="B315" s="460">
        <v>3.2569625771386148</v>
      </c>
      <c r="C315" s="488">
        <f>NPV(About!A$94,'H2 Data'!AE$2:BH$2)/30*AB315+B315</f>
        <v>4.5770666347672151</v>
      </c>
      <c r="D315" s="462" t="s">
        <v>1592</v>
      </c>
      <c r="E315" s="463" t="s">
        <v>2221</v>
      </c>
      <c r="F315" s="463" t="s">
        <v>1391</v>
      </c>
      <c r="G315" s="463" t="s">
        <v>1593</v>
      </c>
      <c r="H315" s="463" t="s">
        <v>2173</v>
      </c>
      <c r="I315" s="463" t="s">
        <v>1595</v>
      </c>
      <c r="J315" s="464">
        <v>2048</v>
      </c>
      <c r="K315" s="465">
        <v>575</v>
      </c>
      <c r="L315" s="466">
        <v>0.95</v>
      </c>
      <c r="M315" s="466">
        <v>2.3300000000000001E-2</v>
      </c>
      <c r="N315" s="466">
        <v>0.25</v>
      </c>
      <c r="O315" s="471">
        <v>0.11</v>
      </c>
      <c r="P315" s="465">
        <v>1</v>
      </c>
      <c r="Q315" s="465">
        <v>2</v>
      </c>
      <c r="R315" s="465">
        <v>30</v>
      </c>
      <c r="S315" s="467" t="s">
        <v>1395</v>
      </c>
      <c r="T315" s="468">
        <v>60969</v>
      </c>
      <c r="U315" s="468">
        <v>600978</v>
      </c>
      <c r="V315" s="468">
        <v>209036.00000000003</v>
      </c>
      <c r="W315" s="468">
        <v>41806</v>
      </c>
      <c r="X315" s="465">
        <v>0</v>
      </c>
      <c r="Y315" s="469" t="s">
        <v>2174</v>
      </c>
      <c r="Z315" s="470">
        <v>18.559999999999999</v>
      </c>
      <c r="AA315" s="469" t="s">
        <v>1397</v>
      </c>
      <c r="AB315" s="465">
        <v>8.9999999999999993E-3</v>
      </c>
      <c r="AC315" s="466">
        <v>0.7</v>
      </c>
      <c r="AD315" s="466">
        <v>0.7</v>
      </c>
      <c r="AE315" s="466">
        <v>0.7</v>
      </c>
      <c r="AF315" s="467" t="s">
        <v>1398</v>
      </c>
      <c r="AG315" s="465">
        <v>443</v>
      </c>
      <c r="AH315" s="465">
        <v>443</v>
      </c>
      <c r="AI315" s="465">
        <v>443</v>
      </c>
      <c r="AJ315" s="465">
        <v>30</v>
      </c>
      <c r="AK315" s="469" t="s">
        <v>1399</v>
      </c>
      <c r="AL315" s="466">
        <v>1</v>
      </c>
      <c r="AM315" s="466">
        <v>0</v>
      </c>
      <c r="AN315" s="469" t="s">
        <v>1400</v>
      </c>
      <c r="AO315" s="466"/>
      <c r="AP315" s="466"/>
      <c r="AQ315" s="466"/>
      <c r="AR315" s="466"/>
      <c r="AS315" s="466"/>
      <c r="AT315" s="466"/>
      <c r="AU315" s="466"/>
      <c r="AV315" s="466"/>
      <c r="AW315" s="466"/>
      <c r="AX315" s="466"/>
      <c r="AY315" s="466"/>
      <c r="AZ315" s="466"/>
      <c r="BA315" s="466"/>
      <c r="BB315" s="466"/>
      <c r="BC315" s="466"/>
      <c r="BD315" s="466"/>
      <c r="BE315" s="466"/>
      <c r="BF315" s="466"/>
      <c r="BG315" s="466"/>
      <c r="BH315" s="466"/>
      <c r="BI315" s="466"/>
      <c r="BJ315" s="466"/>
      <c r="BK315" s="466"/>
      <c r="BL315" s="466"/>
      <c r="BM315" s="466"/>
      <c r="BN315" s="466"/>
      <c r="BO315" s="466"/>
      <c r="BP315" s="466"/>
      <c r="BQ315" s="466"/>
      <c r="BR315" s="466"/>
      <c r="BS315" s="466"/>
      <c r="BT315" s="466"/>
      <c r="BU315" s="466"/>
      <c r="BV315" s="466"/>
      <c r="BW315" s="466"/>
      <c r="BX315" s="466"/>
      <c r="BY315" s="466"/>
      <c r="BZ315" s="466"/>
      <c r="CA315" s="466"/>
      <c r="CB315" s="466"/>
      <c r="CC315" s="466"/>
      <c r="CD315" s="466"/>
      <c r="CE315" s="466"/>
      <c r="CF315" s="466"/>
      <c r="CG315" s="466"/>
      <c r="CH315" s="466"/>
      <c r="CI315" s="466"/>
      <c r="CJ315" s="466"/>
      <c r="CK315" s="466"/>
      <c r="CL315" s="466"/>
      <c r="CM315" s="466"/>
      <c r="CN315" s="466"/>
      <c r="CO315" s="466"/>
      <c r="CP315" s="466"/>
      <c r="CQ315" s="466"/>
      <c r="CR315" s="466"/>
      <c r="CS315" s="466"/>
      <c r="CT315" s="466"/>
      <c r="CU315" s="466"/>
      <c r="CV315" s="466"/>
      <c r="CW315" s="466"/>
      <c r="CX315" s="466"/>
      <c r="CY315" s="466"/>
      <c r="CZ315" s="466"/>
      <c r="DA315" s="466"/>
      <c r="DB315" s="466"/>
      <c r="DC315" s="466"/>
      <c r="DD315" s="466"/>
      <c r="DE315" s="466"/>
      <c r="DF315" s="466"/>
      <c r="DG315" s="466"/>
      <c r="DH315" s="466"/>
      <c r="DI315" s="466"/>
      <c r="DJ315" s="466"/>
      <c r="DK315" s="466"/>
      <c r="DL315" s="466"/>
      <c r="DM315" s="466"/>
      <c r="DN315" s="466"/>
      <c r="DO315" s="466"/>
      <c r="DP315" s="466"/>
      <c r="DQ315" s="466"/>
      <c r="DR315" s="466"/>
      <c r="DS315" s="466"/>
      <c r="DT315" s="466"/>
      <c r="DU315" s="466"/>
      <c r="DV315" s="466"/>
      <c r="DW315" s="471"/>
      <c r="DX315" s="466"/>
      <c r="DY315" s="466"/>
      <c r="DZ315" s="466"/>
      <c r="EA315" s="466"/>
      <c r="EB315" s="466"/>
      <c r="EC315" s="466"/>
      <c r="ED315" s="466"/>
      <c r="EE315" s="466"/>
      <c r="EF315" s="466"/>
      <c r="EG315" s="466"/>
      <c r="EH315" s="466"/>
      <c r="EI315" s="466"/>
      <c r="EJ315" s="466"/>
      <c r="EK315" s="465"/>
      <c r="EL315" s="465"/>
      <c r="EM315" s="465"/>
      <c r="EN315" s="465"/>
      <c r="EO315" s="466"/>
      <c r="EP315" s="466"/>
      <c r="EQ315" s="466"/>
      <c r="ER315" s="465"/>
      <c r="ES315" s="465"/>
      <c r="ET315" s="465"/>
      <c r="EU315" s="465"/>
      <c r="EV315" s="465"/>
      <c r="EW315" s="467"/>
      <c r="EX315" s="467" t="s">
        <v>1401</v>
      </c>
      <c r="EY315" s="467">
        <v>0</v>
      </c>
      <c r="EZ315" s="467">
        <v>0</v>
      </c>
      <c r="FA315" s="467">
        <v>0</v>
      </c>
      <c r="FB315" s="469" t="s">
        <v>1402</v>
      </c>
      <c r="FC315" s="467">
        <v>62.117280000000001</v>
      </c>
      <c r="FD315" s="469" t="s">
        <v>2175</v>
      </c>
      <c r="FE315" s="467">
        <v>1589.991</v>
      </c>
      <c r="FF315" s="469" t="s">
        <v>1404</v>
      </c>
      <c r="FG315" s="467">
        <v>0</v>
      </c>
      <c r="FH315" s="469" t="s">
        <v>1405</v>
      </c>
      <c r="FI315" s="467">
        <v>0</v>
      </c>
      <c r="FJ315" s="469" t="s">
        <v>1405</v>
      </c>
      <c r="FK315" s="467">
        <v>0</v>
      </c>
      <c r="FL315" s="472">
        <v>0</v>
      </c>
      <c r="FM315" s="473">
        <v>0</v>
      </c>
      <c r="FN315" s="473">
        <v>0</v>
      </c>
      <c r="FO315" s="473">
        <v>0</v>
      </c>
      <c r="FP315" s="473">
        <v>0</v>
      </c>
      <c r="FQ315" s="473">
        <v>0</v>
      </c>
      <c r="FR315" s="473">
        <v>0</v>
      </c>
      <c r="FS315" s="473">
        <v>0</v>
      </c>
      <c r="FT315" s="473">
        <v>0</v>
      </c>
      <c r="FU315" s="473">
        <v>0</v>
      </c>
      <c r="FV315" s="473">
        <v>0</v>
      </c>
      <c r="FW315" s="473">
        <v>0</v>
      </c>
      <c r="FX315" s="473">
        <v>0</v>
      </c>
      <c r="FY315" s="473">
        <v>0</v>
      </c>
      <c r="FZ315" s="473">
        <v>0</v>
      </c>
      <c r="GA315" s="473">
        <v>0</v>
      </c>
      <c r="GB315" s="473">
        <v>0</v>
      </c>
      <c r="GC315" s="473">
        <v>0</v>
      </c>
      <c r="GD315" s="473">
        <v>0</v>
      </c>
      <c r="GE315" s="473">
        <v>0</v>
      </c>
      <c r="GF315" s="473">
        <v>0</v>
      </c>
      <c r="GG315" s="473">
        <v>0</v>
      </c>
      <c r="GH315" s="473">
        <v>0</v>
      </c>
      <c r="GI315" s="473">
        <v>0</v>
      </c>
      <c r="GJ315" s="473">
        <v>0</v>
      </c>
      <c r="GK315" s="473">
        <v>0</v>
      </c>
      <c r="GL315" s="473">
        <v>0</v>
      </c>
      <c r="GM315" s="473">
        <v>0</v>
      </c>
      <c r="GN315" s="473">
        <v>0</v>
      </c>
      <c r="GO315" s="473">
        <v>0</v>
      </c>
      <c r="GP315" s="473">
        <v>0</v>
      </c>
      <c r="GQ315" s="473">
        <v>0</v>
      </c>
      <c r="GR315" s="473">
        <v>0</v>
      </c>
      <c r="GS315" s="473">
        <v>0</v>
      </c>
      <c r="GT315" s="473">
        <v>0</v>
      </c>
      <c r="GU315" s="473">
        <v>0</v>
      </c>
      <c r="GV315" s="473">
        <v>0</v>
      </c>
      <c r="GW315" s="473">
        <v>0</v>
      </c>
      <c r="GX315" s="473">
        <v>0</v>
      </c>
      <c r="GY315" s="473">
        <v>0</v>
      </c>
      <c r="GZ315" s="473">
        <v>0</v>
      </c>
      <c r="HA315" s="473">
        <v>0</v>
      </c>
      <c r="HB315" s="473">
        <v>0</v>
      </c>
      <c r="HC315" s="473">
        <v>0</v>
      </c>
      <c r="HD315" s="473">
        <v>0</v>
      </c>
      <c r="HE315" s="473">
        <v>0</v>
      </c>
      <c r="HF315" s="473">
        <v>0</v>
      </c>
      <c r="HG315" s="473">
        <v>0</v>
      </c>
      <c r="HH315" s="473">
        <v>0</v>
      </c>
      <c r="HI315" s="473">
        <v>0</v>
      </c>
      <c r="HJ315" s="473">
        <v>0</v>
      </c>
      <c r="HK315" s="473">
        <v>0</v>
      </c>
      <c r="HL315" s="473">
        <v>0</v>
      </c>
      <c r="HM315" s="473">
        <v>0</v>
      </c>
      <c r="HN315" s="473">
        <v>0</v>
      </c>
      <c r="HO315" s="473">
        <v>0</v>
      </c>
      <c r="HP315" s="473">
        <v>0</v>
      </c>
      <c r="HQ315" s="473">
        <v>0</v>
      </c>
      <c r="HR315" s="473">
        <v>0</v>
      </c>
      <c r="HS315" s="473">
        <v>0</v>
      </c>
      <c r="HT315" s="473">
        <v>0</v>
      </c>
      <c r="HU315" s="473">
        <v>0</v>
      </c>
      <c r="HV315" s="473">
        <v>0</v>
      </c>
      <c r="HW315" s="473">
        <v>0</v>
      </c>
      <c r="HX315" s="473">
        <v>0</v>
      </c>
      <c r="HY315" s="473">
        <v>0</v>
      </c>
      <c r="HZ315" s="473">
        <v>0</v>
      </c>
      <c r="IA315" s="473">
        <v>0</v>
      </c>
      <c r="IB315" s="473">
        <v>0</v>
      </c>
      <c r="IC315" s="473">
        <v>0</v>
      </c>
      <c r="ID315" s="473">
        <v>0</v>
      </c>
      <c r="IE315" s="473">
        <v>0</v>
      </c>
      <c r="IF315" s="473">
        <v>0</v>
      </c>
      <c r="IG315" s="473">
        <v>0</v>
      </c>
      <c r="IH315" s="473">
        <v>0</v>
      </c>
      <c r="II315" s="473">
        <v>0</v>
      </c>
      <c r="IJ315" s="473">
        <v>0</v>
      </c>
      <c r="IK315" s="473">
        <v>0</v>
      </c>
      <c r="IL315" s="473">
        <v>0</v>
      </c>
      <c r="IM315" s="473">
        <v>0</v>
      </c>
      <c r="IN315" s="473">
        <v>0</v>
      </c>
      <c r="IO315" s="473">
        <v>0</v>
      </c>
      <c r="IP315" s="473">
        <v>0</v>
      </c>
      <c r="IQ315" s="473">
        <v>0</v>
      </c>
      <c r="IR315" s="473">
        <v>0</v>
      </c>
      <c r="IS315" s="473">
        <v>0</v>
      </c>
      <c r="IT315" s="473">
        <v>0</v>
      </c>
      <c r="IU315" s="473">
        <v>0</v>
      </c>
      <c r="IV315" s="473">
        <v>0</v>
      </c>
      <c r="IW315" s="473">
        <v>0</v>
      </c>
      <c r="IX315" s="473">
        <v>0</v>
      </c>
      <c r="IY315" s="473">
        <v>0</v>
      </c>
      <c r="IZ315" s="473">
        <v>0</v>
      </c>
      <c r="JA315" s="473">
        <v>0</v>
      </c>
      <c r="JB315" s="473">
        <v>0</v>
      </c>
      <c r="JC315" s="473">
        <v>0</v>
      </c>
      <c r="JD315" s="473">
        <v>0</v>
      </c>
      <c r="JE315" s="473">
        <v>0</v>
      </c>
      <c r="JF315" s="473">
        <v>0</v>
      </c>
      <c r="JG315" s="473">
        <v>0</v>
      </c>
      <c r="JH315" s="473">
        <v>0</v>
      </c>
      <c r="JI315" s="467" t="s">
        <v>1416</v>
      </c>
      <c r="JJ315" s="467" t="s">
        <v>1416</v>
      </c>
      <c r="JK315" s="395"/>
      <c r="JL315" s="395"/>
      <c r="JM315" s="395"/>
      <c r="JN315" s="395"/>
      <c r="JO315" s="395"/>
      <c r="JP315" s="395"/>
      <c r="JQ315" s="395"/>
      <c r="JR315" s="395"/>
      <c r="JS315" s="395"/>
      <c r="JT315" s="395"/>
      <c r="JU315" s="395"/>
      <c r="JV315" s="395"/>
      <c r="JW315" s="395"/>
      <c r="JX315" s="395"/>
      <c r="JY315" s="395"/>
      <c r="JZ315" s="395"/>
      <c r="KA315" s="395"/>
      <c r="KB315" s="395"/>
      <c r="KC315" s="395"/>
      <c r="KD315" s="395"/>
      <c r="KE315" s="395"/>
      <c r="KF315" s="395"/>
      <c r="KG315" s="395"/>
      <c r="KH315" s="395"/>
      <c r="KI315" s="395"/>
      <c r="KJ315" s="395"/>
      <c r="KK315" s="395"/>
      <c r="KL315" s="395"/>
      <c r="KM315" s="395"/>
      <c r="KN315" s="395"/>
      <c r="KO315" s="395"/>
      <c r="KP315" s="395"/>
      <c r="KQ315" s="395"/>
      <c r="KR315" s="395"/>
      <c r="KS315" s="395"/>
      <c r="KT315" s="395"/>
      <c r="KU315" s="395"/>
      <c r="KV315" s="395"/>
      <c r="KW315" s="395"/>
      <c r="KX315" s="395"/>
      <c r="KY315" s="395"/>
      <c r="KZ315" s="395"/>
      <c r="LA315" s="395"/>
      <c r="LB315" s="395"/>
      <c r="LC315" s="395"/>
      <c r="LD315" s="395"/>
      <c r="LE315" s="395"/>
      <c r="LF315" s="395"/>
      <c r="LG315" s="395"/>
      <c r="LH315" s="395"/>
      <c r="LI315" s="395"/>
      <c r="LJ315" s="395"/>
      <c r="LK315" s="395"/>
      <c r="LL315" s="395"/>
      <c r="LM315" s="395"/>
      <c r="LN315" s="395"/>
      <c r="LO315" s="395"/>
      <c r="LP315" s="395"/>
      <c r="LQ315" s="395"/>
      <c r="LR315" s="395"/>
      <c r="LS315" s="395"/>
      <c r="LT315" s="395"/>
      <c r="LU315" s="395"/>
      <c r="LV315" s="395"/>
      <c r="LW315" s="395"/>
      <c r="LX315" s="395"/>
      <c r="LY315" s="395"/>
      <c r="LZ315" s="395"/>
      <c r="MA315" s="395"/>
      <c r="MB315" s="395"/>
      <c r="MC315" s="395"/>
      <c r="MD315" s="395"/>
      <c r="ME315" s="395"/>
      <c r="MF315" s="395"/>
      <c r="MG315" s="395"/>
      <c r="MH315" s="395"/>
      <c r="MI315" s="395"/>
      <c r="MJ315" s="395"/>
      <c r="MK315" s="395"/>
      <c r="ML315" s="395"/>
      <c r="MM315" s="395"/>
      <c r="MN315" s="395"/>
      <c r="MO315" s="395"/>
      <c r="MP315" s="395"/>
      <c r="MQ315" s="395"/>
      <c r="MR315" s="395"/>
      <c r="MS315" s="395"/>
      <c r="MT315" s="395"/>
      <c r="MU315" s="395"/>
      <c r="MV315" s="395"/>
      <c r="MW315" s="395"/>
      <c r="MX315" s="395"/>
      <c r="MY315" s="395"/>
      <c r="MZ315" s="395"/>
      <c r="NA315" s="395"/>
      <c r="NB315" s="395"/>
      <c r="NC315" s="395"/>
      <c r="ND315" s="395"/>
      <c r="NE315" s="395"/>
      <c r="NF315" s="395"/>
      <c r="NG315" s="489"/>
      <c r="NH315" s="475">
        <v>3.2569625771386148</v>
      </c>
      <c r="NI315" s="475">
        <v>27.104442566947554</v>
      </c>
      <c r="NJ315" s="475">
        <v>3.4414466210368531</v>
      </c>
      <c r="NK315" s="475">
        <v>4637.074943999999</v>
      </c>
      <c r="NL315" s="475">
        <v>20.532009816217208</v>
      </c>
      <c r="NM315" s="475">
        <v>0.20903600000000003</v>
      </c>
      <c r="NN315" s="475">
        <v>0.60097800000000001</v>
      </c>
      <c r="NO315" s="475">
        <v>6.0969000000000002E-2</v>
      </c>
      <c r="NP315" s="475">
        <v>3.8540110715903707E-2</v>
      </c>
      <c r="NQ315" s="475">
        <v>0.50397273590155478</v>
      </c>
      <c r="NR315" s="475">
        <v>1.7050497388571988</v>
      </c>
      <c r="NS315" s="475">
        <v>0</v>
      </c>
      <c r="NT315" s="475">
        <v>15.373562114126312</v>
      </c>
      <c r="NU315" s="475">
        <v>0.58468378339714167</v>
      </c>
      <c r="NV315" s="475">
        <v>0</v>
      </c>
      <c r="NW315" s="475">
        <v>0.39880703598375167</v>
      </c>
      <c r="NX315" s="475">
        <v>0</v>
      </c>
      <c r="NY315" s="475">
        <v>0</v>
      </c>
      <c r="NZ315" s="475">
        <v>1.0178711865194474</v>
      </c>
      <c r="OA315" s="475">
        <v>2.0340000025518452E-2</v>
      </c>
      <c r="OB315" s="475">
        <v>0.25</v>
      </c>
      <c r="OC315" s="475">
        <v>1.1371760790745322</v>
      </c>
      <c r="OD315" s="475">
        <v>8.5069550214090554E-14</v>
      </c>
      <c r="OE315" s="475">
        <v>7.395770238793638E-13</v>
      </c>
      <c r="OF315" s="475">
        <v>0.1099999964237213</v>
      </c>
      <c r="OG315" s="475">
        <v>6.8270388245582597E-2</v>
      </c>
      <c r="OH315" s="475">
        <v>0.33251062995553193</v>
      </c>
      <c r="OI315" s="475">
        <v>0.11</v>
      </c>
      <c r="OJ315" s="475">
        <v>4.4299999999999999E-2</v>
      </c>
      <c r="OK315" s="475">
        <v>5.6257500000000002E-2</v>
      </c>
      <c r="OL315" s="475">
        <v>0.59222743616506268</v>
      </c>
      <c r="OM315" s="475" t="s">
        <v>1395</v>
      </c>
      <c r="ON315" s="475">
        <v>1</v>
      </c>
      <c r="OO315" s="475">
        <v>304</v>
      </c>
      <c r="OP315" s="490"/>
      <c r="OQ315" s="491" t="s">
        <v>1395</v>
      </c>
      <c r="OR315" s="478" t="s">
        <v>1395</v>
      </c>
      <c r="OS315" s="479">
        <v>912789</v>
      </c>
      <c r="OT315" s="479">
        <v>2048</v>
      </c>
      <c r="OU315" s="479" t="s">
        <v>1395</v>
      </c>
      <c r="OV315" s="479" t="s">
        <v>1395</v>
      </c>
      <c r="OW315" s="479">
        <v>0</v>
      </c>
      <c r="OX315" s="479">
        <v>1</v>
      </c>
      <c r="OY315" s="480">
        <v>1</v>
      </c>
      <c r="OZ315" s="480">
        <v>0.58287687399761434</v>
      </c>
      <c r="PA315" s="481"/>
      <c r="PB315" s="482">
        <v>3.2569625771386148</v>
      </c>
      <c r="PC315" s="483"/>
      <c r="PD315" s="478">
        <v>296.596516694179</v>
      </c>
      <c r="PE315" s="479">
        <v>2.5184873770173123E-10</v>
      </c>
      <c r="PF315" s="479">
        <v>387.2434524226656</v>
      </c>
      <c r="PG315" s="480">
        <v>3.2569625771386148</v>
      </c>
      <c r="PH315" s="483"/>
      <c r="PI315" s="478">
        <v>3.2569625771386148</v>
      </c>
      <c r="PJ315" s="479">
        <v>169950</v>
      </c>
      <c r="PK315" s="479">
        <v>575</v>
      </c>
      <c r="PL315" s="479">
        <v>6.9933107182569287E-2</v>
      </c>
      <c r="PM315" s="484">
        <v>36</v>
      </c>
      <c r="PN315" s="479">
        <v>6228</v>
      </c>
      <c r="PO315" s="485">
        <v>2045</v>
      </c>
      <c r="PP315" s="479">
        <v>33</v>
      </c>
      <c r="PQ315" s="479">
        <v>0</v>
      </c>
      <c r="PR315" s="486" t="s">
        <v>2222</v>
      </c>
      <c r="PS315" s="486" t="s">
        <v>1595</v>
      </c>
      <c r="PT315" s="479">
        <v>1</v>
      </c>
      <c r="PU315" s="487" t="s">
        <v>2221</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row>
    <row r="316" spans="1:457" x14ac:dyDescent="0.35">
      <c r="A316" s="459" t="s">
        <v>2223</v>
      </c>
      <c r="B316" s="460">
        <v>3.3268956843211841</v>
      </c>
      <c r="C316" s="488">
        <f>NPV(About!A$94,'H2 Data'!AE$2:BH$2)/30*AB316+B316</f>
        <v>4.6469997419497844</v>
      </c>
      <c r="D316" s="462" t="s">
        <v>1592</v>
      </c>
      <c r="E316" s="463" t="s">
        <v>2223</v>
      </c>
      <c r="F316" s="463" t="s">
        <v>1391</v>
      </c>
      <c r="G316" s="463" t="s">
        <v>1593</v>
      </c>
      <c r="H316" s="463" t="s">
        <v>2173</v>
      </c>
      <c r="I316" s="463" t="s">
        <v>1595</v>
      </c>
      <c r="J316" s="464">
        <v>2049</v>
      </c>
      <c r="K316" s="465">
        <v>575</v>
      </c>
      <c r="L316" s="466">
        <v>0.95</v>
      </c>
      <c r="M316" s="466">
        <v>2.3300000000000001E-2</v>
      </c>
      <c r="N316" s="466">
        <v>0.25</v>
      </c>
      <c r="O316" s="471">
        <v>0.11</v>
      </c>
      <c r="P316" s="465">
        <v>1</v>
      </c>
      <c r="Q316" s="465">
        <v>2</v>
      </c>
      <c r="R316" s="465">
        <v>30</v>
      </c>
      <c r="S316" s="467" t="s">
        <v>1395</v>
      </c>
      <c r="T316" s="468">
        <v>62206</v>
      </c>
      <c r="U316" s="468">
        <v>613178</v>
      </c>
      <c r="V316" s="468">
        <v>213279.00000000003</v>
      </c>
      <c r="W316" s="468">
        <v>42655</v>
      </c>
      <c r="X316" s="465">
        <v>0</v>
      </c>
      <c r="Y316" s="469" t="s">
        <v>2174</v>
      </c>
      <c r="Z316" s="470">
        <v>18.559999999999999</v>
      </c>
      <c r="AA316" s="469" t="s">
        <v>1397</v>
      </c>
      <c r="AB316" s="465">
        <v>8.9999999999999993E-3</v>
      </c>
      <c r="AC316" s="466">
        <v>0.7</v>
      </c>
      <c r="AD316" s="466">
        <v>0.7</v>
      </c>
      <c r="AE316" s="466">
        <v>0.7</v>
      </c>
      <c r="AF316" s="467" t="s">
        <v>1398</v>
      </c>
      <c r="AG316" s="465">
        <v>443</v>
      </c>
      <c r="AH316" s="465">
        <v>443</v>
      </c>
      <c r="AI316" s="465">
        <v>443</v>
      </c>
      <c r="AJ316" s="465">
        <v>30</v>
      </c>
      <c r="AK316" s="469" t="s">
        <v>1399</v>
      </c>
      <c r="AL316" s="466">
        <v>1</v>
      </c>
      <c r="AM316" s="466">
        <v>0</v>
      </c>
      <c r="AN316" s="469" t="s">
        <v>1400</v>
      </c>
      <c r="AO316" s="466"/>
      <c r="AP316" s="466"/>
      <c r="AQ316" s="466"/>
      <c r="AR316" s="466"/>
      <c r="AS316" s="466"/>
      <c r="AT316" s="466"/>
      <c r="AU316" s="466"/>
      <c r="AV316" s="466"/>
      <c r="AW316" s="466"/>
      <c r="AX316" s="466"/>
      <c r="AY316" s="466"/>
      <c r="AZ316" s="466"/>
      <c r="BA316" s="466"/>
      <c r="BB316" s="466"/>
      <c r="BC316" s="466"/>
      <c r="BD316" s="466"/>
      <c r="BE316" s="466"/>
      <c r="BF316" s="466"/>
      <c r="BG316" s="466"/>
      <c r="BH316" s="466"/>
      <c r="BI316" s="466"/>
      <c r="BJ316" s="466"/>
      <c r="BK316" s="466"/>
      <c r="BL316" s="466"/>
      <c r="BM316" s="466"/>
      <c r="BN316" s="466"/>
      <c r="BO316" s="466"/>
      <c r="BP316" s="466"/>
      <c r="BQ316" s="466"/>
      <c r="BR316" s="466"/>
      <c r="BS316" s="466"/>
      <c r="BT316" s="466"/>
      <c r="BU316" s="466"/>
      <c r="BV316" s="466"/>
      <c r="BW316" s="466"/>
      <c r="BX316" s="466"/>
      <c r="BY316" s="466"/>
      <c r="BZ316" s="466"/>
      <c r="CA316" s="466"/>
      <c r="CB316" s="466"/>
      <c r="CC316" s="466"/>
      <c r="CD316" s="466"/>
      <c r="CE316" s="466"/>
      <c r="CF316" s="466"/>
      <c r="CG316" s="466"/>
      <c r="CH316" s="466"/>
      <c r="CI316" s="466"/>
      <c r="CJ316" s="466"/>
      <c r="CK316" s="466"/>
      <c r="CL316" s="466"/>
      <c r="CM316" s="466"/>
      <c r="CN316" s="466"/>
      <c r="CO316" s="466"/>
      <c r="CP316" s="466"/>
      <c r="CQ316" s="466"/>
      <c r="CR316" s="466"/>
      <c r="CS316" s="466"/>
      <c r="CT316" s="466"/>
      <c r="CU316" s="466"/>
      <c r="CV316" s="466"/>
      <c r="CW316" s="466"/>
      <c r="CX316" s="466"/>
      <c r="CY316" s="466"/>
      <c r="CZ316" s="466"/>
      <c r="DA316" s="466"/>
      <c r="DB316" s="466"/>
      <c r="DC316" s="466"/>
      <c r="DD316" s="466"/>
      <c r="DE316" s="466"/>
      <c r="DF316" s="466"/>
      <c r="DG316" s="466"/>
      <c r="DH316" s="466"/>
      <c r="DI316" s="466"/>
      <c r="DJ316" s="466"/>
      <c r="DK316" s="466"/>
      <c r="DL316" s="466"/>
      <c r="DM316" s="466"/>
      <c r="DN316" s="466"/>
      <c r="DO316" s="466"/>
      <c r="DP316" s="466"/>
      <c r="DQ316" s="466"/>
      <c r="DR316" s="466"/>
      <c r="DS316" s="466"/>
      <c r="DT316" s="466"/>
      <c r="DU316" s="466"/>
      <c r="DV316" s="466"/>
      <c r="DW316" s="471"/>
      <c r="DX316" s="466"/>
      <c r="DY316" s="466"/>
      <c r="DZ316" s="466"/>
      <c r="EA316" s="466"/>
      <c r="EB316" s="466"/>
      <c r="EC316" s="466"/>
      <c r="ED316" s="466"/>
      <c r="EE316" s="466"/>
      <c r="EF316" s="466"/>
      <c r="EG316" s="466"/>
      <c r="EH316" s="466"/>
      <c r="EI316" s="466"/>
      <c r="EJ316" s="466"/>
      <c r="EK316" s="465"/>
      <c r="EL316" s="465"/>
      <c r="EM316" s="465"/>
      <c r="EN316" s="465"/>
      <c r="EO316" s="466"/>
      <c r="EP316" s="466"/>
      <c r="EQ316" s="466"/>
      <c r="ER316" s="465"/>
      <c r="ES316" s="465"/>
      <c r="ET316" s="465"/>
      <c r="EU316" s="465"/>
      <c r="EV316" s="465"/>
      <c r="EW316" s="467"/>
      <c r="EX316" s="467" t="s">
        <v>1401</v>
      </c>
      <c r="EY316" s="467">
        <v>0</v>
      </c>
      <c r="EZ316" s="467">
        <v>0</v>
      </c>
      <c r="FA316" s="467">
        <v>0</v>
      </c>
      <c r="FB316" s="469" t="s">
        <v>1402</v>
      </c>
      <c r="FC316" s="467">
        <v>62.117280000000001</v>
      </c>
      <c r="FD316" s="469" t="s">
        <v>2175</v>
      </c>
      <c r="FE316" s="467">
        <v>1589.991</v>
      </c>
      <c r="FF316" s="469" t="s">
        <v>1404</v>
      </c>
      <c r="FG316" s="467">
        <v>0</v>
      </c>
      <c r="FH316" s="469" t="s">
        <v>1405</v>
      </c>
      <c r="FI316" s="467">
        <v>0</v>
      </c>
      <c r="FJ316" s="469" t="s">
        <v>1405</v>
      </c>
      <c r="FK316" s="467">
        <v>0</v>
      </c>
      <c r="FL316" s="472">
        <v>0</v>
      </c>
      <c r="FM316" s="473">
        <v>0</v>
      </c>
      <c r="FN316" s="473">
        <v>0</v>
      </c>
      <c r="FO316" s="473">
        <v>0</v>
      </c>
      <c r="FP316" s="473">
        <v>0</v>
      </c>
      <c r="FQ316" s="473">
        <v>0</v>
      </c>
      <c r="FR316" s="473">
        <v>0</v>
      </c>
      <c r="FS316" s="473">
        <v>0</v>
      </c>
      <c r="FT316" s="473">
        <v>0</v>
      </c>
      <c r="FU316" s="473">
        <v>0</v>
      </c>
      <c r="FV316" s="473">
        <v>0</v>
      </c>
      <c r="FW316" s="473">
        <v>0</v>
      </c>
      <c r="FX316" s="473">
        <v>0</v>
      </c>
      <c r="FY316" s="473">
        <v>0</v>
      </c>
      <c r="FZ316" s="473">
        <v>0</v>
      </c>
      <c r="GA316" s="473">
        <v>0</v>
      </c>
      <c r="GB316" s="473">
        <v>0</v>
      </c>
      <c r="GC316" s="473">
        <v>0</v>
      </c>
      <c r="GD316" s="473">
        <v>0</v>
      </c>
      <c r="GE316" s="473">
        <v>0</v>
      </c>
      <c r="GF316" s="473">
        <v>0</v>
      </c>
      <c r="GG316" s="473">
        <v>0</v>
      </c>
      <c r="GH316" s="473">
        <v>0</v>
      </c>
      <c r="GI316" s="473">
        <v>0</v>
      </c>
      <c r="GJ316" s="473">
        <v>0</v>
      </c>
      <c r="GK316" s="473">
        <v>0</v>
      </c>
      <c r="GL316" s="473">
        <v>0</v>
      </c>
      <c r="GM316" s="473">
        <v>0</v>
      </c>
      <c r="GN316" s="473">
        <v>0</v>
      </c>
      <c r="GO316" s="473">
        <v>0</v>
      </c>
      <c r="GP316" s="473">
        <v>0</v>
      </c>
      <c r="GQ316" s="473">
        <v>0</v>
      </c>
      <c r="GR316" s="473">
        <v>0</v>
      </c>
      <c r="GS316" s="473">
        <v>0</v>
      </c>
      <c r="GT316" s="473">
        <v>0</v>
      </c>
      <c r="GU316" s="473">
        <v>0</v>
      </c>
      <c r="GV316" s="473">
        <v>0</v>
      </c>
      <c r="GW316" s="473">
        <v>0</v>
      </c>
      <c r="GX316" s="473">
        <v>0</v>
      </c>
      <c r="GY316" s="473">
        <v>0</v>
      </c>
      <c r="GZ316" s="473">
        <v>0</v>
      </c>
      <c r="HA316" s="473">
        <v>0</v>
      </c>
      <c r="HB316" s="473">
        <v>0</v>
      </c>
      <c r="HC316" s="473">
        <v>0</v>
      </c>
      <c r="HD316" s="473">
        <v>0</v>
      </c>
      <c r="HE316" s="473">
        <v>0</v>
      </c>
      <c r="HF316" s="473">
        <v>0</v>
      </c>
      <c r="HG316" s="473">
        <v>0</v>
      </c>
      <c r="HH316" s="473">
        <v>0</v>
      </c>
      <c r="HI316" s="473">
        <v>0</v>
      </c>
      <c r="HJ316" s="473">
        <v>0</v>
      </c>
      <c r="HK316" s="473">
        <v>0</v>
      </c>
      <c r="HL316" s="473">
        <v>0</v>
      </c>
      <c r="HM316" s="473">
        <v>0</v>
      </c>
      <c r="HN316" s="473">
        <v>0</v>
      </c>
      <c r="HO316" s="473">
        <v>0</v>
      </c>
      <c r="HP316" s="473">
        <v>0</v>
      </c>
      <c r="HQ316" s="473">
        <v>0</v>
      </c>
      <c r="HR316" s="473">
        <v>0</v>
      </c>
      <c r="HS316" s="473">
        <v>0</v>
      </c>
      <c r="HT316" s="473">
        <v>0</v>
      </c>
      <c r="HU316" s="473">
        <v>0</v>
      </c>
      <c r="HV316" s="473">
        <v>0</v>
      </c>
      <c r="HW316" s="473">
        <v>0</v>
      </c>
      <c r="HX316" s="473">
        <v>0</v>
      </c>
      <c r="HY316" s="473">
        <v>0</v>
      </c>
      <c r="HZ316" s="473">
        <v>0</v>
      </c>
      <c r="IA316" s="473">
        <v>0</v>
      </c>
      <c r="IB316" s="473">
        <v>0</v>
      </c>
      <c r="IC316" s="473">
        <v>0</v>
      </c>
      <c r="ID316" s="473">
        <v>0</v>
      </c>
      <c r="IE316" s="473">
        <v>0</v>
      </c>
      <c r="IF316" s="473">
        <v>0</v>
      </c>
      <c r="IG316" s="473">
        <v>0</v>
      </c>
      <c r="IH316" s="473">
        <v>0</v>
      </c>
      <c r="II316" s="473">
        <v>0</v>
      </c>
      <c r="IJ316" s="473">
        <v>0</v>
      </c>
      <c r="IK316" s="473">
        <v>0</v>
      </c>
      <c r="IL316" s="473">
        <v>0</v>
      </c>
      <c r="IM316" s="473">
        <v>0</v>
      </c>
      <c r="IN316" s="473">
        <v>0</v>
      </c>
      <c r="IO316" s="473">
        <v>0</v>
      </c>
      <c r="IP316" s="473">
        <v>0</v>
      </c>
      <c r="IQ316" s="473">
        <v>0</v>
      </c>
      <c r="IR316" s="473">
        <v>0</v>
      </c>
      <c r="IS316" s="473">
        <v>0</v>
      </c>
      <c r="IT316" s="473">
        <v>0</v>
      </c>
      <c r="IU316" s="473">
        <v>0</v>
      </c>
      <c r="IV316" s="473">
        <v>0</v>
      </c>
      <c r="IW316" s="473">
        <v>0</v>
      </c>
      <c r="IX316" s="473">
        <v>0</v>
      </c>
      <c r="IY316" s="473">
        <v>0</v>
      </c>
      <c r="IZ316" s="473">
        <v>0</v>
      </c>
      <c r="JA316" s="473">
        <v>0</v>
      </c>
      <c r="JB316" s="473">
        <v>0</v>
      </c>
      <c r="JC316" s="473">
        <v>0</v>
      </c>
      <c r="JD316" s="473">
        <v>0</v>
      </c>
      <c r="JE316" s="473">
        <v>0</v>
      </c>
      <c r="JF316" s="473">
        <v>0</v>
      </c>
      <c r="JG316" s="473">
        <v>0</v>
      </c>
      <c r="JH316" s="473">
        <v>0</v>
      </c>
      <c r="JI316" s="467" t="s">
        <v>1416</v>
      </c>
      <c r="JJ316" s="467" t="s">
        <v>1416</v>
      </c>
      <c r="JK316" s="395"/>
      <c r="JL316" s="395"/>
      <c r="JM316" s="395"/>
      <c r="JN316" s="395"/>
      <c r="JO316" s="395"/>
      <c r="JP316" s="395"/>
      <c r="JQ316" s="395"/>
      <c r="JR316" s="395"/>
      <c r="JS316" s="395"/>
      <c r="JT316" s="395"/>
      <c r="JU316" s="395"/>
      <c r="JV316" s="395"/>
      <c r="JW316" s="395"/>
      <c r="JX316" s="395"/>
      <c r="JY316" s="395"/>
      <c r="JZ316" s="395"/>
      <c r="KA316" s="395"/>
      <c r="KB316" s="395"/>
      <c r="KC316" s="395"/>
      <c r="KD316" s="395"/>
      <c r="KE316" s="395"/>
      <c r="KF316" s="395"/>
      <c r="KG316" s="395"/>
      <c r="KH316" s="395"/>
      <c r="KI316" s="395"/>
      <c r="KJ316" s="395"/>
      <c r="KK316" s="395"/>
      <c r="KL316" s="395"/>
      <c r="KM316" s="395"/>
      <c r="KN316" s="395"/>
      <c r="KO316" s="395"/>
      <c r="KP316" s="395"/>
      <c r="KQ316" s="395"/>
      <c r="KR316" s="395"/>
      <c r="KS316" s="395"/>
      <c r="KT316" s="395"/>
      <c r="KU316" s="395"/>
      <c r="KV316" s="395"/>
      <c r="KW316" s="395"/>
      <c r="KX316" s="395"/>
      <c r="KY316" s="395"/>
      <c r="KZ316" s="395"/>
      <c r="LA316" s="395"/>
      <c r="LB316" s="395"/>
      <c r="LC316" s="395"/>
      <c r="LD316" s="395"/>
      <c r="LE316" s="395"/>
      <c r="LF316" s="395"/>
      <c r="LG316" s="395"/>
      <c r="LH316" s="395"/>
      <c r="LI316" s="395"/>
      <c r="LJ316" s="395"/>
      <c r="LK316" s="395"/>
      <c r="LL316" s="395"/>
      <c r="LM316" s="395"/>
      <c r="LN316" s="395"/>
      <c r="LO316" s="395"/>
      <c r="LP316" s="395"/>
      <c r="LQ316" s="395"/>
      <c r="LR316" s="395"/>
      <c r="LS316" s="395"/>
      <c r="LT316" s="395"/>
      <c r="LU316" s="395"/>
      <c r="LV316" s="395"/>
      <c r="LW316" s="395"/>
      <c r="LX316" s="395"/>
      <c r="LY316" s="395"/>
      <c r="LZ316" s="395"/>
      <c r="MA316" s="395"/>
      <c r="MB316" s="395"/>
      <c r="MC316" s="395"/>
      <c r="MD316" s="395"/>
      <c r="ME316" s="395"/>
      <c r="MF316" s="395"/>
      <c r="MG316" s="395"/>
      <c r="MH316" s="395"/>
      <c r="MI316" s="395"/>
      <c r="MJ316" s="395"/>
      <c r="MK316" s="395"/>
      <c r="ML316" s="395"/>
      <c r="MM316" s="395"/>
      <c r="MN316" s="395"/>
      <c r="MO316" s="395"/>
      <c r="MP316" s="395"/>
      <c r="MQ316" s="395"/>
      <c r="MR316" s="395"/>
      <c r="MS316" s="395"/>
      <c r="MT316" s="395"/>
      <c r="MU316" s="395"/>
      <c r="MV316" s="395"/>
      <c r="MW316" s="395"/>
      <c r="MX316" s="395"/>
      <c r="MY316" s="395"/>
      <c r="MZ316" s="395"/>
      <c r="NA316" s="395"/>
      <c r="NB316" s="395"/>
      <c r="NC316" s="395"/>
      <c r="ND316" s="395"/>
      <c r="NE316" s="395"/>
      <c r="NF316" s="395"/>
      <c r="NG316" s="489"/>
      <c r="NH316" s="475">
        <v>3.3268956843211841</v>
      </c>
      <c r="NI316" s="475">
        <v>27.686425884920894</v>
      </c>
      <c r="NJ316" s="475">
        <v>3.5129013584148563</v>
      </c>
      <c r="NK316" s="475">
        <v>4636.6517759999997</v>
      </c>
      <c r="NL316" s="475">
        <v>20.971188169811505</v>
      </c>
      <c r="NM316" s="475">
        <v>0.21327900000000002</v>
      </c>
      <c r="NN316" s="475">
        <v>0.613178</v>
      </c>
      <c r="NO316" s="475">
        <v>6.2205999999999997E-2</v>
      </c>
      <c r="NP316" s="475">
        <v>3.9322398320688672E-2</v>
      </c>
      <c r="NQ316" s="475">
        <v>0.51420282991112731</v>
      </c>
      <c r="NR316" s="475">
        <v>1.7396760430667944</v>
      </c>
      <c r="NS316" s="475">
        <v>0</v>
      </c>
      <c r="NT316" s="475">
        <v>15.691592313700326</v>
      </c>
      <c r="NU316" s="475">
        <v>0.5965080087067286</v>
      </c>
      <c r="NV316" s="475">
        <v>0</v>
      </c>
      <c r="NW316" s="475">
        <v>0.41101870610663227</v>
      </c>
      <c r="NX316" s="475">
        <v>0</v>
      </c>
      <c r="NY316" s="475">
        <v>0</v>
      </c>
      <c r="NZ316" s="475">
        <v>1.0508824716785199</v>
      </c>
      <c r="OA316" s="475">
        <v>2.0339999929803797E-2</v>
      </c>
      <c r="OB316" s="475">
        <v>0.25</v>
      </c>
      <c r="OC316" s="475">
        <v>1.1638060597071669</v>
      </c>
      <c r="OD316" s="475">
        <v>7.8660261153145215E-14</v>
      </c>
      <c r="OE316" s="475">
        <v>6.8385599424011964E-13</v>
      </c>
      <c r="OF316" s="475">
        <v>0.1099999964237213</v>
      </c>
      <c r="OG316" s="475">
        <v>6.8461373448371873E-2</v>
      </c>
      <c r="OH316" s="475">
        <v>0.33329794361195292</v>
      </c>
      <c r="OI316" s="475">
        <v>0.11</v>
      </c>
      <c r="OJ316" s="475">
        <v>4.4299999999999992E-2</v>
      </c>
      <c r="OK316" s="475">
        <v>5.6257500000000002E-2</v>
      </c>
      <c r="OL316" s="475">
        <v>0.58042166301231402</v>
      </c>
      <c r="OM316" s="475" t="s">
        <v>1395</v>
      </c>
      <c r="ON316" s="475">
        <v>1</v>
      </c>
      <c r="OO316" s="475">
        <v>305</v>
      </c>
      <c r="OP316" s="490"/>
      <c r="OQ316" s="491" t="s">
        <v>1395</v>
      </c>
      <c r="OR316" s="478" t="s">
        <v>1395</v>
      </c>
      <c r="OS316" s="479">
        <v>931318</v>
      </c>
      <c r="OT316" s="479">
        <v>2049</v>
      </c>
      <c r="OU316" s="479" t="s">
        <v>1395</v>
      </c>
      <c r="OV316" s="479" t="s">
        <v>1395</v>
      </c>
      <c r="OW316" s="479">
        <v>0</v>
      </c>
      <c r="OX316" s="479">
        <v>1</v>
      </c>
      <c r="OY316" s="480">
        <v>1</v>
      </c>
      <c r="OZ316" s="480">
        <v>0.57125749688087124</v>
      </c>
      <c r="PA316" s="481"/>
      <c r="PB316" s="482">
        <v>3.3268956843211841</v>
      </c>
      <c r="PC316" s="483"/>
      <c r="PD316" s="478">
        <v>296.58457238256938</v>
      </c>
      <c r="PE316" s="479">
        <v>2.2823177922672906E-10</v>
      </c>
      <c r="PF316" s="479">
        <v>388.41149294444926</v>
      </c>
      <c r="PG316" s="480">
        <v>3.3268956843211841</v>
      </c>
      <c r="PH316" s="483"/>
      <c r="PI316" s="478">
        <v>3.3268956843211841</v>
      </c>
      <c r="PJ316" s="479">
        <v>170525</v>
      </c>
      <c r="PK316" s="479">
        <v>575</v>
      </c>
      <c r="PL316" s="479">
        <v>6.9452161581033511E-2</v>
      </c>
      <c r="PM316" s="484">
        <v>36</v>
      </c>
      <c r="PN316" s="479">
        <v>6192</v>
      </c>
      <c r="PO316" s="485">
        <v>2046</v>
      </c>
      <c r="PP316" s="479">
        <v>33</v>
      </c>
      <c r="PQ316" s="479">
        <v>0</v>
      </c>
      <c r="PR316" s="486" t="s">
        <v>2224</v>
      </c>
      <c r="PS316" s="486" t="s">
        <v>1595</v>
      </c>
      <c r="PT316" s="479">
        <v>1</v>
      </c>
      <c r="PU316" s="487" t="s">
        <v>2223</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row>
    <row r="317" spans="1:457" x14ac:dyDescent="0.35">
      <c r="A317" s="459" t="s">
        <v>2225</v>
      </c>
      <c r="B317" s="460">
        <v>3.3963478459022176</v>
      </c>
      <c r="C317" s="488">
        <f>NPV(About!A$94,'H2 Data'!AE$2:BH$2)/30*AB317+B317</f>
        <v>4.7164519035308174</v>
      </c>
      <c r="D317" s="462" t="s">
        <v>1592</v>
      </c>
      <c r="E317" s="463" t="s">
        <v>2225</v>
      </c>
      <c r="F317" s="463" t="s">
        <v>1391</v>
      </c>
      <c r="G317" s="463" t="s">
        <v>1593</v>
      </c>
      <c r="H317" s="463" t="s">
        <v>2173</v>
      </c>
      <c r="I317" s="463" t="s">
        <v>1595</v>
      </c>
      <c r="J317" s="464">
        <v>2050</v>
      </c>
      <c r="K317" s="465">
        <v>575</v>
      </c>
      <c r="L317" s="466">
        <v>0.95</v>
      </c>
      <c r="M317" s="466">
        <v>2.3300000000000001E-2</v>
      </c>
      <c r="N317" s="466">
        <v>0.25</v>
      </c>
      <c r="O317" s="471">
        <v>0.11</v>
      </c>
      <c r="P317" s="465">
        <v>1</v>
      </c>
      <c r="Q317" s="465">
        <v>2</v>
      </c>
      <c r="R317" s="465">
        <v>30</v>
      </c>
      <c r="S317" s="467" t="s">
        <v>1395</v>
      </c>
      <c r="T317" s="468">
        <v>63469.000000000007</v>
      </c>
      <c r="U317" s="468">
        <v>625625</v>
      </c>
      <c r="V317" s="468">
        <v>217609</v>
      </c>
      <c r="W317" s="468">
        <v>43521.000000000007</v>
      </c>
      <c r="X317" s="465">
        <v>0</v>
      </c>
      <c r="Y317" s="469" t="s">
        <v>2174</v>
      </c>
      <c r="Z317" s="470">
        <v>18.559999999999999</v>
      </c>
      <c r="AA317" s="469" t="s">
        <v>1397</v>
      </c>
      <c r="AB317" s="465">
        <v>8.9999999999999993E-3</v>
      </c>
      <c r="AC317" s="466">
        <v>0.7</v>
      </c>
      <c r="AD317" s="466">
        <v>0.7</v>
      </c>
      <c r="AE317" s="466">
        <v>0.7</v>
      </c>
      <c r="AF317" s="467" t="s">
        <v>1398</v>
      </c>
      <c r="AG317" s="465">
        <v>443</v>
      </c>
      <c r="AH317" s="465">
        <v>443</v>
      </c>
      <c r="AI317" s="465">
        <v>443</v>
      </c>
      <c r="AJ317" s="465">
        <v>30</v>
      </c>
      <c r="AK317" s="469" t="s">
        <v>1399</v>
      </c>
      <c r="AL317" s="466">
        <v>1</v>
      </c>
      <c r="AM317" s="466">
        <v>0</v>
      </c>
      <c r="AN317" s="469" t="s">
        <v>1400</v>
      </c>
      <c r="AO317" s="466"/>
      <c r="AP317" s="466"/>
      <c r="AQ317" s="466"/>
      <c r="AR317" s="466"/>
      <c r="AS317" s="466"/>
      <c r="AT317" s="466"/>
      <c r="AU317" s="466"/>
      <c r="AV317" s="466"/>
      <c r="AW317" s="466"/>
      <c r="AX317" s="466"/>
      <c r="AY317" s="466"/>
      <c r="AZ317" s="466"/>
      <c r="BA317" s="466"/>
      <c r="BB317" s="466"/>
      <c r="BC317" s="466"/>
      <c r="BD317" s="466"/>
      <c r="BE317" s="466"/>
      <c r="BF317" s="466"/>
      <c r="BG317" s="466"/>
      <c r="BH317" s="466"/>
      <c r="BI317" s="466"/>
      <c r="BJ317" s="466"/>
      <c r="BK317" s="466"/>
      <c r="BL317" s="466"/>
      <c r="BM317" s="466"/>
      <c r="BN317" s="466"/>
      <c r="BO317" s="466"/>
      <c r="BP317" s="466"/>
      <c r="BQ317" s="466"/>
      <c r="BR317" s="466"/>
      <c r="BS317" s="466"/>
      <c r="BT317" s="466"/>
      <c r="BU317" s="466"/>
      <c r="BV317" s="466"/>
      <c r="BW317" s="466"/>
      <c r="BX317" s="466"/>
      <c r="BY317" s="466"/>
      <c r="BZ317" s="466"/>
      <c r="CA317" s="466"/>
      <c r="CB317" s="466"/>
      <c r="CC317" s="466"/>
      <c r="CD317" s="466"/>
      <c r="CE317" s="466"/>
      <c r="CF317" s="466"/>
      <c r="CG317" s="466"/>
      <c r="CH317" s="466"/>
      <c r="CI317" s="466"/>
      <c r="CJ317" s="466"/>
      <c r="CK317" s="466"/>
      <c r="CL317" s="466"/>
      <c r="CM317" s="466"/>
      <c r="CN317" s="466"/>
      <c r="CO317" s="466"/>
      <c r="CP317" s="466"/>
      <c r="CQ317" s="466"/>
      <c r="CR317" s="466"/>
      <c r="CS317" s="466"/>
      <c r="CT317" s="466"/>
      <c r="CU317" s="466"/>
      <c r="CV317" s="466"/>
      <c r="CW317" s="466"/>
      <c r="CX317" s="466"/>
      <c r="CY317" s="466"/>
      <c r="CZ317" s="466"/>
      <c r="DA317" s="466"/>
      <c r="DB317" s="466"/>
      <c r="DC317" s="466"/>
      <c r="DD317" s="466"/>
      <c r="DE317" s="466"/>
      <c r="DF317" s="466"/>
      <c r="DG317" s="466"/>
      <c r="DH317" s="466"/>
      <c r="DI317" s="466"/>
      <c r="DJ317" s="466"/>
      <c r="DK317" s="466"/>
      <c r="DL317" s="466"/>
      <c r="DM317" s="466"/>
      <c r="DN317" s="466"/>
      <c r="DO317" s="466"/>
      <c r="DP317" s="466"/>
      <c r="DQ317" s="466"/>
      <c r="DR317" s="466"/>
      <c r="DS317" s="466"/>
      <c r="DT317" s="466"/>
      <c r="DU317" s="466"/>
      <c r="DV317" s="466"/>
      <c r="DW317" s="471"/>
      <c r="DX317" s="466"/>
      <c r="DY317" s="466"/>
      <c r="DZ317" s="466"/>
      <c r="EA317" s="466"/>
      <c r="EB317" s="466"/>
      <c r="EC317" s="466"/>
      <c r="ED317" s="466"/>
      <c r="EE317" s="466"/>
      <c r="EF317" s="466"/>
      <c r="EG317" s="466"/>
      <c r="EH317" s="466"/>
      <c r="EI317" s="466"/>
      <c r="EJ317" s="466"/>
      <c r="EK317" s="465"/>
      <c r="EL317" s="465"/>
      <c r="EM317" s="465"/>
      <c r="EN317" s="465"/>
      <c r="EO317" s="466"/>
      <c r="EP317" s="466"/>
      <c r="EQ317" s="466"/>
      <c r="ER317" s="465"/>
      <c r="ES317" s="465"/>
      <c r="ET317" s="465"/>
      <c r="EU317" s="465"/>
      <c r="EV317" s="465"/>
      <c r="EW317" s="467"/>
      <c r="EX317" s="467" t="s">
        <v>1401</v>
      </c>
      <c r="EY317" s="467">
        <v>0</v>
      </c>
      <c r="EZ317" s="467">
        <v>0</v>
      </c>
      <c r="FA317" s="467">
        <v>0</v>
      </c>
      <c r="FB317" s="469" t="s">
        <v>1402</v>
      </c>
      <c r="FC317" s="467">
        <v>62.117280000000001</v>
      </c>
      <c r="FD317" s="469" t="s">
        <v>2175</v>
      </c>
      <c r="FE317" s="467">
        <v>1589.991</v>
      </c>
      <c r="FF317" s="469" t="s">
        <v>1404</v>
      </c>
      <c r="FG317" s="467">
        <v>0</v>
      </c>
      <c r="FH317" s="469" t="s">
        <v>1405</v>
      </c>
      <c r="FI317" s="467">
        <v>0</v>
      </c>
      <c r="FJ317" s="469" t="s">
        <v>1405</v>
      </c>
      <c r="FK317" s="467">
        <v>0</v>
      </c>
      <c r="FL317" s="472">
        <v>0</v>
      </c>
      <c r="FM317" s="473">
        <v>0</v>
      </c>
      <c r="FN317" s="473">
        <v>0</v>
      </c>
      <c r="FO317" s="473">
        <v>0</v>
      </c>
      <c r="FP317" s="473">
        <v>0</v>
      </c>
      <c r="FQ317" s="473">
        <v>0</v>
      </c>
      <c r="FR317" s="473">
        <v>0</v>
      </c>
      <c r="FS317" s="473">
        <v>0</v>
      </c>
      <c r="FT317" s="473">
        <v>0</v>
      </c>
      <c r="FU317" s="473">
        <v>0</v>
      </c>
      <c r="FV317" s="473">
        <v>0</v>
      </c>
      <c r="FW317" s="473">
        <v>0</v>
      </c>
      <c r="FX317" s="473">
        <v>0</v>
      </c>
      <c r="FY317" s="473">
        <v>0</v>
      </c>
      <c r="FZ317" s="473">
        <v>0</v>
      </c>
      <c r="GA317" s="473">
        <v>0</v>
      </c>
      <c r="GB317" s="473">
        <v>0</v>
      </c>
      <c r="GC317" s="473">
        <v>0</v>
      </c>
      <c r="GD317" s="473">
        <v>0</v>
      </c>
      <c r="GE317" s="473">
        <v>0</v>
      </c>
      <c r="GF317" s="473">
        <v>0</v>
      </c>
      <c r="GG317" s="473">
        <v>0</v>
      </c>
      <c r="GH317" s="473">
        <v>0</v>
      </c>
      <c r="GI317" s="473">
        <v>0</v>
      </c>
      <c r="GJ317" s="473">
        <v>0</v>
      </c>
      <c r="GK317" s="473">
        <v>0</v>
      </c>
      <c r="GL317" s="473">
        <v>0</v>
      </c>
      <c r="GM317" s="473">
        <v>0</v>
      </c>
      <c r="GN317" s="473">
        <v>0</v>
      </c>
      <c r="GO317" s="473">
        <v>0</v>
      </c>
      <c r="GP317" s="473">
        <v>0</v>
      </c>
      <c r="GQ317" s="473">
        <v>0</v>
      </c>
      <c r="GR317" s="473">
        <v>0</v>
      </c>
      <c r="GS317" s="473">
        <v>0</v>
      </c>
      <c r="GT317" s="473">
        <v>0</v>
      </c>
      <c r="GU317" s="473">
        <v>0</v>
      </c>
      <c r="GV317" s="473">
        <v>0</v>
      </c>
      <c r="GW317" s="473">
        <v>0</v>
      </c>
      <c r="GX317" s="473">
        <v>0</v>
      </c>
      <c r="GY317" s="473">
        <v>0</v>
      </c>
      <c r="GZ317" s="473">
        <v>0</v>
      </c>
      <c r="HA317" s="473">
        <v>0</v>
      </c>
      <c r="HB317" s="473">
        <v>0</v>
      </c>
      <c r="HC317" s="473">
        <v>0</v>
      </c>
      <c r="HD317" s="473">
        <v>0</v>
      </c>
      <c r="HE317" s="473">
        <v>0</v>
      </c>
      <c r="HF317" s="473">
        <v>0</v>
      </c>
      <c r="HG317" s="473">
        <v>0</v>
      </c>
      <c r="HH317" s="473">
        <v>0</v>
      </c>
      <c r="HI317" s="473">
        <v>0</v>
      </c>
      <c r="HJ317" s="473">
        <v>0</v>
      </c>
      <c r="HK317" s="473">
        <v>0</v>
      </c>
      <c r="HL317" s="473">
        <v>0</v>
      </c>
      <c r="HM317" s="473">
        <v>0</v>
      </c>
      <c r="HN317" s="473">
        <v>0</v>
      </c>
      <c r="HO317" s="473">
        <v>0</v>
      </c>
      <c r="HP317" s="473">
        <v>0</v>
      </c>
      <c r="HQ317" s="473">
        <v>0</v>
      </c>
      <c r="HR317" s="473">
        <v>0</v>
      </c>
      <c r="HS317" s="473">
        <v>0</v>
      </c>
      <c r="HT317" s="473">
        <v>0</v>
      </c>
      <c r="HU317" s="473">
        <v>0</v>
      </c>
      <c r="HV317" s="473">
        <v>0</v>
      </c>
      <c r="HW317" s="473">
        <v>0</v>
      </c>
      <c r="HX317" s="473">
        <v>0</v>
      </c>
      <c r="HY317" s="473">
        <v>0</v>
      </c>
      <c r="HZ317" s="473">
        <v>0</v>
      </c>
      <c r="IA317" s="473">
        <v>0</v>
      </c>
      <c r="IB317" s="473">
        <v>0</v>
      </c>
      <c r="IC317" s="473">
        <v>0</v>
      </c>
      <c r="ID317" s="473">
        <v>0</v>
      </c>
      <c r="IE317" s="473">
        <v>0</v>
      </c>
      <c r="IF317" s="473">
        <v>0</v>
      </c>
      <c r="IG317" s="473">
        <v>0</v>
      </c>
      <c r="IH317" s="473">
        <v>0</v>
      </c>
      <c r="II317" s="473">
        <v>0</v>
      </c>
      <c r="IJ317" s="473">
        <v>0</v>
      </c>
      <c r="IK317" s="473">
        <v>0</v>
      </c>
      <c r="IL317" s="473">
        <v>0</v>
      </c>
      <c r="IM317" s="473">
        <v>0</v>
      </c>
      <c r="IN317" s="473">
        <v>0</v>
      </c>
      <c r="IO317" s="473">
        <v>0</v>
      </c>
      <c r="IP317" s="473">
        <v>0</v>
      </c>
      <c r="IQ317" s="473">
        <v>0</v>
      </c>
      <c r="IR317" s="473">
        <v>0</v>
      </c>
      <c r="IS317" s="473">
        <v>0</v>
      </c>
      <c r="IT317" s="473">
        <v>0</v>
      </c>
      <c r="IU317" s="473">
        <v>0</v>
      </c>
      <c r="IV317" s="473">
        <v>0</v>
      </c>
      <c r="IW317" s="473">
        <v>0</v>
      </c>
      <c r="IX317" s="473">
        <v>0</v>
      </c>
      <c r="IY317" s="473">
        <v>0</v>
      </c>
      <c r="IZ317" s="473">
        <v>0</v>
      </c>
      <c r="JA317" s="473">
        <v>0</v>
      </c>
      <c r="JB317" s="473">
        <v>0</v>
      </c>
      <c r="JC317" s="473">
        <v>0</v>
      </c>
      <c r="JD317" s="473">
        <v>0</v>
      </c>
      <c r="JE317" s="473">
        <v>0</v>
      </c>
      <c r="JF317" s="473">
        <v>0</v>
      </c>
      <c r="JG317" s="473">
        <v>0</v>
      </c>
      <c r="JH317" s="473">
        <v>0</v>
      </c>
      <c r="JI317" s="467" t="s">
        <v>1416</v>
      </c>
      <c r="JJ317" s="467" t="s">
        <v>1416</v>
      </c>
      <c r="JK317" s="395"/>
      <c r="JL317" s="395"/>
      <c r="JM317" s="395"/>
      <c r="JN317" s="395"/>
      <c r="JO317" s="395"/>
      <c r="JP317" s="395"/>
      <c r="JQ317" s="395"/>
      <c r="JR317" s="395"/>
      <c r="JS317" s="395"/>
      <c r="JT317" s="395"/>
      <c r="JU317" s="395"/>
      <c r="JV317" s="395"/>
      <c r="JW317" s="395"/>
      <c r="JX317" s="395"/>
      <c r="JY317" s="395"/>
      <c r="JZ317" s="395"/>
      <c r="KA317" s="395"/>
      <c r="KB317" s="395"/>
      <c r="KC317" s="395"/>
      <c r="KD317" s="395"/>
      <c r="KE317" s="395"/>
      <c r="KF317" s="395"/>
      <c r="KG317" s="395"/>
      <c r="KH317" s="395"/>
      <c r="KI317" s="395"/>
      <c r="KJ317" s="395"/>
      <c r="KK317" s="395"/>
      <c r="KL317" s="395"/>
      <c r="KM317" s="395"/>
      <c r="KN317" s="395"/>
      <c r="KO317" s="395"/>
      <c r="KP317" s="395"/>
      <c r="KQ317" s="395"/>
      <c r="KR317" s="395"/>
      <c r="KS317" s="395"/>
      <c r="KT317" s="395"/>
      <c r="KU317" s="395"/>
      <c r="KV317" s="395"/>
      <c r="KW317" s="395"/>
      <c r="KX317" s="395"/>
      <c r="KY317" s="395"/>
      <c r="KZ317" s="395"/>
      <c r="LA317" s="395"/>
      <c r="LB317" s="395"/>
      <c r="LC317" s="395"/>
      <c r="LD317" s="395"/>
      <c r="LE317" s="395"/>
      <c r="LF317" s="395"/>
      <c r="LG317" s="395"/>
      <c r="LH317" s="395"/>
      <c r="LI317" s="395"/>
      <c r="LJ317" s="395"/>
      <c r="LK317" s="395"/>
      <c r="LL317" s="395"/>
      <c r="LM317" s="395"/>
      <c r="LN317" s="395"/>
      <c r="LO317" s="395"/>
      <c r="LP317" s="395"/>
      <c r="LQ317" s="395"/>
      <c r="LR317" s="395"/>
      <c r="LS317" s="395"/>
      <c r="LT317" s="395"/>
      <c r="LU317" s="395"/>
      <c r="LV317" s="395"/>
      <c r="LW317" s="395"/>
      <c r="LX317" s="395"/>
      <c r="LY317" s="395"/>
      <c r="LZ317" s="395"/>
      <c r="MA317" s="395"/>
      <c r="MB317" s="395"/>
      <c r="MC317" s="395"/>
      <c r="MD317" s="395"/>
      <c r="ME317" s="395"/>
      <c r="MF317" s="395"/>
      <c r="MG317" s="395"/>
      <c r="MH317" s="395"/>
      <c r="MI317" s="395"/>
      <c r="MJ317" s="395"/>
      <c r="MK317" s="395"/>
      <c r="ML317" s="395"/>
      <c r="MM317" s="395"/>
      <c r="MN317" s="395"/>
      <c r="MO317" s="395"/>
      <c r="MP317" s="395"/>
      <c r="MQ317" s="395"/>
      <c r="MR317" s="395"/>
      <c r="MS317" s="395"/>
      <c r="MT317" s="395"/>
      <c r="MU317" s="395"/>
      <c r="MV317" s="395"/>
      <c r="MW317" s="395"/>
      <c r="MX317" s="395"/>
      <c r="MY317" s="395"/>
      <c r="MZ317" s="395"/>
      <c r="NA317" s="395"/>
      <c r="NB317" s="395"/>
      <c r="NC317" s="395"/>
      <c r="ND317" s="395"/>
      <c r="NE317" s="395"/>
      <c r="NF317" s="395"/>
      <c r="NG317" s="489"/>
      <c r="NH317" s="475">
        <v>3.3963478459022176</v>
      </c>
      <c r="NI317" s="475">
        <v>28.264406773598253</v>
      </c>
      <c r="NJ317" s="475">
        <v>3.5850254028743995</v>
      </c>
      <c r="NK317" s="475">
        <v>4636.6517759999997</v>
      </c>
      <c r="NL317" s="475">
        <v>21.408707173123851</v>
      </c>
      <c r="NM317" s="475">
        <v>0.217609</v>
      </c>
      <c r="NN317" s="475">
        <v>0.62562499999999999</v>
      </c>
      <c r="NO317" s="475">
        <v>6.3469000000000012E-2</v>
      </c>
      <c r="NP317" s="475">
        <v>4.0120661114037184E-2</v>
      </c>
      <c r="NQ317" s="475">
        <v>0.52464122900234278</v>
      </c>
      <c r="NR317" s="475">
        <v>1.7749956874059689</v>
      </c>
      <c r="NS317" s="475">
        <v>0</v>
      </c>
      <c r="NT317" s="475">
        <v>16.013902007864179</v>
      </c>
      <c r="NU317" s="475">
        <v>0.60861239337852213</v>
      </c>
      <c r="NV317" s="475">
        <v>0</v>
      </c>
      <c r="NW317" s="475">
        <v>0.42137088886821056</v>
      </c>
      <c r="NX317" s="475">
        <v>0</v>
      </c>
      <c r="NY317" s="475">
        <v>0</v>
      </c>
      <c r="NZ317" s="475">
        <v>1.0782406443765571</v>
      </c>
      <c r="OA317" s="475">
        <v>2.034000003829136E-2</v>
      </c>
      <c r="OB317" s="475">
        <v>0.25</v>
      </c>
      <c r="OC317" s="475">
        <v>1.1891092094603348</v>
      </c>
      <c r="OD317" s="475">
        <v>7.1402542051038493E-14</v>
      </c>
      <c r="OE317" s="475">
        <v>6.2075888980992098E-13</v>
      </c>
      <c r="OF317" s="475">
        <v>0.1099999964237213</v>
      </c>
      <c r="OG317" s="475">
        <v>6.8551042675971993E-2</v>
      </c>
      <c r="OH317" s="475">
        <v>0.33365148084894775</v>
      </c>
      <c r="OI317" s="475">
        <v>0.11</v>
      </c>
      <c r="OJ317" s="475">
        <v>4.4300000000000006E-2</v>
      </c>
      <c r="OK317" s="475">
        <v>5.6257500000000009E-2</v>
      </c>
      <c r="OL317" s="475">
        <v>0.5688512254206779</v>
      </c>
      <c r="OM317" s="475" t="s">
        <v>1395</v>
      </c>
      <c r="ON317" s="475">
        <v>1</v>
      </c>
      <c r="OO317" s="475">
        <v>306</v>
      </c>
      <c r="OP317" s="490"/>
      <c r="OQ317" s="491" t="s">
        <v>1395</v>
      </c>
      <c r="OR317" s="478" t="s">
        <v>1395</v>
      </c>
      <c r="OS317" s="479">
        <v>950224</v>
      </c>
      <c r="OT317" s="479">
        <v>2050</v>
      </c>
      <c r="OU317" s="479" t="s">
        <v>1395</v>
      </c>
      <c r="OV317" s="479" t="s">
        <v>1395</v>
      </c>
      <c r="OW317" s="479">
        <v>0</v>
      </c>
      <c r="OX317" s="479">
        <v>1</v>
      </c>
      <c r="OY317" s="480">
        <v>1</v>
      </c>
      <c r="OZ317" s="480">
        <v>0.55986974606111606</v>
      </c>
      <c r="PA317" s="481"/>
      <c r="PB317" s="482">
        <v>3.3963478459022176</v>
      </c>
      <c r="PC317" s="483"/>
      <c r="PD317" s="478">
        <v>296.57298976949784</v>
      </c>
      <c r="PE317" s="479">
        <v>2.0304368671651302E-10</v>
      </c>
      <c r="PF317" s="479">
        <v>388.9450828023019</v>
      </c>
      <c r="PG317" s="480">
        <v>3.3963478459022176</v>
      </c>
      <c r="PH317" s="483"/>
      <c r="PI317" s="478">
        <v>3.3963478459022176</v>
      </c>
      <c r="PJ317" s="479">
        <v>171100</v>
      </c>
      <c r="PK317" s="479">
        <v>575</v>
      </c>
      <c r="PL317" s="479">
        <v>6.9001160240892645E-2</v>
      </c>
      <c r="PM317" s="484">
        <v>36</v>
      </c>
      <c r="PN317" s="479">
        <v>6156</v>
      </c>
      <c r="PO317" s="485">
        <v>2047</v>
      </c>
      <c r="PP317" s="479">
        <v>33</v>
      </c>
      <c r="PQ317" s="479">
        <v>0</v>
      </c>
      <c r="PR317" s="486" t="s">
        <v>2226</v>
      </c>
      <c r="PS317" s="486" t="s">
        <v>1595</v>
      </c>
      <c r="PT317" s="479">
        <v>1</v>
      </c>
      <c r="PU317" s="487" t="s">
        <v>2225</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row>
    <row r="318" spans="1:457" x14ac:dyDescent="0.35">
      <c r="A318" s="459" t="s">
        <v>2227</v>
      </c>
      <c r="B318" s="460">
        <v>3.4653490061431103</v>
      </c>
      <c r="C318" s="488">
        <f>NPV(About!A$94,'H2 Data'!AE$2:BH$2)/30*AB318+B318</f>
        <v>4.7854530637717101</v>
      </c>
      <c r="D318" s="462" t="s">
        <v>1592</v>
      </c>
      <c r="E318" s="463" t="s">
        <v>2227</v>
      </c>
      <c r="F318" s="463" t="s">
        <v>1391</v>
      </c>
      <c r="G318" s="463" t="s">
        <v>1593</v>
      </c>
      <c r="H318" s="463" t="s">
        <v>2173</v>
      </c>
      <c r="I318" s="463" t="s">
        <v>1595</v>
      </c>
      <c r="J318" s="464">
        <v>2051</v>
      </c>
      <c r="K318" s="465">
        <v>575</v>
      </c>
      <c r="L318" s="466">
        <v>0.95</v>
      </c>
      <c r="M318" s="466">
        <v>2.3300000000000001E-2</v>
      </c>
      <c r="N318" s="466">
        <v>0.25</v>
      </c>
      <c r="O318" s="471">
        <v>0.11</v>
      </c>
      <c r="P318" s="465">
        <v>1</v>
      </c>
      <c r="Q318" s="465">
        <v>2</v>
      </c>
      <c r="R318" s="465">
        <v>30</v>
      </c>
      <c r="S318" s="467" t="s">
        <v>1395</v>
      </c>
      <c r="T318" s="468">
        <v>64757.999999999993</v>
      </c>
      <c r="U318" s="468">
        <v>638325</v>
      </c>
      <c r="V318" s="468">
        <v>222026</v>
      </c>
      <c r="W318" s="468">
        <v>44404</v>
      </c>
      <c r="X318" s="465">
        <v>0</v>
      </c>
      <c r="Y318" s="469" t="s">
        <v>2174</v>
      </c>
      <c r="Z318" s="470">
        <v>18.559999999999999</v>
      </c>
      <c r="AA318" s="469" t="s">
        <v>1397</v>
      </c>
      <c r="AB318" s="465">
        <v>8.9999999999999993E-3</v>
      </c>
      <c r="AC318" s="466">
        <v>0.7</v>
      </c>
      <c r="AD318" s="466">
        <v>0.7</v>
      </c>
      <c r="AE318" s="466">
        <v>0.7</v>
      </c>
      <c r="AF318" s="467" t="s">
        <v>1398</v>
      </c>
      <c r="AG318" s="465">
        <v>443</v>
      </c>
      <c r="AH318" s="465">
        <v>443</v>
      </c>
      <c r="AI318" s="465">
        <v>443</v>
      </c>
      <c r="AJ318" s="465">
        <v>30</v>
      </c>
      <c r="AK318" s="469" t="s">
        <v>1399</v>
      </c>
      <c r="AL318" s="466">
        <v>1</v>
      </c>
      <c r="AM318" s="466">
        <v>0</v>
      </c>
      <c r="AN318" s="469" t="s">
        <v>1400</v>
      </c>
      <c r="AO318" s="466"/>
      <c r="AP318" s="466"/>
      <c r="AQ318" s="466"/>
      <c r="AR318" s="466"/>
      <c r="AS318" s="466"/>
      <c r="AT318" s="466"/>
      <c r="AU318" s="466"/>
      <c r="AV318" s="466"/>
      <c r="AW318" s="466"/>
      <c r="AX318" s="466"/>
      <c r="AY318" s="466"/>
      <c r="AZ318" s="466"/>
      <c r="BA318" s="466"/>
      <c r="BB318" s="466"/>
      <c r="BC318" s="466"/>
      <c r="BD318" s="466"/>
      <c r="BE318" s="466"/>
      <c r="BF318" s="466"/>
      <c r="BG318" s="466"/>
      <c r="BH318" s="466"/>
      <c r="BI318" s="466"/>
      <c r="BJ318" s="466"/>
      <c r="BK318" s="466"/>
      <c r="BL318" s="466"/>
      <c r="BM318" s="466"/>
      <c r="BN318" s="466"/>
      <c r="BO318" s="466"/>
      <c r="BP318" s="466"/>
      <c r="BQ318" s="466"/>
      <c r="BR318" s="466"/>
      <c r="BS318" s="466"/>
      <c r="BT318" s="466"/>
      <c r="BU318" s="466"/>
      <c r="BV318" s="466"/>
      <c r="BW318" s="466"/>
      <c r="BX318" s="466"/>
      <c r="BY318" s="466"/>
      <c r="BZ318" s="466"/>
      <c r="CA318" s="466"/>
      <c r="CB318" s="466"/>
      <c r="CC318" s="466"/>
      <c r="CD318" s="466"/>
      <c r="CE318" s="466"/>
      <c r="CF318" s="466"/>
      <c r="CG318" s="466"/>
      <c r="CH318" s="466"/>
      <c r="CI318" s="466"/>
      <c r="CJ318" s="466"/>
      <c r="CK318" s="466"/>
      <c r="CL318" s="466"/>
      <c r="CM318" s="466"/>
      <c r="CN318" s="466"/>
      <c r="CO318" s="466"/>
      <c r="CP318" s="466"/>
      <c r="CQ318" s="466"/>
      <c r="CR318" s="466"/>
      <c r="CS318" s="466"/>
      <c r="CT318" s="466"/>
      <c r="CU318" s="466"/>
      <c r="CV318" s="466"/>
      <c r="CW318" s="466"/>
      <c r="CX318" s="466"/>
      <c r="CY318" s="466"/>
      <c r="CZ318" s="466"/>
      <c r="DA318" s="466"/>
      <c r="DB318" s="466"/>
      <c r="DC318" s="466"/>
      <c r="DD318" s="466"/>
      <c r="DE318" s="466"/>
      <c r="DF318" s="466"/>
      <c r="DG318" s="466"/>
      <c r="DH318" s="466"/>
      <c r="DI318" s="466"/>
      <c r="DJ318" s="466"/>
      <c r="DK318" s="466"/>
      <c r="DL318" s="466"/>
      <c r="DM318" s="466"/>
      <c r="DN318" s="466"/>
      <c r="DO318" s="466"/>
      <c r="DP318" s="466"/>
      <c r="DQ318" s="466"/>
      <c r="DR318" s="466"/>
      <c r="DS318" s="466"/>
      <c r="DT318" s="466"/>
      <c r="DU318" s="466"/>
      <c r="DV318" s="466"/>
      <c r="DW318" s="471"/>
      <c r="DX318" s="466"/>
      <c r="DY318" s="466"/>
      <c r="DZ318" s="466"/>
      <c r="EA318" s="466"/>
      <c r="EB318" s="466"/>
      <c r="EC318" s="466"/>
      <c r="ED318" s="466"/>
      <c r="EE318" s="466"/>
      <c r="EF318" s="466"/>
      <c r="EG318" s="466"/>
      <c r="EH318" s="466"/>
      <c r="EI318" s="466"/>
      <c r="EJ318" s="466"/>
      <c r="EK318" s="465"/>
      <c r="EL318" s="465"/>
      <c r="EM318" s="465"/>
      <c r="EN318" s="465"/>
      <c r="EO318" s="466"/>
      <c r="EP318" s="466"/>
      <c r="EQ318" s="466"/>
      <c r="ER318" s="465"/>
      <c r="ES318" s="465"/>
      <c r="ET318" s="465"/>
      <c r="EU318" s="465"/>
      <c r="EV318" s="465"/>
      <c r="EW318" s="467"/>
      <c r="EX318" s="467" t="s">
        <v>1401</v>
      </c>
      <c r="EY318" s="467">
        <v>0</v>
      </c>
      <c r="EZ318" s="467">
        <v>0</v>
      </c>
      <c r="FA318" s="467">
        <v>0</v>
      </c>
      <c r="FB318" s="469" t="s">
        <v>1402</v>
      </c>
      <c r="FC318" s="467">
        <v>62.117280000000001</v>
      </c>
      <c r="FD318" s="469" t="s">
        <v>2175</v>
      </c>
      <c r="FE318" s="467">
        <v>1589.991</v>
      </c>
      <c r="FF318" s="469" t="s">
        <v>1404</v>
      </c>
      <c r="FG318" s="467">
        <v>0</v>
      </c>
      <c r="FH318" s="469" t="s">
        <v>1405</v>
      </c>
      <c r="FI318" s="467">
        <v>0</v>
      </c>
      <c r="FJ318" s="469" t="s">
        <v>1405</v>
      </c>
      <c r="FK318" s="467">
        <v>0</v>
      </c>
      <c r="FL318" s="472">
        <v>0</v>
      </c>
      <c r="FM318" s="473">
        <v>0</v>
      </c>
      <c r="FN318" s="473">
        <v>0</v>
      </c>
      <c r="FO318" s="473">
        <v>0</v>
      </c>
      <c r="FP318" s="473">
        <v>0</v>
      </c>
      <c r="FQ318" s="473">
        <v>0</v>
      </c>
      <c r="FR318" s="473">
        <v>0</v>
      </c>
      <c r="FS318" s="473">
        <v>0</v>
      </c>
      <c r="FT318" s="473">
        <v>0</v>
      </c>
      <c r="FU318" s="473">
        <v>0</v>
      </c>
      <c r="FV318" s="473">
        <v>0</v>
      </c>
      <c r="FW318" s="473">
        <v>0</v>
      </c>
      <c r="FX318" s="473">
        <v>0</v>
      </c>
      <c r="FY318" s="473">
        <v>0</v>
      </c>
      <c r="FZ318" s="473">
        <v>0</v>
      </c>
      <c r="GA318" s="473">
        <v>0</v>
      </c>
      <c r="GB318" s="473">
        <v>0</v>
      </c>
      <c r="GC318" s="473">
        <v>0</v>
      </c>
      <c r="GD318" s="473">
        <v>0</v>
      </c>
      <c r="GE318" s="473">
        <v>0</v>
      </c>
      <c r="GF318" s="473">
        <v>0</v>
      </c>
      <c r="GG318" s="473">
        <v>0</v>
      </c>
      <c r="GH318" s="473">
        <v>0</v>
      </c>
      <c r="GI318" s="473">
        <v>0</v>
      </c>
      <c r="GJ318" s="473">
        <v>0</v>
      </c>
      <c r="GK318" s="473">
        <v>0</v>
      </c>
      <c r="GL318" s="473">
        <v>0</v>
      </c>
      <c r="GM318" s="473">
        <v>0</v>
      </c>
      <c r="GN318" s="473">
        <v>0</v>
      </c>
      <c r="GO318" s="473">
        <v>0</v>
      </c>
      <c r="GP318" s="473">
        <v>0</v>
      </c>
      <c r="GQ318" s="473">
        <v>0</v>
      </c>
      <c r="GR318" s="473">
        <v>0</v>
      </c>
      <c r="GS318" s="473">
        <v>0</v>
      </c>
      <c r="GT318" s="473">
        <v>0</v>
      </c>
      <c r="GU318" s="473">
        <v>0</v>
      </c>
      <c r="GV318" s="473">
        <v>0</v>
      </c>
      <c r="GW318" s="473">
        <v>0</v>
      </c>
      <c r="GX318" s="473">
        <v>0</v>
      </c>
      <c r="GY318" s="473">
        <v>0</v>
      </c>
      <c r="GZ318" s="473">
        <v>0</v>
      </c>
      <c r="HA318" s="473">
        <v>0</v>
      </c>
      <c r="HB318" s="473">
        <v>0</v>
      </c>
      <c r="HC318" s="473">
        <v>0</v>
      </c>
      <c r="HD318" s="473">
        <v>0</v>
      </c>
      <c r="HE318" s="473">
        <v>0</v>
      </c>
      <c r="HF318" s="473">
        <v>0</v>
      </c>
      <c r="HG318" s="473">
        <v>0</v>
      </c>
      <c r="HH318" s="473">
        <v>0</v>
      </c>
      <c r="HI318" s="473">
        <v>0</v>
      </c>
      <c r="HJ318" s="473">
        <v>0</v>
      </c>
      <c r="HK318" s="473">
        <v>0</v>
      </c>
      <c r="HL318" s="473">
        <v>0</v>
      </c>
      <c r="HM318" s="473">
        <v>0</v>
      </c>
      <c r="HN318" s="473">
        <v>0</v>
      </c>
      <c r="HO318" s="473">
        <v>0</v>
      </c>
      <c r="HP318" s="473">
        <v>0</v>
      </c>
      <c r="HQ318" s="473">
        <v>0</v>
      </c>
      <c r="HR318" s="473">
        <v>0</v>
      </c>
      <c r="HS318" s="473">
        <v>0</v>
      </c>
      <c r="HT318" s="473">
        <v>0</v>
      </c>
      <c r="HU318" s="473">
        <v>0</v>
      </c>
      <c r="HV318" s="473">
        <v>0</v>
      </c>
      <c r="HW318" s="473">
        <v>0</v>
      </c>
      <c r="HX318" s="473">
        <v>0</v>
      </c>
      <c r="HY318" s="473">
        <v>0</v>
      </c>
      <c r="HZ318" s="473">
        <v>0</v>
      </c>
      <c r="IA318" s="473">
        <v>0</v>
      </c>
      <c r="IB318" s="473">
        <v>0</v>
      </c>
      <c r="IC318" s="473">
        <v>0</v>
      </c>
      <c r="ID318" s="473">
        <v>0</v>
      </c>
      <c r="IE318" s="473">
        <v>0</v>
      </c>
      <c r="IF318" s="473">
        <v>0</v>
      </c>
      <c r="IG318" s="473">
        <v>0</v>
      </c>
      <c r="IH318" s="473">
        <v>0</v>
      </c>
      <c r="II318" s="473">
        <v>0</v>
      </c>
      <c r="IJ318" s="473">
        <v>0</v>
      </c>
      <c r="IK318" s="473">
        <v>0</v>
      </c>
      <c r="IL318" s="473">
        <v>0</v>
      </c>
      <c r="IM318" s="473">
        <v>0</v>
      </c>
      <c r="IN318" s="473">
        <v>0</v>
      </c>
      <c r="IO318" s="473">
        <v>0</v>
      </c>
      <c r="IP318" s="473">
        <v>0</v>
      </c>
      <c r="IQ318" s="473">
        <v>0</v>
      </c>
      <c r="IR318" s="473">
        <v>0</v>
      </c>
      <c r="IS318" s="473">
        <v>0</v>
      </c>
      <c r="IT318" s="473">
        <v>0</v>
      </c>
      <c r="IU318" s="473">
        <v>0</v>
      </c>
      <c r="IV318" s="473">
        <v>0</v>
      </c>
      <c r="IW318" s="473">
        <v>0</v>
      </c>
      <c r="IX318" s="473">
        <v>0</v>
      </c>
      <c r="IY318" s="473">
        <v>0</v>
      </c>
      <c r="IZ318" s="473">
        <v>0</v>
      </c>
      <c r="JA318" s="473">
        <v>0</v>
      </c>
      <c r="JB318" s="473">
        <v>0</v>
      </c>
      <c r="JC318" s="473">
        <v>0</v>
      </c>
      <c r="JD318" s="473">
        <v>0</v>
      </c>
      <c r="JE318" s="473">
        <v>0</v>
      </c>
      <c r="JF318" s="473">
        <v>0</v>
      </c>
      <c r="JG318" s="473">
        <v>0</v>
      </c>
      <c r="JH318" s="473">
        <v>0</v>
      </c>
      <c r="JI318" s="467" t="s">
        <v>1416</v>
      </c>
      <c r="JJ318" s="467" t="s">
        <v>1416</v>
      </c>
      <c r="JK318" s="395"/>
      <c r="JL318" s="395"/>
      <c r="JM318" s="395"/>
      <c r="JN318" s="395"/>
      <c r="JO318" s="395"/>
      <c r="JP318" s="395"/>
      <c r="JQ318" s="395"/>
      <c r="JR318" s="395"/>
      <c r="JS318" s="395"/>
      <c r="JT318" s="395"/>
      <c r="JU318" s="395"/>
      <c r="JV318" s="395"/>
      <c r="JW318" s="395"/>
      <c r="JX318" s="395"/>
      <c r="JY318" s="395"/>
      <c r="JZ318" s="395"/>
      <c r="KA318" s="395"/>
      <c r="KB318" s="395"/>
      <c r="KC318" s="395"/>
      <c r="KD318" s="395"/>
      <c r="KE318" s="395"/>
      <c r="KF318" s="395"/>
      <c r="KG318" s="395"/>
      <c r="KH318" s="395"/>
      <c r="KI318" s="395"/>
      <c r="KJ318" s="395"/>
      <c r="KK318" s="395"/>
      <c r="KL318" s="395"/>
      <c r="KM318" s="395"/>
      <c r="KN318" s="395"/>
      <c r="KO318" s="395"/>
      <c r="KP318" s="395"/>
      <c r="KQ318" s="395"/>
      <c r="KR318" s="395"/>
      <c r="KS318" s="395"/>
      <c r="KT318" s="395"/>
      <c r="KU318" s="395"/>
      <c r="KV318" s="395"/>
      <c r="KW318" s="395"/>
      <c r="KX318" s="395"/>
      <c r="KY318" s="395"/>
      <c r="KZ318" s="395"/>
      <c r="LA318" s="395"/>
      <c r="LB318" s="395"/>
      <c r="LC318" s="395"/>
      <c r="LD318" s="395"/>
      <c r="LE318" s="395"/>
      <c r="LF318" s="395"/>
      <c r="LG318" s="395"/>
      <c r="LH318" s="395"/>
      <c r="LI318" s="395"/>
      <c r="LJ318" s="395"/>
      <c r="LK318" s="395"/>
      <c r="LL318" s="395"/>
      <c r="LM318" s="395"/>
      <c r="LN318" s="395"/>
      <c r="LO318" s="395"/>
      <c r="LP318" s="395"/>
      <c r="LQ318" s="395"/>
      <c r="LR318" s="395"/>
      <c r="LS318" s="395"/>
      <c r="LT318" s="395"/>
      <c r="LU318" s="395"/>
      <c r="LV318" s="395"/>
      <c r="LW318" s="395"/>
      <c r="LX318" s="395"/>
      <c r="LY318" s="395"/>
      <c r="LZ318" s="395"/>
      <c r="MA318" s="395"/>
      <c r="MB318" s="395"/>
      <c r="MC318" s="395"/>
      <c r="MD318" s="395"/>
      <c r="ME318" s="395"/>
      <c r="MF318" s="395"/>
      <c r="MG318" s="395"/>
      <c r="MH318" s="395"/>
      <c r="MI318" s="395"/>
      <c r="MJ318" s="395"/>
      <c r="MK318" s="395"/>
      <c r="ML318" s="395"/>
      <c r="MM318" s="395"/>
      <c r="MN318" s="395"/>
      <c r="MO318" s="395"/>
      <c r="MP318" s="395"/>
      <c r="MQ318" s="395"/>
      <c r="MR318" s="395"/>
      <c r="MS318" s="395"/>
      <c r="MT318" s="395"/>
      <c r="MU318" s="395"/>
      <c r="MV318" s="395"/>
      <c r="MW318" s="395"/>
      <c r="MX318" s="395"/>
      <c r="MY318" s="395"/>
      <c r="MZ318" s="395"/>
      <c r="NA318" s="395"/>
      <c r="NB318" s="395"/>
      <c r="NC318" s="395"/>
      <c r="ND318" s="395"/>
      <c r="NE318" s="395"/>
      <c r="NF318" s="395"/>
      <c r="NG318" s="489"/>
      <c r="NH318" s="475">
        <v>3.4653490061431103</v>
      </c>
      <c r="NI318" s="475">
        <v>28.838634429122962</v>
      </c>
      <c r="NJ318" s="475">
        <v>3.6580006977233723</v>
      </c>
      <c r="NK318" s="475">
        <v>4637.074943999999</v>
      </c>
      <c r="NL318" s="475">
        <v>21.846007139799262</v>
      </c>
      <c r="NM318" s="475">
        <v>0.222026</v>
      </c>
      <c r="NN318" s="475">
        <v>0.63832500000000003</v>
      </c>
      <c r="NO318" s="475">
        <v>6.4757999999999982E-2</v>
      </c>
      <c r="NP318" s="475">
        <v>4.0935140670937245E-2</v>
      </c>
      <c r="NQ318" s="475">
        <v>0.53529140492656191</v>
      </c>
      <c r="NR318" s="475">
        <v>1.8110086740608327</v>
      </c>
      <c r="NS318" s="475">
        <v>0</v>
      </c>
      <c r="NT318" s="475">
        <v>16.341386104825489</v>
      </c>
      <c r="NU318" s="475">
        <v>0.6210372757220769</v>
      </c>
      <c r="NV318" s="475">
        <v>0</v>
      </c>
      <c r="NW318" s="475">
        <v>0.42998755756607648</v>
      </c>
      <c r="NX318" s="475">
        <v>0</v>
      </c>
      <c r="NY318" s="475">
        <v>0</v>
      </c>
      <c r="NZ318" s="475">
        <v>1.1003168413563544</v>
      </c>
      <c r="OA318" s="475">
        <v>2.033999999787121E-2</v>
      </c>
      <c r="OB318" s="475">
        <v>0.25</v>
      </c>
      <c r="OC318" s="475">
        <v>1.2134190108469411</v>
      </c>
      <c r="OD318" s="475">
        <v>6.562468503159654E-14</v>
      </c>
      <c r="OE318" s="475">
        <v>5.7052739936374736E-13</v>
      </c>
      <c r="OF318" s="475">
        <v>0.1099999964237213</v>
      </c>
      <c r="OG318" s="475">
        <v>6.8550291657447818E-2</v>
      </c>
      <c r="OH318" s="475">
        <v>0.33369350746810411</v>
      </c>
      <c r="OI318" s="475">
        <v>0.11</v>
      </c>
      <c r="OJ318" s="475">
        <v>4.4299999999999999E-2</v>
      </c>
      <c r="OK318" s="475">
        <v>5.6257500000000002E-2</v>
      </c>
      <c r="OL318" s="475">
        <v>0.55751144393940855</v>
      </c>
      <c r="OM318" s="475" t="s">
        <v>1395</v>
      </c>
      <c r="ON318" s="475">
        <v>1</v>
      </c>
      <c r="OO318" s="475">
        <v>307</v>
      </c>
      <c r="OP318" s="490"/>
      <c r="OQ318" s="491" t="s">
        <v>1395</v>
      </c>
      <c r="OR318" s="478" t="s">
        <v>1395</v>
      </c>
      <c r="OS318" s="479">
        <v>969513</v>
      </c>
      <c r="OT318" s="479">
        <v>2051</v>
      </c>
      <c r="OU318" s="479" t="s">
        <v>1395</v>
      </c>
      <c r="OV318" s="479" t="s">
        <v>1395</v>
      </c>
      <c r="OW318" s="479">
        <v>0</v>
      </c>
      <c r="OX318" s="479">
        <v>1</v>
      </c>
      <c r="OY318" s="480">
        <v>1</v>
      </c>
      <c r="OZ318" s="480">
        <v>0.54870900490375907</v>
      </c>
      <c r="PA318" s="481"/>
      <c r="PB318" s="482">
        <v>3.4653490061431103</v>
      </c>
      <c r="PC318" s="483"/>
      <c r="PD318" s="478">
        <v>296.56134127502185</v>
      </c>
      <c r="PE318" s="479">
        <v>1.8289344368011008E-10</v>
      </c>
      <c r="PF318" s="479">
        <v>388.98461628346405</v>
      </c>
      <c r="PG318" s="480">
        <v>3.4653490061431103</v>
      </c>
      <c r="PH318" s="483"/>
      <c r="PI318" s="478">
        <v>3.4653490061431103</v>
      </c>
      <c r="PJ318" s="479">
        <v>171675</v>
      </c>
      <c r="PK318" s="479">
        <v>575</v>
      </c>
      <c r="PL318" s="479">
        <v>7.0412752843865611E-2</v>
      </c>
      <c r="PM318" s="484">
        <v>36</v>
      </c>
      <c r="PN318" s="479">
        <v>6120</v>
      </c>
      <c r="PO318" s="485">
        <v>2048</v>
      </c>
      <c r="PP318" s="479">
        <v>33</v>
      </c>
      <c r="PQ318" s="479">
        <v>0</v>
      </c>
      <c r="PR318" s="486" t="s">
        <v>2228</v>
      </c>
      <c r="PS318" s="486" t="s">
        <v>1595</v>
      </c>
      <c r="PT318" s="479">
        <v>1</v>
      </c>
      <c r="PU318" s="487" t="s">
        <v>2227</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row>
    <row r="319" spans="1:457" x14ac:dyDescent="0.35">
      <c r="A319" s="459" t="s">
        <v>2229</v>
      </c>
      <c r="B319" s="460">
        <v>3.5357617589869759</v>
      </c>
      <c r="C319" s="488">
        <f>NPV(About!A$94,'H2 Data'!AE$2:BH$2)/30*AB319+B319</f>
        <v>4.8558658166155757</v>
      </c>
      <c r="D319" s="462" t="s">
        <v>1592</v>
      </c>
      <c r="E319" s="463" t="s">
        <v>2229</v>
      </c>
      <c r="F319" s="463" t="s">
        <v>1391</v>
      </c>
      <c r="G319" s="463" t="s">
        <v>1593</v>
      </c>
      <c r="H319" s="463" t="s">
        <v>2173</v>
      </c>
      <c r="I319" s="463" t="s">
        <v>1595</v>
      </c>
      <c r="J319" s="464">
        <v>2052</v>
      </c>
      <c r="K319" s="465">
        <v>575</v>
      </c>
      <c r="L319" s="466">
        <v>0.95</v>
      </c>
      <c r="M319" s="466">
        <v>2.3300000000000001E-2</v>
      </c>
      <c r="N319" s="466">
        <v>0.25</v>
      </c>
      <c r="O319" s="471">
        <v>0.11</v>
      </c>
      <c r="P319" s="465">
        <v>1</v>
      </c>
      <c r="Q319" s="465">
        <v>2</v>
      </c>
      <c r="R319" s="465">
        <v>30</v>
      </c>
      <c r="S319" s="467" t="s">
        <v>1395</v>
      </c>
      <c r="T319" s="468">
        <v>66072</v>
      </c>
      <c r="U319" s="468">
        <v>651282.99999999988</v>
      </c>
      <c r="V319" s="468">
        <v>226532.99999999997</v>
      </c>
      <c r="W319" s="468">
        <v>45304.999999999993</v>
      </c>
      <c r="X319" s="465">
        <v>0</v>
      </c>
      <c r="Y319" s="469" t="s">
        <v>2174</v>
      </c>
      <c r="Z319" s="470">
        <v>18.559999999999999</v>
      </c>
      <c r="AA319" s="469" t="s">
        <v>1397</v>
      </c>
      <c r="AB319" s="465">
        <v>8.9999999999999993E-3</v>
      </c>
      <c r="AC319" s="466">
        <v>0.7</v>
      </c>
      <c r="AD319" s="466">
        <v>0.7</v>
      </c>
      <c r="AE319" s="466">
        <v>0.7</v>
      </c>
      <c r="AF319" s="467" t="s">
        <v>1398</v>
      </c>
      <c r="AG319" s="465">
        <v>443</v>
      </c>
      <c r="AH319" s="465">
        <v>443</v>
      </c>
      <c r="AI319" s="465">
        <v>443</v>
      </c>
      <c r="AJ319" s="465">
        <v>30</v>
      </c>
      <c r="AK319" s="469" t="s">
        <v>1399</v>
      </c>
      <c r="AL319" s="466">
        <v>1</v>
      </c>
      <c r="AM319" s="466">
        <v>0</v>
      </c>
      <c r="AN319" s="469" t="s">
        <v>1400</v>
      </c>
      <c r="AO319" s="466"/>
      <c r="AP319" s="466"/>
      <c r="AQ319" s="466"/>
      <c r="AR319" s="466"/>
      <c r="AS319" s="466"/>
      <c r="AT319" s="466"/>
      <c r="AU319" s="466"/>
      <c r="AV319" s="466"/>
      <c r="AW319" s="466"/>
      <c r="AX319" s="466"/>
      <c r="AY319" s="466"/>
      <c r="AZ319" s="466"/>
      <c r="BA319" s="466"/>
      <c r="BB319" s="466"/>
      <c r="BC319" s="466"/>
      <c r="BD319" s="466"/>
      <c r="BE319" s="466"/>
      <c r="BF319" s="466"/>
      <c r="BG319" s="466"/>
      <c r="BH319" s="466"/>
      <c r="BI319" s="466"/>
      <c r="BJ319" s="466"/>
      <c r="BK319" s="466"/>
      <c r="BL319" s="466"/>
      <c r="BM319" s="466"/>
      <c r="BN319" s="466"/>
      <c r="BO319" s="466"/>
      <c r="BP319" s="466"/>
      <c r="BQ319" s="466"/>
      <c r="BR319" s="466"/>
      <c r="BS319" s="466"/>
      <c r="BT319" s="466"/>
      <c r="BU319" s="466"/>
      <c r="BV319" s="466"/>
      <c r="BW319" s="466"/>
      <c r="BX319" s="466"/>
      <c r="BY319" s="466"/>
      <c r="BZ319" s="466"/>
      <c r="CA319" s="466"/>
      <c r="CB319" s="466"/>
      <c r="CC319" s="466"/>
      <c r="CD319" s="466"/>
      <c r="CE319" s="466"/>
      <c r="CF319" s="466"/>
      <c r="CG319" s="466"/>
      <c r="CH319" s="466"/>
      <c r="CI319" s="466"/>
      <c r="CJ319" s="466"/>
      <c r="CK319" s="466"/>
      <c r="CL319" s="466"/>
      <c r="CM319" s="466"/>
      <c r="CN319" s="466"/>
      <c r="CO319" s="466"/>
      <c r="CP319" s="466"/>
      <c r="CQ319" s="466"/>
      <c r="CR319" s="466"/>
      <c r="CS319" s="466"/>
      <c r="CT319" s="466"/>
      <c r="CU319" s="466"/>
      <c r="CV319" s="466"/>
      <c r="CW319" s="466"/>
      <c r="CX319" s="466"/>
      <c r="CY319" s="466"/>
      <c r="CZ319" s="466"/>
      <c r="DA319" s="466"/>
      <c r="DB319" s="466"/>
      <c r="DC319" s="466"/>
      <c r="DD319" s="466"/>
      <c r="DE319" s="466"/>
      <c r="DF319" s="466"/>
      <c r="DG319" s="466"/>
      <c r="DH319" s="466"/>
      <c r="DI319" s="466"/>
      <c r="DJ319" s="466"/>
      <c r="DK319" s="466"/>
      <c r="DL319" s="466"/>
      <c r="DM319" s="466"/>
      <c r="DN319" s="466"/>
      <c r="DO319" s="466"/>
      <c r="DP319" s="466"/>
      <c r="DQ319" s="466"/>
      <c r="DR319" s="466"/>
      <c r="DS319" s="466"/>
      <c r="DT319" s="466"/>
      <c r="DU319" s="466"/>
      <c r="DV319" s="466"/>
      <c r="DW319" s="471"/>
      <c r="DX319" s="466"/>
      <c r="DY319" s="466"/>
      <c r="DZ319" s="466"/>
      <c r="EA319" s="466"/>
      <c r="EB319" s="466"/>
      <c r="EC319" s="466"/>
      <c r="ED319" s="466"/>
      <c r="EE319" s="466"/>
      <c r="EF319" s="466"/>
      <c r="EG319" s="466"/>
      <c r="EH319" s="466"/>
      <c r="EI319" s="466"/>
      <c r="EJ319" s="466"/>
      <c r="EK319" s="465"/>
      <c r="EL319" s="465"/>
      <c r="EM319" s="465"/>
      <c r="EN319" s="465"/>
      <c r="EO319" s="466"/>
      <c r="EP319" s="466"/>
      <c r="EQ319" s="466"/>
      <c r="ER319" s="465"/>
      <c r="ES319" s="465"/>
      <c r="ET319" s="465"/>
      <c r="EU319" s="465"/>
      <c r="EV319" s="465"/>
      <c r="EW319" s="467"/>
      <c r="EX319" s="467" t="s">
        <v>1401</v>
      </c>
      <c r="EY319" s="467">
        <v>0</v>
      </c>
      <c r="EZ319" s="467">
        <v>0</v>
      </c>
      <c r="FA319" s="467">
        <v>0</v>
      </c>
      <c r="FB319" s="469" t="s">
        <v>1402</v>
      </c>
      <c r="FC319" s="467">
        <v>62.117280000000001</v>
      </c>
      <c r="FD319" s="469" t="s">
        <v>2175</v>
      </c>
      <c r="FE319" s="467">
        <v>1589.991</v>
      </c>
      <c r="FF319" s="469" t="s">
        <v>1404</v>
      </c>
      <c r="FG319" s="467">
        <v>0</v>
      </c>
      <c r="FH319" s="469" t="s">
        <v>1405</v>
      </c>
      <c r="FI319" s="467">
        <v>0</v>
      </c>
      <c r="FJ319" s="469" t="s">
        <v>1405</v>
      </c>
      <c r="FK319" s="467">
        <v>0</v>
      </c>
      <c r="FL319" s="472">
        <v>0</v>
      </c>
      <c r="FM319" s="473">
        <v>0</v>
      </c>
      <c r="FN319" s="473">
        <v>0</v>
      </c>
      <c r="FO319" s="473">
        <v>0</v>
      </c>
      <c r="FP319" s="473">
        <v>0</v>
      </c>
      <c r="FQ319" s="473">
        <v>0</v>
      </c>
      <c r="FR319" s="473">
        <v>0</v>
      </c>
      <c r="FS319" s="473">
        <v>0</v>
      </c>
      <c r="FT319" s="473">
        <v>0</v>
      </c>
      <c r="FU319" s="473">
        <v>0</v>
      </c>
      <c r="FV319" s="473">
        <v>0</v>
      </c>
      <c r="FW319" s="473">
        <v>0</v>
      </c>
      <c r="FX319" s="473">
        <v>0</v>
      </c>
      <c r="FY319" s="473">
        <v>0</v>
      </c>
      <c r="FZ319" s="473">
        <v>0</v>
      </c>
      <c r="GA319" s="473">
        <v>0</v>
      </c>
      <c r="GB319" s="473">
        <v>0</v>
      </c>
      <c r="GC319" s="473">
        <v>0</v>
      </c>
      <c r="GD319" s="473">
        <v>0</v>
      </c>
      <c r="GE319" s="473">
        <v>0</v>
      </c>
      <c r="GF319" s="473">
        <v>0</v>
      </c>
      <c r="GG319" s="473">
        <v>0</v>
      </c>
      <c r="GH319" s="473">
        <v>0</v>
      </c>
      <c r="GI319" s="473">
        <v>0</v>
      </c>
      <c r="GJ319" s="473">
        <v>0</v>
      </c>
      <c r="GK319" s="473">
        <v>0</v>
      </c>
      <c r="GL319" s="473">
        <v>0</v>
      </c>
      <c r="GM319" s="473">
        <v>0</v>
      </c>
      <c r="GN319" s="473">
        <v>0</v>
      </c>
      <c r="GO319" s="473">
        <v>0</v>
      </c>
      <c r="GP319" s="473">
        <v>0</v>
      </c>
      <c r="GQ319" s="473">
        <v>0</v>
      </c>
      <c r="GR319" s="473">
        <v>0</v>
      </c>
      <c r="GS319" s="473">
        <v>0</v>
      </c>
      <c r="GT319" s="473">
        <v>0</v>
      </c>
      <c r="GU319" s="473">
        <v>0</v>
      </c>
      <c r="GV319" s="473">
        <v>0</v>
      </c>
      <c r="GW319" s="473">
        <v>0</v>
      </c>
      <c r="GX319" s="473">
        <v>0</v>
      </c>
      <c r="GY319" s="473">
        <v>0</v>
      </c>
      <c r="GZ319" s="473">
        <v>0</v>
      </c>
      <c r="HA319" s="473">
        <v>0</v>
      </c>
      <c r="HB319" s="473">
        <v>0</v>
      </c>
      <c r="HC319" s="473">
        <v>0</v>
      </c>
      <c r="HD319" s="473">
        <v>0</v>
      </c>
      <c r="HE319" s="473">
        <v>0</v>
      </c>
      <c r="HF319" s="473">
        <v>0</v>
      </c>
      <c r="HG319" s="473">
        <v>0</v>
      </c>
      <c r="HH319" s="473">
        <v>0</v>
      </c>
      <c r="HI319" s="473">
        <v>0</v>
      </c>
      <c r="HJ319" s="473">
        <v>0</v>
      </c>
      <c r="HK319" s="473">
        <v>0</v>
      </c>
      <c r="HL319" s="473">
        <v>0</v>
      </c>
      <c r="HM319" s="473">
        <v>0</v>
      </c>
      <c r="HN319" s="473">
        <v>0</v>
      </c>
      <c r="HO319" s="473">
        <v>0</v>
      </c>
      <c r="HP319" s="473">
        <v>0</v>
      </c>
      <c r="HQ319" s="473">
        <v>0</v>
      </c>
      <c r="HR319" s="473">
        <v>0</v>
      </c>
      <c r="HS319" s="473">
        <v>0</v>
      </c>
      <c r="HT319" s="473">
        <v>0</v>
      </c>
      <c r="HU319" s="473">
        <v>0</v>
      </c>
      <c r="HV319" s="473">
        <v>0</v>
      </c>
      <c r="HW319" s="473">
        <v>0</v>
      </c>
      <c r="HX319" s="473">
        <v>0</v>
      </c>
      <c r="HY319" s="473">
        <v>0</v>
      </c>
      <c r="HZ319" s="473">
        <v>0</v>
      </c>
      <c r="IA319" s="473">
        <v>0</v>
      </c>
      <c r="IB319" s="473">
        <v>0</v>
      </c>
      <c r="IC319" s="473">
        <v>0</v>
      </c>
      <c r="ID319" s="473">
        <v>0</v>
      </c>
      <c r="IE319" s="473">
        <v>0</v>
      </c>
      <c r="IF319" s="473">
        <v>0</v>
      </c>
      <c r="IG319" s="473">
        <v>0</v>
      </c>
      <c r="IH319" s="473">
        <v>0</v>
      </c>
      <c r="II319" s="473">
        <v>0</v>
      </c>
      <c r="IJ319" s="473">
        <v>0</v>
      </c>
      <c r="IK319" s="473">
        <v>0</v>
      </c>
      <c r="IL319" s="473">
        <v>0</v>
      </c>
      <c r="IM319" s="473">
        <v>0</v>
      </c>
      <c r="IN319" s="473">
        <v>0</v>
      </c>
      <c r="IO319" s="473">
        <v>0</v>
      </c>
      <c r="IP319" s="473">
        <v>0</v>
      </c>
      <c r="IQ319" s="473">
        <v>0</v>
      </c>
      <c r="IR319" s="473">
        <v>0</v>
      </c>
      <c r="IS319" s="473">
        <v>0</v>
      </c>
      <c r="IT319" s="473">
        <v>0</v>
      </c>
      <c r="IU319" s="473">
        <v>0</v>
      </c>
      <c r="IV319" s="473">
        <v>0</v>
      </c>
      <c r="IW319" s="473">
        <v>0</v>
      </c>
      <c r="IX319" s="473">
        <v>0</v>
      </c>
      <c r="IY319" s="473">
        <v>0</v>
      </c>
      <c r="IZ319" s="473">
        <v>0</v>
      </c>
      <c r="JA319" s="473">
        <v>0</v>
      </c>
      <c r="JB319" s="473">
        <v>0</v>
      </c>
      <c r="JC319" s="473">
        <v>0</v>
      </c>
      <c r="JD319" s="473">
        <v>0</v>
      </c>
      <c r="JE319" s="473">
        <v>0</v>
      </c>
      <c r="JF319" s="473">
        <v>0</v>
      </c>
      <c r="JG319" s="473">
        <v>0</v>
      </c>
      <c r="JH319" s="473">
        <v>0</v>
      </c>
      <c r="JI319" s="467" t="s">
        <v>1416</v>
      </c>
      <c r="JJ319" s="467" t="s">
        <v>1416</v>
      </c>
      <c r="JK319" s="395"/>
      <c r="JL319" s="395"/>
      <c r="JM319" s="395"/>
      <c r="JN319" s="395"/>
      <c r="JO319" s="395"/>
      <c r="JP319" s="395"/>
      <c r="JQ319" s="395"/>
      <c r="JR319" s="395"/>
      <c r="JS319" s="395"/>
      <c r="JT319" s="395"/>
      <c r="JU319" s="395"/>
      <c r="JV319" s="395"/>
      <c r="JW319" s="395"/>
      <c r="JX319" s="395"/>
      <c r="JY319" s="395"/>
      <c r="JZ319" s="395"/>
      <c r="KA319" s="395"/>
      <c r="KB319" s="395"/>
      <c r="KC319" s="395"/>
      <c r="KD319" s="395"/>
      <c r="KE319" s="395"/>
      <c r="KF319" s="395"/>
      <c r="KG319" s="395"/>
      <c r="KH319" s="395"/>
      <c r="KI319" s="395"/>
      <c r="KJ319" s="395"/>
      <c r="KK319" s="395"/>
      <c r="KL319" s="395"/>
      <c r="KM319" s="395"/>
      <c r="KN319" s="395"/>
      <c r="KO319" s="395"/>
      <c r="KP319" s="395"/>
      <c r="KQ319" s="395"/>
      <c r="KR319" s="395"/>
      <c r="KS319" s="395"/>
      <c r="KT319" s="395"/>
      <c r="KU319" s="395"/>
      <c r="KV319" s="395"/>
      <c r="KW319" s="395"/>
      <c r="KX319" s="395"/>
      <c r="KY319" s="395"/>
      <c r="KZ319" s="395"/>
      <c r="LA319" s="395"/>
      <c r="LB319" s="395"/>
      <c r="LC319" s="395"/>
      <c r="LD319" s="395"/>
      <c r="LE319" s="395"/>
      <c r="LF319" s="395"/>
      <c r="LG319" s="395"/>
      <c r="LH319" s="395"/>
      <c r="LI319" s="395"/>
      <c r="LJ319" s="395"/>
      <c r="LK319" s="395"/>
      <c r="LL319" s="395"/>
      <c r="LM319" s="395"/>
      <c r="LN319" s="395"/>
      <c r="LO319" s="395"/>
      <c r="LP319" s="395"/>
      <c r="LQ319" s="395"/>
      <c r="LR319" s="395"/>
      <c r="LS319" s="395"/>
      <c r="LT319" s="395"/>
      <c r="LU319" s="395"/>
      <c r="LV319" s="395"/>
      <c r="LW319" s="395"/>
      <c r="LX319" s="395"/>
      <c r="LY319" s="395"/>
      <c r="LZ319" s="395"/>
      <c r="MA319" s="395"/>
      <c r="MB319" s="395"/>
      <c r="MC319" s="395"/>
      <c r="MD319" s="395"/>
      <c r="ME319" s="395"/>
      <c r="MF319" s="395"/>
      <c r="MG319" s="395"/>
      <c r="MH319" s="395"/>
      <c r="MI319" s="395"/>
      <c r="MJ319" s="395"/>
      <c r="MK319" s="395"/>
      <c r="ML319" s="395"/>
      <c r="MM319" s="395"/>
      <c r="MN319" s="395"/>
      <c r="MO319" s="395"/>
      <c r="MP319" s="395"/>
      <c r="MQ319" s="395"/>
      <c r="MR319" s="395"/>
      <c r="MS319" s="395"/>
      <c r="MT319" s="395"/>
      <c r="MU319" s="395"/>
      <c r="MV319" s="395"/>
      <c r="MW319" s="395"/>
      <c r="MX319" s="395"/>
      <c r="MY319" s="395"/>
      <c r="MZ319" s="395"/>
      <c r="NA319" s="395"/>
      <c r="NB319" s="395"/>
      <c r="NC319" s="395"/>
      <c r="ND319" s="395"/>
      <c r="NE319" s="395"/>
      <c r="NF319" s="395"/>
      <c r="NG319" s="489"/>
      <c r="NH319" s="475">
        <v>3.5357617589869759</v>
      </c>
      <c r="NI319" s="475">
        <v>29.424609358289615</v>
      </c>
      <c r="NJ319" s="475">
        <v>3.732344799067302</v>
      </c>
      <c r="NK319" s="475">
        <v>4637.074943999999</v>
      </c>
      <c r="NL319" s="475">
        <v>22.289569945639361</v>
      </c>
      <c r="NM319" s="475">
        <v>0.22653299999999998</v>
      </c>
      <c r="NN319" s="475">
        <v>0.65128299999999983</v>
      </c>
      <c r="NO319" s="475">
        <v>6.6072000000000006E-2</v>
      </c>
      <c r="NP319" s="475">
        <v>4.1766061879287067E-2</v>
      </c>
      <c r="NQ319" s="475">
        <v>0.54615740806037161</v>
      </c>
      <c r="NR319" s="475">
        <v>1.8477557874705202</v>
      </c>
      <c r="NS319" s="475">
        <v>0</v>
      </c>
      <c r="NT319" s="475">
        <v>16.673524336228493</v>
      </c>
      <c r="NU319" s="475">
        <v>0.63363821389520802</v>
      </c>
      <c r="NV319" s="475">
        <v>0</v>
      </c>
      <c r="NW319" s="475">
        <v>0.43864224999619167</v>
      </c>
      <c r="NX319" s="475">
        <v>0</v>
      </c>
      <c r="NY319" s="475">
        <v>0</v>
      </c>
      <c r="NZ319" s="475">
        <v>1.122431826230001</v>
      </c>
      <c r="OA319" s="475">
        <v>2.0339999988655457E-2</v>
      </c>
      <c r="OB319" s="475">
        <v>0.25</v>
      </c>
      <c r="OC319" s="475">
        <v>1.2379625865425394</v>
      </c>
      <c r="OD319" s="475">
        <v>6.5657008837512548E-14</v>
      </c>
      <c r="OE319" s="475">
        <v>5.7080841582756611E-13</v>
      </c>
      <c r="OF319" s="475">
        <v>0.1099999964237213</v>
      </c>
      <c r="OG319" s="475">
        <v>6.8544813990592951E-2</v>
      </c>
      <c r="OH319" s="475">
        <v>0.3335187145030184</v>
      </c>
      <c r="OI319" s="475">
        <v>0.11</v>
      </c>
      <c r="OJ319" s="475">
        <v>4.4299999999999999E-2</v>
      </c>
      <c r="OK319" s="475">
        <v>5.6257500000000002E-2</v>
      </c>
      <c r="OL319" s="475">
        <v>0.54636757256116397</v>
      </c>
      <c r="OM319" s="475" t="s">
        <v>1395</v>
      </c>
      <c r="ON319" s="475">
        <v>1</v>
      </c>
      <c r="OO319" s="475">
        <v>308</v>
      </c>
      <c r="OP319" s="490"/>
      <c r="OQ319" s="491" t="s">
        <v>1395</v>
      </c>
      <c r="OR319" s="478" t="s">
        <v>1395</v>
      </c>
      <c r="OS319" s="479">
        <v>989192.99999999988</v>
      </c>
      <c r="OT319" s="479">
        <v>2052</v>
      </c>
      <c r="OU319" s="479" t="s">
        <v>1395</v>
      </c>
      <c r="OV319" s="479" t="s">
        <v>1395</v>
      </c>
      <c r="OW319" s="479">
        <v>0</v>
      </c>
      <c r="OX319" s="479">
        <v>1</v>
      </c>
      <c r="OY319" s="480">
        <v>1</v>
      </c>
      <c r="OZ319" s="480">
        <v>0.53777074794812707</v>
      </c>
      <c r="PA319" s="481"/>
      <c r="PB319" s="482">
        <v>3.5357617589869759</v>
      </c>
      <c r="PC319" s="483"/>
      <c r="PD319" s="478">
        <v>296.53313231452682</v>
      </c>
      <c r="PE319" s="479">
        <v>1.7932594491808469E-10</v>
      </c>
      <c r="PF319" s="479">
        <v>388.92000266520262</v>
      </c>
      <c r="PG319" s="480">
        <v>3.5357617589869759</v>
      </c>
      <c r="PH319" s="483"/>
      <c r="PI319" s="478">
        <v>3.5357617589869759</v>
      </c>
      <c r="PJ319" s="479">
        <v>172250</v>
      </c>
      <c r="PK319" s="479">
        <v>575</v>
      </c>
      <c r="PL319" s="479">
        <v>2.4411277692226636</v>
      </c>
      <c r="PM319" s="484">
        <v>36</v>
      </c>
      <c r="PN319" s="479">
        <v>6084</v>
      </c>
      <c r="PO319" s="485">
        <v>2049</v>
      </c>
      <c r="PP319" s="479">
        <v>33</v>
      </c>
      <c r="PQ319" s="479">
        <v>0</v>
      </c>
      <c r="PR319" s="486" t="s">
        <v>2230</v>
      </c>
      <c r="PS319" s="486" t="s">
        <v>1595</v>
      </c>
      <c r="PT319" s="479">
        <v>1</v>
      </c>
      <c r="PU319" s="487" t="s">
        <v>2229</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row>
    <row r="320" spans="1:457" x14ac:dyDescent="0.35">
      <c r="A320" s="459" t="s">
        <v>2231</v>
      </c>
      <c r="B320" s="460">
        <v>5.9768895282096395</v>
      </c>
      <c r="C320" s="488">
        <f>NPV(About!A$94,'H2 Data'!AE$2:BH$2)/30*AB320+B320</f>
        <v>5.9768895282096395</v>
      </c>
      <c r="D320" s="462" t="s">
        <v>1592</v>
      </c>
      <c r="E320" s="463" t="s">
        <v>2231</v>
      </c>
      <c r="F320" s="463" t="s">
        <v>1391</v>
      </c>
      <c r="G320" s="463" t="s">
        <v>1392</v>
      </c>
      <c r="H320" s="463" t="s">
        <v>2173</v>
      </c>
      <c r="I320" s="463" t="s">
        <v>2232</v>
      </c>
      <c r="J320" s="464">
        <v>2025</v>
      </c>
      <c r="K320" s="465">
        <v>100</v>
      </c>
      <c r="L320" s="466">
        <v>0.35</v>
      </c>
      <c r="M320" s="466">
        <v>2.3300000000000001E-2</v>
      </c>
      <c r="N320" s="466">
        <v>0.25</v>
      </c>
      <c r="O320" s="471">
        <v>0.11</v>
      </c>
      <c r="P320" s="465">
        <v>1</v>
      </c>
      <c r="Q320" s="465">
        <v>2</v>
      </c>
      <c r="R320" s="465">
        <v>30</v>
      </c>
      <c r="S320" s="467" t="s">
        <v>1395</v>
      </c>
      <c r="T320" s="468">
        <v>100238.00000000001</v>
      </c>
      <c r="U320" s="468">
        <v>988059</v>
      </c>
      <c r="V320" s="468">
        <v>343673</v>
      </c>
      <c r="W320" s="468">
        <v>28639.000000000004</v>
      </c>
      <c r="X320" s="465">
        <v>0</v>
      </c>
      <c r="Y320" s="469" t="s">
        <v>2233</v>
      </c>
      <c r="Z320" s="470">
        <v>19.48</v>
      </c>
      <c r="AA320" s="469" t="s">
        <v>1397</v>
      </c>
      <c r="AB320" s="465">
        <v>0</v>
      </c>
      <c r="AC320" s="466">
        <v>0</v>
      </c>
      <c r="AD320" s="466">
        <v>0.48</v>
      </c>
      <c r="AE320" s="466">
        <v>0.48</v>
      </c>
      <c r="AF320" s="467" t="s">
        <v>1398</v>
      </c>
      <c r="AG320" s="465">
        <v>497.71</v>
      </c>
      <c r="AH320" s="465">
        <v>497.71</v>
      </c>
      <c r="AI320" s="465">
        <v>497.71</v>
      </c>
      <c r="AJ320" s="465">
        <v>30</v>
      </c>
      <c r="AK320" s="469" t="s">
        <v>1399</v>
      </c>
      <c r="AL320" s="466">
        <v>0.91</v>
      </c>
      <c r="AM320" s="466">
        <v>0.01</v>
      </c>
      <c r="AN320" s="469" t="s">
        <v>1400</v>
      </c>
      <c r="AO320" s="466"/>
      <c r="AP320" s="466"/>
      <c r="AQ320" s="466"/>
      <c r="AR320" s="466"/>
      <c r="AS320" s="466"/>
      <c r="AT320" s="466"/>
      <c r="AU320" s="466"/>
      <c r="AV320" s="466"/>
      <c r="AW320" s="466"/>
      <c r="AX320" s="466"/>
      <c r="AY320" s="466"/>
      <c r="AZ320" s="466"/>
      <c r="BA320" s="466"/>
      <c r="BB320" s="466"/>
      <c r="BC320" s="466"/>
      <c r="BD320" s="466"/>
      <c r="BE320" s="466"/>
      <c r="BF320" s="466"/>
      <c r="BG320" s="466"/>
      <c r="BH320" s="466"/>
      <c r="BI320" s="466"/>
      <c r="BJ320" s="466"/>
      <c r="BK320" s="466"/>
      <c r="BL320" s="466"/>
      <c r="BM320" s="466"/>
      <c r="BN320" s="466"/>
      <c r="BO320" s="466"/>
      <c r="BP320" s="466"/>
      <c r="BQ320" s="466"/>
      <c r="BR320" s="466"/>
      <c r="BS320" s="466"/>
      <c r="BT320" s="466"/>
      <c r="BU320" s="466"/>
      <c r="BV320" s="466"/>
      <c r="BW320" s="466"/>
      <c r="BX320" s="466"/>
      <c r="BY320" s="466"/>
      <c r="BZ320" s="466"/>
      <c r="CA320" s="466"/>
      <c r="CB320" s="466"/>
      <c r="CC320" s="466"/>
      <c r="CD320" s="466"/>
      <c r="CE320" s="466"/>
      <c r="CF320" s="466"/>
      <c r="CG320" s="466"/>
      <c r="CH320" s="466"/>
      <c r="CI320" s="466"/>
      <c r="CJ320" s="466"/>
      <c r="CK320" s="466"/>
      <c r="CL320" s="466"/>
      <c r="CM320" s="466"/>
      <c r="CN320" s="466"/>
      <c r="CO320" s="466"/>
      <c r="CP320" s="466"/>
      <c r="CQ320" s="466"/>
      <c r="CR320" s="466"/>
      <c r="CS320" s="466"/>
      <c r="CT320" s="466"/>
      <c r="CU320" s="466"/>
      <c r="CV320" s="466"/>
      <c r="CW320" s="466"/>
      <c r="CX320" s="466"/>
      <c r="CY320" s="466"/>
      <c r="CZ320" s="466"/>
      <c r="DA320" s="466"/>
      <c r="DB320" s="466"/>
      <c r="DC320" s="466"/>
      <c r="DD320" s="466"/>
      <c r="DE320" s="466"/>
      <c r="DF320" s="466"/>
      <c r="DG320" s="466"/>
      <c r="DH320" s="466"/>
      <c r="DI320" s="466"/>
      <c r="DJ320" s="466"/>
      <c r="DK320" s="466"/>
      <c r="DL320" s="466"/>
      <c r="DM320" s="466"/>
      <c r="DN320" s="466"/>
      <c r="DO320" s="466"/>
      <c r="DP320" s="466"/>
      <c r="DQ320" s="466"/>
      <c r="DR320" s="466"/>
      <c r="DS320" s="466"/>
      <c r="DT320" s="466"/>
      <c r="DU320" s="466"/>
      <c r="DV320" s="466"/>
      <c r="DW320" s="471"/>
      <c r="DX320" s="466"/>
      <c r="DY320" s="466"/>
      <c r="DZ320" s="466"/>
      <c r="EA320" s="466"/>
      <c r="EB320" s="466"/>
      <c r="EC320" s="466"/>
      <c r="ED320" s="466"/>
      <c r="EE320" s="466"/>
      <c r="EF320" s="466"/>
      <c r="EG320" s="466"/>
      <c r="EH320" s="466"/>
      <c r="EI320" s="466"/>
      <c r="EJ320" s="466"/>
      <c r="EK320" s="465"/>
      <c r="EL320" s="465"/>
      <c r="EM320" s="465"/>
      <c r="EN320" s="465"/>
      <c r="EO320" s="466"/>
      <c r="EP320" s="466"/>
      <c r="EQ320" s="466"/>
      <c r="ER320" s="465"/>
      <c r="ES320" s="465"/>
      <c r="ET320" s="465"/>
      <c r="EU320" s="465"/>
      <c r="EV320" s="465"/>
      <c r="EW320" s="467"/>
      <c r="EX320" s="467" t="s">
        <v>1401</v>
      </c>
      <c r="EY320" s="467">
        <v>0</v>
      </c>
      <c r="EZ320" s="467">
        <v>0</v>
      </c>
      <c r="FA320" s="467">
        <v>0</v>
      </c>
      <c r="FB320" s="469" t="s">
        <v>1402</v>
      </c>
      <c r="FC320" s="467">
        <v>100</v>
      </c>
      <c r="FD320" s="469" t="s">
        <v>2175</v>
      </c>
      <c r="FE320" s="467">
        <v>0</v>
      </c>
      <c r="FF320" s="469" t="s">
        <v>1404</v>
      </c>
      <c r="FG320" s="467">
        <v>0</v>
      </c>
      <c r="FH320" s="469" t="s">
        <v>1405</v>
      </c>
      <c r="FI320" s="467">
        <v>0</v>
      </c>
      <c r="FJ320" s="469" t="s">
        <v>1405</v>
      </c>
      <c r="FK320" s="467">
        <v>0</v>
      </c>
      <c r="FL320" s="472">
        <v>1</v>
      </c>
      <c r="FM320" s="473">
        <v>0</v>
      </c>
      <c r="FN320" s="473">
        <v>0</v>
      </c>
      <c r="FO320" s="473">
        <v>0</v>
      </c>
      <c r="FP320" s="473">
        <v>0</v>
      </c>
      <c r="FQ320" s="473">
        <v>0</v>
      </c>
      <c r="FR320" s="473">
        <v>0</v>
      </c>
      <c r="FS320" s="473">
        <v>0</v>
      </c>
      <c r="FT320" s="473">
        <v>0</v>
      </c>
      <c r="FU320" s="473">
        <v>0</v>
      </c>
      <c r="FV320" s="473">
        <v>132349</v>
      </c>
      <c r="FW320" s="473">
        <v>0</v>
      </c>
      <c r="FX320" s="473">
        <v>0</v>
      </c>
      <c r="FY320" s="473">
        <v>0</v>
      </c>
      <c r="FZ320" s="473">
        <v>0</v>
      </c>
      <c r="GA320" s="473">
        <v>0</v>
      </c>
      <c r="GB320" s="473">
        <v>0</v>
      </c>
      <c r="GC320" s="473">
        <v>0</v>
      </c>
      <c r="GD320" s="473">
        <v>0</v>
      </c>
      <c r="GE320" s="473">
        <v>0</v>
      </c>
      <c r="GF320" s="473">
        <v>94507</v>
      </c>
      <c r="GG320" s="473">
        <v>0</v>
      </c>
      <c r="GH320" s="473">
        <v>0</v>
      </c>
      <c r="GI320" s="473">
        <v>0</v>
      </c>
      <c r="GJ320" s="473">
        <v>0</v>
      </c>
      <c r="GK320" s="473">
        <v>0</v>
      </c>
      <c r="GL320" s="473">
        <v>0</v>
      </c>
      <c r="GM320" s="473">
        <v>0</v>
      </c>
      <c r="GN320" s="473">
        <v>0</v>
      </c>
      <c r="GO320" s="473">
        <v>0</v>
      </c>
      <c r="GP320" s="473">
        <v>0</v>
      </c>
      <c r="GQ320" s="473">
        <v>0</v>
      </c>
      <c r="GR320" s="473">
        <v>0</v>
      </c>
      <c r="GS320" s="473">
        <v>0</v>
      </c>
      <c r="GT320" s="473">
        <v>0</v>
      </c>
      <c r="GU320" s="473">
        <v>0</v>
      </c>
      <c r="GV320" s="473">
        <v>0</v>
      </c>
      <c r="GW320" s="473">
        <v>0</v>
      </c>
      <c r="GX320" s="473">
        <v>0</v>
      </c>
      <c r="GY320" s="473">
        <v>0</v>
      </c>
      <c r="GZ320" s="473">
        <v>0</v>
      </c>
      <c r="HA320" s="473">
        <v>0</v>
      </c>
      <c r="HB320" s="473">
        <v>0</v>
      </c>
      <c r="HC320" s="473">
        <v>0</v>
      </c>
      <c r="HD320" s="473">
        <v>0</v>
      </c>
      <c r="HE320" s="473">
        <v>0</v>
      </c>
      <c r="HF320" s="473">
        <v>0</v>
      </c>
      <c r="HG320" s="473">
        <v>0</v>
      </c>
      <c r="HH320" s="473">
        <v>0</v>
      </c>
      <c r="HI320" s="473">
        <v>0</v>
      </c>
      <c r="HJ320" s="473">
        <v>0</v>
      </c>
      <c r="HK320" s="473">
        <v>0</v>
      </c>
      <c r="HL320" s="473">
        <v>0</v>
      </c>
      <c r="HM320" s="473">
        <v>0</v>
      </c>
      <c r="HN320" s="473">
        <v>0</v>
      </c>
      <c r="HO320" s="473">
        <v>0</v>
      </c>
      <c r="HP320" s="473">
        <v>0</v>
      </c>
      <c r="HQ320" s="473">
        <v>0</v>
      </c>
      <c r="HR320" s="473">
        <v>0</v>
      </c>
      <c r="HS320" s="473">
        <v>0</v>
      </c>
      <c r="HT320" s="473">
        <v>0</v>
      </c>
      <c r="HU320" s="473">
        <v>0</v>
      </c>
      <c r="HV320" s="473">
        <v>0</v>
      </c>
      <c r="HW320" s="473">
        <v>0</v>
      </c>
      <c r="HX320" s="473">
        <v>0</v>
      </c>
      <c r="HY320" s="473">
        <v>0</v>
      </c>
      <c r="HZ320" s="473">
        <v>0</v>
      </c>
      <c r="IA320" s="473">
        <v>0</v>
      </c>
      <c r="IB320" s="473">
        <v>0</v>
      </c>
      <c r="IC320" s="473">
        <v>0</v>
      </c>
      <c r="ID320" s="473">
        <v>0</v>
      </c>
      <c r="IE320" s="473">
        <v>0</v>
      </c>
      <c r="IF320" s="473">
        <v>0</v>
      </c>
      <c r="IG320" s="473">
        <v>0</v>
      </c>
      <c r="IH320" s="473">
        <v>0</v>
      </c>
      <c r="II320" s="473">
        <v>0</v>
      </c>
      <c r="IJ320" s="473">
        <v>0</v>
      </c>
      <c r="IK320" s="473">
        <v>0</v>
      </c>
      <c r="IL320" s="473">
        <v>0</v>
      </c>
      <c r="IM320" s="473">
        <v>0</v>
      </c>
      <c r="IN320" s="473">
        <v>0</v>
      </c>
      <c r="IO320" s="473">
        <v>0</v>
      </c>
      <c r="IP320" s="473">
        <v>0</v>
      </c>
      <c r="IQ320" s="473">
        <v>0</v>
      </c>
      <c r="IR320" s="473">
        <v>0</v>
      </c>
      <c r="IS320" s="473">
        <v>0</v>
      </c>
      <c r="IT320" s="473">
        <v>0</v>
      </c>
      <c r="IU320" s="473">
        <v>0</v>
      </c>
      <c r="IV320" s="473">
        <v>0</v>
      </c>
      <c r="IW320" s="473">
        <v>0</v>
      </c>
      <c r="IX320" s="473">
        <v>0</v>
      </c>
      <c r="IY320" s="473">
        <v>0</v>
      </c>
      <c r="IZ320" s="473">
        <v>0</v>
      </c>
      <c r="JA320" s="473">
        <v>0</v>
      </c>
      <c r="JB320" s="473">
        <v>0</v>
      </c>
      <c r="JC320" s="473">
        <v>0</v>
      </c>
      <c r="JD320" s="473">
        <v>0</v>
      </c>
      <c r="JE320" s="473">
        <v>0</v>
      </c>
      <c r="JF320" s="473">
        <v>0</v>
      </c>
      <c r="JG320" s="473">
        <v>0</v>
      </c>
      <c r="JH320" s="473">
        <v>0</v>
      </c>
      <c r="JI320" s="467" t="s">
        <v>1406</v>
      </c>
      <c r="JJ320" s="467" t="s">
        <v>1406</v>
      </c>
      <c r="JK320" s="395"/>
      <c r="JL320" s="395"/>
      <c r="JM320" s="395"/>
      <c r="JN320" s="395"/>
      <c r="JO320" s="395"/>
      <c r="JP320" s="395"/>
      <c r="JQ320" s="395"/>
      <c r="JR320" s="395"/>
      <c r="JS320" s="395"/>
      <c r="JT320" s="395"/>
      <c r="JU320" s="395"/>
      <c r="JV320" s="395"/>
      <c r="JW320" s="395"/>
      <c r="JX320" s="395"/>
      <c r="JY320" s="395"/>
      <c r="JZ320" s="395"/>
      <c r="KA320" s="395"/>
      <c r="KB320" s="395"/>
      <c r="KC320" s="395"/>
      <c r="KD320" s="395"/>
      <c r="KE320" s="395"/>
      <c r="KF320" s="395"/>
      <c r="KG320" s="395"/>
      <c r="KH320" s="395"/>
      <c r="KI320" s="395"/>
      <c r="KJ320" s="395"/>
      <c r="KK320" s="395"/>
      <c r="KL320" s="395"/>
      <c r="KM320" s="395"/>
      <c r="KN320" s="395"/>
      <c r="KO320" s="395"/>
      <c r="KP320" s="395"/>
      <c r="KQ320" s="395"/>
      <c r="KR320" s="395"/>
      <c r="KS320" s="395"/>
      <c r="KT320" s="395"/>
      <c r="KU320" s="395"/>
      <c r="KV320" s="395"/>
      <c r="KW320" s="395"/>
      <c r="KX320" s="395"/>
      <c r="KY320" s="395"/>
      <c r="KZ320" s="395"/>
      <c r="LA320" s="395"/>
      <c r="LB320" s="395"/>
      <c r="LC320" s="395"/>
      <c r="LD320" s="395"/>
      <c r="LE320" s="395"/>
      <c r="LF320" s="395"/>
      <c r="LG320" s="395"/>
      <c r="LH320" s="395"/>
      <c r="LI320" s="395"/>
      <c r="LJ320" s="395"/>
      <c r="LK320" s="395"/>
      <c r="LL320" s="395"/>
      <c r="LM320" s="395"/>
      <c r="LN320" s="395"/>
      <c r="LO320" s="395"/>
      <c r="LP320" s="395"/>
      <c r="LQ320" s="395"/>
      <c r="LR320" s="395"/>
      <c r="LS320" s="395"/>
      <c r="LT320" s="395"/>
      <c r="LU320" s="395"/>
      <c r="LV320" s="395"/>
      <c r="LW320" s="395"/>
      <c r="LX320" s="395"/>
      <c r="LY320" s="395"/>
      <c r="LZ320" s="395"/>
      <c r="MA320" s="395"/>
      <c r="MB320" s="395"/>
      <c r="MC320" s="395"/>
      <c r="MD320" s="395"/>
      <c r="ME320" s="395"/>
      <c r="MF320" s="395"/>
      <c r="MG320" s="395"/>
      <c r="MH320" s="395"/>
      <c r="MI320" s="395"/>
      <c r="MJ320" s="395"/>
      <c r="MK320" s="395"/>
      <c r="ML320" s="395"/>
      <c r="MM320" s="395"/>
      <c r="MN320" s="395"/>
      <c r="MO320" s="395"/>
      <c r="MP320" s="395"/>
      <c r="MQ320" s="395"/>
      <c r="MR320" s="395"/>
      <c r="MS320" s="395"/>
      <c r="MT320" s="395"/>
      <c r="MU320" s="395"/>
      <c r="MV320" s="395"/>
      <c r="MW320" s="395"/>
      <c r="MX320" s="395"/>
      <c r="MY320" s="395"/>
      <c r="MZ320" s="395"/>
      <c r="NA320" s="395"/>
      <c r="NB320" s="395"/>
      <c r="NC320" s="395"/>
      <c r="ND320" s="395"/>
      <c r="NE320" s="395"/>
      <c r="NF320" s="395"/>
      <c r="NG320" s="489"/>
      <c r="NH320" s="475">
        <v>5.9768895282096395</v>
      </c>
      <c r="NI320" s="475">
        <v>18.325143293490754</v>
      </c>
      <c r="NJ320" s="475">
        <v>3.5211397639664792</v>
      </c>
      <c r="NK320" s="475">
        <v>1415.637440520703</v>
      </c>
      <c r="NL320" s="475">
        <v>11.555914519315483</v>
      </c>
      <c r="NM320" s="475">
        <v>0.34367300000000001</v>
      </c>
      <c r="NN320" s="475">
        <v>0.98805900000000002</v>
      </c>
      <c r="NO320" s="475">
        <v>0.10023800000000001</v>
      </c>
      <c r="NP320" s="475">
        <v>3.1815184019199291E-2</v>
      </c>
      <c r="NQ320" s="475">
        <v>0.65053939970236863</v>
      </c>
      <c r="NR320" s="475">
        <v>1.1679041169574353</v>
      </c>
      <c r="NS320" s="475">
        <v>0</v>
      </c>
      <c r="NT320" s="475">
        <v>4.9758111952998378</v>
      </c>
      <c r="NU320" s="475">
        <v>8.8460878773403175E-3</v>
      </c>
      <c r="NV320" s="475">
        <v>0</v>
      </c>
      <c r="NW320" s="475">
        <v>0.87191707986962619</v>
      </c>
      <c r="NX320" s="475">
        <v>0</v>
      </c>
      <c r="NY320" s="475">
        <v>0</v>
      </c>
      <c r="NZ320" s="475">
        <v>2.4334105115704787</v>
      </c>
      <c r="OA320" s="475">
        <v>2.2669191919365023E-2</v>
      </c>
      <c r="OB320" s="475">
        <v>0.25</v>
      </c>
      <c r="OC320" s="475">
        <v>2.0163425266437112</v>
      </c>
      <c r="OD320" s="475">
        <v>1.059706060552058E-12</v>
      </c>
      <c r="OE320" s="475">
        <v>9.2128646792845224E-12</v>
      </c>
      <c r="OF320" s="475">
        <v>0.1099999964237213</v>
      </c>
      <c r="OG320" s="475">
        <v>8.4617039561271673E-2</v>
      </c>
      <c r="OH320" s="475">
        <v>0.31481915297793756</v>
      </c>
      <c r="OI320" s="475">
        <v>0.11</v>
      </c>
      <c r="OJ320" s="475">
        <v>4.9771000000000003E-2</v>
      </c>
      <c r="OK320" s="475">
        <v>7.511756E-2</v>
      </c>
      <c r="OL320" s="475">
        <v>0.92610481721912519</v>
      </c>
      <c r="OM320" s="475" t="s">
        <v>1395</v>
      </c>
      <c r="ON320" s="475">
        <v>1</v>
      </c>
      <c r="OO320" s="475">
        <v>309</v>
      </c>
      <c r="OP320" s="490"/>
      <c r="OQ320" s="491" t="s">
        <v>1395</v>
      </c>
      <c r="OR320" s="478" t="s">
        <v>1395</v>
      </c>
      <c r="OS320" s="479">
        <v>1687465</v>
      </c>
      <c r="OT320" s="479">
        <v>2025</v>
      </c>
      <c r="OU320" s="479" t="s">
        <v>1395</v>
      </c>
      <c r="OV320" s="479" t="s">
        <v>1395</v>
      </c>
      <c r="OW320" s="479">
        <v>0</v>
      </c>
      <c r="OX320" s="479">
        <v>1</v>
      </c>
      <c r="OY320" s="480">
        <v>1</v>
      </c>
      <c r="OZ320" s="480">
        <v>0.92610481721912519</v>
      </c>
      <c r="PA320" s="481"/>
      <c r="PB320" s="482">
        <v>5.9768895282096395</v>
      </c>
      <c r="PC320" s="483"/>
      <c r="PD320" s="478">
        <v>132.61543151132707</v>
      </c>
      <c r="PE320" s="479">
        <v>8.5320783598733267E-10</v>
      </c>
      <c r="PF320" s="479">
        <v>186.73445270885233</v>
      </c>
      <c r="PG320" s="480">
        <v>5.9768895282096395</v>
      </c>
      <c r="PH320" s="483"/>
      <c r="PI320" s="478">
        <v>5.9768895282096395</v>
      </c>
      <c r="PJ320" s="479">
        <v>172350</v>
      </c>
      <c r="PK320" s="479">
        <v>100</v>
      </c>
      <c r="PL320" s="479">
        <v>-1.0433178778506695</v>
      </c>
      <c r="PM320" s="484">
        <v>36</v>
      </c>
      <c r="PN320" s="479">
        <v>6048</v>
      </c>
      <c r="PO320" s="485">
        <v>2022</v>
      </c>
      <c r="PP320" s="479">
        <v>33</v>
      </c>
      <c r="PQ320" s="479">
        <v>0</v>
      </c>
      <c r="PR320" s="486" t="s">
        <v>2234</v>
      </c>
      <c r="PS320" s="486" t="s">
        <v>1657</v>
      </c>
      <c r="PT320" s="479">
        <v>1</v>
      </c>
      <c r="PU320" s="487" t="s">
        <v>2231</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row>
    <row r="321" spans="1:457" x14ac:dyDescent="0.35">
      <c r="A321" s="459" t="s">
        <v>2235</v>
      </c>
      <c r="B321" s="460">
        <v>4.9335716503589699</v>
      </c>
      <c r="C321" s="488">
        <f>NPV(About!A$94,'H2 Data'!AE$2:BH$2)/30*AB321+B321</f>
        <v>4.9335716503589699</v>
      </c>
      <c r="D321" s="462" t="s">
        <v>1592</v>
      </c>
      <c r="E321" s="463" t="s">
        <v>2235</v>
      </c>
      <c r="F321" s="463" t="s">
        <v>1391</v>
      </c>
      <c r="G321" s="463" t="s">
        <v>1392</v>
      </c>
      <c r="H321" s="463" t="s">
        <v>2173</v>
      </c>
      <c r="I321" s="463" t="s">
        <v>2232</v>
      </c>
      <c r="J321" s="464">
        <v>2026</v>
      </c>
      <c r="K321" s="465">
        <v>100</v>
      </c>
      <c r="L321" s="466">
        <v>0.38</v>
      </c>
      <c r="M321" s="466">
        <v>2.3300000000000001E-2</v>
      </c>
      <c r="N321" s="466">
        <v>0.25</v>
      </c>
      <c r="O321" s="471">
        <v>0.11</v>
      </c>
      <c r="P321" s="465">
        <v>1</v>
      </c>
      <c r="Q321" s="465">
        <v>2</v>
      </c>
      <c r="R321" s="465">
        <v>30</v>
      </c>
      <c r="S321" s="467" t="s">
        <v>1395</v>
      </c>
      <c r="T321" s="468">
        <v>89014</v>
      </c>
      <c r="U321" s="468">
        <v>877428</v>
      </c>
      <c r="V321" s="468">
        <v>305192</v>
      </c>
      <c r="W321" s="468">
        <v>25433</v>
      </c>
      <c r="X321" s="465">
        <v>0</v>
      </c>
      <c r="Y321" s="469" t="s">
        <v>2233</v>
      </c>
      <c r="Z321" s="470">
        <v>19.739999999999998</v>
      </c>
      <c r="AA321" s="469" t="s">
        <v>1397</v>
      </c>
      <c r="AB321" s="465">
        <v>0</v>
      </c>
      <c r="AC321" s="466">
        <v>0</v>
      </c>
      <c r="AD321" s="466">
        <v>0.52</v>
      </c>
      <c r="AE321" s="466">
        <v>0.52</v>
      </c>
      <c r="AF321" s="467" t="s">
        <v>1398</v>
      </c>
      <c r="AG321" s="465">
        <v>483.875</v>
      </c>
      <c r="AH321" s="465">
        <v>483.875</v>
      </c>
      <c r="AI321" s="465">
        <v>483.875</v>
      </c>
      <c r="AJ321" s="465">
        <v>30</v>
      </c>
      <c r="AK321" s="469" t="s">
        <v>1399</v>
      </c>
      <c r="AL321" s="466">
        <v>0.91</v>
      </c>
      <c r="AM321" s="466">
        <v>0.01</v>
      </c>
      <c r="AN321" s="469" t="s">
        <v>1400</v>
      </c>
      <c r="AO321" s="466"/>
      <c r="AP321" s="466"/>
      <c r="AQ321" s="466"/>
      <c r="AR321" s="466"/>
      <c r="AS321" s="466"/>
      <c r="AT321" s="466"/>
      <c r="AU321" s="466"/>
      <c r="AV321" s="466"/>
      <c r="AW321" s="466"/>
      <c r="AX321" s="466"/>
      <c r="AY321" s="466"/>
      <c r="AZ321" s="466"/>
      <c r="BA321" s="466"/>
      <c r="BB321" s="466"/>
      <c r="BC321" s="466"/>
      <c r="BD321" s="466"/>
      <c r="BE321" s="466"/>
      <c r="BF321" s="466"/>
      <c r="BG321" s="466"/>
      <c r="BH321" s="466"/>
      <c r="BI321" s="466"/>
      <c r="BJ321" s="466"/>
      <c r="BK321" s="466"/>
      <c r="BL321" s="466"/>
      <c r="BM321" s="466"/>
      <c r="BN321" s="466"/>
      <c r="BO321" s="466"/>
      <c r="BP321" s="466"/>
      <c r="BQ321" s="466"/>
      <c r="BR321" s="466"/>
      <c r="BS321" s="466"/>
      <c r="BT321" s="466"/>
      <c r="BU321" s="466"/>
      <c r="BV321" s="466"/>
      <c r="BW321" s="466"/>
      <c r="BX321" s="466"/>
      <c r="BY321" s="466"/>
      <c r="BZ321" s="466"/>
      <c r="CA321" s="466"/>
      <c r="CB321" s="466"/>
      <c r="CC321" s="466"/>
      <c r="CD321" s="466"/>
      <c r="CE321" s="466"/>
      <c r="CF321" s="466"/>
      <c r="CG321" s="466"/>
      <c r="CH321" s="466"/>
      <c r="CI321" s="466"/>
      <c r="CJ321" s="466"/>
      <c r="CK321" s="466"/>
      <c r="CL321" s="466"/>
      <c r="CM321" s="466"/>
      <c r="CN321" s="466"/>
      <c r="CO321" s="466"/>
      <c r="CP321" s="466"/>
      <c r="CQ321" s="466"/>
      <c r="CR321" s="466"/>
      <c r="CS321" s="466"/>
      <c r="CT321" s="466"/>
      <c r="CU321" s="466"/>
      <c r="CV321" s="466"/>
      <c r="CW321" s="466"/>
      <c r="CX321" s="466"/>
      <c r="CY321" s="466"/>
      <c r="CZ321" s="466"/>
      <c r="DA321" s="466"/>
      <c r="DB321" s="466"/>
      <c r="DC321" s="466"/>
      <c r="DD321" s="466"/>
      <c r="DE321" s="466"/>
      <c r="DF321" s="466"/>
      <c r="DG321" s="466"/>
      <c r="DH321" s="466"/>
      <c r="DI321" s="466"/>
      <c r="DJ321" s="466"/>
      <c r="DK321" s="466"/>
      <c r="DL321" s="466"/>
      <c r="DM321" s="466"/>
      <c r="DN321" s="466"/>
      <c r="DO321" s="466"/>
      <c r="DP321" s="466"/>
      <c r="DQ321" s="466"/>
      <c r="DR321" s="466"/>
      <c r="DS321" s="466"/>
      <c r="DT321" s="466"/>
      <c r="DU321" s="466"/>
      <c r="DV321" s="466"/>
      <c r="DW321" s="471"/>
      <c r="DX321" s="466"/>
      <c r="DY321" s="466"/>
      <c r="DZ321" s="466"/>
      <c r="EA321" s="466"/>
      <c r="EB321" s="466"/>
      <c r="EC321" s="466"/>
      <c r="ED321" s="466"/>
      <c r="EE321" s="466"/>
      <c r="EF321" s="466"/>
      <c r="EG321" s="466"/>
      <c r="EH321" s="466"/>
      <c r="EI321" s="466"/>
      <c r="EJ321" s="466"/>
      <c r="EK321" s="465"/>
      <c r="EL321" s="465"/>
      <c r="EM321" s="465"/>
      <c r="EN321" s="465"/>
      <c r="EO321" s="466"/>
      <c r="EP321" s="466"/>
      <c r="EQ321" s="466"/>
      <c r="ER321" s="465"/>
      <c r="ES321" s="465"/>
      <c r="ET321" s="465"/>
      <c r="EU321" s="465"/>
      <c r="EV321" s="465"/>
      <c r="EW321" s="467"/>
      <c r="EX321" s="467" t="s">
        <v>1401</v>
      </c>
      <c r="EY321" s="467">
        <v>0</v>
      </c>
      <c r="EZ321" s="467">
        <v>0</v>
      </c>
      <c r="FA321" s="467">
        <v>0</v>
      </c>
      <c r="FB321" s="469" t="s">
        <v>1402</v>
      </c>
      <c r="FC321" s="467">
        <v>100</v>
      </c>
      <c r="FD321" s="469" t="s">
        <v>2175</v>
      </c>
      <c r="FE321" s="467">
        <v>0</v>
      </c>
      <c r="FF321" s="469" t="s">
        <v>1404</v>
      </c>
      <c r="FG321" s="467">
        <v>0</v>
      </c>
      <c r="FH321" s="469" t="s">
        <v>1405</v>
      </c>
      <c r="FI321" s="467">
        <v>0</v>
      </c>
      <c r="FJ321" s="469" t="s">
        <v>1405</v>
      </c>
      <c r="FK321" s="467">
        <v>0</v>
      </c>
      <c r="FL321" s="472">
        <v>1</v>
      </c>
      <c r="FM321" s="473">
        <v>0</v>
      </c>
      <c r="FN321" s="473">
        <v>0</v>
      </c>
      <c r="FO321" s="473">
        <v>0</v>
      </c>
      <c r="FP321" s="473">
        <v>0</v>
      </c>
      <c r="FQ321" s="473">
        <v>0</v>
      </c>
      <c r="FR321" s="473">
        <v>0</v>
      </c>
      <c r="FS321" s="473">
        <v>0</v>
      </c>
      <c r="FT321" s="473">
        <v>0</v>
      </c>
      <c r="FU321" s="473">
        <v>0</v>
      </c>
      <c r="FV321" s="473">
        <v>125256</v>
      </c>
      <c r="FW321" s="473">
        <v>0</v>
      </c>
      <c r="FX321" s="473">
        <v>0</v>
      </c>
      <c r="FY321" s="473">
        <v>0</v>
      </c>
      <c r="FZ321" s="473">
        <v>0</v>
      </c>
      <c r="GA321" s="473">
        <v>0</v>
      </c>
      <c r="GB321" s="473">
        <v>0</v>
      </c>
      <c r="GC321" s="473">
        <v>0</v>
      </c>
      <c r="GD321" s="473">
        <v>0</v>
      </c>
      <c r="GE321" s="473">
        <v>0</v>
      </c>
      <c r="GF321" s="473">
        <v>93222.999999999985</v>
      </c>
      <c r="GG321" s="473">
        <v>0</v>
      </c>
      <c r="GH321" s="473">
        <v>0</v>
      </c>
      <c r="GI321" s="473">
        <v>0</v>
      </c>
      <c r="GJ321" s="473">
        <v>0</v>
      </c>
      <c r="GK321" s="473">
        <v>0</v>
      </c>
      <c r="GL321" s="473">
        <v>0</v>
      </c>
      <c r="GM321" s="473">
        <v>0</v>
      </c>
      <c r="GN321" s="473">
        <v>0</v>
      </c>
      <c r="GO321" s="473">
        <v>0</v>
      </c>
      <c r="GP321" s="473">
        <v>0</v>
      </c>
      <c r="GQ321" s="473">
        <v>0</v>
      </c>
      <c r="GR321" s="473">
        <v>0</v>
      </c>
      <c r="GS321" s="473">
        <v>0</v>
      </c>
      <c r="GT321" s="473">
        <v>0</v>
      </c>
      <c r="GU321" s="473">
        <v>0</v>
      </c>
      <c r="GV321" s="473">
        <v>0</v>
      </c>
      <c r="GW321" s="473">
        <v>0</v>
      </c>
      <c r="GX321" s="473">
        <v>0</v>
      </c>
      <c r="GY321" s="473">
        <v>0</v>
      </c>
      <c r="GZ321" s="473">
        <v>0</v>
      </c>
      <c r="HA321" s="473">
        <v>0</v>
      </c>
      <c r="HB321" s="473">
        <v>0</v>
      </c>
      <c r="HC321" s="473">
        <v>0</v>
      </c>
      <c r="HD321" s="473">
        <v>0</v>
      </c>
      <c r="HE321" s="473">
        <v>0</v>
      </c>
      <c r="HF321" s="473">
        <v>0</v>
      </c>
      <c r="HG321" s="473">
        <v>0</v>
      </c>
      <c r="HH321" s="473">
        <v>0</v>
      </c>
      <c r="HI321" s="473">
        <v>0</v>
      </c>
      <c r="HJ321" s="473">
        <v>0</v>
      </c>
      <c r="HK321" s="473">
        <v>0</v>
      </c>
      <c r="HL321" s="473">
        <v>0</v>
      </c>
      <c r="HM321" s="473">
        <v>0</v>
      </c>
      <c r="HN321" s="473">
        <v>0</v>
      </c>
      <c r="HO321" s="473">
        <v>0</v>
      </c>
      <c r="HP321" s="473">
        <v>0</v>
      </c>
      <c r="HQ321" s="473">
        <v>0</v>
      </c>
      <c r="HR321" s="473">
        <v>0</v>
      </c>
      <c r="HS321" s="473">
        <v>0</v>
      </c>
      <c r="HT321" s="473">
        <v>0</v>
      </c>
      <c r="HU321" s="473">
        <v>0</v>
      </c>
      <c r="HV321" s="473">
        <v>0</v>
      </c>
      <c r="HW321" s="473">
        <v>0</v>
      </c>
      <c r="HX321" s="473">
        <v>0</v>
      </c>
      <c r="HY321" s="473">
        <v>0</v>
      </c>
      <c r="HZ321" s="473">
        <v>0</v>
      </c>
      <c r="IA321" s="473">
        <v>0</v>
      </c>
      <c r="IB321" s="473">
        <v>0</v>
      </c>
      <c r="IC321" s="473">
        <v>0</v>
      </c>
      <c r="ID321" s="473">
        <v>0</v>
      </c>
      <c r="IE321" s="473">
        <v>0</v>
      </c>
      <c r="IF321" s="473">
        <v>0</v>
      </c>
      <c r="IG321" s="473">
        <v>0</v>
      </c>
      <c r="IH321" s="473">
        <v>0</v>
      </c>
      <c r="II321" s="473">
        <v>0</v>
      </c>
      <c r="IJ321" s="473">
        <v>0</v>
      </c>
      <c r="IK321" s="473">
        <v>0</v>
      </c>
      <c r="IL321" s="473">
        <v>0</v>
      </c>
      <c r="IM321" s="473">
        <v>0</v>
      </c>
      <c r="IN321" s="473">
        <v>0</v>
      </c>
      <c r="IO321" s="473">
        <v>0</v>
      </c>
      <c r="IP321" s="473">
        <v>0</v>
      </c>
      <c r="IQ321" s="473">
        <v>0</v>
      </c>
      <c r="IR321" s="473">
        <v>0</v>
      </c>
      <c r="IS321" s="473">
        <v>0</v>
      </c>
      <c r="IT321" s="473">
        <v>0</v>
      </c>
      <c r="IU321" s="473">
        <v>0</v>
      </c>
      <c r="IV321" s="473">
        <v>0</v>
      </c>
      <c r="IW321" s="473">
        <v>0</v>
      </c>
      <c r="IX321" s="473">
        <v>0</v>
      </c>
      <c r="IY321" s="473">
        <v>0</v>
      </c>
      <c r="IZ321" s="473">
        <v>0</v>
      </c>
      <c r="JA321" s="473">
        <v>0</v>
      </c>
      <c r="JB321" s="473">
        <v>0</v>
      </c>
      <c r="JC321" s="473">
        <v>0</v>
      </c>
      <c r="JD321" s="473">
        <v>0</v>
      </c>
      <c r="JE321" s="473">
        <v>0</v>
      </c>
      <c r="JF321" s="473">
        <v>0</v>
      </c>
      <c r="JG321" s="473">
        <v>0</v>
      </c>
      <c r="JH321" s="473">
        <v>0</v>
      </c>
      <c r="JI321" s="467" t="s">
        <v>1406</v>
      </c>
      <c r="JJ321" s="467" t="s">
        <v>1406</v>
      </c>
      <c r="JK321" s="395"/>
      <c r="JL321" s="395"/>
      <c r="JM321" s="395"/>
      <c r="JN321" s="395"/>
      <c r="JO321" s="395"/>
      <c r="JP321" s="395"/>
      <c r="JQ321" s="395"/>
      <c r="JR321" s="395"/>
      <c r="JS321" s="395"/>
      <c r="JT321" s="395"/>
      <c r="JU321" s="395"/>
      <c r="JV321" s="395"/>
      <c r="JW321" s="395"/>
      <c r="JX321" s="395"/>
      <c r="JY321" s="395"/>
      <c r="JZ321" s="395"/>
      <c r="KA321" s="395"/>
      <c r="KB321" s="395"/>
      <c r="KC321" s="395"/>
      <c r="KD321" s="395"/>
      <c r="KE321" s="395"/>
      <c r="KF321" s="395"/>
      <c r="KG321" s="395"/>
      <c r="KH321" s="395"/>
      <c r="KI321" s="395"/>
      <c r="KJ321" s="395"/>
      <c r="KK321" s="395"/>
      <c r="KL321" s="395"/>
      <c r="KM321" s="395"/>
      <c r="KN321" s="395"/>
      <c r="KO321" s="395"/>
      <c r="KP321" s="395"/>
      <c r="KQ321" s="395"/>
      <c r="KR321" s="395"/>
      <c r="KS321" s="395"/>
      <c r="KT321" s="395"/>
      <c r="KU321" s="395"/>
      <c r="KV321" s="395"/>
      <c r="KW321" s="395"/>
      <c r="KX321" s="395"/>
      <c r="KY321" s="395"/>
      <c r="KZ321" s="395"/>
      <c r="LA321" s="395"/>
      <c r="LB321" s="395"/>
      <c r="LC321" s="395"/>
      <c r="LD321" s="395"/>
      <c r="LE321" s="395"/>
      <c r="LF321" s="395"/>
      <c r="LG321" s="395"/>
      <c r="LH321" s="395"/>
      <c r="LI321" s="395"/>
      <c r="LJ321" s="395"/>
      <c r="LK321" s="395"/>
      <c r="LL321" s="395"/>
      <c r="LM321" s="395"/>
      <c r="LN321" s="395"/>
      <c r="LO321" s="395"/>
      <c r="LP321" s="395"/>
      <c r="LQ321" s="395"/>
      <c r="LR321" s="395"/>
      <c r="LS321" s="395"/>
      <c r="LT321" s="395"/>
      <c r="LU321" s="395"/>
      <c r="LV321" s="395"/>
      <c r="LW321" s="395"/>
      <c r="LX321" s="395"/>
      <c r="LY321" s="395"/>
      <c r="LZ321" s="395"/>
      <c r="MA321" s="395"/>
      <c r="MB321" s="395"/>
      <c r="MC321" s="395"/>
      <c r="MD321" s="395"/>
      <c r="ME321" s="395"/>
      <c r="MF321" s="395"/>
      <c r="MG321" s="395"/>
      <c r="MH321" s="395"/>
      <c r="MI321" s="395"/>
      <c r="MJ321" s="395"/>
      <c r="MK321" s="395"/>
      <c r="ML321" s="395"/>
      <c r="MM321" s="395"/>
      <c r="MN321" s="395"/>
      <c r="MO321" s="395"/>
      <c r="MP321" s="395"/>
      <c r="MQ321" s="395"/>
      <c r="MR321" s="395"/>
      <c r="MS321" s="395"/>
      <c r="MT321" s="395"/>
      <c r="MU321" s="395"/>
      <c r="MV321" s="395"/>
      <c r="MW321" s="395"/>
      <c r="MX321" s="395"/>
      <c r="MY321" s="395"/>
      <c r="MZ321" s="395"/>
      <c r="NA321" s="395"/>
      <c r="NB321" s="395"/>
      <c r="NC321" s="395"/>
      <c r="ND321" s="395"/>
      <c r="NE321" s="395"/>
      <c r="NF321" s="395"/>
      <c r="NG321" s="489"/>
      <c r="NH321" s="475">
        <v>4.9335716503589699</v>
      </c>
      <c r="NI321" s="475">
        <v>16.422873309714937</v>
      </c>
      <c r="NJ321" s="475">
        <v>3.0965139398556061</v>
      </c>
      <c r="NK321" s="475">
        <v>1557.5018647446423</v>
      </c>
      <c r="NL321" s="475">
        <v>10.508936934441344</v>
      </c>
      <c r="NM321" s="475">
        <v>0.30519200000000002</v>
      </c>
      <c r="NN321" s="475">
        <v>0.87742799999999999</v>
      </c>
      <c r="NO321" s="475">
        <v>8.9013999999999996E-2</v>
      </c>
      <c r="NP321" s="475">
        <v>3.0956352186076525E-2</v>
      </c>
      <c r="NQ321" s="475">
        <v>0.60558495351957642</v>
      </c>
      <c r="NR321" s="475">
        <v>1.0373632582472776</v>
      </c>
      <c r="NS321" s="475">
        <v>0</v>
      </c>
      <c r="NT321" s="475">
        <v>4.8128958594462565</v>
      </c>
      <c r="NU321" s="475">
        <v>9.9303760866289066E-3</v>
      </c>
      <c r="NV321" s="475">
        <v>0</v>
      </c>
      <c r="NW321" s="475">
        <v>0.72991837178540164</v>
      </c>
      <c r="NX321" s="475">
        <v>0</v>
      </c>
      <c r="NY321" s="475">
        <v>0</v>
      </c>
      <c r="NZ321" s="475">
        <v>2.0259846909840511</v>
      </c>
      <c r="OA321" s="475">
        <v>2.0845555555252415E-2</v>
      </c>
      <c r="OB321" s="475">
        <v>0.25</v>
      </c>
      <c r="OC321" s="475">
        <v>1.6787079006610817</v>
      </c>
      <c r="OD321" s="475">
        <v>1.2665444935555311E-12</v>
      </c>
      <c r="OE321" s="475">
        <v>1.1011075112037487E-11</v>
      </c>
      <c r="OF321" s="475">
        <v>0.1099999964237213</v>
      </c>
      <c r="OG321" s="475">
        <v>8.1796827912330658E-2</v>
      </c>
      <c r="OH321" s="475">
        <v>0.31558790881497539</v>
      </c>
      <c r="OI321" s="475">
        <v>0.11</v>
      </c>
      <c r="OJ321" s="475">
        <v>4.83875E-2</v>
      </c>
      <c r="OK321" s="475">
        <v>7.1671125000000002E-2</v>
      </c>
      <c r="OL321" s="475">
        <v>0.90782129631141328</v>
      </c>
      <c r="OM321" s="475" t="s">
        <v>1395</v>
      </c>
      <c r="ON321" s="475">
        <v>1</v>
      </c>
      <c r="OO321" s="475">
        <v>310</v>
      </c>
      <c r="OP321" s="490"/>
      <c r="OQ321" s="491" t="s">
        <v>1395</v>
      </c>
      <c r="OR321" s="478" t="s">
        <v>1395</v>
      </c>
      <c r="OS321" s="479">
        <v>1515546</v>
      </c>
      <c r="OT321" s="479">
        <v>2026</v>
      </c>
      <c r="OU321" s="479" t="s">
        <v>1395</v>
      </c>
      <c r="OV321" s="479" t="s">
        <v>1395</v>
      </c>
      <c r="OW321" s="479">
        <v>0</v>
      </c>
      <c r="OX321" s="479">
        <v>1</v>
      </c>
      <c r="OY321" s="480">
        <v>1</v>
      </c>
      <c r="OZ321" s="480">
        <v>0.90782129631141328</v>
      </c>
      <c r="PA321" s="481"/>
      <c r="PB321" s="482">
        <v>4.9335716503589699</v>
      </c>
      <c r="PC321" s="483"/>
      <c r="PD321" s="478">
        <v>115.44164263136678</v>
      </c>
      <c r="PE321" s="479">
        <v>9.9960884819922126E-10</v>
      </c>
      <c r="PF321" s="479">
        <v>152.39667825063543</v>
      </c>
      <c r="PG321" s="480">
        <v>4.9335716503589699</v>
      </c>
      <c r="PH321" s="483"/>
      <c r="PI321" s="478">
        <v>4.9335716503589699</v>
      </c>
      <c r="PJ321" s="479">
        <v>172450</v>
      </c>
      <c r="PK321" s="479">
        <v>100</v>
      </c>
      <c r="PL321" s="479">
        <v>-0.62606368198475515</v>
      </c>
      <c r="PM321" s="484">
        <v>36</v>
      </c>
      <c r="PN321" s="479">
        <v>6012</v>
      </c>
      <c r="PO321" s="485">
        <v>2023</v>
      </c>
      <c r="PP321" s="479">
        <v>33</v>
      </c>
      <c r="PQ321" s="479">
        <v>0</v>
      </c>
      <c r="PR321" s="486" t="s">
        <v>2236</v>
      </c>
      <c r="PS321" s="486" t="s">
        <v>1657</v>
      </c>
      <c r="PT321" s="479">
        <v>1</v>
      </c>
      <c r="PU321" s="487" t="s">
        <v>2235</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row>
    <row r="322" spans="1:457" x14ac:dyDescent="0.35">
      <c r="A322" s="459" t="s">
        <v>2237</v>
      </c>
      <c r="B322" s="460">
        <v>4.3075079683742148</v>
      </c>
      <c r="C322" s="488">
        <f>NPV(About!A$94,'H2 Data'!AE$2:BH$2)/30*AB322+B322</f>
        <v>4.3075079683742148</v>
      </c>
      <c r="D322" s="462" t="s">
        <v>1592</v>
      </c>
      <c r="E322" s="463" t="s">
        <v>2237</v>
      </c>
      <c r="F322" s="463" t="s">
        <v>1391</v>
      </c>
      <c r="G322" s="463" t="s">
        <v>1392</v>
      </c>
      <c r="H322" s="463" t="s">
        <v>2173</v>
      </c>
      <c r="I322" s="463" t="s">
        <v>2232</v>
      </c>
      <c r="J322" s="464">
        <v>2027</v>
      </c>
      <c r="K322" s="465">
        <v>100</v>
      </c>
      <c r="L322" s="466">
        <v>0.39</v>
      </c>
      <c r="M322" s="466">
        <v>2.3300000000000001E-2</v>
      </c>
      <c r="N322" s="466">
        <v>0.25</v>
      </c>
      <c r="O322" s="471">
        <v>0.11</v>
      </c>
      <c r="P322" s="465">
        <v>1</v>
      </c>
      <c r="Q322" s="465">
        <v>2</v>
      </c>
      <c r="R322" s="465">
        <v>30</v>
      </c>
      <c r="S322" s="467" t="s">
        <v>1395</v>
      </c>
      <c r="T322" s="468">
        <v>78996</v>
      </c>
      <c r="U322" s="468">
        <v>778675</v>
      </c>
      <c r="V322" s="468">
        <v>270844</v>
      </c>
      <c r="W322" s="468">
        <v>22570</v>
      </c>
      <c r="X322" s="465">
        <v>0</v>
      </c>
      <c r="Y322" s="469" t="s">
        <v>2233</v>
      </c>
      <c r="Z322" s="470">
        <v>20</v>
      </c>
      <c r="AA322" s="469" t="s">
        <v>1397</v>
      </c>
      <c r="AB322" s="465">
        <v>0</v>
      </c>
      <c r="AC322" s="466">
        <v>0</v>
      </c>
      <c r="AD322" s="466">
        <v>0.56999999999999995</v>
      </c>
      <c r="AE322" s="466">
        <v>0.56999999999999995</v>
      </c>
      <c r="AF322" s="467" t="s">
        <v>1398</v>
      </c>
      <c r="AG322" s="465">
        <v>475.96499999999997</v>
      </c>
      <c r="AH322" s="465">
        <v>475.96499999999997</v>
      </c>
      <c r="AI322" s="465">
        <v>475.96499999999997</v>
      </c>
      <c r="AJ322" s="465">
        <v>30</v>
      </c>
      <c r="AK322" s="469" t="s">
        <v>1399</v>
      </c>
      <c r="AL322" s="466">
        <v>0.91</v>
      </c>
      <c r="AM322" s="466">
        <v>0.01</v>
      </c>
      <c r="AN322" s="469" t="s">
        <v>1400</v>
      </c>
      <c r="AO322" s="466"/>
      <c r="AP322" s="466"/>
      <c r="AQ322" s="466"/>
      <c r="AR322" s="466"/>
      <c r="AS322" s="466"/>
      <c r="AT322" s="466"/>
      <c r="AU322" s="466"/>
      <c r="AV322" s="466"/>
      <c r="AW322" s="466"/>
      <c r="AX322" s="466"/>
      <c r="AY322" s="466"/>
      <c r="AZ322" s="466"/>
      <c r="BA322" s="466"/>
      <c r="BB322" s="466"/>
      <c r="BC322" s="466"/>
      <c r="BD322" s="466"/>
      <c r="BE322" s="466"/>
      <c r="BF322" s="466"/>
      <c r="BG322" s="466"/>
      <c r="BH322" s="466"/>
      <c r="BI322" s="466"/>
      <c r="BJ322" s="466"/>
      <c r="BK322" s="466"/>
      <c r="BL322" s="466"/>
      <c r="BM322" s="466"/>
      <c r="BN322" s="466"/>
      <c r="BO322" s="466"/>
      <c r="BP322" s="466"/>
      <c r="BQ322" s="466"/>
      <c r="BR322" s="466"/>
      <c r="BS322" s="466"/>
      <c r="BT322" s="466"/>
      <c r="BU322" s="466"/>
      <c r="BV322" s="466"/>
      <c r="BW322" s="466"/>
      <c r="BX322" s="466"/>
      <c r="BY322" s="466"/>
      <c r="BZ322" s="466"/>
      <c r="CA322" s="466"/>
      <c r="CB322" s="466"/>
      <c r="CC322" s="466"/>
      <c r="CD322" s="466"/>
      <c r="CE322" s="466"/>
      <c r="CF322" s="466"/>
      <c r="CG322" s="466"/>
      <c r="CH322" s="466"/>
      <c r="CI322" s="466"/>
      <c r="CJ322" s="466"/>
      <c r="CK322" s="466"/>
      <c r="CL322" s="466"/>
      <c r="CM322" s="466"/>
      <c r="CN322" s="466"/>
      <c r="CO322" s="466"/>
      <c r="CP322" s="466"/>
      <c r="CQ322" s="466"/>
      <c r="CR322" s="466"/>
      <c r="CS322" s="466"/>
      <c r="CT322" s="466"/>
      <c r="CU322" s="466"/>
      <c r="CV322" s="466"/>
      <c r="CW322" s="466"/>
      <c r="CX322" s="466"/>
      <c r="CY322" s="466"/>
      <c r="CZ322" s="466"/>
      <c r="DA322" s="466"/>
      <c r="DB322" s="466"/>
      <c r="DC322" s="466"/>
      <c r="DD322" s="466"/>
      <c r="DE322" s="466"/>
      <c r="DF322" s="466"/>
      <c r="DG322" s="466"/>
      <c r="DH322" s="466"/>
      <c r="DI322" s="466"/>
      <c r="DJ322" s="466"/>
      <c r="DK322" s="466"/>
      <c r="DL322" s="466"/>
      <c r="DM322" s="466"/>
      <c r="DN322" s="466"/>
      <c r="DO322" s="466"/>
      <c r="DP322" s="466"/>
      <c r="DQ322" s="466"/>
      <c r="DR322" s="466"/>
      <c r="DS322" s="466"/>
      <c r="DT322" s="466"/>
      <c r="DU322" s="466"/>
      <c r="DV322" s="466"/>
      <c r="DW322" s="471"/>
      <c r="DX322" s="466"/>
      <c r="DY322" s="466"/>
      <c r="DZ322" s="466"/>
      <c r="EA322" s="466"/>
      <c r="EB322" s="466"/>
      <c r="EC322" s="466"/>
      <c r="ED322" s="466"/>
      <c r="EE322" s="466"/>
      <c r="EF322" s="466"/>
      <c r="EG322" s="466"/>
      <c r="EH322" s="466"/>
      <c r="EI322" s="466"/>
      <c r="EJ322" s="466"/>
      <c r="EK322" s="465"/>
      <c r="EL322" s="465"/>
      <c r="EM322" s="465"/>
      <c r="EN322" s="465"/>
      <c r="EO322" s="466"/>
      <c r="EP322" s="466"/>
      <c r="EQ322" s="466"/>
      <c r="ER322" s="465"/>
      <c r="ES322" s="465"/>
      <c r="ET322" s="465"/>
      <c r="EU322" s="465"/>
      <c r="EV322" s="465"/>
      <c r="EW322" s="467"/>
      <c r="EX322" s="467" t="s">
        <v>1401</v>
      </c>
      <c r="EY322" s="467">
        <v>0</v>
      </c>
      <c r="EZ322" s="467">
        <v>0</v>
      </c>
      <c r="FA322" s="467">
        <v>0</v>
      </c>
      <c r="FB322" s="469" t="s">
        <v>1402</v>
      </c>
      <c r="FC322" s="467">
        <v>100</v>
      </c>
      <c r="FD322" s="469" t="s">
        <v>2175</v>
      </c>
      <c r="FE322" s="467">
        <v>0</v>
      </c>
      <c r="FF322" s="469" t="s">
        <v>1404</v>
      </c>
      <c r="FG322" s="467">
        <v>0</v>
      </c>
      <c r="FH322" s="469" t="s">
        <v>1405</v>
      </c>
      <c r="FI322" s="467">
        <v>0</v>
      </c>
      <c r="FJ322" s="469" t="s">
        <v>1405</v>
      </c>
      <c r="FK322" s="467">
        <v>0</v>
      </c>
      <c r="FL322" s="472">
        <v>1</v>
      </c>
      <c r="FM322" s="473">
        <v>0</v>
      </c>
      <c r="FN322" s="473">
        <v>0</v>
      </c>
      <c r="FO322" s="473">
        <v>0</v>
      </c>
      <c r="FP322" s="473">
        <v>0</v>
      </c>
      <c r="FQ322" s="473">
        <v>0</v>
      </c>
      <c r="FR322" s="473">
        <v>0</v>
      </c>
      <c r="FS322" s="473">
        <v>0</v>
      </c>
      <c r="FT322" s="473">
        <v>0</v>
      </c>
      <c r="FU322" s="473">
        <v>0</v>
      </c>
      <c r="FV322" s="473">
        <v>119237</v>
      </c>
      <c r="FW322" s="473">
        <v>0</v>
      </c>
      <c r="FX322" s="473">
        <v>0</v>
      </c>
      <c r="FY322" s="473">
        <v>0</v>
      </c>
      <c r="FZ322" s="473">
        <v>0</v>
      </c>
      <c r="GA322" s="473">
        <v>0</v>
      </c>
      <c r="GB322" s="473">
        <v>0</v>
      </c>
      <c r="GC322" s="473">
        <v>0</v>
      </c>
      <c r="GD322" s="473">
        <v>0</v>
      </c>
      <c r="GE322" s="473">
        <v>0</v>
      </c>
      <c r="GF322" s="473">
        <v>92194</v>
      </c>
      <c r="GG322" s="473">
        <v>0</v>
      </c>
      <c r="GH322" s="473">
        <v>0</v>
      </c>
      <c r="GI322" s="473">
        <v>0</v>
      </c>
      <c r="GJ322" s="473">
        <v>0</v>
      </c>
      <c r="GK322" s="473">
        <v>0</v>
      </c>
      <c r="GL322" s="473">
        <v>0</v>
      </c>
      <c r="GM322" s="473">
        <v>0</v>
      </c>
      <c r="GN322" s="473">
        <v>0</v>
      </c>
      <c r="GO322" s="473">
        <v>0</v>
      </c>
      <c r="GP322" s="473">
        <v>0</v>
      </c>
      <c r="GQ322" s="473">
        <v>0</v>
      </c>
      <c r="GR322" s="473">
        <v>0</v>
      </c>
      <c r="GS322" s="473">
        <v>0</v>
      </c>
      <c r="GT322" s="473">
        <v>0</v>
      </c>
      <c r="GU322" s="473">
        <v>0</v>
      </c>
      <c r="GV322" s="473">
        <v>0</v>
      </c>
      <c r="GW322" s="473">
        <v>0</v>
      </c>
      <c r="GX322" s="473">
        <v>0</v>
      </c>
      <c r="GY322" s="473">
        <v>0</v>
      </c>
      <c r="GZ322" s="473">
        <v>0</v>
      </c>
      <c r="HA322" s="473">
        <v>0</v>
      </c>
      <c r="HB322" s="473">
        <v>0</v>
      </c>
      <c r="HC322" s="473">
        <v>0</v>
      </c>
      <c r="HD322" s="473">
        <v>0</v>
      </c>
      <c r="HE322" s="473">
        <v>0</v>
      </c>
      <c r="HF322" s="473">
        <v>0</v>
      </c>
      <c r="HG322" s="473">
        <v>0</v>
      </c>
      <c r="HH322" s="473">
        <v>0</v>
      </c>
      <c r="HI322" s="473">
        <v>0</v>
      </c>
      <c r="HJ322" s="473">
        <v>0</v>
      </c>
      <c r="HK322" s="473">
        <v>0</v>
      </c>
      <c r="HL322" s="473">
        <v>0</v>
      </c>
      <c r="HM322" s="473">
        <v>0</v>
      </c>
      <c r="HN322" s="473">
        <v>0</v>
      </c>
      <c r="HO322" s="473">
        <v>0</v>
      </c>
      <c r="HP322" s="473">
        <v>0</v>
      </c>
      <c r="HQ322" s="473">
        <v>0</v>
      </c>
      <c r="HR322" s="473">
        <v>0</v>
      </c>
      <c r="HS322" s="473">
        <v>0</v>
      </c>
      <c r="HT322" s="473">
        <v>0</v>
      </c>
      <c r="HU322" s="473">
        <v>0</v>
      </c>
      <c r="HV322" s="473">
        <v>0</v>
      </c>
      <c r="HW322" s="473">
        <v>0</v>
      </c>
      <c r="HX322" s="473">
        <v>0</v>
      </c>
      <c r="HY322" s="473">
        <v>0</v>
      </c>
      <c r="HZ322" s="473">
        <v>0</v>
      </c>
      <c r="IA322" s="473">
        <v>0</v>
      </c>
      <c r="IB322" s="473">
        <v>0</v>
      </c>
      <c r="IC322" s="473">
        <v>0</v>
      </c>
      <c r="ID322" s="473">
        <v>0</v>
      </c>
      <c r="IE322" s="473">
        <v>0</v>
      </c>
      <c r="IF322" s="473">
        <v>0</v>
      </c>
      <c r="IG322" s="473">
        <v>0</v>
      </c>
      <c r="IH322" s="473">
        <v>0</v>
      </c>
      <c r="II322" s="473">
        <v>0</v>
      </c>
      <c r="IJ322" s="473">
        <v>0</v>
      </c>
      <c r="IK322" s="473">
        <v>0</v>
      </c>
      <c r="IL322" s="473">
        <v>0</v>
      </c>
      <c r="IM322" s="473">
        <v>0</v>
      </c>
      <c r="IN322" s="473">
        <v>0</v>
      </c>
      <c r="IO322" s="473">
        <v>0</v>
      </c>
      <c r="IP322" s="473">
        <v>0</v>
      </c>
      <c r="IQ322" s="473">
        <v>0</v>
      </c>
      <c r="IR322" s="473">
        <v>0</v>
      </c>
      <c r="IS322" s="473">
        <v>0</v>
      </c>
      <c r="IT322" s="473">
        <v>0</v>
      </c>
      <c r="IU322" s="473">
        <v>0</v>
      </c>
      <c r="IV322" s="473">
        <v>0</v>
      </c>
      <c r="IW322" s="473">
        <v>0</v>
      </c>
      <c r="IX322" s="473">
        <v>0</v>
      </c>
      <c r="IY322" s="473">
        <v>0</v>
      </c>
      <c r="IZ322" s="473">
        <v>0</v>
      </c>
      <c r="JA322" s="473">
        <v>0</v>
      </c>
      <c r="JB322" s="473">
        <v>0</v>
      </c>
      <c r="JC322" s="473">
        <v>0</v>
      </c>
      <c r="JD322" s="473">
        <v>0</v>
      </c>
      <c r="JE322" s="473">
        <v>0</v>
      </c>
      <c r="JF322" s="473">
        <v>0</v>
      </c>
      <c r="JG322" s="473">
        <v>0</v>
      </c>
      <c r="JH322" s="473">
        <v>0</v>
      </c>
      <c r="JI322" s="467" t="s">
        <v>1406</v>
      </c>
      <c r="JJ322" s="467" t="s">
        <v>1406</v>
      </c>
      <c r="JK322" s="395"/>
      <c r="JL322" s="395"/>
      <c r="JM322" s="395"/>
      <c r="JN322" s="395"/>
      <c r="JO322" s="395"/>
      <c r="JP322" s="395"/>
      <c r="JQ322" s="395"/>
      <c r="JR322" s="395"/>
      <c r="JS322" s="395"/>
      <c r="JT322" s="395"/>
      <c r="JU322" s="395"/>
      <c r="JV322" s="395"/>
      <c r="JW322" s="395"/>
      <c r="JX322" s="395"/>
      <c r="JY322" s="395"/>
      <c r="JZ322" s="395"/>
      <c r="KA322" s="395"/>
      <c r="KB322" s="395"/>
      <c r="KC322" s="395"/>
      <c r="KD322" s="395"/>
      <c r="KE322" s="395"/>
      <c r="KF322" s="395"/>
      <c r="KG322" s="395"/>
      <c r="KH322" s="395"/>
      <c r="KI322" s="395"/>
      <c r="KJ322" s="395"/>
      <c r="KK322" s="395"/>
      <c r="KL322" s="395"/>
      <c r="KM322" s="395"/>
      <c r="KN322" s="395"/>
      <c r="KO322" s="395"/>
      <c r="KP322" s="395"/>
      <c r="KQ322" s="395"/>
      <c r="KR322" s="395"/>
      <c r="KS322" s="395"/>
      <c r="KT322" s="395"/>
      <c r="KU322" s="395"/>
      <c r="KV322" s="395"/>
      <c r="KW322" s="395"/>
      <c r="KX322" s="395"/>
      <c r="KY322" s="395"/>
      <c r="KZ322" s="395"/>
      <c r="LA322" s="395"/>
      <c r="LB322" s="395"/>
      <c r="LC322" s="395"/>
      <c r="LD322" s="395"/>
      <c r="LE322" s="395"/>
      <c r="LF322" s="395"/>
      <c r="LG322" s="395"/>
      <c r="LH322" s="395"/>
      <c r="LI322" s="395"/>
      <c r="LJ322" s="395"/>
      <c r="LK322" s="395"/>
      <c r="LL322" s="395"/>
      <c r="LM322" s="395"/>
      <c r="LN322" s="395"/>
      <c r="LO322" s="395"/>
      <c r="LP322" s="395"/>
      <c r="LQ322" s="395"/>
      <c r="LR322" s="395"/>
      <c r="LS322" s="395"/>
      <c r="LT322" s="395"/>
      <c r="LU322" s="395"/>
      <c r="LV322" s="395"/>
      <c r="LW322" s="395"/>
      <c r="LX322" s="395"/>
      <c r="LY322" s="395"/>
      <c r="LZ322" s="395"/>
      <c r="MA322" s="395"/>
      <c r="MB322" s="395"/>
      <c r="MC322" s="395"/>
      <c r="MD322" s="395"/>
      <c r="ME322" s="395"/>
      <c r="MF322" s="395"/>
      <c r="MG322" s="395"/>
      <c r="MH322" s="395"/>
      <c r="MI322" s="395"/>
      <c r="MJ322" s="395"/>
      <c r="MK322" s="395"/>
      <c r="ML322" s="395"/>
      <c r="MM322" s="395"/>
      <c r="MN322" s="395"/>
      <c r="MO322" s="395"/>
      <c r="MP322" s="395"/>
      <c r="MQ322" s="395"/>
      <c r="MR322" s="395"/>
      <c r="MS322" s="395"/>
      <c r="MT322" s="395"/>
      <c r="MU322" s="395"/>
      <c r="MV322" s="395"/>
      <c r="MW322" s="395"/>
      <c r="MX322" s="395"/>
      <c r="MY322" s="395"/>
      <c r="MZ322" s="395"/>
      <c r="NA322" s="395"/>
      <c r="NB322" s="395"/>
      <c r="NC322" s="395"/>
      <c r="ND322" s="395"/>
      <c r="NE322" s="395"/>
      <c r="NF322" s="395"/>
      <c r="NG322" s="489"/>
      <c r="NH322" s="475">
        <v>4.3075079683742148</v>
      </c>
      <c r="NI322" s="475">
        <v>14.716170223153668</v>
      </c>
      <c r="NJ322" s="475">
        <v>2.8834378160340313</v>
      </c>
      <c r="NK322" s="475">
        <v>1619.6805927223775</v>
      </c>
      <c r="NL322" s="475">
        <v>9.5539630093609258</v>
      </c>
      <c r="NM322" s="475">
        <v>0.27084399999999997</v>
      </c>
      <c r="NN322" s="475">
        <v>0.77867500000000001</v>
      </c>
      <c r="NO322" s="475">
        <v>7.8995999999999997E-2</v>
      </c>
      <c r="NP322" s="475">
        <v>3.2136628487898222E-2</v>
      </c>
      <c r="NQ322" s="475">
        <v>0.57790113760957829</v>
      </c>
      <c r="NR322" s="475">
        <v>0.92049860140844131</v>
      </c>
      <c r="NS322" s="475">
        <v>0</v>
      </c>
      <c r="NT322" s="475">
        <v>4.659711236165891</v>
      </c>
      <c r="NU322" s="475">
        <v>1.0537034786225958E-2</v>
      </c>
      <c r="NV322" s="475">
        <v>0</v>
      </c>
      <c r="NW322" s="475">
        <v>0.59706798734769673</v>
      </c>
      <c r="NX322" s="475">
        <v>0</v>
      </c>
      <c r="NY322" s="475">
        <v>0</v>
      </c>
      <c r="NZ322" s="475">
        <v>1.6404864750672932</v>
      </c>
      <c r="OA322" s="475">
        <v>2.0399494949639344E-2</v>
      </c>
      <c r="OB322" s="475">
        <v>0.25</v>
      </c>
      <c r="OC322" s="475">
        <v>1.4207357912781275</v>
      </c>
      <c r="OD322" s="475">
        <v>2.8840327805433956E-13</v>
      </c>
      <c r="OE322" s="475">
        <v>2.5073182769121024E-12</v>
      </c>
      <c r="OF322" s="475">
        <v>0.1099999964237213</v>
      </c>
      <c r="OG322" s="475">
        <v>7.8284999728202839E-2</v>
      </c>
      <c r="OH322" s="475">
        <v>0.31798915783507475</v>
      </c>
      <c r="OI322" s="475">
        <v>0.11</v>
      </c>
      <c r="OJ322" s="475">
        <v>4.75965E-2</v>
      </c>
      <c r="OK322" s="475">
        <v>6.7647503750000004E-2</v>
      </c>
      <c r="OL322" s="475">
        <v>0.9024189010983974</v>
      </c>
      <c r="OM322" s="475" t="s">
        <v>1395</v>
      </c>
      <c r="ON322" s="475">
        <v>1</v>
      </c>
      <c r="OO322" s="475">
        <v>311</v>
      </c>
      <c r="OP322" s="490"/>
      <c r="OQ322" s="491" t="s">
        <v>1395</v>
      </c>
      <c r="OR322" s="478" t="s">
        <v>1395</v>
      </c>
      <c r="OS322" s="479">
        <v>1362516</v>
      </c>
      <c r="OT322" s="479">
        <v>2027</v>
      </c>
      <c r="OU322" s="479" t="s">
        <v>1395</v>
      </c>
      <c r="OV322" s="479" t="s">
        <v>1395</v>
      </c>
      <c r="OW322" s="479">
        <v>0</v>
      </c>
      <c r="OX322" s="479">
        <v>1</v>
      </c>
      <c r="OY322" s="480">
        <v>1</v>
      </c>
      <c r="OZ322" s="480">
        <v>0.88963711370723741</v>
      </c>
      <c r="PA322" s="481"/>
      <c r="PB322" s="482">
        <v>4.3075079683742148</v>
      </c>
      <c r="PC322" s="483"/>
      <c r="PD322" s="478">
        <v>101.8393266173058</v>
      </c>
      <c r="PE322" s="479">
        <v>2.2626514041549468E-10</v>
      </c>
      <c r="PF322" s="479">
        <v>128.209883151637</v>
      </c>
      <c r="PG322" s="480">
        <v>4.3075079683742148</v>
      </c>
      <c r="PH322" s="483"/>
      <c r="PI322" s="478">
        <v>4.3075079683742148</v>
      </c>
      <c r="PJ322" s="479">
        <v>172550</v>
      </c>
      <c r="PK322" s="479">
        <v>100</v>
      </c>
      <c r="PL322" s="479">
        <v>-0.5372941362437258</v>
      </c>
      <c r="PM322" s="484">
        <v>36</v>
      </c>
      <c r="PN322" s="479">
        <v>5976</v>
      </c>
      <c r="PO322" s="485">
        <v>2024</v>
      </c>
      <c r="PP322" s="479">
        <v>33</v>
      </c>
      <c r="PQ322" s="479">
        <v>0</v>
      </c>
      <c r="PR322" s="486" t="s">
        <v>2238</v>
      </c>
      <c r="PS322" s="486" t="s">
        <v>1657</v>
      </c>
      <c r="PT322" s="479">
        <v>1</v>
      </c>
      <c r="PU322" s="487" t="s">
        <v>2237</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row>
    <row r="323" spans="1:457" x14ac:dyDescent="0.35">
      <c r="A323" s="459" t="s">
        <v>2239</v>
      </c>
      <c r="B323" s="460">
        <v>3.770213832130489</v>
      </c>
      <c r="C323" s="488">
        <f>NPV(About!A$94,'H2 Data'!AE$2:BH$2)/30*AB323+B323</f>
        <v>3.770213832130489</v>
      </c>
      <c r="D323" s="462" t="s">
        <v>1592</v>
      </c>
      <c r="E323" s="463" t="s">
        <v>2239</v>
      </c>
      <c r="F323" s="463" t="s">
        <v>1391</v>
      </c>
      <c r="G323" s="463" t="s">
        <v>1392</v>
      </c>
      <c r="H323" s="463" t="s">
        <v>2173</v>
      </c>
      <c r="I323" s="463" t="s">
        <v>2232</v>
      </c>
      <c r="J323" s="464">
        <v>2028</v>
      </c>
      <c r="K323" s="465">
        <v>100</v>
      </c>
      <c r="L323" s="466">
        <v>0.41</v>
      </c>
      <c r="M323" s="466">
        <v>2.3300000000000001E-2</v>
      </c>
      <c r="N323" s="466">
        <v>0.25</v>
      </c>
      <c r="O323" s="471">
        <v>0.11</v>
      </c>
      <c r="P323" s="465">
        <v>1</v>
      </c>
      <c r="Q323" s="465">
        <v>2</v>
      </c>
      <c r="R323" s="465">
        <v>30</v>
      </c>
      <c r="S323" s="467" t="s">
        <v>1395</v>
      </c>
      <c r="T323" s="468">
        <v>71406</v>
      </c>
      <c r="U323" s="468">
        <v>703861</v>
      </c>
      <c r="V323" s="468">
        <v>244821</v>
      </c>
      <c r="W323" s="468">
        <v>20402</v>
      </c>
      <c r="X323" s="465">
        <v>0</v>
      </c>
      <c r="Y323" s="469" t="s">
        <v>2233</v>
      </c>
      <c r="Z323" s="470">
        <v>20.27</v>
      </c>
      <c r="AA323" s="469" t="s">
        <v>1397</v>
      </c>
      <c r="AB323" s="465">
        <v>0</v>
      </c>
      <c r="AC323" s="466">
        <v>0</v>
      </c>
      <c r="AD323" s="466">
        <v>0.61</v>
      </c>
      <c r="AE323" s="466">
        <v>0.61</v>
      </c>
      <c r="AF323" s="467" t="s">
        <v>1398</v>
      </c>
      <c r="AG323" s="465">
        <v>470.43</v>
      </c>
      <c r="AH323" s="465">
        <v>470.43</v>
      </c>
      <c r="AI323" s="465">
        <v>470.43</v>
      </c>
      <c r="AJ323" s="465">
        <v>30</v>
      </c>
      <c r="AK323" s="469" t="s">
        <v>1399</v>
      </c>
      <c r="AL323" s="466">
        <v>0.91</v>
      </c>
      <c r="AM323" s="466">
        <v>0.01</v>
      </c>
      <c r="AN323" s="469" t="s">
        <v>1400</v>
      </c>
      <c r="AO323" s="466"/>
      <c r="AP323" s="466"/>
      <c r="AQ323" s="466"/>
      <c r="AR323" s="466"/>
      <c r="AS323" s="466"/>
      <c r="AT323" s="466"/>
      <c r="AU323" s="466"/>
      <c r="AV323" s="466"/>
      <c r="AW323" s="466"/>
      <c r="AX323" s="466"/>
      <c r="AY323" s="466"/>
      <c r="AZ323" s="466"/>
      <c r="BA323" s="466"/>
      <c r="BB323" s="466"/>
      <c r="BC323" s="466"/>
      <c r="BD323" s="466"/>
      <c r="BE323" s="466"/>
      <c r="BF323" s="466"/>
      <c r="BG323" s="466"/>
      <c r="BH323" s="466"/>
      <c r="BI323" s="466"/>
      <c r="BJ323" s="466"/>
      <c r="BK323" s="466"/>
      <c r="BL323" s="466"/>
      <c r="BM323" s="466"/>
      <c r="BN323" s="466"/>
      <c r="BO323" s="466"/>
      <c r="BP323" s="466"/>
      <c r="BQ323" s="466"/>
      <c r="BR323" s="466"/>
      <c r="BS323" s="466"/>
      <c r="BT323" s="466"/>
      <c r="BU323" s="466"/>
      <c r="BV323" s="466"/>
      <c r="BW323" s="466"/>
      <c r="BX323" s="466"/>
      <c r="BY323" s="466"/>
      <c r="BZ323" s="466"/>
      <c r="CA323" s="466"/>
      <c r="CB323" s="466"/>
      <c r="CC323" s="466"/>
      <c r="CD323" s="466"/>
      <c r="CE323" s="466"/>
      <c r="CF323" s="466"/>
      <c r="CG323" s="466"/>
      <c r="CH323" s="466"/>
      <c r="CI323" s="466"/>
      <c r="CJ323" s="466"/>
      <c r="CK323" s="466"/>
      <c r="CL323" s="466"/>
      <c r="CM323" s="466"/>
      <c r="CN323" s="466"/>
      <c r="CO323" s="466"/>
      <c r="CP323" s="466"/>
      <c r="CQ323" s="466"/>
      <c r="CR323" s="466"/>
      <c r="CS323" s="466"/>
      <c r="CT323" s="466"/>
      <c r="CU323" s="466"/>
      <c r="CV323" s="466"/>
      <c r="CW323" s="466"/>
      <c r="CX323" s="466"/>
      <c r="CY323" s="466"/>
      <c r="CZ323" s="466"/>
      <c r="DA323" s="466"/>
      <c r="DB323" s="466"/>
      <c r="DC323" s="466"/>
      <c r="DD323" s="466"/>
      <c r="DE323" s="466"/>
      <c r="DF323" s="466"/>
      <c r="DG323" s="466"/>
      <c r="DH323" s="466"/>
      <c r="DI323" s="466"/>
      <c r="DJ323" s="466"/>
      <c r="DK323" s="466"/>
      <c r="DL323" s="466"/>
      <c r="DM323" s="466"/>
      <c r="DN323" s="466"/>
      <c r="DO323" s="466"/>
      <c r="DP323" s="466"/>
      <c r="DQ323" s="466"/>
      <c r="DR323" s="466"/>
      <c r="DS323" s="466"/>
      <c r="DT323" s="466"/>
      <c r="DU323" s="466"/>
      <c r="DV323" s="466"/>
      <c r="DW323" s="471"/>
      <c r="DX323" s="466"/>
      <c r="DY323" s="466"/>
      <c r="DZ323" s="466"/>
      <c r="EA323" s="466"/>
      <c r="EB323" s="466"/>
      <c r="EC323" s="466"/>
      <c r="ED323" s="466"/>
      <c r="EE323" s="466"/>
      <c r="EF323" s="466"/>
      <c r="EG323" s="466"/>
      <c r="EH323" s="466"/>
      <c r="EI323" s="466"/>
      <c r="EJ323" s="466"/>
      <c r="EK323" s="465"/>
      <c r="EL323" s="465"/>
      <c r="EM323" s="465"/>
      <c r="EN323" s="465"/>
      <c r="EO323" s="466"/>
      <c r="EP323" s="466"/>
      <c r="EQ323" s="466"/>
      <c r="ER323" s="465"/>
      <c r="ES323" s="465"/>
      <c r="ET323" s="465"/>
      <c r="EU323" s="465"/>
      <c r="EV323" s="465"/>
      <c r="EW323" s="467"/>
      <c r="EX323" s="467" t="s">
        <v>1401</v>
      </c>
      <c r="EY323" s="467">
        <v>0</v>
      </c>
      <c r="EZ323" s="467">
        <v>0</v>
      </c>
      <c r="FA323" s="467">
        <v>0</v>
      </c>
      <c r="FB323" s="469" t="s">
        <v>1402</v>
      </c>
      <c r="FC323" s="467">
        <v>100</v>
      </c>
      <c r="FD323" s="469" t="s">
        <v>2175</v>
      </c>
      <c r="FE323" s="467">
        <v>0</v>
      </c>
      <c r="FF323" s="469" t="s">
        <v>1404</v>
      </c>
      <c r="FG323" s="467">
        <v>0</v>
      </c>
      <c r="FH323" s="469" t="s">
        <v>1405</v>
      </c>
      <c r="FI323" s="467">
        <v>0</v>
      </c>
      <c r="FJ323" s="469" t="s">
        <v>1405</v>
      </c>
      <c r="FK323" s="467">
        <v>0</v>
      </c>
      <c r="FL323" s="472">
        <v>1</v>
      </c>
      <c r="FM323" s="473">
        <v>0</v>
      </c>
      <c r="FN323" s="473">
        <v>0</v>
      </c>
      <c r="FO323" s="473">
        <v>0</v>
      </c>
      <c r="FP323" s="473">
        <v>0</v>
      </c>
      <c r="FQ323" s="473">
        <v>0</v>
      </c>
      <c r="FR323" s="473">
        <v>0</v>
      </c>
      <c r="FS323" s="473">
        <v>0</v>
      </c>
      <c r="FT323" s="473">
        <v>0</v>
      </c>
      <c r="FU323" s="473">
        <v>0</v>
      </c>
      <c r="FV323" s="473">
        <v>114119</v>
      </c>
      <c r="FW323" s="473">
        <v>0</v>
      </c>
      <c r="FX323" s="473">
        <v>0</v>
      </c>
      <c r="FY323" s="473">
        <v>0</v>
      </c>
      <c r="FZ323" s="473">
        <v>0</v>
      </c>
      <c r="GA323" s="473">
        <v>0</v>
      </c>
      <c r="GB323" s="473">
        <v>0</v>
      </c>
      <c r="GC323" s="473">
        <v>0</v>
      </c>
      <c r="GD323" s="473">
        <v>0</v>
      </c>
      <c r="GE323" s="473">
        <v>0</v>
      </c>
      <c r="GF323" s="473">
        <v>91391.999999999985</v>
      </c>
      <c r="GG323" s="473">
        <v>0</v>
      </c>
      <c r="GH323" s="473">
        <v>0</v>
      </c>
      <c r="GI323" s="473">
        <v>0</v>
      </c>
      <c r="GJ323" s="473">
        <v>0</v>
      </c>
      <c r="GK323" s="473">
        <v>0</v>
      </c>
      <c r="GL323" s="473">
        <v>0</v>
      </c>
      <c r="GM323" s="473">
        <v>0</v>
      </c>
      <c r="GN323" s="473">
        <v>0</v>
      </c>
      <c r="GO323" s="473">
        <v>0</v>
      </c>
      <c r="GP323" s="473">
        <v>0</v>
      </c>
      <c r="GQ323" s="473">
        <v>0</v>
      </c>
      <c r="GR323" s="473">
        <v>0</v>
      </c>
      <c r="GS323" s="473">
        <v>0</v>
      </c>
      <c r="GT323" s="473">
        <v>0</v>
      </c>
      <c r="GU323" s="473">
        <v>0</v>
      </c>
      <c r="GV323" s="473">
        <v>0</v>
      </c>
      <c r="GW323" s="473">
        <v>0</v>
      </c>
      <c r="GX323" s="473">
        <v>0</v>
      </c>
      <c r="GY323" s="473">
        <v>0</v>
      </c>
      <c r="GZ323" s="473">
        <v>0</v>
      </c>
      <c r="HA323" s="473">
        <v>0</v>
      </c>
      <c r="HB323" s="473">
        <v>0</v>
      </c>
      <c r="HC323" s="473">
        <v>0</v>
      </c>
      <c r="HD323" s="473">
        <v>0</v>
      </c>
      <c r="HE323" s="473">
        <v>0</v>
      </c>
      <c r="HF323" s="473">
        <v>0</v>
      </c>
      <c r="HG323" s="473">
        <v>0</v>
      </c>
      <c r="HH323" s="473">
        <v>0</v>
      </c>
      <c r="HI323" s="473">
        <v>0</v>
      </c>
      <c r="HJ323" s="473">
        <v>0</v>
      </c>
      <c r="HK323" s="473">
        <v>0</v>
      </c>
      <c r="HL323" s="473">
        <v>0</v>
      </c>
      <c r="HM323" s="473">
        <v>0</v>
      </c>
      <c r="HN323" s="473">
        <v>0</v>
      </c>
      <c r="HO323" s="473">
        <v>0</v>
      </c>
      <c r="HP323" s="473">
        <v>0</v>
      </c>
      <c r="HQ323" s="473">
        <v>0</v>
      </c>
      <c r="HR323" s="473">
        <v>0</v>
      </c>
      <c r="HS323" s="473">
        <v>0</v>
      </c>
      <c r="HT323" s="473">
        <v>0</v>
      </c>
      <c r="HU323" s="473">
        <v>0</v>
      </c>
      <c r="HV323" s="473">
        <v>0</v>
      </c>
      <c r="HW323" s="473">
        <v>0</v>
      </c>
      <c r="HX323" s="473">
        <v>0</v>
      </c>
      <c r="HY323" s="473">
        <v>0</v>
      </c>
      <c r="HZ323" s="473">
        <v>0</v>
      </c>
      <c r="IA323" s="473">
        <v>0</v>
      </c>
      <c r="IB323" s="473">
        <v>0</v>
      </c>
      <c r="IC323" s="473">
        <v>0</v>
      </c>
      <c r="ID323" s="473">
        <v>0</v>
      </c>
      <c r="IE323" s="473">
        <v>0</v>
      </c>
      <c r="IF323" s="473">
        <v>0</v>
      </c>
      <c r="IG323" s="473">
        <v>0</v>
      </c>
      <c r="IH323" s="473">
        <v>0</v>
      </c>
      <c r="II323" s="473">
        <v>0</v>
      </c>
      <c r="IJ323" s="473">
        <v>0</v>
      </c>
      <c r="IK323" s="473">
        <v>0</v>
      </c>
      <c r="IL323" s="473">
        <v>0</v>
      </c>
      <c r="IM323" s="473">
        <v>0</v>
      </c>
      <c r="IN323" s="473">
        <v>0</v>
      </c>
      <c r="IO323" s="473">
        <v>0</v>
      </c>
      <c r="IP323" s="473">
        <v>0</v>
      </c>
      <c r="IQ323" s="473">
        <v>0</v>
      </c>
      <c r="IR323" s="473">
        <v>0</v>
      </c>
      <c r="IS323" s="473">
        <v>0</v>
      </c>
      <c r="IT323" s="473">
        <v>0</v>
      </c>
      <c r="IU323" s="473">
        <v>0</v>
      </c>
      <c r="IV323" s="473">
        <v>0</v>
      </c>
      <c r="IW323" s="473">
        <v>0</v>
      </c>
      <c r="IX323" s="473">
        <v>0</v>
      </c>
      <c r="IY323" s="473">
        <v>0</v>
      </c>
      <c r="IZ323" s="473">
        <v>0</v>
      </c>
      <c r="JA323" s="473">
        <v>0</v>
      </c>
      <c r="JB323" s="473">
        <v>0</v>
      </c>
      <c r="JC323" s="473">
        <v>0</v>
      </c>
      <c r="JD323" s="473">
        <v>0</v>
      </c>
      <c r="JE323" s="473">
        <v>0</v>
      </c>
      <c r="JF323" s="473">
        <v>0</v>
      </c>
      <c r="JG323" s="473">
        <v>0</v>
      </c>
      <c r="JH323" s="473">
        <v>0</v>
      </c>
      <c r="JI323" s="467" t="s">
        <v>1406</v>
      </c>
      <c r="JJ323" s="467" t="s">
        <v>1406</v>
      </c>
      <c r="JK323" s="395"/>
      <c r="JL323" s="395"/>
      <c r="JM323" s="395"/>
      <c r="JN323" s="395"/>
      <c r="JO323" s="395"/>
      <c r="JP323" s="395"/>
      <c r="JQ323" s="395"/>
      <c r="JR323" s="395"/>
      <c r="JS323" s="395"/>
      <c r="JT323" s="395"/>
      <c r="JU323" s="395"/>
      <c r="JV323" s="395"/>
      <c r="JW323" s="395"/>
      <c r="JX323" s="395"/>
      <c r="JY323" s="395"/>
      <c r="JZ323" s="395"/>
      <c r="KA323" s="395"/>
      <c r="KB323" s="395"/>
      <c r="KC323" s="395"/>
      <c r="KD323" s="395"/>
      <c r="KE323" s="395"/>
      <c r="KF323" s="395"/>
      <c r="KG323" s="395"/>
      <c r="KH323" s="395"/>
      <c r="KI323" s="395"/>
      <c r="KJ323" s="395"/>
      <c r="KK323" s="395"/>
      <c r="KL323" s="395"/>
      <c r="KM323" s="395"/>
      <c r="KN323" s="395"/>
      <c r="KO323" s="395"/>
      <c r="KP323" s="395"/>
      <c r="KQ323" s="395"/>
      <c r="KR323" s="395"/>
      <c r="KS323" s="395"/>
      <c r="KT323" s="395"/>
      <c r="KU323" s="395"/>
      <c r="KV323" s="395"/>
      <c r="KW323" s="395"/>
      <c r="KX323" s="395"/>
      <c r="KY323" s="395"/>
      <c r="KZ323" s="395"/>
      <c r="LA323" s="395"/>
      <c r="LB323" s="395"/>
      <c r="LC323" s="395"/>
      <c r="LD323" s="395"/>
      <c r="LE323" s="395"/>
      <c r="LF323" s="395"/>
      <c r="LG323" s="395"/>
      <c r="LH323" s="395"/>
      <c r="LI323" s="395"/>
      <c r="LJ323" s="395"/>
      <c r="LK323" s="395"/>
      <c r="LL323" s="395"/>
      <c r="LM323" s="395"/>
      <c r="LN323" s="395"/>
      <c r="LO323" s="395"/>
      <c r="LP323" s="395"/>
      <c r="LQ323" s="395"/>
      <c r="LR323" s="395"/>
      <c r="LS323" s="395"/>
      <c r="LT323" s="395"/>
      <c r="LU323" s="395"/>
      <c r="LV323" s="395"/>
      <c r="LW323" s="395"/>
      <c r="LX323" s="395"/>
      <c r="LY323" s="395"/>
      <c r="LZ323" s="395"/>
      <c r="MA323" s="395"/>
      <c r="MB323" s="395"/>
      <c r="MC323" s="395"/>
      <c r="MD323" s="395"/>
      <c r="ME323" s="395"/>
      <c r="MF323" s="395"/>
      <c r="MG323" s="395"/>
      <c r="MH323" s="395"/>
      <c r="MI323" s="395"/>
      <c r="MJ323" s="395"/>
      <c r="MK323" s="395"/>
      <c r="ML323" s="395"/>
      <c r="MM323" s="395"/>
      <c r="MN323" s="395"/>
      <c r="MO323" s="395"/>
      <c r="MP323" s="395"/>
      <c r="MQ323" s="395"/>
      <c r="MR323" s="395"/>
      <c r="MS323" s="395"/>
      <c r="MT323" s="395"/>
      <c r="MU323" s="395"/>
      <c r="MV323" s="395"/>
      <c r="MW323" s="395"/>
      <c r="MX323" s="395"/>
      <c r="MY323" s="395"/>
      <c r="MZ323" s="395"/>
      <c r="NA323" s="395"/>
      <c r="NB323" s="395"/>
      <c r="NC323" s="395"/>
      <c r="ND323" s="395"/>
      <c r="NE323" s="395"/>
      <c r="NF323" s="395"/>
      <c r="NG323" s="489"/>
      <c r="NH323" s="475">
        <v>3.770213832130489</v>
      </c>
      <c r="NI323" s="475">
        <v>13.541099999479863</v>
      </c>
      <c r="NJ323" s="475">
        <v>2.6777437527703114</v>
      </c>
      <c r="NK323" s="475">
        <v>1725.7408094412767</v>
      </c>
      <c r="NL323" s="475">
        <v>8.9180369942705369</v>
      </c>
      <c r="NM323" s="475">
        <v>0.24482100000000001</v>
      </c>
      <c r="NN323" s="475">
        <v>0.70386099999999996</v>
      </c>
      <c r="NO323" s="475">
        <v>7.1405999999999997E-2</v>
      </c>
      <c r="NP323" s="475">
        <v>3.2363712310536169E-2</v>
      </c>
      <c r="NQ323" s="475">
        <v>0.55147840598315945</v>
      </c>
      <c r="NR323" s="475">
        <v>0.83207819646667081</v>
      </c>
      <c r="NS323" s="475">
        <v>0</v>
      </c>
      <c r="NT323" s="475">
        <v>4.6096364647979913</v>
      </c>
      <c r="NU323" s="475">
        <v>1.1455206584168898E-2</v>
      </c>
      <c r="NV323" s="475">
        <v>0</v>
      </c>
      <c r="NW323" s="475">
        <v>0.50303520510963673</v>
      </c>
      <c r="NX323" s="475">
        <v>0</v>
      </c>
      <c r="NY323" s="475">
        <v>0</v>
      </c>
      <c r="NZ323" s="475">
        <v>1.3690957507078381</v>
      </c>
      <c r="OA323" s="475">
        <v>2.0339494949499735E-2</v>
      </c>
      <c r="OB323" s="475">
        <v>0.25</v>
      </c>
      <c r="OC323" s="475">
        <v>1.2943168753079228</v>
      </c>
      <c r="OD323" s="475">
        <v>3.0147775103239492E-13</v>
      </c>
      <c r="OE323" s="475">
        <v>2.6209850329907033E-12</v>
      </c>
      <c r="OF323" s="475">
        <v>0.1099999964237213</v>
      </c>
      <c r="OG323" s="475">
        <v>7.5428679585456862E-2</v>
      </c>
      <c r="OH323" s="475">
        <v>0.32036157813565153</v>
      </c>
      <c r="OI323" s="475">
        <v>0.11</v>
      </c>
      <c r="OJ323" s="475">
        <v>4.7043000000000001E-2</v>
      </c>
      <c r="OK323" s="475">
        <v>6.44221725E-2</v>
      </c>
      <c r="OL323" s="475">
        <v>0.88614952612179287</v>
      </c>
      <c r="OM323" s="475" t="s">
        <v>1395</v>
      </c>
      <c r="ON323" s="475">
        <v>1</v>
      </c>
      <c r="OO323" s="475">
        <v>312</v>
      </c>
      <c r="OP323" s="490"/>
      <c r="OQ323" s="491" t="s">
        <v>1395</v>
      </c>
      <c r="OR323" s="478" t="s">
        <v>1395</v>
      </c>
      <c r="OS323" s="479">
        <v>1246001</v>
      </c>
      <c r="OT323" s="479">
        <v>2028</v>
      </c>
      <c r="OU323" s="479" t="s">
        <v>1395</v>
      </c>
      <c r="OV323" s="479" t="s">
        <v>1395</v>
      </c>
      <c r="OW323" s="479">
        <v>0</v>
      </c>
      <c r="OX323" s="479">
        <v>1</v>
      </c>
      <c r="OY323" s="480">
        <v>1</v>
      </c>
      <c r="OZ323" s="480">
        <v>0.87190261452774309</v>
      </c>
      <c r="PA323" s="481"/>
      <c r="PB323" s="482">
        <v>3.770213832130489</v>
      </c>
      <c r="PC323" s="483"/>
      <c r="PD323" s="478">
        <v>90.395049780252734</v>
      </c>
      <c r="PE323" s="479">
        <v>2.3225846449570233E-10</v>
      </c>
      <c r="PF323" s="479">
        <v>114.69582857055553</v>
      </c>
      <c r="PG323" s="480">
        <v>3.770213832130489</v>
      </c>
      <c r="PH323" s="483"/>
      <c r="PI323" s="478">
        <v>3.770213832130489</v>
      </c>
      <c r="PJ323" s="479">
        <v>172650</v>
      </c>
      <c r="PK323" s="479">
        <v>100</v>
      </c>
      <c r="PL323" s="479">
        <v>-0.44270554641703042</v>
      </c>
      <c r="PM323" s="484">
        <v>36</v>
      </c>
      <c r="PN323" s="479">
        <v>5940</v>
      </c>
      <c r="PO323" s="485">
        <v>2025</v>
      </c>
      <c r="PP323" s="479">
        <v>33</v>
      </c>
      <c r="PQ323" s="479">
        <v>0</v>
      </c>
      <c r="PR323" s="486" t="s">
        <v>2240</v>
      </c>
      <c r="PS323" s="486" t="s">
        <v>1657</v>
      </c>
      <c r="PT323" s="479">
        <v>1</v>
      </c>
      <c r="PU323" s="487" t="s">
        <v>2239</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row>
    <row r="324" spans="1:457" x14ac:dyDescent="0.35">
      <c r="A324" s="459" t="s">
        <v>2241</v>
      </c>
      <c r="B324" s="460">
        <v>3.3275082857134586</v>
      </c>
      <c r="C324" s="488">
        <f>NPV(About!A$94,'H2 Data'!AE$2:BH$2)/30*AB324+B324</f>
        <v>3.3275082857134586</v>
      </c>
      <c r="D324" s="462" t="s">
        <v>1592</v>
      </c>
      <c r="E324" s="463" t="s">
        <v>2241</v>
      </c>
      <c r="F324" s="463" t="s">
        <v>1391</v>
      </c>
      <c r="G324" s="463" t="s">
        <v>1392</v>
      </c>
      <c r="H324" s="463" t="s">
        <v>2173</v>
      </c>
      <c r="I324" s="463" t="s">
        <v>2232</v>
      </c>
      <c r="J324" s="464">
        <v>2029</v>
      </c>
      <c r="K324" s="465">
        <v>100</v>
      </c>
      <c r="L324" s="466">
        <v>0.42</v>
      </c>
      <c r="M324" s="466">
        <v>2.3300000000000001E-2</v>
      </c>
      <c r="N324" s="466">
        <v>0.25</v>
      </c>
      <c r="O324" s="471">
        <v>0.11</v>
      </c>
      <c r="P324" s="465">
        <v>1</v>
      </c>
      <c r="Q324" s="465">
        <v>2</v>
      </c>
      <c r="R324" s="465">
        <v>30</v>
      </c>
      <c r="S324" s="467" t="s">
        <v>1395</v>
      </c>
      <c r="T324" s="468">
        <v>63377.999999999993</v>
      </c>
      <c r="U324" s="468">
        <v>624725</v>
      </c>
      <c r="V324" s="468">
        <v>217296</v>
      </c>
      <c r="W324" s="468">
        <v>18108</v>
      </c>
      <c r="X324" s="465">
        <v>0</v>
      </c>
      <c r="Y324" s="469" t="s">
        <v>2233</v>
      </c>
      <c r="Z324" s="470">
        <v>20.55</v>
      </c>
      <c r="AA324" s="469" t="s">
        <v>1397</v>
      </c>
      <c r="AB324" s="465">
        <v>0</v>
      </c>
      <c r="AC324" s="466">
        <v>0</v>
      </c>
      <c r="AD324" s="466">
        <v>0.66</v>
      </c>
      <c r="AE324" s="466">
        <v>0.66</v>
      </c>
      <c r="AF324" s="467" t="s">
        <v>1398</v>
      </c>
      <c r="AG324" s="465">
        <v>466.185</v>
      </c>
      <c r="AH324" s="465">
        <v>466.185</v>
      </c>
      <c r="AI324" s="465">
        <v>466.185</v>
      </c>
      <c r="AJ324" s="465">
        <v>30</v>
      </c>
      <c r="AK324" s="469" t="s">
        <v>1399</v>
      </c>
      <c r="AL324" s="466">
        <v>0.91</v>
      </c>
      <c r="AM324" s="466">
        <v>0.01</v>
      </c>
      <c r="AN324" s="469" t="s">
        <v>1400</v>
      </c>
      <c r="AO324" s="466"/>
      <c r="AP324" s="466"/>
      <c r="AQ324" s="466"/>
      <c r="AR324" s="466"/>
      <c r="AS324" s="466"/>
      <c r="AT324" s="466"/>
      <c r="AU324" s="466"/>
      <c r="AV324" s="466"/>
      <c r="AW324" s="466"/>
      <c r="AX324" s="466"/>
      <c r="AY324" s="466"/>
      <c r="AZ324" s="466"/>
      <c r="BA324" s="466"/>
      <c r="BB324" s="466"/>
      <c r="BC324" s="466"/>
      <c r="BD324" s="466"/>
      <c r="BE324" s="466"/>
      <c r="BF324" s="466"/>
      <c r="BG324" s="466"/>
      <c r="BH324" s="466"/>
      <c r="BI324" s="466"/>
      <c r="BJ324" s="466"/>
      <c r="BK324" s="466"/>
      <c r="BL324" s="466"/>
      <c r="BM324" s="466"/>
      <c r="BN324" s="466"/>
      <c r="BO324" s="466"/>
      <c r="BP324" s="466"/>
      <c r="BQ324" s="466"/>
      <c r="BR324" s="466"/>
      <c r="BS324" s="466"/>
      <c r="BT324" s="466"/>
      <c r="BU324" s="466"/>
      <c r="BV324" s="466"/>
      <c r="BW324" s="466"/>
      <c r="BX324" s="466"/>
      <c r="BY324" s="466"/>
      <c r="BZ324" s="466"/>
      <c r="CA324" s="466"/>
      <c r="CB324" s="466"/>
      <c r="CC324" s="466"/>
      <c r="CD324" s="466"/>
      <c r="CE324" s="466"/>
      <c r="CF324" s="466"/>
      <c r="CG324" s="466"/>
      <c r="CH324" s="466"/>
      <c r="CI324" s="466"/>
      <c r="CJ324" s="466"/>
      <c r="CK324" s="466"/>
      <c r="CL324" s="466"/>
      <c r="CM324" s="466"/>
      <c r="CN324" s="466"/>
      <c r="CO324" s="466"/>
      <c r="CP324" s="466"/>
      <c r="CQ324" s="466"/>
      <c r="CR324" s="466"/>
      <c r="CS324" s="466"/>
      <c r="CT324" s="466"/>
      <c r="CU324" s="466"/>
      <c r="CV324" s="466"/>
      <c r="CW324" s="466"/>
      <c r="CX324" s="466"/>
      <c r="CY324" s="466"/>
      <c r="CZ324" s="466"/>
      <c r="DA324" s="466"/>
      <c r="DB324" s="466"/>
      <c r="DC324" s="466"/>
      <c r="DD324" s="466"/>
      <c r="DE324" s="466"/>
      <c r="DF324" s="466"/>
      <c r="DG324" s="466"/>
      <c r="DH324" s="466"/>
      <c r="DI324" s="466"/>
      <c r="DJ324" s="466"/>
      <c r="DK324" s="466"/>
      <c r="DL324" s="466"/>
      <c r="DM324" s="466"/>
      <c r="DN324" s="466"/>
      <c r="DO324" s="466"/>
      <c r="DP324" s="466"/>
      <c r="DQ324" s="466"/>
      <c r="DR324" s="466"/>
      <c r="DS324" s="466"/>
      <c r="DT324" s="466"/>
      <c r="DU324" s="466"/>
      <c r="DV324" s="466"/>
      <c r="DW324" s="471"/>
      <c r="DX324" s="466"/>
      <c r="DY324" s="466"/>
      <c r="DZ324" s="466"/>
      <c r="EA324" s="466"/>
      <c r="EB324" s="466"/>
      <c r="EC324" s="466"/>
      <c r="ED324" s="466"/>
      <c r="EE324" s="466"/>
      <c r="EF324" s="466"/>
      <c r="EG324" s="466"/>
      <c r="EH324" s="466"/>
      <c r="EI324" s="466"/>
      <c r="EJ324" s="466"/>
      <c r="EK324" s="465"/>
      <c r="EL324" s="465"/>
      <c r="EM324" s="465"/>
      <c r="EN324" s="465"/>
      <c r="EO324" s="466"/>
      <c r="EP324" s="466"/>
      <c r="EQ324" s="466"/>
      <c r="ER324" s="465"/>
      <c r="ES324" s="465"/>
      <c r="ET324" s="465"/>
      <c r="EU324" s="465"/>
      <c r="EV324" s="465"/>
      <c r="EW324" s="467"/>
      <c r="EX324" s="467" t="s">
        <v>1401</v>
      </c>
      <c r="EY324" s="467">
        <v>0</v>
      </c>
      <c r="EZ324" s="467">
        <v>0</v>
      </c>
      <c r="FA324" s="467">
        <v>0</v>
      </c>
      <c r="FB324" s="469" t="s">
        <v>1402</v>
      </c>
      <c r="FC324" s="467">
        <v>100</v>
      </c>
      <c r="FD324" s="469" t="s">
        <v>2175</v>
      </c>
      <c r="FE324" s="467">
        <v>0</v>
      </c>
      <c r="FF324" s="469" t="s">
        <v>1404</v>
      </c>
      <c r="FG324" s="467">
        <v>0</v>
      </c>
      <c r="FH324" s="469" t="s">
        <v>1405</v>
      </c>
      <c r="FI324" s="467">
        <v>0</v>
      </c>
      <c r="FJ324" s="469" t="s">
        <v>1405</v>
      </c>
      <c r="FK324" s="467">
        <v>0</v>
      </c>
      <c r="FL324" s="472">
        <v>1</v>
      </c>
      <c r="FM324" s="473">
        <v>0</v>
      </c>
      <c r="FN324" s="473">
        <v>0</v>
      </c>
      <c r="FO324" s="473">
        <v>0</v>
      </c>
      <c r="FP324" s="473">
        <v>0</v>
      </c>
      <c r="FQ324" s="473">
        <v>0</v>
      </c>
      <c r="FR324" s="473">
        <v>0</v>
      </c>
      <c r="FS324" s="473">
        <v>0</v>
      </c>
      <c r="FT324" s="473">
        <v>0</v>
      </c>
      <c r="FU324" s="473">
        <v>0</v>
      </c>
      <c r="FV324" s="473">
        <v>109761</v>
      </c>
      <c r="FW324" s="473">
        <v>0</v>
      </c>
      <c r="FX324" s="473">
        <v>0</v>
      </c>
      <c r="FY324" s="473">
        <v>0</v>
      </c>
      <c r="FZ324" s="473">
        <v>0</v>
      </c>
      <c r="GA324" s="473">
        <v>0</v>
      </c>
      <c r="GB324" s="473">
        <v>0</v>
      </c>
      <c r="GC324" s="473">
        <v>0</v>
      </c>
      <c r="GD324" s="473">
        <v>0</v>
      </c>
      <c r="GE324" s="473">
        <v>0</v>
      </c>
      <c r="GF324" s="473">
        <v>90796</v>
      </c>
      <c r="GG324" s="473">
        <v>0</v>
      </c>
      <c r="GH324" s="473">
        <v>0</v>
      </c>
      <c r="GI324" s="473">
        <v>0</v>
      </c>
      <c r="GJ324" s="473">
        <v>0</v>
      </c>
      <c r="GK324" s="473">
        <v>0</v>
      </c>
      <c r="GL324" s="473">
        <v>0</v>
      </c>
      <c r="GM324" s="473">
        <v>0</v>
      </c>
      <c r="GN324" s="473">
        <v>0</v>
      </c>
      <c r="GO324" s="473">
        <v>0</v>
      </c>
      <c r="GP324" s="473">
        <v>0</v>
      </c>
      <c r="GQ324" s="473">
        <v>0</v>
      </c>
      <c r="GR324" s="473">
        <v>0</v>
      </c>
      <c r="GS324" s="473">
        <v>0</v>
      </c>
      <c r="GT324" s="473">
        <v>0</v>
      </c>
      <c r="GU324" s="473">
        <v>0</v>
      </c>
      <c r="GV324" s="473">
        <v>0</v>
      </c>
      <c r="GW324" s="473">
        <v>0</v>
      </c>
      <c r="GX324" s="473">
        <v>0</v>
      </c>
      <c r="GY324" s="473">
        <v>0</v>
      </c>
      <c r="GZ324" s="473">
        <v>0</v>
      </c>
      <c r="HA324" s="473">
        <v>0</v>
      </c>
      <c r="HB324" s="473">
        <v>0</v>
      </c>
      <c r="HC324" s="473">
        <v>0</v>
      </c>
      <c r="HD324" s="473">
        <v>0</v>
      </c>
      <c r="HE324" s="473">
        <v>0</v>
      </c>
      <c r="HF324" s="473">
        <v>0</v>
      </c>
      <c r="HG324" s="473">
        <v>0</v>
      </c>
      <c r="HH324" s="473">
        <v>0</v>
      </c>
      <c r="HI324" s="473">
        <v>0</v>
      </c>
      <c r="HJ324" s="473">
        <v>0</v>
      </c>
      <c r="HK324" s="473">
        <v>0</v>
      </c>
      <c r="HL324" s="473">
        <v>0</v>
      </c>
      <c r="HM324" s="473">
        <v>0</v>
      </c>
      <c r="HN324" s="473">
        <v>0</v>
      </c>
      <c r="HO324" s="473">
        <v>0</v>
      </c>
      <c r="HP324" s="473">
        <v>0</v>
      </c>
      <c r="HQ324" s="473">
        <v>0</v>
      </c>
      <c r="HR324" s="473">
        <v>0</v>
      </c>
      <c r="HS324" s="473">
        <v>0</v>
      </c>
      <c r="HT324" s="473">
        <v>0</v>
      </c>
      <c r="HU324" s="473">
        <v>0</v>
      </c>
      <c r="HV324" s="473">
        <v>0</v>
      </c>
      <c r="HW324" s="473">
        <v>0</v>
      </c>
      <c r="HX324" s="473">
        <v>0</v>
      </c>
      <c r="HY324" s="473">
        <v>0</v>
      </c>
      <c r="HZ324" s="473">
        <v>0</v>
      </c>
      <c r="IA324" s="473">
        <v>0</v>
      </c>
      <c r="IB324" s="473">
        <v>0</v>
      </c>
      <c r="IC324" s="473">
        <v>0</v>
      </c>
      <c r="ID324" s="473">
        <v>0</v>
      </c>
      <c r="IE324" s="473">
        <v>0</v>
      </c>
      <c r="IF324" s="473">
        <v>0</v>
      </c>
      <c r="IG324" s="473">
        <v>0</v>
      </c>
      <c r="IH324" s="473">
        <v>0</v>
      </c>
      <c r="II324" s="473">
        <v>0</v>
      </c>
      <c r="IJ324" s="473">
        <v>0</v>
      </c>
      <c r="IK324" s="473">
        <v>0</v>
      </c>
      <c r="IL324" s="473">
        <v>0</v>
      </c>
      <c r="IM324" s="473">
        <v>0</v>
      </c>
      <c r="IN324" s="473">
        <v>0</v>
      </c>
      <c r="IO324" s="473">
        <v>0</v>
      </c>
      <c r="IP324" s="473">
        <v>0</v>
      </c>
      <c r="IQ324" s="473">
        <v>0</v>
      </c>
      <c r="IR324" s="473">
        <v>0</v>
      </c>
      <c r="IS324" s="473">
        <v>0</v>
      </c>
      <c r="IT324" s="473">
        <v>0</v>
      </c>
      <c r="IU324" s="473">
        <v>0</v>
      </c>
      <c r="IV324" s="473">
        <v>0</v>
      </c>
      <c r="IW324" s="473">
        <v>0</v>
      </c>
      <c r="IX324" s="473">
        <v>0</v>
      </c>
      <c r="IY324" s="473">
        <v>0</v>
      </c>
      <c r="IZ324" s="473">
        <v>0</v>
      </c>
      <c r="JA324" s="473">
        <v>0</v>
      </c>
      <c r="JB324" s="473">
        <v>0</v>
      </c>
      <c r="JC324" s="473">
        <v>0</v>
      </c>
      <c r="JD324" s="473">
        <v>0</v>
      </c>
      <c r="JE324" s="473">
        <v>0</v>
      </c>
      <c r="JF324" s="473">
        <v>0</v>
      </c>
      <c r="JG324" s="473">
        <v>0</v>
      </c>
      <c r="JH324" s="473">
        <v>0</v>
      </c>
      <c r="JI324" s="467" t="s">
        <v>1406</v>
      </c>
      <c r="JJ324" s="467" t="s">
        <v>1406</v>
      </c>
      <c r="JK324" s="395"/>
      <c r="JL324" s="395"/>
      <c r="JM324" s="395"/>
      <c r="JN324" s="395"/>
      <c r="JO324" s="395"/>
      <c r="JP324" s="395"/>
      <c r="JQ324" s="395"/>
      <c r="JR324" s="395"/>
      <c r="JS324" s="395"/>
      <c r="JT324" s="395"/>
      <c r="JU324" s="395"/>
      <c r="JV324" s="395"/>
      <c r="JW324" s="395"/>
      <c r="JX324" s="395"/>
      <c r="JY324" s="395"/>
      <c r="JZ324" s="395"/>
      <c r="KA324" s="395"/>
      <c r="KB324" s="395"/>
      <c r="KC324" s="395"/>
      <c r="KD324" s="395"/>
      <c r="KE324" s="395"/>
      <c r="KF324" s="395"/>
      <c r="KG324" s="395"/>
      <c r="KH324" s="395"/>
      <c r="KI324" s="395"/>
      <c r="KJ324" s="395"/>
      <c r="KK324" s="395"/>
      <c r="KL324" s="395"/>
      <c r="KM324" s="395"/>
      <c r="KN324" s="395"/>
      <c r="KO324" s="395"/>
      <c r="KP324" s="395"/>
      <c r="KQ324" s="395"/>
      <c r="KR324" s="395"/>
      <c r="KS324" s="395"/>
      <c r="KT324" s="395"/>
      <c r="KU324" s="395"/>
      <c r="KV324" s="395"/>
      <c r="KW324" s="395"/>
      <c r="KX324" s="395"/>
      <c r="KY324" s="395"/>
      <c r="KZ324" s="395"/>
      <c r="LA324" s="395"/>
      <c r="LB324" s="395"/>
      <c r="LC324" s="395"/>
      <c r="LD324" s="395"/>
      <c r="LE324" s="395"/>
      <c r="LF324" s="395"/>
      <c r="LG324" s="395"/>
      <c r="LH324" s="395"/>
      <c r="LI324" s="395"/>
      <c r="LJ324" s="395"/>
      <c r="LK324" s="395"/>
      <c r="LL324" s="395"/>
      <c r="LM324" s="395"/>
      <c r="LN324" s="395"/>
      <c r="LO324" s="395"/>
      <c r="LP324" s="395"/>
      <c r="LQ324" s="395"/>
      <c r="LR324" s="395"/>
      <c r="LS324" s="395"/>
      <c r="LT324" s="395"/>
      <c r="LU324" s="395"/>
      <c r="LV324" s="395"/>
      <c r="LW324" s="395"/>
      <c r="LX324" s="395"/>
      <c r="LY324" s="395"/>
      <c r="LZ324" s="395"/>
      <c r="MA324" s="395"/>
      <c r="MB324" s="395"/>
      <c r="MC324" s="395"/>
      <c r="MD324" s="395"/>
      <c r="ME324" s="395"/>
      <c r="MF324" s="395"/>
      <c r="MG324" s="395"/>
      <c r="MH324" s="395"/>
      <c r="MI324" s="395"/>
      <c r="MJ324" s="395"/>
      <c r="MK324" s="395"/>
      <c r="ML324" s="395"/>
      <c r="MM324" s="395"/>
      <c r="MN324" s="395"/>
      <c r="MO324" s="395"/>
      <c r="MP324" s="395"/>
      <c r="MQ324" s="395"/>
      <c r="MR324" s="395"/>
      <c r="MS324" s="395"/>
      <c r="MT324" s="395"/>
      <c r="MU324" s="395"/>
      <c r="MV324" s="395"/>
      <c r="MW324" s="395"/>
      <c r="MX324" s="395"/>
      <c r="MY324" s="395"/>
      <c r="MZ324" s="395"/>
      <c r="NA324" s="395"/>
      <c r="NB324" s="395"/>
      <c r="NC324" s="395"/>
      <c r="ND324" s="395"/>
      <c r="NE324" s="395"/>
      <c r="NF324" s="395"/>
      <c r="NG324" s="489"/>
      <c r="NH324" s="475">
        <v>3.3275082857134586</v>
      </c>
      <c r="NI324" s="475">
        <v>12.242568484796957</v>
      </c>
      <c r="NJ324" s="475">
        <v>2.5106691995401782</v>
      </c>
      <c r="NK324" s="475">
        <v>1792.074911870664</v>
      </c>
      <c r="NL324" s="475">
        <v>8.1859778560340164</v>
      </c>
      <c r="NM324" s="475">
        <v>0.21729599999999999</v>
      </c>
      <c r="NN324" s="475">
        <v>0.62472499999999997</v>
      </c>
      <c r="NO324" s="475">
        <v>6.337799999999999E-2</v>
      </c>
      <c r="NP324" s="475">
        <v>3.2480872107040995E-2</v>
      </c>
      <c r="NQ324" s="475">
        <v>0.52404541553847039</v>
      </c>
      <c r="NR324" s="475">
        <v>0.7385431954829843</v>
      </c>
      <c r="NS324" s="475">
        <v>0</v>
      </c>
      <c r="NT324" s="475">
        <v>4.4871696456898755</v>
      </c>
      <c r="NU324" s="475">
        <v>1.213763881247973E-2</v>
      </c>
      <c r="NV324" s="475">
        <v>0</v>
      </c>
      <c r="NW324" s="475">
        <v>0.40604050262755159</v>
      </c>
      <c r="NX324" s="475">
        <v>0</v>
      </c>
      <c r="NY324" s="475">
        <v>0</v>
      </c>
      <c r="NZ324" s="475">
        <v>1.0895101936685729</v>
      </c>
      <c r="OA324" s="475">
        <v>2.0336464646413328E-2</v>
      </c>
      <c r="OB324" s="475">
        <v>0.25</v>
      </c>
      <c r="OC324" s="475">
        <v>1.15932778749739</v>
      </c>
      <c r="OD324" s="475">
        <v>1.8369169879459163E-13</v>
      </c>
      <c r="OE324" s="475">
        <v>1.5969775267877965E-12</v>
      </c>
      <c r="OF324" s="475">
        <v>0.1099999964237213</v>
      </c>
      <c r="OG324" s="475">
        <v>7.1894940733909618E-2</v>
      </c>
      <c r="OH324" s="475">
        <v>0.32447252141776045</v>
      </c>
      <c r="OI324" s="475">
        <v>0.11</v>
      </c>
      <c r="OJ324" s="475">
        <v>4.6618500000000007E-2</v>
      </c>
      <c r="OK324" s="475">
        <v>6.0476157500000002E-2</v>
      </c>
      <c r="OL324" s="475">
        <v>0.86860621963572837</v>
      </c>
      <c r="OM324" s="475" t="s">
        <v>1395</v>
      </c>
      <c r="ON324" s="475">
        <v>1</v>
      </c>
      <c r="OO324" s="475">
        <v>313</v>
      </c>
      <c r="OP324" s="490"/>
      <c r="OQ324" s="491" t="s">
        <v>1395</v>
      </c>
      <c r="OR324" s="478" t="s">
        <v>1395</v>
      </c>
      <c r="OS324" s="479">
        <v>1124064</v>
      </c>
      <c r="OT324" s="479">
        <v>2029</v>
      </c>
      <c r="OU324" s="479" t="s">
        <v>1395</v>
      </c>
      <c r="OV324" s="479" t="s">
        <v>1395</v>
      </c>
      <c r="OW324" s="479">
        <v>0</v>
      </c>
      <c r="OX324" s="479">
        <v>1</v>
      </c>
      <c r="OY324" s="480">
        <v>1</v>
      </c>
      <c r="OZ324" s="480">
        <v>0.85454956143356553</v>
      </c>
      <c r="PA324" s="481"/>
      <c r="PB324" s="482">
        <v>3.3275082857134586</v>
      </c>
      <c r="PC324" s="483"/>
      <c r="PD324" s="478">
        <v>78.643520265196884</v>
      </c>
      <c r="PE324" s="479">
        <v>1.3871446123863632E-10</v>
      </c>
      <c r="PF324" s="479">
        <v>100.6999326816761</v>
      </c>
      <c r="PG324" s="480">
        <v>3.3275082857134586</v>
      </c>
      <c r="PH324" s="483"/>
      <c r="PI324" s="478">
        <v>3.3275082857134586</v>
      </c>
      <c r="PJ324" s="479">
        <v>172750</v>
      </c>
      <c r="PK324" s="479">
        <v>100</v>
      </c>
      <c r="PL324" s="479">
        <v>-0.36051588075579</v>
      </c>
      <c r="PM324" s="484">
        <v>36</v>
      </c>
      <c r="PN324" s="479">
        <v>5904</v>
      </c>
      <c r="PO324" s="485">
        <v>2026</v>
      </c>
      <c r="PP324" s="479">
        <v>33</v>
      </c>
      <c r="PQ324" s="479">
        <v>0</v>
      </c>
      <c r="PR324" s="486" t="s">
        <v>2242</v>
      </c>
      <c r="PS324" s="486" t="s">
        <v>1657</v>
      </c>
      <c r="PT324" s="479">
        <v>1</v>
      </c>
      <c r="PU324" s="487" t="s">
        <v>2241</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row>
    <row r="325" spans="1:457" x14ac:dyDescent="0.35">
      <c r="A325" s="459" t="s">
        <v>2243</v>
      </c>
      <c r="B325" s="460">
        <v>2.9669924049576686</v>
      </c>
      <c r="C325" s="488">
        <f>NPV(About!A$94,'H2 Data'!AE$2:BH$2)/30*AB325+B325</f>
        <v>2.9669924049576686</v>
      </c>
      <c r="D325" s="462" t="s">
        <v>1592</v>
      </c>
      <c r="E325" s="463" t="s">
        <v>2243</v>
      </c>
      <c r="F325" s="463" t="s">
        <v>1391</v>
      </c>
      <c r="G325" s="463" t="s">
        <v>1392</v>
      </c>
      <c r="H325" s="463" t="s">
        <v>2173</v>
      </c>
      <c r="I325" s="463" t="s">
        <v>2232</v>
      </c>
      <c r="J325" s="464">
        <v>2030</v>
      </c>
      <c r="K325" s="465">
        <v>100</v>
      </c>
      <c r="L325" s="466">
        <v>0.43</v>
      </c>
      <c r="M325" s="466">
        <v>2.3300000000000001E-2</v>
      </c>
      <c r="N325" s="466">
        <v>0.25</v>
      </c>
      <c r="O325" s="471">
        <v>0.11</v>
      </c>
      <c r="P325" s="465">
        <v>1</v>
      </c>
      <c r="Q325" s="465">
        <v>2</v>
      </c>
      <c r="R325" s="465">
        <v>30</v>
      </c>
      <c r="S325" s="467" t="s">
        <v>1395</v>
      </c>
      <c r="T325" s="468">
        <v>56105</v>
      </c>
      <c r="U325" s="468">
        <v>553031</v>
      </c>
      <c r="V325" s="468">
        <v>192359</v>
      </c>
      <c r="W325" s="468">
        <v>16030</v>
      </c>
      <c r="X325" s="465">
        <v>0</v>
      </c>
      <c r="Y325" s="469" t="s">
        <v>2233</v>
      </c>
      <c r="Z325" s="470">
        <v>20.83</v>
      </c>
      <c r="AA325" s="469" t="s">
        <v>1397</v>
      </c>
      <c r="AB325" s="465">
        <v>0</v>
      </c>
      <c r="AC325" s="466">
        <v>0</v>
      </c>
      <c r="AD325" s="466">
        <v>0.7</v>
      </c>
      <c r="AE325" s="466">
        <v>0.7</v>
      </c>
      <c r="AF325" s="467" t="s">
        <v>1398</v>
      </c>
      <c r="AG325" s="465">
        <v>462.745</v>
      </c>
      <c r="AH325" s="465">
        <v>462.745</v>
      </c>
      <c r="AI325" s="465">
        <v>462.745</v>
      </c>
      <c r="AJ325" s="465">
        <v>30</v>
      </c>
      <c r="AK325" s="469" t="s">
        <v>1399</v>
      </c>
      <c r="AL325" s="466">
        <v>0.91</v>
      </c>
      <c r="AM325" s="466">
        <v>0.01</v>
      </c>
      <c r="AN325" s="469" t="s">
        <v>1400</v>
      </c>
      <c r="AO325" s="466"/>
      <c r="AP325" s="466"/>
      <c r="AQ325" s="466"/>
      <c r="AR325" s="466"/>
      <c r="AS325" s="466"/>
      <c r="AT325" s="466"/>
      <c r="AU325" s="466"/>
      <c r="AV325" s="466"/>
      <c r="AW325" s="466"/>
      <c r="AX325" s="466"/>
      <c r="AY325" s="466"/>
      <c r="AZ325" s="466"/>
      <c r="BA325" s="466"/>
      <c r="BB325" s="466"/>
      <c r="BC325" s="466"/>
      <c r="BD325" s="466"/>
      <c r="BE325" s="466"/>
      <c r="BF325" s="466"/>
      <c r="BG325" s="466"/>
      <c r="BH325" s="466"/>
      <c r="BI325" s="466"/>
      <c r="BJ325" s="466"/>
      <c r="BK325" s="466"/>
      <c r="BL325" s="466"/>
      <c r="BM325" s="466"/>
      <c r="BN325" s="466"/>
      <c r="BO325" s="466"/>
      <c r="BP325" s="466"/>
      <c r="BQ325" s="466"/>
      <c r="BR325" s="466"/>
      <c r="BS325" s="466"/>
      <c r="BT325" s="466"/>
      <c r="BU325" s="466"/>
      <c r="BV325" s="466"/>
      <c r="BW325" s="466"/>
      <c r="BX325" s="466"/>
      <c r="BY325" s="466"/>
      <c r="BZ325" s="466"/>
      <c r="CA325" s="466"/>
      <c r="CB325" s="466"/>
      <c r="CC325" s="466"/>
      <c r="CD325" s="466"/>
      <c r="CE325" s="466"/>
      <c r="CF325" s="466"/>
      <c r="CG325" s="466"/>
      <c r="CH325" s="466"/>
      <c r="CI325" s="466"/>
      <c r="CJ325" s="466"/>
      <c r="CK325" s="466"/>
      <c r="CL325" s="466"/>
      <c r="CM325" s="466"/>
      <c r="CN325" s="466"/>
      <c r="CO325" s="466"/>
      <c r="CP325" s="466"/>
      <c r="CQ325" s="466"/>
      <c r="CR325" s="466"/>
      <c r="CS325" s="466"/>
      <c r="CT325" s="466"/>
      <c r="CU325" s="466"/>
      <c r="CV325" s="466"/>
      <c r="CW325" s="466"/>
      <c r="CX325" s="466"/>
      <c r="CY325" s="466"/>
      <c r="CZ325" s="466"/>
      <c r="DA325" s="466"/>
      <c r="DB325" s="466"/>
      <c r="DC325" s="466"/>
      <c r="DD325" s="466"/>
      <c r="DE325" s="466"/>
      <c r="DF325" s="466"/>
      <c r="DG325" s="466"/>
      <c r="DH325" s="466"/>
      <c r="DI325" s="466"/>
      <c r="DJ325" s="466"/>
      <c r="DK325" s="466"/>
      <c r="DL325" s="466"/>
      <c r="DM325" s="466"/>
      <c r="DN325" s="466"/>
      <c r="DO325" s="466"/>
      <c r="DP325" s="466"/>
      <c r="DQ325" s="466"/>
      <c r="DR325" s="466"/>
      <c r="DS325" s="466"/>
      <c r="DT325" s="466"/>
      <c r="DU325" s="466"/>
      <c r="DV325" s="466"/>
      <c r="DW325" s="471"/>
      <c r="DX325" s="466"/>
      <c r="DY325" s="466"/>
      <c r="DZ325" s="466"/>
      <c r="EA325" s="466"/>
      <c r="EB325" s="466"/>
      <c r="EC325" s="466"/>
      <c r="ED325" s="466"/>
      <c r="EE325" s="466"/>
      <c r="EF325" s="466"/>
      <c r="EG325" s="466"/>
      <c r="EH325" s="466"/>
      <c r="EI325" s="466"/>
      <c r="EJ325" s="466"/>
      <c r="EK325" s="465"/>
      <c r="EL325" s="465"/>
      <c r="EM325" s="465"/>
      <c r="EN325" s="465"/>
      <c r="EO325" s="466"/>
      <c r="EP325" s="466"/>
      <c r="EQ325" s="466"/>
      <c r="ER325" s="465"/>
      <c r="ES325" s="465"/>
      <c r="ET325" s="465"/>
      <c r="EU325" s="465"/>
      <c r="EV325" s="465"/>
      <c r="EW325" s="467"/>
      <c r="EX325" s="467" t="s">
        <v>1401</v>
      </c>
      <c r="EY325" s="467">
        <v>0</v>
      </c>
      <c r="EZ325" s="467">
        <v>0</v>
      </c>
      <c r="FA325" s="467">
        <v>0</v>
      </c>
      <c r="FB325" s="469" t="s">
        <v>1402</v>
      </c>
      <c r="FC325" s="467">
        <v>100</v>
      </c>
      <c r="FD325" s="469" t="s">
        <v>2175</v>
      </c>
      <c r="FE325" s="467">
        <v>0</v>
      </c>
      <c r="FF325" s="469" t="s">
        <v>1404</v>
      </c>
      <c r="FG325" s="467">
        <v>0</v>
      </c>
      <c r="FH325" s="469" t="s">
        <v>1405</v>
      </c>
      <c r="FI325" s="467">
        <v>0</v>
      </c>
      <c r="FJ325" s="469" t="s">
        <v>1405</v>
      </c>
      <c r="FK325" s="467">
        <v>0</v>
      </c>
      <c r="FL325" s="472">
        <v>1</v>
      </c>
      <c r="FM325" s="473">
        <v>0</v>
      </c>
      <c r="FN325" s="473">
        <v>0</v>
      </c>
      <c r="FO325" s="473">
        <v>0</v>
      </c>
      <c r="FP325" s="473">
        <v>0</v>
      </c>
      <c r="FQ325" s="473">
        <v>0</v>
      </c>
      <c r="FR325" s="473">
        <v>0</v>
      </c>
      <c r="FS325" s="473">
        <v>0</v>
      </c>
      <c r="FT325" s="473">
        <v>0</v>
      </c>
      <c r="FU325" s="473">
        <v>0</v>
      </c>
      <c r="FV325" s="473">
        <v>106052</v>
      </c>
      <c r="FW325" s="473">
        <v>0</v>
      </c>
      <c r="FX325" s="473">
        <v>0</v>
      </c>
      <c r="FY325" s="473">
        <v>0</v>
      </c>
      <c r="FZ325" s="473">
        <v>0</v>
      </c>
      <c r="GA325" s="473">
        <v>0</v>
      </c>
      <c r="GB325" s="473">
        <v>0</v>
      </c>
      <c r="GC325" s="473">
        <v>0</v>
      </c>
      <c r="GD325" s="473">
        <v>0</v>
      </c>
      <c r="GE325" s="473">
        <v>0</v>
      </c>
      <c r="GF325" s="473">
        <v>90387</v>
      </c>
      <c r="GG325" s="473">
        <v>0</v>
      </c>
      <c r="GH325" s="473">
        <v>0</v>
      </c>
      <c r="GI325" s="473">
        <v>0</v>
      </c>
      <c r="GJ325" s="473">
        <v>0</v>
      </c>
      <c r="GK325" s="473">
        <v>0</v>
      </c>
      <c r="GL325" s="473">
        <v>0</v>
      </c>
      <c r="GM325" s="473">
        <v>0</v>
      </c>
      <c r="GN325" s="473">
        <v>0</v>
      </c>
      <c r="GO325" s="473">
        <v>0</v>
      </c>
      <c r="GP325" s="473">
        <v>0</v>
      </c>
      <c r="GQ325" s="473">
        <v>0</v>
      </c>
      <c r="GR325" s="473">
        <v>0</v>
      </c>
      <c r="GS325" s="473">
        <v>0</v>
      </c>
      <c r="GT325" s="473">
        <v>0</v>
      </c>
      <c r="GU325" s="473">
        <v>0</v>
      </c>
      <c r="GV325" s="473">
        <v>0</v>
      </c>
      <c r="GW325" s="473">
        <v>0</v>
      </c>
      <c r="GX325" s="473">
        <v>0</v>
      </c>
      <c r="GY325" s="473">
        <v>0</v>
      </c>
      <c r="GZ325" s="473">
        <v>0</v>
      </c>
      <c r="HA325" s="473">
        <v>0</v>
      </c>
      <c r="HB325" s="473">
        <v>0</v>
      </c>
      <c r="HC325" s="473">
        <v>0</v>
      </c>
      <c r="HD325" s="473">
        <v>0</v>
      </c>
      <c r="HE325" s="473">
        <v>0</v>
      </c>
      <c r="HF325" s="473">
        <v>0</v>
      </c>
      <c r="HG325" s="473">
        <v>0</v>
      </c>
      <c r="HH325" s="473">
        <v>0</v>
      </c>
      <c r="HI325" s="473">
        <v>0</v>
      </c>
      <c r="HJ325" s="473">
        <v>0</v>
      </c>
      <c r="HK325" s="473">
        <v>0</v>
      </c>
      <c r="HL325" s="473">
        <v>0</v>
      </c>
      <c r="HM325" s="473">
        <v>0</v>
      </c>
      <c r="HN325" s="473">
        <v>0</v>
      </c>
      <c r="HO325" s="473">
        <v>0</v>
      </c>
      <c r="HP325" s="473">
        <v>0</v>
      </c>
      <c r="HQ325" s="473">
        <v>0</v>
      </c>
      <c r="HR325" s="473">
        <v>0</v>
      </c>
      <c r="HS325" s="473">
        <v>0</v>
      </c>
      <c r="HT325" s="473">
        <v>0</v>
      </c>
      <c r="HU325" s="473">
        <v>0</v>
      </c>
      <c r="HV325" s="473">
        <v>0</v>
      </c>
      <c r="HW325" s="473">
        <v>0</v>
      </c>
      <c r="HX325" s="473">
        <v>0</v>
      </c>
      <c r="HY325" s="473">
        <v>0</v>
      </c>
      <c r="HZ325" s="473">
        <v>0</v>
      </c>
      <c r="IA325" s="473">
        <v>0</v>
      </c>
      <c r="IB325" s="473">
        <v>0</v>
      </c>
      <c r="IC325" s="473">
        <v>0</v>
      </c>
      <c r="ID325" s="473">
        <v>0</v>
      </c>
      <c r="IE325" s="473">
        <v>0</v>
      </c>
      <c r="IF325" s="473">
        <v>0</v>
      </c>
      <c r="IG325" s="473">
        <v>0</v>
      </c>
      <c r="IH325" s="473">
        <v>0</v>
      </c>
      <c r="II325" s="473">
        <v>0</v>
      </c>
      <c r="IJ325" s="473">
        <v>0</v>
      </c>
      <c r="IK325" s="473">
        <v>0</v>
      </c>
      <c r="IL325" s="473">
        <v>0</v>
      </c>
      <c r="IM325" s="473">
        <v>0</v>
      </c>
      <c r="IN325" s="473">
        <v>0</v>
      </c>
      <c r="IO325" s="473">
        <v>0</v>
      </c>
      <c r="IP325" s="473">
        <v>0</v>
      </c>
      <c r="IQ325" s="473">
        <v>0</v>
      </c>
      <c r="IR325" s="473">
        <v>0</v>
      </c>
      <c r="IS325" s="473">
        <v>0</v>
      </c>
      <c r="IT325" s="473">
        <v>0</v>
      </c>
      <c r="IU325" s="473">
        <v>0</v>
      </c>
      <c r="IV325" s="473">
        <v>0</v>
      </c>
      <c r="IW325" s="473">
        <v>0</v>
      </c>
      <c r="IX325" s="473">
        <v>0</v>
      </c>
      <c r="IY325" s="473">
        <v>0</v>
      </c>
      <c r="IZ325" s="473">
        <v>0</v>
      </c>
      <c r="JA325" s="473">
        <v>0</v>
      </c>
      <c r="JB325" s="473">
        <v>0</v>
      </c>
      <c r="JC325" s="473">
        <v>0</v>
      </c>
      <c r="JD325" s="473">
        <v>0</v>
      </c>
      <c r="JE325" s="473">
        <v>0</v>
      </c>
      <c r="JF325" s="473">
        <v>0</v>
      </c>
      <c r="JG325" s="473">
        <v>0</v>
      </c>
      <c r="JH325" s="473">
        <v>0</v>
      </c>
      <c r="JI325" s="467" t="s">
        <v>1406</v>
      </c>
      <c r="JJ325" s="467" t="s">
        <v>1406</v>
      </c>
      <c r="JK325" s="395"/>
      <c r="JL325" s="395"/>
      <c r="JM325" s="395"/>
      <c r="JN325" s="395"/>
      <c r="JO325" s="395"/>
      <c r="JP325" s="395"/>
      <c r="JQ325" s="395"/>
      <c r="JR325" s="395"/>
      <c r="JS325" s="395"/>
      <c r="JT325" s="395"/>
      <c r="JU325" s="395"/>
      <c r="JV325" s="395"/>
      <c r="JW325" s="395"/>
      <c r="JX325" s="395"/>
      <c r="JY325" s="395"/>
      <c r="JZ325" s="395"/>
      <c r="KA325" s="395"/>
      <c r="KB325" s="395"/>
      <c r="KC325" s="395"/>
      <c r="KD325" s="395"/>
      <c r="KE325" s="395"/>
      <c r="KF325" s="395"/>
      <c r="KG325" s="395"/>
      <c r="KH325" s="395"/>
      <c r="KI325" s="395"/>
      <c r="KJ325" s="395"/>
      <c r="KK325" s="395"/>
      <c r="KL325" s="395"/>
      <c r="KM325" s="395"/>
      <c r="KN325" s="395"/>
      <c r="KO325" s="395"/>
      <c r="KP325" s="395"/>
      <c r="KQ325" s="395"/>
      <c r="KR325" s="395"/>
      <c r="KS325" s="395"/>
      <c r="KT325" s="395"/>
      <c r="KU325" s="395"/>
      <c r="KV325" s="395"/>
      <c r="KW325" s="395"/>
      <c r="KX325" s="395"/>
      <c r="KY325" s="395"/>
      <c r="KZ325" s="395"/>
      <c r="LA325" s="395"/>
      <c r="LB325" s="395"/>
      <c r="LC325" s="395"/>
      <c r="LD325" s="395"/>
      <c r="LE325" s="395"/>
      <c r="LF325" s="395"/>
      <c r="LG325" s="395"/>
      <c r="LH325" s="395"/>
      <c r="LI325" s="395"/>
      <c r="LJ325" s="395"/>
      <c r="LK325" s="395"/>
      <c r="LL325" s="395"/>
      <c r="LM325" s="395"/>
      <c r="LN325" s="395"/>
      <c r="LO325" s="395"/>
      <c r="LP325" s="395"/>
      <c r="LQ325" s="395"/>
      <c r="LR325" s="395"/>
      <c r="LS325" s="395"/>
      <c r="LT325" s="395"/>
      <c r="LU325" s="395"/>
      <c r="LV325" s="395"/>
      <c r="LW325" s="395"/>
      <c r="LX325" s="395"/>
      <c r="LY325" s="395"/>
      <c r="LZ325" s="395"/>
      <c r="MA325" s="395"/>
      <c r="MB325" s="395"/>
      <c r="MC325" s="395"/>
      <c r="MD325" s="395"/>
      <c r="ME325" s="395"/>
      <c r="MF325" s="395"/>
      <c r="MG325" s="395"/>
      <c r="MH325" s="395"/>
      <c r="MI325" s="395"/>
      <c r="MJ325" s="395"/>
      <c r="MK325" s="395"/>
      <c r="ML325" s="395"/>
      <c r="MM325" s="395"/>
      <c r="MN325" s="395"/>
      <c r="MO325" s="395"/>
      <c r="MP325" s="395"/>
      <c r="MQ325" s="395"/>
      <c r="MR325" s="395"/>
      <c r="MS325" s="395"/>
      <c r="MT325" s="395"/>
      <c r="MU325" s="395"/>
      <c r="MV325" s="395"/>
      <c r="MW325" s="395"/>
      <c r="MX325" s="395"/>
      <c r="MY325" s="395"/>
      <c r="MZ325" s="395"/>
      <c r="NA325" s="395"/>
      <c r="NB325" s="395"/>
      <c r="NC325" s="395"/>
      <c r="ND325" s="395"/>
      <c r="NE325" s="395"/>
      <c r="NF325" s="395"/>
      <c r="NG325" s="489"/>
      <c r="NH325" s="475">
        <v>2.9669924049576686</v>
      </c>
      <c r="NI325" s="475">
        <v>11.176066990994546</v>
      </c>
      <c r="NJ325" s="475">
        <v>2.3727119952186282</v>
      </c>
      <c r="NK325" s="475">
        <v>1859.7542329668963</v>
      </c>
      <c r="NL325" s="475">
        <v>7.5853367232681395</v>
      </c>
      <c r="NM325" s="475">
        <v>0.192359</v>
      </c>
      <c r="NN325" s="475">
        <v>0.55303100000000005</v>
      </c>
      <c r="NO325" s="475">
        <v>5.6105000000000002E-2</v>
      </c>
      <c r="NP325" s="475">
        <v>3.1362519697061268E-2</v>
      </c>
      <c r="NQ325" s="475">
        <v>0.48780646333982441</v>
      </c>
      <c r="NR325" s="475">
        <v>0.65377702106419033</v>
      </c>
      <c r="NS325" s="475">
        <v>0</v>
      </c>
      <c r="NT325" s="475">
        <v>4.3998091050976003</v>
      </c>
      <c r="NU325" s="475">
        <v>1.2852071621573922E-2</v>
      </c>
      <c r="NV325" s="475">
        <v>0</v>
      </c>
      <c r="NW325" s="475">
        <v>0.3307428905362374</v>
      </c>
      <c r="NX325" s="475">
        <v>0</v>
      </c>
      <c r="NY325" s="475">
        <v>0</v>
      </c>
      <c r="NZ325" s="475">
        <v>0.87540263221458936</v>
      </c>
      <c r="OA325" s="475">
        <v>2.0342525252557874E-2</v>
      </c>
      <c r="OB325" s="475">
        <v>0.25</v>
      </c>
      <c r="OC325" s="475">
        <v>1.0333510402162347</v>
      </c>
      <c r="OD325" s="475">
        <v>2.6734649746049532E-12</v>
      </c>
      <c r="OE325" s="475">
        <v>2.3242549941642337E-11</v>
      </c>
      <c r="OF325" s="475">
        <v>0.1099999964237213</v>
      </c>
      <c r="OG325" s="475">
        <v>6.9000366330146792E-2</v>
      </c>
      <c r="OH325" s="475">
        <v>0.32979553283373186</v>
      </c>
      <c r="OI325" s="475">
        <v>0.11</v>
      </c>
      <c r="OJ325" s="475">
        <v>4.6274499999999996E-2</v>
      </c>
      <c r="OK325" s="475">
        <v>5.7294112500000008E-2</v>
      </c>
      <c r="OL325" s="475">
        <v>0.85108827461950598</v>
      </c>
      <c r="OM325" s="475" t="s">
        <v>1395</v>
      </c>
      <c r="ON325" s="475">
        <v>1</v>
      </c>
      <c r="OO325" s="475">
        <v>314</v>
      </c>
      <c r="OP325" s="490"/>
      <c r="OQ325" s="491" t="s">
        <v>1395</v>
      </c>
      <c r="OR325" s="478" t="s">
        <v>1395</v>
      </c>
      <c r="OS325" s="479">
        <v>1013964</v>
      </c>
      <c r="OT325" s="479">
        <v>2030</v>
      </c>
      <c r="OU325" s="479" t="s">
        <v>1395</v>
      </c>
      <c r="OV325" s="479" t="s">
        <v>1395</v>
      </c>
      <c r="OW325" s="479">
        <v>0</v>
      </c>
      <c r="OX325" s="479">
        <v>1</v>
      </c>
      <c r="OY325" s="480">
        <v>1</v>
      </c>
      <c r="OZ325" s="480">
        <v>0.83749627614834921</v>
      </c>
      <c r="PA325" s="481"/>
      <c r="PB325" s="482">
        <v>2.9669924049576686</v>
      </c>
      <c r="PC325" s="483"/>
      <c r="PD325" s="478">
        <v>68.2142996666161</v>
      </c>
      <c r="PE325" s="479">
        <v>1.9781461727590075E-9</v>
      </c>
      <c r="PF325" s="479">
        <v>87.947295389390689</v>
      </c>
      <c r="PG325" s="480">
        <v>2.9669924049576686</v>
      </c>
      <c r="PH325" s="483"/>
      <c r="PI325" s="478">
        <v>2.9669924049576686</v>
      </c>
      <c r="PJ325" s="479">
        <v>172850</v>
      </c>
      <c r="PK325" s="479">
        <v>100</v>
      </c>
      <c r="PL325" s="479">
        <v>-0.20303049991150068</v>
      </c>
      <c r="PM325" s="484">
        <v>36</v>
      </c>
      <c r="PN325" s="479">
        <v>5868</v>
      </c>
      <c r="PO325" s="485">
        <v>2027</v>
      </c>
      <c r="PP325" s="479">
        <v>33</v>
      </c>
      <c r="PQ325" s="479">
        <v>0</v>
      </c>
      <c r="PR325" s="486" t="s">
        <v>2244</v>
      </c>
      <c r="PS325" s="486" t="s">
        <v>1657</v>
      </c>
      <c r="PT325" s="479">
        <v>1</v>
      </c>
      <c r="PU325" s="487" t="s">
        <v>2243</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row>
    <row r="326" spans="1:457" x14ac:dyDescent="0.35">
      <c r="A326" s="459" t="s">
        <v>2245</v>
      </c>
      <c r="B326" s="460">
        <v>2.7639619050461679</v>
      </c>
      <c r="C326" s="488">
        <f>NPV(About!A$94,'H2 Data'!AE$2:BH$2)/30*AB326+B326</f>
        <v>2.7639619050461679</v>
      </c>
      <c r="D326" s="462" t="s">
        <v>1592</v>
      </c>
      <c r="E326" s="463" t="s">
        <v>2245</v>
      </c>
      <c r="F326" s="463" t="s">
        <v>1391</v>
      </c>
      <c r="G326" s="463" t="s">
        <v>1392</v>
      </c>
      <c r="H326" s="463" t="s">
        <v>2173</v>
      </c>
      <c r="I326" s="463" t="s">
        <v>2232</v>
      </c>
      <c r="J326" s="464">
        <v>2031</v>
      </c>
      <c r="K326" s="465">
        <v>115</v>
      </c>
      <c r="L326" s="466">
        <v>0.43</v>
      </c>
      <c r="M326" s="466">
        <v>2.3300000000000001E-2</v>
      </c>
      <c r="N326" s="466">
        <v>0.25</v>
      </c>
      <c r="O326" s="471">
        <v>0.11</v>
      </c>
      <c r="P326" s="465">
        <v>1</v>
      </c>
      <c r="Q326" s="465">
        <v>2</v>
      </c>
      <c r="R326" s="465">
        <v>30</v>
      </c>
      <c r="S326" s="467" t="s">
        <v>1395</v>
      </c>
      <c r="T326" s="468">
        <v>49489.000000000007</v>
      </c>
      <c r="U326" s="468">
        <v>487823.00000000006</v>
      </c>
      <c r="V326" s="468">
        <v>169678</v>
      </c>
      <c r="W326" s="468">
        <v>14140</v>
      </c>
      <c r="X326" s="465">
        <v>0</v>
      </c>
      <c r="Y326" s="469" t="s">
        <v>2233</v>
      </c>
      <c r="Z326" s="470">
        <v>20.9</v>
      </c>
      <c r="AA326" s="469" t="s">
        <v>1397</v>
      </c>
      <c r="AB326" s="465">
        <v>0</v>
      </c>
      <c r="AC326" s="466">
        <v>0</v>
      </c>
      <c r="AD326" s="466">
        <v>0.7</v>
      </c>
      <c r="AE326" s="466">
        <v>0.7</v>
      </c>
      <c r="AF326" s="467" t="s">
        <v>1398</v>
      </c>
      <c r="AG326" s="465">
        <v>459.85500000000002</v>
      </c>
      <c r="AH326" s="465">
        <v>459.85500000000002</v>
      </c>
      <c r="AI326" s="465">
        <v>459.85500000000002</v>
      </c>
      <c r="AJ326" s="465">
        <v>30</v>
      </c>
      <c r="AK326" s="469" t="s">
        <v>1399</v>
      </c>
      <c r="AL326" s="466">
        <v>0.91</v>
      </c>
      <c r="AM326" s="466">
        <v>0.01</v>
      </c>
      <c r="AN326" s="469" t="s">
        <v>1400</v>
      </c>
      <c r="AO326" s="466"/>
      <c r="AP326" s="466"/>
      <c r="AQ326" s="466"/>
      <c r="AR326" s="466"/>
      <c r="AS326" s="466"/>
      <c r="AT326" s="466"/>
      <c r="AU326" s="466"/>
      <c r="AV326" s="466"/>
      <c r="AW326" s="466"/>
      <c r="AX326" s="466"/>
      <c r="AY326" s="466"/>
      <c r="AZ326" s="466"/>
      <c r="BA326" s="466"/>
      <c r="BB326" s="466"/>
      <c r="BC326" s="466"/>
      <c r="BD326" s="466"/>
      <c r="BE326" s="466"/>
      <c r="BF326" s="466"/>
      <c r="BG326" s="466"/>
      <c r="BH326" s="466"/>
      <c r="BI326" s="466"/>
      <c r="BJ326" s="466"/>
      <c r="BK326" s="466"/>
      <c r="BL326" s="466"/>
      <c r="BM326" s="466"/>
      <c r="BN326" s="466"/>
      <c r="BO326" s="466"/>
      <c r="BP326" s="466"/>
      <c r="BQ326" s="466"/>
      <c r="BR326" s="466"/>
      <c r="BS326" s="466"/>
      <c r="BT326" s="466"/>
      <c r="BU326" s="466"/>
      <c r="BV326" s="466"/>
      <c r="BW326" s="466"/>
      <c r="BX326" s="466"/>
      <c r="BY326" s="466"/>
      <c r="BZ326" s="466"/>
      <c r="CA326" s="466"/>
      <c r="CB326" s="466"/>
      <c r="CC326" s="466"/>
      <c r="CD326" s="466"/>
      <c r="CE326" s="466"/>
      <c r="CF326" s="466"/>
      <c r="CG326" s="466"/>
      <c r="CH326" s="466"/>
      <c r="CI326" s="466"/>
      <c r="CJ326" s="466"/>
      <c r="CK326" s="466"/>
      <c r="CL326" s="466"/>
      <c r="CM326" s="466"/>
      <c r="CN326" s="466"/>
      <c r="CO326" s="466"/>
      <c r="CP326" s="466"/>
      <c r="CQ326" s="466"/>
      <c r="CR326" s="466"/>
      <c r="CS326" s="466"/>
      <c r="CT326" s="466"/>
      <c r="CU326" s="466"/>
      <c r="CV326" s="466"/>
      <c r="CW326" s="466"/>
      <c r="CX326" s="466"/>
      <c r="CY326" s="466"/>
      <c r="CZ326" s="466"/>
      <c r="DA326" s="466"/>
      <c r="DB326" s="466"/>
      <c r="DC326" s="466"/>
      <c r="DD326" s="466"/>
      <c r="DE326" s="466"/>
      <c r="DF326" s="466"/>
      <c r="DG326" s="466"/>
      <c r="DH326" s="466"/>
      <c r="DI326" s="466"/>
      <c r="DJ326" s="466"/>
      <c r="DK326" s="466"/>
      <c r="DL326" s="466"/>
      <c r="DM326" s="466"/>
      <c r="DN326" s="466"/>
      <c r="DO326" s="466"/>
      <c r="DP326" s="466"/>
      <c r="DQ326" s="466"/>
      <c r="DR326" s="466"/>
      <c r="DS326" s="466"/>
      <c r="DT326" s="466"/>
      <c r="DU326" s="466"/>
      <c r="DV326" s="466"/>
      <c r="DW326" s="471"/>
      <c r="DX326" s="466"/>
      <c r="DY326" s="466"/>
      <c r="DZ326" s="466"/>
      <c r="EA326" s="466"/>
      <c r="EB326" s="466"/>
      <c r="EC326" s="466"/>
      <c r="ED326" s="466"/>
      <c r="EE326" s="466"/>
      <c r="EF326" s="466"/>
      <c r="EG326" s="466"/>
      <c r="EH326" s="466"/>
      <c r="EI326" s="466"/>
      <c r="EJ326" s="466"/>
      <c r="EK326" s="465"/>
      <c r="EL326" s="465"/>
      <c r="EM326" s="465"/>
      <c r="EN326" s="465"/>
      <c r="EO326" s="466"/>
      <c r="EP326" s="466"/>
      <c r="EQ326" s="466"/>
      <c r="ER326" s="465"/>
      <c r="ES326" s="465"/>
      <c r="ET326" s="465"/>
      <c r="EU326" s="465"/>
      <c r="EV326" s="465"/>
      <c r="EW326" s="467"/>
      <c r="EX326" s="467" t="s">
        <v>1401</v>
      </c>
      <c r="EY326" s="467">
        <v>0</v>
      </c>
      <c r="EZ326" s="467">
        <v>0</v>
      </c>
      <c r="FA326" s="467">
        <v>0</v>
      </c>
      <c r="FB326" s="469" t="s">
        <v>1402</v>
      </c>
      <c r="FC326" s="467">
        <v>100</v>
      </c>
      <c r="FD326" s="469" t="s">
        <v>2175</v>
      </c>
      <c r="FE326" s="467">
        <v>0</v>
      </c>
      <c r="FF326" s="469" t="s">
        <v>1404</v>
      </c>
      <c r="FG326" s="467">
        <v>0</v>
      </c>
      <c r="FH326" s="469" t="s">
        <v>1405</v>
      </c>
      <c r="FI326" s="467">
        <v>0</v>
      </c>
      <c r="FJ326" s="469" t="s">
        <v>1405</v>
      </c>
      <c r="FK326" s="467">
        <v>0</v>
      </c>
      <c r="FL326" s="472">
        <v>1</v>
      </c>
      <c r="FM326" s="473">
        <v>0</v>
      </c>
      <c r="FN326" s="473">
        <v>0</v>
      </c>
      <c r="FO326" s="473">
        <v>0</v>
      </c>
      <c r="FP326" s="473">
        <v>0</v>
      </c>
      <c r="FQ326" s="473">
        <v>0</v>
      </c>
      <c r="FR326" s="473">
        <v>0</v>
      </c>
      <c r="FS326" s="473">
        <v>0</v>
      </c>
      <c r="FT326" s="473">
        <v>0</v>
      </c>
      <c r="FU326" s="473">
        <v>0</v>
      </c>
      <c r="FV326" s="473">
        <v>102898</v>
      </c>
      <c r="FW326" s="473">
        <v>0</v>
      </c>
      <c r="FX326" s="473">
        <v>0</v>
      </c>
      <c r="FY326" s="473">
        <v>0</v>
      </c>
      <c r="FZ326" s="473">
        <v>0</v>
      </c>
      <c r="GA326" s="473">
        <v>0</v>
      </c>
      <c r="GB326" s="473">
        <v>0</v>
      </c>
      <c r="GC326" s="473">
        <v>0</v>
      </c>
      <c r="GD326" s="473">
        <v>0</v>
      </c>
      <c r="GE326" s="473">
        <v>0</v>
      </c>
      <c r="GF326" s="473">
        <v>92222</v>
      </c>
      <c r="GG326" s="473">
        <v>0</v>
      </c>
      <c r="GH326" s="473">
        <v>0</v>
      </c>
      <c r="GI326" s="473">
        <v>0</v>
      </c>
      <c r="GJ326" s="473">
        <v>0</v>
      </c>
      <c r="GK326" s="473">
        <v>0</v>
      </c>
      <c r="GL326" s="473">
        <v>0</v>
      </c>
      <c r="GM326" s="473">
        <v>0</v>
      </c>
      <c r="GN326" s="473">
        <v>0</v>
      </c>
      <c r="GO326" s="473">
        <v>0</v>
      </c>
      <c r="GP326" s="473">
        <v>0</v>
      </c>
      <c r="GQ326" s="473">
        <v>0</v>
      </c>
      <c r="GR326" s="473">
        <v>0</v>
      </c>
      <c r="GS326" s="473">
        <v>0</v>
      </c>
      <c r="GT326" s="473">
        <v>0</v>
      </c>
      <c r="GU326" s="473">
        <v>0</v>
      </c>
      <c r="GV326" s="473">
        <v>0</v>
      </c>
      <c r="GW326" s="473">
        <v>0</v>
      </c>
      <c r="GX326" s="473">
        <v>0</v>
      </c>
      <c r="GY326" s="473">
        <v>0</v>
      </c>
      <c r="GZ326" s="473">
        <v>0</v>
      </c>
      <c r="HA326" s="473">
        <v>0</v>
      </c>
      <c r="HB326" s="473">
        <v>0</v>
      </c>
      <c r="HC326" s="473">
        <v>0</v>
      </c>
      <c r="HD326" s="473">
        <v>0</v>
      </c>
      <c r="HE326" s="473">
        <v>0</v>
      </c>
      <c r="HF326" s="473">
        <v>0</v>
      </c>
      <c r="HG326" s="473">
        <v>0</v>
      </c>
      <c r="HH326" s="473">
        <v>0</v>
      </c>
      <c r="HI326" s="473">
        <v>0</v>
      </c>
      <c r="HJ326" s="473">
        <v>0</v>
      </c>
      <c r="HK326" s="473">
        <v>0</v>
      </c>
      <c r="HL326" s="473">
        <v>0</v>
      </c>
      <c r="HM326" s="473">
        <v>0</v>
      </c>
      <c r="HN326" s="473">
        <v>0</v>
      </c>
      <c r="HO326" s="473">
        <v>0</v>
      </c>
      <c r="HP326" s="473">
        <v>0</v>
      </c>
      <c r="HQ326" s="473">
        <v>0</v>
      </c>
      <c r="HR326" s="473">
        <v>0</v>
      </c>
      <c r="HS326" s="473">
        <v>0</v>
      </c>
      <c r="HT326" s="473">
        <v>0</v>
      </c>
      <c r="HU326" s="473">
        <v>0</v>
      </c>
      <c r="HV326" s="473">
        <v>0</v>
      </c>
      <c r="HW326" s="473">
        <v>0</v>
      </c>
      <c r="HX326" s="473">
        <v>0</v>
      </c>
      <c r="HY326" s="473">
        <v>0</v>
      </c>
      <c r="HZ326" s="473">
        <v>0</v>
      </c>
      <c r="IA326" s="473">
        <v>0</v>
      </c>
      <c r="IB326" s="473">
        <v>0</v>
      </c>
      <c r="IC326" s="473">
        <v>0</v>
      </c>
      <c r="ID326" s="473">
        <v>0</v>
      </c>
      <c r="IE326" s="473">
        <v>0</v>
      </c>
      <c r="IF326" s="473">
        <v>0</v>
      </c>
      <c r="IG326" s="473">
        <v>0</v>
      </c>
      <c r="IH326" s="473">
        <v>0</v>
      </c>
      <c r="II326" s="473">
        <v>0</v>
      </c>
      <c r="IJ326" s="473">
        <v>0</v>
      </c>
      <c r="IK326" s="473">
        <v>0</v>
      </c>
      <c r="IL326" s="473">
        <v>0</v>
      </c>
      <c r="IM326" s="473">
        <v>0</v>
      </c>
      <c r="IN326" s="473">
        <v>0</v>
      </c>
      <c r="IO326" s="473">
        <v>0</v>
      </c>
      <c r="IP326" s="473">
        <v>0</v>
      </c>
      <c r="IQ326" s="473">
        <v>0</v>
      </c>
      <c r="IR326" s="473">
        <v>0</v>
      </c>
      <c r="IS326" s="473">
        <v>0</v>
      </c>
      <c r="IT326" s="473">
        <v>0</v>
      </c>
      <c r="IU326" s="473">
        <v>0</v>
      </c>
      <c r="IV326" s="473">
        <v>0</v>
      </c>
      <c r="IW326" s="473">
        <v>0</v>
      </c>
      <c r="IX326" s="473">
        <v>0</v>
      </c>
      <c r="IY326" s="473">
        <v>0</v>
      </c>
      <c r="IZ326" s="473">
        <v>0</v>
      </c>
      <c r="JA326" s="473">
        <v>0</v>
      </c>
      <c r="JB326" s="473">
        <v>0</v>
      </c>
      <c r="JC326" s="473">
        <v>0</v>
      </c>
      <c r="JD326" s="473">
        <v>0</v>
      </c>
      <c r="JE326" s="473">
        <v>0</v>
      </c>
      <c r="JF326" s="473">
        <v>0</v>
      </c>
      <c r="JG326" s="473">
        <v>0</v>
      </c>
      <c r="JH326" s="473">
        <v>0</v>
      </c>
      <c r="JI326" s="467" t="s">
        <v>1406</v>
      </c>
      <c r="JJ326" s="467" t="s">
        <v>1406</v>
      </c>
      <c r="JK326" s="395"/>
      <c r="JL326" s="395"/>
      <c r="JM326" s="395"/>
      <c r="JN326" s="395"/>
      <c r="JO326" s="395"/>
      <c r="JP326" s="395"/>
      <c r="JQ326" s="395"/>
      <c r="JR326" s="395"/>
      <c r="JS326" s="395"/>
      <c r="JT326" s="395"/>
      <c r="JU326" s="395"/>
      <c r="JV326" s="395"/>
      <c r="JW326" s="395"/>
      <c r="JX326" s="395"/>
      <c r="JY326" s="395"/>
      <c r="JZ326" s="395"/>
      <c r="KA326" s="395"/>
      <c r="KB326" s="395"/>
      <c r="KC326" s="395"/>
      <c r="KD326" s="395"/>
      <c r="KE326" s="395"/>
      <c r="KF326" s="395"/>
      <c r="KG326" s="395"/>
      <c r="KH326" s="395"/>
      <c r="KI326" s="395"/>
      <c r="KJ326" s="395"/>
      <c r="KK326" s="395"/>
      <c r="KL326" s="395"/>
      <c r="KM326" s="395"/>
      <c r="KN326" s="395"/>
      <c r="KO326" s="395"/>
      <c r="KP326" s="395"/>
      <c r="KQ326" s="395"/>
      <c r="KR326" s="395"/>
      <c r="KS326" s="395"/>
      <c r="KT326" s="395"/>
      <c r="KU326" s="395"/>
      <c r="KV326" s="395"/>
      <c r="KW326" s="395"/>
      <c r="KX326" s="395"/>
      <c r="KY326" s="395"/>
      <c r="KZ326" s="395"/>
      <c r="LA326" s="395"/>
      <c r="LB326" s="395"/>
      <c r="LC326" s="395"/>
      <c r="LD326" s="395"/>
      <c r="LE326" s="395"/>
      <c r="LF326" s="395"/>
      <c r="LG326" s="395"/>
      <c r="LH326" s="395"/>
      <c r="LI326" s="395"/>
      <c r="LJ326" s="395"/>
      <c r="LK326" s="395"/>
      <c r="LL326" s="395"/>
      <c r="LM326" s="395"/>
      <c r="LN326" s="395"/>
      <c r="LO326" s="395"/>
      <c r="LP326" s="395"/>
      <c r="LQ326" s="395"/>
      <c r="LR326" s="395"/>
      <c r="LS326" s="395"/>
      <c r="LT326" s="395"/>
      <c r="LU326" s="395"/>
      <c r="LV326" s="395"/>
      <c r="LW326" s="395"/>
      <c r="LX326" s="395"/>
      <c r="LY326" s="395"/>
      <c r="LZ326" s="395"/>
      <c r="MA326" s="395"/>
      <c r="MB326" s="395"/>
      <c r="MC326" s="395"/>
      <c r="MD326" s="395"/>
      <c r="ME326" s="395"/>
      <c r="MF326" s="395"/>
      <c r="MG326" s="395"/>
      <c r="MH326" s="395"/>
      <c r="MI326" s="395"/>
      <c r="MJ326" s="395"/>
      <c r="MK326" s="395"/>
      <c r="ML326" s="395"/>
      <c r="MM326" s="395"/>
      <c r="MN326" s="395"/>
      <c r="MO326" s="395"/>
      <c r="MP326" s="395"/>
      <c r="MQ326" s="395"/>
      <c r="MR326" s="395"/>
      <c r="MS326" s="395"/>
      <c r="MT326" s="395"/>
      <c r="MU326" s="395"/>
      <c r="MV326" s="395"/>
      <c r="MW326" s="395"/>
      <c r="MX326" s="395"/>
      <c r="MY326" s="395"/>
      <c r="MZ326" s="395"/>
      <c r="NA326" s="395"/>
      <c r="NB326" s="395"/>
      <c r="NC326" s="395"/>
      <c r="ND326" s="395"/>
      <c r="NE326" s="395"/>
      <c r="NF326" s="395"/>
      <c r="NG326" s="489"/>
      <c r="NH326" s="475">
        <v>2.7639619050461679</v>
      </c>
      <c r="NI326" s="475">
        <v>10.411291703927905</v>
      </c>
      <c r="NJ326" s="475">
        <v>2.3060590115025863</v>
      </c>
      <c r="NK326" s="475">
        <v>1866.1627547174367</v>
      </c>
      <c r="NL326" s="475">
        <v>7.102235706879739</v>
      </c>
      <c r="NM326" s="475">
        <v>0.169678</v>
      </c>
      <c r="NN326" s="475">
        <v>0.48782300000000006</v>
      </c>
      <c r="NO326" s="475">
        <v>4.9489000000000005E-2</v>
      </c>
      <c r="NP326" s="475">
        <v>2.7490040042135018E-2</v>
      </c>
      <c r="NQ326" s="475">
        <v>0.42717066986370644</v>
      </c>
      <c r="NR326" s="475">
        <v>0.57669615720009948</v>
      </c>
      <c r="NS326" s="475">
        <v>0</v>
      </c>
      <c r="NT326" s="475">
        <v>4.2903225876109712</v>
      </c>
      <c r="NU326" s="475">
        <v>1.3158849835663759E-2</v>
      </c>
      <c r="NV326" s="475">
        <v>0</v>
      </c>
      <c r="NW326" s="475">
        <v>0.2925653730923245</v>
      </c>
      <c r="NX326" s="475">
        <v>0</v>
      </c>
      <c r="NY326" s="475">
        <v>0</v>
      </c>
      <c r="NZ326" s="475">
        <v>0.77499428919270319</v>
      </c>
      <c r="OA326" s="475">
        <v>2.0339494949490316E-2</v>
      </c>
      <c r="OB326" s="475">
        <v>0.25</v>
      </c>
      <c r="OC326" s="475">
        <v>0.91309079583936548</v>
      </c>
      <c r="OD326" s="475">
        <v>9.9561271000372157E-13</v>
      </c>
      <c r="OE326" s="475">
        <v>8.6556503842788367E-12</v>
      </c>
      <c r="OF326" s="475">
        <v>0.1099999964237213</v>
      </c>
      <c r="OG326" s="475">
        <v>6.8944856524467454E-2</v>
      </c>
      <c r="OH326" s="475">
        <v>0.33343915737150009</v>
      </c>
      <c r="OI326" s="475">
        <v>0.11</v>
      </c>
      <c r="OJ326" s="475">
        <v>4.5985499999999999E-2</v>
      </c>
      <c r="OK326" s="475">
        <v>5.7142387500000009E-2</v>
      </c>
      <c r="OL326" s="475">
        <v>0.83421733578601298</v>
      </c>
      <c r="OM326" s="475" t="s">
        <v>1395</v>
      </c>
      <c r="ON326" s="475">
        <v>1</v>
      </c>
      <c r="OO326" s="475">
        <v>315</v>
      </c>
      <c r="OP326" s="490"/>
      <c r="OQ326" s="491" t="s">
        <v>1395</v>
      </c>
      <c r="OR326" s="478" t="s">
        <v>1395</v>
      </c>
      <c r="OS326" s="479">
        <v>916250.00000000012</v>
      </c>
      <c r="OT326" s="479">
        <v>2031</v>
      </c>
      <c r="OU326" s="479" t="s">
        <v>1395</v>
      </c>
      <c r="OV326" s="479" t="s">
        <v>1395</v>
      </c>
      <c r="OW326" s="479">
        <v>0</v>
      </c>
      <c r="OX326" s="479">
        <v>1</v>
      </c>
      <c r="OY326" s="480">
        <v>1</v>
      </c>
      <c r="OZ326" s="480">
        <v>0.82080415955833841</v>
      </c>
      <c r="PA326" s="481"/>
      <c r="PB326" s="482">
        <v>2.7639619050461679</v>
      </c>
      <c r="PC326" s="483"/>
      <c r="PD326" s="478">
        <v>67.825081136145641</v>
      </c>
      <c r="PE326" s="479">
        <v>8.3037976435285108E-10</v>
      </c>
      <c r="PF326" s="479">
        <v>87.597359669122255</v>
      </c>
      <c r="PG326" s="480">
        <v>2.7639619050461679</v>
      </c>
      <c r="PH326" s="483"/>
      <c r="PI326" s="478">
        <v>2.7639619050461679</v>
      </c>
      <c r="PJ326" s="479">
        <v>172965</v>
      </c>
      <c r="PK326" s="479">
        <v>115</v>
      </c>
      <c r="PL326" s="479">
        <v>-0.19714095788633834</v>
      </c>
      <c r="PM326" s="484">
        <v>36</v>
      </c>
      <c r="PN326" s="479">
        <v>5832</v>
      </c>
      <c r="PO326" s="485">
        <v>2028</v>
      </c>
      <c r="PP326" s="479">
        <v>33</v>
      </c>
      <c r="PQ326" s="479">
        <v>0</v>
      </c>
      <c r="PR326" s="486" t="s">
        <v>2246</v>
      </c>
      <c r="PS326" s="486" t="s">
        <v>1657</v>
      </c>
      <c r="PT326" s="479">
        <v>1</v>
      </c>
      <c r="PU326" s="487" t="s">
        <v>2245</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row>
    <row r="327" spans="1:457" x14ac:dyDescent="0.35">
      <c r="A327" s="459" t="s">
        <v>2247</v>
      </c>
      <c r="B327" s="460">
        <v>2.5668209471598296</v>
      </c>
      <c r="C327" s="488">
        <f>NPV(About!A$94,'H2 Data'!AE$2:BH$2)/30*AB327+B327</f>
        <v>2.5668209471598296</v>
      </c>
      <c r="D327" s="462" t="s">
        <v>1592</v>
      </c>
      <c r="E327" s="463" t="s">
        <v>2247</v>
      </c>
      <c r="F327" s="463" t="s">
        <v>1391</v>
      </c>
      <c r="G327" s="463" t="s">
        <v>1392</v>
      </c>
      <c r="H327" s="463" t="s">
        <v>2173</v>
      </c>
      <c r="I327" s="463" t="s">
        <v>2232</v>
      </c>
      <c r="J327" s="464">
        <v>2032</v>
      </c>
      <c r="K327" s="465">
        <v>130</v>
      </c>
      <c r="L327" s="466">
        <v>0.44</v>
      </c>
      <c r="M327" s="466">
        <v>2.3300000000000001E-2</v>
      </c>
      <c r="N327" s="466">
        <v>0.25</v>
      </c>
      <c r="O327" s="471">
        <v>0.11</v>
      </c>
      <c r="P327" s="465">
        <v>1</v>
      </c>
      <c r="Q327" s="465">
        <v>2</v>
      </c>
      <c r="R327" s="465">
        <v>30</v>
      </c>
      <c r="S327" s="467" t="s">
        <v>1395</v>
      </c>
      <c r="T327" s="468">
        <v>43476</v>
      </c>
      <c r="U327" s="468">
        <v>428550</v>
      </c>
      <c r="V327" s="468">
        <v>149061</v>
      </c>
      <c r="W327" s="468">
        <v>12422</v>
      </c>
      <c r="X327" s="465">
        <v>0</v>
      </c>
      <c r="Y327" s="469" t="s">
        <v>2233</v>
      </c>
      <c r="Z327" s="470">
        <v>20.96</v>
      </c>
      <c r="AA327" s="469" t="s">
        <v>1397</v>
      </c>
      <c r="AB327" s="465">
        <v>0</v>
      </c>
      <c r="AC327" s="466">
        <v>0</v>
      </c>
      <c r="AD327" s="466">
        <v>0.7</v>
      </c>
      <c r="AE327" s="466">
        <v>0.7</v>
      </c>
      <c r="AF327" s="467" t="s">
        <v>1398</v>
      </c>
      <c r="AG327" s="465">
        <v>457.36500000000001</v>
      </c>
      <c r="AH327" s="465">
        <v>457.36500000000001</v>
      </c>
      <c r="AI327" s="465">
        <v>457.36500000000001</v>
      </c>
      <c r="AJ327" s="465">
        <v>30</v>
      </c>
      <c r="AK327" s="469" t="s">
        <v>1399</v>
      </c>
      <c r="AL327" s="466">
        <v>0.91</v>
      </c>
      <c r="AM327" s="466">
        <v>0.01</v>
      </c>
      <c r="AN327" s="469" t="s">
        <v>1400</v>
      </c>
      <c r="AO327" s="466"/>
      <c r="AP327" s="466"/>
      <c r="AQ327" s="466"/>
      <c r="AR327" s="466"/>
      <c r="AS327" s="466"/>
      <c r="AT327" s="466"/>
      <c r="AU327" s="466"/>
      <c r="AV327" s="466"/>
      <c r="AW327" s="466"/>
      <c r="AX327" s="466"/>
      <c r="AY327" s="466"/>
      <c r="AZ327" s="466"/>
      <c r="BA327" s="466"/>
      <c r="BB327" s="466"/>
      <c r="BC327" s="466"/>
      <c r="BD327" s="466"/>
      <c r="BE327" s="466"/>
      <c r="BF327" s="466"/>
      <c r="BG327" s="466"/>
      <c r="BH327" s="466"/>
      <c r="BI327" s="466"/>
      <c r="BJ327" s="466"/>
      <c r="BK327" s="466"/>
      <c r="BL327" s="466"/>
      <c r="BM327" s="466"/>
      <c r="BN327" s="466"/>
      <c r="BO327" s="466"/>
      <c r="BP327" s="466"/>
      <c r="BQ327" s="466"/>
      <c r="BR327" s="466"/>
      <c r="BS327" s="466"/>
      <c r="BT327" s="466"/>
      <c r="BU327" s="466"/>
      <c r="BV327" s="466"/>
      <c r="BW327" s="466"/>
      <c r="BX327" s="466"/>
      <c r="BY327" s="466"/>
      <c r="BZ327" s="466"/>
      <c r="CA327" s="466"/>
      <c r="CB327" s="466"/>
      <c r="CC327" s="466"/>
      <c r="CD327" s="466"/>
      <c r="CE327" s="466"/>
      <c r="CF327" s="466"/>
      <c r="CG327" s="466"/>
      <c r="CH327" s="466"/>
      <c r="CI327" s="466"/>
      <c r="CJ327" s="466"/>
      <c r="CK327" s="466"/>
      <c r="CL327" s="466"/>
      <c r="CM327" s="466"/>
      <c r="CN327" s="466"/>
      <c r="CO327" s="466"/>
      <c r="CP327" s="466"/>
      <c r="CQ327" s="466"/>
      <c r="CR327" s="466"/>
      <c r="CS327" s="466"/>
      <c r="CT327" s="466"/>
      <c r="CU327" s="466"/>
      <c r="CV327" s="466"/>
      <c r="CW327" s="466"/>
      <c r="CX327" s="466"/>
      <c r="CY327" s="466"/>
      <c r="CZ327" s="466"/>
      <c r="DA327" s="466"/>
      <c r="DB327" s="466"/>
      <c r="DC327" s="466"/>
      <c r="DD327" s="466"/>
      <c r="DE327" s="466"/>
      <c r="DF327" s="466"/>
      <c r="DG327" s="466"/>
      <c r="DH327" s="466"/>
      <c r="DI327" s="466"/>
      <c r="DJ327" s="466"/>
      <c r="DK327" s="466"/>
      <c r="DL327" s="466"/>
      <c r="DM327" s="466"/>
      <c r="DN327" s="466"/>
      <c r="DO327" s="466"/>
      <c r="DP327" s="466"/>
      <c r="DQ327" s="466"/>
      <c r="DR327" s="466"/>
      <c r="DS327" s="466"/>
      <c r="DT327" s="466"/>
      <c r="DU327" s="466"/>
      <c r="DV327" s="466"/>
      <c r="DW327" s="471"/>
      <c r="DX327" s="466"/>
      <c r="DY327" s="466"/>
      <c r="DZ327" s="466"/>
      <c r="EA327" s="466"/>
      <c r="EB327" s="466"/>
      <c r="EC327" s="466"/>
      <c r="ED327" s="466"/>
      <c r="EE327" s="466"/>
      <c r="EF327" s="466"/>
      <c r="EG327" s="466"/>
      <c r="EH327" s="466"/>
      <c r="EI327" s="466"/>
      <c r="EJ327" s="466"/>
      <c r="EK327" s="465"/>
      <c r="EL327" s="465"/>
      <c r="EM327" s="465"/>
      <c r="EN327" s="465"/>
      <c r="EO327" s="466"/>
      <c r="EP327" s="466"/>
      <c r="EQ327" s="466"/>
      <c r="ER327" s="465"/>
      <c r="ES327" s="465"/>
      <c r="ET327" s="465"/>
      <c r="EU327" s="465"/>
      <c r="EV327" s="465"/>
      <c r="EW327" s="467"/>
      <c r="EX327" s="467" t="s">
        <v>1401</v>
      </c>
      <c r="EY327" s="467">
        <v>0</v>
      </c>
      <c r="EZ327" s="467">
        <v>0</v>
      </c>
      <c r="FA327" s="467">
        <v>0</v>
      </c>
      <c r="FB327" s="469" t="s">
        <v>1402</v>
      </c>
      <c r="FC327" s="467">
        <v>100</v>
      </c>
      <c r="FD327" s="469" t="s">
        <v>2175</v>
      </c>
      <c r="FE327" s="467">
        <v>0</v>
      </c>
      <c r="FF327" s="469" t="s">
        <v>1404</v>
      </c>
      <c r="FG327" s="467">
        <v>0</v>
      </c>
      <c r="FH327" s="469" t="s">
        <v>1405</v>
      </c>
      <c r="FI327" s="467">
        <v>0</v>
      </c>
      <c r="FJ327" s="469" t="s">
        <v>1405</v>
      </c>
      <c r="FK327" s="467">
        <v>0</v>
      </c>
      <c r="FL327" s="472">
        <v>1</v>
      </c>
      <c r="FM327" s="473">
        <v>0</v>
      </c>
      <c r="FN327" s="473">
        <v>0</v>
      </c>
      <c r="FO327" s="473">
        <v>0</v>
      </c>
      <c r="FP327" s="473">
        <v>0</v>
      </c>
      <c r="FQ327" s="473">
        <v>0</v>
      </c>
      <c r="FR327" s="473">
        <v>0</v>
      </c>
      <c r="FS327" s="473">
        <v>0</v>
      </c>
      <c r="FT327" s="473">
        <v>0</v>
      </c>
      <c r="FU327" s="473">
        <v>0</v>
      </c>
      <c r="FV327" s="473">
        <v>100224</v>
      </c>
      <c r="FW327" s="473">
        <v>0</v>
      </c>
      <c r="FX327" s="473">
        <v>0</v>
      </c>
      <c r="FY327" s="473">
        <v>0</v>
      </c>
      <c r="FZ327" s="473">
        <v>0</v>
      </c>
      <c r="GA327" s="473">
        <v>0</v>
      </c>
      <c r="GB327" s="473">
        <v>0</v>
      </c>
      <c r="GC327" s="473">
        <v>0</v>
      </c>
      <c r="GD327" s="473">
        <v>0</v>
      </c>
      <c r="GE327" s="473">
        <v>0</v>
      </c>
      <c r="GF327" s="473">
        <v>94094</v>
      </c>
      <c r="GG327" s="473">
        <v>0</v>
      </c>
      <c r="GH327" s="473">
        <v>0</v>
      </c>
      <c r="GI327" s="473">
        <v>0</v>
      </c>
      <c r="GJ327" s="473">
        <v>0</v>
      </c>
      <c r="GK327" s="473">
        <v>0</v>
      </c>
      <c r="GL327" s="473">
        <v>0</v>
      </c>
      <c r="GM327" s="473">
        <v>0</v>
      </c>
      <c r="GN327" s="473">
        <v>0</v>
      </c>
      <c r="GO327" s="473">
        <v>0</v>
      </c>
      <c r="GP327" s="473">
        <v>0</v>
      </c>
      <c r="GQ327" s="473">
        <v>0</v>
      </c>
      <c r="GR327" s="473">
        <v>0</v>
      </c>
      <c r="GS327" s="473">
        <v>0</v>
      </c>
      <c r="GT327" s="473">
        <v>0</v>
      </c>
      <c r="GU327" s="473">
        <v>0</v>
      </c>
      <c r="GV327" s="473">
        <v>0</v>
      </c>
      <c r="GW327" s="473">
        <v>0</v>
      </c>
      <c r="GX327" s="473">
        <v>0</v>
      </c>
      <c r="GY327" s="473">
        <v>0</v>
      </c>
      <c r="GZ327" s="473">
        <v>0</v>
      </c>
      <c r="HA327" s="473">
        <v>0</v>
      </c>
      <c r="HB327" s="473">
        <v>0</v>
      </c>
      <c r="HC327" s="473">
        <v>0</v>
      </c>
      <c r="HD327" s="473">
        <v>0</v>
      </c>
      <c r="HE327" s="473">
        <v>0</v>
      </c>
      <c r="HF327" s="473">
        <v>0</v>
      </c>
      <c r="HG327" s="473">
        <v>0</v>
      </c>
      <c r="HH327" s="473">
        <v>0</v>
      </c>
      <c r="HI327" s="473">
        <v>0</v>
      </c>
      <c r="HJ327" s="473">
        <v>0</v>
      </c>
      <c r="HK327" s="473">
        <v>0</v>
      </c>
      <c r="HL327" s="473">
        <v>0</v>
      </c>
      <c r="HM327" s="473">
        <v>0</v>
      </c>
      <c r="HN327" s="473">
        <v>0</v>
      </c>
      <c r="HO327" s="473">
        <v>0</v>
      </c>
      <c r="HP327" s="473">
        <v>0</v>
      </c>
      <c r="HQ327" s="473">
        <v>0</v>
      </c>
      <c r="HR327" s="473">
        <v>0</v>
      </c>
      <c r="HS327" s="473">
        <v>0</v>
      </c>
      <c r="HT327" s="473">
        <v>0</v>
      </c>
      <c r="HU327" s="473">
        <v>0</v>
      </c>
      <c r="HV327" s="473">
        <v>0</v>
      </c>
      <c r="HW327" s="473">
        <v>0</v>
      </c>
      <c r="HX327" s="473">
        <v>0</v>
      </c>
      <c r="HY327" s="473">
        <v>0</v>
      </c>
      <c r="HZ327" s="473">
        <v>0</v>
      </c>
      <c r="IA327" s="473">
        <v>0</v>
      </c>
      <c r="IB327" s="473">
        <v>0</v>
      </c>
      <c r="IC327" s="473">
        <v>0</v>
      </c>
      <c r="ID327" s="473">
        <v>0</v>
      </c>
      <c r="IE327" s="473">
        <v>0</v>
      </c>
      <c r="IF327" s="473">
        <v>0</v>
      </c>
      <c r="IG327" s="473">
        <v>0</v>
      </c>
      <c r="IH327" s="473">
        <v>0</v>
      </c>
      <c r="II327" s="473">
        <v>0</v>
      </c>
      <c r="IJ327" s="473">
        <v>0</v>
      </c>
      <c r="IK327" s="473">
        <v>0</v>
      </c>
      <c r="IL327" s="473">
        <v>0</v>
      </c>
      <c r="IM327" s="473">
        <v>0</v>
      </c>
      <c r="IN327" s="473">
        <v>0</v>
      </c>
      <c r="IO327" s="473">
        <v>0</v>
      </c>
      <c r="IP327" s="473">
        <v>0</v>
      </c>
      <c r="IQ327" s="473">
        <v>0</v>
      </c>
      <c r="IR327" s="473">
        <v>0</v>
      </c>
      <c r="IS327" s="473">
        <v>0</v>
      </c>
      <c r="IT327" s="473">
        <v>0</v>
      </c>
      <c r="IU327" s="473">
        <v>0</v>
      </c>
      <c r="IV327" s="473">
        <v>0</v>
      </c>
      <c r="IW327" s="473">
        <v>0</v>
      </c>
      <c r="IX327" s="473">
        <v>0</v>
      </c>
      <c r="IY327" s="473">
        <v>0</v>
      </c>
      <c r="IZ327" s="473">
        <v>0</v>
      </c>
      <c r="JA327" s="473">
        <v>0</v>
      </c>
      <c r="JB327" s="473">
        <v>0</v>
      </c>
      <c r="JC327" s="473">
        <v>0</v>
      </c>
      <c r="JD327" s="473">
        <v>0</v>
      </c>
      <c r="JE327" s="473">
        <v>0</v>
      </c>
      <c r="JF327" s="473">
        <v>0</v>
      </c>
      <c r="JG327" s="473">
        <v>0</v>
      </c>
      <c r="JH327" s="473">
        <v>0</v>
      </c>
      <c r="JI327" s="467" t="s">
        <v>1406</v>
      </c>
      <c r="JJ327" s="467" t="s">
        <v>1406</v>
      </c>
      <c r="JK327" s="395"/>
      <c r="JL327" s="395"/>
      <c r="JM327" s="395"/>
      <c r="JN327" s="395"/>
      <c r="JO327" s="395"/>
      <c r="JP327" s="395"/>
      <c r="JQ327" s="395"/>
      <c r="JR327" s="395"/>
      <c r="JS327" s="395"/>
      <c r="JT327" s="395"/>
      <c r="JU327" s="395"/>
      <c r="JV327" s="395"/>
      <c r="JW327" s="395"/>
      <c r="JX327" s="395"/>
      <c r="JY327" s="395"/>
      <c r="JZ327" s="395"/>
      <c r="KA327" s="395"/>
      <c r="KB327" s="395"/>
      <c r="KC327" s="395"/>
      <c r="KD327" s="395"/>
      <c r="KE327" s="395"/>
      <c r="KF327" s="395"/>
      <c r="KG327" s="395"/>
      <c r="KH327" s="395"/>
      <c r="KI327" s="395"/>
      <c r="KJ327" s="395"/>
      <c r="KK327" s="395"/>
      <c r="KL327" s="395"/>
      <c r="KM327" s="395"/>
      <c r="KN327" s="395"/>
      <c r="KO327" s="395"/>
      <c r="KP327" s="395"/>
      <c r="KQ327" s="395"/>
      <c r="KR327" s="395"/>
      <c r="KS327" s="395"/>
      <c r="KT327" s="395"/>
      <c r="KU327" s="395"/>
      <c r="KV327" s="395"/>
      <c r="KW327" s="395"/>
      <c r="KX327" s="395"/>
      <c r="KY327" s="395"/>
      <c r="KZ327" s="395"/>
      <c r="LA327" s="395"/>
      <c r="LB327" s="395"/>
      <c r="LC327" s="395"/>
      <c r="LD327" s="395"/>
      <c r="LE327" s="395"/>
      <c r="LF327" s="395"/>
      <c r="LG327" s="395"/>
      <c r="LH327" s="395"/>
      <c r="LI327" s="395"/>
      <c r="LJ327" s="395"/>
      <c r="LK327" s="395"/>
      <c r="LL327" s="395"/>
      <c r="LM327" s="395"/>
      <c r="LN327" s="395"/>
      <c r="LO327" s="395"/>
      <c r="LP327" s="395"/>
      <c r="LQ327" s="395"/>
      <c r="LR327" s="395"/>
      <c r="LS327" s="395"/>
      <c r="LT327" s="395"/>
      <c r="LU327" s="395"/>
      <c r="LV327" s="395"/>
      <c r="LW327" s="395"/>
      <c r="LX327" s="395"/>
      <c r="LY327" s="395"/>
      <c r="LZ327" s="395"/>
      <c r="MA327" s="395"/>
      <c r="MB327" s="395"/>
      <c r="MC327" s="395"/>
      <c r="MD327" s="395"/>
      <c r="ME327" s="395"/>
      <c r="MF327" s="395"/>
      <c r="MG327" s="395"/>
      <c r="MH327" s="395"/>
      <c r="MI327" s="395"/>
      <c r="MJ327" s="395"/>
      <c r="MK327" s="395"/>
      <c r="ML327" s="395"/>
      <c r="MM327" s="395"/>
      <c r="MN327" s="395"/>
      <c r="MO327" s="395"/>
      <c r="MP327" s="395"/>
      <c r="MQ327" s="395"/>
      <c r="MR327" s="395"/>
      <c r="MS327" s="395"/>
      <c r="MT327" s="395"/>
      <c r="MU327" s="395"/>
      <c r="MV327" s="395"/>
      <c r="MW327" s="395"/>
      <c r="MX327" s="395"/>
      <c r="MY327" s="395"/>
      <c r="MZ327" s="395"/>
      <c r="NA327" s="395"/>
      <c r="NB327" s="395"/>
      <c r="NC327" s="395"/>
      <c r="ND327" s="395"/>
      <c r="NE327" s="395"/>
      <c r="NF327" s="395"/>
      <c r="NG327" s="489"/>
      <c r="NH327" s="475">
        <v>2.5668209471598296</v>
      </c>
      <c r="NI327" s="475">
        <v>9.8935546587328478</v>
      </c>
      <c r="NJ327" s="475">
        <v>2.254228085491301</v>
      </c>
      <c r="NK327" s="475">
        <v>1915.0579422902085</v>
      </c>
      <c r="NL327" s="475">
        <v>6.7767797863585484</v>
      </c>
      <c r="NM327" s="475">
        <v>0.149061</v>
      </c>
      <c r="NN327" s="475">
        <v>0.42854999999999999</v>
      </c>
      <c r="NO327" s="475">
        <v>4.3476000000000001E-2</v>
      </c>
      <c r="NP327" s="475">
        <v>2.4017767458874253E-2</v>
      </c>
      <c r="NQ327" s="475">
        <v>0.37291050337667436</v>
      </c>
      <c r="NR327" s="475">
        <v>0.50663041186096269</v>
      </c>
      <c r="NS327" s="475">
        <v>0</v>
      </c>
      <c r="NT327" s="475">
        <v>4.3031993146397305</v>
      </c>
      <c r="NU327" s="475">
        <v>1.3778084214036044E-2</v>
      </c>
      <c r="NV327" s="475">
        <v>0</v>
      </c>
      <c r="NW327" s="475">
        <v>0.25788275556678608</v>
      </c>
      <c r="NX327" s="475">
        <v>0</v>
      </c>
      <c r="NY327" s="475">
        <v>0</v>
      </c>
      <c r="NZ327" s="475">
        <v>0.68368938178260996</v>
      </c>
      <c r="OA327" s="475">
        <v>2.0339494949487173E-2</v>
      </c>
      <c r="OB327" s="475">
        <v>0.25</v>
      </c>
      <c r="OC327" s="475">
        <v>0.80359055132580937</v>
      </c>
      <c r="OD327" s="475">
        <v>1.1013254358073876E-12</v>
      </c>
      <c r="OE327" s="475">
        <v>9.5746948947916071E-12</v>
      </c>
      <c r="OF327" s="475">
        <v>0.1099999964237213</v>
      </c>
      <c r="OG327" s="475">
        <v>6.8925151228904732E-2</v>
      </c>
      <c r="OH327" s="475">
        <v>0.33454807701820904</v>
      </c>
      <c r="OI327" s="475">
        <v>0.11</v>
      </c>
      <c r="OJ327" s="475">
        <v>4.5736499999999992E-2</v>
      </c>
      <c r="OK327" s="475">
        <v>5.7011662500000004E-2</v>
      </c>
      <c r="OL327" s="475">
        <v>0.8175468639883785</v>
      </c>
      <c r="OM327" s="475" t="s">
        <v>1395</v>
      </c>
      <c r="ON327" s="475">
        <v>1</v>
      </c>
      <c r="OO327" s="475">
        <v>316</v>
      </c>
      <c r="OP327" s="490"/>
      <c r="OQ327" s="491" t="s">
        <v>1395</v>
      </c>
      <c r="OR327" s="478" t="s">
        <v>1395</v>
      </c>
      <c r="OS327" s="479">
        <v>827827</v>
      </c>
      <c r="OT327" s="479">
        <v>2032</v>
      </c>
      <c r="OU327" s="479" t="s">
        <v>1395</v>
      </c>
      <c r="OV327" s="479" t="s">
        <v>1395</v>
      </c>
      <c r="OW327" s="479">
        <v>0</v>
      </c>
      <c r="OX327" s="479">
        <v>1</v>
      </c>
      <c r="OY327" s="480">
        <v>1</v>
      </c>
      <c r="OZ327" s="480">
        <v>0.80444570646032543</v>
      </c>
      <c r="PA327" s="481"/>
      <c r="PB327" s="482">
        <v>2.5668209471598296</v>
      </c>
      <c r="PC327" s="483"/>
      <c r="PD327" s="478">
        <v>66.009804784813497</v>
      </c>
      <c r="PE327" s="479">
        <v>1.017609032034714E-9</v>
      </c>
      <c r="PF327" s="479">
        <v>85.406481571723972</v>
      </c>
      <c r="PG327" s="480">
        <v>2.5668209471598296</v>
      </c>
      <c r="PH327" s="483"/>
      <c r="PI327" s="478">
        <v>2.5668209471598296</v>
      </c>
      <c r="PJ327" s="479">
        <v>173095</v>
      </c>
      <c r="PK327" s="479">
        <v>130</v>
      </c>
      <c r="PL327" s="479">
        <v>-0.1702481407376637</v>
      </c>
      <c r="PM327" s="484">
        <v>36</v>
      </c>
      <c r="PN327" s="479">
        <v>5796</v>
      </c>
      <c r="PO327" s="485">
        <v>2029</v>
      </c>
      <c r="PP327" s="479">
        <v>33</v>
      </c>
      <c r="PQ327" s="479">
        <v>0</v>
      </c>
      <c r="PR327" s="486" t="s">
        <v>2248</v>
      </c>
      <c r="PS327" s="486" t="s">
        <v>1657</v>
      </c>
      <c r="PT327" s="479">
        <v>1</v>
      </c>
      <c r="PU327" s="487" t="s">
        <v>2247</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row>
    <row r="328" spans="1:457" x14ac:dyDescent="0.35">
      <c r="A328" s="459" t="s">
        <v>2249</v>
      </c>
      <c r="B328" s="460">
        <v>2.3965728064221659</v>
      </c>
      <c r="C328" s="488">
        <f>NPV(About!A$94,'H2 Data'!AE$2:BH$2)/30*AB328+B328</f>
        <v>2.3965728064221659</v>
      </c>
      <c r="D328" s="462" t="s">
        <v>1592</v>
      </c>
      <c r="E328" s="463" t="s">
        <v>2249</v>
      </c>
      <c r="F328" s="463" t="s">
        <v>1391</v>
      </c>
      <c r="G328" s="463" t="s">
        <v>1392</v>
      </c>
      <c r="H328" s="463" t="s">
        <v>2173</v>
      </c>
      <c r="I328" s="463" t="s">
        <v>2232</v>
      </c>
      <c r="J328" s="464">
        <v>2033</v>
      </c>
      <c r="K328" s="465">
        <v>145</v>
      </c>
      <c r="L328" s="466">
        <v>0.45</v>
      </c>
      <c r="M328" s="466">
        <v>2.3300000000000001E-2</v>
      </c>
      <c r="N328" s="466">
        <v>0.25</v>
      </c>
      <c r="O328" s="471">
        <v>0.11</v>
      </c>
      <c r="P328" s="465">
        <v>1</v>
      </c>
      <c r="Q328" s="465">
        <v>2</v>
      </c>
      <c r="R328" s="465">
        <v>30</v>
      </c>
      <c r="S328" s="467" t="s">
        <v>1395</v>
      </c>
      <c r="T328" s="468">
        <v>38024.999999999993</v>
      </c>
      <c r="U328" s="468">
        <v>374819.99999999994</v>
      </c>
      <c r="V328" s="468">
        <v>130371.99999999999</v>
      </c>
      <c r="W328" s="468">
        <v>10863.999999999998</v>
      </c>
      <c r="X328" s="465">
        <v>0</v>
      </c>
      <c r="Y328" s="469" t="s">
        <v>2233</v>
      </c>
      <c r="Z328" s="470">
        <v>21.03</v>
      </c>
      <c r="AA328" s="469" t="s">
        <v>1397</v>
      </c>
      <c r="AB328" s="465">
        <v>0</v>
      </c>
      <c r="AC328" s="466">
        <v>0</v>
      </c>
      <c r="AD328" s="466">
        <v>0.7</v>
      </c>
      <c r="AE328" s="466">
        <v>0.7</v>
      </c>
      <c r="AF328" s="467" t="s">
        <v>1398</v>
      </c>
      <c r="AG328" s="465">
        <v>455.18</v>
      </c>
      <c r="AH328" s="465">
        <v>455.18</v>
      </c>
      <c r="AI328" s="465">
        <v>455.18</v>
      </c>
      <c r="AJ328" s="465">
        <v>30</v>
      </c>
      <c r="AK328" s="469" t="s">
        <v>1399</v>
      </c>
      <c r="AL328" s="466">
        <v>0.91</v>
      </c>
      <c r="AM328" s="466">
        <v>0.01</v>
      </c>
      <c r="AN328" s="469" t="s">
        <v>1400</v>
      </c>
      <c r="AO328" s="466"/>
      <c r="AP328" s="466"/>
      <c r="AQ328" s="466"/>
      <c r="AR328" s="466"/>
      <c r="AS328" s="466"/>
      <c r="AT328" s="466"/>
      <c r="AU328" s="466"/>
      <c r="AV328" s="466"/>
      <c r="AW328" s="466"/>
      <c r="AX328" s="466"/>
      <c r="AY328" s="466"/>
      <c r="AZ328" s="466"/>
      <c r="BA328" s="466"/>
      <c r="BB328" s="466"/>
      <c r="BC328" s="466"/>
      <c r="BD328" s="466"/>
      <c r="BE328" s="466"/>
      <c r="BF328" s="466"/>
      <c r="BG328" s="466"/>
      <c r="BH328" s="466"/>
      <c r="BI328" s="466"/>
      <c r="BJ328" s="466"/>
      <c r="BK328" s="466"/>
      <c r="BL328" s="466"/>
      <c r="BM328" s="466"/>
      <c r="BN328" s="466"/>
      <c r="BO328" s="466"/>
      <c r="BP328" s="466"/>
      <c r="BQ328" s="466"/>
      <c r="BR328" s="466"/>
      <c r="BS328" s="466"/>
      <c r="BT328" s="466"/>
      <c r="BU328" s="466"/>
      <c r="BV328" s="466"/>
      <c r="BW328" s="466"/>
      <c r="BX328" s="466"/>
      <c r="BY328" s="466"/>
      <c r="BZ328" s="466"/>
      <c r="CA328" s="466"/>
      <c r="CB328" s="466"/>
      <c r="CC328" s="466"/>
      <c r="CD328" s="466"/>
      <c r="CE328" s="466"/>
      <c r="CF328" s="466"/>
      <c r="CG328" s="466"/>
      <c r="CH328" s="466"/>
      <c r="CI328" s="466"/>
      <c r="CJ328" s="466"/>
      <c r="CK328" s="466"/>
      <c r="CL328" s="466"/>
      <c r="CM328" s="466"/>
      <c r="CN328" s="466"/>
      <c r="CO328" s="466"/>
      <c r="CP328" s="466"/>
      <c r="CQ328" s="466"/>
      <c r="CR328" s="466"/>
      <c r="CS328" s="466"/>
      <c r="CT328" s="466"/>
      <c r="CU328" s="466"/>
      <c r="CV328" s="466"/>
      <c r="CW328" s="466"/>
      <c r="CX328" s="466"/>
      <c r="CY328" s="466"/>
      <c r="CZ328" s="466"/>
      <c r="DA328" s="466"/>
      <c r="DB328" s="466"/>
      <c r="DC328" s="466"/>
      <c r="DD328" s="466"/>
      <c r="DE328" s="466"/>
      <c r="DF328" s="466"/>
      <c r="DG328" s="466"/>
      <c r="DH328" s="466"/>
      <c r="DI328" s="466"/>
      <c r="DJ328" s="466"/>
      <c r="DK328" s="466"/>
      <c r="DL328" s="466"/>
      <c r="DM328" s="466"/>
      <c r="DN328" s="466"/>
      <c r="DO328" s="466"/>
      <c r="DP328" s="466"/>
      <c r="DQ328" s="466"/>
      <c r="DR328" s="466"/>
      <c r="DS328" s="466"/>
      <c r="DT328" s="466"/>
      <c r="DU328" s="466"/>
      <c r="DV328" s="466"/>
      <c r="DW328" s="471"/>
      <c r="DX328" s="466"/>
      <c r="DY328" s="466"/>
      <c r="DZ328" s="466"/>
      <c r="EA328" s="466"/>
      <c r="EB328" s="466"/>
      <c r="EC328" s="466"/>
      <c r="ED328" s="466"/>
      <c r="EE328" s="466"/>
      <c r="EF328" s="466"/>
      <c r="EG328" s="466"/>
      <c r="EH328" s="466"/>
      <c r="EI328" s="466"/>
      <c r="EJ328" s="466"/>
      <c r="EK328" s="465"/>
      <c r="EL328" s="465"/>
      <c r="EM328" s="465"/>
      <c r="EN328" s="465"/>
      <c r="EO328" s="466"/>
      <c r="EP328" s="466"/>
      <c r="EQ328" s="466"/>
      <c r="ER328" s="465"/>
      <c r="ES328" s="465"/>
      <c r="ET328" s="465"/>
      <c r="EU328" s="465"/>
      <c r="EV328" s="465"/>
      <c r="EW328" s="467"/>
      <c r="EX328" s="467" t="s">
        <v>1401</v>
      </c>
      <c r="EY328" s="467">
        <v>0</v>
      </c>
      <c r="EZ328" s="467">
        <v>0</v>
      </c>
      <c r="FA328" s="467">
        <v>0</v>
      </c>
      <c r="FB328" s="469" t="s">
        <v>1402</v>
      </c>
      <c r="FC328" s="467">
        <v>100</v>
      </c>
      <c r="FD328" s="469" t="s">
        <v>2175</v>
      </c>
      <c r="FE328" s="467">
        <v>0</v>
      </c>
      <c r="FF328" s="469" t="s">
        <v>1404</v>
      </c>
      <c r="FG328" s="467">
        <v>0</v>
      </c>
      <c r="FH328" s="469" t="s">
        <v>1405</v>
      </c>
      <c r="FI328" s="467">
        <v>0</v>
      </c>
      <c r="FJ328" s="469" t="s">
        <v>1405</v>
      </c>
      <c r="FK328" s="467">
        <v>0</v>
      </c>
      <c r="FL328" s="472">
        <v>1</v>
      </c>
      <c r="FM328" s="473">
        <v>0</v>
      </c>
      <c r="FN328" s="473">
        <v>0</v>
      </c>
      <c r="FO328" s="473">
        <v>0</v>
      </c>
      <c r="FP328" s="473">
        <v>0</v>
      </c>
      <c r="FQ328" s="473">
        <v>0</v>
      </c>
      <c r="FR328" s="473">
        <v>0</v>
      </c>
      <c r="FS328" s="473">
        <v>0</v>
      </c>
      <c r="FT328" s="473">
        <v>0</v>
      </c>
      <c r="FU328" s="473">
        <v>0</v>
      </c>
      <c r="FV328" s="473">
        <v>97967.999999999985</v>
      </c>
      <c r="FW328" s="473">
        <v>0</v>
      </c>
      <c r="FX328" s="473">
        <v>0</v>
      </c>
      <c r="FY328" s="473">
        <v>0</v>
      </c>
      <c r="FZ328" s="473">
        <v>0</v>
      </c>
      <c r="GA328" s="473">
        <v>0</v>
      </c>
      <c r="GB328" s="473">
        <v>0</v>
      </c>
      <c r="GC328" s="473">
        <v>0</v>
      </c>
      <c r="GD328" s="473">
        <v>0</v>
      </c>
      <c r="GE328" s="473">
        <v>0</v>
      </c>
      <c r="GF328" s="473">
        <v>96003.999999999985</v>
      </c>
      <c r="GG328" s="473">
        <v>0</v>
      </c>
      <c r="GH328" s="473">
        <v>0</v>
      </c>
      <c r="GI328" s="473">
        <v>0</v>
      </c>
      <c r="GJ328" s="473">
        <v>0</v>
      </c>
      <c r="GK328" s="473">
        <v>0</v>
      </c>
      <c r="GL328" s="473">
        <v>0</v>
      </c>
      <c r="GM328" s="473">
        <v>0</v>
      </c>
      <c r="GN328" s="473">
        <v>0</v>
      </c>
      <c r="GO328" s="473">
        <v>0</v>
      </c>
      <c r="GP328" s="473">
        <v>0</v>
      </c>
      <c r="GQ328" s="473">
        <v>0</v>
      </c>
      <c r="GR328" s="473">
        <v>0</v>
      </c>
      <c r="GS328" s="473">
        <v>0</v>
      </c>
      <c r="GT328" s="473">
        <v>0</v>
      </c>
      <c r="GU328" s="473">
        <v>0</v>
      </c>
      <c r="GV328" s="473">
        <v>0</v>
      </c>
      <c r="GW328" s="473">
        <v>0</v>
      </c>
      <c r="GX328" s="473">
        <v>0</v>
      </c>
      <c r="GY328" s="473">
        <v>0</v>
      </c>
      <c r="GZ328" s="473">
        <v>0</v>
      </c>
      <c r="HA328" s="473">
        <v>0</v>
      </c>
      <c r="HB328" s="473">
        <v>0</v>
      </c>
      <c r="HC328" s="473">
        <v>0</v>
      </c>
      <c r="HD328" s="473">
        <v>0</v>
      </c>
      <c r="HE328" s="473">
        <v>0</v>
      </c>
      <c r="HF328" s="473">
        <v>0</v>
      </c>
      <c r="HG328" s="473">
        <v>0</v>
      </c>
      <c r="HH328" s="473">
        <v>0</v>
      </c>
      <c r="HI328" s="473">
        <v>0</v>
      </c>
      <c r="HJ328" s="473">
        <v>0</v>
      </c>
      <c r="HK328" s="473">
        <v>0</v>
      </c>
      <c r="HL328" s="473">
        <v>0</v>
      </c>
      <c r="HM328" s="473">
        <v>0</v>
      </c>
      <c r="HN328" s="473">
        <v>0</v>
      </c>
      <c r="HO328" s="473">
        <v>0</v>
      </c>
      <c r="HP328" s="473">
        <v>0</v>
      </c>
      <c r="HQ328" s="473">
        <v>0</v>
      </c>
      <c r="HR328" s="473">
        <v>0</v>
      </c>
      <c r="HS328" s="473">
        <v>0</v>
      </c>
      <c r="HT328" s="473">
        <v>0</v>
      </c>
      <c r="HU328" s="473">
        <v>0</v>
      </c>
      <c r="HV328" s="473">
        <v>0</v>
      </c>
      <c r="HW328" s="473">
        <v>0</v>
      </c>
      <c r="HX328" s="473">
        <v>0</v>
      </c>
      <c r="HY328" s="473">
        <v>0</v>
      </c>
      <c r="HZ328" s="473">
        <v>0</v>
      </c>
      <c r="IA328" s="473">
        <v>0</v>
      </c>
      <c r="IB328" s="473">
        <v>0</v>
      </c>
      <c r="IC328" s="473">
        <v>0</v>
      </c>
      <c r="ID328" s="473">
        <v>0</v>
      </c>
      <c r="IE328" s="473">
        <v>0</v>
      </c>
      <c r="IF328" s="473">
        <v>0</v>
      </c>
      <c r="IG328" s="473">
        <v>0</v>
      </c>
      <c r="IH328" s="473">
        <v>0</v>
      </c>
      <c r="II328" s="473">
        <v>0</v>
      </c>
      <c r="IJ328" s="473">
        <v>0</v>
      </c>
      <c r="IK328" s="473">
        <v>0</v>
      </c>
      <c r="IL328" s="473">
        <v>0</v>
      </c>
      <c r="IM328" s="473">
        <v>0</v>
      </c>
      <c r="IN328" s="473">
        <v>0</v>
      </c>
      <c r="IO328" s="473">
        <v>0</v>
      </c>
      <c r="IP328" s="473">
        <v>0</v>
      </c>
      <c r="IQ328" s="473">
        <v>0</v>
      </c>
      <c r="IR328" s="473">
        <v>0</v>
      </c>
      <c r="IS328" s="473">
        <v>0</v>
      </c>
      <c r="IT328" s="473">
        <v>0</v>
      </c>
      <c r="IU328" s="473">
        <v>0</v>
      </c>
      <c r="IV328" s="473">
        <v>0</v>
      </c>
      <c r="IW328" s="473">
        <v>0</v>
      </c>
      <c r="IX328" s="473">
        <v>0</v>
      </c>
      <c r="IY328" s="473">
        <v>0</v>
      </c>
      <c r="IZ328" s="473">
        <v>0</v>
      </c>
      <c r="JA328" s="473">
        <v>0</v>
      </c>
      <c r="JB328" s="473">
        <v>0</v>
      </c>
      <c r="JC328" s="473">
        <v>0</v>
      </c>
      <c r="JD328" s="473">
        <v>0</v>
      </c>
      <c r="JE328" s="473">
        <v>0</v>
      </c>
      <c r="JF328" s="473">
        <v>0</v>
      </c>
      <c r="JG328" s="473">
        <v>0</v>
      </c>
      <c r="JH328" s="473">
        <v>0</v>
      </c>
      <c r="JI328" s="467" t="s">
        <v>1406</v>
      </c>
      <c r="JJ328" s="467" t="s">
        <v>1406</v>
      </c>
      <c r="JK328" s="395"/>
      <c r="JL328" s="395"/>
      <c r="JM328" s="395"/>
      <c r="JN328" s="395"/>
      <c r="JO328" s="395"/>
      <c r="JP328" s="395"/>
      <c r="JQ328" s="395"/>
      <c r="JR328" s="395"/>
      <c r="JS328" s="395"/>
      <c r="JT328" s="395"/>
      <c r="JU328" s="395"/>
      <c r="JV328" s="395"/>
      <c r="JW328" s="395"/>
      <c r="JX328" s="395"/>
      <c r="JY328" s="395"/>
      <c r="JZ328" s="395"/>
      <c r="KA328" s="395"/>
      <c r="KB328" s="395"/>
      <c r="KC328" s="395"/>
      <c r="KD328" s="395"/>
      <c r="KE328" s="395"/>
      <c r="KF328" s="395"/>
      <c r="KG328" s="395"/>
      <c r="KH328" s="395"/>
      <c r="KI328" s="395"/>
      <c r="KJ328" s="395"/>
      <c r="KK328" s="395"/>
      <c r="KL328" s="395"/>
      <c r="KM328" s="395"/>
      <c r="KN328" s="395"/>
      <c r="KO328" s="395"/>
      <c r="KP328" s="395"/>
      <c r="KQ328" s="395"/>
      <c r="KR328" s="395"/>
      <c r="KS328" s="395"/>
      <c r="KT328" s="395"/>
      <c r="KU328" s="395"/>
      <c r="KV328" s="395"/>
      <c r="KW328" s="395"/>
      <c r="KX328" s="395"/>
      <c r="KY328" s="395"/>
      <c r="KZ328" s="395"/>
      <c r="LA328" s="395"/>
      <c r="LB328" s="395"/>
      <c r="LC328" s="395"/>
      <c r="LD328" s="395"/>
      <c r="LE328" s="395"/>
      <c r="LF328" s="395"/>
      <c r="LG328" s="395"/>
      <c r="LH328" s="395"/>
      <c r="LI328" s="395"/>
      <c r="LJ328" s="395"/>
      <c r="LK328" s="395"/>
      <c r="LL328" s="395"/>
      <c r="LM328" s="395"/>
      <c r="LN328" s="395"/>
      <c r="LO328" s="395"/>
      <c r="LP328" s="395"/>
      <c r="LQ328" s="395"/>
      <c r="LR328" s="395"/>
      <c r="LS328" s="395"/>
      <c r="LT328" s="395"/>
      <c r="LU328" s="395"/>
      <c r="LV328" s="395"/>
      <c r="LW328" s="395"/>
      <c r="LX328" s="395"/>
      <c r="LY328" s="395"/>
      <c r="LZ328" s="395"/>
      <c r="MA328" s="395"/>
      <c r="MB328" s="395"/>
      <c r="MC328" s="395"/>
      <c r="MD328" s="395"/>
      <c r="ME328" s="395"/>
      <c r="MF328" s="395"/>
      <c r="MG328" s="395"/>
      <c r="MH328" s="395"/>
      <c r="MI328" s="395"/>
      <c r="MJ328" s="395"/>
      <c r="MK328" s="395"/>
      <c r="ML328" s="395"/>
      <c r="MM328" s="395"/>
      <c r="MN328" s="395"/>
      <c r="MO328" s="395"/>
      <c r="MP328" s="395"/>
      <c r="MQ328" s="395"/>
      <c r="MR328" s="395"/>
      <c r="MS328" s="395"/>
      <c r="MT328" s="395"/>
      <c r="MU328" s="395"/>
      <c r="MV328" s="395"/>
      <c r="MW328" s="395"/>
      <c r="MX328" s="395"/>
      <c r="MY328" s="395"/>
      <c r="MZ328" s="395"/>
      <c r="NA328" s="395"/>
      <c r="NB328" s="395"/>
      <c r="NC328" s="395"/>
      <c r="ND328" s="395"/>
      <c r="NE328" s="395"/>
      <c r="NF328" s="395"/>
      <c r="NG328" s="489"/>
      <c r="NH328" s="475">
        <v>2.3965728064221659</v>
      </c>
      <c r="NI328" s="475">
        <v>9.4472900029161799</v>
      </c>
      <c r="NJ328" s="475">
        <v>2.2118851519164986</v>
      </c>
      <c r="NK328" s="475">
        <v>1964.9288527966658</v>
      </c>
      <c r="NL328" s="475">
        <v>6.4999493193004803</v>
      </c>
      <c r="NM328" s="475">
        <v>0.13037199999999996</v>
      </c>
      <c r="NN328" s="475">
        <v>0.37481999999999993</v>
      </c>
      <c r="NO328" s="475">
        <v>3.8024999999999989E-2</v>
      </c>
      <c r="NP328" s="475">
        <v>2.0905136792099523E-2</v>
      </c>
      <c r="NQ328" s="475">
        <v>0.32434966399487197</v>
      </c>
      <c r="NR328" s="475">
        <v>0.44308555633372876</v>
      </c>
      <c r="NS328" s="475">
        <v>0</v>
      </c>
      <c r="NT328" s="475">
        <v>4.331772324154131</v>
      </c>
      <c r="NU328" s="475">
        <v>1.4424629919133188E-2</v>
      </c>
      <c r="NV328" s="475">
        <v>0</v>
      </c>
      <c r="NW328" s="475">
        <v>0.22659618622465386</v>
      </c>
      <c r="NX328" s="475">
        <v>0</v>
      </c>
      <c r="NY328" s="475">
        <v>0</v>
      </c>
      <c r="NZ328" s="475">
        <v>0.60131118508976267</v>
      </c>
      <c r="OA328" s="475">
        <v>2.0340505050511788E-2</v>
      </c>
      <c r="OB328" s="475">
        <v>0.25</v>
      </c>
      <c r="OC328" s="475">
        <v>0.70438960781719073</v>
      </c>
      <c r="OD328" s="475">
        <v>9.8802264992725716E-13</v>
      </c>
      <c r="OE328" s="475">
        <v>8.5896639763539075E-12</v>
      </c>
      <c r="OF328" s="475">
        <v>0.1099999964237213</v>
      </c>
      <c r="OG328" s="475">
        <v>6.8955549597740182E-2</v>
      </c>
      <c r="OH328" s="475">
        <v>0.33574100447882449</v>
      </c>
      <c r="OI328" s="475">
        <v>0.11</v>
      </c>
      <c r="OJ328" s="475">
        <v>4.551800000000001E-2</v>
      </c>
      <c r="OK328" s="475">
        <v>5.6896950000000016E-2</v>
      </c>
      <c r="OL328" s="475">
        <v>0.80121455965825672</v>
      </c>
      <c r="OM328" s="475" t="s">
        <v>1395</v>
      </c>
      <c r="ON328" s="475">
        <v>1</v>
      </c>
      <c r="OO328" s="475">
        <v>317</v>
      </c>
      <c r="OP328" s="490"/>
      <c r="OQ328" s="491" t="s">
        <v>1395</v>
      </c>
      <c r="OR328" s="478" t="s">
        <v>1395</v>
      </c>
      <c r="OS328" s="479">
        <v>748052.99999999988</v>
      </c>
      <c r="OT328" s="479">
        <v>2033</v>
      </c>
      <c r="OU328" s="479" t="s">
        <v>1395</v>
      </c>
      <c r="OV328" s="479" t="s">
        <v>1395</v>
      </c>
      <c r="OW328" s="479">
        <v>0</v>
      </c>
      <c r="OX328" s="479">
        <v>1</v>
      </c>
      <c r="OY328" s="480">
        <v>1</v>
      </c>
      <c r="OZ328" s="480">
        <v>0.78840596031171539</v>
      </c>
      <c r="PA328" s="481"/>
      <c r="PB328" s="482">
        <v>2.3965728064221659</v>
      </c>
      <c r="PC328" s="483"/>
      <c r="PD328" s="478">
        <v>63.10883857081248</v>
      </c>
      <c r="PE328" s="479">
        <v>9.9791375686188409E-10</v>
      </c>
      <c r="PF328" s="479">
        <v>81.833245370989886</v>
      </c>
      <c r="PG328" s="480">
        <v>2.3965728064221659</v>
      </c>
      <c r="PH328" s="483"/>
      <c r="PI328" s="478">
        <v>2.3965728064221659</v>
      </c>
      <c r="PJ328" s="479">
        <v>173240</v>
      </c>
      <c r="PK328" s="479">
        <v>145</v>
      </c>
      <c r="PL328" s="479">
        <v>-0.13252035452397548</v>
      </c>
      <c r="PM328" s="484">
        <v>36</v>
      </c>
      <c r="PN328" s="479">
        <v>5760</v>
      </c>
      <c r="PO328" s="485">
        <v>2030</v>
      </c>
      <c r="PP328" s="479">
        <v>33</v>
      </c>
      <c r="PQ328" s="479">
        <v>0</v>
      </c>
      <c r="PR328" s="486" t="s">
        <v>2250</v>
      </c>
      <c r="PS328" s="486" t="s">
        <v>1657</v>
      </c>
      <c r="PT328" s="479">
        <v>1</v>
      </c>
      <c r="PU328" s="487" t="s">
        <v>2249</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row>
    <row r="329" spans="1:457" x14ac:dyDescent="0.35">
      <c r="A329" s="459" t="s">
        <v>2251</v>
      </c>
      <c r="B329" s="460">
        <v>2.2640524518981904</v>
      </c>
      <c r="C329" s="488">
        <f>NPV(About!A$94,'H2 Data'!AE$2:BH$2)/30*AB329+B329</f>
        <v>2.2640524518981904</v>
      </c>
      <c r="D329" s="462" t="s">
        <v>1592</v>
      </c>
      <c r="E329" s="463" t="s">
        <v>2251</v>
      </c>
      <c r="F329" s="463" t="s">
        <v>1391</v>
      </c>
      <c r="G329" s="463" t="s">
        <v>1392</v>
      </c>
      <c r="H329" s="463" t="s">
        <v>2173</v>
      </c>
      <c r="I329" s="463" t="s">
        <v>2232</v>
      </c>
      <c r="J329" s="464">
        <v>2034</v>
      </c>
      <c r="K329" s="465">
        <v>160</v>
      </c>
      <c r="L329" s="466">
        <v>0.45</v>
      </c>
      <c r="M329" s="466">
        <v>2.3300000000000001E-2</v>
      </c>
      <c r="N329" s="466">
        <v>0.25</v>
      </c>
      <c r="O329" s="471">
        <v>0.11</v>
      </c>
      <c r="P329" s="465">
        <v>1</v>
      </c>
      <c r="Q329" s="465">
        <v>2</v>
      </c>
      <c r="R329" s="465">
        <v>30</v>
      </c>
      <c r="S329" s="467" t="s">
        <v>1395</v>
      </c>
      <c r="T329" s="468">
        <v>33128</v>
      </c>
      <c r="U329" s="468">
        <v>326551</v>
      </c>
      <c r="V329" s="468">
        <v>113583</v>
      </c>
      <c r="W329" s="468">
        <v>9465.0000000000018</v>
      </c>
      <c r="X329" s="465">
        <v>0</v>
      </c>
      <c r="Y329" s="469" t="s">
        <v>2233</v>
      </c>
      <c r="Z329" s="470">
        <v>21.1</v>
      </c>
      <c r="AA329" s="469" t="s">
        <v>1397</v>
      </c>
      <c r="AB329" s="465">
        <v>0</v>
      </c>
      <c r="AC329" s="466">
        <v>0</v>
      </c>
      <c r="AD329" s="466">
        <v>0.7</v>
      </c>
      <c r="AE329" s="466">
        <v>0.7</v>
      </c>
      <c r="AF329" s="467" t="s">
        <v>1398</v>
      </c>
      <c r="AG329" s="465">
        <v>453.23500000000001</v>
      </c>
      <c r="AH329" s="465">
        <v>453.23500000000001</v>
      </c>
      <c r="AI329" s="465">
        <v>453.23500000000001</v>
      </c>
      <c r="AJ329" s="465">
        <v>30</v>
      </c>
      <c r="AK329" s="469" t="s">
        <v>1399</v>
      </c>
      <c r="AL329" s="466">
        <v>0.91</v>
      </c>
      <c r="AM329" s="466">
        <v>0.01</v>
      </c>
      <c r="AN329" s="469" t="s">
        <v>1400</v>
      </c>
      <c r="AO329" s="466"/>
      <c r="AP329" s="466"/>
      <c r="AQ329" s="466"/>
      <c r="AR329" s="466"/>
      <c r="AS329" s="466"/>
      <c r="AT329" s="466"/>
      <c r="AU329" s="466"/>
      <c r="AV329" s="466"/>
      <c r="AW329" s="466"/>
      <c r="AX329" s="466"/>
      <c r="AY329" s="466"/>
      <c r="AZ329" s="466"/>
      <c r="BA329" s="466"/>
      <c r="BB329" s="466"/>
      <c r="BC329" s="466"/>
      <c r="BD329" s="466"/>
      <c r="BE329" s="466"/>
      <c r="BF329" s="466"/>
      <c r="BG329" s="466"/>
      <c r="BH329" s="466"/>
      <c r="BI329" s="466"/>
      <c r="BJ329" s="466"/>
      <c r="BK329" s="466"/>
      <c r="BL329" s="466"/>
      <c r="BM329" s="466"/>
      <c r="BN329" s="466"/>
      <c r="BO329" s="466"/>
      <c r="BP329" s="466"/>
      <c r="BQ329" s="466"/>
      <c r="BR329" s="466"/>
      <c r="BS329" s="466"/>
      <c r="BT329" s="466"/>
      <c r="BU329" s="466"/>
      <c r="BV329" s="466"/>
      <c r="BW329" s="466"/>
      <c r="BX329" s="466"/>
      <c r="BY329" s="466"/>
      <c r="BZ329" s="466"/>
      <c r="CA329" s="466"/>
      <c r="CB329" s="466"/>
      <c r="CC329" s="466"/>
      <c r="CD329" s="466"/>
      <c r="CE329" s="466"/>
      <c r="CF329" s="466"/>
      <c r="CG329" s="466"/>
      <c r="CH329" s="466"/>
      <c r="CI329" s="466"/>
      <c r="CJ329" s="466"/>
      <c r="CK329" s="466"/>
      <c r="CL329" s="466"/>
      <c r="CM329" s="466"/>
      <c r="CN329" s="466"/>
      <c r="CO329" s="466"/>
      <c r="CP329" s="466"/>
      <c r="CQ329" s="466"/>
      <c r="CR329" s="466"/>
      <c r="CS329" s="466"/>
      <c r="CT329" s="466"/>
      <c r="CU329" s="466"/>
      <c r="CV329" s="466"/>
      <c r="CW329" s="466"/>
      <c r="CX329" s="466"/>
      <c r="CY329" s="466"/>
      <c r="CZ329" s="466"/>
      <c r="DA329" s="466"/>
      <c r="DB329" s="466"/>
      <c r="DC329" s="466"/>
      <c r="DD329" s="466"/>
      <c r="DE329" s="466"/>
      <c r="DF329" s="466"/>
      <c r="DG329" s="466"/>
      <c r="DH329" s="466"/>
      <c r="DI329" s="466"/>
      <c r="DJ329" s="466"/>
      <c r="DK329" s="466"/>
      <c r="DL329" s="466"/>
      <c r="DM329" s="466"/>
      <c r="DN329" s="466"/>
      <c r="DO329" s="466"/>
      <c r="DP329" s="466"/>
      <c r="DQ329" s="466"/>
      <c r="DR329" s="466"/>
      <c r="DS329" s="466"/>
      <c r="DT329" s="466"/>
      <c r="DU329" s="466"/>
      <c r="DV329" s="466"/>
      <c r="DW329" s="471"/>
      <c r="DX329" s="466"/>
      <c r="DY329" s="466"/>
      <c r="DZ329" s="466"/>
      <c r="EA329" s="466"/>
      <c r="EB329" s="466"/>
      <c r="EC329" s="466"/>
      <c r="ED329" s="466"/>
      <c r="EE329" s="466"/>
      <c r="EF329" s="466"/>
      <c r="EG329" s="466"/>
      <c r="EH329" s="466"/>
      <c r="EI329" s="466"/>
      <c r="EJ329" s="466"/>
      <c r="EK329" s="465"/>
      <c r="EL329" s="465"/>
      <c r="EM329" s="465"/>
      <c r="EN329" s="465"/>
      <c r="EO329" s="466"/>
      <c r="EP329" s="466"/>
      <c r="EQ329" s="466"/>
      <c r="ER329" s="465"/>
      <c r="ES329" s="465"/>
      <c r="ET329" s="465"/>
      <c r="EU329" s="465"/>
      <c r="EV329" s="465"/>
      <c r="EW329" s="467"/>
      <c r="EX329" s="467" t="s">
        <v>1401</v>
      </c>
      <c r="EY329" s="467">
        <v>0</v>
      </c>
      <c r="EZ329" s="467">
        <v>0</v>
      </c>
      <c r="FA329" s="467">
        <v>0</v>
      </c>
      <c r="FB329" s="469" t="s">
        <v>1402</v>
      </c>
      <c r="FC329" s="467">
        <v>100</v>
      </c>
      <c r="FD329" s="469" t="s">
        <v>2175</v>
      </c>
      <c r="FE329" s="467">
        <v>0</v>
      </c>
      <c r="FF329" s="469" t="s">
        <v>1404</v>
      </c>
      <c r="FG329" s="467">
        <v>0</v>
      </c>
      <c r="FH329" s="469" t="s">
        <v>1405</v>
      </c>
      <c r="FI329" s="467">
        <v>0</v>
      </c>
      <c r="FJ329" s="469" t="s">
        <v>1405</v>
      </c>
      <c r="FK329" s="467">
        <v>0</v>
      </c>
      <c r="FL329" s="472">
        <v>1</v>
      </c>
      <c r="FM329" s="473">
        <v>0</v>
      </c>
      <c r="FN329" s="473">
        <v>0</v>
      </c>
      <c r="FO329" s="473">
        <v>0</v>
      </c>
      <c r="FP329" s="473">
        <v>0</v>
      </c>
      <c r="FQ329" s="473">
        <v>0</v>
      </c>
      <c r="FR329" s="473">
        <v>0</v>
      </c>
      <c r="FS329" s="473">
        <v>0</v>
      </c>
      <c r="FT329" s="473">
        <v>0</v>
      </c>
      <c r="FU329" s="473">
        <v>0</v>
      </c>
      <c r="FV329" s="473">
        <v>96076</v>
      </c>
      <c r="FW329" s="473">
        <v>0</v>
      </c>
      <c r="FX329" s="473">
        <v>0</v>
      </c>
      <c r="FY329" s="473">
        <v>0</v>
      </c>
      <c r="FZ329" s="473">
        <v>0</v>
      </c>
      <c r="GA329" s="473">
        <v>0</v>
      </c>
      <c r="GB329" s="473">
        <v>0</v>
      </c>
      <c r="GC329" s="473">
        <v>0</v>
      </c>
      <c r="GD329" s="473">
        <v>0</v>
      </c>
      <c r="GE329" s="473">
        <v>0</v>
      </c>
      <c r="GF329" s="473">
        <v>97953.000000000015</v>
      </c>
      <c r="GG329" s="473">
        <v>0</v>
      </c>
      <c r="GH329" s="473">
        <v>0</v>
      </c>
      <c r="GI329" s="473">
        <v>0</v>
      </c>
      <c r="GJ329" s="473">
        <v>0</v>
      </c>
      <c r="GK329" s="473">
        <v>0</v>
      </c>
      <c r="GL329" s="473">
        <v>0</v>
      </c>
      <c r="GM329" s="473">
        <v>0</v>
      </c>
      <c r="GN329" s="473">
        <v>0</v>
      </c>
      <c r="GO329" s="473">
        <v>0</v>
      </c>
      <c r="GP329" s="473">
        <v>0</v>
      </c>
      <c r="GQ329" s="473">
        <v>0</v>
      </c>
      <c r="GR329" s="473">
        <v>0</v>
      </c>
      <c r="GS329" s="473">
        <v>0</v>
      </c>
      <c r="GT329" s="473">
        <v>0</v>
      </c>
      <c r="GU329" s="473">
        <v>0</v>
      </c>
      <c r="GV329" s="473">
        <v>0</v>
      </c>
      <c r="GW329" s="473">
        <v>0</v>
      </c>
      <c r="GX329" s="473">
        <v>0</v>
      </c>
      <c r="GY329" s="473">
        <v>0</v>
      </c>
      <c r="GZ329" s="473">
        <v>0</v>
      </c>
      <c r="HA329" s="473">
        <v>0</v>
      </c>
      <c r="HB329" s="473">
        <v>0</v>
      </c>
      <c r="HC329" s="473">
        <v>0</v>
      </c>
      <c r="HD329" s="473">
        <v>0</v>
      </c>
      <c r="HE329" s="473">
        <v>0</v>
      </c>
      <c r="HF329" s="473">
        <v>0</v>
      </c>
      <c r="HG329" s="473">
        <v>0</v>
      </c>
      <c r="HH329" s="473">
        <v>0</v>
      </c>
      <c r="HI329" s="473">
        <v>0</v>
      </c>
      <c r="HJ329" s="473">
        <v>0</v>
      </c>
      <c r="HK329" s="473">
        <v>0</v>
      </c>
      <c r="HL329" s="473">
        <v>0</v>
      </c>
      <c r="HM329" s="473">
        <v>0</v>
      </c>
      <c r="HN329" s="473">
        <v>0</v>
      </c>
      <c r="HO329" s="473">
        <v>0</v>
      </c>
      <c r="HP329" s="473">
        <v>0</v>
      </c>
      <c r="HQ329" s="473">
        <v>0</v>
      </c>
      <c r="HR329" s="473">
        <v>0</v>
      </c>
      <c r="HS329" s="473">
        <v>0</v>
      </c>
      <c r="HT329" s="473">
        <v>0</v>
      </c>
      <c r="HU329" s="473">
        <v>0</v>
      </c>
      <c r="HV329" s="473">
        <v>0</v>
      </c>
      <c r="HW329" s="473">
        <v>0</v>
      </c>
      <c r="HX329" s="473">
        <v>0</v>
      </c>
      <c r="HY329" s="473">
        <v>0</v>
      </c>
      <c r="HZ329" s="473">
        <v>0</v>
      </c>
      <c r="IA329" s="473">
        <v>0</v>
      </c>
      <c r="IB329" s="473">
        <v>0</v>
      </c>
      <c r="IC329" s="473">
        <v>0</v>
      </c>
      <c r="ID329" s="473">
        <v>0</v>
      </c>
      <c r="IE329" s="473">
        <v>0</v>
      </c>
      <c r="IF329" s="473">
        <v>0</v>
      </c>
      <c r="IG329" s="473">
        <v>0</v>
      </c>
      <c r="IH329" s="473">
        <v>0</v>
      </c>
      <c r="II329" s="473">
        <v>0</v>
      </c>
      <c r="IJ329" s="473">
        <v>0</v>
      </c>
      <c r="IK329" s="473">
        <v>0</v>
      </c>
      <c r="IL329" s="473">
        <v>0</v>
      </c>
      <c r="IM329" s="473">
        <v>0</v>
      </c>
      <c r="IN329" s="473">
        <v>0</v>
      </c>
      <c r="IO329" s="473">
        <v>0</v>
      </c>
      <c r="IP329" s="473">
        <v>0</v>
      </c>
      <c r="IQ329" s="473">
        <v>0</v>
      </c>
      <c r="IR329" s="473">
        <v>0</v>
      </c>
      <c r="IS329" s="473">
        <v>0</v>
      </c>
      <c r="IT329" s="473">
        <v>0</v>
      </c>
      <c r="IU329" s="473">
        <v>0</v>
      </c>
      <c r="IV329" s="473">
        <v>0</v>
      </c>
      <c r="IW329" s="473">
        <v>0</v>
      </c>
      <c r="IX329" s="473">
        <v>0</v>
      </c>
      <c r="IY329" s="473">
        <v>0</v>
      </c>
      <c r="IZ329" s="473">
        <v>0</v>
      </c>
      <c r="JA329" s="473">
        <v>0</v>
      </c>
      <c r="JB329" s="473">
        <v>0</v>
      </c>
      <c r="JC329" s="473">
        <v>0</v>
      </c>
      <c r="JD329" s="473">
        <v>0</v>
      </c>
      <c r="JE329" s="473">
        <v>0</v>
      </c>
      <c r="JF329" s="473">
        <v>0</v>
      </c>
      <c r="JG329" s="473">
        <v>0</v>
      </c>
      <c r="JH329" s="473">
        <v>0</v>
      </c>
      <c r="JI329" s="467" t="s">
        <v>1406</v>
      </c>
      <c r="JJ329" s="467" t="s">
        <v>1406</v>
      </c>
      <c r="JK329" s="395"/>
      <c r="JL329" s="395"/>
      <c r="JM329" s="395"/>
      <c r="JN329" s="395"/>
      <c r="JO329" s="395"/>
      <c r="JP329" s="395"/>
      <c r="JQ329" s="395"/>
      <c r="JR329" s="395"/>
      <c r="JS329" s="395"/>
      <c r="JT329" s="395"/>
      <c r="JU329" s="395"/>
      <c r="JV329" s="395"/>
      <c r="JW329" s="395"/>
      <c r="JX329" s="395"/>
      <c r="JY329" s="395"/>
      <c r="JZ329" s="395"/>
      <c r="KA329" s="395"/>
      <c r="KB329" s="395"/>
      <c r="KC329" s="395"/>
      <c r="KD329" s="395"/>
      <c r="KE329" s="395"/>
      <c r="KF329" s="395"/>
      <c r="KG329" s="395"/>
      <c r="KH329" s="395"/>
      <c r="KI329" s="395"/>
      <c r="KJ329" s="395"/>
      <c r="KK329" s="395"/>
      <c r="KL329" s="395"/>
      <c r="KM329" s="395"/>
      <c r="KN329" s="395"/>
      <c r="KO329" s="395"/>
      <c r="KP329" s="395"/>
      <c r="KQ329" s="395"/>
      <c r="KR329" s="395"/>
      <c r="KS329" s="395"/>
      <c r="KT329" s="395"/>
      <c r="KU329" s="395"/>
      <c r="KV329" s="395"/>
      <c r="KW329" s="395"/>
      <c r="KX329" s="395"/>
      <c r="KY329" s="395"/>
      <c r="KZ329" s="395"/>
      <c r="LA329" s="395"/>
      <c r="LB329" s="395"/>
      <c r="LC329" s="395"/>
      <c r="LD329" s="395"/>
      <c r="LE329" s="395"/>
      <c r="LF329" s="395"/>
      <c r="LG329" s="395"/>
      <c r="LH329" s="395"/>
      <c r="LI329" s="395"/>
      <c r="LJ329" s="395"/>
      <c r="LK329" s="395"/>
      <c r="LL329" s="395"/>
      <c r="LM329" s="395"/>
      <c r="LN329" s="395"/>
      <c r="LO329" s="395"/>
      <c r="LP329" s="395"/>
      <c r="LQ329" s="395"/>
      <c r="LR329" s="395"/>
      <c r="LS329" s="395"/>
      <c r="LT329" s="395"/>
      <c r="LU329" s="395"/>
      <c r="LV329" s="395"/>
      <c r="LW329" s="395"/>
      <c r="LX329" s="395"/>
      <c r="LY329" s="395"/>
      <c r="LZ329" s="395"/>
      <c r="MA329" s="395"/>
      <c r="MB329" s="395"/>
      <c r="MC329" s="395"/>
      <c r="MD329" s="395"/>
      <c r="ME329" s="395"/>
      <c r="MF329" s="395"/>
      <c r="MG329" s="395"/>
      <c r="MH329" s="395"/>
      <c r="MI329" s="395"/>
      <c r="MJ329" s="395"/>
      <c r="MK329" s="395"/>
      <c r="ML329" s="395"/>
      <c r="MM329" s="395"/>
      <c r="MN329" s="395"/>
      <c r="MO329" s="395"/>
      <c r="MP329" s="395"/>
      <c r="MQ329" s="395"/>
      <c r="MR329" s="395"/>
      <c r="MS329" s="395"/>
      <c r="MT329" s="395"/>
      <c r="MU329" s="395"/>
      <c r="MV329" s="395"/>
      <c r="MW329" s="395"/>
      <c r="MX329" s="395"/>
      <c r="MY329" s="395"/>
      <c r="MZ329" s="395"/>
      <c r="NA329" s="395"/>
      <c r="NB329" s="395"/>
      <c r="NC329" s="395"/>
      <c r="ND329" s="395"/>
      <c r="NE329" s="395"/>
      <c r="NF329" s="395"/>
      <c r="NG329" s="489"/>
      <c r="NH329" s="475">
        <v>2.2640524518981904</v>
      </c>
      <c r="NI329" s="475">
        <v>8.9248947653826676</v>
      </c>
      <c r="NJ329" s="475">
        <v>2.1771489267836954</v>
      </c>
      <c r="NK329" s="475">
        <v>1971.4819236589321</v>
      </c>
      <c r="NL329" s="475">
        <v>6.1711109930995471</v>
      </c>
      <c r="NM329" s="475">
        <v>0.113583</v>
      </c>
      <c r="NN329" s="475">
        <v>0.32655099999999998</v>
      </c>
      <c r="NO329" s="475">
        <v>3.3127999999999998E-2</v>
      </c>
      <c r="NP329" s="475">
        <v>1.8134398396988754E-2</v>
      </c>
      <c r="NQ329" s="475">
        <v>0.2811808164807641</v>
      </c>
      <c r="NR329" s="475">
        <v>0.38602819257341048</v>
      </c>
      <c r="NS329" s="475">
        <v>0</v>
      </c>
      <c r="NT329" s="475">
        <v>4.2774428329641765</v>
      </c>
      <c r="NU329" s="475">
        <v>1.4766921303323887E-2</v>
      </c>
      <c r="NV329" s="475">
        <v>0</v>
      </c>
      <c r="NW329" s="475">
        <v>0.19839123244446824</v>
      </c>
      <c r="NX329" s="475">
        <v>0</v>
      </c>
      <c r="NY329" s="475">
        <v>0</v>
      </c>
      <c r="NZ329" s="475">
        <v>0.52695980053942759</v>
      </c>
      <c r="OA329" s="475">
        <v>2.0339831649829762E-2</v>
      </c>
      <c r="OB329" s="475">
        <v>0.25</v>
      </c>
      <c r="OC329" s="475">
        <v>0.61509361854352529</v>
      </c>
      <c r="OD329" s="475">
        <v>7.0377927218082291E-13</v>
      </c>
      <c r="OE329" s="475">
        <v>6.1185110098450315E-12</v>
      </c>
      <c r="OF329" s="475">
        <v>0.1099999964237213</v>
      </c>
      <c r="OG329" s="475">
        <v>6.9003596901893616E-2</v>
      </c>
      <c r="OH329" s="475">
        <v>0.33695739421095638</v>
      </c>
      <c r="OI329" s="475">
        <v>0.11</v>
      </c>
      <c r="OJ329" s="475">
        <v>4.5323500000000003E-2</v>
      </c>
      <c r="OK329" s="475">
        <v>5.6794837500000014E-2</v>
      </c>
      <c r="OL329" s="475">
        <v>0.78526464055446321</v>
      </c>
      <c r="OM329" s="475" t="s">
        <v>1395</v>
      </c>
      <c r="ON329" s="475">
        <v>1</v>
      </c>
      <c r="OO329" s="475">
        <v>318</v>
      </c>
      <c r="OP329" s="490"/>
      <c r="OQ329" s="491" t="s">
        <v>1395</v>
      </c>
      <c r="OR329" s="478" t="s">
        <v>1395</v>
      </c>
      <c r="OS329" s="479">
        <v>676756</v>
      </c>
      <c r="OT329" s="479">
        <v>2034</v>
      </c>
      <c r="OU329" s="479" t="s">
        <v>1395</v>
      </c>
      <c r="OV329" s="479" t="s">
        <v>1395</v>
      </c>
      <c r="OW329" s="479">
        <v>0</v>
      </c>
      <c r="OX329" s="479">
        <v>1</v>
      </c>
      <c r="OY329" s="480">
        <v>1</v>
      </c>
      <c r="OZ329" s="480">
        <v>0.77269049556403557</v>
      </c>
      <c r="PA329" s="481"/>
      <c r="PB329" s="482">
        <v>2.2640524518981904</v>
      </c>
      <c r="PC329" s="483"/>
      <c r="PD329" s="478">
        <v>59.461746290893821</v>
      </c>
      <c r="PE329" s="479">
        <v>7.687440558199175E-10</v>
      </c>
      <c r="PF329" s="479">
        <v>77.28180308366808</v>
      </c>
      <c r="PG329" s="480">
        <v>2.2640524518981904</v>
      </c>
      <c r="PH329" s="483"/>
      <c r="PI329" s="478">
        <v>2.2640524518981904</v>
      </c>
      <c r="PJ329" s="479">
        <v>173400</v>
      </c>
      <c r="PK329" s="479">
        <v>160</v>
      </c>
      <c r="PL329" s="479">
        <v>-0.12577538545812006</v>
      </c>
      <c r="PM329" s="484">
        <v>36</v>
      </c>
      <c r="PN329" s="479">
        <v>5724</v>
      </c>
      <c r="PO329" s="485">
        <v>2031</v>
      </c>
      <c r="PP329" s="479">
        <v>33</v>
      </c>
      <c r="PQ329" s="479">
        <v>0</v>
      </c>
      <c r="PR329" s="486" t="s">
        <v>2252</v>
      </c>
      <c r="PS329" s="486" t="s">
        <v>1657</v>
      </c>
      <c r="PT329" s="479">
        <v>1</v>
      </c>
      <c r="PU329" s="487" t="s">
        <v>2251</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row>
    <row r="330" spans="1:457" x14ac:dyDescent="0.35">
      <c r="A330" s="459" t="s">
        <v>2253</v>
      </c>
      <c r="B330" s="460">
        <v>2.1382770664400703</v>
      </c>
      <c r="C330" s="488">
        <f>NPV(About!A$94,'H2 Data'!AE$2:BH$2)/30*AB330+B330</f>
        <v>2.1382770664400703</v>
      </c>
      <c r="D330" s="462" t="s">
        <v>1592</v>
      </c>
      <c r="E330" s="463" t="s">
        <v>2253</v>
      </c>
      <c r="F330" s="463" t="s">
        <v>1391</v>
      </c>
      <c r="G330" s="463" t="s">
        <v>1392</v>
      </c>
      <c r="H330" s="463" t="s">
        <v>2173</v>
      </c>
      <c r="I330" s="463" t="s">
        <v>2232</v>
      </c>
      <c r="J330" s="464">
        <v>2035</v>
      </c>
      <c r="K330" s="465">
        <v>175</v>
      </c>
      <c r="L330" s="466">
        <v>0.46</v>
      </c>
      <c r="M330" s="466">
        <v>2.3300000000000001E-2</v>
      </c>
      <c r="N330" s="466">
        <v>0.25</v>
      </c>
      <c r="O330" s="471">
        <v>0.11</v>
      </c>
      <c r="P330" s="465">
        <v>1</v>
      </c>
      <c r="Q330" s="465">
        <v>2</v>
      </c>
      <c r="R330" s="465">
        <v>30</v>
      </c>
      <c r="S330" s="467" t="s">
        <v>1395</v>
      </c>
      <c r="T330" s="468">
        <v>28781</v>
      </c>
      <c r="U330" s="468">
        <v>283697.99999999994</v>
      </c>
      <c r="V330" s="468">
        <v>98677.999999999985</v>
      </c>
      <c r="W330" s="468">
        <v>8223</v>
      </c>
      <c r="X330" s="465">
        <v>0</v>
      </c>
      <c r="Y330" s="469" t="s">
        <v>2233</v>
      </c>
      <c r="Z330" s="470">
        <v>21.16</v>
      </c>
      <c r="AA330" s="469" t="s">
        <v>1397</v>
      </c>
      <c r="AB330" s="465">
        <v>0</v>
      </c>
      <c r="AC330" s="466">
        <v>0</v>
      </c>
      <c r="AD330" s="466">
        <v>0.7</v>
      </c>
      <c r="AE330" s="466">
        <v>0.7</v>
      </c>
      <c r="AF330" s="467" t="s">
        <v>1398</v>
      </c>
      <c r="AG330" s="465">
        <v>451.48500000000001</v>
      </c>
      <c r="AH330" s="465">
        <v>451.48500000000001</v>
      </c>
      <c r="AI330" s="465">
        <v>451.48500000000001</v>
      </c>
      <c r="AJ330" s="465">
        <v>30</v>
      </c>
      <c r="AK330" s="469" t="s">
        <v>1399</v>
      </c>
      <c r="AL330" s="466">
        <v>0.91</v>
      </c>
      <c r="AM330" s="466">
        <v>0.01</v>
      </c>
      <c r="AN330" s="469" t="s">
        <v>1400</v>
      </c>
      <c r="AO330" s="466"/>
      <c r="AP330" s="466"/>
      <c r="AQ330" s="466"/>
      <c r="AR330" s="466"/>
      <c r="AS330" s="466"/>
      <c r="AT330" s="466"/>
      <c r="AU330" s="466"/>
      <c r="AV330" s="466"/>
      <c r="AW330" s="466"/>
      <c r="AX330" s="466"/>
      <c r="AY330" s="466"/>
      <c r="AZ330" s="466"/>
      <c r="BA330" s="466"/>
      <c r="BB330" s="466"/>
      <c r="BC330" s="466"/>
      <c r="BD330" s="466"/>
      <c r="BE330" s="466"/>
      <c r="BF330" s="466"/>
      <c r="BG330" s="466"/>
      <c r="BH330" s="466"/>
      <c r="BI330" s="466"/>
      <c r="BJ330" s="466"/>
      <c r="BK330" s="466"/>
      <c r="BL330" s="466"/>
      <c r="BM330" s="466"/>
      <c r="BN330" s="466"/>
      <c r="BO330" s="466"/>
      <c r="BP330" s="466"/>
      <c r="BQ330" s="466"/>
      <c r="BR330" s="466"/>
      <c r="BS330" s="466"/>
      <c r="BT330" s="466"/>
      <c r="BU330" s="466"/>
      <c r="BV330" s="466"/>
      <c r="BW330" s="466"/>
      <c r="BX330" s="466"/>
      <c r="BY330" s="466"/>
      <c r="BZ330" s="466"/>
      <c r="CA330" s="466"/>
      <c r="CB330" s="466"/>
      <c r="CC330" s="466"/>
      <c r="CD330" s="466"/>
      <c r="CE330" s="466"/>
      <c r="CF330" s="466"/>
      <c r="CG330" s="466"/>
      <c r="CH330" s="466"/>
      <c r="CI330" s="466"/>
      <c r="CJ330" s="466"/>
      <c r="CK330" s="466"/>
      <c r="CL330" s="466"/>
      <c r="CM330" s="466"/>
      <c r="CN330" s="466"/>
      <c r="CO330" s="466"/>
      <c r="CP330" s="466"/>
      <c r="CQ330" s="466"/>
      <c r="CR330" s="466"/>
      <c r="CS330" s="466"/>
      <c r="CT330" s="466"/>
      <c r="CU330" s="466"/>
      <c r="CV330" s="466"/>
      <c r="CW330" s="466"/>
      <c r="CX330" s="466"/>
      <c r="CY330" s="466"/>
      <c r="CZ330" s="466"/>
      <c r="DA330" s="466"/>
      <c r="DB330" s="466"/>
      <c r="DC330" s="466"/>
      <c r="DD330" s="466"/>
      <c r="DE330" s="466"/>
      <c r="DF330" s="466"/>
      <c r="DG330" s="466"/>
      <c r="DH330" s="466"/>
      <c r="DI330" s="466"/>
      <c r="DJ330" s="466"/>
      <c r="DK330" s="466"/>
      <c r="DL330" s="466"/>
      <c r="DM330" s="466"/>
      <c r="DN330" s="466"/>
      <c r="DO330" s="466"/>
      <c r="DP330" s="466"/>
      <c r="DQ330" s="466"/>
      <c r="DR330" s="466"/>
      <c r="DS330" s="466"/>
      <c r="DT330" s="466"/>
      <c r="DU330" s="466"/>
      <c r="DV330" s="466"/>
      <c r="DW330" s="471"/>
      <c r="DX330" s="466"/>
      <c r="DY330" s="466"/>
      <c r="DZ330" s="466"/>
      <c r="EA330" s="466"/>
      <c r="EB330" s="466"/>
      <c r="EC330" s="466"/>
      <c r="ED330" s="466"/>
      <c r="EE330" s="466"/>
      <c r="EF330" s="466"/>
      <c r="EG330" s="466"/>
      <c r="EH330" s="466"/>
      <c r="EI330" s="466"/>
      <c r="EJ330" s="466"/>
      <c r="EK330" s="465"/>
      <c r="EL330" s="465"/>
      <c r="EM330" s="465"/>
      <c r="EN330" s="465"/>
      <c r="EO330" s="466"/>
      <c r="EP330" s="466"/>
      <c r="EQ330" s="466"/>
      <c r="ER330" s="465"/>
      <c r="ES330" s="465"/>
      <c r="ET330" s="465"/>
      <c r="EU330" s="465"/>
      <c r="EV330" s="465"/>
      <c r="EW330" s="467"/>
      <c r="EX330" s="467" t="s">
        <v>1401</v>
      </c>
      <c r="EY330" s="467">
        <v>0</v>
      </c>
      <c r="EZ330" s="467">
        <v>0</v>
      </c>
      <c r="FA330" s="467">
        <v>0</v>
      </c>
      <c r="FB330" s="469" t="s">
        <v>1402</v>
      </c>
      <c r="FC330" s="467">
        <v>100</v>
      </c>
      <c r="FD330" s="469" t="s">
        <v>2175</v>
      </c>
      <c r="FE330" s="467">
        <v>0</v>
      </c>
      <c r="FF330" s="469" t="s">
        <v>1404</v>
      </c>
      <c r="FG330" s="467">
        <v>0</v>
      </c>
      <c r="FH330" s="469" t="s">
        <v>1405</v>
      </c>
      <c r="FI330" s="467">
        <v>0</v>
      </c>
      <c r="FJ330" s="469" t="s">
        <v>1405</v>
      </c>
      <c r="FK330" s="467">
        <v>0</v>
      </c>
      <c r="FL330" s="472">
        <v>1</v>
      </c>
      <c r="FM330" s="473">
        <v>0</v>
      </c>
      <c r="FN330" s="473">
        <v>0</v>
      </c>
      <c r="FO330" s="473">
        <v>0</v>
      </c>
      <c r="FP330" s="473">
        <v>0</v>
      </c>
      <c r="FQ330" s="473">
        <v>0</v>
      </c>
      <c r="FR330" s="473">
        <v>0</v>
      </c>
      <c r="FS330" s="473">
        <v>0</v>
      </c>
      <c r="FT330" s="473">
        <v>0</v>
      </c>
      <c r="FU330" s="473">
        <v>0</v>
      </c>
      <c r="FV330" s="473">
        <v>94507</v>
      </c>
      <c r="FW330" s="473">
        <v>0</v>
      </c>
      <c r="FX330" s="473">
        <v>0</v>
      </c>
      <c r="FY330" s="473">
        <v>0</v>
      </c>
      <c r="FZ330" s="473">
        <v>0</v>
      </c>
      <c r="GA330" s="473">
        <v>0</v>
      </c>
      <c r="GB330" s="473">
        <v>0</v>
      </c>
      <c r="GC330" s="473">
        <v>0</v>
      </c>
      <c r="GD330" s="473">
        <v>0</v>
      </c>
      <c r="GE330" s="473">
        <v>0</v>
      </c>
      <c r="GF330" s="473">
        <v>99941</v>
      </c>
      <c r="GG330" s="473">
        <v>0</v>
      </c>
      <c r="GH330" s="473">
        <v>0</v>
      </c>
      <c r="GI330" s="473">
        <v>0</v>
      </c>
      <c r="GJ330" s="473">
        <v>0</v>
      </c>
      <c r="GK330" s="473">
        <v>0</v>
      </c>
      <c r="GL330" s="473">
        <v>0</v>
      </c>
      <c r="GM330" s="473">
        <v>0</v>
      </c>
      <c r="GN330" s="473">
        <v>0</v>
      </c>
      <c r="GO330" s="473">
        <v>0</v>
      </c>
      <c r="GP330" s="473">
        <v>0</v>
      </c>
      <c r="GQ330" s="473">
        <v>0</v>
      </c>
      <c r="GR330" s="473">
        <v>0</v>
      </c>
      <c r="GS330" s="473">
        <v>0</v>
      </c>
      <c r="GT330" s="473">
        <v>0</v>
      </c>
      <c r="GU330" s="473">
        <v>0</v>
      </c>
      <c r="GV330" s="473">
        <v>0</v>
      </c>
      <c r="GW330" s="473">
        <v>0</v>
      </c>
      <c r="GX330" s="473">
        <v>0</v>
      </c>
      <c r="GY330" s="473">
        <v>0</v>
      </c>
      <c r="GZ330" s="473">
        <v>0</v>
      </c>
      <c r="HA330" s="473">
        <v>0</v>
      </c>
      <c r="HB330" s="473">
        <v>0</v>
      </c>
      <c r="HC330" s="473">
        <v>0</v>
      </c>
      <c r="HD330" s="473">
        <v>0</v>
      </c>
      <c r="HE330" s="473">
        <v>0</v>
      </c>
      <c r="HF330" s="473">
        <v>0</v>
      </c>
      <c r="HG330" s="473">
        <v>0</v>
      </c>
      <c r="HH330" s="473">
        <v>0</v>
      </c>
      <c r="HI330" s="473">
        <v>0</v>
      </c>
      <c r="HJ330" s="473">
        <v>0</v>
      </c>
      <c r="HK330" s="473">
        <v>0</v>
      </c>
      <c r="HL330" s="473">
        <v>0</v>
      </c>
      <c r="HM330" s="473">
        <v>0</v>
      </c>
      <c r="HN330" s="473">
        <v>0</v>
      </c>
      <c r="HO330" s="473">
        <v>0</v>
      </c>
      <c r="HP330" s="473">
        <v>0</v>
      </c>
      <c r="HQ330" s="473">
        <v>0</v>
      </c>
      <c r="HR330" s="473">
        <v>0</v>
      </c>
      <c r="HS330" s="473">
        <v>0</v>
      </c>
      <c r="HT330" s="473">
        <v>0</v>
      </c>
      <c r="HU330" s="473">
        <v>0</v>
      </c>
      <c r="HV330" s="473">
        <v>0</v>
      </c>
      <c r="HW330" s="473">
        <v>0</v>
      </c>
      <c r="HX330" s="473">
        <v>0</v>
      </c>
      <c r="HY330" s="473">
        <v>0</v>
      </c>
      <c r="HZ330" s="473">
        <v>0</v>
      </c>
      <c r="IA330" s="473">
        <v>0</v>
      </c>
      <c r="IB330" s="473">
        <v>0</v>
      </c>
      <c r="IC330" s="473">
        <v>0</v>
      </c>
      <c r="ID330" s="473">
        <v>0</v>
      </c>
      <c r="IE330" s="473">
        <v>0</v>
      </c>
      <c r="IF330" s="473">
        <v>0</v>
      </c>
      <c r="IG330" s="473">
        <v>0</v>
      </c>
      <c r="IH330" s="473">
        <v>0</v>
      </c>
      <c r="II330" s="473">
        <v>0</v>
      </c>
      <c r="IJ330" s="473">
        <v>0</v>
      </c>
      <c r="IK330" s="473">
        <v>0</v>
      </c>
      <c r="IL330" s="473">
        <v>0</v>
      </c>
      <c r="IM330" s="473">
        <v>0</v>
      </c>
      <c r="IN330" s="473">
        <v>0</v>
      </c>
      <c r="IO330" s="473">
        <v>0</v>
      </c>
      <c r="IP330" s="473">
        <v>0</v>
      </c>
      <c r="IQ330" s="473">
        <v>0</v>
      </c>
      <c r="IR330" s="473">
        <v>0</v>
      </c>
      <c r="IS330" s="473">
        <v>0</v>
      </c>
      <c r="IT330" s="473">
        <v>0</v>
      </c>
      <c r="IU330" s="473">
        <v>0</v>
      </c>
      <c r="IV330" s="473">
        <v>0</v>
      </c>
      <c r="IW330" s="473">
        <v>0</v>
      </c>
      <c r="IX330" s="473">
        <v>0</v>
      </c>
      <c r="IY330" s="473">
        <v>0</v>
      </c>
      <c r="IZ330" s="473">
        <v>0</v>
      </c>
      <c r="JA330" s="473">
        <v>0</v>
      </c>
      <c r="JB330" s="473">
        <v>0</v>
      </c>
      <c r="JC330" s="473">
        <v>0</v>
      </c>
      <c r="JD330" s="473">
        <v>0</v>
      </c>
      <c r="JE330" s="473">
        <v>0</v>
      </c>
      <c r="JF330" s="473">
        <v>0</v>
      </c>
      <c r="JG330" s="473">
        <v>0</v>
      </c>
      <c r="JH330" s="473">
        <v>0</v>
      </c>
      <c r="JI330" s="467" t="s">
        <v>1406</v>
      </c>
      <c r="JJ330" s="467" t="s">
        <v>1406</v>
      </c>
      <c r="JK330" s="395"/>
      <c r="JL330" s="395"/>
      <c r="JM330" s="395"/>
      <c r="JN330" s="395"/>
      <c r="JO330" s="395"/>
      <c r="JP330" s="395"/>
      <c r="JQ330" s="395"/>
      <c r="JR330" s="395"/>
      <c r="JS330" s="395"/>
      <c r="JT330" s="395"/>
      <c r="JU330" s="395"/>
      <c r="JV330" s="395"/>
      <c r="JW330" s="395"/>
      <c r="JX330" s="395"/>
      <c r="JY330" s="395"/>
      <c r="JZ330" s="395"/>
      <c r="KA330" s="395"/>
      <c r="KB330" s="395"/>
      <c r="KC330" s="395"/>
      <c r="KD330" s="395"/>
      <c r="KE330" s="395"/>
      <c r="KF330" s="395"/>
      <c r="KG330" s="395"/>
      <c r="KH330" s="395"/>
      <c r="KI330" s="395"/>
      <c r="KJ330" s="395"/>
      <c r="KK330" s="395"/>
      <c r="KL330" s="395"/>
      <c r="KM330" s="395"/>
      <c r="KN330" s="395"/>
      <c r="KO330" s="395"/>
      <c r="KP330" s="395"/>
      <c r="KQ330" s="395"/>
      <c r="KR330" s="395"/>
      <c r="KS330" s="395"/>
      <c r="KT330" s="395"/>
      <c r="KU330" s="395"/>
      <c r="KV330" s="395"/>
      <c r="KW330" s="395"/>
      <c r="KX330" s="395"/>
      <c r="KY330" s="395"/>
      <c r="KZ330" s="395"/>
      <c r="LA330" s="395"/>
      <c r="LB330" s="395"/>
      <c r="LC330" s="395"/>
      <c r="LD330" s="395"/>
      <c r="LE330" s="395"/>
      <c r="LF330" s="395"/>
      <c r="LG330" s="395"/>
      <c r="LH330" s="395"/>
      <c r="LI330" s="395"/>
      <c r="LJ330" s="395"/>
      <c r="LK330" s="395"/>
      <c r="LL330" s="395"/>
      <c r="LM330" s="395"/>
      <c r="LN330" s="395"/>
      <c r="LO330" s="395"/>
      <c r="LP330" s="395"/>
      <c r="LQ330" s="395"/>
      <c r="LR330" s="395"/>
      <c r="LS330" s="395"/>
      <c r="LT330" s="395"/>
      <c r="LU330" s="395"/>
      <c r="LV330" s="395"/>
      <c r="LW330" s="395"/>
      <c r="LX330" s="395"/>
      <c r="LY330" s="395"/>
      <c r="LZ330" s="395"/>
      <c r="MA330" s="395"/>
      <c r="MB330" s="395"/>
      <c r="MC330" s="395"/>
      <c r="MD330" s="395"/>
      <c r="ME330" s="395"/>
      <c r="MF330" s="395"/>
      <c r="MG330" s="395"/>
      <c r="MH330" s="395"/>
      <c r="MI330" s="395"/>
      <c r="MJ330" s="395"/>
      <c r="MK330" s="395"/>
      <c r="ML330" s="395"/>
      <c r="MM330" s="395"/>
      <c r="MN330" s="395"/>
      <c r="MO330" s="395"/>
      <c r="MP330" s="395"/>
      <c r="MQ330" s="395"/>
      <c r="MR330" s="395"/>
      <c r="MS330" s="395"/>
      <c r="MT330" s="395"/>
      <c r="MU330" s="395"/>
      <c r="MV330" s="395"/>
      <c r="MW330" s="395"/>
      <c r="MX330" s="395"/>
      <c r="MY330" s="395"/>
      <c r="MZ330" s="395"/>
      <c r="NA330" s="395"/>
      <c r="NB330" s="395"/>
      <c r="NC330" s="395"/>
      <c r="ND330" s="395"/>
      <c r="NE330" s="395"/>
      <c r="NF330" s="395"/>
      <c r="NG330" s="489"/>
      <c r="NH330" s="475">
        <v>2.1382770664400703</v>
      </c>
      <c r="NI330" s="475">
        <v>8.616401266926907</v>
      </c>
      <c r="NJ330" s="475">
        <v>2.1502985836663076</v>
      </c>
      <c r="NK330" s="475">
        <v>2021.1952586310947</v>
      </c>
      <c r="NL330" s="475">
        <v>5.981913547066914</v>
      </c>
      <c r="NM330" s="475">
        <v>9.8677999999999988E-2</v>
      </c>
      <c r="NN330" s="475">
        <v>0.28369799999999995</v>
      </c>
      <c r="NO330" s="475">
        <v>2.8781000000000001E-2</v>
      </c>
      <c r="NP330" s="475">
        <v>1.5693218610249235E-2</v>
      </c>
      <c r="NQ330" s="475">
        <v>0.24318938877649615</v>
      </c>
      <c r="NR330" s="475">
        <v>0.33537365789592527</v>
      </c>
      <c r="NS330" s="475">
        <v>0</v>
      </c>
      <c r="NT330" s="475">
        <v>4.3307258685628591</v>
      </c>
      <c r="NU330" s="475">
        <v>1.5447433384639527E-2</v>
      </c>
      <c r="NV330" s="475">
        <v>0</v>
      </c>
      <c r="NW330" s="475">
        <v>0.17347999961174834</v>
      </c>
      <c r="NX330" s="475">
        <v>0</v>
      </c>
      <c r="NY330" s="475">
        <v>0</v>
      </c>
      <c r="NZ330" s="475">
        <v>0.46130046161474653</v>
      </c>
      <c r="OA330" s="475">
        <v>2.0339943883276247E-2</v>
      </c>
      <c r="OB330" s="475">
        <v>0.25</v>
      </c>
      <c r="OC330" s="475">
        <v>0.53598908624604569</v>
      </c>
      <c r="OD330" s="475">
        <v>7.7805190650819485E-13</v>
      </c>
      <c r="OE330" s="475">
        <v>6.764221886572102E-12</v>
      </c>
      <c r="OF330" s="475">
        <v>0.1099999964237213</v>
      </c>
      <c r="OG330" s="475">
        <v>6.9092568755149852E-2</v>
      </c>
      <c r="OH330" s="475">
        <v>0.3381428388605458</v>
      </c>
      <c r="OI330" s="475">
        <v>0.11</v>
      </c>
      <c r="OJ330" s="475">
        <v>4.5148499999999994E-2</v>
      </c>
      <c r="OK330" s="475">
        <v>5.6702962500000002E-2</v>
      </c>
      <c r="OL330" s="475">
        <v>0.76960777713748962</v>
      </c>
      <c r="OM330" s="475" t="s">
        <v>1395</v>
      </c>
      <c r="ON330" s="475">
        <v>1</v>
      </c>
      <c r="OO330" s="475">
        <v>319</v>
      </c>
      <c r="OP330" s="490"/>
      <c r="OQ330" s="491" t="s">
        <v>1395</v>
      </c>
      <c r="OR330" s="478" t="s">
        <v>1395</v>
      </c>
      <c r="OS330" s="479">
        <v>613828</v>
      </c>
      <c r="OT330" s="479">
        <v>2035</v>
      </c>
      <c r="OU330" s="479" t="s">
        <v>1395</v>
      </c>
      <c r="OV330" s="479" t="s">
        <v>1395</v>
      </c>
      <c r="OW330" s="479">
        <v>0</v>
      </c>
      <c r="OX330" s="479">
        <v>1</v>
      </c>
      <c r="OY330" s="480">
        <v>1</v>
      </c>
      <c r="OZ330" s="480">
        <v>0.75728771361722225</v>
      </c>
      <c r="PA330" s="481"/>
      <c r="PB330" s="482">
        <v>2.1382770664400703</v>
      </c>
      <c r="PC330" s="483"/>
      <c r="PD330" s="478">
        <v>55.37518434429078</v>
      </c>
      <c r="PE330" s="479">
        <v>9.1101460978316453E-10</v>
      </c>
      <c r="PF330" s="479">
        <v>72.187739616260345</v>
      </c>
      <c r="PG330" s="480">
        <v>2.1382770664400703</v>
      </c>
      <c r="PH330" s="483"/>
      <c r="PI330" s="478">
        <v>2.1382770664400703</v>
      </c>
      <c r="PJ330" s="479">
        <v>173575</v>
      </c>
      <c r="PK330" s="479">
        <v>175</v>
      </c>
      <c r="PL330" s="479">
        <v>-9.3010045166375122E-2</v>
      </c>
      <c r="PM330" s="484">
        <v>36</v>
      </c>
      <c r="PN330" s="479">
        <v>5688</v>
      </c>
      <c r="PO330" s="485">
        <v>2032</v>
      </c>
      <c r="PP330" s="479">
        <v>33</v>
      </c>
      <c r="PQ330" s="479">
        <v>0</v>
      </c>
      <c r="PR330" s="486" t="s">
        <v>2254</v>
      </c>
      <c r="PS330" s="486" t="s">
        <v>1657</v>
      </c>
      <c r="PT330" s="479">
        <v>1</v>
      </c>
      <c r="PU330" s="487" t="s">
        <v>2253</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row>
    <row r="331" spans="1:457" x14ac:dyDescent="0.35">
      <c r="A331" s="459" t="s">
        <v>2255</v>
      </c>
      <c r="B331" s="460">
        <v>2.0452670212736952</v>
      </c>
      <c r="C331" s="488">
        <f>NPV(About!A$94,'H2 Data'!AE$2:BH$2)/30*AB331+B331</f>
        <v>2.0452670212736952</v>
      </c>
      <c r="D331" s="462" t="s">
        <v>1592</v>
      </c>
      <c r="E331" s="463" t="s">
        <v>2255</v>
      </c>
      <c r="F331" s="463" t="s">
        <v>1391</v>
      </c>
      <c r="G331" s="463" t="s">
        <v>1392</v>
      </c>
      <c r="H331" s="463" t="s">
        <v>2173</v>
      </c>
      <c r="I331" s="463" t="s">
        <v>2232</v>
      </c>
      <c r="J331" s="464">
        <v>2036</v>
      </c>
      <c r="K331" s="465">
        <v>190</v>
      </c>
      <c r="L331" s="466">
        <v>0.46</v>
      </c>
      <c r="M331" s="466">
        <v>2.3300000000000001E-2</v>
      </c>
      <c r="N331" s="466">
        <v>0.25</v>
      </c>
      <c r="O331" s="471">
        <v>0.11</v>
      </c>
      <c r="P331" s="465">
        <v>1</v>
      </c>
      <c r="Q331" s="465">
        <v>2</v>
      </c>
      <c r="R331" s="465">
        <v>30</v>
      </c>
      <c r="S331" s="467" t="s">
        <v>1395</v>
      </c>
      <c r="T331" s="468">
        <v>24979</v>
      </c>
      <c r="U331" s="468">
        <v>246221</v>
      </c>
      <c r="V331" s="468">
        <v>85642</v>
      </c>
      <c r="W331" s="468">
        <v>7137</v>
      </c>
      <c r="X331" s="465">
        <v>0</v>
      </c>
      <c r="Y331" s="469" t="s">
        <v>2233</v>
      </c>
      <c r="Z331" s="470">
        <v>21.23</v>
      </c>
      <c r="AA331" s="469" t="s">
        <v>1397</v>
      </c>
      <c r="AB331" s="465">
        <v>0</v>
      </c>
      <c r="AC331" s="466">
        <v>0</v>
      </c>
      <c r="AD331" s="466">
        <v>0.7</v>
      </c>
      <c r="AE331" s="466">
        <v>0.7</v>
      </c>
      <c r="AF331" s="467" t="s">
        <v>1398</v>
      </c>
      <c r="AG331" s="465">
        <v>449.89</v>
      </c>
      <c r="AH331" s="465">
        <v>449.89</v>
      </c>
      <c r="AI331" s="465">
        <v>449.89</v>
      </c>
      <c r="AJ331" s="465">
        <v>30</v>
      </c>
      <c r="AK331" s="469" t="s">
        <v>1399</v>
      </c>
      <c r="AL331" s="466">
        <v>0.91</v>
      </c>
      <c r="AM331" s="466">
        <v>0.01</v>
      </c>
      <c r="AN331" s="469" t="s">
        <v>1400</v>
      </c>
      <c r="AO331" s="466"/>
      <c r="AP331" s="466"/>
      <c r="AQ331" s="466"/>
      <c r="AR331" s="466"/>
      <c r="AS331" s="466"/>
      <c r="AT331" s="466"/>
      <c r="AU331" s="466"/>
      <c r="AV331" s="466"/>
      <c r="AW331" s="466"/>
      <c r="AX331" s="466"/>
      <c r="AY331" s="466"/>
      <c r="AZ331" s="466"/>
      <c r="BA331" s="466"/>
      <c r="BB331" s="466"/>
      <c r="BC331" s="466"/>
      <c r="BD331" s="466"/>
      <c r="BE331" s="466"/>
      <c r="BF331" s="466"/>
      <c r="BG331" s="466"/>
      <c r="BH331" s="466"/>
      <c r="BI331" s="466"/>
      <c r="BJ331" s="466"/>
      <c r="BK331" s="466"/>
      <c r="BL331" s="466"/>
      <c r="BM331" s="466"/>
      <c r="BN331" s="466"/>
      <c r="BO331" s="466"/>
      <c r="BP331" s="466"/>
      <c r="BQ331" s="466"/>
      <c r="BR331" s="466"/>
      <c r="BS331" s="466"/>
      <c r="BT331" s="466"/>
      <c r="BU331" s="466"/>
      <c r="BV331" s="466"/>
      <c r="BW331" s="466"/>
      <c r="BX331" s="466"/>
      <c r="BY331" s="466"/>
      <c r="BZ331" s="466"/>
      <c r="CA331" s="466"/>
      <c r="CB331" s="466"/>
      <c r="CC331" s="466"/>
      <c r="CD331" s="466"/>
      <c r="CE331" s="466"/>
      <c r="CF331" s="466"/>
      <c r="CG331" s="466"/>
      <c r="CH331" s="466"/>
      <c r="CI331" s="466"/>
      <c r="CJ331" s="466"/>
      <c r="CK331" s="466"/>
      <c r="CL331" s="466"/>
      <c r="CM331" s="466"/>
      <c r="CN331" s="466"/>
      <c r="CO331" s="466"/>
      <c r="CP331" s="466"/>
      <c r="CQ331" s="466"/>
      <c r="CR331" s="466"/>
      <c r="CS331" s="466"/>
      <c r="CT331" s="466"/>
      <c r="CU331" s="466"/>
      <c r="CV331" s="466"/>
      <c r="CW331" s="466"/>
      <c r="CX331" s="466"/>
      <c r="CY331" s="466"/>
      <c r="CZ331" s="466"/>
      <c r="DA331" s="466"/>
      <c r="DB331" s="466"/>
      <c r="DC331" s="466"/>
      <c r="DD331" s="466"/>
      <c r="DE331" s="466"/>
      <c r="DF331" s="466"/>
      <c r="DG331" s="466"/>
      <c r="DH331" s="466"/>
      <c r="DI331" s="466"/>
      <c r="DJ331" s="466"/>
      <c r="DK331" s="466"/>
      <c r="DL331" s="466"/>
      <c r="DM331" s="466"/>
      <c r="DN331" s="466"/>
      <c r="DO331" s="466"/>
      <c r="DP331" s="466"/>
      <c r="DQ331" s="466"/>
      <c r="DR331" s="466"/>
      <c r="DS331" s="466"/>
      <c r="DT331" s="466"/>
      <c r="DU331" s="466"/>
      <c r="DV331" s="466"/>
      <c r="DW331" s="471"/>
      <c r="DX331" s="466"/>
      <c r="DY331" s="466"/>
      <c r="DZ331" s="466"/>
      <c r="EA331" s="466"/>
      <c r="EB331" s="466"/>
      <c r="EC331" s="466"/>
      <c r="ED331" s="466"/>
      <c r="EE331" s="466"/>
      <c r="EF331" s="466"/>
      <c r="EG331" s="466"/>
      <c r="EH331" s="466"/>
      <c r="EI331" s="466"/>
      <c r="EJ331" s="466"/>
      <c r="EK331" s="465"/>
      <c r="EL331" s="465"/>
      <c r="EM331" s="465"/>
      <c r="EN331" s="465"/>
      <c r="EO331" s="466"/>
      <c r="EP331" s="466"/>
      <c r="EQ331" s="466"/>
      <c r="ER331" s="465"/>
      <c r="ES331" s="465"/>
      <c r="ET331" s="465"/>
      <c r="EU331" s="465"/>
      <c r="EV331" s="465"/>
      <c r="EW331" s="467"/>
      <c r="EX331" s="467" t="s">
        <v>1401</v>
      </c>
      <c r="EY331" s="467">
        <v>0</v>
      </c>
      <c r="EZ331" s="467">
        <v>0</v>
      </c>
      <c r="FA331" s="467">
        <v>0</v>
      </c>
      <c r="FB331" s="469" t="s">
        <v>1402</v>
      </c>
      <c r="FC331" s="467">
        <v>100</v>
      </c>
      <c r="FD331" s="469" t="s">
        <v>2175</v>
      </c>
      <c r="FE331" s="467">
        <v>0</v>
      </c>
      <c r="FF331" s="469" t="s">
        <v>1404</v>
      </c>
      <c r="FG331" s="467">
        <v>0</v>
      </c>
      <c r="FH331" s="469" t="s">
        <v>1405</v>
      </c>
      <c r="FI331" s="467">
        <v>0</v>
      </c>
      <c r="FJ331" s="469" t="s">
        <v>1405</v>
      </c>
      <c r="FK331" s="467">
        <v>0</v>
      </c>
      <c r="FL331" s="472">
        <v>1</v>
      </c>
      <c r="FM331" s="473">
        <v>0</v>
      </c>
      <c r="FN331" s="473">
        <v>0</v>
      </c>
      <c r="FO331" s="473">
        <v>0</v>
      </c>
      <c r="FP331" s="473">
        <v>0</v>
      </c>
      <c r="FQ331" s="473">
        <v>0</v>
      </c>
      <c r="FR331" s="473">
        <v>0</v>
      </c>
      <c r="FS331" s="473">
        <v>0</v>
      </c>
      <c r="FT331" s="473">
        <v>0</v>
      </c>
      <c r="FU331" s="473">
        <v>0</v>
      </c>
      <c r="FV331" s="473">
        <v>93223</v>
      </c>
      <c r="FW331" s="473">
        <v>0</v>
      </c>
      <c r="FX331" s="473">
        <v>0</v>
      </c>
      <c r="FY331" s="473">
        <v>0</v>
      </c>
      <c r="FZ331" s="473">
        <v>0</v>
      </c>
      <c r="GA331" s="473">
        <v>0</v>
      </c>
      <c r="GB331" s="473">
        <v>0</v>
      </c>
      <c r="GC331" s="473">
        <v>0</v>
      </c>
      <c r="GD331" s="473">
        <v>0</v>
      </c>
      <c r="GE331" s="473">
        <v>0</v>
      </c>
      <c r="GF331" s="473">
        <v>101970</v>
      </c>
      <c r="GG331" s="473">
        <v>0</v>
      </c>
      <c r="GH331" s="473">
        <v>0</v>
      </c>
      <c r="GI331" s="473">
        <v>0</v>
      </c>
      <c r="GJ331" s="473">
        <v>0</v>
      </c>
      <c r="GK331" s="473">
        <v>0</v>
      </c>
      <c r="GL331" s="473">
        <v>0</v>
      </c>
      <c r="GM331" s="473">
        <v>0</v>
      </c>
      <c r="GN331" s="473">
        <v>0</v>
      </c>
      <c r="GO331" s="473">
        <v>0</v>
      </c>
      <c r="GP331" s="473">
        <v>0</v>
      </c>
      <c r="GQ331" s="473">
        <v>0</v>
      </c>
      <c r="GR331" s="473">
        <v>0</v>
      </c>
      <c r="GS331" s="473">
        <v>0</v>
      </c>
      <c r="GT331" s="473">
        <v>0</v>
      </c>
      <c r="GU331" s="473">
        <v>0</v>
      </c>
      <c r="GV331" s="473">
        <v>0</v>
      </c>
      <c r="GW331" s="473">
        <v>0</v>
      </c>
      <c r="GX331" s="473">
        <v>0</v>
      </c>
      <c r="GY331" s="473">
        <v>0</v>
      </c>
      <c r="GZ331" s="473">
        <v>0</v>
      </c>
      <c r="HA331" s="473">
        <v>0</v>
      </c>
      <c r="HB331" s="473">
        <v>0</v>
      </c>
      <c r="HC331" s="473">
        <v>0</v>
      </c>
      <c r="HD331" s="473">
        <v>0</v>
      </c>
      <c r="HE331" s="473">
        <v>0</v>
      </c>
      <c r="HF331" s="473">
        <v>0</v>
      </c>
      <c r="HG331" s="473">
        <v>0</v>
      </c>
      <c r="HH331" s="473">
        <v>0</v>
      </c>
      <c r="HI331" s="473">
        <v>0</v>
      </c>
      <c r="HJ331" s="473">
        <v>0</v>
      </c>
      <c r="HK331" s="473">
        <v>0</v>
      </c>
      <c r="HL331" s="473">
        <v>0</v>
      </c>
      <c r="HM331" s="473">
        <v>0</v>
      </c>
      <c r="HN331" s="473">
        <v>0</v>
      </c>
      <c r="HO331" s="473">
        <v>0</v>
      </c>
      <c r="HP331" s="473">
        <v>0</v>
      </c>
      <c r="HQ331" s="473">
        <v>0</v>
      </c>
      <c r="HR331" s="473">
        <v>0</v>
      </c>
      <c r="HS331" s="473">
        <v>0</v>
      </c>
      <c r="HT331" s="473">
        <v>0</v>
      </c>
      <c r="HU331" s="473">
        <v>0</v>
      </c>
      <c r="HV331" s="473">
        <v>0</v>
      </c>
      <c r="HW331" s="473">
        <v>0</v>
      </c>
      <c r="HX331" s="473">
        <v>0</v>
      </c>
      <c r="HY331" s="473">
        <v>0</v>
      </c>
      <c r="HZ331" s="473">
        <v>0</v>
      </c>
      <c r="IA331" s="473">
        <v>0</v>
      </c>
      <c r="IB331" s="473">
        <v>0</v>
      </c>
      <c r="IC331" s="473">
        <v>0</v>
      </c>
      <c r="ID331" s="473">
        <v>0</v>
      </c>
      <c r="IE331" s="473">
        <v>0</v>
      </c>
      <c r="IF331" s="473">
        <v>0</v>
      </c>
      <c r="IG331" s="473">
        <v>0</v>
      </c>
      <c r="IH331" s="473">
        <v>0</v>
      </c>
      <c r="II331" s="473">
        <v>0</v>
      </c>
      <c r="IJ331" s="473">
        <v>0</v>
      </c>
      <c r="IK331" s="473">
        <v>0</v>
      </c>
      <c r="IL331" s="473">
        <v>0</v>
      </c>
      <c r="IM331" s="473">
        <v>0</v>
      </c>
      <c r="IN331" s="473">
        <v>0</v>
      </c>
      <c r="IO331" s="473">
        <v>0</v>
      </c>
      <c r="IP331" s="473">
        <v>0</v>
      </c>
      <c r="IQ331" s="473">
        <v>0</v>
      </c>
      <c r="IR331" s="473">
        <v>0</v>
      </c>
      <c r="IS331" s="473">
        <v>0</v>
      </c>
      <c r="IT331" s="473">
        <v>0</v>
      </c>
      <c r="IU331" s="473">
        <v>0</v>
      </c>
      <c r="IV331" s="473">
        <v>0</v>
      </c>
      <c r="IW331" s="473">
        <v>0</v>
      </c>
      <c r="IX331" s="473">
        <v>0</v>
      </c>
      <c r="IY331" s="473">
        <v>0</v>
      </c>
      <c r="IZ331" s="473">
        <v>0</v>
      </c>
      <c r="JA331" s="473">
        <v>0</v>
      </c>
      <c r="JB331" s="473">
        <v>0</v>
      </c>
      <c r="JC331" s="473">
        <v>0</v>
      </c>
      <c r="JD331" s="473">
        <v>0</v>
      </c>
      <c r="JE331" s="473">
        <v>0</v>
      </c>
      <c r="JF331" s="473">
        <v>0</v>
      </c>
      <c r="JG331" s="473">
        <v>0</v>
      </c>
      <c r="JH331" s="473">
        <v>0</v>
      </c>
      <c r="JI331" s="467" t="s">
        <v>1406</v>
      </c>
      <c r="JJ331" s="467" t="s">
        <v>1406</v>
      </c>
      <c r="JK331" s="395"/>
      <c r="JL331" s="395"/>
      <c r="JM331" s="395"/>
      <c r="JN331" s="395"/>
      <c r="JO331" s="395"/>
      <c r="JP331" s="395"/>
      <c r="JQ331" s="395"/>
      <c r="JR331" s="395"/>
      <c r="JS331" s="395"/>
      <c r="JT331" s="395"/>
      <c r="JU331" s="395"/>
      <c r="JV331" s="395"/>
      <c r="JW331" s="395"/>
      <c r="JX331" s="395"/>
      <c r="JY331" s="395"/>
      <c r="JZ331" s="395"/>
      <c r="KA331" s="395"/>
      <c r="KB331" s="395"/>
      <c r="KC331" s="395"/>
      <c r="KD331" s="395"/>
      <c r="KE331" s="395"/>
      <c r="KF331" s="395"/>
      <c r="KG331" s="395"/>
      <c r="KH331" s="395"/>
      <c r="KI331" s="395"/>
      <c r="KJ331" s="395"/>
      <c r="KK331" s="395"/>
      <c r="KL331" s="395"/>
      <c r="KM331" s="395"/>
      <c r="KN331" s="395"/>
      <c r="KO331" s="395"/>
      <c r="KP331" s="395"/>
      <c r="KQ331" s="395"/>
      <c r="KR331" s="395"/>
      <c r="KS331" s="395"/>
      <c r="KT331" s="395"/>
      <c r="KU331" s="395"/>
      <c r="KV331" s="395"/>
      <c r="KW331" s="395"/>
      <c r="KX331" s="395"/>
      <c r="KY331" s="395"/>
      <c r="KZ331" s="395"/>
      <c r="LA331" s="395"/>
      <c r="LB331" s="395"/>
      <c r="LC331" s="395"/>
      <c r="LD331" s="395"/>
      <c r="LE331" s="395"/>
      <c r="LF331" s="395"/>
      <c r="LG331" s="395"/>
      <c r="LH331" s="395"/>
      <c r="LI331" s="395"/>
      <c r="LJ331" s="395"/>
      <c r="LK331" s="395"/>
      <c r="LL331" s="395"/>
      <c r="LM331" s="395"/>
      <c r="LN331" s="395"/>
      <c r="LO331" s="395"/>
      <c r="LP331" s="395"/>
      <c r="LQ331" s="395"/>
      <c r="LR331" s="395"/>
      <c r="LS331" s="395"/>
      <c r="LT331" s="395"/>
      <c r="LU331" s="395"/>
      <c r="LV331" s="395"/>
      <c r="LW331" s="395"/>
      <c r="LX331" s="395"/>
      <c r="LY331" s="395"/>
      <c r="LZ331" s="395"/>
      <c r="MA331" s="395"/>
      <c r="MB331" s="395"/>
      <c r="MC331" s="395"/>
      <c r="MD331" s="395"/>
      <c r="ME331" s="395"/>
      <c r="MF331" s="395"/>
      <c r="MG331" s="395"/>
      <c r="MH331" s="395"/>
      <c r="MI331" s="395"/>
      <c r="MJ331" s="395"/>
      <c r="MK331" s="395"/>
      <c r="ML331" s="395"/>
      <c r="MM331" s="395"/>
      <c r="MN331" s="395"/>
      <c r="MO331" s="395"/>
      <c r="MP331" s="395"/>
      <c r="MQ331" s="395"/>
      <c r="MR331" s="395"/>
      <c r="MS331" s="395"/>
      <c r="MT331" s="395"/>
      <c r="MU331" s="395"/>
      <c r="MV331" s="395"/>
      <c r="MW331" s="395"/>
      <c r="MX331" s="395"/>
      <c r="MY331" s="395"/>
      <c r="MZ331" s="395"/>
      <c r="NA331" s="395"/>
      <c r="NB331" s="395"/>
      <c r="NC331" s="395"/>
      <c r="ND331" s="395"/>
      <c r="NE331" s="395"/>
      <c r="NF331" s="395"/>
      <c r="NG331" s="489"/>
      <c r="NH331" s="475">
        <v>2.0452670212736952</v>
      </c>
      <c r="NI331" s="475">
        <v>8.2416079889244838</v>
      </c>
      <c r="NJ331" s="475">
        <v>2.1331368373469815</v>
      </c>
      <c r="NK331" s="475">
        <v>2027.896518565419</v>
      </c>
      <c r="NL331" s="475">
        <v>5.7491847580785178</v>
      </c>
      <c r="NM331" s="475">
        <v>8.5641999999999996E-2</v>
      </c>
      <c r="NN331" s="475">
        <v>0.246221</v>
      </c>
      <c r="NO331" s="475">
        <v>2.4979000000000001E-2</v>
      </c>
      <c r="NP331" s="475">
        <v>1.3571504870761742E-2</v>
      </c>
      <c r="NQ331" s="475">
        <v>0.21019976414117317</v>
      </c>
      <c r="NR331" s="475">
        <v>0.29108109255867398</v>
      </c>
      <c r="NS331" s="475">
        <v>0</v>
      </c>
      <c r="NT331" s="475">
        <v>4.3099671066471865</v>
      </c>
      <c r="NU331" s="475">
        <v>1.5813659432405789E-2</v>
      </c>
      <c r="NV331" s="475">
        <v>0</v>
      </c>
      <c r="NW331" s="475">
        <v>0.1517133213247692</v>
      </c>
      <c r="NX331" s="475">
        <v>0</v>
      </c>
      <c r="NY331" s="475">
        <v>0</v>
      </c>
      <c r="NZ331" s="475">
        <v>0.40391010423278417</v>
      </c>
      <c r="OA331" s="475">
        <v>2.0340093527872603E-2</v>
      </c>
      <c r="OB331" s="475">
        <v>0.25</v>
      </c>
      <c r="OC331" s="475">
        <v>0.46673964902329457</v>
      </c>
      <c r="OD331" s="475">
        <v>5.0058564370399E-13</v>
      </c>
      <c r="OE331" s="475">
        <v>4.3519877516175067E-12</v>
      </c>
      <c r="OF331" s="475">
        <v>0.1099999964237213</v>
      </c>
      <c r="OG331" s="475">
        <v>6.9219383597373951E-2</v>
      </c>
      <c r="OH331" s="475">
        <v>0.33926534452003554</v>
      </c>
      <c r="OI331" s="475">
        <v>0.11</v>
      </c>
      <c r="OJ331" s="475">
        <v>4.4989000000000001E-2</v>
      </c>
      <c r="OK331" s="475">
        <v>5.6619225000000009E-2</v>
      </c>
      <c r="OL331" s="475">
        <v>0.75421905052447935</v>
      </c>
      <c r="OM331" s="475" t="s">
        <v>1395</v>
      </c>
      <c r="ON331" s="475">
        <v>1</v>
      </c>
      <c r="OO331" s="475">
        <v>320</v>
      </c>
      <c r="OP331" s="490"/>
      <c r="OQ331" s="491" t="s">
        <v>1395</v>
      </c>
      <c r="OR331" s="478" t="s">
        <v>1395</v>
      </c>
      <c r="OS331" s="479">
        <v>559172</v>
      </c>
      <c r="OT331" s="479">
        <v>2036</v>
      </c>
      <c r="OU331" s="479" t="s">
        <v>1395</v>
      </c>
      <c r="OV331" s="479" t="s">
        <v>1395</v>
      </c>
      <c r="OW331" s="479">
        <v>0</v>
      </c>
      <c r="OX331" s="479">
        <v>1</v>
      </c>
      <c r="OY331" s="480">
        <v>1</v>
      </c>
      <c r="OZ331" s="480">
        <v>0.74219091688670202</v>
      </c>
      <c r="PA331" s="481"/>
      <c r="PB331" s="482">
        <v>2.0452670212736952</v>
      </c>
      <c r="PC331" s="483"/>
      <c r="PD331" s="478">
        <v>51.13603654117869</v>
      </c>
      <c r="PE331" s="479">
        <v>6.2364689328463269E-10</v>
      </c>
      <c r="PF331" s="479">
        <v>66.884547636410815</v>
      </c>
      <c r="PG331" s="480">
        <v>2.0452670212736952</v>
      </c>
      <c r="PH331" s="483"/>
      <c r="PI331" s="478">
        <v>2.0452670212736952</v>
      </c>
      <c r="PJ331" s="479">
        <v>173765</v>
      </c>
      <c r="PK331" s="479">
        <v>190</v>
      </c>
      <c r="PL331" s="479">
        <v>-7.5624027797116966E-2</v>
      </c>
      <c r="PM331" s="484">
        <v>36</v>
      </c>
      <c r="PN331" s="479">
        <v>5652</v>
      </c>
      <c r="PO331" s="485">
        <v>2033</v>
      </c>
      <c r="PP331" s="479">
        <v>33</v>
      </c>
      <c r="PQ331" s="479">
        <v>0</v>
      </c>
      <c r="PR331" s="486" t="s">
        <v>2256</v>
      </c>
      <c r="PS331" s="486" t="s">
        <v>1657</v>
      </c>
      <c r="PT331" s="479">
        <v>1</v>
      </c>
      <c r="PU331" s="487" t="s">
        <v>2255</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row>
    <row r="332" spans="1:457" x14ac:dyDescent="0.35">
      <c r="A332" s="459" t="s">
        <v>2257</v>
      </c>
      <c r="B332" s="460">
        <v>1.9696429934765782</v>
      </c>
      <c r="C332" s="488">
        <f>NPV(About!A$94,'H2 Data'!AE$2:BH$2)/30*AB332+B332</f>
        <v>1.9696429934765782</v>
      </c>
      <c r="D332" s="462" t="s">
        <v>1592</v>
      </c>
      <c r="E332" s="463" t="s">
        <v>2257</v>
      </c>
      <c r="F332" s="463" t="s">
        <v>1391</v>
      </c>
      <c r="G332" s="463" t="s">
        <v>1392</v>
      </c>
      <c r="H332" s="463" t="s">
        <v>2173</v>
      </c>
      <c r="I332" s="463" t="s">
        <v>2232</v>
      </c>
      <c r="J332" s="464">
        <v>2037</v>
      </c>
      <c r="K332" s="465">
        <v>205</v>
      </c>
      <c r="L332" s="466">
        <v>0.46</v>
      </c>
      <c r="M332" s="466">
        <v>2.3300000000000001E-2</v>
      </c>
      <c r="N332" s="466">
        <v>0.25</v>
      </c>
      <c r="O332" s="471">
        <v>0.11</v>
      </c>
      <c r="P332" s="465">
        <v>1</v>
      </c>
      <c r="Q332" s="465">
        <v>2</v>
      </c>
      <c r="R332" s="465">
        <v>30</v>
      </c>
      <c r="S332" s="467" t="s">
        <v>1395</v>
      </c>
      <c r="T332" s="468">
        <v>21713</v>
      </c>
      <c r="U332" s="468">
        <v>214024.99999999997</v>
      </c>
      <c r="V332" s="468">
        <v>74442.999999999985</v>
      </c>
      <c r="W332" s="468">
        <v>6203.9999999999991</v>
      </c>
      <c r="X332" s="465">
        <v>0</v>
      </c>
      <c r="Y332" s="469" t="s">
        <v>2233</v>
      </c>
      <c r="Z332" s="470">
        <v>21.3</v>
      </c>
      <c r="AA332" s="469" t="s">
        <v>1397</v>
      </c>
      <c r="AB332" s="465">
        <v>0</v>
      </c>
      <c r="AC332" s="466">
        <v>0</v>
      </c>
      <c r="AD332" s="466">
        <v>0.7</v>
      </c>
      <c r="AE332" s="466">
        <v>0.7</v>
      </c>
      <c r="AF332" s="467" t="s">
        <v>1398</v>
      </c>
      <c r="AG332" s="465">
        <v>448.43</v>
      </c>
      <c r="AH332" s="465">
        <v>448.43</v>
      </c>
      <c r="AI332" s="465">
        <v>448.43</v>
      </c>
      <c r="AJ332" s="465">
        <v>30</v>
      </c>
      <c r="AK332" s="469" t="s">
        <v>1399</v>
      </c>
      <c r="AL332" s="466">
        <v>0.91</v>
      </c>
      <c r="AM332" s="466">
        <v>0.01</v>
      </c>
      <c r="AN332" s="469" t="s">
        <v>1400</v>
      </c>
      <c r="AO332" s="466"/>
      <c r="AP332" s="466"/>
      <c r="AQ332" s="466"/>
      <c r="AR332" s="466"/>
      <c r="AS332" s="466"/>
      <c r="AT332" s="466"/>
      <c r="AU332" s="466"/>
      <c r="AV332" s="466"/>
      <c r="AW332" s="466"/>
      <c r="AX332" s="466"/>
      <c r="AY332" s="466"/>
      <c r="AZ332" s="466"/>
      <c r="BA332" s="466"/>
      <c r="BB332" s="466"/>
      <c r="BC332" s="466"/>
      <c r="BD332" s="466"/>
      <c r="BE332" s="466"/>
      <c r="BF332" s="466"/>
      <c r="BG332" s="466"/>
      <c r="BH332" s="466"/>
      <c r="BI332" s="466"/>
      <c r="BJ332" s="466"/>
      <c r="BK332" s="466"/>
      <c r="BL332" s="466"/>
      <c r="BM332" s="466"/>
      <c r="BN332" s="466"/>
      <c r="BO332" s="466"/>
      <c r="BP332" s="466"/>
      <c r="BQ332" s="466"/>
      <c r="BR332" s="466"/>
      <c r="BS332" s="466"/>
      <c r="BT332" s="466"/>
      <c r="BU332" s="466"/>
      <c r="BV332" s="466"/>
      <c r="BW332" s="466"/>
      <c r="BX332" s="466"/>
      <c r="BY332" s="466"/>
      <c r="BZ332" s="466"/>
      <c r="CA332" s="466"/>
      <c r="CB332" s="466"/>
      <c r="CC332" s="466"/>
      <c r="CD332" s="466"/>
      <c r="CE332" s="466"/>
      <c r="CF332" s="466"/>
      <c r="CG332" s="466"/>
      <c r="CH332" s="466"/>
      <c r="CI332" s="466"/>
      <c r="CJ332" s="466"/>
      <c r="CK332" s="466"/>
      <c r="CL332" s="466"/>
      <c r="CM332" s="466"/>
      <c r="CN332" s="466"/>
      <c r="CO332" s="466"/>
      <c r="CP332" s="466"/>
      <c r="CQ332" s="466"/>
      <c r="CR332" s="466"/>
      <c r="CS332" s="466"/>
      <c r="CT332" s="466"/>
      <c r="CU332" s="466"/>
      <c r="CV332" s="466"/>
      <c r="CW332" s="466"/>
      <c r="CX332" s="466"/>
      <c r="CY332" s="466"/>
      <c r="CZ332" s="466"/>
      <c r="DA332" s="466"/>
      <c r="DB332" s="466"/>
      <c r="DC332" s="466"/>
      <c r="DD332" s="466"/>
      <c r="DE332" s="466"/>
      <c r="DF332" s="466"/>
      <c r="DG332" s="466"/>
      <c r="DH332" s="466"/>
      <c r="DI332" s="466"/>
      <c r="DJ332" s="466"/>
      <c r="DK332" s="466"/>
      <c r="DL332" s="466"/>
      <c r="DM332" s="466"/>
      <c r="DN332" s="466"/>
      <c r="DO332" s="466"/>
      <c r="DP332" s="466"/>
      <c r="DQ332" s="466"/>
      <c r="DR332" s="466"/>
      <c r="DS332" s="466"/>
      <c r="DT332" s="466"/>
      <c r="DU332" s="466"/>
      <c r="DV332" s="466"/>
      <c r="DW332" s="471"/>
      <c r="DX332" s="466"/>
      <c r="DY332" s="466"/>
      <c r="DZ332" s="466"/>
      <c r="EA332" s="466"/>
      <c r="EB332" s="466"/>
      <c r="EC332" s="466"/>
      <c r="ED332" s="466"/>
      <c r="EE332" s="466"/>
      <c r="EF332" s="466"/>
      <c r="EG332" s="466"/>
      <c r="EH332" s="466"/>
      <c r="EI332" s="466"/>
      <c r="EJ332" s="466"/>
      <c r="EK332" s="465"/>
      <c r="EL332" s="465"/>
      <c r="EM332" s="465"/>
      <c r="EN332" s="465"/>
      <c r="EO332" s="466"/>
      <c r="EP332" s="466"/>
      <c r="EQ332" s="466"/>
      <c r="ER332" s="465"/>
      <c r="ES332" s="465"/>
      <c r="ET332" s="465"/>
      <c r="EU332" s="465"/>
      <c r="EV332" s="465"/>
      <c r="EW332" s="467"/>
      <c r="EX332" s="467" t="s">
        <v>1401</v>
      </c>
      <c r="EY332" s="467">
        <v>0</v>
      </c>
      <c r="EZ332" s="467">
        <v>0</v>
      </c>
      <c r="FA332" s="467">
        <v>0</v>
      </c>
      <c r="FB332" s="469" t="s">
        <v>1402</v>
      </c>
      <c r="FC332" s="467">
        <v>100</v>
      </c>
      <c r="FD332" s="469" t="s">
        <v>2175</v>
      </c>
      <c r="FE332" s="467">
        <v>0</v>
      </c>
      <c r="FF332" s="469" t="s">
        <v>1404</v>
      </c>
      <c r="FG332" s="467">
        <v>0</v>
      </c>
      <c r="FH332" s="469" t="s">
        <v>1405</v>
      </c>
      <c r="FI332" s="467">
        <v>0</v>
      </c>
      <c r="FJ332" s="469" t="s">
        <v>1405</v>
      </c>
      <c r="FK332" s="467">
        <v>0</v>
      </c>
      <c r="FL332" s="472">
        <v>1</v>
      </c>
      <c r="FM332" s="473">
        <v>0</v>
      </c>
      <c r="FN332" s="473">
        <v>0</v>
      </c>
      <c r="FO332" s="473">
        <v>0</v>
      </c>
      <c r="FP332" s="473">
        <v>0</v>
      </c>
      <c r="FQ332" s="473">
        <v>0</v>
      </c>
      <c r="FR332" s="473">
        <v>0</v>
      </c>
      <c r="FS332" s="473">
        <v>0</v>
      </c>
      <c r="FT332" s="473">
        <v>0</v>
      </c>
      <c r="FU332" s="473">
        <v>0</v>
      </c>
      <c r="FV332" s="473">
        <v>92194</v>
      </c>
      <c r="FW332" s="473">
        <v>0</v>
      </c>
      <c r="FX332" s="473">
        <v>0</v>
      </c>
      <c r="FY332" s="473">
        <v>0</v>
      </c>
      <c r="FZ332" s="473">
        <v>0</v>
      </c>
      <c r="GA332" s="473">
        <v>0</v>
      </c>
      <c r="GB332" s="473">
        <v>0</v>
      </c>
      <c r="GC332" s="473">
        <v>0</v>
      </c>
      <c r="GD332" s="473">
        <v>0</v>
      </c>
      <c r="GE332" s="473">
        <v>0</v>
      </c>
      <c r="GF332" s="473">
        <v>104039.99999999999</v>
      </c>
      <c r="GG332" s="473">
        <v>0</v>
      </c>
      <c r="GH332" s="473">
        <v>0</v>
      </c>
      <c r="GI332" s="473">
        <v>0</v>
      </c>
      <c r="GJ332" s="473">
        <v>0</v>
      </c>
      <c r="GK332" s="473">
        <v>0</v>
      </c>
      <c r="GL332" s="473">
        <v>0</v>
      </c>
      <c r="GM332" s="473">
        <v>0</v>
      </c>
      <c r="GN332" s="473">
        <v>0</v>
      </c>
      <c r="GO332" s="473">
        <v>0</v>
      </c>
      <c r="GP332" s="473">
        <v>0</v>
      </c>
      <c r="GQ332" s="473">
        <v>0</v>
      </c>
      <c r="GR332" s="473">
        <v>0</v>
      </c>
      <c r="GS332" s="473">
        <v>0</v>
      </c>
      <c r="GT332" s="473">
        <v>0</v>
      </c>
      <c r="GU332" s="473">
        <v>0</v>
      </c>
      <c r="GV332" s="473">
        <v>0</v>
      </c>
      <c r="GW332" s="473">
        <v>0</v>
      </c>
      <c r="GX332" s="473">
        <v>0</v>
      </c>
      <c r="GY332" s="473">
        <v>0</v>
      </c>
      <c r="GZ332" s="473">
        <v>0</v>
      </c>
      <c r="HA332" s="473">
        <v>0</v>
      </c>
      <c r="HB332" s="473">
        <v>0</v>
      </c>
      <c r="HC332" s="473">
        <v>0</v>
      </c>
      <c r="HD332" s="473">
        <v>0</v>
      </c>
      <c r="HE332" s="473">
        <v>0</v>
      </c>
      <c r="HF332" s="473">
        <v>0</v>
      </c>
      <c r="HG332" s="473">
        <v>0</v>
      </c>
      <c r="HH332" s="473">
        <v>0</v>
      </c>
      <c r="HI332" s="473">
        <v>0</v>
      </c>
      <c r="HJ332" s="473">
        <v>0</v>
      </c>
      <c r="HK332" s="473">
        <v>0</v>
      </c>
      <c r="HL332" s="473">
        <v>0</v>
      </c>
      <c r="HM332" s="473">
        <v>0</v>
      </c>
      <c r="HN332" s="473">
        <v>0</v>
      </c>
      <c r="HO332" s="473">
        <v>0</v>
      </c>
      <c r="HP332" s="473">
        <v>0</v>
      </c>
      <c r="HQ332" s="473">
        <v>0</v>
      </c>
      <c r="HR332" s="473">
        <v>0</v>
      </c>
      <c r="HS332" s="473">
        <v>0</v>
      </c>
      <c r="HT332" s="473">
        <v>0</v>
      </c>
      <c r="HU332" s="473">
        <v>0</v>
      </c>
      <c r="HV332" s="473">
        <v>0</v>
      </c>
      <c r="HW332" s="473">
        <v>0</v>
      </c>
      <c r="HX332" s="473">
        <v>0</v>
      </c>
      <c r="HY332" s="473">
        <v>0</v>
      </c>
      <c r="HZ332" s="473">
        <v>0</v>
      </c>
      <c r="IA332" s="473">
        <v>0</v>
      </c>
      <c r="IB332" s="473">
        <v>0</v>
      </c>
      <c r="IC332" s="473">
        <v>0</v>
      </c>
      <c r="ID332" s="473">
        <v>0</v>
      </c>
      <c r="IE332" s="473">
        <v>0</v>
      </c>
      <c r="IF332" s="473">
        <v>0</v>
      </c>
      <c r="IG332" s="473">
        <v>0</v>
      </c>
      <c r="IH332" s="473">
        <v>0</v>
      </c>
      <c r="II332" s="473">
        <v>0</v>
      </c>
      <c r="IJ332" s="473">
        <v>0</v>
      </c>
      <c r="IK332" s="473">
        <v>0</v>
      </c>
      <c r="IL332" s="473">
        <v>0</v>
      </c>
      <c r="IM332" s="473">
        <v>0</v>
      </c>
      <c r="IN332" s="473">
        <v>0</v>
      </c>
      <c r="IO332" s="473">
        <v>0</v>
      </c>
      <c r="IP332" s="473">
        <v>0</v>
      </c>
      <c r="IQ332" s="473">
        <v>0</v>
      </c>
      <c r="IR332" s="473">
        <v>0</v>
      </c>
      <c r="IS332" s="473">
        <v>0</v>
      </c>
      <c r="IT332" s="473">
        <v>0</v>
      </c>
      <c r="IU332" s="473">
        <v>0</v>
      </c>
      <c r="IV332" s="473">
        <v>0</v>
      </c>
      <c r="IW332" s="473">
        <v>0</v>
      </c>
      <c r="IX332" s="473">
        <v>0</v>
      </c>
      <c r="IY332" s="473">
        <v>0</v>
      </c>
      <c r="IZ332" s="473">
        <v>0</v>
      </c>
      <c r="JA332" s="473">
        <v>0</v>
      </c>
      <c r="JB332" s="473">
        <v>0</v>
      </c>
      <c r="JC332" s="473">
        <v>0</v>
      </c>
      <c r="JD332" s="473">
        <v>0</v>
      </c>
      <c r="JE332" s="473">
        <v>0</v>
      </c>
      <c r="JF332" s="473">
        <v>0</v>
      </c>
      <c r="JG332" s="473">
        <v>0</v>
      </c>
      <c r="JH332" s="473">
        <v>0</v>
      </c>
      <c r="JI332" s="467" t="s">
        <v>1406</v>
      </c>
      <c r="JJ332" s="467" t="s">
        <v>1406</v>
      </c>
      <c r="JK332" s="395"/>
      <c r="JL332" s="395"/>
      <c r="JM332" s="395"/>
      <c r="JN332" s="395"/>
      <c r="JO332" s="395"/>
      <c r="JP332" s="395"/>
      <c r="JQ332" s="395"/>
      <c r="JR332" s="395"/>
      <c r="JS332" s="395"/>
      <c r="JT332" s="395"/>
      <c r="JU332" s="395"/>
      <c r="JV332" s="395"/>
      <c r="JW332" s="395"/>
      <c r="JX332" s="395"/>
      <c r="JY332" s="395"/>
      <c r="JZ332" s="395"/>
      <c r="KA332" s="395"/>
      <c r="KB332" s="395"/>
      <c r="KC332" s="395"/>
      <c r="KD332" s="395"/>
      <c r="KE332" s="395"/>
      <c r="KF332" s="395"/>
      <c r="KG332" s="395"/>
      <c r="KH332" s="395"/>
      <c r="KI332" s="395"/>
      <c r="KJ332" s="395"/>
      <c r="KK332" s="395"/>
      <c r="KL332" s="395"/>
      <c r="KM332" s="395"/>
      <c r="KN332" s="395"/>
      <c r="KO332" s="395"/>
      <c r="KP332" s="395"/>
      <c r="KQ332" s="395"/>
      <c r="KR332" s="395"/>
      <c r="KS332" s="395"/>
      <c r="KT332" s="395"/>
      <c r="KU332" s="395"/>
      <c r="KV332" s="395"/>
      <c r="KW332" s="395"/>
      <c r="KX332" s="395"/>
      <c r="KY332" s="395"/>
      <c r="KZ332" s="395"/>
      <c r="LA332" s="395"/>
      <c r="LB332" s="395"/>
      <c r="LC332" s="395"/>
      <c r="LD332" s="395"/>
      <c r="LE332" s="395"/>
      <c r="LF332" s="395"/>
      <c r="LG332" s="395"/>
      <c r="LH332" s="395"/>
      <c r="LI332" s="395"/>
      <c r="LJ332" s="395"/>
      <c r="LK332" s="395"/>
      <c r="LL332" s="395"/>
      <c r="LM332" s="395"/>
      <c r="LN332" s="395"/>
      <c r="LO332" s="395"/>
      <c r="LP332" s="395"/>
      <c r="LQ332" s="395"/>
      <c r="LR332" s="395"/>
      <c r="LS332" s="395"/>
      <c r="LT332" s="395"/>
      <c r="LU332" s="395"/>
      <c r="LV332" s="395"/>
      <c r="LW332" s="395"/>
      <c r="LX332" s="395"/>
      <c r="LY332" s="395"/>
      <c r="LZ332" s="395"/>
      <c r="MA332" s="395"/>
      <c r="MB332" s="395"/>
      <c r="MC332" s="395"/>
      <c r="MD332" s="395"/>
      <c r="ME332" s="395"/>
      <c r="MF332" s="395"/>
      <c r="MG332" s="395"/>
      <c r="MH332" s="395"/>
      <c r="MI332" s="395"/>
      <c r="MJ332" s="395"/>
      <c r="MK332" s="395"/>
      <c r="ML332" s="395"/>
      <c r="MM332" s="395"/>
      <c r="MN332" s="395"/>
      <c r="MO332" s="395"/>
      <c r="MP332" s="395"/>
      <c r="MQ332" s="395"/>
      <c r="MR332" s="395"/>
      <c r="MS332" s="395"/>
      <c r="MT332" s="395"/>
      <c r="MU332" s="395"/>
      <c r="MV332" s="395"/>
      <c r="MW332" s="395"/>
      <c r="MX332" s="395"/>
      <c r="MY332" s="395"/>
      <c r="MZ332" s="395"/>
      <c r="NA332" s="395"/>
      <c r="NB332" s="395"/>
      <c r="NC332" s="395"/>
      <c r="ND332" s="395"/>
      <c r="NE332" s="395"/>
      <c r="NF332" s="395"/>
      <c r="NG332" s="489"/>
      <c r="NH332" s="475">
        <v>1.9696429934765782</v>
      </c>
      <c r="NI332" s="475">
        <v>7.9368734065132198</v>
      </c>
      <c r="NJ332" s="475">
        <v>2.1237297825117936</v>
      </c>
      <c r="NK332" s="475">
        <v>2034.3818777092763</v>
      </c>
      <c r="NL332" s="475">
        <v>5.5620472910792165</v>
      </c>
      <c r="NM332" s="475">
        <v>7.4442999999999981E-2</v>
      </c>
      <c r="NN332" s="475">
        <v>0.21402499999999997</v>
      </c>
      <c r="NO332" s="475">
        <v>2.1713E-2</v>
      </c>
      <c r="NP332" s="475">
        <v>1.175820922338635E-2</v>
      </c>
      <c r="NQ332" s="475">
        <v>0.182027260736465</v>
      </c>
      <c r="NR332" s="475">
        <v>0.25302896742147202</v>
      </c>
      <c r="NS332" s="475">
        <v>0</v>
      </c>
      <c r="NT332" s="475">
        <v>4.3042902486825403</v>
      </c>
      <c r="NU332" s="475">
        <v>1.6187134010915025E-2</v>
      </c>
      <c r="NV332" s="475">
        <v>0</v>
      </c>
      <c r="NW332" s="475">
        <v>0.13311727005695601</v>
      </c>
      <c r="NX332" s="475">
        <v>0</v>
      </c>
      <c r="NY332" s="475">
        <v>0</v>
      </c>
      <c r="NZ332" s="475">
        <v>0.35489809172409548</v>
      </c>
      <c r="OA332" s="475">
        <v>2.0339956353659538E-2</v>
      </c>
      <c r="OB332" s="475">
        <v>0.25</v>
      </c>
      <c r="OC332" s="475">
        <v>0.40731998223900606</v>
      </c>
      <c r="OD332" s="475">
        <v>3.8420224712654157E-13</v>
      </c>
      <c r="OE332" s="475">
        <v>3.3401746427777235E-12</v>
      </c>
      <c r="OF332" s="475">
        <v>0.1099999964237213</v>
      </c>
      <c r="OG332" s="475">
        <v>6.9398912787437442E-2</v>
      </c>
      <c r="OH332" s="475">
        <v>0.34034687928593249</v>
      </c>
      <c r="OI332" s="475">
        <v>0.11</v>
      </c>
      <c r="OJ332" s="475">
        <v>4.4843000000000001E-2</v>
      </c>
      <c r="OK332" s="475">
        <v>5.6542575000000005E-2</v>
      </c>
      <c r="OL332" s="475">
        <v>0.73918862128853147</v>
      </c>
      <c r="OM332" s="475" t="s">
        <v>1395</v>
      </c>
      <c r="ON332" s="475">
        <v>1</v>
      </c>
      <c r="OO332" s="475">
        <v>321</v>
      </c>
      <c r="OP332" s="490"/>
      <c r="OQ332" s="491" t="s">
        <v>1395</v>
      </c>
      <c r="OR332" s="478" t="s">
        <v>1395</v>
      </c>
      <c r="OS332" s="479">
        <v>512618.99999999994</v>
      </c>
      <c r="OT332" s="479">
        <v>2037</v>
      </c>
      <c r="OU332" s="479" t="s">
        <v>1395</v>
      </c>
      <c r="OV332" s="479" t="s">
        <v>1395</v>
      </c>
      <c r="OW332" s="479">
        <v>0</v>
      </c>
      <c r="OX332" s="479">
        <v>1</v>
      </c>
      <c r="OY332" s="480">
        <v>1</v>
      </c>
      <c r="OZ332" s="480">
        <v>0.72739595297858162</v>
      </c>
      <c r="PA332" s="481"/>
      <c r="PB332" s="482">
        <v>1.9696429934765782</v>
      </c>
      <c r="PC332" s="483"/>
      <c r="PD332" s="478">
        <v>47.002864476679079</v>
      </c>
      <c r="PE332" s="479">
        <v>5.0614891325684464E-10</v>
      </c>
      <c r="PF332" s="479">
        <v>61.722690699376606</v>
      </c>
      <c r="PG332" s="480">
        <v>1.9696429934765782</v>
      </c>
      <c r="PH332" s="483"/>
      <c r="PI332" s="478">
        <v>1.9696429934765782</v>
      </c>
      <c r="PJ332" s="479">
        <v>173970</v>
      </c>
      <c r="PK332" s="479">
        <v>205</v>
      </c>
      <c r="PL332" s="479">
        <v>-4.4008275773358196E-2</v>
      </c>
      <c r="PM332" s="484">
        <v>36</v>
      </c>
      <c r="PN332" s="479">
        <v>5616</v>
      </c>
      <c r="PO332" s="485">
        <v>2034</v>
      </c>
      <c r="PP332" s="479">
        <v>33</v>
      </c>
      <c r="PQ332" s="479">
        <v>0</v>
      </c>
      <c r="PR332" s="486" t="s">
        <v>2258</v>
      </c>
      <c r="PS332" s="486" t="s">
        <v>1657</v>
      </c>
      <c r="PT332" s="479">
        <v>1</v>
      </c>
      <c r="PU332" s="487" t="s">
        <v>2257</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row>
    <row r="333" spans="1:457" x14ac:dyDescent="0.35">
      <c r="A333" s="459" t="s">
        <v>2259</v>
      </c>
      <c r="B333" s="460">
        <v>1.92563471770322</v>
      </c>
      <c r="C333" s="488">
        <f>NPV(About!A$94,'H2 Data'!AE$2:BH$2)/30*AB333+B333</f>
        <v>1.92563471770322</v>
      </c>
      <c r="D333" s="462" t="s">
        <v>1592</v>
      </c>
      <c r="E333" s="463" t="s">
        <v>2259</v>
      </c>
      <c r="F333" s="463" t="s">
        <v>1391</v>
      </c>
      <c r="G333" s="463" t="s">
        <v>1392</v>
      </c>
      <c r="H333" s="463" t="s">
        <v>2173</v>
      </c>
      <c r="I333" s="463" t="s">
        <v>2232</v>
      </c>
      <c r="J333" s="464">
        <v>2038</v>
      </c>
      <c r="K333" s="465">
        <v>220</v>
      </c>
      <c r="L333" s="466">
        <v>0.46</v>
      </c>
      <c r="M333" s="466">
        <v>2.3300000000000001E-2</v>
      </c>
      <c r="N333" s="466">
        <v>0.25</v>
      </c>
      <c r="O333" s="471">
        <v>0.11</v>
      </c>
      <c r="P333" s="465">
        <v>1</v>
      </c>
      <c r="Q333" s="465">
        <v>2</v>
      </c>
      <c r="R333" s="465">
        <v>30</v>
      </c>
      <c r="S333" s="467" t="s">
        <v>1395</v>
      </c>
      <c r="T333" s="468">
        <v>19880.000000000004</v>
      </c>
      <c r="U333" s="468">
        <v>195963</v>
      </c>
      <c r="V333" s="468">
        <v>68161</v>
      </c>
      <c r="W333" s="468">
        <v>5680</v>
      </c>
      <c r="X333" s="465">
        <v>0</v>
      </c>
      <c r="Y333" s="469" t="s">
        <v>2233</v>
      </c>
      <c r="Z333" s="470">
        <v>21.37</v>
      </c>
      <c r="AA333" s="469" t="s">
        <v>1397</v>
      </c>
      <c r="AB333" s="465">
        <v>0</v>
      </c>
      <c r="AC333" s="466">
        <v>0</v>
      </c>
      <c r="AD333" s="466">
        <v>0.7</v>
      </c>
      <c r="AE333" s="466">
        <v>0.7</v>
      </c>
      <c r="AF333" s="467" t="s">
        <v>1398</v>
      </c>
      <c r="AG333" s="465">
        <v>447.08</v>
      </c>
      <c r="AH333" s="465">
        <v>447.08</v>
      </c>
      <c r="AI333" s="465">
        <v>447.08</v>
      </c>
      <c r="AJ333" s="465">
        <v>30</v>
      </c>
      <c r="AK333" s="469" t="s">
        <v>1399</v>
      </c>
      <c r="AL333" s="466">
        <v>0.91</v>
      </c>
      <c r="AM333" s="466">
        <v>0.01</v>
      </c>
      <c r="AN333" s="469" t="s">
        <v>1400</v>
      </c>
      <c r="AO333" s="466"/>
      <c r="AP333" s="466"/>
      <c r="AQ333" s="466"/>
      <c r="AR333" s="466"/>
      <c r="AS333" s="466"/>
      <c r="AT333" s="466"/>
      <c r="AU333" s="466"/>
      <c r="AV333" s="466"/>
      <c r="AW333" s="466"/>
      <c r="AX333" s="466"/>
      <c r="AY333" s="466"/>
      <c r="AZ333" s="466"/>
      <c r="BA333" s="466"/>
      <c r="BB333" s="466"/>
      <c r="BC333" s="466"/>
      <c r="BD333" s="466"/>
      <c r="BE333" s="466"/>
      <c r="BF333" s="466"/>
      <c r="BG333" s="466"/>
      <c r="BH333" s="466"/>
      <c r="BI333" s="466"/>
      <c r="BJ333" s="466"/>
      <c r="BK333" s="466"/>
      <c r="BL333" s="466"/>
      <c r="BM333" s="466"/>
      <c r="BN333" s="466"/>
      <c r="BO333" s="466"/>
      <c r="BP333" s="466"/>
      <c r="BQ333" s="466"/>
      <c r="BR333" s="466"/>
      <c r="BS333" s="466"/>
      <c r="BT333" s="466"/>
      <c r="BU333" s="466"/>
      <c r="BV333" s="466"/>
      <c r="BW333" s="466"/>
      <c r="BX333" s="466"/>
      <c r="BY333" s="466"/>
      <c r="BZ333" s="466"/>
      <c r="CA333" s="466"/>
      <c r="CB333" s="466"/>
      <c r="CC333" s="466"/>
      <c r="CD333" s="466"/>
      <c r="CE333" s="466"/>
      <c r="CF333" s="466"/>
      <c r="CG333" s="466"/>
      <c r="CH333" s="466"/>
      <c r="CI333" s="466"/>
      <c r="CJ333" s="466"/>
      <c r="CK333" s="466"/>
      <c r="CL333" s="466"/>
      <c r="CM333" s="466"/>
      <c r="CN333" s="466"/>
      <c r="CO333" s="466"/>
      <c r="CP333" s="466"/>
      <c r="CQ333" s="466"/>
      <c r="CR333" s="466"/>
      <c r="CS333" s="466"/>
      <c r="CT333" s="466"/>
      <c r="CU333" s="466"/>
      <c r="CV333" s="466"/>
      <c r="CW333" s="466"/>
      <c r="CX333" s="466"/>
      <c r="CY333" s="466"/>
      <c r="CZ333" s="466"/>
      <c r="DA333" s="466"/>
      <c r="DB333" s="466"/>
      <c r="DC333" s="466"/>
      <c r="DD333" s="466"/>
      <c r="DE333" s="466"/>
      <c r="DF333" s="466"/>
      <c r="DG333" s="466"/>
      <c r="DH333" s="466"/>
      <c r="DI333" s="466"/>
      <c r="DJ333" s="466"/>
      <c r="DK333" s="466"/>
      <c r="DL333" s="466"/>
      <c r="DM333" s="466"/>
      <c r="DN333" s="466"/>
      <c r="DO333" s="466"/>
      <c r="DP333" s="466"/>
      <c r="DQ333" s="466"/>
      <c r="DR333" s="466"/>
      <c r="DS333" s="466"/>
      <c r="DT333" s="466"/>
      <c r="DU333" s="466"/>
      <c r="DV333" s="466"/>
      <c r="DW333" s="471"/>
      <c r="DX333" s="466"/>
      <c r="DY333" s="466"/>
      <c r="DZ333" s="466"/>
      <c r="EA333" s="466"/>
      <c r="EB333" s="466"/>
      <c r="EC333" s="466"/>
      <c r="ED333" s="466"/>
      <c r="EE333" s="466"/>
      <c r="EF333" s="466"/>
      <c r="EG333" s="466"/>
      <c r="EH333" s="466"/>
      <c r="EI333" s="466"/>
      <c r="EJ333" s="466"/>
      <c r="EK333" s="465"/>
      <c r="EL333" s="465"/>
      <c r="EM333" s="465"/>
      <c r="EN333" s="465"/>
      <c r="EO333" s="466"/>
      <c r="EP333" s="466"/>
      <c r="EQ333" s="466"/>
      <c r="ER333" s="465"/>
      <c r="ES333" s="465"/>
      <c r="ET333" s="465"/>
      <c r="EU333" s="465"/>
      <c r="EV333" s="465"/>
      <c r="EW333" s="467"/>
      <c r="EX333" s="467" t="s">
        <v>1401</v>
      </c>
      <c r="EY333" s="467">
        <v>0</v>
      </c>
      <c r="EZ333" s="467">
        <v>0</v>
      </c>
      <c r="FA333" s="467">
        <v>0</v>
      </c>
      <c r="FB333" s="469" t="s">
        <v>1402</v>
      </c>
      <c r="FC333" s="467">
        <v>100</v>
      </c>
      <c r="FD333" s="469" t="s">
        <v>2175</v>
      </c>
      <c r="FE333" s="467">
        <v>0</v>
      </c>
      <c r="FF333" s="469" t="s">
        <v>1404</v>
      </c>
      <c r="FG333" s="467">
        <v>0</v>
      </c>
      <c r="FH333" s="469" t="s">
        <v>1405</v>
      </c>
      <c r="FI333" s="467">
        <v>0</v>
      </c>
      <c r="FJ333" s="469" t="s">
        <v>1405</v>
      </c>
      <c r="FK333" s="467">
        <v>0</v>
      </c>
      <c r="FL333" s="472">
        <v>1</v>
      </c>
      <c r="FM333" s="473">
        <v>0</v>
      </c>
      <c r="FN333" s="473">
        <v>0</v>
      </c>
      <c r="FO333" s="473">
        <v>0</v>
      </c>
      <c r="FP333" s="473">
        <v>0</v>
      </c>
      <c r="FQ333" s="473">
        <v>0</v>
      </c>
      <c r="FR333" s="473">
        <v>0</v>
      </c>
      <c r="FS333" s="473">
        <v>0</v>
      </c>
      <c r="FT333" s="473">
        <v>0</v>
      </c>
      <c r="FU333" s="473">
        <v>0</v>
      </c>
      <c r="FV333" s="473">
        <v>91392.000000000015</v>
      </c>
      <c r="FW333" s="473">
        <v>0</v>
      </c>
      <c r="FX333" s="473">
        <v>0</v>
      </c>
      <c r="FY333" s="473">
        <v>0</v>
      </c>
      <c r="FZ333" s="473">
        <v>0</v>
      </c>
      <c r="GA333" s="473">
        <v>0</v>
      </c>
      <c r="GB333" s="473">
        <v>0</v>
      </c>
      <c r="GC333" s="473">
        <v>0</v>
      </c>
      <c r="GD333" s="473">
        <v>0</v>
      </c>
      <c r="GE333" s="473">
        <v>0</v>
      </c>
      <c r="GF333" s="473">
        <v>106152.00000000001</v>
      </c>
      <c r="GG333" s="473">
        <v>0</v>
      </c>
      <c r="GH333" s="473">
        <v>0</v>
      </c>
      <c r="GI333" s="473">
        <v>0</v>
      </c>
      <c r="GJ333" s="473">
        <v>0</v>
      </c>
      <c r="GK333" s="473">
        <v>0</v>
      </c>
      <c r="GL333" s="473">
        <v>0</v>
      </c>
      <c r="GM333" s="473">
        <v>0</v>
      </c>
      <c r="GN333" s="473">
        <v>0</v>
      </c>
      <c r="GO333" s="473">
        <v>0</v>
      </c>
      <c r="GP333" s="473">
        <v>0</v>
      </c>
      <c r="GQ333" s="473">
        <v>0</v>
      </c>
      <c r="GR333" s="473">
        <v>0</v>
      </c>
      <c r="GS333" s="473">
        <v>0</v>
      </c>
      <c r="GT333" s="473">
        <v>0</v>
      </c>
      <c r="GU333" s="473">
        <v>0</v>
      </c>
      <c r="GV333" s="473">
        <v>0</v>
      </c>
      <c r="GW333" s="473">
        <v>0</v>
      </c>
      <c r="GX333" s="473">
        <v>0</v>
      </c>
      <c r="GY333" s="473">
        <v>0</v>
      </c>
      <c r="GZ333" s="473">
        <v>0</v>
      </c>
      <c r="HA333" s="473">
        <v>0</v>
      </c>
      <c r="HB333" s="473">
        <v>0</v>
      </c>
      <c r="HC333" s="473">
        <v>0</v>
      </c>
      <c r="HD333" s="473">
        <v>0</v>
      </c>
      <c r="HE333" s="473">
        <v>0</v>
      </c>
      <c r="HF333" s="473">
        <v>0</v>
      </c>
      <c r="HG333" s="473">
        <v>0</v>
      </c>
      <c r="HH333" s="473">
        <v>0</v>
      </c>
      <c r="HI333" s="473">
        <v>0</v>
      </c>
      <c r="HJ333" s="473">
        <v>0</v>
      </c>
      <c r="HK333" s="473">
        <v>0</v>
      </c>
      <c r="HL333" s="473">
        <v>0</v>
      </c>
      <c r="HM333" s="473">
        <v>0</v>
      </c>
      <c r="HN333" s="473">
        <v>0</v>
      </c>
      <c r="HO333" s="473">
        <v>0</v>
      </c>
      <c r="HP333" s="473">
        <v>0</v>
      </c>
      <c r="HQ333" s="473">
        <v>0</v>
      </c>
      <c r="HR333" s="473">
        <v>0</v>
      </c>
      <c r="HS333" s="473">
        <v>0</v>
      </c>
      <c r="HT333" s="473">
        <v>0</v>
      </c>
      <c r="HU333" s="473">
        <v>0</v>
      </c>
      <c r="HV333" s="473">
        <v>0</v>
      </c>
      <c r="HW333" s="473">
        <v>0</v>
      </c>
      <c r="HX333" s="473">
        <v>0</v>
      </c>
      <c r="HY333" s="473">
        <v>0</v>
      </c>
      <c r="HZ333" s="473">
        <v>0</v>
      </c>
      <c r="IA333" s="473">
        <v>0</v>
      </c>
      <c r="IB333" s="473">
        <v>0</v>
      </c>
      <c r="IC333" s="473">
        <v>0</v>
      </c>
      <c r="ID333" s="473">
        <v>0</v>
      </c>
      <c r="IE333" s="473">
        <v>0</v>
      </c>
      <c r="IF333" s="473">
        <v>0</v>
      </c>
      <c r="IG333" s="473">
        <v>0</v>
      </c>
      <c r="IH333" s="473">
        <v>0</v>
      </c>
      <c r="II333" s="473">
        <v>0</v>
      </c>
      <c r="IJ333" s="473">
        <v>0</v>
      </c>
      <c r="IK333" s="473">
        <v>0</v>
      </c>
      <c r="IL333" s="473">
        <v>0</v>
      </c>
      <c r="IM333" s="473">
        <v>0</v>
      </c>
      <c r="IN333" s="473">
        <v>0</v>
      </c>
      <c r="IO333" s="473">
        <v>0</v>
      </c>
      <c r="IP333" s="473">
        <v>0</v>
      </c>
      <c r="IQ333" s="473">
        <v>0</v>
      </c>
      <c r="IR333" s="473">
        <v>0</v>
      </c>
      <c r="IS333" s="473">
        <v>0</v>
      </c>
      <c r="IT333" s="473">
        <v>0</v>
      </c>
      <c r="IU333" s="473">
        <v>0</v>
      </c>
      <c r="IV333" s="473">
        <v>0</v>
      </c>
      <c r="IW333" s="473">
        <v>0</v>
      </c>
      <c r="IX333" s="473">
        <v>0</v>
      </c>
      <c r="IY333" s="473">
        <v>0</v>
      </c>
      <c r="IZ333" s="473">
        <v>0</v>
      </c>
      <c r="JA333" s="473">
        <v>0</v>
      </c>
      <c r="JB333" s="473">
        <v>0</v>
      </c>
      <c r="JC333" s="473">
        <v>0</v>
      </c>
      <c r="JD333" s="473">
        <v>0</v>
      </c>
      <c r="JE333" s="473">
        <v>0</v>
      </c>
      <c r="JF333" s="473">
        <v>0</v>
      </c>
      <c r="JG333" s="473">
        <v>0</v>
      </c>
      <c r="JH333" s="473">
        <v>0</v>
      </c>
      <c r="JI333" s="467" t="s">
        <v>1406</v>
      </c>
      <c r="JJ333" s="467" t="s">
        <v>1406</v>
      </c>
      <c r="JK333" s="395"/>
      <c r="JL333" s="395"/>
      <c r="JM333" s="395"/>
      <c r="JN333" s="395"/>
      <c r="JO333" s="395"/>
      <c r="JP333" s="395"/>
      <c r="JQ333" s="395"/>
      <c r="JR333" s="395"/>
      <c r="JS333" s="395"/>
      <c r="JT333" s="395"/>
      <c r="JU333" s="395"/>
      <c r="JV333" s="395"/>
      <c r="JW333" s="395"/>
      <c r="JX333" s="395"/>
      <c r="JY333" s="395"/>
      <c r="JZ333" s="395"/>
      <c r="KA333" s="395"/>
      <c r="KB333" s="395"/>
      <c r="KC333" s="395"/>
      <c r="KD333" s="395"/>
      <c r="KE333" s="395"/>
      <c r="KF333" s="395"/>
      <c r="KG333" s="395"/>
      <c r="KH333" s="395"/>
      <c r="KI333" s="395"/>
      <c r="KJ333" s="395"/>
      <c r="KK333" s="395"/>
      <c r="KL333" s="395"/>
      <c r="KM333" s="395"/>
      <c r="KN333" s="395"/>
      <c r="KO333" s="395"/>
      <c r="KP333" s="395"/>
      <c r="KQ333" s="395"/>
      <c r="KR333" s="395"/>
      <c r="KS333" s="395"/>
      <c r="KT333" s="395"/>
      <c r="KU333" s="395"/>
      <c r="KV333" s="395"/>
      <c r="KW333" s="395"/>
      <c r="KX333" s="395"/>
      <c r="KY333" s="395"/>
      <c r="KZ333" s="395"/>
      <c r="LA333" s="395"/>
      <c r="LB333" s="395"/>
      <c r="LC333" s="395"/>
      <c r="LD333" s="395"/>
      <c r="LE333" s="395"/>
      <c r="LF333" s="395"/>
      <c r="LG333" s="395"/>
      <c r="LH333" s="395"/>
      <c r="LI333" s="395"/>
      <c r="LJ333" s="395"/>
      <c r="LK333" s="395"/>
      <c r="LL333" s="395"/>
      <c r="LM333" s="395"/>
      <c r="LN333" s="395"/>
      <c r="LO333" s="395"/>
      <c r="LP333" s="395"/>
      <c r="LQ333" s="395"/>
      <c r="LR333" s="395"/>
      <c r="LS333" s="395"/>
      <c r="LT333" s="395"/>
      <c r="LU333" s="395"/>
      <c r="LV333" s="395"/>
      <c r="LW333" s="395"/>
      <c r="LX333" s="395"/>
      <c r="LY333" s="395"/>
      <c r="LZ333" s="395"/>
      <c r="MA333" s="395"/>
      <c r="MB333" s="395"/>
      <c r="MC333" s="395"/>
      <c r="MD333" s="395"/>
      <c r="ME333" s="395"/>
      <c r="MF333" s="395"/>
      <c r="MG333" s="395"/>
      <c r="MH333" s="395"/>
      <c r="MI333" s="395"/>
      <c r="MJ333" s="395"/>
      <c r="MK333" s="395"/>
      <c r="ML333" s="395"/>
      <c r="MM333" s="395"/>
      <c r="MN333" s="395"/>
      <c r="MO333" s="395"/>
      <c r="MP333" s="395"/>
      <c r="MQ333" s="395"/>
      <c r="MR333" s="395"/>
      <c r="MS333" s="395"/>
      <c r="MT333" s="395"/>
      <c r="MU333" s="395"/>
      <c r="MV333" s="395"/>
      <c r="MW333" s="395"/>
      <c r="MX333" s="395"/>
      <c r="MY333" s="395"/>
      <c r="MZ333" s="395"/>
      <c r="NA333" s="395"/>
      <c r="NB333" s="395"/>
      <c r="NC333" s="395"/>
      <c r="ND333" s="395"/>
      <c r="NE333" s="395"/>
      <c r="NF333" s="395"/>
      <c r="NG333" s="489"/>
      <c r="NH333" s="475">
        <v>1.92563471770322</v>
      </c>
      <c r="NI333" s="475">
        <v>7.759537658456896</v>
      </c>
      <c r="NJ333" s="475">
        <v>2.1170130410654973</v>
      </c>
      <c r="NK333" s="475">
        <v>2041.0807378569807</v>
      </c>
      <c r="NL333" s="475">
        <v>5.4606738765151448</v>
      </c>
      <c r="NM333" s="475">
        <v>6.8160999999999999E-2</v>
      </c>
      <c r="NN333" s="475">
        <v>0.195963</v>
      </c>
      <c r="NO333" s="475">
        <v>1.9880000000000005E-2</v>
      </c>
      <c r="NP333" s="475">
        <v>1.0733196701352197E-2</v>
      </c>
      <c r="NQ333" s="475">
        <v>0.16608466575169631</v>
      </c>
      <c r="NR333" s="475">
        <v>0.23165773516230909</v>
      </c>
      <c r="NS333" s="475">
        <v>0</v>
      </c>
      <c r="NT333" s="475">
        <v>4.3044239871000212</v>
      </c>
      <c r="NU333" s="475">
        <v>1.6570552810794354E-2</v>
      </c>
      <c r="NV333" s="475">
        <v>0</v>
      </c>
      <c r="NW333" s="475">
        <v>0.12275478392258093</v>
      </c>
      <c r="NX333" s="475">
        <v>0</v>
      </c>
      <c r="NY333" s="475">
        <v>0</v>
      </c>
      <c r="NZ333" s="475">
        <v>0.3276277583650386</v>
      </c>
      <c r="OA333" s="475">
        <v>2.03399979216028E-2</v>
      </c>
      <c r="OB333" s="475">
        <v>0.25</v>
      </c>
      <c r="OC333" s="475">
        <v>0.37403013371835792</v>
      </c>
      <c r="OD333" s="475">
        <v>1.1713713795384216E-13</v>
      </c>
      <c r="OE333" s="475">
        <v>1.0183659800201898E-12</v>
      </c>
      <c r="OF333" s="475">
        <v>0.1099999964237213</v>
      </c>
      <c r="OG333" s="475">
        <v>6.9512394070625302E-2</v>
      </c>
      <c r="OH333" s="475">
        <v>0.34102729734784604</v>
      </c>
      <c r="OI333" s="475">
        <v>0.11</v>
      </c>
      <c r="OJ333" s="475">
        <v>4.4707999999999998E-2</v>
      </c>
      <c r="OK333" s="475">
        <v>5.6471700000000007E-2</v>
      </c>
      <c r="OL333" s="475">
        <v>0.72445197142218476</v>
      </c>
      <c r="OM333" s="475" t="s">
        <v>1395</v>
      </c>
      <c r="ON333" s="475">
        <v>1</v>
      </c>
      <c r="OO333" s="475">
        <v>322</v>
      </c>
      <c r="OP333" s="490"/>
      <c r="OQ333" s="491" t="s">
        <v>1395</v>
      </c>
      <c r="OR333" s="478" t="s">
        <v>1395</v>
      </c>
      <c r="OS333" s="479">
        <v>487228</v>
      </c>
      <c r="OT333" s="479">
        <v>2038</v>
      </c>
      <c r="OU333" s="479" t="s">
        <v>1395</v>
      </c>
      <c r="OV333" s="479" t="s">
        <v>1395</v>
      </c>
      <c r="OW333" s="479">
        <v>0</v>
      </c>
      <c r="OX333" s="479">
        <v>1</v>
      </c>
      <c r="OY333" s="480">
        <v>1</v>
      </c>
      <c r="OZ333" s="480">
        <v>0.7128956813798083</v>
      </c>
      <c r="PA333" s="481"/>
      <c r="PB333" s="482">
        <v>1.92563471770322</v>
      </c>
      <c r="PC333" s="483"/>
      <c r="PD333" s="478">
        <v>45.26439669219296</v>
      </c>
      <c r="PE333" s="479">
        <v>1.6230659320808059E-10</v>
      </c>
      <c r="PF333" s="479">
        <v>59.612710903584912</v>
      </c>
      <c r="PG333" s="480">
        <v>1.92563471770322</v>
      </c>
      <c r="PH333" s="483"/>
      <c r="PI333" s="478">
        <v>1.92563471770322</v>
      </c>
      <c r="PJ333" s="479">
        <v>174190</v>
      </c>
      <c r="PK333" s="479">
        <v>220</v>
      </c>
      <c r="PL333" s="479">
        <v>-3.8968584432648834E-2</v>
      </c>
      <c r="PM333" s="484">
        <v>36</v>
      </c>
      <c r="PN333" s="479">
        <v>5580</v>
      </c>
      <c r="PO333" s="485">
        <v>2035</v>
      </c>
      <c r="PP333" s="479">
        <v>33</v>
      </c>
      <c r="PQ333" s="479">
        <v>0</v>
      </c>
      <c r="PR333" s="486" t="s">
        <v>2260</v>
      </c>
      <c r="PS333" s="486" t="s">
        <v>1657</v>
      </c>
      <c r="PT333" s="479">
        <v>1</v>
      </c>
      <c r="PU333" s="487" t="s">
        <v>2259</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row>
    <row r="334" spans="1:457" x14ac:dyDescent="0.35">
      <c r="A334" s="459" t="s">
        <v>2261</v>
      </c>
      <c r="B334" s="460">
        <v>1.8866661332705712</v>
      </c>
      <c r="C334" s="488">
        <f>NPV(About!A$94,'H2 Data'!AE$2:BH$2)/30*AB334+B334</f>
        <v>1.8866661332705712</v>
      </c>
      <c r="D334" s="462" t="s">
        <v>1592</v>
      </c>
      <c r="E334" s="463" t="s">
        <v>2261</v>
      </c>
      <c r="F334" s="463" t="s">
        <v>1391</v>
      </c>
      <c r="G334" s="463" t="s">
        <v>1392</v>
      </c>
      <c r="H334" s="463" t="s">
        <v>2173</v>
      </c>
      <c r="I334" s="463" t="s">
        <v>2232</v>
      </c>
      <c r="J334" s="464">
        <v>2039</v>
      </c>
      <c r="K334" s="465">
        <v>235</v>
      </c>
      <c r="L334" s="466">
        <v>0.47</v>
      </c>
      <c r="M334" s="466">
        <v>2.3300000000000001E-2</v>
      </c>
      <c r="N334" s="466">
        <v>0.25</v>
      </c>
      <c r="O334" s="471">
        <v>0.11</v>
      </c>
      <c r="P334" s="465">
        <v>1</v>
      </c>
      <c r="Q334" s="465">
        <v>2</v>
      </c>
      <c r="R334" s="465">
        <v>30</v>
      </c>
      <c r="S334" s="467" t="s">
        <v>1395</v>
      </c>
      <c r="T334" s="468">
        <v>18706</v>
      </c>
      <c r="U334" s="468">
        <v>184385</v>
      </c>
      <c r="V334" s="468">
        <v>64134.000000000007</v>
      </c>
      <c r="W334" s="468">
        <v>5345</v>
      </c>
      <c r="X334" s="465">
        <v>0</v>
      </c>
      <c r="Y334" s="469" t="s">
        <v>2233</v>
      </c>
      <c r="Z334" s="470">
        <v>21.44</v>
      </c>
      <c r="AA334" s="469" t="s">
        <v>1397</v>
      </c>
      <c r="AB334" s="465">
        <v>0</v>
      </c>
      <c r="AC334" s="466">
        <v>0</v>
      </c>
      <c r="AD334" s="466">
        <v>0.7</v>
      </c>
      <c r="AE334" s="466">
        <v>0.7</v>
      </c>
      <c r="AF334" s="467" t="s">
        <v>1398</v>
      </c>
      <c r="AG334" s="465">
        <v>445.83</v>
      </c>
      <c r="AH334" s="465">
        <v>445.83</v>
      </c>
      <c r="AI334" s="465">
        <v>445.83</v>
      </c>
      <c r="AJ334" s="465">
        <v>30</v>
      </c>
      <c r="AK334" s="469" t="s">
        <v>1399</v>
      </c>
      <c r="AL334" s="466">
        <v>0.91</v>
      </c>
      <c r="AM334" s="466">
        <v>0.01</v>
      </c>
      <c r="AN334" s="469" t="s">
        <v>1400</v>
      </c>
      <c r="AO334" s="466"/>
      <c r="AP334" s="466"/>
      <c r="AQ334" s="466"/>
      <c r="AR334" s="466"/>
      <c r="AS334" s="466"/>
      <c r="AT334" s="466"/>
      <c r="AU334" s="466"/>
      <c r="AV334" s="466"/>
      <c r="AW334" s="466"/>
      <c r="AX334" s="466"/>
      <c r="AY334" s="466"/>
      <c r="AZ334" s="466"/>
      <c r="BA334" s="466"/>
      <c r="BB334" s="466"/>
      <c r="BC334" s="466"/>
      <c r="BD334" s="466"/>
      <c r="BE334" s="466"/>
      <c r="BF334" s="466"/>
      <c r="BG334" s="466"/>
      <c r="BH334" s="466"/>
      <c r="BI334" s="466"/>
      <c r="BJ334" s="466"/>
      <c r="BK334" s="466"/>
      <c r="BL334" s="466"/>
      <c r="BM334" s="466"/>
      <c r="BN334" s="466"/>
      <c r="BO334" s="466"/>
      <c r="BP334" s="466"/>
      <c r="BQ334" s="466"/>
      <c r="BR334" s="466"/>
      <c r="BS334" s="466"/>
      <c r="BT334" s="466"/>
      <c r="BU334" s="466"/>
      <c r="BV334" s="466"/>
      <c r="BW334" s="466"/>
      <c r="BX334" s="466"/>
      <c r="BY334" s="466"/>
      <c r="BZ334" s="466"/>
      <c r="CA334" s="466"/>
      <c r="CB334" s="466"/>
      <c r="CC334" s="466"/>
      <c r="CD334" s="466"/>
      <c r="CE334" s="466"/>
      <c r="CF334" s="466"/>
      <c r="CG334" s="466"/>
      <c r="CH334" s="466"/>
      <c r="CI334" s="466"/>
      <c r="CJ334" s="466"/>
      <c r="CK334" s="466"/>
      <c r="CL334" s="466"/>
      <c r="CM334" s="466"/>
      <c r="CN334" s="466"/>
      <c r="CO334" s="466"/>
      <c r="CP334" s="466"/>
      <c r="CQ334" s="466"/>
      <c r="CR334" s="466"/>
      <c r="CS334" s="466"/>
      <c r="CT334" s="466"/>
      <c r="CU334" s="466"/>
      <c r="CV334" s="466"/>
      <c r="CW334" s="466"/>
      <c r="CX334" s="466"/>
      <c r="CY334" s="466"/>
      <c r="CZ334" s="466"/>
      <c r="DA334" s="466"/>
      <c r="DB334" s="466"/>
      <c r="DC334" s="466"/>
      <c r="DD334" s="466"/>
      <c r="DE334" s="466"/>
      <c r="DF334" s="466"/>
      <c r="DG334" s="466"/>
      <c r="DH334" s="466"/>
      <c r="DI334" s="466"/>
      <c r="DJ334" s="466"/>
      <c r="DK334" s="466"/>
      <c r="DL334" s="466"/>
      <c r="DM334" s="466"/>
      <c r="DN334" s="466"/>
      <c r="DO334" s="466"/>
      <c r="DP334" s="466"/>
      <c r="DQ334" s="466"/>
      <c r="DR334" s="466"/>
      <c r="DS334" s="466"/>
      <c r="DT334" s="466"/>
      <c r="DU334" s="466"/>
      <c r="DV334" s="466"/>
      <c r="DW334" s="471"/>
      <c r="DX334" s="466"/>
      <c r="DY334" s="466"/>
      <c r="DZ334" s="466"/>
      <c r="EA334" s="466"/>
      <c r="EB334" s="466"/>
      <c r="EC334" s="466"/>
      <c r="ED334" s="466"/>
      <c r="EE334" s="466"/>
      <c r="EF334" s="466"/>
      <c r="EG334" s="466"/>
      <c r="EH334" s="466"/>
      <c r="EI334" s="466"/>
      <c r="EJ334" s="466"/>
      <c r="EK334" s="465"/>
      <c r="EL334" s="465"/>
      <c r="EM334" s="465"/>
      <c r="EN334" s="465"/>
      <c r="EO334" s="466"/>
      <c r="EP334" s="466"/>
      <c r="EQ334" s="466"/>
      <c r="ER334" s="465"/>
      <c r="ES334" s="465"/>
      <c r="ET334" s="465"/>
      <c r="EU334" s="465"/>
      <c r="EV334" s="465"/>
      <c r="EW334" s="467"/>
      <c r="EX334" s="467" t="s">
        <v>1401</v>
      </c>
      <c r="EY334" s="467">
        <v>0</v>
      </c>
      <c r="EZ334" s="467">
        <v>0</v>
      </c>
      <c r="FA334" s="467">
        <v>0</v>
      </c>
      <c r="FB334" s="469" t="s">
        <v>1402</v>
      </c>
      <c r="FC334" s="467">
        <v>100</v>
      </c>
      <c r="FD334" s="469" t="s">
        <v>2175</v>
      </c>
      <c r="FE334" s="467">
        <v>0</v>
      </c>
      <c r="FF334" s="469" t="s">
        <v>1404</v>
      </c>
      <c r="FG334" s="467">
        <v>0</v>
      </c>
      <c r="FH334" s="469" t="s">
        <v>1405</v>
      </c>
      <c r="FI334" s="467">
        <v>0</v>
      </c>
      <c r="FJ334" s="469" t="s">
        <v>1405</v>
      </c>
      <c r="FK334" s="467">
        <v>0</v>
      </c>
      <c r="FL334" s="472">
        <v>1</v>
      </c>
      <c r="FM334" s="473">
        <v>0</v>
      </c>
      <c r="FN334" s="473">
        <v>0</v>
      </c>
      <c r="FO334" s="473">
        <v>0</v>
      </c>
      <c r="FP334" s="473">
        <v>0</v>
      </c>
      <c r="FQ334" s="473">
        <v>0</v>
      </c>
      <c r="FR334" s="473">
        <v>0</v>
      </c>
      <c r="FS334" s="473">
        <v>0</v>
      </c>
      <c r="FT334" s="473">
        <v>0</v>
      </c>
      <c r="FU334" s="473">
        <v>0</v>
      </c>
      <c r="FV334" s="473">
        <v>90796</v>
      </c>
      <c r="FW334" s="473">
        <v>0</v>
      </c>
      <c r="FX334" s="473">
        <v>0</v>
      </c>
      <c r="FY334" s="473">
        <v>0</v>
      </c>
      <c r="FZ334" s="473">
        <v>0</v>
      </c>
      <c r="GA334" s="473">
        <v>0</v>
      </c>
      <c r="GB334" s="473">
        <v>0</v>
      </c>
      <c r="GC334" s="473">
        <v>0</v>
      </c>
      <c r="GD334" s="473">
        <v>0</v>
      </c>
      <c r="GE334" s="473">
        <v>0</v>
      </c>
      <c r="GF334" s="473">
        <v>108307</v>
      </c>
      <c r="GG334" s="473">
        <v>0</v>
      </c>
      <c r="GH334" s="473">
        <v>0</v>
      </c>
      <c r="GI334" s="473">
        <v>0</v>
      </c>
      <c r="GJ334" s="473">
        <v>0</v>
      </c>
      <c r="GK334" s="473">
        <v>0</v>
      </c>
      <c r="GL334" s="473">
        <v>0</v>
      </c>
      <c r="GM334" s="473">
        <v>0</v>
      </c>
      <c r="GN334" s="473">
        <v>0</v>
      </c>
      <c r="GO334" s="473">
        <v>0</v>
      </c>
      <c r="GP334" s="473">
        <v>0</v>
      </c>
      <c r="GQ334" s="473">
        <v>0</v>
      </c>
      <c r="GR334" s="473">
        <v>0</v>
      </c>
      <c r="GS334" s="473">
        <v>0</v>
      </c>
      <c r="GT334" s="473">
        <v>0</v>
      </c>
      <c r="GU334" s="473">
        <v>0</v>
      </c>
      <c r="GV334" s="473">
        <v>0</v>
      </c>
      <c r="GW334" s="473">
        <v>0</v>
      </c>
      <c r="GX334" s="473">
        <v>0</v>
      </c>
      <c r="GY334" s="473">
        <v>0</v>
      </c>
      <c r="GZ334" s="473">
        <v>0</v>
      </c>
      <c r="HA334" s="473">
        <v>0</v>
      </c>
      <c r="HB334" s="473">
        <v>0</v>
      </c>
      <c r="HC334" s="473">
        <v>0</v>
      </c>
      <c r="HD334" s="473">
        <v>0</v>
      </c>
      <c r="HE334" s="473">
        <v>0</v>
      </c>
      <c r="HF334" s="473">
        <v>0</v>
      </c>
      <c r="HG334" s="473">
        <v>0</v>
      </c>
      <c r="HH334" s="473">
        <v>0</v>
      </c>
      <c r="HI334" s="473">
        <v>0</v>
      </c>
      <c r="HJ334" s="473">
        <v>0</v>
      </c>
      <c r="HK334" s="473">
        <v>0</v>
      </c>
      <c r="HL334" s="473">
        <v>0</v>
      </c>
      <c r="HM334" s="473">
        <v>0</v>
      </c>
      <c r="HN334" s="473">
        <v>0</v>
      </c>
      <c r="HO334" s="473">
        <v>0</v>
      </c>
      <c r="HP334" s="473">
        <v>0</v>
      </c>
      <c r="HQ334" s="473">
        <v>0</v>
      </c>
      <c r="HR334" s="473">
        <v>0</v>
      </c>
      <c r="HS334" s="473">
        <v>0</v>
      </c>
      <c r="HT334" s="473">
        <v>0</v>
      </c>
      <c r="HU334" s="473">
        <v>0</v>
      </c>
      <c r="HV334" s="473">
        <v>0</v>
      </c>
      <c r="HW334" s="473">
        <v>0</v>
      </c>
      <c r="HX334" s="473">
        <v>0</v>
      </c>
      <c r="HY334" s="473">
        <v>0</v>
      </c>
      <c r="HZ334" s="473">
        <v>0</v>
      </c>
      <c r="IA334" s="473">
        <v>0</v>
      </c>
      <c r="IB334" s="473">
        <v>0</v>
      </c>
      <c r="IC334" s="473">
        <v>0</v>
      </c>
      <c r="ID334" s="473">
        <v>0</v>
      </c>
      <c r="IE334" s="473">
        <v>0</v>
      </c>
      <c r="IF334" s="473">
        <v>0</v>
      </c>
      <c r="IG334" s="473">
        <v>0</v>
      </c>
      <c r="IH334" s="473">
        <v>0</v>
      </c>
      <c r="II334" s="473">
        <v>0</v>
      </c>
      <c r="IJ334" s="473">
        <v>0</v>
      </c>
      <c r="IK334" s="473">
        <v>0</v>
      </c>
      <c r="IL334" s="473">
        <v>0</v>
      </c>
      <c r="IM334" s="473">
        <v>0</v>
      </c>
      <c r="IN334" s="473">
        <v>0</v>
      </c>
      <c r="IO334" s="473">
        <v>0</v>
      </c>
      <c r="IP334" s="473">
        <v>0</v>
      </c>
      <c r="IQ334" s="473">
        <v>0</v>
      </c>
      <c r="IR334" s="473">
        <v>0</v>
      </c>
      <c r="IS334" s="473">
        <v>0</v>
      </c>
      <c r="IT334" s="473">
        <v>0</v>
      </c>
      <c r="IU334" s="473">
        <v>0</v>
      </c>
      <c r="IV334" s="473">
        <v>0</v>
      </c>
      <c r="IW334" s="473">
        <v>0</v>
      </c>
      <c r="IX334" s="473">
        <v>0</v>
      </c>
      <c r="IY334" s="473">
        <v>0</v>
      </c>
      <c r="IZ334" s="473">
        <v>0</v>
      </c>
      <c r="JA334" s="473">
        <v>0</v>
      </c>
      <c r="JB334" s="473">
        <v>0</v>
      </c>
      <c r="JC334" s="473">
        <v>0</v>
      </c>
      <c r="JD334" s="473">
        <v>0</v>
      </c>
      <c r="JE334" s="473">
        <v>0</v>
      </c>
      <c r="JF334" s="473">
        <v>0</v>
      </c>
      <c r="JG334" s="473">
        <v>0</v>
      </c>
      <c r="JH334" s="473">
        <v>0</v>
      </c>
      <c r="JI334" s="467" t="s">
        <v>1406</v>
      </c>
      <c r="JJ334" s="467" t="s">
        <v>1406</v>
      </c>
      <c r="JK334" s="395"/>
      <c r="JL334" s="395"/>
      <c r="JM334" s="395"/>
      <c r="JN334" s="395"/>
      <c r="JO334" s="395"/>
      <c r="JP334" s="395"/>
      <c r="JQ334" s="395"/>
      <c r="JR334" s="395"/>
      <c r="JS334" s="395"/>
      <c r="JT334" s="395"/>
      <c r="JU334" s="395"/>
      <c r="JV334" s="395"/>
      <c r="JW334" s="395"/>
      <c r="JX334" s="395"/>
      <c r="JY334" s="395"/>
      <c r="JZ334" s="395"/>
      <c r="KA334" s="395"/>
      <c r="KB334" s="395"/>
      <c r="KC334" s="395"/>
      <c r="KD334" s="395"/>
      <c r="KE334" s="395"/>
      <c r="KF334" s="395"/>
      <c r="KG334" s="395"/>
      <c r="KH334" s="395"/>
      <c r="KI334" s="395"/>
      <c r="KJ334" s="395"/>
      <c r="KK334" s="395"/>
      <c r="KL334" s="395"/>
      <c r="KM334" s="395"/>
      <c r="KN334" s="395"/>
      <c r="KO334" s="395"/>
      <c r="KP334" s="395"/>
      <c r="KQ334" s="395"/>
      <c r="KR334" s="395"/>
      <c r="KS334" s="395"/>
      <c r="KT334" s="395"/>
      <c r="KU334" s="395"/>
      <c r="KV334" s="395"/>
      <c r="KW334" s="395"/>
      <c r="KX334" s="395"/>
      <c r="KY334" s="395"/>
      <c r="KZ334" s="395"/>
      <c r="LA334" s="395"/>
      <c r="LB334" s="395"/>
      <c r="LC334" s="395"/>
      <c r="LD334" s="395"/>
      <c r="LE334" s="395"/>
      <c r="LF334" s="395"/>
      <c r="LG334" s="395"/>
      <c r="LH334" s="395"/>
      <c r="LI334" s="395"/>
      <c r="LJ334" s="395"/>
      <c r="LK334" s="395"/>
      <c r="LL334" s="395"/>
      <c r="LM334" s="395"/>
      <c r="LN334" s="395"/>
      <c r="LO334" s="395"/>
      <c r="LP334" s="395"/>
      <c r="LQ334" s="395"/>
      <c r="LR334" s="395"/>
      <c r="LS334" s="395"/>
      <c r="LT334" s="395"/>
      <c r="LU334" s="395"/>
      <c r="LV334" s="395"/>
      <c r="LW334" s="395"/>
      <c r="LX334" s="395"/>
      <c r="LY334" s="395"/>
      <c r="LZ334" s="395"/>
      <c r="MA334" s="395"/>
      <c r="MB334" s="395"/>
      <c r="MC334" s="395"/>
      <c r="MD334" s="395"/>
      <c r="ME334" s="395"/>
      <c r="MF334" s="395"/>
      <c r="MG334" s="395"/>
      <c r="MH334" s="395"/>
      <c r="MI334" s="395"/>
      <c r="MJ334" s="395"/>
      <c r="MK334" s="395"/>
      <c r="ML334" s="395"/>
      <c r="MM334" s="395"/>
      <c r="MN334" s="395"/>
      <c r="MO334" s="395"/>
      <c r="MP334" s="395"/>
      <c r="MQ334" s="395"/>
      <c r="MR334" s="395"/>
      <c r="MS334" s="395"/>
      <c r="MT334" s="395"/>
      <c r="MU334" s="395"/>
      <c r="MV334" s="395"/>
      <c r="MW334" s="395"/>
      <c r="MX334" s="395"/>
      <c r="MY334" s="395"/>
      <c r="MZ334" s="395"/>
      <c r="NA334" s="395"/>
      <c r="NB334" s="395"/>
      <c r="NC334" s="395"/>
      <c r="ND334" s="395"/>
      <c r="NE334" s="395"/>
      <c r="NF334" s="395"/>
      <c r="NG334" s="489"/>
      <c r="NH334" s="475">
        <v>1.8866661332705712</v>
      </c>
      <c r="NI334" s="475">
        <v>7.7677818039015953</v>
      </c>
      <c r="NJ334" s="475">
        <v>2.1079052573384454</v>
      </c>
      <c r="NK334" s="475">
        <v>2092.4612047108785</v>
      </c>
      <c r="NL334" s="475">
        <v>5.4856048597850604</v>
      </c>
      <c r="NM334" s="475">
        <v>6.413400000000001E-2</v>
      </c>
      <c r="NN334" s="475">
        <v>0.18438499999999999</v>
      </c>
      <c r="NO334" s="475">
        <v>1.8706E-2</v>
      </c>
      <c r="NP334" s="475">
        <v>1.0070543773858154E-2</v>
      </c>
      <c r="NQ334" s="475">
        <v>0.15576668623619488</v>
      </c>
      <c r="NR334" s="475">
        <v>0.21799479166234512</v>
      </c>
      <c r="NS334" s="475">
        <v>0</v>
      </c>
      <c r="NT334" s="475">
        <v>4.39337651953013</v>
      </c>
      <c r="NU334" s="475">
        <v>1.7333454656667961E-2</v>
      </c>
      <c r="NV334" s="475">
        <v>0</v>
      </c>
      <c r="NW334" s="475">
        <v>0.11626008942493113</v>
      </c>
      <c r="NX334" s="475">
        <v>0</v>
      </c>
      <c r="NY334" s="475">
        <v>0</v>
      </c>
      <c r="NZ334" s="475">
        <v>0.31060143072707708</v>
      </c>
      <c r="OA334" s="475">
        <v>2.0340015934378321E-2</v>
      </c>
      <c r="OB334" s="475">
        <v>0.25</v>
      </c>
      <c r="OC334" s="475">
        <v>0.35288440279558364</v>
      </c>
      <c r="OD334" s="475">
        <v>9.2838603672934707E-14</v>
      </c>
      <c r="OE334" s="475">
        <v>8.0711956314272443E-13</v>
      </c>
      <c r="OF334" s="475">
        <v>0.1099999964237213</v>
      </c>
      <c r="OG334" s="475">
        <v>6.9601884484291096E-2</v>
      </c>
      <c r="OH334" s="475">
        <v>0.34149672231391281</v>
      </c>
      <c r="OI334" s="475">
        <v>0.11</v>
      </c>
      <c r="OJ334" s="475">
        <v>4.4582999999999998E-2</v>
      </c>
      <c r="OK334" s="475">
        <v>5.6406075000000007E-2</v>
      </c>
      <c r="OL334" s="475">
        <v>0.71000968214121984</v>
      </c>
      <c r="OM334" s="475" t="s">
        <v>1395</v>
      </c>
      <c r="ON334" s="475">
        <v>1</v>
      </c>
      <c r="OO334" s="475">
        <v>323</v>
      </c>
      <c r="OP334" s="490"/>
      <c r="OQ334" s="491" t="s">
        <v>1395</v>
      </c>
      <c r="OR334" s="478" t="s">
        <v>1395</v>
      </c>
      <c r="OS334" s="479">
        <v>471673</v>
      </c>
      <c r="OT334" s="479">
        <v>2039</v>
      </c>
      <c r="OU334" s="479" t="s">
        <v>1395</v>
      </c>
      <c r="OV334" s="479" t="s">
        <v>1395</v>
      </c>
      <c r="OW334" s="479">
        <v>0</v>
      </c>
      <c r="OX334" s="479">
        <v>1</v>
      </c>
      <c r="OY334" s="480">
        <v>1</v>
      </c>
      <c r="OZ334" s="480">
        <v>0.69868433821093778</v>
      </c>
      <c r="PA334" s="481"/>
      <c r="PB334" s="482">
        <v>1.8866661332705712</v>
      </c>
      <c r="PC334" s="483"/>
      <c r="PD334" s="478">
        <v>44.587099267894061</v>
      </c>
      <c r="PE334" s="479">
        <v>1.3466973555207763E-10</v>
      </c>
      <c r="PF334" s="479">
        <v>58.879565525449337</v>
      </c>
      <c r="PG334" s="480">
        <v>1.8866661332705712</v>
      </c>
      <c r="PH334" s="483"/>
      <c r="PI334" s="478">
        <v>1.8866661332705712</v>
      </c>
      <c r="PJ334" s="479">
        <v>174425</v>
      </c>
      <c r="PK334" s="479">
        <v>235</v>
      </c>
      <c r="PL334" s="479">
        <v>-2.6810260832735189E-2</v>
      </c>
      <c r="PM334" s="484">
        <v>36</v>
      </c>
      <c r="PN334" s="479">
        <v>5544</v>
      </c>
      <c r="PO334" s="485">
        <v>2036</v>
      </c>
      <c r="PP334" s="479">
        <v>33</v>
      </c>
      <c r="PQ334" s="479">
        <v>0</v>
      </c>
      <c r="PR334" s="486" t="s">
        <v>2262</v>
      </c>
      <c r="PS334" s="486" t="s">
        <v>1657</v>
      </c>
      <c r="PT334" s="479">
        <v>1</v>
      </c>
      <c r="PU334" s="487" t="s">
        <v>2261</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row>
    <row r="335" spans="1:457" x14ac:dyDescent="0.35">
      <c r="A335" s="459" t="s">
        <v>2263</v>
      </c>
      <c r="B335" s="460">
        <v>1.859855872437836</v>
      </c>
      <c r="C335" s="488">
        <f>NPV(About!A$94,'H2 Data'!AE$2:BH$2)/30*AB335+B335</f>
        <v>1.859855872437836</v>
      </c>
      <c r="D335" s="462" t="s">
        <v>1592</v>
      </c>
      <c r="E335" s="463" t="s">
        <v>2263</v>
      </c>
      <c r="F335" s="463" t="s">
        <v>1391</v>
      </c>
      <c r="G335" s="463" t="s">
        <v>1392</v>
      </c>
      <c r="H335" s="463" t="s">
        <v>2173</v>
      </c>
      <c r="I335" s="463" t="s">
        <v>2232</v>
      </c>
      <c r="J335" s="464">
        <v>2040</v>
      </c>
      <c r="K335" s="465">
        <v>250</v>
      </c>
      <c r="L335" s="466">
        <v>0.47</v>
      </c>
      <c r="M335" s="466">
        <v>2.3300000000000001E-2</v>
      </c>
      <c r="N335" s="466">
        <v>0.25</v>
      </c>
      <c r="O335" s="471">
        <v>0.11</v>
      </c>
      <c r="P335" s="465">
        <v>1</v>
      </c>
      <c r="Q335" s="465">
        <v>2</v>
      </c>
      <c r="R335" s="465">
        <v>30</v>
      </c>
      <c r="S335" s="467" t="s">
        <v>1395</v>
      </c>
      <c r="T335" s="468">
        <v>17901.999999999996</v>
      </c>
      <c r="U335" s="468">
        <v>176466.99999999997</v>
      </c>
      <c r="V335" s="468">
        <v>61379.999999999993</v>
      </c>
      <c r="W335" s="468">
        <v>5115</v>
      </c>
      <c r="X335" s="465">
        <v>0</v>
      </c>
      <c r="Y335" s="469" t="s">
        <v>2233</v>
      </c>
      <c r="Z335" s="470">
        <v>21.51</v>
      </c>
      <c r="AA335" s="469" t="s">
        <v>1397</v>
      </c>
      <c r="AB335" s="465">
        <v>0</v>
      </c>
      <c r="AC335" s="466">
        <v>0</v>
      </c>
      <c r="AD335" s="466">
        <v>0.7</v>
      </c>
      <c r="AE335" s="466">
        <v>0.7</v>
      </c>
      <c r="AF335" s="467" t="s">
        <v>1398</v>
      </c>
      <c r="AG335" s="465">
        <v>444.66500000000002</v>
      </c>
      <c r="AH335" s="465">
        <v>444.66500000000002</v>
      </c>
      <c r="AI335" s="465">
        <v>444.66500000000002</v>
      </c>
      <c r="AJ335" s="465">
        <v>30</v>
      </c>
      <c r="AK335" s="469" t="s">
        <v>1399</v>
      </c>
      <c r="AL335" s="466">
        <v>0.91</v>
      </c>
      <c r="AM335" s="466">
        <v>0.01</v>
      </c>
      <c r="AN335" s="469" t="s">
        <v>1400</v>
      </c>
      <c r="AO335" s="466"/>
      <c r="AP335" s="466"/>
      <c r="AQ335" s="466"/>
      <c r="AR335" s="466"/>
      <c r="AS335" s="466"/>
      <c r="AT335" s="466"/>
      <c r="AU335" s="466"/>
      <c r="AV335" s="466"/>
      <c r="AW335" s="466"/>
      <c r="AX335" s="466"/>
      <c r="AY335" s="466"/>
      <c r="AZ335" s="466"/>
      <c r="BA335" s="466"/>
      <c r="BB335" s="466"/>
      <c r="BC335" s="466"/>
      <c r="BD335" s="466"/>
      <c r="BE335" s="466"/>
      <c r="BF335" s="466"/>
      <c r="BG335" s="466"/>
      <c r="BH335" s="466"/>
      <c r="BI335" s="466"/>
      <c r="BJ335" s="466"/>
      <c r="BK335" s="466"/>
      <c r="BL335" s="466"/>
      <c r="BM335" s="466"/>
      <c r="BN335" s="466"/>
      <c r="BO335" s="466"/>
      <c r="BP335" s="466"/>
      <c r="BQ335" s="466"/>
      <c r="BR335" s="466"/>
      <c r="BS335" s="466"/>
      <c r="BT335" s="466"/>
      <c r="BU335" s="466"/>
      <c r="BV335" s="466"/>
      <c r="BW335" s="466"/>
      <c r="BX335" s="466"/>
      <c r="BY335" s="466"/>
      <c r="BZ335" s="466"/>
      <c r="CA335" s="466"/>
      <c r="CB335" s="466"/>
      <c r="CC335" s="466"/>
      <c r="CD335" s="466"/>
      <c r="CE335" s="466"/>
      <c r="CF335" s="466"/>
      <c r="CG335" s="466"/>
      <c r="CH335" s="466"/>
      <c r="CI335" s="466"/>
      <c r="CJ335" s="466"/>
      <c r="CK335" s="466"/>
      <c r="CL335" s="466"/>
      <c r="CM335" s="466"/>
      <c r="CN335" s="466"/>
      <c r="CO335" s="466"/>
      <c r="CP335" s="466"/>
      <c r="CQ335" s="466"/>
      <c r="CR335" s="466"/>
      <c r="CS335" s="466"/>
      <c r="CT335" s="466"/>
      <c r="CU335" s="466"/>
      <c r="CV335" s="466"/>
      <c r="CW335" s="466"/>
      <c r="CX335" s="466"/>
      <c r="CY335" s="466"/>
      <c r="CZ335" s="466"/>
      <c r="DA335" s="466"/>
      <c r="DB335" s="466"/>
      <c r="DC335" s="466"/>
      <c r="DD335" s="466"/>
      <c r="DE335" s="466"/>
      <c r="DF335" s="466"/>
      <c r="DG335" s="466"/>
      <c r="DH335" s="466"/>
      <c r="DI335" s="466"/>
      <c r="DJ335" s="466"/>
      <c r="DK335" s="466"/>
      <c r="DL335" s="466"/>
      <c r="DM335" s="466"/>
      <c r="DN335" s="466"/>
      <c r="DO335" s="466"/>
      <c r="DP335" s="466"/>
      <c r="DQ335" s="466"/>
      <c r="DR335" s="466"/>
      <c r="DS335" s="466"/>
      <c r="DT335" s="466"/>
      <c r="DU335" s="466"/>
      <c r="DV335" s="466"/>
      <c r="DW335" s="471"/>
      <c r="DX335" s="466"/>
      <c r="DY335" s="466"/>
      <c r="DZ335" s="466"/>
      <c r="EA335" s="466"/>
      <c r="EB335" s="466"/>
      <c r="EC335" s="466"/>
      <c r="ED335" s="466"/>
      <c r="EE335" s="466"/>
      <c r="EF335" s="466"/>
      <c r="EG335" s="466"/>
      <c r="EH335" s="466"/>
      <c r="EI335" s="466"/>
      <c r="EJ335" s="466"/>
      <c r="EK335" s="465"/>
      <c r="EL335" s="465"/>
      <c r="EM335" s="465"/>
      <c r="EN335" s="465"/>
      <c r="EO335" s="466"/>
      <c r="EP335" s="466"/>
      <c r="EQ335" s="466"/>
      <c r="ER335" s="465"/>
      <c r="ES335" s="465"/>
      <c r="ET335" s="465"/>
      <c r="EU335" s="465"/>
      <c r="EV335" s="465"/>
      <c r="EW335" s="467"/>
      <c r="EX335" s="467" t="s">
        <v>1401</v>
      </c>
      <c r="EY335" s="467">
        <v>0</v>
      </c>
      <c r="EZ335" s="467">
        <v>0</v>
      </c>
      <c r="FA335" s="467">
        <v>0</v>
      </c>
      <c r="FB335" s="469" t="s">
        <v>1402</v>
      </c>
      <c r="FC335" s="467">
        <v>100</v>
      </c>
      <c r="FD335" s="469" t="s">
        <v>2175</v>
      </c>
      <c r="FE335" s="467">
        <v>0</v>
      </c>
      <c r="FF335" s="469" t="s">
        <v>1404</v>
      </c>
      <c r="FG335" s="467">
        <v>0</v>
      </c>
      <c r="FH335" s="469" t="s">
        <v>1405</v>
      </c>
      <c r="FI335" s="467">
        <v>0</v>
      </c>
      <c r="FJ335" s="469" t="s">
        <v>1405</v>
      </c>
      <c r="FK335" s="467">
        <v>0</v>
      </c>
      <c r="FL335" s="472">
        <v>1</v>
      </c>
      <c r="FM335" s="473">
        <v>0</v>
      </c>
      <c r="FN335" s="473">
        <v>0</v>
      </c>
      <c r="FO335" s="473">
        <v>0</v>
      </c>
      <c r="FP335" s="473">
        <v>0</v>
      </c>
      <c r="FQ335" s="473">
        <v>0</v>
      </c>
      <c r="FR335" s="473">
        <v>0</v>
      </c>
      <c r="FS335" s="473">
        <v>0</v>
      </c>
      <c r="FT335" s="473">
        <v>0</v>
      </c>
      <c r="FU335" s="473">
        <v>0</v>
      </c>
      <c r="FV335" s="473">
        <v>90386.999999999985</v>
      </c>
      <c r="FW335" s="473">
        <v>0</v>
      </c>
      <c r="FX335" s="473">
        <v>0</v>
      </c>
      <c r="FY335" s="473">
        <v>0</v>
      </c>
      <c r="FZ335" s="473">
        <v>0</v>
      </c>
      <c r="GA335" s="473">
        <v>0</v>
      </c>
      <c r="GB335" s="473">
        <v>0</v>
      </c>
      <c r="GC335" s="473">
        <v>0</v>
      </c>
      <c r="GD335" s="473">
        <v>0</v>
      </c>
      <c r="GE335" s="473">
        <v>0</v>
      </c>
      <c r="GF335" s="473">
        <v>110505.99999999999</v>
      </c>
      <c r="GG335" s="473">
        <v>0</v>
      </c>
      <c r="GH335" s="473">
        <v>0</v>
      </c>
      <c r="GI335" s="473">
        <v>0</v>
      </c>
      <c r="GJ335" s="473">
        <v>0</v>
      </c>
      <c r="GK335" s="473">
        <v>0</v>
      </c>
      <c r="GL335" s="473">
        <v>0</v>
      </c>
      <c r="GM335" s="473">
        <v>0</v>
      </c>
      <c r="GN335" s="473">
        <v>0</v>
      </c>
      <c r="GO335" s="473">
        <v>0</v>
      </c>
      <c r="GP335" s="473">
        <v>0</v>
      </c>
      <c r="GQ335" s="473">
        <v>0</v>
      </c>
      <c r="GR335" s="473">
        <v>0</v>
      </c>
      <c r="GS335" s="473">
        <v>0</v>
      </c>
      <c r="GT335" s="473">
        <v>0</v>
      </c>
      <c r="GU335" s="473">
        <v>0</v>
      </c>
      <c r="GV335" s="473">
        <v>0</v>
      </c>
      <c r="GW335" s="473">
        <v>0</v>
      </c>
      <c r="GX335" s="473">
        <v>0</v>
      </c>
      <c r="GY335" s="473">
        <v>0</v>
      </c>
      <c r="GZ335" s="473">
        <v>0</v>
      </c>
      <c r="HA335" s="473">
        <v>0</v>
      </c>
      <c r="HB335" s="473">
        <v>0</v>
      </c>
      <c r="HC335" s="473">
        <v>0</v>
      </c>
      <c r="HD335" s="473">
        <v>0</v>
      </c>
      <c r="HE335" s="473">
        <v>0</v>
      </c>
      <c r="HF335" s="473">
        <v>0</v>
      </c>
      <c r="HG335" s="473">
        <v>0</v>
      </c>
      <c r="HH335" s="473">
        <v>0</v>
      </c>
      <c r="HI335" s="473">
        <v>0</v>
      </c>
      <c r="HJ335" s="473">
        <v>0</v>
      </c>
      <c r="HK335" s="473">
        <v>0</v>
      </c>
      <c r="HL335" s="473">
        <v>0</v>
      </c>
      <c r="HM335" s="473">
        <v>0</v>
      </c>
      <c r="HN335" s="473">
        <v>0</v>
      </c>
      <c r="HO335" s="473">
        <v>0</v>
      </c>
      <c r="HP335" s="473">
        <v>0</v>
      </c>
      <c r="HQ335" s="473">
        <v>0</v>
      </c>
      <c r="HR335" s="473">
        <v>0</v>
      </c>
      <c r="HS335" s="473">
        <v>0</v>
      </c>
      <c r="HT335" s="473">
        <v>0</v>
      </c>
      <c r="HU335" s="473">
        <v>0</v>
      </c>
      <c r="HV335" s="473">
        <v>0</v>
      </c>
      <c r="HW335" s="473">
        <v>0</v>
      </c>
      <c r="HX335" s="473">
        <v>0</v>
      </c>
      <c r="HY335" s="473">
        <v>0</v>
      </c>
      <c r="HZ335" s="473">
        <v>0</v>
      </c>
      <c r="IA335" s="473">
        <v>0</v>
      </c>
      <c r="IB335" s="473">
        <v>0</v>
      </c>
      <c r="IC335" s="473">
        <v>0</v>
      </c>
      <c r="ID335" s="473">
        <v>0</v>
      </c>
      <c r="IE335" s="473">
        <v>0</v>
      </c>
      <c r="IF335" s="473">
        <v>0</v>
      </c>
      <c r="IG335" s="473">
        <v>0</v>
      </c>
      <c r="IH335" s="473">
        <v>0</v>
      </c>
      <c r="II335" s="473">
        <v>0</v>
      </c>
      <c r="IJ335" s="473">
        <v>0</v>
      </c>
      <c r="IK335" s="473">
        <v>0</v>
      </c>
      <c r="IL335" s="473">
        <v>0</v>
      </c>
      <c r="IM335" s="473">
        <v>0</v>
      </c>
      <c r="IN335" s="473">
        <v>0</v>
      </c>
      <c r="IO335" s="473">
        <v>0</v>
      </c>
      <c r="IP335" s="473">
        <v>0</v>
      </c>
      <c r="IQ335" s="473">
        <v>0</v>
      </c>
      <c r="IR335" s="473">
        <v>0</v>
      </c>
      <c r="IS335" s="473">
        <v>0</v>
      </c>
      <c r="IT335" s="473">
        <v>0</v>
      </c>
      <c r="IU335" s="473">
        <v>0</v>
      </c>
      <c r="IV335" s="473">
        <v>0</v>
      </c>
      <c r="IW335" s="473">
        <v>0</v>
      </c>
      <c r="IX335" s="473">
        <v>0</v>
      </c>
      <c r="IY335" s="473">
        <v>0</v>
      </c>
      <c r="IZ335" s="473">
        <v>0</v>
      </c>
      <c r="JA335" s="473">
        <v>0</v>
      </c>
      <c r="JB335" s="473">
        <v>0</v>
      </c>
      <c r="JC335" s="473">
        <v>0</v>
      </c>
      <c r="JD335" s="473">
        <v>0</v>
      </c>
      <c r="JE335" s="473">
        <v>0</v>
      </c>
      <c r="JF335" s="473">
        <v>0</v>
      </c>
      <c r="JG335" s="473">
        <v>0</v>
      </c>
      <c r="JH335" s="473">
        <v>0</v>
      </c>
      <c r="JI335" s="467" t="s">
        <v>1406</v>
      </c>
      <c r="JJ335" s="467" t="s">
        <v>1406</v>
      </c>
      <c r="JK335" s="395"/>
      <c r="JL335" s="395"/>
      <c r="JM335" s="395"/>
      <c r="JN335" s="395"/>
      <c r="JO335" s="395"/>
      <c r="JP335" s="395"/>
      <c r="JQ335" s="395"/>
      <c r="JR335" s="395"/>
      <c r="JS335" s="395"/>
      <c r="JT335" s="395"/>
      <c r="JU335" s="395"/>
      <c r="JV335" s="395"/>
      <c r="JW335" s="395"/>
      <c r="JX335" s="395"/>
      <c r="JY335" s="395"/>
      <c r="JZ335" s="395"/>
      <c r="KA335" s="395"/>
      <c r="KB335" s="395"/>
      <c r="KC335" s="395"/>
      <c r="KD335" s="395"/>
      <c r="KE335" s="395"/>
      <c r="KF335" s="395"/>
      <c r="KG335" s="395"/>
      <c r="KH335" s="395"/>
      <c r="KI335" s="395"/>
      <c r="KJ335" s="395"/>
      <c r="KK335" s="395"/>
      <c r="KL335" s="395"/>
      <c r="KM335" s="395"/>
      <c r="KN335" s="395"/>
      <c r="KO335" s="395"/>
      <c r="KP335" s="395"/>
      <c r="KQ335" s="395"/>
      <c r="KR335" s="395"/>
      <c r="KS335" s="395"/>
      <c r="KT335" s="395"/>
      <c r="KU335" s="395"/>
      <c r="KV335" s="395"/>
      <c r="KW335" s="395"/>
      <c r="KX335" s="395"/>
      <c r="KY335" s="395"/>
      <c r="KZ335" s="395"/>
      <c r="LA335" s="395"/>
      <c r="LB335" s="395"/>
      <c r="LC335" s="395"/>
      <c r="LD335" s="395"/>
      <c r="LE335" s="395"/>
      <c r="LF335" s="395"/>
      <c r="LG335" s="395"/>
      <c r="LH335" s="395"/>
      <c r="LI335" s="395"/>
      <c r="LJ335" s="395"/>
      <c r="LK335" s="395"/>
      <c r="LL335" s="395"/>
      <c r="LM335" s="395"/>
      <c r="LN335" s="395"/>
      <c r="LO335" s="395"/>
      <c r="LP335" s="395"/>
      <c r="LQ335" s="395"/>
      <c r="LR335" s="395"/>
      <c r="LS335" s="395"/>
      <c r="LT335" s="395"/>
      <c r="LU335" s="395"/>
      <c r="LV335" s="395"/>
      <c r="LW335" s="395"/>
      <c r="LX335" s="395"/>
      <c r="LY335" s="395"/>
      <c r="LZ335" s="395"/>
      <c r="MA335" s="395"/>
      <c r="MB335" s="395"/>
      <c r="MC335" s="395"/>
      <c r="MD335" s="395"/>
      <c r="ME335" s="395"/>
      <c r="MF335" s="395"/>
      <c r="MG335" s="395"/>
      <c r="MH335" s="395"/>
      <c r="MI335" s="395"/>
      <c r="MJ335" s="395"/>
      <c r="MK335" s="395"/>
      <c r="ML335" s="395"/>
      <c r="MM335" s="395"/>
      <c r="MN335" s="395"/>
      <c r="MO335" s="395"/>
      <c r="MP335" s="395"/>
      <c r="MQ335" s="395"/>
      <c r="MR335" s="395"/>
      <c r="MS335" s="395"/>
      <c r="MT335" s="395"/>
      <c r="MU335" s="395"/>
      <c r="MV335" s="395"/>
      <c r="MW335" s="395"/>
      <c r="MX335" s="395"/>
      <c r="MY335" s="395"/>
      <c r="MZ335" s="395"/>
      <c r="NA335" s="395"/>
      <c r="NB335" s="395"/>
      <c r="NC335" s="395"/>
      <c r="ND335" s="395"/>
      <c r="NE335" s="395"/>
      <c r="NF335" s="395"/>
      <c r="NG335" s="489"/>
      <c r="NH335" s="475">
        <v>1.859855872437836</v>
      </c>
      <c r="NI335" s="475">
        <v>7.6573985980010582</v>
      </c>
      <c r="NJ335" s="475">
        <v>2.0952011848543681</v>
      </c>
      <c r="NK335" s="475">
        <v>2099.3083448095194</v>
      </c>
      <c r="NL335" s="475">
        <v>5.4292482896523735</v>
      </c>
      <c r="NM335" s="475">
        <v>6.137999999999999E-2</v>
      </c>
      <c r="NN335" s="475">
        <v>0.17646699999999996</v>
      </c>
      <c r="NO335" s="475">
        <v>1.7901999999999998E-2</v>
      </c>
      <c r="NP335" s="475">
        <v>9.6126587927369625E-3</v>
      </c>
      <c r="NQ335" s="475">
        <v>0.14862652468988286</v>
      </c>
      <c r="NR335" s="475">
        <v>0.20861430348595303</v>
      </c>
      <c r="NS335" s="475">
        <v>0</v>
      </c>
      <c r="NT335" s="475">
        <v>4.3807297015118216</v>
      </c>
      <c r="NU335" s="475">
        <v>1.7743629907745952E-2</v>
      </c>
      <c r="NV335" s="475">
        <v>0</v>
      </c>
      <c r="NW335" s="475">
        <v>0.11189487001424284</v>
      </c>
      <c r="NX335" s="475">
        <v>0</v>
      </c>
      <c r="NY335" s="475">
        <v>0</v>
      </c>
      <c r="NZ335" s="475">
        <v>0.29919634245725446</v>
      </c>
      <c r="OA335" s="475">
        <v>2.0339990069880222E-2</v>
      </c>
      <c r="OB335" s="475">
        <v>0.25</v>
      </c>
      <c r="OC335" s="475">
        <v>0.33847132229233429</v>
      </c>
      <c r="OD335" s="475">
        <v>2.7358534561674476E-14</v>
      </c>
      <c r="OE335" s="475">
        <v>2.3784942459320184E-13</v>
      </c>
      <c r="OF335" s="475">
        <v>0.1099999964237213</v>
      </c>
      <c r="OG335" s="475">
        <v>6.9672158360481268E-2</v>
      </c>
      <c r="OH335" s="475">
        <v>0.34184316299777151</v>
      </c>
      <c r="OI335" s="475">
        <v>0.11</v>
      </c>
      <c r="OJ335" s="475">
        <v>4.4466499999999999E-2</v>
      </c>
      <c r="OK335" s="475">
        <v>5.6344912500000004E-2</v>
      </c>
      <c r="OL335" s="475">
        <v>0.69581846186564189</v>
      </c>
      <c r="OM335" s="475" t="s">
        <v>1395</v>
      </c>
      <c r="ON335" s="475">
        <v>1</v>
      </c>
      <c r="OO335" s="475">
        <v>324</v>
      </c>
      <c r="OP335" s="490"/>
      <c r="OQ335" s="491" t="s">
        <v>1395</v>
      </c>
      <c r="OR335" s="478" t="s">
        <v>1395</v>
      </c>
      <c r="OS335" s="479">
        <v>461756.99999999994</v>
      </c>
      <c r="OT335" s="479">
        <v>2040</v>
      </c>
      <c r="OU335" s="479" t="s">
        <v>1395</v>
      </c>
      <c r="OV335" s="479" t="s">
        <v>1395</v>
      </c>
      <c r="OW335" s="479">
        <v>0</v>
      </c>
      <c r="OX335" s="479">
        <v>1</v>
      </c>
      <c r="OY335" s="480">
        <v>1</v>
      </c>
      <c r="OZ335" s="480">
        <v>0.68475645126279561</v>
      </c>
      <c r="PA335" s="481"/>
      <c r="PB335" s="482">
        <v>1.859855872437836</v>
      </c>
      <c r="PC335" s="483"/>
      <c r="PD335" s="478">
        <v>44.488718950919008</v>
      </c>
      <c r="PE335" s="479">
        <v>4.1375005194017419E-11</v>
      </c>
      <c r="PF335" s="479">
        <v>58.878648715770495</v>
      </c>
      <c r="PG335" s="480">
        <v>1.859855872437836</v>
      </c>
      <c r="PH335" s="483"/>
      <c r="PI335" s="478">
        <v>1.859855872437836</v>
      </c>
      <c r="PJ335" s="479">
        <v>174675</v>
      </c>
      <c r="PK335" s="479">
        <v>250</v>
      </c>
      <c r="PL335" s="479">
        <v>-1.9620832997978566E-2</v>
      </c>
      <c r="PM335" s="484">
        <v>36</v>
      </c>
      <c r="PN335" s="479">
        <v>5508</v>
      </c>
      <c r="PO335" s="485">
        <v>2037</v>
      </c>
      <c r="PP335" s="479">
        <v>33</v>
      </c>
      <c r="PQ335" s="479">
        <v>0</v>
      </c>
      <c r="PR335" s="486" t="s">
        <v>2264</v>
      </c>
      <c r="PS335" s="486" t="s">
        <v>1657</v>
      </c>
      <c r="PT335" s="479">
        <v>1</v>
      </c>
      <c r="PU335" s="487" t="s">
        <v>2263</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row>
    <row r="336" spans="1:457" x14ac:dyDescent="0.35">
      <c r="A336" s="459" t="s">
        <v>2265</v>
      </c>
      <c r="B336" s="460">
        <v>1.8402350394398574</v>
      </c>
      <c r="C336" s="488">
        <f>NPV(About!A$94,'H2 Data'!AE$2:BH$2)/30*AB336+B336</f>
        <v>1.8402350394398574</v>
      </c>
      <c r="D336" s="462" t="s">
        <v>1592</v>
      </c>
      <c r="E336" s="463" t="s">
        <v>2265</v>
      </c>
      <c r="F336" s="463" t="s">
        <v>1391</v>
      </c>
      <c r="G336" s="463" t="s">
        <v>1392</v>
      </c>
      <c r="H336" s="463" t="s">
        <v>2173</v>
      </c>
      <c r="I336" s="463" t="s">
        <v>2232</v>
      </c>
      <c r="J336" s="464">
        <v>2041</v>
      </c>
      <c r="K336" s="465">
        <v>265</v>
      </c>
      <c r="L336" s="466">
        <v>0.47</v>
      </c>
      <c r="M336" s="466">
        <v>2.3300000000000001E-2</v>
      </c>
      <c r="N336" s="466">
        <v>0.25</v>
      </c>
      <c r="O336" s="471">
        <v>0.11</v>
      </c>
      <c r="P336" s="465">
        <v>1</v>
      </c>
      <c r="Q336" s="465">
        <v>2</v>
      </c>
      <c r="R336" s="465">
        <v>30</v>
      </c>
      <c r="S336" s="467" t="s">
        <v>1395</v>
      </c>
      <c r="T336" s="468">
        <v>17336</v>
      </c>
      <c r="U336" s="468">
        <v>170884</v>
      </c>
      <c r="V336" s="468">
        <v>59438.000000000007</v>
      </c>
      <c r="W336" s="468">
        <v>4953</v>
      </c>
      <c r="X336" s="465">
        <v>0</v>
      </c>
      <c r="Y336" s="469" t="s">
        <v>2233</v>
      </c>
      <c r="Z336" s="470">
        <v>21.57</v>
      </c>
      <c r="AA336" s="469" t="s">
        <v>1397</v>
      </c>
      <c r="AB336" s="465">
        <v>0</v>
      </c>
      <c r="AC336" s="466">
        <v>0</v>
      </c>
      <c r="AD336" s="466">
        <v>0.7</v>
      </c>
      <c r="AE336" s="466">
        <v>0.7</v>
      </c>
      <c r="AF336" s="467" t="s">
        <v>1398</v>
      </c>
      <c r="AG336" s="465">
        <v>443.57</v>
      </c>
      <c r="AH336" s="465">
        <v>443.57</v>
      </c>
      <c r="AI336" s="465">
        <v>443.57</v>
      </c>
      <c r="AJ336" s="465">
        <v>30</v>
      </c>
      <c r="AK336" s="469" t="s">
        <v>1399</v>
      </c>
      <c r="AL336" s="466">
        <v>0.91</v>
      </c>
      <c r="AM336" s="466">
        <v>0.01</v>
      </c>
      <c r="AN336" s="469" t="s">
        <v>1400</v>
      </c>
      <c r="AO336" s="466"/>
      <c r="AP336" s="466"/>
      <c r="AQ336" s="466"/>
      <c r="AR336" s="466"/>
      <c r="AS336" s="466"/>
      <c r="AT336" s="466"/>
      <c r="AU336" s="466"/>
      <c r="AV336" s="466"/>
      <c r="AW336" s="466"/>
      <c r="AX336" s="466"/>
      <c r="AY336" s="466"/>
      <c r="AZ336" s="466"/>
      <c r="BA336" s="466"/>
      <c r="BB336" s="466"/>
      <c r="BC336" s="466"/>
      <c r="BD336" s="466"/>
      <c r="BE336" s="466"/>
      <c r="BF336" s="466"/>
      <c r="BG336" s="466"/>
      <c r="BH336" s="466"/>
      <c r="BI336" s="466"/>
      <c r="BJ336" s="466"/>
      <c r="BK336" s="466"/>
      <c r="BL336" s="466"/>
      <c r="BM336" s="466"/>
      <c r="BN336" s="466"/>
      <c r="BO336" s="466"/>
      <c r="BP336" s="466"/>
      <c r="BQ336" s="466"/>
      <c r="BR336" s="466"/>
      <c r="BS336" s="466"/>
      <c r="BT336" s="466"/>
      <c r="BU336" s="466"/>
      <c r="BV336" s="466"/>
      <c r="BW336" s="466"/>
      <c r="BX336" s="466"/>
      <c r="BY336" s="466"/>
      <c r="BZ336" s="466"/>
      <c r="CA336" s="466"/>
      <c r="CB336" s="466"/>
      <c r="CC336" s="466"/>
      <c r="CD336" s="466"/>
      <c r="CE336" s="466"/>
      <c r="CF336" s="466"/>
      <c r="CG336" s="466"/>
      <c r="CH336" s="466"/>
      <c r="CI336" s="466"/>
      <c r="CJ336" s="466"/>
      <c r="CK336" s="466"/>
      <c r="CL336" s="466"/>
      <c r="CM336" s="466"/>
      <c r="CN336" s="466"/>
      <c r="CO336" s="466"/>
      <c r="CP336" s="466"/>
      <c r="CQ336" s="466"/>
      <c r="CR336" s="466"/>
      <c r="CS336" s="466"/>
      <c r="CT336" s="466"/>
      <c r="CU336" s="466"/>
      <c r="CV336" s="466"/>
      <c r="CW336" s="466"/>
      <c r="CX336" s="466"/>
      <c r="CY336" s="466"/>
      <c r="CZ336" s="466"/>
      <c r="DA336" s="466"/>
      <c r="DB336" s="466"/>
      <c r="DC336" s="466"/>
      <c r="DD336" s="466"/>
      <c r="DE336" s="466"/>
      <c r="DF336" s="466"/>
      <c r="DG336" s="466"/>
      <c r="DH336" s="466"/>
      <c r="DI336" s="466"/>
      <c r="DJ336" s="466"/>
      <c r="DK336" s="466"/>
      <c r="DL336" s="466"/>
      <c r="DM336" s="466"/>
      <c r="DN336" s="466"/>
      <c r="DO336" s="466"/>
      <c r="DP336" s="466"/>
      <c r="DQ336" s="466"/>
      <c r="DR336" s="466"/>
      <c r="DS336" s="466"/>
      <c r="DT336" s="466"/>
      <c r="DU336" s="466"/>
      <c r="DV336" s="466"/>
      <c r="DW336" s="471"/>
      <c r="DX336" s="466"/>
      <c r="DY336" s="466"/>
      <c r="DZ336" s="466"/>
      <c r="EA336" s="466"/>
      <c r="EB336" s="466"/>
      <c r="EC336" s="466"/>
      <c r="ED336" s="466"/>
      <c r="EE336" s="466"/>
      <c r="EF336" s="466"/>
      <c r="EG336" s="466"/>
      <c r="EH336" s="466"/>
      <c r="EI336" s="466"/>
      <c r="EJ336" s="466"/>
      <c r="EK336" s="465"/>
      <c r="EL336" s="465"/>
      <c r="EM336" s="465"/>
      <c r="EN336" s="465"/>
      <c r="EO336" s="466"/>
      <c r="EP336" s="466"/>
      <c r="EQ336" s="466"/>
      <c r="ER336" s="465"/>
      <c r="ES336" s="465"/>
      <c r="ET336" s="465"/>
      <c r="EU336" s="465"/>
      <c r="EV336" s="465"/>
      <c r="EW336" s="467"/>
      <c r="EX336" s="467" t="s">
        <v>1401</v>
      </c>
      <c r="EY336" s="467">
        <v>0</v>
      </c>
      <c r="EZ336" s="467">
        <v>0</v>
      </c>
      <c r="FA336" s="467">
        <v>0</v>
      </c>
      <c r="FB336" s="469" t="s">
        <v>1402</v>
      </c>
      <c r="FC336" s="467">
        <v>100</v>
      </c>
      <c r="FD336" s="469" t="s">
        <v>2175</v>
      </c>
      <c r="FE336" s="467">
        <v>0</v>
      </c>
      <c r="FF336" s="469" t="s">
        <v>1404</v>
      </c>
      <c r="FG336" s="467">
        <v>0</v>
      </c>
      <c r="FH336" s="469" t="s">
        <v>1405</v>
      </c>
      <c r="FI336" s="467">
        <v>0</v>
      </c>
      <c r="FJ336" s="469" t="s">
        <v>1405</v>
      </c>
      <c r="FK336" s="467">
        <v>0</v>
      </c>
      <c r="FL336" s="472">
        <v>1</v>
      </c>
      <c r="FM336" s="473">
        <v>0</v>
      </c>
      <c r="FN336" s="473">
        <v>0</v>
      </c>
      <c r="FO336" s="473">
        <v>0</v>
      </c>
      <c r="FP336" s="473">
        <v>0</v>
      </c>
      <c r="FQ336" s="473">
        <v>0</v>
      </c>
      <c r="FR336" s="473">
        <v>0</v>
      </c>
      <c r="FS336" s="473">
        <v>0</v>
      </c>
      <c r="FT336" s="473">
        <v>0</v>
      </c>
      <c r="FU336" s="473">
        <v>0</v>
      </c>
      <c r="FV336" s="473">
        <v>92222</v>
      </c>
      <c r="FW336" s="473">
        <v>0</v>
      </c>
      <c r="FX336" s="473">
        <v>0</v>
      </c>
      <c r="FY336" s="473">
        <v>0</v>
      </c>
      <c r="FZ336" s="473">
        <v>0</v>
      </c>
      <c r="GA336" s="473">
        <v>0</v>
      </c>
      <c r="GB336" s="473">
        <v>0</v>
      </c>
      <c r="GC336" s="473">
        <v>0</v>
      </c>
      <c r="GD336" s="473">
        <v>0</v>
      </c>
      <c r="GE336" s="473">
        <v>0</v>
      </c>
      <c r="GF336" s="473">
        <v>112749.00000000001</v>
      </c>
      <c r="GG336" s="473">
        <v>0</v>
      </c>
      <c r="GH336" s="473">
        <v>0</v>
      </c>
      <c r="GI336" s="473">
        <v>0</v>
      </c>
      <c r="GJ336" s="473">
        <v>0</v>
      </c>
      <c r="GK336" s="473">
        <v>0</v>
      </c>
      <c r="GL336" s="473">
        <v>0</v>
      </c>
      <c r="GM336" s="473">
        <v>0</v>
      </c>
      <c r="GN336" s="473">
        <v>0</v>
      </c>
      <c r="GO336" s="473">
        <v>0</v>
      </c>
      <c r="GP336" s="473">
        <v>0</v>
      </c>
      <c r="GQ336" s="473">
        <v>0</v>
      </c>
      <c r="GR336" s="473">
        <v>0</v>
      </c>
      <c r="GS336" s="473">
        <v>0</v>
      </c>
      <c r="GT336" s="473">
        <v>0</v>
      </c>
      <c r="GU336" s="473">
        <v>0</v>
      </c>
      <c r="GV336" s="473">
        <v>0</v>
      </c>
      <c r="GW336" s="473">
        <v>0</v>
      </c>
      <c r="GX336" s="473">
        <v>0</v>
      </c>
      <c r="GY336" s="473">
        <v>0</v>
      </c>
      <c r="GZ336" s="473">
        <v>0</v>
      </c>
      <c r="HA336" s="473">
        <v>0</v>
      </c>
      <c r="HB336" s="473">
        <v>0</v>
      </c>
      <c r="HC336" s="473">
        <v>0</v>
      </c>
      <c r="HD336" s="473">
        <v>0</v>
      </c>
      <c r="HE336" s="473">
        <v>0</v>
      </c>
      <c r="HF336" s="473">
        <v>0</v>
      </c>
      <c r="HG336" s="473">
        <v>0</v>
      </c>
      <c r="HH336" s="473">
        <v>0</v>
      </c>
      <c r="HI336" s="473">
        <v>0</v>
      </c>
      <c r="HJ336" s="473">
        <v>0</v>
      </c>
      <c r="HK336" s="473">
        <v>0</v>
      </c>
      <c r="HL336" s="473">
        <v>0</v>
      </c>
      <c r="HM336" s="473">
        <v>0</v>
      </c>
      <c r="HN336" s="473">
        <v>0</v>
      </c>
      <c r="HO336" s="473">
        <v>0</v>
      </c>
      <c r="HP336" s="473">
        <v>0</v>
      </c>
      <c r="HQ336" s="473">
        <v>0</v>
      </c>
      <c r="HR336" s="473">
        <v>0</v>
      </c>
      <c r="HS336" s="473">
        <v>0</v>
      </c>
      <c r="HT336" s="473">
        <v>0</v>
      </c>
      <c r="HU336" s="473">
        <v>0</v>
      </c>
      <c r="HV336" s="473">
        <v>0</v>
      </c>
      <c r="HW336" s="473">
        <v>0</v>
      </c>
      <c r="HX336" s="473">
        <v>0</v>
      </c>
      <c r="HY336" s="473">
        <v>0</v>
      </c>
      <c r="HZ336" s="473">
        <v>0</v>
      </c>
      <c r="IA336" s="473">
        <v>0</v>
      </c>
      <c r="IB336" s="473">
        <v>0</v>
      </c>
      <c r="IC336" s="473">
        <v>0</v>
      </c>
      <c r="ID336" s="473">
        <v>0</v>
      </c>
      <c r="IE336" s="473">
        <v>0</v>
      </c>
      <c r="IF336" s="473">
        <v>0</v>
      </c>
      <c r="IG336" s="473">
        <v>0</v>
      </c>
      <c r="IH336" s="473">
        <v>0</v>
      </c>
      <c r="II336" s="473">
        <v>0</v>
      </c>
      <c r="IJ336" s="473">
        <v>0</v>
      </c>
      <c r="IK336" s="473">
        <v>0</v>
      </c>
      <c r="IL336" s="473">
        <v>0</v>
      </c>
      <c r="IM336" s="473">
        <v>0</v>
      </c>
      <c r="IN336" s="473">
        <v>0</v>
      </c>
      <c r="IO336" s="473">
        <v>0</v>
      </c>
      <c r="IP336" s="473">
        <v>0</v>
      </c>
      <c r="IQ336" s="473">
        <v>0</v>
      </c>
      <c r="IR336" s="473">
        <v>0</v>
      </c>
      <c r="IS336" s="473">
        <v>0</v>
      </c>
      <c r="IT336" s="473">
        <v>0</v>
      </c>
      <c r="IU336" s="473">
        <v>0</v>
      </c>
      <c r="IV336" s="473">
        <v>0</v>
      </c>
      <c r="IW336" s="473">
        <v>0</v>
      </c>
      <c r="IX336" s="473">
        <v>0</v>
      </c>
      <c r="IY336" s="473">
        <v>0</v>
      </c>
      <c r="IZ336" s="473">
        <v>0</v>
      </c>
      <c r="JA336" s="473">
        <v>0</v>
      </c>
      <c r="JB336" s="473">
        <v>0</v>
      </c>
      <c r="JC336" s="473">
        <v>0</v>
      </c>
      <c r="JD336" s="473">
        <v>0</v>
      </c>
      <c r="JE336" s="473">
        <v>0</v>
      </c>
      <c r="JF336" s="473">
        <v>0</v>
      </c>
      <c r="JG336" s="473">
        <v>0</v>
      </c>
      <c r="JH336" s="473">
        <v>0</v>
      </c>
      <c r="JI336" s="467" t="s">
        <v>1406</v>
      </c>
      <c r="JJ336" s="467" t="s">
        <v>1406</v>
      </c>
      <c r="JK336" s="395"/>
      <c r="JL336" s="395"/>
      <c r="JM336" s="395"/>
      <c r="JN336" s="395"/>
      <c r="JO336" s="395"/>
      <c r="JP336" s="395"/>
      <c r="JQ336" s="395"/>
      <c r="JR336" s="395"/>
      <c r="JS336" s="395"/>
      <c r="JT336" s="395"/>
      <c r="JU336" s="395"/>
      <c r="JV336" s="395"/>
      <c r="JW336" s="395"/>
      <c r="JX336" s="395"/>
      <c r="JY336" s="395"/>
      <c r="JZ336" s="395"/>
      <c r="KA336" s="395"/>
      <c r="KB336" s="395"/>
      <c r="KC336" s="395"/>
      <c r="KD336" s="395"/>
      <c r="KE336" s="395"/>
      <c r="KF336" s="395"/>
      <c r="KG336" s="395"/>
      <c r="KH336" s="395"/>
      <c r="KI336" s="395"/>
      <c r="KJ336" s="395"/>
      <c r="KK336" s="395"/>
      <c r="KL336" s="395"/>
      <c r="KM336" s="395"/>
      <c r="KN336" s="395"/>
      <c r="KO336" s="395"/>
      <c r="KP336" s="395"/>
      <c r="KQ336" s="395"/>
      <c r="KR336" s="395"/>
      <c r="KS336" s="395"/>
      <c r="KT336" s="395"/>
      <c r="KU336" s="395"/>
      <c r="KV336" s="395"/>
      <c r="KW336" s="395"/>
      <c r="KX336" s="395"/>
      <c r="KY336" s="395"/>
      <c r="KZ336" s="395"/>
      <c r="LA336" s="395"/>
      <c r="LB336" s="395"/>
      <c r="LC336" s="395"/>
      <c r="LD336" s="395"/>
      <c r="LE336" s="395"/>
      <c r="LF336" s="395"/>
      <c r="LG336" s="395"/>
      <c r="LH336" s="395"/>
      <c r="LI336" s="395"/>
      <c r="LJ336" s="395"/>
      <c r="LK336" s="395"/>
      <c r="LL336" s="395"/>
      <c r="LM336" s="395"/>
      <c r="LN336" s="395"/>
      <c r="LO336" s="395"/>
      <c r="LP336" s="395"/>
      <c r="LQ336" s="395"/>
      <c r="LR336" s="395"/>
      <c r="LS336" s="395"/>
      <c r="LT336" s="395"/>
      <c r="LU336" s="395"/>
      <c r="LV336" s="395"/>
      <c r="LW336" s="395"/>
      <c r="LX336" s="395"/>
      <c r="LY336" s="395"/>
      <c r="LZ336" s="395"/>
      <c r="MA336" s="395"/>
      <c r="MB336" s="395"/>
      <c r="MC336" s="395"/>
      <c r="MD336" s="395"/>
      <c r="ME336" s="395"/>
      <c r="MF336" s="395"/>
      <c r="MG336" s="395"/>
      <c r="MH336" s="395"/>
      <c r="MI336" s="395"/>
      <c r="MJ336" s="395"/>
      <c r="MK336" s="395"/>
      <c r="ML336" s="395"/>
      <c r="MM336" s="395"/>
      <c r="MN336" s="395"/>
      <c r="MO336" s="395"/>
      <c r="MP336" s="395"/>
      <c r="MQ336" s="395"/>
      <c r="MR336" s="395"/>
      <c r="MS336" s="395"/>
      <c r="MT336" s="395"/>
      <c r="MU336" s="395"/>
      <c r="MV336" s="395"/>
      <c r="MW336" s="395"/>
      <c r="MX336" s="395"/>
      <c r="MY336" s="395"/>
      <c r="MZ336" s="395"/>
      <c r="NA336" s="395"/>
      <c r="NB336" s="395"/>
      <c r="NC336" s="395"/>
      <c r="ND336" s="395"/>
      <c r="NE336" s="395"/>
      <c r="NF336" s="395"/>
      <c r="NG336" s="489"/>
      <c r="NH336" s="475">
        <v>1.8402350394398574</v>
      </c>
      <c r="NI336" s="475">
        <v>7.5766157043817799</v>
      </c>
      <c r="NJ336" s="475">
        <v>2.086831274431868</v>
      </c>
      <c r="NK336" s="475">
        <v>2104.9561173738384</v>
      </c>
      <c r="NL336" s="475">
        <v>5.3921578471646026</v>
      </c>
      <c r="NM336" s="475">
        <v>5.9438000000000005E-2</v>
      </c>
      <c r="NN336" s="475">
        <v>0.17088400000000001</v>
      </c>
      <c r="NO336" s="475">
        <v>1.7336000000000001E-2</v>
      </c>
      <c r="NP336" s="475">
        <v>9.2853873672635069E-3</v>
      </c>
      <c r="NQ336" s="475">
        <v>0.14351449682799958</v>
      </c>
      <c r="NR336" s="475">
        <v>0.20200716271874469</v>
      </c>
      <c r="NS336" s="475">
        <v>0</v>
      </c>
      <c r="NT336" s="475">
        <v>4.3745347649284101</v>
      </c>
      <c r="NU336" s="475">
        <v>1.8153492113994172E-2</v>
      </c>
      <c r="NV336" s="475">
        <v>0</v>
      </c>
      <c r="NW336" s="475">
        <v>0.10878550764386391</v>
      </c>
      <c r="NX336" s="475">
        <v>0</v>
      </c>
      <c r="NY336" s="475">
        <v>0</v>
      </c>
      <c r="NZ336" s="475">
        <v>0.29106884819706474</v>
      </c>
      <c r="OA336" s="475">
        <v>2.0340001308620449E-2</v>
      </c>
      <c r="OB336" s="475">
        <v>0.25</v>
      </c>
      <c r="OC336" s="475">
        <v>0.32839430471263276</v>
      </c>
      <c r="OD336" s="475">
        <v>2.6496132034330614E-15</v>
      </c>
      <c r="OE336" s="475">
        <v>2.3035187590564129E-14</v>
      </c>
      <c r="OF336" s="475">
        <v>0.1099999964237213</v>
      </c>
      <c r="OG336" s="475">
        <v>6.9739732146263125E-2</v>
      </c>
      <c r="OH336" s="475">
        <v>0.3421762919340175</v>
      </c>
      <c r="OI336" s="475">
        <v>0.11</v>
      </c>
      <c r="OJ336" s="475">
        <v>4.4357000000000001E-2</v>
      </c>
      <c r="OK336" s="475">
        <v>5.6287425000000009E-2</v>
      </c>
      <c r="OL336" s="475">
        <v>0.68194728724448805</v>
      </c>
      <c r="OM336" s="475" t="s">
        <v>1395</v>
      </c>
      <c r="ON336" s="475">
        <v>1</v>
      </c>
      <c r="OO336" s="475">
        <v>325</v>
      </c>
      <c r="OP336" s="490"/>
      <c r="OQ336" s="491" t="s">
        <v>1395</v>
      </c>
      <c r="OR336" s="478" t="s">
        <v>1395</v>
      </c>
      <c r="OS336" s="479">
        <v>457582</v>
      </c>
      <c r="OT336" s="479">
        <v>2041</v>
      </c>
      <c r="OU336" s="479" t="s">
        <v>1395</v>
      </c>
      <c r="OV336" s="479" t="s">
        <v>1395</v>
      </c>
      <c r="OW336" s="479">
        <v>0</v>
      </c>
      <c r="OX336" s="479">
        <v>1</v>
      </c>
      <c r="OY336" s="480">
        <v>1</v>
      </c>
      <c r="OZ336" s="480">
        <v>0.67110614672417912</v>
      </c>
      <c r="PA336" s="481"/>
      <c r="PB336" s="482">
        <v>1.8402350394398574</v>
      </c>
      <c r="PC336" s="483"/>
      <c r="PD336" s="478">
        <v>44.755770835064787</v>
      </c>
      <c r="PE336" s="479">
        <v>4.1628276774665724E-12</v>
      </c>
      <c r="PF336" s="479">
        <v>59.346115390009722</v>
      </c>
      <c r="PG336" s="480">
        <v>1.8402350394398574</v>
      </c>
      <c r="PH336" s="483"/>
      <c r="PI336" s="478">
        <v>1.8402350394398574</v>
      </c>
      <c r="PJ336" s="479">
        <v>174940</v>
      </c>
      <c r="PK336" s="479">
        <v>265</v>
      </c>
      <c r="PL336" s="479">
        <v>-1.5766836993104993E-2</v>
      </c>
      <c r="PM336" s="484">
        <v>36</v>
      </c>
      <c r="PN336" s="479">
        <v>5472</v>
      </c>
      <c r="PO336" s="485">
        <v>2038</v>
      </c>
      <c r="PP336" s="479">
        <v>33</v>
      </c>
      <c r="PQ336" s="479">
        <v>0</v>
      </c>
      <c r="PR336" s="486" t="s">
        <v>2266</v>
      </c>
      <c r="PS336" s="486" t="s">
        <v>1657</v>
      </c>
      <c r="PT336" s="479">
        <v>1</v>
      </c>
      <c r="PU336" s="487" t="s">
        <v>2265</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row>
    <row r="337" spans="1:457" x14ac:dyDescent="0.35">
      <c r="A337" s="459" t="s">
        <v>2267</v>
      </c>
      <c r="B337" s="460">
        <v>1.8244682024467525</v>
      </c>
      <c r="C337" s="488">
        <f>NPV(About!A$94,'H2 Data'!AE$2:BH$2)/30*AB337+B337</f>
        <v>1.8244682024467525</v>
      </c>
      <c r="D337" s="462" t="s">
        <v>1592</v>
      </c>
      <c r="E337" s="463" t="s">
        <v>2267</v>
      </c>
      <c r="F337" s="463" t="s">
        <v>1391</v>
      </c>
      <c r="G337" s="463" t="s">
        <v>1392</v>
      </c>
      <c r="H337" s="463" t="s">
        <v>2173</v>
      </c>
      <c r="I337" s="463" t="s">
        <v>2232</v>
      </c>
      <c r="J337" s="464">
        <v>2042</v>
      </c>
      <c r="K337" s="465">
        <v>280</v>
      </c>
      <c r="L337" s="466">
        <v>0.47</v>
      </c>
      <c r="M337" s="466">
        <v>2.3300000000000001E-2</v>
      </c>
      <c r="N337" s="466">
        <v>0.25</v>
      </c>
      <c r="O337" s="471">
        <v>0.11</v>
      </c>
      <c r="P337" s="465">
        <v>1</v>
      </c>
      <c r="Q337" s="465">
        <v>2</v>
      </c>
      <c r="R337" s="465">
        <v>30</v>
      </c>
      <c r="S337" s="467" t="s">
        <v>1395</v>
      </c>
      <c r="T337" s="468">
        <v>16933</v>
      </c>
      <c r="U337" s="468">
        <v>166910.99999999997</v>
      </c>
      <c r="V337" s="468">
        <v>58055.999999999993</v>
      </c>
      <c r="W337" s="468">
        <v>4837.9999999999991</v>
      </c>
      <c r="X337" s="465">
        <v>0</v>
      </c>
      <c r="Y337" s="469" t="s">
        <v>2233</v>
      </c>
      <c r="Z337" s="470">
        <v>21.65</v>
      </c>
      <c r="AA337" s="469" t="s">
        <v>1397</v>
      </c>
      <c r="AB337" s="465">
        <v>0</v>
      </c>
      <c r="AC337" s="466">
        <v>0</v>
      </c>
      <c r="AD337" s="466">
        <v>0.7</v>
      </c>
      <c r="AE337" s="466">
        <v>0.7</v>
      </c>
      <c r="AF337" s="467" t="s">
        <v>1398</v>
      </c>
      <c r="AG337" s="465">
        <v>442.54</v>
      </c>
      <c r="AH337" s="465">
        <v>442.54</v>
      </c>
      <c r="AI337" s="465">
        <v>442.54</v>
      </c>
      <c r="AJ337" s="465">
        <v>30</v>
      </c>
      <c r="AK337" s="469" t="s">
        <v>1399</v>
      </c>
      <c r="AL337" s="466">
        <v>0.91</v>
      </c>
      <c r="AM337" s="466">
        <v>0.01</v>
      </c>
      <c r="AN337" s="469" t="s">
        <v>1400</v>
      </c>
      <c r="AO337" s="466"/>
      <c r="AP337" s="466"/>
      <c r="AQ337" s="466"/>
      <c r="AR337" s="466"/>
      <c r="AS337" s="466"/>
      <c r="AT337" s="466"/>
      <c r="AU337" s="466"/>
      <c r="AV337" s="466"/>
      <c r="AW337" s="466"/>
      <c r="AX337" s="466"/>
      <c r="AY337" s="466"/>
      <c r="AZ337" s="466"/>
      <c r="BA337" s="466"/>
      <c r="BB337" s="466"/>
      <c r="BC337" s="466"/>
      <c r="BD337" s="466"/>
      <c r="BE337" s="466"/>
      <c r="BF337" s="466"/>
      <c r="BG337" s="466"/>
      <c r="BH337" s="466"/>
      <c r="BI337" s="466"/>
      <c r="BJ337" s="466"/>
      <c r="BK337" s="466"/>
      <c r="BL337" s="466"/>
      <c r="BM337" s="466"/>
      <c r="BN337" s="466"/>
      <c r="BO337" s="466"/>
      <c r="BP337" s="466"/>
      <c r="BQ337" s="466"/>
      <c r="BR337" s="466"/>
      <c r="BS337" s="466"/>
      <c r="BT337" s="466"/>
      <c r="BU337" s="466"/>
      <c r="BV337" s="466"/>
      <c r="BW337" s="466"/>
      <c r="BX337" s="466"/>
      <c r="BY337" s="466"/>
      <c r="BZ337" s="466"/>
      <c r="CA337" s="466"/>
      <c r="CB337" s="466"/>
      <c r="CC337" s="466"/>
      <c r="CD337" s="466"/>
      <c r="CE337" s="466"/>
      <c r="CF337" s="466"/>
      <c r="CG337" s="466"/>
      <c r="CH337" s="466"/>
      <c r="CI337" s="466"/>
      <c r="CJ337" s="466"/>
      <c r="CK337" s="466"/>
      <c r="CL337" s="466"/>
      <c r="CM337" s="466"/>
      <c r="CN337" s="466"/>
      <c r="CO337" s="466"/>
      <c r="CP337" s="466"/>
      <c r="CQ337" s="466"/>
      <c r="CR337" s="466"/>
      <c r="CS337" s="466"/>
      <c r="CT337" s="466"/>
      <c r="CU337" s="466"/>
      <c r="CV337" s="466"/>
      <c r="CW337" s="466"/>
      <c r="CX337" s="466"/>
      <c r="CY337" s="466"/>
      <c r="CZ337" s="466"/>
      <c r="DA337" s="466"/>
      <c r="DB337" s="466"/>
      <c r="DC337" s="466"/>
      <c r="DD337" s="466"/>
      <c r="DE337" s="466"/>
      <c r="DF337" s="466"/>
      <c r="DG337" s="466"/>
      <c r="DH337" s="466"/>
      <c r="DI337" s="466"/>
      <c r="DJ337" s="466"/>
      <c r="DK337" s="466"/>
      <c r="DL337" s="466"/>
      <c r="DM337" s="466"/>
      <c r="DN337" s="466"/>
      <c r="DO337" s="466"/>
      <c r="DP337" s="466"/>
      <c r="DQ337" s="466"/>
      <c r="DR337" s="466"/>
      <c r="DS337" s="466"/>
      <c r="DT337" s="466"/>
      <c r="DU337" s="466"/>
      <c r="DV337" s="466"/>
      <c r="DW337" s="471"/>
      <c r="DX337" s="466"/>
      <c r="DY337" s="466"/>
      <c r="DZ337" s="466"/>
      <c r="EA337" s="466"/>
      <c r="EB337" s="466"/>
      <c r="EC337" s="466"/>
      <c r="ED337" s="466"/>
      <c r="EE337" s="466"/>
      <c r="EF337" s="466"/>
      <c r="EG337" s="466"/>
      <c r="EH337" s="466"/>
      <c r="EI337" s="466"/>
      <c r="EJ337" s="466"/>
      <c r="EK337" s="465"/>
      <c r="EL337" s="465"/>
      <c r="EM337" s="465"/>
      <c r="EN337" s="465"/>
      <c r="EO337" s="466"/>
      <c r="EP337" s="466"/>
      <c r="EQ337" s="466"/>
      <c r="ER337" s="465"/>
      <c r="ES337" s="465"/>
      <c r="ET337" s="465"/>
      <c r="EU337" s="465"/>
      <c r="EV337" s="465"/>
      <c r="EW337" s="467"/>
      <c r="EX337" s="467" t="s">
        <v>1401</v>
      </c>
      <c r="EY337" s="467">
        <v>0</v>
      </c>
      <c r="EZ337" s="467">
        <v>0</v>
      </c>
      <c r="FA337" s="467">
        <v>0</v>
      </c>
      <c r="FB337" s="469" t="s">
        <v>1402</v>
      </c>
      <c r="FC337" s="467">
        <v>100</v>
      </c>
      <c r="FD337" s="469" t="s">
        <v>2175</v>
      </c>
      <c r="FE337" s="467">
        <v>0</v>
      </c>
      <c r="FF337" s="469" t="s">
        <v>1404</v>
      </c>
      <c r="FG337" s="467">
        <v>0</v>
      </c>
      <c r="FH337" s="469" t="s">
        <v>1405</v>
      </c>
      <c r="FI337" s="467">
        <v>0</v>
      </c>
      <c r="FJ337" s="469" t="s">
        <v>1405</v>
      </c>
      <c r="FK337" s="467">
        <v>0</v>
      </c>
      <c r="FL337" s="472">
        <v>1</v>
      </c>
      <c r="FM337" s="473">
        <v>0</v>
      </c>
      <c r="FN337" s="473">
        <v>0</v>
      </c>
      <c r="FO337" s="473">
        <v>0</v>
      </c>
      <c r="FP337" s="473">
        <v>0</v>
      </c>
      <c r="FQ337" s="473">
        <v>0</v>
      </c>
      <c r="FR337" s="473">
        <v>0</v>
      </c>
      <c r="FS337" s="473">
        <v>0</v>
      </c>
      <c r="FT337" s="473">
        <v>0</v>
      </c>
      <c r="FU337" s="473">
        <v>0</v>
      </c>
      <c r="FV337" s="473">
        <v>94094</v>
      </c>
      <c r="FW337" s="473">
        <v>0</v>
      </c>
      <c r="FX337" s="473">
        <v>0</v>
      </c>
      <c r="FY337" s="473">
        <v>0</v>
      </c>
      <c r="FZ337" s="473">
        <v>0</v>
      </c>
      <c r="GA337" s="473">
        <v>0</v>
      </c>
      <c r="GB337" s="473">
        <v>0</v>
      </c>
      <c r="GC337" s="473">
        <v>0</v>
      </c>
      <c r="GD337" s="473">
        <v>0</v>
      </c>
      <c r="GE337" s="473">
        <v>0</v>
      </c>
      <c r="GF337" s="473">
        <v>115038</v>
      </c>
      <c r="GG337" s="473">
        <v>0</v>
      </c>
      <c r="GH337" s="473">
        <v>0</v>
      </c>
      <c r="GI337" s="473">
        <v>0</v>
      </c>
      <c r="GJ337" s="473">
        <v>0</v>
      </c>
      <c r="GK337" s="473">
        <v>0</v>
      </c>
      <c r="GL337" s="473">
        <v>0</v>
      </c>
      <c r="GM337" s="473">
        <v>0</v>
      </c>
      <c r="GN337" s="473">
        <v>0</v>
      </c>
      <c r="GO337" s="473">
        <v>0</v>
      </c>
      <c r="GP337" s="473">
        <v>0</v>
      </c>
      <c r="GQ337" s="473">
        <v>0</v>
      </c>
      <c r="GR337" s="473">
        <v>0</v>
      </c>
      <c r="GS337" s="473">
        <v>0</v>
      </c>
      <c r="GT337" s="473">
        <v>0</v>
      </c>
      <c r="GU337" s="473">
        <v>0</v>
      </c>
      <c r="GV337" s="473">
        <v>0</v>
      </c>
      <c r="GW337" s="473">
        <v>0</v>
      </c>
      <c r="GX337" s="473">
        <v>0</v>
      </c>
      <c r="GY337" s="473">
        <v>0</v>
      </c>
      <c r="GZ337" s="473">
        <v>0</v>
      </c>
      <c r="HA337" s="473">
        <v>0</v>
      </c>
      <c r="HB337" s="473">
        <v>0</v>
      </c>
      <c r="HC337" s="473">
        <v>0</v>
      </c>
      <c r="HD337" s="473">
        <v>0</v>
      </c>
      <c r="HE337" s="473">
        <v>0</v>
      </c>
      <c r="HF337" s="473">
        <v>0</v>
      </c>
      <c r="HG337" s="473">
        <v>0</v>
      </c>
      <c r="HH337" s="473">
        <v>0</v>
      </c>
      <c r="HI337" s="473">
        <v>0</v>
      </c>
      <c r="HJ337" s="473">
        <v>0</v>
      </c>
      <c r="HK337" s="473">
        <v>0</v>
      </c>
      <c r="HL337" s="473">
        <v>0</v>
      </c>
      <c r="HM337" s="473">
        <v>0</v>
      </c>
      <c r="HN337" s="473">
        <v>0</v>
      </c>
      <c r="HO337" s="473">
        <v>0</v>
      </c>
      <c r="HP337" s="473">
        <v>0</v>
      </c>
      <c r="HQ337" s="473">
        <v>0</v>
      </c>
      <c r="HR337" s="473">
        <v>0</v>
      </c>
      <c r="HS337" s="473">
        <v>0</v>
      </c>
      <c r="HT337" s="473">
        <v>0</v>
      </c>
      <c r="HU337" s="473">
        <v>0</v>
      </c>
      <c r="HV337" s="473">
        <v>0</v>
      </c>
      <c r="HW337" s="473">
        <v>0</v>
      </c>
      <c r="HX337" s="473">
        <v>0</v>
      </c>
      <c r="HY337" s="473">
        <v>0</v>
      </c>
      <c r="HZ337" s="473">
        <v>0</v>
      </c>
      <c r="IA337" s="473">
        <v>0</v>
      </c>
      <c r="IB337" s="473">
        <v>0</v>
      </c>
      <c r="IC337" s="473">
        <v>0</v>
      </c>
      <c r="ID337" s="473">
        <v>0</v>
      </c>
      <c r="IE337" s="473">
        <v>0</v>
      </c>
      <c r="IF337" s="473">
        <v>0</v>
      </c>
      <c r="IG337" s="473">
        <v>0</v>
      </c>
      <c r="IH337" s="473">
        <v>0</v>
      </c>
      <c r="II337" s="473">
        <v>0</v>
      </c>
      <c r="IJ337" s="473">
        <v>0</v>
      </c>
      <c r="IK337" s="473">
        <v>0</v>
      </c>
      <c r="IL337" s="473">
        <v>0</v>
      </c>
      <c r="IM337" s="473">
        <v>0</v>
      </c>
      <c r="IN337" s="473">
        <v>0</v>
      </c>
      <c r="IO337" s="473">
        <v>0</v>
      </c>
      <c r="IP337" s="473">
        <v>0</v>
      </c>
      <c r="IQ337" s="473">
        <v>0</v>
      </c>
      <c r="IR337" s="473">
        <v>0</v>
      </c>
      <c r="IS337" s="473">
        <v>0</v>
      </c>
      <c r="IT337" s="473">
        <v>0</v>
      </c>
      <c r="IU337" s="473">
        <v>0</v>
      </c>
      <c r="IV337" s="473">
        <v>0</v>
      </c>
      <c r="IW337" s="473">
        <v>0</v>
      </c>
      <c r="IX337" s="473">
        <v>0</v>
      </c>
      <c r="IY337" s="473">
        <v>0</v>
      </c>
      <c r="IZ337" s="473">
        <v>0</v>
      </c>
      <c r="JA337" s="473">
        <v>0</v>
      </c>
      <c r="JB337" s="473">
        <v>0</v>
      </c>
      <c r="JC337" s="473">
        <v>0</v>
      </c>
      <c r="JD337" s="473">
        <v>0</v>
      </c>
      <c r="JE337" s="473">
        <v>0</v>
      </c>
      <c r="JF337" s="473">
        <v>0</v>
      </c>
      <c r="JG337" s="473">
        <v>0</v>
      </c>
      <c r="JH337" s="473">
        <v>0</v>
      </c>
      <c r="JI337" s="467" t="s">
        <v>1406</v>
      </c>
      <c r="JJ337" s="467" t="s">
        <v>1406</v>
      </c>
      <c r="JK337" s="395"/>
      <c r="JL337" s="395"/>
      <c r="JM337" s="395"/>
      <c r="JN337" s="395"/>
      <c r="JO337" s="395"/>
      <c r="JP337" s="395"/>
      <c r="JQ337" s="395"/>
      <c r="JR337" s="395"/>
      <c r="JS337" s="395"/>
      <c r="JT337" s="395"/>
      <c r="JU337" s="395"/>
      <c r="JV337" s="395"/>
      <c r="JW337" s="395"/>
      <c r="JX337" s="395"/>
      <c r="JY337" s="395"/>
      <c r="JZ337" s="395"/>
      <c r="KA337" s="395"/>
      <c r="KB337" s="395"/>
      <c r="KC337" s="395"/>
      <c r="KD337" s="395"/>
      <c r="KE337" s="395"/>
      <c r="KF337" s="395"/>
      <c r="KG337" s="395"/>
      <c r="KH337" s="395"/>
      <c r="KI337" s="395"/>
      <c r="KJ337" s="395"/>
      <c r="KK337" s="395"/>
      <c r="KL337" s="395"/>
      <c r="KM337" s="395"/>
      <c r="KN337" s="395"/>
      <c r="KO337" s="395"/>
      <c r="KP337" s="395"/>
      <c r="KQ337" s="395"/>
      <c r="KR337" s="395"/>
      <c r="KS337" s="395"/>
      <c r="KT337" s="395"/>
      <c r="KU337" s="395"/>
      <c r="KV337" s="395"/>
      <c r="KW337" s="395"/>
      <c r="KX337" s="395"/>
      <c r="KY337" s="395"/>
      <c r="KZ337" s="395"/>
      <c r="LA337" s="395"/>
      <c r="LB337" s="395"/>
      <c r="LC337" s="395"/>
      <c r="LD337" s="395"/>
      <c r="LE337" s="395"/>
      <c r="LF337" s="395"/>
      <c r="LG337" s="395"/>
      <c r="LH337" s="395"/>
      <c r="LI337" s="395"/>
      <c r="LJ337" s="395"/>
      <c r="LK337" s="395"/>
      <c r="LL337" s="395"/>
      <c r="LM337" s="395"/>
      <c r="LN337" s="395"/>
      <c r="LO337" s="395"/>
      <c r="LP337" s="395"/>
      <c r="LQ337" s="395"/>
      <c r="LR337" s="395"/>
      <c r="LS337" s="395"/>
      <c r="LT337" s="395"/>
      <c r="LU337" s="395"/>
      <c r="LV337" s="395"/>
      <c r="LW337" s="395"/>
      <c r="LX337" s="395"/>
      <c r="LY337" s="395"/>
      <c r="LZ337" s="395"/>
      <c r="MA337" s="395"/>
      <c r="MB337" s="395"/>
      <c r="MC337" s="395"/>
      <c r="MD337" s="395"/>
      <c r="ME337" s="395"/>
      <c r="MF337" s="395"/>
      <c r="MG337" s="395"/>
      <c r="MH337" s="395"/>
      <c r="MI337" s="395"/>
      <c r="MJ337" s="395"/>
      <c r="MK337" s="395"/>
      <c r="ML337" s="395"/>
      <c r="MM337" s="395"/>
      <c r="MN337" s="395"/>
      <c r="MO337" s="395"/>
      <c r="MP337" s="395"/>
      <c r="MQ337" s="395"/>
      <c r="MR337" s="395"/>
      <c r="MS337" s="395"/>
      <c r="MT337" s="395"/>
      <c r="MU337" s="395"/>
      <c r="MV337" s="395"/>
      <c r="MW337" s="395"/>
      <c r="MX337" s="395"/>
      <c r="MY337" s="395"/>
      <c r="MZ337" s="395"/>
      <c r="NA337" s="395"/>
      <c r="NB337" s="395"/>
      <c r="NC337" s="395"/>
      <c r="ND337" s="395"/>
      <c r="NE337" s="395"/>
      <c r="NF337" s="395"/>
      <c r="NG337" s="489"/>
      <c r="NH337" s="475">
        <v>1.8244682024467525</v>
      </c>
      <c r="NI337" s="475">
        <v>7.5117004831137688</v>
      </c>
      <c r="NJ337" s="475">
        <v>2.0796506791707414</v>
      </c>
      <c r="NK337" s="475">
        <v>2112.7766523635019</v>
      </c>
      <c r="NL337" s="475">
        <v>5.3709162002887219</v>
      </c>
      <c r="NM337" s="475">
        <v>5.805599999999999E-2</v>
      </c>
      <c r="NN337" s="475">
        <v>0.16691099999999998</v>
      </c>
      <c r="NO337" s="475">
        <v>1.6933E-2</v>
      </c>
      <c r="NP337" s="475">
        <v>9.048236474077466E-3</v>
      </c>
      <c r="NQ337" s="475">
        <v>0.13980133137769143</v>
      </c>
      <c r="NR337" s="475">
        <v>0.1973169051247404</v>
      </c>
      <c r="NS337" s="475">
        <v>0</v>
      </c>
      <c r="NT337" s="475">
        <v>4.3752460874652819</v>
      </c>
      <c r="NU337" s="475">
        <v>1.8591312558561245E-2</v>
      </c>
      <c r="NV337" s="475">
        <v>0</v>
      </c>
      <c r="NW337" s="475">
        <v>0.10656047844061159</v>
      </c>
      <c r="NX337" s="475">
        <v>0</v>
      </c>
      <c r="NY337" s="475">
        <v>0</v>
      </c>
      <c r="NZ337" s="475">
        <v>0.28525671237367978</v>
      </c>
      <c r="OA337" s="475">
        <v>2.0340002437626327E-2</v>
      </c>
      <c r="OB337" s="475">
        <v>0.25</v>
      </c>
      <c r="OC337" s="475">
        <v>0.32122906975062276</v>
      </c>
      <c r="OD337" s="475">
        <v>-5.5078154039240068E-15</v>
      </c>
      <c r="OE337" s="475">
        <v>-4.7883804654656843E-14</v>
      </c>
      <c r="OF337" s="475">
        <v>0.1099999964237213</v>
      </c>
      <c r="OG337" s="475">
        <v>6.9780150055885323E-2</v>
      </c>
      <c r="OH337" s="475">
        <v>0.34245406460592004</v>
      </c>
      <c r="OI337" s="475">
        <v>0.11</v>
      </c>
      <c r="OJ337" s="475">
        <v>4.4254000000000002E-2</v>
      </c>
      <c r="OK337" s="475">
        <v>5.6233350000000008E-2</v>
      </c>
      <c r="OL337" s="475">
        <v>0.6683529350657289</v>
      </c>
      <c r="OM337" s="475" t="s">
        <v>1395</v>
      </c>
      <c r="ON337" s="475">
        <v>1</v>
      </c>
      <c r="OO337" s="475">
        <v>326</v>
      </c>
      <c r="OP337" s="490"/>
      <c r="OQ337" s="491" t="s">
        <v>1395</v>
      </c>
      <c r="OR337" s="478" t="s">
        <v>1395</v>
      </c>
      <c r="OS337" s="479">
        <v>455870</v>
      </c>
      <c r="OT337" s="479">
        <v>2042</v>
      </c>
      <c r="OU337" s="479" t="s">
        <v>1395</v>
      </c>
      <c r="OV337" s="479" t="s">
        <v>1395</v>
      </c>
      <c r="OW337" s="479">
        <v>0</v>
      </c>
      <c r="OX337" s="479">
        <v>1</v>
      </c>
      <c r="OY337" s="480">
        <v>1</v>
      </c>
      <c r="OZ337" s="480">
        <v>0.65772794494977127</v>
      </c>
      <c r="PA337" s="481"/>
      <c r="PB337" s="482">
        <v>1.8244682024467525</v>
      </c>
      <c r="PC337" s="483"/>
      <c r="PD337" s="478">
        <v>45.268880997871946</v>
      </c>
      <c r="PE337" s="479">
        <v>-8.9609187872550962E-12</v>
      </c>
      <c r="PF337" s="479">
        <v>60.114429646953496</v>
      </c>
      <c r="PG337" s="480">
        <v>1.8244682024467525</v>
      </c>
      <c r="PH337" s="483"/>
      <c r="PI337" s="478">
        <v>1.8244682024467525</v>
      </c>
      <c r="PJ337" s="479">
        <v>175220</v>
      </c>
      <c r="PK337" s="479">
        <v>280</v>
      </c>
      <c r="PL337" s="479">
        <v>-1.8361550728066556E-2</v>
      </c>
      <c r="PM337" s="484">
        <v>36</v>
      </c>
      <c r="PN337" s="479">
        <v>5436</v>
      </c>
      <c r="PO337" s="485">
        <v>2039</v>
      </c>
      <c r="PP337" s="479">
        <v>33</v>
      </c>
      <c r="PQ337" s="479">
        <v>0</v>
      </c>
      <c r="PR337" s="486" t="s">
        <v>2268</v>
      </c>
      <c r="PS337" s="486" t="s">
        <v>1657</v>
      </c>
      <c r="PT337" s="479">
        <v>1</v>
      </c>
      <c r="PU337" s="487" t="s">
        <v>2267</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row>
    <row r="338" spans="1:457" x14ac:dyDescent="0.35">
      <c r="A338" s="459" t="s">
        <v>2269</v>
      </c>
      <c r="B338" s="460">
        <v>1.8061066517186859</v>
      </c>
      <c r="C338" s="488">
        <f>NPV(About!A$94,'H2 Data'!AE$2:BH$2)/30*AB338+B338</f>
        <v>1.8061066517186859</v>
      </c>
      <c r="D338" s="462" t="s">
        <v>1592</v>
      </c>
      <c r="E338" s="463" t="s">
        <v>2269</v>
      </c>
      <c r="F338" s="463" t="s">
        <v>1391</v>
      </c>
      <c r="G338" s="463" t="s">
        <v>1392</v>
      </c>
      <c r="H338" s="463" t="s">
        <v>2173</v>
      </c>
      <c r="I338" s="463" t="s">
        <v>2232</v>
      </c>
      <c r="J338" s="464">
        <v>2043</v>
      </c>
      <c r="K338" s="465">
        <v>295</v>
      </c>
      <c r="L338" s="466">
        <v>0.48</v>
      </c>
      <c r="M338" s="466">
        <v>2.3300000000000001E-2</v>
      </c>
      <c r="N338" s="466">
        <v>0.25</v>
      </c>
      <c r="O338" s="471">
        <v>0.11</v>
      </c>
      <c r="P338" s="465">
        <v>1</v>
      </c>
      <c r="Q338" s="465">
        <v>2</v>
      </c>
      <c r="R338" s="465">
        <v>30</v>
      </c>
      <c r="S338" s="467" t="s">
        <v>1395</v>
      </c>
      <c r="T338" s="468">
        <v>16649</v>
      </c>
      <c r="U338" s="468">
        <v>164110.99999999997</v>
      </c>
      <c r="V338" s="468">
        <v>57081.999999999993</v>
      </c>
      <c r="W338" s="468">
        <v>4757</v>
      </c>
      <c r="X338" s="465">
        <v>0</v>
      </c>
      <c r="Y338" s="469" t="s">
        <v>2233</v>
      </c>
      <c r="Z338" s="470">
        <v>21.72</v>
      </c>
      <c r="AA338" s="469" t="s">
        <v>1397</v>
      </c>
      <c r="AB338" s="465">
        <v>0</v>
      </c>
      <c r="AC338" s="466">
        <v>0</v>
      </c>
      <c r="AD338" s="466">
        <v>0.7</v>
      </c>
      <c r="AE338" s="466">
        <v>0.7</v>
      </c>
      <c r="AF338" s="467" t="s">
        <v>1398</v>
      </c>
      <c r="AG338" s="465">
        <v>442.54</v>
      </c>
      <c r="AH338" s="465">
        <v>442.54</v>
      </c>
      <c r="AI338" s="465">
        <v>442.54</v>
      </c>
      <c r="AJ338" s="465">
        <v>30</v>
      </c>
      <c r="AK338" s="469" t="s">
        <v>1399</v>
      </c>
      <c r="AL338" s="466">
        <v>0.91</v>
      </c>
      <c r="AM338" s="466">
        <v>0.01</v>
      </c>
      <c r="AN338" s="469" t="s">
        <v>1400</v>
      </c>
      <c r="AO338" s="466"/>
      <c r="AP338" s="466"/>
      <c r="AQ338" s="466"/>
      <c r="AR338" s="466"/>
      <c r="AS338" s="466"/>
      <c r="AT338" s="466"/>
      <c r="AU338" s="466"/>
      <c r="AV338" s="466"/>
      <c r="AW338" s="466"/>
      <c r="AX338" s="466"/>
      <c r="AY338" s="466"/>
      <c r="AZ338" s="466"/>
      <c r="BA338" s="466"/>
      <c r="BB338" s="466"/>
      <c r="BC338" s="466"/>
      <c r="BD338" s="466"/>
      <c r="BE338" s="466"/>
      <c r="BF338" s="466"/>
      <c r="BG338" s="466"/>
      <c r="BH338" s="466"/>
      <c r="BI338" s="466"/>
      <c r="BJ338" s="466"/>
      <c r="BK338" s="466"/>
      <c r="BL338" s="466"/>
      <c r="BM338" s="466"/>
      <c r="BN338" s="466"/>
      <c r="BO338" s="466"/>
      <c r="BP338" s="466"/>
      <c r="BQ338" s="466"/>
      <c r="BR338" s="466"/>
      <c r="BS338" s="466"/>
      <c r="BT338" s="466"/>
      <c r="BU338" s="466"/>
      <c r="BV338" s="466"/>
      <c r="BW338" s="466"/>
      <c r="BX338" s="466"/>
      <c r="BY338" s="466"/>
      <c r="BZ338" s="466"/>
      <c r="CA338" s="466"/>
      <c r="CB338" s="466"/>
      <c r="CC338" s="466"/>
      <c r="CD338" s="466"/>
      <c r="CE338" s="466"/>
      <c r="CF338" s="466"/>
      <c r="CG338" s="466"/>
      <c r="CH338" s="466"/>
      <c r="CI338" s="466"/>
      <c r="CJ338" s="466"/>
      <c r="CK338" s="466"/>
      <c r="CL338" s="466"/>
      <c r="CM338" s="466"/>
      <c r="CN338" s="466"/>
      <c r="CO338" s="466"/>
      <c r="CP338" s="466"/>
      <c r="CQ338" s="466"/>
      <c r="CR338" s="466"/>
      <c r="CS338" s="466"/>
      <c r="CT338" s="466"/>
      <c r="CU338" s="466"/>
      <c r="CV338" s="466"/>
      <c r="CW338" s="466"/>
      <c r="CX338" s="466"/>
      <c r="CY338" s="466"/>
      <c r="CZ338" s="466"/>
      <c r="DA338" s="466"/>
      <c r="DB338" s="466"/>
      <c r="DC338" s="466"/>
      <c r="DD338" s="466"/>
      <c r="DE338" s="466"/>
      <c r="DF338" s="466"/>
      <c r="DG338" s="466"/>
      <c r="DH338" s="466"/>
      <c r="DI338" s="466"/>
      <c r="DJ338" s="466"/>
      <c r="DK338" s="466"/>
      <c r="DL338" s="466"/>
      <c r="DM338" s="466"/>
      <c r="DN338" s="466"/>
      <c r="DO338" s="466"/>
      <c r="DP338" s="466"/>
      <c r="DQ338" s="466"/>
      <c r="DR338" s="466"/>
      <c r="DS338" s="466"/>
      <c r="DT338" s="466"/>
      <c r="DU338" s="466"/>
      <c r="DV338" s="466"/>
      <c r="DW338" s="471"/>
      <c r="DX338" s="466"/>
      <c r="DY338" s="466"/>
      <c r="DZ338" s="466"/>
      <c r="EA338" s="466"/>
      <c r="EB338" s="466"/>
      <c r="EC338" s="466"/>
      <c r="ED338" s="466"/>
      <c r="EE338" s="466"/>
      <c r="EF338" s="466"/>
      <c r="EG338" s="466"/>
      <c r="EH338" s="466"/>
      <c r="EI338" s="466"/>
      <c r="EJ338" s="466"/>
      <c r="EK338" s="465"/>
      <c r="EL338" s="465"/>
      <c r="EM338" s="465"/>
      <c r="EN338" s="465"/>
      <c r="EO338" s="466"/>
      <c r="EP338" s="466"/>
      <c r="EQ338" s="466"/>
      <c r="ER338" s="465"/>
      <c r="ES338" s="465"/>
      <c r="ET338" s="465"/>
      <c r="EU338" s="465"/>
      <c r="EV338" s="465"/>
      <c r="EW338" s="467"/>
      <c r="EX338" s="467" t="s">
        <v>1401</v>
      </c>
      <c r="EY338" s="467">
        <v>0</v>
      </c>
      <c r="EZ338" s="467">
        <v>0</v>
      </c>
      <c r="FA338" s="467">
        <v>0</v>
      </c>
      <c r="FB338" s="469" t="s">
        <v>1402</v>
      </c>
      <c r="FC338" s="467">
        <v>100</v>
      </c>
      <c r="FD338" s="469" t="s">
        <v>2175</v>
      </c>
      <c r="FE338" s="467">
        <v>0</v>
      </c>
      <c r="FF338" s="469" t="s">
        <v>1404</v>
      </c>
      <c r="FG338" s="467">
        <v>0</v>
      </c>
      <c r="FH338" s="469" t="s">
        <v>1405</v>
      </c>
      <c r="FI338" s="467">
        <v>0</v>
      </c>
      <c r="FJ338" s="469" t="s">
        <v>1405</v>
      </c>
      <c r="FK338" s="467">
        <v>0</v>
      </c>
      <c r="FL338" s="472">
        <v>1</v>
      </c>
      <c r="FM338" s="473">
        <v>0</v>
      </c>
      <c r="FN338" s="473">
        <v>0</v>
      </c>
      <c r="FO338" s="473">
        <v>0</v>
      </c>
      <c r="FP338" s="473">
        <v>0</v>
      </c>
      <c r="FQ338" s="473">
        <v>0</v>
      </c>
      <c r="FR338" s="473">
        <v>0</v>
      </c>
      <c r="FS338" s="473">
        <v>0</v>
      </c>
      <c r="FT338" s="473">
        <v>0</v>
      </c>
      <c r="FU338" s="473">
        <v>0</v>
      </c>
      <c r="FV338" s="473">
        <v>96003.999999999985</v>
      </c>
      <c r="FW338" s="473">
        <v>0</v>
      </c>
      <c r="FX338" s="473">
        <v>0</v>
      </c>
      <c r="FY338" s="473">
        <v>0</v>
      </c>
      <c r="FZ338" s="473">
        <v>0</v>
      </c>
      <c r="GA338" s="473">
        <v>0</v>
      </c>
      <c r="GB338" s="473">
        <v>0</v>
      </c>
      <c r="GC338" s="473">
        <v>0</v>
      </c>
      <c r="GD338" s="473">
        <v>0</v>
      </c>
      <c r="GE338" s="473">
        <v>0</v>
      </c>
      <c r="GF338" s="473">
        <v>117372.99999999999</v>
      </c>
      <c r="GG338" s="473">
        <v>0</v>
      </c>
      <c r="GH338" s="473">
        <v>0</v>
      </c>
      <c r="GI338" s="473">
        <v>0</v>
      </c>
      <c r="GJ338" s="473">
        <v>0</v>
      </c>
      <c r="GK338" s="473">
        <v>0</v>
      </c>
      <c r="GL338" s="473">
        <v>0</v>
      </c>
      <c r="GM338" s="473">
        <v>0</v>
      </c>
      <c r="GN338" s="473">
        <v>0</v>
      </c>
      <c r="GO338" s="473">
        <v>0</v>
      </c>
      <c r="GP338" s="473">
        <v>0</v>
      </c>
      <c r="GQ338" s="473">
        <v>0</v>
      </c>
      <c r="GR338" s="473">
        <v>0</v>
      </c>
      <c r="GS338" s="473">
        <v>0</v>
      </c>
      <c r="GT338" s="473">
        <v>0</v>
      </c>
      <c r="GU338" s="473">
        <v>0</v>
      </c>
      <c r="GV338" s="473">
        <v>0</v>
      </c>
      <c r="GW338" s="473">
        <v>0</v>
      </c>
      <c r="GX338" s="473">
        <v>0</v>
      </c>
      <c r="GY338" s="473">
        <v>0</v>
      </c>
      <c r="GZ338" s="473">
        <v>0</v>
      </c>
      <c r="HA338" s="473">
        <v>0</v>
      </c>
      <c r="HB338" s="473">
        <v>0</v>
      </c>
      <c r="HC338" s="473">
        <v>0</v>
      </c>
      <c r="HD338" s="473">
        <v>0</v>
      </c>
      <c r="HE338" s="473">
        <v>0</v>
      </c>
      <c r="HF338" s="473">
        <v>0</v>
      </c>
      <c r="HG338" s="473">
        <v>0</v>
      </c>
      <c r="HH338" s="473">
        <v>0</v>
      </c>
      <c r="HI338" s="473">
        <v>0</v>
      </c>
      <c r="HJ338" s="473">
        <v>0</v>
      </c>
      <c r="HK338" s="473">
        <v>0</v>
      </c>
      <c r="HL338" s="473">
        <v>0</v>
      </c>
      <c r="HM338" s="473">
        <v>0</v>
      </c>
      <c r="HN338" s="473">
        <v>0</v>
      </c>
      <c r="HO338" s="473">
        <v>0</v>
      </c>
      <c r="HP338" s="473">
        <v>0</v>
      </c>
      <c r="HQ338" s="473">
        <v>0</v>
      </c>
      <c r="HR338" s="473">
        <v>0</v>
      </c>
      <c r="HS338" s="473">
        <v>0</v>
      </c>
      <c r="HT338" s="473">
        <v>0</v>
      </c>
      <c r="HU338" s="473">
        <v>0</v>
      </c>
      <c r="HV338" s="473">
        <v>0</v>
      </c>
      <c r="HW338" s="473">
        <v>0</v>
      </c>
      <c r="HX338" s="473">
        <v>0</v>
      </c>
      <c r="HY338" s="473">
        <v>0</v>
      </c>
      <c r="HZ338" s="473">
        <v>0</v>
      </c>
      <c r="IA338" s="473">
        <v>0</v>
      </c>
      <c r="IB338" s="473">
        <v>0</v>
      </c>
      <c r="IC338" s="473">
        <v>0</v>
      </c>
      <c r="ID338" s="473">
        <v>0</v>
      </c>
      <c r="IE338" s="473">
        <v>0</v>
      </c>
      <c r="IF338" s="473">
        <v>0</v>
      </c>
      <c r="IG338" s="473">
        <v>0</v>
      </c>
      <c r="IH338" s="473">
        <v>0</v>
      </c>
      <c r="II338" s="473">
        <v>0</v>
      </c>
      <c r="IJ338" s="473">
        <v>0</v>
      </c>
      <c r="IK338" s="473">
        <v>0</v>
      </c>
      <c r="IL338" s="473">
        <v>0</v>
      </c>
      <c r="IM338" s="473">
        <v>0</v>
      </c>
      <c r="IN338" s="473">
        <v>0</v>
      </c>
      <c r="IO338" s="473">
        <v>0</v>
      </c>
      <c r="IP338" s="473">
        <v>0</v>
      </c>
      <c r="IQ338" s="473">
        <v>0</v>
      </c>
      <c r="IR338" s="473">
        <v>0</v>
      </c>
      <c r="IS338" s="473">
        <v>0</v>
      </c>
      <c r="IT338" s="473">
        <v>0</v>
      </c>
      <c r="IU338" s="473">
        <v>0</v>
      </c>
      <c r="IV338" s="473">
        <v>0</v>
      </c>
      <c r="IW338" s="473">
        <v>0</v>
      </c>
      <c r="IX338" s="473">
        <v>0</v>
      </c>
      <c r="IY338" s="473">
        <v>0</v>
      </c>
      <c r="IZ338" s="473">
        <v>0</v>
      </c>
      <c r="JA338" s="473">
        <v>0</v>
      </c>
      <c r="JB338" s="473">
        <v>0</v>
      </c>
      <c r="JC338" s="473">
        <v>0</v>
      </c>
      <c r="JD338" s="473">
        <v>0</v>
      </c>
      <c r="JE338" s="473">
        <v>0</v>
      </c>
      <c r="JF338" s="473">
        <v>0</v>
      </c>
      <c r="JG338" s="473">
        <v>0</v>
      </c>
      <c r="JH338" s="473">
        <v>0</v>
      </c>
      <c r="JI338" s="467" t="s">
        <v>1406</v>
      </c>
      <c r="JJ338" s="467" t="s">
        <v>1406</v>
      </c>
      <c r="JK338" s="395"/>
      <c r="JL338" s="395"/>
      <c r="JM338" s="395"/>
      <c r="JN338" s="395"/>
      <c r="JO338" s="395"/>
      <c r="JP338" s="395"/>
      <c r="JQ338" s="395"/>
      <c r="JR338" s="395"/>
      <c r="JS338" s="395"/>
      <c r="JT338" s="395"/>
      <c r="JU338" s="395"/>
      <c r="JV338" s="395"/>
      <c r="JW338" s="395"/>
      <c r="JX338" s="395"/>
      <c r="JY338" s="395"/>
      <c r="JZ338" s="395"/>
      <c r="KA338" s="395"/>
      <c r="KB338" s="395"/>
      <c r="KC338" s="395"/>
      <c r="KD338" s="395"/>
      <c r="KE338" s="395"/>
      <c r="KF338" s="395"/>
      <c r="KG338" s="395"/>
      <c r="KH338" s="395"/>
      <c r="KI338" s="395"/>
      <c r="KJ338" s="395"/>
      <c r="KK338" s="395"/>
      <c r="KL338" s="395"/>
      <c r="KM338" s="395"/>
      <c r="KN338" s="395"/>
      <c r="KO338" s="395"/>
      <c r="KP338" s="395"/>
      <c r="KQ338" s="395"/>
      <c r="KR338" s="395"/>
      <c r="KS338" s="395"/>
      <c r="KT338" s="395"/>
      <c r="KU338" s="395"/>
      <c r="KV338" s="395"/>
      <c r="KW338" s="395"/>
      <c r="KX338" s="395"/>
      <c r="KY338" s="395"/>
      <c r="KZ338" s="395"/>
      <c r="LA338" s="395"/>
      <c r="LB338" s="395"/>
      <c r="LC338" s="395"/>
      <c r="LD338" s="395"/>
      <c r="LE338" s="395"/>
      <c r="LF338" s="395"/>
      <c r="LG338" s="395"/>
      <c r="LH338" s="395"/>
      <c r="LI338" s="395"/>
      <c r="LJ338" s="395"/>
      <c r="LK338" s="395"/>
      <c r="LL338" s="395"/>
      <c r="LM338" s="395"/>
      <c r="LN338" s="395"/>
      <c r="LO338" s="395"/>
      <c r="LP338" s="395"/>
      <c r="LQ338" s="395"/>
      <c r="LR338" s="395"/>
      <c r="LS338" s="395"/>
      <c r="LT338" s="395"/>
      <c r="LU338" s="395"/>
      <c r="LV338" s="395"/>
      <c r="LW338" s="395"/>
      <c r="LX338" s="395"/>
      <c r="LY338" s="395"/>
      <c r="LZ338" s="395"/>
      <c r="MA338" s="395"/>
      <c r="MB338" s="395"/>
      <c r="MC338" s="395"/>
      <c r="MD338" s="395"/>
      <c r="ME338" s="395"/>
      <c r="MF338" s="395"/>
      <c r="MG338" s="395"/>
      <c r="MH338" s="395"/>
      <c r="MI338" s="395"/>
      <c r="MJ338" s="395"/>
      <c r="MK338" s="395"/>
      <c r="ML338" s="395"/>
      <c r="MM338" s="395"/>
      <c r="MN338" s="395"/>
      <c r="MO338" s="395"/>
      <c r="MP338" s="395"/>
      <c r="MQ338" s="395"/>
      <c r="MR338" s="395"/>
      <c r="MS338" s="395"/>
      <c r="MT338" s="395"/>
      <c r="MU338" s="395"/>
      <c r="MV338" s="395"/>
      <c r="MW338" s="395"/>
      <c r="MX338" s="395"/>
      <c r="MY338" s="395"/>
      <c r="MZ338" s="395"/>
      <c r="NA338" s="395"/>
      <c r="NB338" s="395"/>
      <c r="NC338" s="395"/>
      <c r="ND338" s="395"/>
      <c r="NE338" s="395"/>
      <c r="NF338" s="395"/>
      <c r="NG338" s="489"/>
      <c r="NH338" s="475">
        <v>1.8061066517186859</v>
      </c>
      <c r="NI338" s="475">
        <v>7.5943172491467301</v>
      </c>
      <c r="NJ338" s="475">
        <v>2.0727776719073563</v>
      </c>
      <c r="NK338" s="475">
        <v>2164.8899983956944</v>
      </c>
      <c r="NL338" s="475">
        <v>5.4493232260315478</v>
      </c>
      <c r="NM338" s="475">
        <v>5.7081999999999987E-2</v>
      </c>
      <c r="NN338" s="475">
        <v>0.16411099999999998</v>
      </c>
      <c r="NO338" s="475">
        <v>1.6649000000000001E-2</v>
      </c>
      <c r="NP338" s="475">
        <v>8.8964451248877245E-3</v>
      </c>
      <c r="NQ338" s="475">
        <v>0.13745609035772166</v>
      </c>
      <c r="NR338" s="475">
        <v>0.19401333903284648</v>
      </c>
      <c r="NS338" s="475">
        <v>0</v>
      </c>
      <c r="NT338" s="475">
        <v>4.4678980258981857</v>
      </c>
      <c r="NU338" s="475">
        <v>1.9437624911961538E-2</v>
      </c>
      <c r="NV338" s="475">
        <v>0</v>
      </c>
      <c r="NW338" s="475">
        <v>0.10509619895770778</v>
      </c>
      <c r="NX338" s="475">
        <v>0</v>
      </c>
      <c r="NY338" s="475">
        <v>0</v>
      </c>
      <c r="NZ338" s="475">
        <v>0.28144135662334785</v>
      </c>
      <c r="OA338" s="475">
        <v>2.0339997938708995E-2</v>
      </c>
      <c r="OB338" s="475">
        <v>0.25</v>
      </c>
      <c r="OC338" s="475">
        <v>0.31629342070054278</v>
      </c>
      <c r="OD338" s="475">
        <v>2.8628136320531091E-16</v>
      </c>
      <c r="OE338" s="475">
        <v>2.4888707893560899E-15</v>
      </c>
      <c r="OF338" s="475">
        <v>0.1099999964237213</v>
      </c>
      <c r="OG338" s="475">
        <v>6.9860324263572679E-2</v>
      </c>
      <c r="OH338" s="475">
        <v>0.34267126420093513</v>
      </c>
      <c r="OI338" s="475">
        <v>0.11</v>
      </c>
      <c r="OJ338" s="475">
        <v>4.4254000000000002E-2</v>
      </c>
      <c r="OK338" s="475">
        <v>5.6233350000000008E-2</v>
      </c>
      <c r="OL338" s="475">
        <v>0.65502978698174008</v>
      </c>
      <c r="OM338" s="475" t="s">
        <v>1395</v>
      </c>
      <c r="ON338" s="475">
        <v>1</v>
      </c>
      <c r="OO338" s="475">
        <v>327</v>
      </c>
      <c r="OP338" s="490"/>
      <c r="OQ338" s="491" t="s">
        <v>1395</v>
      </c>
      <c r="OR338" s="478" t="s">
        <v>1395</v>
      </c>
      <c r="OS338" s="479">
        <v>455975.99999999994</v>
      </c>
      <c r="OT338" s="479">
        <v>2043</v>
      </c>
      <c r="OU338" s="479" t="s">
        <v>1395</v>
      </c>
      <c r="OV338" s="479" t="s">
        <v>1395</v>
      </c>
      <c r="OW338" s="479">
        <v>0</v>
      </c>
      <c r="OX338" s="479">
        <v>1</v>
      </c>
      <c r="OY338" s="480">
        <v>1</v>
      </c>
      <c r="OZ338" s="480">
        <v>0.64461645800459044</v>
      </c>
      <c r="PA338" s="481"/>
      <c r="PB338" s="482">
        <v>1.8061066517186859</v>
      </c>
      <c r="PC338" s="483"/>
      <c r="PD338" s="478">
        <v>45.959110405616748</v>
      </c>
      <c r="PE338" s="479">
        <v>4.8093392837821349E-13</v>
      </c>
      <c r="PF338" s="479">
        <v>61.118575535634719</v>
      </c>
      <c r="PG338" s="480">
        <v>1.8061066517186859</v>
      </c>
      <c r="PH338" s="483"/>
      <c r="PI338" s="478">
        <v>1.8061066517186859</v>
      </c>
      <c r="PJ338" s="479">
        <v>175515</v>
      </c>
      <c r="PK338" s="479">
        <v>295</v>
      </c>
      <c r="PL338" s="479">
        <v>-1.1426207805583566E-2</v>
      </c>
      <c r="PM338" s="484">
        <v>36</v>
      </c>
      <c r="PN338" s="479">
        <v>5400</v>
      </c>
      <c r="PO338" s="485">
        <v>2040</v>
      </c>
      <c r="PP338" s="479">
        <v>33</v>
      </c>
      <c r="PQ338" s="479">
        <v>0</v>
      </c>
      <c r="PR338" s="486" t="s">
        <v>2270</v>
      </c>
      <c r="PS338" s="486" t="s">
        <v>1657</v>
      </c>
      <c r="PT338" s="479">
        <v>1</v>
      </c>
      <c r="PU338" s="487" t="s">
        <v>2269</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row>
    <row r="339" spans="1:457" x14ac:dyDescent="0.35">
      <c r="A339" s="459" t="s">
        <v>2271</v>
      </c>
      <c r="B339" s="460">
        <v>1.7946804439131023</v>
      </c>
      <c r="C339" s="488">
        <f>NPV(About!A$94,'H2 Data'!AE$2:BH$2)/30*AB339+B339</f>
        <v>1.7946804439131023</v>
      </c>
      <c r="D339" s="462" t="s">
        <v>1592</v>
      </c>
      <c r="E339" s="463" t="s">
        <v>2271</v>
      </c>
      <c r="F339" s="463" t="s">
        <v>1391</v>
      </c>
      <c r="G339" s="463" t="s">
        <v>1392</v>
      </c>
      <c r="H339" s="463" t="s">
        <v>2173</v>
      </c>
      <c r="I339" s="463" t="s">
        <v>2232</v>
      </c>
      <c r="J339" s="464">
        <v>2044</v>
      </c>
      <c r="K339" s="465">
        <v>310</v>
      </c>
      <c r="L339" s="466">
        <v>0.48</v>
      </c>
      <c r="M339" s="466">
        <v>2.3300000000000001E-2</v>
      </c>
      <c r="N339" s="466">
        <v>0.25</v>
      </c>
      <c r="O339" s="471">
        <v>0.11</v>
      </c>
      <c r="P339" s="465">
        <v>1</v>
      </c>
      <c r="Q339" s="465">
        <v>2</v>
      </c>
      <c r="R339" s="465">
        <v>30</v>
      </c>
      <c r="S339" s="467" t="s">
        <v>1395</v>
      </c>
      <c r="T339" s="468">
        <v>16456</v>
      </c>
      <c r="U339" s="468">
        <v>162204.00000000003</v>
      </c>
      <c r="V339" s="468">
        <v>56419</v>
      </c>
      <c r="W339" s="468">
        <v>4702.0000000000009</v>
      </c>
      <c r="X339" s="465">
        <v>0</v>
      </c>
      <c r="Y339" s="469" t="s">
        <v>2233</v>
      </c>
      <c r="Z339" s="470">
        <v>21.79</v>
      </c>
      <c r="AA339" s="469" t="s">
        <v>1397</v>
      </c>
      <c r="AB339" s="465">
        <v>0</v>
      </c>
      <c r="AC339" s="466">
        <v>0</v>
      </c>
      <c r="AD339" s="466">
        <v>0.7</v>
      </c>
      <c r="AE339" s="466">
        <v>0.7</v>
      </c>
      <c r="AF339" s="467" t="s">
        <v>1398</v>
      </c>
      <c r="AG339" s="465">
        <v>442.54</v>
      </c>
      <c r="AH339" s="465">
        <v>442.54</v>
      </c>
      <c r="AI339" s="465">
        <v>442.54</v>
      </c>
      <c r="AJ339" s="465">
        <v>30</v>
      </c>
      <c r="AK339" s="469" t="s">
        <v>1399</v>
      </c>
      <c r="AL339" s="466">
        <v>0.91</v>
      </c>
      <c r="AM339" s="466">
        <v>0.01</v>
      </c>
      <c r="AN339" s="469" t="s">
        <v>1400</v>
      </c>
      <c r="AO339" s="466"/>
      <c r="AP339" s="466"/>
      <c r="AQ339" s="466"/>
      <c r="AR339" s="466"/>
      <c r="AS339" s="466"/>
      <c r="AT339" s="466"/>
      <c r="AU339" s="466"/>
      <c r="AV339" s="466"/>
      <c r="AW339" s="466"/>
      <c r="AX339" s="466"/>
      <c r="AY339" s="466"/>
      <c r="AZ339" s="466"/>
      <c r="BA339" s="466"/>
      <c r="BB339" s="466"/>
      <c r="BC339" s="466"/>
      <c r="BD339" s="466"/>
      <c r="BE339" s="466"/>
      <c r="BF339" s="466"/>
      <c r="BG339" s="466"/>
      <c r="BH339" s="466"/>
      <c r="BI339" s="466"/>
      <c r="BJ339" s="466"/>
      <c r="BK339" s="466"/>
      <c r="BL339" s="466"/>
      <c r="BM339" s="466"/>
      <c r="BN339" s="466"/>
      <c r="BO339" s="466"/>
      <c r="BP339" s="466"/>
      <c r="BQ339" s="466"/>
      <c r="BR339" s="466"/>
      <c r="BS339" s="466"/>
      <c r="BT339" s="466"/>
      <c r="BU339" s="466"/>
      <c r="BV339" s="466"/>
      <c r="BW339" s="466"/>
      <c r="BX339" s="466"/>
      <c r="BY339" s="466"/>
      <c r="BZ339" s="466"/>
      <c r="CA339" s="466"/>
      <c r="CB339" s="466"/>
      <c r="CC339" s="466"/>
      <c r="CD339" s="466"/>
      <c r="CE339" s="466"/>
      <c r="CF339" s="466"/>
      <c r="CG339" s="466"/>
      <c r="CH339" s="466"/>
      <c r="CI339" s="466"/>
      <c r="CJ339" s="466"/>
      <c r="CK339" s="466"/>
      <c r="CL339" s="466"/>
      <c r="CM339" s="466"/>
      <c r="CN339" s="466"/>
      <c r="CO339" s="466"/>
      <c r="CP339" s="466"/>
      <c r="CQ339" s="466"/>
      <c r="CR339" s="466"/>
      <c r="CS339" s="466"/>
      <c r="CT339" s="466"/>
      <c r="CU339" s="466"/>
      <c r="CV339" s="466"/>
      <c r="CW339" s="466"/>
      <c r="CX339" s="466"/>
      <c r="CY339" s="466"/>
      <c r="CZ339" s="466"/>
      <c r="DA339" s="466"/>
      <c r="DB339" s="466"/>
      <c r="DC339" s="466"/>
      <c r="DD339" s="466"/>
      <c r="DE339" s="466"/>
      <c r="DF339" s="466"/>
      <c r="DG339" s="466"/>
      <c r="DH339" s="466"/>
      <c r="DI339" s="466"/>
      <c r="DJ339" s="466"/>
      <c r="DK339" s="466"/>
      <c r="DL339" s="466"/>
      <c r="DM339" s="466"/>
      <c r="DN339" s="466"/>
      <c r="DO339" s="466"/>
      <c r="DP339" s="466"/>
      <c r="DQ339" s="466"/>
      <c r="DR339" s="466"/>
      <c r="DS339" s="466"/>
      <c r="DT339" s="466"/>
      <c r="DU339" s="466"/>
      <c r="DV339" s="466"/>
      <c r="DW339" s="471"/>
      <c r="DX339" s="466"/>
      <c r="DY339" s="466"/>
      <c r="DZ339" s="466"/>
      <c r="EA339" s="466"/>
      <c r="EB339" s="466"/>
      <c r="EC339" s="466"/>
      <c r="ED339" s="466"/>
      <c r="EE339" s="466"/>
      <c r="EF339" s="466"/>
      <c r="EG339" s="466"/>
      <c r="EH339" s="466"/>
      <c r="EI339" s="466"/>
      <c r="EJ339" s="466"/>
      <c r="EK339" s="465"/>
      <c r="EL339" s="465"/>
      <c r="EM339" s="465"/>
      <c r="EN339" s="465"/>
      <c r="EO339" s="466"/>
      <c r="EP339" s="466"/>
      <c r="EQ339" s="466"/>
      <c r="ER339" s="465"/>
      <c r="ES339" s="465"/>
      <c r="ET339" s="465"/>
      <c r="EU339" s="465"/>
      <c r="EV339" s="465"/>
      <c r="EW339" s="467"/>
      <c r="EX339" s="467" t="s">
        <v>1401</v>
      </c>
      <c r="EY339" s="467">
        <v>0</v>
      </c>
      <c r="EZ339" s="467">
        <v>0</v>
      </c>
      <c r="FA339" s="467">
        <v>0</v>
      </c>
      <c r="FB339" s="469" t="s">
        <v>1402</v>
      </c>
      <c r="FC339" s="467">
        <v>100</v>
      </c>
      <c r="FD339" s="469" t="s">
        <v>2175</v>
      </c>
      <c r="FE339" s="467">
        <v>0</v>
      </c>
      <c r="FF339" s="469" t="s">
        <v>1404</v>
      </c>
      <c r="FG339" s="467">
        <v>0</v>
      </c>
      <c r="FH339" s="469" t="s">
        <v>1405</v>
      </c>
      <c r="FI339" s="467">
        <v>0</v>
      </c>
      <c r="FJ339" s="469" t="s">
        <v>1405</v>
      </c>
      <c r="FK339" s="467">
        <v>0</v>
      </c>
      <c r="FL339" s="472">
        <v>1</v>
      </c>
      <c r="FM339" s="473">
        <v>0</v>
      </c>
      <c r="FN339" s="473">
        <v>0</v>
      </c>
      <c r="FO339" s="473">
        <v>0</v>
      </c>
      <c r="FP339" s="473">
        <v>0</v>
      </c>
      <c r="FQ339" s="473">
        <v>0</v>
      </c>
      <c r="FR339" s="473">
        <v>0</v>
      </c>
      <c r="FS339" s="473">
        <v>0</v>
      </c>
      <c r="FT339" s="473">
        <v>0</v>
      </c>
      <c r="FU339" s="473">
        <v>0</v>
      </c>
      <c r="FV339" s="473">
        <v>97953.000000000015</v>
      </c>
      <c r="FW339" s="473">
        <v>0</v>
      </c>
      <c r="FX339" s="473">
        <v>0</v>
      </c>
      <c r="FY339" s="473">
        <v>0</v>
      </c>
      <c r="FZ339" s="473">
        <v>0</v>
      </c>
      <c r="GA339" s="473">
        <v>0</v>
      </c>
      <c r="GB339" s="473">
        <v>0</v>
      </c>
      <c r="GC339" s="473">
        <v>0</v>
      </c>
      <c r="GD339" s="473">
        <v>0</v>
      </c>
      <c r="GE339" s="473">
        <v>0</v>
      </c>
      <c r="GF339" s="473">
        <v>119756.00000000001</v>
      </c>
      <c r="GG339" s="473">
        <v>0</v>
      </c>
      <c r="GH339" s="473">
        <v>0</v>
      </c>
      <c r="GI339" s="473">
        <v>0</v>
      </c>
      <c r="GJ339" s="473">
        <v>0</v>
      </c>
      <c r="GK339" s="473">
        <v>0</v>
      </c>
      <c r="GL339" s="473">
        <v>0</v>
      </c>
      <c r="GM339" s="473">
        <v>0</v>
      </c>
      <c r="GN339" s="473">
        <v>0</v>
      </c>
      <c r="GO339" s="473">
        <v>0</v>
      </c>
      <c r="GP339" s="473">
        <v>0</v>
      </c>
      <c r="GQ339" s="473">
        <v>0</v>
      </c>
      <c r="GR339" s="473">
        <v>0</v>
      </c>
      <c r="GS339" s="473">
        <v>0</v>
      </c>
      <c r="GT339" s="473">
        <v>0</v>
      </c>
      <c r="GU339" s="473">
        <v>0</v>
      </c>
      <c r="GV339" s="473">
        <v>0</v>
      </c>
      <c r="GW339" s="473">
        <v>0</v>
      </c>
      <c r="GX339" s="473">
        <v>0</v>
      </c>
      <c r="GY339" s="473">
        <v>0</v>
      </c>
      <c r="GZ339" s="473">
        <v>0</v>
      </c>
      <c r="HA339" s="473">
        <v>0</v>
      </c>
      <c r="HB339" s="473">
        <v>0</v>
      </c>
      <c r="HC339" s="473">
        <v>0</v>
      </c>
      <c r="HD339" s="473">
        <v>0</v>
      </c>
      <c r="HE339" s="473">
        <v>0</v>
      </c>
      <c r="HF339" s="473">
        <v>0</v>
      </c>
      <c r="HG339" s="473">
        <v>0</v>
      </c>
      <c r="HH339" s="473">
        <v>0</v>
      </c>
      <c r="HI339" s="473">
        <v>0</v>
      </c>
      <c r="HJ339" s="473">
        <v>0</v>
      </c>
      <c r="HK339" s="473">
        <v>0</v>
      </c>
      <c r="HL339" s="473">
        <v>0</v>
      </c>
      <c r="HM339" s="473">
        <v>0</v>
      </c>
      <c r="HN339" s="473">
        <v>0</v>
      </c>
      <c r="HO339" s="473">
        <v>0</v>
      </c>
      <c r="HP339" s="473">
        <v>0</v>
      </c>
      <c r="HQ339" s="473">
        <v>0</v>
      </c>
      <c r="HR339" s="473">
        <v>0</v>
      </c>
      <c r="HS339" s="473">
        <v>0</v>
      </c>
      <c r="HT339" s="473">
        <v>0</v>
      </c>
      <c r="HU339" s="473">
        <v>0</v>
      </c>
      <c r="HV339" s="473">
        <v>0</v>
      </c>
      <c r="HW339" s="473">
        <v>0</v>
      </c>
      <c r="HX339" s="473">
        <v>0</v>
      </c>
      <c r="HY339" s="473">
        <v>0</v>
      </c>
      <c r="HZ339" s="473">
        <v>0</v>
      </c>
      <c r="IA339" s="473">
        <v>0</v>
      </c>
      <c r="IB339" s="473">
        <v>0</v>
      </c>
      <c r="IC339" s="473">
        <v>0</v>
      </c>
      <c r="ID339" s="473">
        <v>0</v>
      </c>
      <c r="IE339" s="473">
        <v>0</v>
      </c>
      <c r="IF339" s="473">
        <v>0</v>
      </c>
      <c r="IG339" s="473">
        <v>0</v>
      </c>
      <c r="IH339" s="473">
        <v>0</v>
      </c>
      <c r="II339" s="473">
        <v>0</v>
      </c>
      <c r="IJ339" s="473">
        <v>0</v>
      </c>
      <c r="IK339" s="473">
        <v>0</v>
      </c>
      <c r="IL339" s="473">
        <v>0</v>
      </c>
      <c r="IM339" s="473">
        <v>0</v>
      </c>
      <c r="IN339" s="473">
        <v>0</v>
      </c>
      <c r="IO339" s="473">
        <v>0</v>
      </c>
      <c r="IP339" s="473">
        <v>0</v>
      </c>
      <c r="IQ339" s="473">
        <v>0</v>
      </c>
      <c r="IR339" s="473">
        <v>0</v>
      </c>
      <c r="IS339" s="473">
        <v>0</v>
      </c>
      <c r="IT339" s="473">
        <v>0</v>
      </c>
      <c r="IU339" s="473">
        <v>0</v>
      </c>
      <c r="IV339" s="473">
        <v>0</v>
      </c>
      <c r="IW339" s="473">
        <v>0</v>
      </c>
      <c r="IX339" s="473">
        <v>0</v>
      </c>
      <c r="IY339" s="473">
        <v>0</v>
      </c>
      <c r="IZ339" s="473">
        <v>0</v>
      </c>
      <c r="JA339" s="473">
        <v>0</v>
      </c>
      <c r="JB339" s="473">
        <v>0</v>
      </c>
      <c r="JC339" s="473">
        <v>0</v>
      </c>
      <c r="JD339" s="473">
        <v>0</v>
      </c>
      <c r="JE339" s="473">
        <v>0</v>
      </c>
      <c r="JF339" s="473">
        <v>0</v>
      </c>
      <c r="JG339" s="473">
        <v>0</v>
      </c>
      <c r="JH339" s="473">
        <v>0</v>
      </c>
      <c r="JI339" s="467" t="s">
        <v>1406</v>
      </c>
      <c r="JJ339" s="467" t="s">
        <v>1406</v>
      </c>
      <c r="JK339" s="395"/>
      <c r="JL339" s="395"/>
      <c r="JM339" s="395"/>
      <c r="JN339" s="395"/>
      <c r="JO339" s="395"/>
      <c r="JP339" s="395"/>
      <c r="JQ339" s="395"/>
      <c r="JR339" s="395"/>
      <c r="JS339" s="395"/>
      <c r="JT339" s="395"/>
      <c r="JU339" s="395"/>
      <c r="JV339" s="395"/>
      <c r="JW339" s="395"/>
      <c r="JX339" s="395"/>
      <c r="JY339" s="395"/>
      <c r="JZ339" s="395"/>
      <c r="KA339" s="395"/>
      <c r="KB339" s="395"/>
      <c r="KC339" s="395"/>
      <c r="KD339" s="395"/>
      <c r="KE339" s="395"/>
      <c r="KF339" s="395"/>
      <c r="KG339" s="395"/>
      <c r="KH339" s="395"/>
      <c r="KI339" s="395"/>
      <c r="KJ339" s="395"/>
      <c r="KK339" s="395"/>
      <c r="KL339" s="395"/>
      <c r="KM339" s="395"/>
      <c r="KN339" s="395"/>
      <c r="KO339" s="395"/>
      <c r="KP339" s="395"/>
      <c r="KQ339" s="395"/>
      <c r="KR339" s="395"/>
      <c r="KS339" s="395"/>
      <c r="KT339" s="395"/>
      <c r="KU339" s="395"/>
      <c r="KV339" s="395"/>
      <c r="KW339" s="395"/>
      <c r="KX339" s="395"/>
      <c r="KY339" s="395"/>
      <c r="KZ339" s="395"/>
      <c r="LA339" s="395"/>
      <c r="LB339" s="395"/>
      <c r="LC339" s="395"/>
      <c r="LD339" s="395"/>
      <c r="LE339" s="395"/>
      <c r="LF339" s="395"/>
      <c r="LG339" s="395"/>
      <c r="LH339" s="395"/>
      <c r="LI339" s="395"/>
      <c r="LJ339" s="395"/>
      <c r="LK339" s="395"/>
      <c r="LL339" s="395"/>
      <c r="LM339" s="395"/>
      <c r="LN339" s="395"/>
      <c r="LO339" s="395"/>
      <c r="LP339" s="395"/>
      <c r="LQ339" s="395"/>
      <c r="LR339" s="395"/>
      <c r="LS339" s="395"/>
      <c r="LT339" s="395"/>
      <c r="LU339" s="395"/>
      <c r="LV339" s="395"/>
      <c r="LW339" s="395"/>
      <c r="LX339" s="395"/>
      <c r="LY339" s="395"/>
      <c r="LZ339" s="395"/>
      <c r="MA339" s="395"/>
      <c r="MB339" s="395"/>
      <c r="MC339" s="395"/>
      <c r="MD339" s="395"/>
      <c r="ME339" s="395"/>
      <c r="MF339" s="395"/>
      <c r="MG339" s="395"/>
      <c r="MH339" s="395"/>
      <c r="MI339" s="395"/>
      <c r="MJ339" s="395"/>
      <c r="MK339" s="395"/>
      <c r="ML339" s="395"/>
      <c r="MM339" s="395"/>
      <c r="MN339" s="395"/>
      <c r="MO339" s="395"/>
      <c r="MP339" s="395"/>
      <c r="MQ339" s="395"/>
      <c r="MR339" s="395"/>
      <c r="MS339" s="395"/>
      <c r="MT339" s="395"/>
      <c r="MU339" s="395"/>
      <c r="MV339" s="395"/>
      <c r="MW339" s="395"/>
      <c r="MX339" s="395"/>
      <c r="MY339" s="395"/>
      <c r="MZ339" s="395"/>
      <c r="NA339" s="395"/>
      <c r="NB339" s="395"/>
      <c r="NC339" s="395"/>
      <c r="ND339" s="395"/>
      <c r="NE339" s="395"/>
      <c r="NF339" s="395"/>
      <c r="NG339" s="489"/>
      <c r="NH339" s="475">
        <v>1.7946804439131023</v>
      </c>
      <c r="NI339" s="475">
        <v>7.5462723305658121</v>
      </c>
      <c r="NJ339" s="475">
        <v>2.0651980069475591</v>
      </c>
      <c r="NK339" s="475">
        <v>2171.8830271948455</v>
      </c>
      <c r="NL339" s="475">
        <v>5.4372597460258429</v>
      </c>
      <c r="NM339" s="475">
        <v>5.6418999999999997E-2</v>
      </c>
      <c r="NN339" s="475">
        <v>0.16220400000000004</v>
      </c>
      <c r="NO339" s="475">
        <v>1.6455999999999998E-2</v>
      </c>
      <c r="NP339" s="475">
        <v>8.7930789967961432E-3</v>
      </c>
      <c r="NQ339" s="475">
        <v>0.13585926903239484</v>
      </c>
      <c r="NR339" s="475">
        <v>0.19177017370046576</v>
      </c>
      <c r="NS339" s="475">
        <v>0</v>
      </c>
      <c r="NT339" s="475">
        <v>4.4654717409865565</v>
      </c>
      <c r="NU339" s="475">
        <v>1.9896758099469836E-2</v>
      </c>
      <c r="NV339" s="475">
        <v>0</v>
      </c>
      <c r="NW339" s="475">
        <v>0.10414248855173924</v>
      </c>
      <c r="NX339" s="475">
        <v>0</v>
      </c>
      <c r="NY339" s="475">
        <v>0</v>
      </c>
      <c r="NZ339" s="475">
        <v>0.27897335766162551</v>
      </c>
      <c r="OA339" s="475">
        <v>2.034000056165192E-2</v>
      </c>
      <c r="OB339" s="475">
        <v>0.25</v>
      </c>
      <c r="OC339" s="475">
        <v>0.31297175832327079</v>
      </c>
      <c r="OD339" s="475">
        <v>-1.0172042989709551E-14</v>
      </c>
      <c r="OE339" s="475">
        <v>-8.843363180091502E-14</v>
      </c>
      <c r="OF339" s="475">
        <v>0.1099999964237213</v>
      </c>
      <c r="OG339" s="475">
        <v>6.9930270314216614E-2</v>
      </c>
      <c r="OH339" s="475">
        <v>0.34284565538922868</v>
      </c>
      <c r="OI339" s="475">
        <v>0.11</v>
      </c>
      <c r="OJ339" s="475">
        <v>4.4254000000000002E-2</v>
      </c>
      <c r="OK339" s="475">
        <v>5.6233350000000008E-2</v>
      </c>
      <c r="OL339" s="475">
        <v>0.64193657470284282</v>
      </c>
      <c r="OM339" s="475" t="s">
        <v>1395</v>
      </c>
      <c r="ON339" s="475">
        <v>1</v>
      </c>
      <c r="OO339" s="475">
        <v>328</v>
      </c>
      <c r="OP339" s="490"/>
      <c r="OQ339" s="491" t="s">
        <v>1395</v>
      </c>
      <c r="OR339" s="478" t="s">
        <v>1395</v>
      </c>
      <c r="OS339" s="479">
        <v>457490.00000000006</v>
      </c>
      <c r="OT339" s="479">
        <v>2044</v>
      </c>
      <c r="OU339" s="479" t="s">
        <v>1395</v>
      </c>
      <c r="OV339" s="479" t="s">
        <v>1395</v>
      </c>
      <c r="OW339" s="479">
        <v>0</v>
      </c>
      <c r="OX339" s="479">
        <v>1</v>
      </c>
      <c r="OY339" s="480">
        <v>1</v>
      </c>
      <c r="OZ339" s="480">
        <v>0.63176632809673661</v>
      </c>
      <c r="PA339" s="481"/>
      <c r="PB339" s="482">
        <v>1.7946804439131023</v>
      </c>
      <c r="PC339" s="483"/>
      <c r="PD339" s="478">
        <v>46.780800493816585</v>
      </c>
      <c r="PE339" s="479">
        <v>-1.7598322632911653E-11</v>
      </c>
      <c r="PF339" s="479">
        <v>62.281485740197581</v>
      </c>
      <c r="PG339" s="480">
        <v>1.7946804439131023</v>
      </c>
      <c r="PH339" s="483"/>
      <c r="PI339" s="478">
        <v>1.7946804439131023</v>
      </c>
      <c r="PJ339" s="479">
        <v>175825</v>
      </c>
      <c r="PK339" s="479">
        <v>310</v>
      </c>
      <c r="PL339" s="479">
        <v>-8.0927161593908892E-3</v>
      </c>
      <c r="PM339" s="484">
        <v>36</v>
      </c>
      <c r="PN339" s="479">
        <v>5364</v>
      </c>
      <c r="PO339" s="485">
        <v>2041</v>
      </c>
      <c r="PP339" s="479">
        <v>33</v>
      </c>
      <c r="PQ339" s="479">
        <v>0</v>
      </c>
      <c r="PR339" s="486" t="s">
        <v>2272</v>
      </c>
      <c r="PS339" s="486" t="s">
        <v>1657</v>
      </c>
      <c r="PT339" s="479">
        <v>1</v>
      </c>
      <c r="PU339" s="487" t="s">
        <v>2271</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row>
    <row r="340" spans="1:457" x14ac:dyDescent="0.35">
      <c r="A340" s="459" t="s">
        <v>2273</v>
      </c>
      <c r="B340" s="460">
        <v>1.7865877277537114</v>
      </c>
      <c r="C340" s="488">
        <f>NPV(About!A$94,'H2 Data'!AE$2:BH$2)/30*AB340+B340</f>
        <v>1.7865877277537114</v>
      </c>
      <c r="D340" s="462" t="s">
        <v>1592</v>
      </c>
      <c r="E340" s="463" t="s">
        <v>2273</v>
      </c>
      <c r="F340" s="463" t="s">
        <v>1391</v>
      </c>
      <c r="G340" s="463" t="s">
        <v>1392</v>
      </c>
      <c r="H340" s="463" t="s">
        <v>2173</v>
      </c>
      <c r="I340" s="463" t="s">
        <v>2232</v>
      </c>
      <c r="J340" s="464">
        <v>2045</v>
      </c>
      <c r="K340" s="465">
        <v>325</v>
      </c>
      <c r="L340" s="466">
        <v>0.48</v>
      </c>
      <c r="M340" s="466">
        <v>2.3300000000000001E-2</v>
      </c>
      <c r="N340" s="466">
        <v>0.25</v>
      </c>
      <c r="O340" s="471">
        <v>0.11</v>
      </c>
      <c r="P340" s="465">
        <v>1</v>
      </c>
      <c r="Q340" s="465">
        <v>2</v>
      </c>
      <c r="R340" s="465">
        <v>30</v>
      </c>
      <c r="S340" s="467" t="s">
        <v>1395</v>
      </c>
      <c r="T340" s="468">
        <v>16332.999999999998</v>
      </c>
      <c r="U340" s="468">
        <v>160998.99999999997</v>
      </c>
      <c r="V340" s="468">
        <v>56000</v>
      </c>
      <c r="W340" s="468">
        <v>4667</v>
      </c>
      <c r="X340" s="465">
        <v>0</v>
      </c>
      <c r="Y340" s="469" t="s">
        <v>2233</v>
      </c>
      <c r="Z340" s="470">
        <v>21.86</v>
      </c>
      <c r="AA340" s="469" t="s">
        <v>1397</v>
      </c>
      <c r="AB340" s="465">
        <v>0</v>
      </c>
      <c r="AC340" s="466">
        <v>0</v>
      </c>
      <c r="AD340" s="466">
        <v>0.7</v>
      </c>
      <c r="AE340" s="466">
        <v>0.7</v>
      </c>
      <c r="AF340" s="467" t="s">
        <v>1398</v>
      </c>
      <c r="AG340" s="465">
        <v>442.54</v>
      </c>
      <c r="AH340" s="465">
        <v>442.54</v>
      </c>
      <c r="AI340" s="465">
        <v>442.54</v>
      </c>
      <c r="AJ340" s="465">
        <v>30</v>
      </c>
      <c r="AK340" s="469" t="s">
        <v>1399</v>
      </c>
      <c r="AL340" s="466">
        <v>0.91</v>
      </c>
      <c r="AM340" s="466">
        <v>0.01</v>
      </c>
      <c r="AN340" s="469" t="s">
        <v>1400</v>
      </c>
      <c r="AO340" s="466"/>
      <c r="AP340" s="466"/>
      <c r="AQ340" s="466"/>
      <c r="AR340" s="466"/>
      <c r="AS340" s="466"/>
      <c r="AT340" s="466"/>
      <c r="AU340" s="466"/>
      <c r="AV340" s="466"/>
      <c r="AW340" s="466"/>
      <c r="AX340" s="466"/>
      <c r="AY340" s="466"/>
      <c r="AZ340" s="466"/>
      <c r="BA340" s="466"/>
      <c r="BB340" s="466"/>
      <c r="BC340" s="466"/>
      <c r="BD340" s="466"/>
      <c r="BE340" s="466"/>
      <c r="BF340" s="466"/>
      <c r="BG340" s="466"/>
      <c r="BH340" s="466"/>
      <c r="BI340" s="466"/>
      <c r="BJ340" s="466"/>
      <c r="BK340" s="466"/>
      <c r="BL340" s="466"/>
      <c r="BM340" s="466"/>
      <c r="BN340" s="466"/>
      <c r="BO340" s="466"/>
      <c r="BP340" s="466"/>
      <c r="BQ340" s="466"/>
      <c r="BR340" s="466"/>
      <c r="BS340" s="466"/>
      <c r="BT340" s="466"/>
      <c r="BU340" s="466"/>
      <c r="BV340" s="466"/>
      <c r="BW340" s="466"/>
      <c r="BX340" s="466"/>
      <c r="BY340" s="466"/>
      <c r="BZ340" s="466"/>
      <c r="CA340" s="466"/>
      <c r="CB340" s="466"/>
      <c r="CC340" s="466"/>
      <c r="CD340" s="466"/>
      <c r="CE340" s="466"/>
      <c r="CF340" s="466"/>
      <c r="CG340" s="466"/>
      <c r="CH340" s="466"/>
      <c r="CI340" s="466"/>
      <c r="CJ340" s="466"/>
      <c r="CK340" s="466"/>
      <c r="CL340" s="466"/>
      <c r="CM340" s="466"/>
      <c r="CN340" s="466"/>
      <c r="CO340" s="466"/>
      <c r="CP340" s="466"/>
      <c r="CQ340" s="466"/>
      <c r="CR340" s="466"/>
      <c r="CS340" s="466"/>
      <c r="CT340" s="466"/>
      <c r="CU340" s="466"/>
      <c r="CV340" s="466"/>
      <c r="CW340" s="466"/>
      <c r="CX340" s="466"/>
      <c r="CY340" s="466"/>
      <c r="CZ340" s="466"/>
      <c r="DA340" s="466"/>
      <c r="DB340" s="466"/>
      <c r="DC340" s="466"/>
      <c r="DD340" s="466"/>
      <c r="DE340" s="466"/>
      <c r="DF340" s="466"/>
      <c r="DG340" s="466"/>
      <c r="DH340" s="466"/>
      <c r="DI340" s="466"/>
      <c r="DJ340" s="466"/>
      <c r="DK340" s="466"/>
      <c r="DL340" s="466"/>
      <c r="DM340" s="466"/>
      <c r="DN340" s="466"/>
      <c r="DO340" s="466"/>
      <c r="DP340" s="466"/>
      <c r="DQ340" s="466"/>
      <c r="DR340" s="466"/>
      <c r="DS340" s="466"/>
      <c r="DT340" s="466"/>
      <c r="DU340" s="466"/>
      <c r="DV340" s="466"/>
      <c r="DW340" s="471"/>
      <c r="DX340" s="466"/>
      <c r="DY340" s="466"/>
      <c r="DZ340" s="466"/>
      <c r="EA340" s="466"/>
      <c r="EB340" s="466"/>
      <c r="EC340" s="466"/>
      <c r="ED340" s="466"/>
      <c r="EE340" s="466"/>
      <c r="EF340" s="466"/>
      <c r="EG340" s="466"/>
      <c r="EH340" s="466"/>
      <c r="EI340" s="466"/>
      <c r="EJ340" s="466"/>
      <c r="EK340" s="465"/>
      <c r="EL340" s="465"/>
      <c r="EM340" s="465"/>
      <c r="EN340" s="465"/>
      <c r="EO340" s="466"/>
      <c r="EP340" s="466"/>
      <c r="EQ340" s="466"/>
      <c r="ER340" s="465"/>
      <c r="ES340" s="465"/>
      <c r="ET340" s="465"/>
      <c r="EU340" s="465"/>
      <c r="EV340" s="465"/>
      <c r="EW340" s="467"/>
      <c r="EX340" s="467" t="s">
        <v>1401</v>
      </c>
      <c r="EY340" s="467">
        <v>0</v>
      </c>
      <c r="EZ340" s="467">
        <v>0</v>
      </c>
      <c r="FA340" s="467">
        <v>0</v>
      </c>
      <c r="FB340" s="469" t="s">
        <v>1402</v>
      </c>
      <c r="FC340" s="467">
        <v>100</v>
      </c>
      <c r="FD340" s="469" t="s">
        <v>2175</v>
      </c>
      <c r="FE340" s="467">
        <v>0</v>
      </c>
      <c r="FF340" s="469" t="s">
        <v>1404</v>
      </c>
      <c r="FG340" s="467">
        <v>0</v>
      </c>
      <c r="FH340" s="469" t="s">
        <v>1405</v>
      </c>
      <c r="FI340" s="467">
        <v>0</v>
      </c>
      <c r="FJ340" s="469" t="s">
        <v>1405</v>
      </c>
      <c r="FK340" s="467">
        <v>0</v>
      </c>
      <c r="FL340" s="472">
        <v>1</v>
      </c>
      <c r="FM340" s="473">
        <v>0</v>
      </c>
      <c r="FN340" s="473">
        <v>0</v>
      </c>
      <c r="FO340" s="473">
        <v>0</v>
      </c>
      <c r="FP340" s="473">
        <v>0</v>
      </c>
      <c r="FQ340" s="473">
        <v>0</v>
      </c>
      <c r="FR340" s="473">
        <v>0</v>
      </c>
      <c r="FS340" s="473">
        <v>0</v>
      </c>
      <c r="FT340" s="473">
        <v>0</v>
      </c>
      <c r="FU340" s="473">
        <v>0</v>
      </c>
      <c r="FV340" s="473">
        <v>99940.999999999985</v>
      </c>
      <c r="FW340" s="473">
        <v>0</v>
      </c>
      <c r="FX340" s="473">
        <v>0</v>
      </c>
      <c r="FY340" s="473">
        <v>0</v>
      </c>
      <c r="FZ340" s="473">
        <v>0</v>
      </c>
      <c r="GA340" s="473">
        <v>0</v>
      </c>
      <c r="GB340" s="473">
        <v>0</v>
      </c>
      <c r="GC340" s="473">
        <v>0</v>
      </c>
      <c r="GD340" s="473">
        <v>0</v>
      </c>
      <c r="GE340" s="473">
        <v>0</v>
      </c>
      <c r="GF340" s="473">
        <v>122186.99999999999</v>
      </c>
      <c r="GG340" s="473">
        <v>0</v>
      </c>
      <c r="GH340" s="473">
        <v>0</v>
      </c>
      <c r="GI340" s="473">
        <v>0</v>
      </c>
      <c r="GJ340" s="473">
        <v>0</v>
      </c>
      <c r="GK340" s="473">
        <v>0</v>
      </c>
      <c r="GL340" s="473">
        <v>0</v>
      </c>
      <c r="GM340" s="473">
        <v>0</v>
      </c>
      <c r="GN340" s="473">
        <v>0</v>
      </c>
      <c r="GO340" s="473">
        <v>0</v>
      </c>
      <c r="GP340" s="473">
        <v>0</v>
      </c>
      <c r="GQ340" s="473">
        <v>0</v>
      </c>
      <c r="GR340" s="473">
        <v>0</v>
      </c>
      <c r="GS340" s="473">
        <v>0</v>
      </c>
      <c r="GT340" s="473">
        <v>0</v>
      </c>
      <c r="GU340" s="473">
        <v>0</v>
      </c>
      <c r="GV340" s="473">
        <v>0</v>
      </c>
      <c r="GW340" s="473">
        <v>0</v>
      </c>
      <c r="GX340" s="473">
        <v>0</v>
      </c>
      <c r="GY340" s="473">
        <v>0</v>
      </c>
      <c r="GZ340" s="473">
        <v>0</v>
      </c>
      <c r="HA340" s="473">
        <v>0</v>
      </c>
      <c r="HB340" s="473">
        <v>0</v>
      </c>
      <c r="HC340" s="473">
        <v>0</v>
      </c>
      <c r="HD340" s="473">
        <v>0</v>
      </c>
      <c r="HE340" s="473">
        <v>0</v>
      </c>
      <c r="HF340" s="473">
        <v>0</v>
      </c>
      <c r="HG340" s="473">
        <v>0</v>
      </c>
      <c r="HH340" s="473">
        <v>0</v>
      </c>
      <c r="HI340" s="473">
        <v>0</v>
      </c>
      <c r="HJ340" s="473">
        <v>0</v>
      </c>
      <c r="HK340" s="473">
        <v>0</v>
      </c>
      <c r="HL340" s="473">
        <v>0</v>
      </c>
      <c r="HM340" s="473">
        <v>0</v>
      </c>
      <c r="HN340" s="473">
        <v>0</v>
      </c>
      <c r="HO340" s="473">
        <v>0</v>
      </c>
      <c r="HP340" s="473">
        <v>0</v>
      </c>
      <c r="HQ340" s="473">
        <v>0</v>
      </c>
      <c r="HR340" s="473">
        <v>0</v>
      </c>
      <c r="HS340" s="473">
        <v>0</v>
      </c>
      <c r="HT340" s="473">
        <v>0</v>
      </c>
      <c r="HU340" s="473">
        <v>0</v>
      </c>
      <c r="HV340" s="473">
        <v>0</v>
      </c>
      <c r="HW340" s="473">
        <v>0</v>
      </c>
      <c r="HX340" s="473">
        <v>0</v>
      </c>
      <c r="HY340" s="473">
        <v>0</v>
      </c>
      <c r="HZ340" s="473">
        <v>0</v>
      </c>
      <c r="IA340" s="473">
        <v>0</v>
      </c>
      <c r="IB340" s="473">
        <v>0</v>
      </c>
      <c r="IC340" s="473">
        <v>0</v>
      </c>
      <c r="ID340" s="473">
        <v>0</v>
      </c>
      <c r="IE340" s="473">
        <v>0</v>
      </c>
      <c r="IF340" s="473">
        <v>0</v>
      </c>
      <c r="IG340" s="473">
        <v>0</v>
      </c>
      <c r="IH340" s="473">
        <v>0</v>
      </c>
      <c r="II340" s="473">
        <v>0</v>
      </c>
      <c r="IJ340" s="473">
        <v>0</v>
      </c>
      <c r="IK340" s="473">
        <v>0</v>
      </c>
      <c r="IL340" s="473">
        <v>0</v>
      </c>
      <c r="IM340" s="473">
        <v>0</v>
      </c>
      <c r="IN340" s="473">
        <v>0</v>
      </c>
      <c r="IO340" s="473">
        <v>0</v>
      </c>
      <c r="IP340" s="473">
        <v>0</v>
      </c>
      <c r="IQ340" s="473">
        <v>0</v>
      </c>
      <c r="IR340" s="473">
        <v>0</v>
      </c>
      <c r="IS340" s="473">
        <v>0</v>
      </c>
      <c r="IT340" s="473">
        <v>0</v>
      </c>
      <c r="IU340" s="473">
        <v>0</v>
      </c>
      <c r="IV340" s="473">
        <v>0</v>
      </c>
      <c r="IW340" s="473">
        <v>0</v>
      </c>
      <c r="IX340" s="473">
        <v>0</v>
      </c>
      <c r="IY340" s="473">
        <v>0</v>
      </c>
      <c r="IZ340" s="473">
        <v>0</v>
      </c>
      <c r="JA340" s="473">
        <v>0</v>
      </c>
      <c r="JB340" s="473">
        <v>0</v>
      </c>
      <c r="JC340" s="473">
        <v>0</v>
      </c>
      <c r="JD340" s="473">
        <v>0</v>
      </c>
      <c r="JE340" s="473">
        <v>0</v>
      </c>
      <c r="JF340" s="473">
        <v>0</v>
      </c>
      <c r="JG340" s="473">
        <v>0</v>
      </c>
      <c r="JH340" s="473">
        <v>0</v>
      </c>
      <c r="JI340" s="467" t="s">
        <v>1406</v>
      </c>
      <c r="JJ340" s="467" t="s">
        <v>1406</v>
      </c>
      <c r="JK340" s="395"/>
      <c r="JL340" s="395"/>
      <c r="JM340" s="395"/>
      <c r="JN340" s="395"/>
      <c r="JO340" s="395"/>
      <c r="JP340" s="395"/>
      <c r="JQ340" s="395"/>
      <c r="JR340" s="395"/>
      <c r="JS340" s="395"/>
      <c r="JT340" s="395"/>
      <c r="JU340" s="395"/>
      <c r="JV340" s="395"/>
      <c r="JW340" s="395"/>
      <c r="JX340" s="395"/>
      <c r="JY340" s="395"/>
      <c r="JZ340" s="395"/>
      <c r="KA340" s="395"/>
      <c r="KB340" s="395"/>
      <c r="KC340" s="395"/>
      <c r="KD340" s="395"/>
      <c r="KE340" s="395"/>
      <c r="KF340" s="395"/>
      <c r="KG340" s="395"/>
      <c r="KH340" s="395"/>
      <c r="KI340" s="395"/>
      <c r="KJ340" s="395"/>
      <c r="KK340" s="395"/>
      <c r="KL340" s="395"/>
      <c r="KM340" s="395"/>
      <c r="KN340" s="395"/>
      <c r="KO340" s="395"/>
      <c r="KP340" s="395"/>
      <c r="KQ340" s="395"/>
      <c r="KR340" s="395"/>
      <c r="KS340" s="395"/>
      <c r="KT340" s="395"/>
      <c r="KU340" s="395"/>
      <c r="KV340" s="395"/>
      <c r="KW340" s="395"/>
      <c r="KX340" s="395"/>
      <c r="KY340" s="395"/>
      <c r="KZ340" s="395"/>
      <c r="LA340" s="395"/>
      <c r="LB340" s="395"/>
      <c r="LC340" s="395"/>
      <c r="LD340" s="395"/>
      <c r="LE340" s="395"/>
      <c r="LF340" s="395"/>
      <c r="LG340" s="395"/>
      <c r="LH340" s="395"/>
      <c r="LI340" s="395"/>
      <c r="LJ340" s="395"/>
      <c r="LK340" s="395"/>
      <c r="LL340" s="395"/>
      <c r="LM340" s="395"/>
      <c r="LN340" s="395"/>
      <c r="LO340" s="395"/>
      <c r="LP340" s="395"/>
      <c r="LQ340" s="395"/>
      <c r="LR340" s="395"/>
      <c r="LS340" s="395"/>
      <c r="LT340" s="395"/>
      <c r="LU340" s="395"/>
      <c r="LV340" s="395"/>
      <c r="LW340" s="395"/>
      <c r="LX340" s="395"/>
      <c r="LY340" s="395"/>
      <c r="LZ340" s="395"/>
      <c r="MA340" s="395"/>
      <c r="MB340" s="395"/>
      <c r="MC340" s="395"/>
      <c r="MD340" s="395"/>
      <c r="ME340" s="395"/>
      <c r="MF340" s="395"/>
      <c r="MG340" s="395"/>
      <c r="MH340" s="395"/>
      <c r="MI340" s="395"/>
      <c r="MJ340" s="395"/>
      <c r="MK340" s="395"/>
      <c r="ML340" s="395"/>
      <c r="MM340" s="395"/>
      <c r="MN340" s="395"/>
      <c r="MO340" s="395"/>
      <c r="MP340" s="395"/>
      <c r="MQ340" s="395"/>
      <c r="MR340" s="395"/>
      <c r="MS340" s="395"/>
      <c r="MT340" s="395"/>
      <c r="MU340" s="395"/>
      <c r="MV340" s="395"/>
      <c r="MW340" s="395"/>
      <c r="MX340" s="395"/>
      <c r="MY340" s="395"/>
      <c r="MZ340" s="395"/>
      <c r="NA340" s="395"/>
      <c r="NB340" s="395"/>
      <c r="NC340" s="395"/>
      <c r="ND340" s="395"/>
      <c r="NE340" s="395"/>
      <c r="NF340" s="395"/>
      <c r="NG340" s="489"/>
      <c r="NH340" s="475">
        <v>1.7865877277537114</v>
      </c>
      <c r="NI340" s="475">
        <v>7.5122440776588055</v>
      </c>
      <c r="NJ340" s="475">
        <v>2.0602162544430049</v>
      </c>
      <c r="NK340" s="475">
        <v>2178.6448424604914</v>
      </c>
      <c r="NL340" s="475">
        <v>5.4343910971344851</v>
      </c>
      <c r="NM340" s="475">
        <v>5.6000000000000001E-2</v>
      </c>
      <c r="NN340" s="475">
        <v>0.16099899999999998</v>
      </c>
      <c r="NO340" s="475">
        <v>1.6332999999999997E-2</v>
      </c>
      <c r="NP340" s="475">
        <v>8.7277612567102595E-3</v>
      </c>
      <c r="NQ340" s="475">
        <v>0.13484962485745969</v>
      </c>
      <c r="NR340" s="475">
        <v>0.19034270478670154</v>
      </c>
      <c r="NS340" s="475">
        <v>0</v>
      </c>
      <c r="NT340" s="475">
        <v>4.4681145729757468</v>
      </c>
      <c r="NU340" s="475">
        <v>2.036494411977716E-2</v>
      </c>
      <c r="NV340" s="475">
        <v>0</v>
      </c>
      <c r="NW340" s="475">
        <v>0.10364255009870027</v>
      </c>
      <c r="NX340" s="475">
        <v>0</v>
      </c>
      <c r="NY340" s="475">
        <v>0</v>
      </c>
      <c r="NZ340" s="475">
        <v>0.27772227778268027</v>
      </c>
      <c r="OA340" s="475">
        <v>2.0340000312662421E-2</v>
      </c>
      <c r="OB340" s="475">
        <v>0.25</v>
      </c>
      <c r="OC340" s="475">
        <v>0.31098952711307021</v>
      </c>
      <c r="OD340" s="475">
        <v>-1.0508386182884555E-14</v>
      </c>
      <c r="OE340" s="475">
        <v>-9.1357729755875753E-14</v>
      </c>
      <c r="OF340" s="475">
        <v>0.1099999964237213</v>
      </c>
      <c r="OG340" s="475">
        <v>7.0005604624748224E-2</v>
      </c>
      <c r="OH340" s="475">
        <v>0.34300429588503312</v>
      </c>
      <c r="OI340" s="475">
        <v>0.11</v>
      </c>
      <c r="OJ340" s="475">
        <v>4.4254000000000002E-2</v>
      </c>
      <c r="OK340" s="475">
        <v>5.6233350000000008E-2</v>
      </c>
      <c r="OL340" s="475">
        <v>0.62913987544367544</v>
      </c>
      <c r="OM340" s="475" t="s">
        <v>1395</v>
      </c>
      <c r="ON340" s="475">
        <v>1</v>
      </c>
      <c r="OO340" s="475">
        <v>329</v>
      </c>
      <c r="OP340" s="490"/>
      <c r="OQ340" s="491" t="s">
        <v>1395</v>
      </c>
      <c r="OR340" s="478" t="s">
        <v>1395</v>
      </c>
      <c r="OS340" s="479">
        <v>460126.99999999994</v>
      </c>
      <c r="OT340" s="479">
        <v>2045</v>
      </c>
      <c r="OU340" s="479" t="s">
        <v>1395</v>
      </c>
      <c r="OV340" s="479" t="s">
        <v>1395</v>
      </c>
      <c r="OW340" s="479">
        <v>0</v>
      </c>
      <c r="OX340" s="479">
        <v>1</v>
      </c>
      <c r="OY340" s="480">
        <v>1</v>
      </c>
      <c r="OZ340" s="480">
        <v>0.6191723603318785</v>
      </c>
      <c r="PA340" s="481"/>
      <c r="PB340" s="482">
        <v>1.7865877277537114</v>
      </c>
      <c r="PC340" s="483"/>
      <c r="PD340" s="478">
        <v>47.70950126053269</v>
      </c>
      <c r="PE340" s="479">
        <v>-1.8679956983814306E-11</v>
      </c>
      <c r="PF340" s="479">
        <v>63.588171514466467</v>
      </c>
      <c r="PG340" s="480">
        <v>1.7865877277537114</v>
      </c>
      <c r="PH340" s="483"/>
      <c r="PI340" s="478">
        <v>1.7865877277537114</v>
      </c>
      <c r="PJ340" s="479">
        <v>176150</v>
      </c>
      <c r="PK340" s="479">
        <v>325</v>
      </c>
      <c r="PL340" s="479">
        <v>-7.080586082528928E-3</v>
      </c>
      <c r="PM340" s="484">
        <v>36</v>
      </c>
      <c r="PN340" s="479">
        <v>5328</v>
      </c>
      <c r="PO340" s="485">
        <v>2042</v>
      </c>
      <c r="PP340" s="479">
        <v>33</v>
      </c>
      <c r="PQ340" s="479">
        <v>0</v>
      </c>
      <c r="PR340" s="486" t="s">
        <v>2274</v>
      </c>
      <c r="PS340" s="486" t="s">
        <v>1657</v>
      </c>
      <c r="PT340" s="479">
        <v>1</v>
      </c>
      <c r="PU340" s="487" t="s">
        <v>2273</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row>
    <row r="341" spans="1:457" x14ac:dyDescent="0.35">
      <c r="A341" s="459" t="s">
        <v>2275</v>
      </c>
      <c r="B341" s="460">
        <v>1.7795071416711825</v>
      </c>
      <c r="C341" s="488">
        <f>NPV(About!A$94,'H2 Data'!AE$2:BH$2)/30*AB341+B341</f>
        <v>1.7795071416711825</v>
      </c>
      <c r="D341" s="462" t="s">
        <v>1592</v>
      </c>
      <c r="E341" s="463" t="s">
        <v>2275</v>
      </c>
      <c r="F341" s="463" t="s">
        <v>1391</v>
      </c>
      <c r="G341" s="463" t="s">
        <v>1392</v>
      </c>
      <c r="H341" s="463" t="s">
        <v>2173</v>
      </c>
      <c r="I341" s="463" t="s">
        <v>2232</v>
      </c>
      <c r="J341" s="464">
        <v>2046</v>
      </c>
      <c r="K341" s="465">
        <v>340</v>
      </c>
      <c r="L341" s="466">
        <v>0.48</v>
      </c>
      <c r="M341" s="466">
        <v>2.3300000000000001E-2</v>
      </c>
      <c r="N341" s="466">
        <v>0.25</v>
      </c>
      <c r="O341" s="471">
        <v>0.11</v>
      </c>
      <c r="P341" s="465">
        <v>1</v>
      </c>
      <c r="Q341" s="465">
        <v>2</v>
      </c>
      <c r="R341" s="465">
        <v>30</v>
      </c>
      <c r="S341" s="467" t="s">
        <v>1395</v>
      </c>
      <c r="T341" s="468">
        <v>16268</v>
      </c>
      <c r="U341" s="468">
        <v>160361.00000000003</v>
      </c>
      <c r="V341" s="468">
        <v>55778</v>
      </c>
      <c r="W341" s="468">
        <v>4648.0000000000009</v>
      </c>
      <c r="X341" s="465">
        <v>0</v>
      </c>
      <c r="Y341" s="469" t="s">
        <v>2233</v>
      </c>
      <c r="Z341" s="470">
        <v>21.93</v>
      </c>
      <c r="AA341" s="469" t="s">
        <v>1397</v>
      </c>
      <c r="AB341" s="465">
        <v>0</v>
      </c>
      <c r="AC341" s="466">
        <v>0</v>
      </c>
      <c r="AD341" s="466">
        <v>0.7</v>
      </c>
      <c r="AE341" s="466">
        <v>0.7</v>
      </c>
      <c r="AF341" s="467" t="s">
        <v>1398</v>
      </c>
      <c r="AG341" s="465">
        <v>442.54</v>
      </c>
      <c r="AH341" s="465">
        <v>442.54</v>
      </c>
      <c r="AI341" s="465">
        <v>442.54</v>
      </c>
      <c r="AJ341" s="465">
        <v>30</v>
      </c>
      <c r="AK341" s="469" t="s">
        <v>1399</v>
      </c>
      <c r="AL341" s="466">
        <v>0.91</v>
      </c>
      <c r="AM341" s="466">
        <v>0.01</v>
      </c>
      <c r="AN341" s="469" t="s">
        <v>1400</v>
      </c>
      <c r="AO341" s="466"/>
      <c r="AP341" s="466"/>
      <c r="AQ341" s="466"/>
      <c r="AR341" s="466"/>
      <c r="AS341" s="466"/>
      <c r="AT341" s="466"/>
      <c r="AU341" s="466"/>
      <c r="AV341" s="466"/>
      <c r="AW341" s="466"/>
      <c r="AX341" s="466"/>
      <c r="AY341" s="466"/>
      <c r="AZ341" s="466"/>
      <c r="BA341" s="466"/>
      <c r="BB341" s="466"/>
      <c r="BC341" s="466"/>
      <c r="BD341" s="466"/>
      <c r="BE341" s="466"/>
      <c r="BF341" s="466"/>
      <c r="BG341" s="466"/>
      <c r="BH341" s="466"/>
      <c r="BI341" s="466"/>
      <c r="BJ341" s="466"/>
      <c r="BK341" s="466"/>
      <c r="BL341" s="466"/>
      <c r="BM341" s="466"/>
      <c r="BN341" s="466"/>
      <c r="BO341" s="466"/>
      <c r="BP341" s="466"/>
      <c r="BQ341" s="466"/>
      <c r="BR341" s="466"/>
      <c r="BS341" s="466"/>
      <c r="BT341" s="466"/>
      <c r="BU341" s="466"/>
      <c r="BV341" s="466"/>
      <c r="BW341" s="466"/>
      <c r="BX341" s="466"/>
      <c r="BY341" s="466"/>
      <c r="BZ341" s="466"/>
      <c r="CA341" s="466"/>
      <c r="CB341" s="466"/>
      <c r="CC341" s="466"/>
      <c r="CD341" s="466"/>
      <c r="CE341" s="466"/>
      <c r="CF341" s="466"/>
      <c r="CG341" s="466"/>
      <c r="CH341" s="466"/>
      <c r="CI341" s="466"/>
      <c r="CJ341" s="466"/>
      <c r="CK341" s="466"/>
      <c r="CL341" s="466"/>
      <c r="CM341" s="466"/>
      <c r="CN341" s="466"/>
      <c r="CO341" s="466"/>
      <c r="CP341" s="466"/>
      <c r="CQ341" s="466"/>
      <c r="CR341" s="466"/>
      <c r="CS341" s="466"/>
      <c r="CT341" s="466"/>
      <c r="CU341" s="466"/>
      <c r="CV341" s="466"/>
      <c r="CW341" s="466"/>
      <c r="CX341" s="466"/>
      <c r="CY341" s="466"/>
      <c r="CZ341" s="466"/>
      <c r="DA341" s="466"/>
      <c r="DB341" s="466"/>
      <c r="DC341" s="466"/>
      <c r="DD341" s="466"/>
      <c r="DE341" s="466"/>
      <c r="DF341" s="466"/>
      <c r="DG341" s="466"/>
      <c r="DH341" s="466"/>
      <c r="DI341" s="466"/>
      <c r="DJ341" s="466"/>
      <c r="DK341" s="466"/>
      <c r="DL341" s="466"/>
      <c r="DM341" s="466"/>
      <c r="DN341" s="466"/>
      <c r="DO341" s="466"/>
      <c r="DP341" s="466"/>
      <c r="DQ341" s="466"/>
      <c r="DR341" s="466"/>
      <c r="DS341" s="466"/>
      <c r="DT341" s="466"/>
      <c r="DU341" s="466"/>
      <c r="DV341" s="466"/>
      <c r="DW341" s="471"/>
      <c r="DX341" s="466"/>
      <c r="DY341" s="466"/>
      <c r="DZ341" s="466"/>
      <c r="EA341" s="466"/>
      <c r="EB341" s="466"/>
      <c r="EC341" s="466"/>
      <c r="ED341" s="466"/>
      <c r="EE341" s="466"/>
      <c r="EF341" s="466"/>
      <c r="EG341" s="466"/>
      <c r="EH341" s="466"/>
      <c r="EI341" s="466"/>
      <c r="EJ341" s="466"/>
      <c r="EK341" s="465"/>
      <c r="EL341" s="465"/>
      <c r="EM341" s="465"/>
      <c r="EN341" s="465"/>
      <c r="EO341" s="466"/>
      <c r="EP341" s="466"/>
      <c r="EQ341" s="466"/>
      <c r="ER341" s="465"/>
      <c r="ES341" s="465"/>
      <c r="ET341" s="465"/>
      <c r="EU341" s="465"/>
      <c r="EV341" s="465"/>
      <c r="EW341" s="467"/>
      <c r="EX341" s="467" t="s">
        <v>1401</v>
      </c>
      <c r="EY341" s="467">
        <v>0</v>
      </c>
      <c r="EZ341" s="467">
        <v>0</v>
      </c>
      <c r="FA341" s="467">
        <v>0</v>
      </c>
      <c r="FB341" s="469" t="s">
        <v>1402</v>
      </c>
      <c r="FC341" s="467">
        <v>100</v>
      </c>
      <c r="FD341" s="469" t="s">
        <v>2175</v>
      </c>
      <c r="FE341" s="467">
        <v>0</v>
      </c>
      <c r="FF341" s="469" t="s">
        <v>1404</v>
      </c>
      <c r="FG341" s="467">
        <v>0</v>
      </c>
      <c r="FH341" s="469" t="s">
        <v>1405</v>
      </c>
      <c r="FI341" s="467">
        <v>0</v>
      </c>
      <c r="FJ341" s="469" t="s">
        <v>1405</v>
      </c>
      <c r="FK341" s="467">
        <v>0</v>
      </c>
      <c r="FL341" s="472">
        <v>1</v>
      </c>
      <c r="FM341" s="473">
        <v>0</v>
      </c>
      <c r="FN341" s="473">
        <v>0</v>
      </c>
      <c r="FO341" s="473">
        <v>0</v>
      </c>
      <c r="FP341" s="473">
        <v>0</v>
      </c>
      <c r="FQ341" s="473">
        <v>0</v>
      </c>
      <c r="FR341" s="473">
        <v>0</v>
      </c>
      <c r="FS341" s="473">
        <v>0</v>
      </c>
      <c r="FT341" s="473">
        <v>0</v>
      </c>
      <c r="FU341" s="473">
        <v>0</v>
      </c>
      <c r="FV341" s="473">
        <v>101970</v>
      </c>
      <c r="FW341" s="473">
        <v>0</v>
      </c>
      <c r="FX341" s="473">
        <v>0</v>
      </c>
      <c r="FY341" s="473">
        <v>0</v>
      </c>
      <c r="FZ341" s="473">
        <v>0</v>
      </c>
      <c r="GA341" s="473">
        <v>0</v>
      </c>
      <c r="GB341" s="473">
        <v>0</v>
      </c>
      <c r="GC341" s="473">
        <v>0</v>
      </c>
      <c r="GD341" s="473">
        <v>0</v>
      </c>
      <c r="GE341" s="473">
        <v>0</v>
      </c>
      <c r="GF341" s="473">
        <v>124667</v>
      </c>
      <c r="GG341" s="473">
        <v>0</v>
      </c>
      <c r="GH341" s="473">
        <v>0</v>
      </c>
      <c r="GI341" s="473">
        <v>0</v>
      </c>
      <c r="GJ341" s="473">
        <v>0</v>
      </c>
      <c r="GK341" s="473">
        <v>0</v>
      </c>
      <c r="GL341" s="473">
        <v>0</v>
      </c>
      <c r="GM341" s="473">
        <v>0</v>
      </c>
      <c r="GN341" s="473">
        <v>0</v>
      </c>
      <c r="GO341" s="473">
        <v>0</v>
      </c>
      <c r="GP341" s="473">
        <v>0</v>
      </c>
      <c r="GQ341" s="473">
        <v>0</v>
      </c>
      <c r="GR341" s="473">
        <v>0</v>
      </c>
      <c r="GS341" s="473">
        <v>0</v>
      </c>
      <c r="GT341" s="473">
        <v>0</v>
      </c>
      <c r="GU341" s="473">
        <v>0</v>
      </c>
      <c r="GV341" s="473">
        <v>0</v>
      </c>
      <c r="GW341" s="473">
        <v>0</v>
      </c>
      <c r="GX341" s="473">
        <v>0</v>
      </c>
      <c r="GY341" s="473">
        <v>0</v>
      </c>
      <c r="GZ341" s="473">
        <v>0</v>
      </c>
      <c r="HA341" s="473">
        <v>0</v>
      </c>
      <c r="HB341" s="473">
        <v>0</v>
      </c>
      <c r="HC341" s="473">
        <v>0</v>
      </c>
      <c r="HD341" s="473">
        <v>0</v>
      </c>
      <c r="HE341" s="473">
        <v>0</v>
      </c>
      <c r="HF341" s="473">
        <v>0</v>
      </c>
      <c r="HG341" s="473">
        <v>0</v>
      </c>
      <c r="HH341" s="473">
        <v>0</v>
      </c>
      <c r="HI341" s="473">
        <v>0</v>
      </c>
      <c r="HJ341" s="473">
        <v>0</v>
      </c>
      <c r="HK341" s="473">
        <v>0</v>
      </c>
      <c r="HL341" s="473">
        <v>0</v>
      </c>
      <c r="HM341" s="473">
        <v>0</v>
      </c>
      <c r="HN341" s="473">
        <v>0</v>
      </c>
      <c r="HO341" s="473">
        <v>0</v>
      </c>
      <c r="HP341" s="473">
        <v>0</v>
      </c>
      <c r="HQ341" s="473">
        <v>0</v>
      </c>
      <c r="HR341" s="473">
        <v>0</v>
      </c>
      <c r="HS341" s="473">
        <v>0</v>
      </c>
      <c r="HT341" s="473">
        <v>0</v>
      </c>
      <c r="HU341" s="473">
        <v>0</v>
      </c>
      <c r="HV341" s="473">
        <v>0</v>
      </c>
      <c r="HW341" s="473">
        <v>0</v>
      </c>
      <c r="HX341" s="473">
        <v>0</v>
      </c>
      <c r="HY341" s="473">
        <v>0</v>
      </c>
      <c r="HZ341" s="473">
        <v>0</v>
      </c>
      <c r="IA341" s="473">
        <v>0</v>
      </c>
      <c r="IB341" s="473">
        <v>0</v>
      </c>
      <c r="IC341" s="473">
        <v>0</v>
      </c>
      <c r="ID341" s="473">
        <v>0</v>
      </c>
      <c r="IE341" s="473">
        <v>0</v>
      </c>
      <c r="IF341" s="473">
        <v>0</v>
      </c>
      <c r="IG341" s="473">
        <v>0</v>
      </c>
      <c r="IH341" s="473">
        <v>0</v>
      </c>
      <c r="II341" s="473">
        <v>0</v>
      </c>
      <c r="IJ341" s="473">
        <v>0</v>
      </c>
      <c r="IK341" s="473">
        <v>0</v>
      </c>
      <c r="IL341" s="473">
        <v>0</v>
      </c>
      <c r="IM341" s="473">
        <v>0</v>
      </c>
      <c r="IN341" s="473">
        <v>0</v>
      </c>
      <c r="IO341" s="473">
        <v>0</v>
      </c>
      <c r="IP341" s="473">
        <v>0</v>
      </c>
      <c r="IQ341" s="473">
        <v>0</v>
      </c>
      <c r="IR341" s="473">
        <v>0</v>
      </c>
      <c r="IS341" s="473">
        <v>0</v>
      </c>
      <c r="IT341" s="473">
        <v>0</v>
      </c>
      <c r="IU341" s="473">
        <v>0</v>
      </c>
      <c r="IV341" s="473">
        <v>0</v>
      </c>
      <c r="IW341" s="473">
        <v>0</v>
      </c>
      <c r="IX341" s="473">
        <v>0</v>
      </c>
      <c r="IY341" s="473">
        <v>0</v>
      </c>
      <c r="IZ341" s="473">
        <v>0</v>
      </c>
      <c r="JA341" s="473">
        <v>0</v>
      </c>
      <c r="JB341" s="473">
        <v>0</v>
      </c>
      <c r="JC341" s="473">
        <v>0</v>
      </c>
      <c r="JD341" s="473">
        <v>0</v>
      </c>
      <c r="JE341" s="473">
        <v>0</v>
      </c>
      <c r="JF341" s="473">
        <v>0</v>
      </c>
      <c r="JG341" s="473">
        <v>0</v>
      </c>
      <c r="JH341" s="473">
        <v>0</v>
      </c>
      <c r="JI341" s="467" t="s">
        <v>1406</v>
      </c>
      <c r="JJ341" s="467" t="s">
        <v>1406</v>
      </c>
      <c r="JK341" s="395"/>
      <c r="JL341" s="395"/>
      <c r="JM341" s="395"/>
      <c r="JN341" s="395"/>
      <c r="JO341" s="395"/>
      <c r="JP341" s="395"/>
      <c r="JQ341" s="395"/>
      <c r="JR341" s="395"/>
      <c r="JS341" s="395"/>
      <c r="JT341" s="395"/>
      <c r="JU341" s="395"/>
      <c r="JV341" s="395"/>
      <c r="JW341" s="395"/>
      <c r="JX341" s="395"/>
      <c r="JY341" s="395"/>
      <c r="JZ341" s="395"/>
      <c r="KA341" s="395"/>
      <c r="KB341" s="395"/>
      <c r="KC341" s="395"/>
      <c r="KD341" s="395"/>
      <c r="KE341" s="395"/>
      <c r="KF341" s="395"/>
      <c r="KG341" s="395"/>
      <c r="KH341" s="395"/>
      <c r="KI341" s="395"/>
      <c r="KJ341" s="395"/>
      <c r="KK341" s="395"/>
      <c r="KL341" s="395"/>
      <c r="KM341" s="395"/>
      <c r="KN341" s="395"/>
      <c r="KO341" s="395"/>
      <c r="KP341" s="395"/>
      <c r="KQ341" s="395"/>
      <c r="KR341" s="395"/>
      <c r="KS341" s="395"/>
      <c r="KT341" s="395"/>
      <c r="KU341" s="395"/>
      <c r="KV341" s="395"/>
      <c r="KW341" s="395"/>
      <c r="KX341" s="395"/>
      <c r="KY341" s="395"/>
      <c r="KZ341" s="395"/>
      <c r="LA341" s="395"/>
      <c r="LB341" s="395"/>
      <c r="LC341" s="395"/>
      <c r="LD341" s="395"/>
      <c r="LE341" s="395"/>
      <c r="LF341" s="395"/>
      <c r="LG341" s="395"/>
      <c r="LH341" s="395"/>
      <c r="LI341" s="395"/>
      <c r="LJ341" s="395"/>
      <c r="LK341" s="395"/>
      <c r="LL341" s="395"/>
      <c r="LM341" s="395"/>
      <c r="LN341" s="395"/>
      <c r="LO341" s="395"/>
      <c r="LP341" s="395"/>
      <c r="LQ341" s="395"/>
      <c r="LR341" s="395"/>
      <c r="LS341" s="395"/>
      <c r="LT341" s="395"/>
      <c r="LU341" s="395"/>
      <c r="LV341" s="395"/>
      <c r="LW341" s="395"/>
      <c r="LX341" s="395"/>
      <c r="LY341" s="395"/>
      <c r="LZ341" s="395"/>
      <c r="MA341" s="395"/>
      <c r="MB341" s="395"/>
      <c r="MC341" s="395"/>
      <c r="MD341" s="395"/>
      <c r="ME341" s="395"/>
      <c r="MF341" s="395"/>
      <c r="MG341" s="395"/>
      <c r="MH341" s="395"/>
      <c r="MI341" s="395"/>
      <c r="MJ341" s="395"/>
      <c r="MK341" s="395"/>
      <c r="ML341" s="395"/>
      <c r="MM341" s="395"/>
      <c r="MN341" s="395"/>
      <c r="MO341" s="395"/>
      <c r="MP341" s="395"/>
      <c r="MQ341" s="395"/>
      <c r="MR341" s="395"/>
      <c r="MS341" s="395"/>
      <c r="MT341" s="395"/>
      <c r="MU341" s="395"/>
      <c r="MV341" s="395"/>
      <c r="MW341" s="395"/>
      <c r="MX341" s="395"/>
      <c r="MY341" s="395"/>
      <c r="MZ341" s="395"/>
      <c r="NA341" s="395"/>
      <c r="NB341" s="395"/>
      <c r="NC341" s="395"/>
      <c r="ND341" s="395"/>
      <c r="NE341" s="395"/>
      <c r="NF341" s="395"/>
      <c r="NG341" s="489"/>
      <c r="NH341" s="475">
        <v>1.7795071416711825</v>
      </c>
      <c r="NI341" s="475">
        <v>7.4824716292989875</v>
      </c>
      <c r="NJ341" s="475">
        <v>2.0552155998301158</v>
      </c>
      <c r="NK341" s="475">
        <v>2185.6353155559113</v>
      </c>
      <c r="NL341" s="475">
        <v>5.4348339267271344</v>
      </c>
      <c r="NM341" s="475">
        <v>5.5778000000000001E-2</v>
      </c>
      <c r="NN341" s="475">
        <v>0.16036100000000003</v>
      </c>
      <c r="NO341" s="475">
        <v>1.6268000000000001E-2</v>
      </c>
      <c r="NP341" s="475">
        <v>8.6931718130687143E-3</v>
      </c>
      <c r="NQ341" s="475">
        <v>0.13431503936128622</v>
      </c>
      <c r="NR341" s="475">
        <v>0.1895677940655647</v>
      </c>
      <c r="NS341" s="475">
        <v>0</v>
      </c>
      <c r="NT341" s="475">
        <v>4.4711062242673023</v>
      </c>
      <c r="NU341" s="475">
        <v>2.0845571802825057E-2</v>
      </c>
      <c r="NV341" s="475">
        <v>0</v>
      </c>
      <c r="NW341" s="475">
        <v>0.10341681180753841</v>
      </c>
      <c r="NX341" s="475">
        <v>0</v>
      </c>
      <c r="NY341" s="475">
        <v>0</v>
      </c>
      <c r="NZ341" s="475">
        <v>0.27717674179647783</v>
      </c>
      <c r="OA341" s="475">
        <v>2.0339999604341113E-2</v>
      </c>
      <c r="OB341" s="475">
        <v>0.25</v>
      </c>
      <c r="OC341" s="475">
        <v>0.30999257152460552</v>
      </c>
      <c r="OD341" s="475">
        <v>-9.7534018805788227E-15</v>
      </c>
      <c r="OE341" s="475">
        <v>-8.479405283540669E-14</v>
      </c>
      <c r="OF341" s="475">
        <v>0.1099999964237213</v>
      </c>
      <c r="OG341" s="475">
        <v>7.0057865977287276E-2</v>
      </c>
      <c r="OH341" s="475">
        <v>0.34314851728247436</v>
      </c>
      <c r="OI341" s="475">
        <v>0.11</v>
      </c>
      <c r="OJ341" s="475">
        <v>4.4254000000000002E-2</v>
      </c>
      <c r="OK341" s="475">
        <v>5.6233350000000008E-2</v>
      </c>
      <c r="OL341" s="475">
        <v>0.61659829136570199</v>
      </c>
      <c r="OM341" s="475" t="s">
        <v>1395</v>
      </c>
      <c r="ON341" s="475">
        <v>1</v>
      </c>
      <c r="OO341" s="475">
        <v>330</v>
      </c>
      <c r="OP341" s="490"/>
      <c r="OQ341" s="491" t="s">
        <v>1395</v>
      </c>
      <c r="OR341" s="478" t="s">
        <v>1395</v>
      </c>
      <c r="OS341" s="479">
        <v>463692</v>
      </c>
      <c r="OT341" s="479">
        <v>2046</v>
      </c>
      <c r="OU341" s="479" t="s">
        <v>1395</v>
      </c>
      <c r="OV341" s="479" t="s">
        <v>1395</v>
      </c>
      <c r="OW341" s="479">
        <v>0</v>
      </c>
      <c r="OX341" s="479">
        <v>1</v>
      </c>
      <c r="OY341" s="480">
        <v>1</v>
      </c>
      <c r="OZ341" s="480">
        <v>0.60682945146165224</v>
      </c>
      <c r="PA341" s="481"/>
      <c r="PB341" s="482">
        <v>1.7795071416711825</v>
      </c>
      <c r="PC341" s="483"/>
      <c r="PD341" s="478">
        <v>48.722598094485768</v>
      </c>
      <c r="PE341" s="479">
        <v>-1.7776515152736839E-11</v>
      </c>
      <c r="PF341" s="479">
        <v>64.987902578964849</v>
      </c>
      <c r="PG341" s="480">
        <v>1.7795071416711825</v>
      </c>
      <c r="PH341" s="483"/>
      <c r="PI341" s="478">
        <v>1.7795071416711825</v>
      </c>
      <c r="PJ341" s="479">
        <v>176490</v>
      </c>
      <c r="PK341" s="479">
        <v>340</v>
      </c>
      <c r="PL341" s="479">
        <v>-9.5643567845760113E-3</v>
      </c>
      <c r="PM341" s="484">
        <v>36</v>
      </c>
      <c r="PN341" s="479">
        <v>5292</v>
      </c>
      <c r="PO341" s="485">
        <v>2043</v>
      </c>
      <c r="PP341" s="479">
        <v>33</v>
      </c>
      <c r="PQ341" s="479">
        <v>0</v>
      </c>
      <c r="PR341" s="486" t="s">
        <v>2276</v>
      </c>
      <c r="PS341" s="486" t="s">
        <v>1657</v>
      </c>
      <c r="PT341" s="479">
        <v>1</v>
      </c>
      <c r="PU341" s="487" t="s">
        <v>2275</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row>
    <row r="342" spans="1:457" x14ac:dyDescent="0.35">
      <c r="A342" s="459" t="s">
        <v>2277</v>
      </c>
      <c r="B342" s="460">
        <v>1.7699427848866065</v>
      </c>
      <c r="C342" s="488">
        <f>NPV(About!A$94,'H2 Data'!AE$2:BH$2)/30*AB342+B342</f>
        <v>1.7699427848866065</v>
      </c>
      <c r="D342" s="462" t="s">
        <v>1592</v>
      </c>
      <c r="E342" s="463" t="s">
        <v>2277</v>
      </c>
      <c r="F342" s="463" t="s">
        <v>1391</v>
      </c>
      <c r="G342" s="463" t="s">
        <v>1392</v>
      </c>
      <c r="H342" s="463" t="s">
        <v>2173</v>
      </c>
      <c r="I342" s="463" t="s">
        <v>2232</v>
      </c>
      <c r="J342" s="464">
        <v>2047</v>
      </c>
      <c r="K342" s="465">
        <v>355</v>
      </c>
      <c r="L342" s="466">
        <v>0.49</v>
      </c>
      <c r="M342" s="466">
        <v>2.3300000000000001E-2</v>
      </c>
      <c r="N342" s="466">
        <v>0.25</v>
      </c>
      <c r="O342" s="471">
        <v>0.11</v>
      </c>
      <c r="P342" s="465">
        <v>1</v>
      </c>
      <c r="Q342" s="465">
        <v>2</v>
      </c>
      <c r="R342" s="465">
        <v>30</v>
      </c>
      <c r="S342" s="467" t="s">
        <v>1395</v>
      </c>
      <c r="T342" s="468">
        <v>16251</v>
      </c>
      <c r="U342" s="468">
        <v>160191.99999999997</v>
      </c>
      <c r="V342" s="468">
        <v>55719</v>
      </c>
      <c r="W342" s="468">
        <v>4643</v>
      </c>
      <c r="X342" s="465">
        <v>0</v>
      </c>
      <c r="Y342" s="469" t="s">
        <v>2233</v>
      </c>
      <c r="Z342" s="470">
        <v>22</v>
      </c>
      <c r="AA342" s="469" t="s">
        <v>1397</v>
      </c>
      <c r="AB342" s="465">
        <v>0</v>
      </c>
      <c r="AC342" s="466">
        <v>0</v>
      </c>
      <c r="AD342" s="466">
        <v>0.7</v>
      </c>
      <c r="AE342" s="466">
        <v>0.7</v>
      </c>
      <c r="AF342" s="467" t="s">
        <v>1398</v>
      </c>
      <c r="AG342" s="465">
        <v>442.54</v>
      </c>
      <c r="AH342" s="465">
        <v>442.54</v>
      </c>
      <c r="AI342" s="465">
        <v>442.54</v>
      </c>
      <c r="AJ342" s="465">
        <v>30</v>
      </c>
      <c r="AK342" s="469" t="s">
        <v>1399</v>
      </c>
      <c r="AL342" s="466">
        <v>0.91</v>
      </c>
      <c r="AM342" s="466">
        <v>0.01</v>
      </c>
      <c r="AN342" s="469" t="s">
        <v>1400</v>
      </c>
      <c r="AO342" s="466"/>
      <c r="AP342" s="466"/>
      <c r="AQ342" s="466"/>
      <c r="AR342" s="466"/>
      <c r="AS342" s="466"/>
      <c r="AT342" s="466"/>
      <c r="AU342" s="466"/>
      <c r="AV342" s="466"/>
      <c r="AW342" s="466"/>
      <c r="AX342" s="466"/>
      <c r="AY342" s="466"/>
      <c r="AZ342" s="466"/>
      <c r="BA342" s="466"/>
      <c r="BB342" s="466"/>
      <c r="BC342" s="466"/>
      <c r="BD342" s="466"/>
      <c r="BE342" s="466"/>
      <c r="BF342" s="466"/>
      <c r="BG342" s="466"/>
      <c r="BH342" s="466"/>
      <c r="BI342" s="466"/>
      <c r="BJ342" s="466"/>
      <c r="BK342" s="466"/>
      <c r="BL342" s="466"/>
      <c r="BM342" s="466"/>
      <c r="BN342" s="466"/>
      <c r="BO342" s="466"/>
      <c r="BP342" s="466"/>
      <c r="BQ342" s="466"/>
      <c r="BR342" s="466"/>
      <c r="BS342" s="466"/>
      <c r="BT342" s="466"/>
      <c r="BU342" s="466"/>
      <c r="BV342" s="466"/>
      <c r="BW342" s="466"/>
      <c r="BX342" s="466"/>
      <c r="BY342" s="466"/>
      <c r="BZ342" s="466"/>
      <c r="CA342" s="466"/>
      <c r="CB342" s="466"/>
      <c r="CC342" s="466"/>
      <c r="CD342" s="466"/>
      <c r="CE342" s="466"/>
      <c r="CF342" s="466"/>
      <c r="CG342" s="466"/>
      <c r="CH342" s="466"/>
      <c r="CI342" s="466"/>
      <c r="CJ342" s="466"/>
      <c r="CK342" s="466"/>
      <c r="CL342" s="466"/>
      <c r="CM342" s="466"/>
      <c r="CN342" s="466"/>
      <c r="CO342" s="466"/>
      <c r="CP342" s="466"/>
      <c r="CQ342" s="466"/>
      <c r="CR342" s="466"/>
      <c r="CS342" s="466"/>
      <c r="CT342" s="466"/>
      <c r="CU342" s="466"/>
      <c r="CV342" s="466"/>
      <c r="CW342" s="466"/>
      <c r="CX342" s="466"/>
      <c r="CY342" s="466"/>
      <c r="CZ342" s="466"/>
      <c r="DA342" s="466"/>
      <c r="DB342" s="466"/>
      <c r="DC342" s="466"/>
      <c r="DD342" s="466"/>
      <c r="DE342" s="466"/>
      <c r="DF342" s="466"/>
      <c r="DG342" s="466"/>
      <c r="DH342" s="466"/>
      <c r="DI342" s="466"/>
      <c r="DJ342" s="466"/>
      <c r="DK342" s="466"/>
      <c r="DL342" s="466"/>
      <c r="DM342" s="466"/>
      <c r="DN342" s="466"/>
      <c r="DO342" s="466"/>
      <c r="DP342" s="466"/>
      <c r="DQ342" s="466"/>
      <c r="DR342" s="466"/>
      <c r="DS342" s="466"/>
      <c r="DT342" s="466"/>
      <c r="DU342" s="466"/>
      <c r="DV342" s="466"/>
      <c r="DW342" s="471"/>
      <c r="DX342" s="466"/>
      <c r="DY342" s="466"/>
      <c r="DZ342" s="466"/>
      <c r="EA342" s="466"/>
      <c r="EB342" s="466"/>
      <c r="EC342" s="466"/>
      <c r="ED342" s="466"/>
      <c r="EE342" s="466"/>
      <c r="EF342" s="466"/>
      <c r="EG342" s="466"/>
      <c r="EH342" s="466"/>
      <c r="EI342" s="466"/>
      <c r="EJ342" s="466"/>
      <c r="EK342" s="465"/>
      <c r="EL342" s="465"/>
      <c r="EM342" s="465"/>
      <c r="EN342" s="465"/>
      <c r="EO342" s="466"/>
      <c r="EP342" s="466"/>
      <c r="EQ342" s="466"/>
      <c r="ER342" s="465"/>
      <c r="ES342" s="465"/>
      <c r="ET342" s="465"/>
      <c r="EU342" s="465"/>
      <c r="EV342" s="465"/>
      <c r="EW342" s="467"/>
      <c r="EX342" s="467" t="s">
        <v>1401</v>
      </c>
      <c r="EY342" s="467">
        <v>0</v>
      </c>
      <c r="EZ342" s="467">
        <v>0</v>
      </c>
      <c r="FA342" s="467">
        <v>0</v>
      </c>
      <c r="FB342" s="469" t="s">
        <v>1402</v>
      </c>
      <c r="FC342" s="467">
        <v>100</v>
      </c>
      <c r="FD342" s="469" t="s">
        <v>2175</v>
      </c>
      <c r="FE342" s="467">
        <v>0</v>
      </c>
      <c r="FF342" s="469" t="s">
        <v>1404</v>
      </c>
      <c r="FG342" s="467">
        <v>0</v>
      </c>
      <c r="FH342" s="469" t="s">
        <v>1405</v>
      </c>
      <c r="FI342" s="467">
        <v>0</v>
      </c>
      <c r="FJ342" s="469" t="s">
        <v>1405</v>
      </c>
      <c r="FK342" s="467">
        <v>0</v>
      </c>
      <c r="FL342" s="472">
        <v>1</v>
      </c>
      <c r="FM342" s="473">
        <v>0</v>
      </c>
      <c r="FN342" s="473">
        <v>0</v>
      </c>
      <c r="FO342" s="473">
        <v>0</v>
      </c>
      <c r="FP342" s="473">
        <v>0</v>
      </c>
      <c r="FQ342" s="473">
        <v>0</v>
      </c>
      <c r="FR342" s="473">
        <v>0</v>
      </c>
      <c r="FS342" s="473">
        <v>0</v>
      </c>
      <c r="FT342" s="473">
        <v>0</v>
      </c>
      <c r="FU342" s="473">
        <v>0</v>
      </c>
      <c r="FV342" s="473">
        <v>104040</v>
      </c>
      <c r="FW342" s="473">
        <v>0</v>
      </c>
      <c r="FX342" s="473">
        <v>0</v>
      </c>
      <c r="FY342" s="473">
        <v>0</v>
      </c>
      <c r="FZ342" s="473">
        <v>0</v>
      </c>
      <c r="GA342" s="473">
        <v>0</v>
      </c>
      <c r="GB342" s="473">
        <v>0</v>
      </c>
      <c r="GC342" s="473">
        <v>0</v>
      </c>
      <c r="GD342" s="473">
        <v>0</v>
      </c>
      <c r="GE342" s="473">
        <v>0</v>
      </c>
      <c r="GF342" s="473">
        <v>127198</v>
      </c>
      <c r="GG342" s="473">
        <v>0</v>
      </c>
      <c r="GH342" s="473">
        <v>0</v>
      </c>
      <c r="GI342" s="473">
        <v>0</v>
      </c>
      <c r="GJ342" s="473">
        <v>0</v>
      </c>
      <c r="GK342" s="473">
        <v>0</v>
      </c>
      <c r="GL342" s="473">
        <v>0</v>
      </c>
      <c r="GM342" s="473">
        <v>0</v>
      </c>
      <c r="GN342" s="473">
        <v>0</v>
      </c>
      <c r="GO342" s="473">
        <v>0</v>
      </c>
      <c r="GP342" s="473">
        <v>0</v>
      </c>
      <c r="GQ342" s="473">
        <v>0</v>
      </c>
      <c r="GR342" s="473">
        <v>0</v>
      </c>
      <c r="GS342" s="473">
        <v>0</v>
      </c>
      <c r="GT342" s="473">
        <v>0</v>
      </c>
      <c r="GU342" s="473">
        <v>0</v>
      </c>
      <c r="GV342" s="473">
        <v>0</v>
      </c>
      <c r="GW342" s="473">
        <v>0</v>
      </c>
      <c r="GX342" s="473">
        <v>0</v>
      </c>
      <c r="GY342" s="473">
        <v>0</v>
      </c>
      <c r="GZ342" s="473">
        <v>0</v>
      </c>
      <c r="HA342" s="473">
        <v>0</v>
      </c>
      <c r="HB342" s="473">
        <v>0</v>
      </c>
      <c r="HC342" s="473">
        <v>0</v>
      </c>
      <c r="HD342" s="473">
        <v>0</v>
      </c>
      <c r="HE342" s="473">
        <v>0</v>
      </c>
      <c r="HF342" s="473">
        <v>0</v>
      </c>
      <c r="HG342" s="473">
        <v>0</v>
      </c>
      <c r="HH342" s="473">
        <v>0</v>
      </c>
      <c r="HI342" s="473">
        <v>0</v>
      </c>
      <c r="HJ342" s="473">
        <v>0</v>
      </c>
      <c r="HK342" s="473">
        <v>0</v>
      </c>
      <c r="HL342" s="473">
        <v>0</v>
      </c>
      <c r="HM342" s="473">
        <v>0</v>
      </c>
      <c r="HN342" s="473">
        <v>0</v>
      </c>
      <c r="HO342" s="473">
        <v>0</v>
      </c>
      <c r="HP342" s="473">
        <v>0</v>
      </c>
      <c r="HQ342" s="473">
        <v>0</v>
      </c>
      <c r="HR342" s="473">
        <v>0</v>
      </c>
      <c r="HS342" s="473">
        <v>0</v>
      </c>
      <c r="HT342" s="473">
        <v>0</v>
      </c>
      <c r="HU342" s="473">
        <v>0</v>
      </c>
      <c r="HV342" s="473">
        <v>0</v>
      </c>
      <c r="HW342" s="473">
        <v>0</v>
      </c>
      <c r="HX342" s="473">
        <v>0</v>
      </c>
      <c r="HY342" s="473">
        <v>0</v>
      </c>
      <c r="HZ342" s="473">
        <v>0</v>
      </c>
      <c r="IA342" s="473">
        <v>0</v>
      </c>
      <c r="IB342" s="473">
        <v>0</v>
      </c>
      <c r="IC342" s="473">
        <v>0</v>
      </c>
      <c r="ID342" s="473">
        <v>0</v>
      </c>
      <c r="IE342" s="473">
        <v>0</v>
      </c>
      <c r="IF342" s="473">
        <v>0</v>
      </c>
      <c r="IG342" s="473">
        <v>0</v>
      </c>
      <c r="IH342" s="473">
        <v>0</v>
      </c>
      <c r="II342" s="473">
        <v>0</v>
      </c>
      <c r="IJ342" s="473">
        <v>0</v>
      </c>
      <c r="IK342" s="473">
        <v>0</v>
      </c>
      <c r="IL342" s="473">
        <v>0</v>
      </c>
      <c r="IM342" s="473">
        <v>0</v>
      </c>
      <c r="IN342" s="473">
        <v>0</v>
      </c>
      <c r="IO342" s="473">
        <v>0</v>
      </c>
      <c r="IP342" s="473">
        <v>0</v>
      </c>
      <c r="IQ342" s="473">
        <v>0</v>
      </c>
      <c r="IR342" s="473">
        <v>0</v>
      </c>
      <c r="IS342" s="473">
        <v>0</v>
      </c>
      <c r="IT342" s="473">
        <v>0</v>
      </c>
      <c r="IU342" s="473">
        <v>0</v>
      </c>
      <c r="IV342" s="473">
        <v>0</v>
      </c>
      <c r="IW342" s="473">
        <v>0</v>
      </c>
      <c r="IX342" s="473">
        <v>0</v>
      </c>
      <c r="IY342" s="473">
        <v>0</v>
      </c>
      <c r="IZ342" s="473">
        <v>0</v>
      </c>
      <c r="JA342" s="473">
        <v>0</v>
      </c>
      <c r="JB342" s="473">
        <v>0</v>
      </c>
      <c r="JC342" s="473">
        <v>0</v>
      </c>
      <c r="JD342" s="473">
        <v>0</v>
      </c>
      <c r="JE342" s="473">
        <v>0</v>
      </c>
      <c r="JF342" s="473">
        <v>0</v>
      </c>
      <c r="JG342" s="473">
        <v>0</v>
      </c>
      <c r="JH342" s="473">
        <v>0</v>
      </c>
      <c r="JI342" s="467" t="s">
        <v>1406</v>
      </c>
      <c r="JJ342" s="467" t="s">
        <v>1406</v>
      </c>
      <c r="JK342" s="395"/>
      <c r="JL342" s="395"/>
      <c r="JM342" s="395"/>
      <c r="JN342" s="395"/>
      <c r="JO342" s="395"/>
      <c r="JP342" s="395"/>
      <c r="JQ342" s="395"/>
      <c r="JR342" s="395"/>
      <c r="JS342" s="395"/>
      <c r="JT342" s="395"/>
      <c r="JU342" s="395"/>
      <c r="JV342" s="395"/>
      <c r="JW342" s="395"/>
      <c r="JX342" s="395"/>
      <c r="JY342" s="395"/>
      <c r="JZ342" s="395"/>
      <c r="KA342" s="395"/>
      <c r="KB342" s="395"/>
      <c r="KC342" s="395"/>
      <c r="KD342" s="395"/>
      <c r="KE342" s="395"/>
      <c r="KF342" s="395"/>
      <c r="KG342" s="395"/>
      <c r="KH342" s="395"/>
      <c r="KI342" s="395"/>
      <c r="KJ342" s="395"/>
      <c r="KK342" s="395"/>
      <c r="KL342" s="395"/>
      <c r="KM342" s="395"/>
      <c r="KN342" s="395"/>
      <c r="KO342" s="395"/>
      <c r="KP342" s="395"/>
      <c r="KQ342" s="395"/>
      <c r="KR342" s="395"/>
      <c r="KS342" s="395"/>
      <c r="KT342" s="395"/>
      <c r="KU342" s="395"/>
      <c r="KV342" s="395"/>
      <c r="KW342" s="395"/>
      <c r="KX342" s="395"/>
      <c r="KY342" s="395"/>
      <c r="KZ342" s="395"/>
      <c r="LA342" s="395"/>
      <c r="LB342" s="395"/>
      <c r="LC342" s="395"/>
      <c r="LD342" s="395"/>
      <c r="LE342" s="395"/>
      <c r="LF342" s="395"/>
      <c r="LG342" s="395"/>
      <c r="LH342" s="395"/>
      <c r="LI342" s="395"/>
      <c r="LJ342" s="395"/>
      <c r="LK342" s="395"/>
      <c r="LL342" s="395"/>
      <c r="LM342" s="395"/>
      <c r="LN342" s="395"/>
      <c r="LO342" s="395"/>
      <c r="LP342" s="395"/>
      <c r="LQ342" s="395"/>
      <c r="LR342" s="395"/>
      <c r="LS342" s="395"/>
      <c r="LT342" s="395"/>
      <c r="LU342" s="395"/>
      <c r="LV342" s="395"/>
      <c r="LW342" s="395"/>
      <c r="LX342" s="395"/>
      <c r="LY342" s="395"/>
      <c r="LZ342" s="395"/>
      <c r="MA342" s="395"/>
      <c r="MB342" s="395"/>
      <c r="MC342" s="395"/>
      <c r="MD342" s="395"/>
      <c r="ME342" s="395"/>
      <c r="MF342" s="395"/>
      <c r="MG342" s="395"/>
      <c r="MH342" s="395"/>
      <c r="MI342" s="395"/>
      <c r="MJ342" s="395"/>
      <c r="MK342" s="395"/>
      <c r="ML342" s="395"/>
      <c r="MM342" s="395"/>
      <c r="MN342" s="395"/>
      <c r="MO342" s="395"/>
      <c r="MP342" s="395"/>
      <c r="MQ342" s="395"/>
      <c r="MR342" s="395"/>
      <c r="MS342" s="395"/>
      <c r="MT342" s="395"/>
      <c r="MU342" s="395"/>
      <c r="MV342" s="395"/>
      <c r="MW342" s="395"/>
      <c r="MX342" s="395"/>
      <c r="MY342" s="395"/>
      <c r="MZ342" s="395"/>
      <c r="NA342" s="395"/>
      <c r="NB342" s="395"/>
      <c r="NC342" s="395"/>
      <c r="ND342" s="395"/>
      <c r="NE342" s="395"/>
      <c r="NF342" s="395"/>
      <c r="NG342" s="489"/>
      <c r="NH342" s="475">
        <v>1.7699427848866065</v>
      </c>
      <c r="NI342" s="475">
        <v>7.597302409847269</v>
      </c>
      <c r="NJ342" s="475">
        <v>2.052310093234567</v>
      </c>
      <c r="NK342" s="475">
        <v>2238.4816396855422</v>
      </c>
      <c r="NL342" s="475">
        <v>5.5367672535755004</v>
      </c>
      <c r="NM342" s="475">
        <v>5.5718999999999998E-2</v>
      </c>
      <c r="NN342" s="475">
        <v>0.16019199999999997</v>
      </c>
      <c r="NO342" s="475">
        <v>1.6251000000000002E-2</v>
      </c>
      <c r="NP342" s="475">
        <v>8.6840015884753763E-3</v>
      </c>
      <c r="NQ342" s="475">
        <v>0.13417344644608351</v>
      </c>
      <c r="NR342" s="475">
        <v>0.18936386977676875</v>
      </c>
      <c r="NS342" s="475">
        <v>0</v>
      </c>
      <c r="NT342" s="475">
        <v>4.572274316108305</v>
      </c>
      <c r="NU342" s="475">
        <v>2.1784146538596609E-2</v>
      </c>
      <c r="NV342" s="475">
        <v>0</v>
      </c>
      <c r="NW342" s="475">
        <v>0.10351400617643641</v>
      </c>
      <c r="NX342" s="475">
        <v>0</v>
      </c>
      <c r="NY342" s="475">
        <v>0</v>
      </c>
      <c r="NZ342" s="475">
        <v>0.27750316535235853</v>
      </c>
      <c r="OA342" s="475">
        <v>2.0340000159551817E-2</v>
      </c>
      <c r="OB342" s="475">
        <v>0.25</v>
      </c>
      <c r="OC342" s="475">
        <v>0.30996367988321449</v>
      </c>
      <c r="OD342" s="475">
        <v>-9.940332920629312E-15</v>
      </c>
      <c r="OE342" s="475">
        <v>-8.6419192523147921E-14</v>
      </c>
      <c r="OF342" s="475">
        <v>0.1099999964237213</v>
      </c>
      <c r="OG342" s="475">
        <v>7.0107886195182795E-2</v>
      </c>
      <c r="OH342" s="475">
        <v>0.34326124374436101</v>
      </c>
      <c r="OI342" s="475">
        <v>0.11</v>
      </c>
      <c r="OJ342" s="475">
        <v>4.4254000000000002E-2</v>
      </c>
      <c r="OK342" s="475">
        <v>5.6233350000000008E-2</v>
      </c>
      <c r="OL342" s="475">
        <v>0.6043066749085565</v>
      </c>
      <c r="OM342" s="475" t="s">
        <v>1395</v>
      </c>
      <c r="ON342" s="475">
        <v>1</v>
      </c>
      <c r="OO342" s="475">
        <v>331</v>
      </c>
      <c r="OP342" s="490"/>
      <c r="OQ342" s="491" t="s">
        <v>1395</v>
      </c>
      <c r="OR342" s="478" t="s">
        <v>1395</v>
      </c>
      <c r="OS342" s="479">
        <v>468043</v>
      </c>
      <c r="OT342" s="479">
        <v>2047</v>
      </c>
      <c r="OU342" s="479" t="s">
        <v>1395</v>
      </c>
      <c r="OV342" s="479" t="s">
        <v>1395</v>
      </c>
      <c r="OW342" s="479">
        <v>0</v>
      </c>
      <c r="OX342" s="479">
        <v>1</v>
      </c>
      <c r="OY342" s="480">
        <v>1</v>
      </c>
      <c r="OZ342" s="480">
        <v>0.59473258979199017</v>
      </c>
      <c r="PA342" s="481"/>
      <c r="PB342" s="482">
        <v>1.7699427848866065</v>
      </c>
      <c r="PC342" s="483"/>
      <c r="PD342" s="478">
        <v>49.805451422342692</v>
      </c>
      <c r="PE342" s="479">
        <v>-1.8539411683090798E-11</v>
      </c>
      <c r="PF342" s="479">
        <v>66.49615786008917</v>
      </c>
      <c r="PG342" s="480">
        <v>1.7699427848866065</v>
      </c>
      <c r="PH342" s="483"/>
      <c r="PI342" s="478">
        <v>1.7699427848866065</v>
      </c>
      <c r="PJ342" s="479">
        <v>176845</v>
      </c>
      <c r="PK342" s="479">
        <v>355</v>
      </c>
      <c r="PL342" s="479">
        <v>-5.6487052978706487E-3</v>
      </c>
      <c r="PM342" s="484">
        <v>36</v>
      </c>
      <c r="PN342" s="479">
        <v>5256</v>
      </c>
      <c r="PO342" s="485">
        <v>2044</v>
      </c>
      <c r="PP342" s="479">
        <v>33</v>
      </c>
      <c r="PQ342" s="479">
        <v>0</v>
      </c>
      <c r="PR342" s="486" t="s">
        <v>2278</v>
      </c>
      <c r="PS342" s="486" t="s">
        <v>1657</v>
      </c>
      <c r="PT342" s="479">
        <v>1</v>
      </c>
      <c r="PU342" s="487" t="s">
        <v>2277</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row>
    <row r="343" spans="1:457" x14ac:dyDescent="0.35">
      <c r="A343" s="459" t="s">
        <v>2279</v>
      </c>
      <c r="B343" s="460">
        <v>1.7642940795887359</v>
      </c>
      <c r="C343" s="488">
        <f>NPV(About!A$94,'H2 Data'!AE$2:BH$2)/30*AB343+B343</f>
        <v>1.7642940795887359</v>
      </c>
      <c r="D343" s="462" t="s">
        <v>1592</v>
      </c>
      <c r="E343" s="463" t="s">
        <v>2279</v>
      </c>
      <c r="F343" s="463" t="s">
        <v>1391</v>
      </c>
      <c r="G343" s="463" t="s">
        <v>1392</v>
      </c>
      <c r="H343" s="463" t="s">
        <v>2173</v>
      </c>
      <c r="I343" s="463" t="s">
        <v>2232</v>
      </c>
      <c r="J343" s="464">
        <v>2048</v>
      </c>
      <c r="K343" s="465">
        <v>370</v>
      </c>
      <c r="L343" s="466">
        <v>0.49</v>
      </c>
      <c r="M343" s="466">
        <v>2.3300000000000001E-2</v>
      </c>
      <c r="N343" s="466">
        <v>0.25</v>
      </c>
      <c r="O343" s="471">
        <v>0.11</v>
      </c>
      <c r="P343" s="465">
        <v>1</v>
      </c>
      <c r="Q343" s="465">
        <v>2</v>
      </c>
      <c r="R343" s="465">
        <v>30</v>
      </c>
      <c r="S343" s="467" t="s">
        <v>1395</v>
      </c>
      <c r="T343" s="468">
        <v>16275.000000000002</v>
      </c>
      <c r="U343" s="468">
        <v>160420.00000000003</v>
      </c>
      <c r="V343" s="468">
        <v>55798</v>
      </c>
      <c r="W343" s="468">
        <v>4650</v>
      </c>
      <c r="X343" s="465">
        <v>0</v>
      </c>
      <c r="Y343" s="469" t="s">
        <v>2233</v>
      </c>
      <c r="Z343" s="470">
        <v>22.08</v>
      </c>
      <c r="AA343" s="469" t="s">
        <v>1397</v>
      </c>
      <c r="AB343" s="465">
        <v>0</v>
      </c>
      <c r="AC343" s="466">
        <v>0</v>
      </c>
      <c r="AD343" s="466">
        <v>0.7</v>
      </c>
      <c r="AE343" s="466">
        <v>0.7</v>
      </c>
      <c r="AF343" s="467" t="s">
        <v>1398</v>
      </c>
      <c r="AG343" s="465">
        <v>442.54</v>
      </c>
      <c r="AH343" s="465">
        <v>442.54</v>
      </c>
      <c r="AI343" s="465">
        <v>442.54</v>
      </c>
      <c r="AJ343" s="465">
        <v>30</v>
      </c>
      <c r="AK343" s="469" t="s">
        <v>1399</v>
      </c>
      <c r="AL343" s="466">
        <v>0.91</v>
      </c>
      <c r="AM343" s="466">
        <v>0.01</v>
      </c>
      <c r="AN343" s="469" t="s">
        <v>1400</v>
      </c>
      <c r="AO343" s="466"/>
      <c r="AP343" s="466"/>
      <c r="AQ343" s="466"/>
      <c r="AR343" s="466"/>
      <c r="AS343" s="466"/>
      <c r="AT343" s="466"/>
      <c r="AU343" s="466"/>
      <c r="AV343" s="466"/>
      <c r="AW343" s="466"/>
      <c r="AX343" s="466"/>
      <c r="AY343" s="466"/>
      <c r="AZ343" s="466"/>
      <c r="BA343" s="466"/>
      <c r="BB343" s="466"/>
      <c r="BC343" s="466"/>
      <c r="BD343" s="466"/>
      <c r="BE343" s="466"/>
      <c r="BF343" s="466"/>
      <c r="BG343" s="466"/>
      <c r="BH343" s="466"/>
      <c r="BI343" s="466"/>
      <c r="BJ343" s="466"/>
      <c r="BK343" s="466"/>
      <c r="BL343" s="466"/>
      <c r="BM343" s="466"/>
      <c r="BN343" s="466"/>
      <c r="BO343" s="466"/>
      <c r="BP343" s="466"/>
      <c r="BQ343" s="466"/>
      <c r="BR343" s="466"/>
      <c r="BS343" s="466"/>
      <c r="BT343" s="466"/>
      <c r="BU343" s="466"/>
      <c r="BV343" s="466"/>
      <c r="BW343" s="466"/>
      <c r="BX343" s="466"/>
      <c r="BY343" s="466"/>
      <c r="BZ343" s="466"/>
      <c r="CA343" s="466"/>
      <c r="CB343" s="466"/>
      <c r="CC343" s="466"/>
      <c r="CD343" s="466"/>
      <c r="CE343" s="466"/>
      <c r="CF343" s="466"/>
      <c r="CG343" s="466"/>
      <c r="CH343" s="466"/>
      <c r="CI343" s="466"/>
      <c r="CJ343" s="466"/>
      <c r="CK343" s="466"/>
      <c r="CL343" s="466"/>
      <c r="CM343" s="466"/>
      <c r="CN343" s="466"/>
      <c r="CO343" s="466"/>
      <c r="CP343" s="466"/>
      <c r="CQ343" s="466"/>
      <c r="CR343" s="466"/>
      <c r="CS343" s="466"/>
      <c r="CT343" s="466"/>
      <c r="CU343" s="466"/>
      <c r="CV343" s="466"/>
      <c r="CW343" s="466"/>
      <c r="CX343" s="466"/>
      <c r="CY343" s="466"/>
      <c r="CZ343" s="466"/>
      <c r="DA343" s="466"/>
      <c r="DB343" s="466"/>
      <c r="DC343" s="466"/>
      <c r="DD343" s="466"/>
      <c r="DE343" s="466"/>
      <c r="DF343" s="466"/>
      <c r="DG343" s="466"/>
      <c r="DH343" s="466"/>
      <c r="DI343" s="466"/>
      <c r="DJ343" s="466"/>
      <c r="DK343" s="466"/>
      <c r="DL343" s="466"/>
      <c r="DM343" s="466"/>
      <c r="DN343" s="466"/>
      <c r="DO343" s="466"/>
      <c r="DP343" s="466"/>
      <c r="DQ343" s="466"/>
      <c r="DR343" s="466"/>
      <c r="DS343" s="466"/>
      <c r="DT343" s="466"/>
      <c r="DU343" s="466"/>
      <c r="DV343" s="466"/>
      <c r="DW343" s="471"/>
      <c r="DX343" s="466"/>
      <c r="DY343" s="466"/>
      <c r="DZ343" s="466"/>
      <c r="EA343" s="466"/>
      <c r="EB343" s="466"/>
      <c r="EC343" s="466"/>
      <c r="ED343" s="466"/>
      <c r="EE343" s="466"/>
      <c r="EF343" s="466"/>
      <c r="EG343" s="466"/>
      <c r="EH343" s="466"/>
      <c r="EI343" s="466"/>
      <c r="EJ343" s="466"/>
      <c r="EK343" s="465"/>
      <c r="EL343" s="465"/>
      <c r="EM343" s="465"/>
      <c r="EN343" s="465"/>
      <c r="EO343" s="466"/>
      <c r="EP343" s="466"/>
      <c r="EQ343" s="466"/>
      <c r="ER343" s="465"/>
      <c r="ES343" s="465"/>
      <c r="ET343" s="465"/>
      <c r="EU343" s="465"/>
      <c r="EV343" s="465"/>
      <c r="EW343" s="467"/>
      <c r="EX343" s="467" t="s">
        <v>1401</v>
      </c>
      <c r="EY343" s="467">
        <v>0</v>
      </c>
      <c r="EZ343" s="467">
        <v>0</v>
      </c>
      <c r="FA343" s="467">
        <v>0</v>
      </c>
      <c r="FB343" s="469" t="s">
        <v>1402</v>
      </c>
      <c r="FC343" s="467">
        <v>100</v>
      </c>
      <c r="FD343" s="469" t="s">
        <v>2175</v>
      </c>
      <c r="FE343" s="467">
        <v>0</v>
      </c>
      <c r="FF343" s="469" t="s">
        <v>1404</v>
      </c>
      <c r="FG343" s="467">
        <v>0</v>
      </c>
      <c r="FH343" s="469" t="s">
        <v>1405</v>
      </c>
      <c r="FI343" s="467">
        <v>0</v>
      </c>
      <c r="FJ343" s="469" t="s">
        <v>1405</v>
      </c>
      <c r="FK343" s="467">
        <v>0</v>
      </c>
      <c r="FL343" s="472">
        <v>1</v>
      </c>
      <c r="FM343" s="473">
        <v>0</v>
      </c>
      <c r="FN343" s="473">
        <v>0</v>
      </c>
      <c r="FO343" s="473">
        <v>0</v>
      </c>
      <c r="FP343" s="473">
        <v>0</v>
      </c>
      <c r="FQ343" s="473">
        <v>0</v>
      </c>
      <c r="FR343" s="473">
        <v>0</v>
      </c>
      <c r="FS343" s="473">
        <v>0</v>
      </c>
      <c r="FT343" s="473">
        <v>0</v>
      </c>
      <c r="FU343" s="473">
        <v>0</v>
      </c>
      <c r="FV343" s="473">
        <v>106152</v>
      </c>
      <c r="FW343" s="473">
        <v>0</v>
      </c>
      <c r="FX343" s="473">
        <v>0</v>
      </c>
      <c r="FY343" s="473">
        <v>0</v>
      </c>
      <c r="FZ343" s="473">
        <v>0</v>
      </c>
      <c r="GA343" s="473">
        <v>0</v>
      </c>
      <c r="GB343" s="473">
        <v>0</v>
      </c>
      <c r="GC343" s="473">
        <v>0</v>
      </c>
      <c r="GD343" s="473">
        <v>0</v>
      </c>
      <c r="GE343" s="473">
        <v>0</v>
      </c>
      <c r="GF343" s="473">
        <v>129780</v>
      </c>
      <c r="GG343" s="473">
        <v>0</v>
      </c>
      <c r="GH343" s="473">
        <v>0</v>
      </c>
      <c r="GI343" s="473">
        <v>0</v>
      </c>
      <c r="GJ343" s="473">
        <v>0</v>
      </c>
      <c r="GK343" s="473">
        <v>0</v>
      </c>
      <c r="GL343" s="473">
        <v>0</v>
      </c>
      <c r="GM343" s="473">
        <v>0</v>
      </c>
      <c r="GN343" s="473">
        <v>0</v>
      </c>
      <c r="GO343" s="473">
        <v>0</v>
      </c>
      <c r="GP343" s="473">
        <v>0</v>
      </c>
      <c r="GQ343" s="473">
        <v>0</v>
      </c>
      <c r="GR343" s="473">
        <v>0</v>
      </c>
      <c r="GS343" s="473">
        <v>0</v>
      </c>
      <c r="GT343" s="473">
        <v>0</v>
      </c>
      <c r="GU343" s="473">
        <v>0</v>
      </c>
      <c r="GV343" s="473">
        <v>0</v>
      </c>
      <c r="GW343" s="473">
        <v>0</v>
      </c>
      <c r="GX343" s="473">
        <v>0</v>
      </c>
      <c r="GY343" s="473">
        <v>0</v>
      </c>
      <c r="GZ343" s="473">
        <v>0</v>
      </c>
      <c r="HA343" s="473">
        <v>0</v>
      </c>
      <c r="HB343" s="473">
        <v>0</v>
      </c>
      <c r="HC343" s="473">
        <v>0</v>
      </c>
      <c r="HD343" s="473">
        <v>0</v>
      </c>
      <c r="HE343" s="473">
        <v>0</v>
      </c>
      <c r="HF343" s="473">
        <v>0</v>
      </c>
      <c r="HG343" s="473">
        <v>0</v>
      </c>
      <c r="HH343" s="473">
        <v>0</v>
      </c>
      <c r="HI343" s="473">
        <v>0</v>
      </c>
      <c r="HJ343" s="473">
        <v>0</v>
      </c>
      <c r="HK343" s="473">
        <v>0</v>
      </c>
      <c r="HL343" s="473">
        <v>0</v>
      </c>
      <c r="HM343" s="473">
        <v>0</v>
      </c>
      <c r="HN343" s="473">
        <v>0</v>
      </c>
      <c r="HO343" s="473">
        <v>0</v>
      </c>
      <c r="HP343" s="473">
        <v>0</v>
      </c>
      <c r="HQ343" s="473">
        <v>0</v>
      </c>
      <c r="HR343" s="473">
        <v>0</v>
      </c>
      <c r="HS343" s="473">
        <v>0</v>
      </c>
      <c r="HT343" s="473">
        <v>0</v>
      </c>
      <c r="HU343" s="473">
        <v>0</v>
      </c>
      <c r="HV343" s="473">
        <v>0</v>
      </c>
      <c r="HW343" s="473">
        <v>0</v>
      </c>
      <c r="HX343" s="473">
        <v>0</v>
      </c>
      <c r="HY343" s="473">
        <v>0</v>
      </c>
      <c r="HZ343" s="473">
        <v>0</v>
      </c>
      <c r="IA343" s="473">
        <v>0</v>
      </c>
      <c r="IB343" s="473">
        <v>0</v>
      </c>
      <c r="IC343" s="473">
        <v>0</v>
      </c>
      <c r="ID343" s="473">
        <v>0</v>
      </c>
      <c r="IE343" s="473">
        <v>0</v>
      </c>
      <c r="IF343" s="473">
        <v>0</v>
      </c>
      <c r="IG343" s="473">
        <v>0</v>
      </c>
      <c r="IH343" s="473">
        <v>0</v>
      </c>
      <c r="II343" s="473">
        <v>0</v>
      </c>
      <c r="IJ343" s="473">
        <v>0</v>
      </c>
      <c r="IK343" s="473">
        <v>0</v>
      </c>
      <c r="IL343" s="473">
        <v>0</v>
      </c>
      <c r="IM343" s="473">
        <v>0</v>
      </c>
      <c r="IN343" s="473">
        <v>0</v>
      </c>
      <c r="IO343" s="473">
        <v>0</v>
      </c>
      <c r="IP343" s="473">
        <v>0</v>
      </c>
      <c r="IQ343" s="473">
        <v>0</v>
      </c>
      <c r="IR343" s="473">
        <v>0</v>
      </c>
      <c r="IS343" s="473">
        <v>0</v>
      </c>
      <c r="IT343" s="473">
        <v>0</v>
      </c>
      <c r="IU343" s="473">
        <v>0</v>
      </c>
      <c r="IV343" s="473">
        <v>0</v>
      </c>
      <c r="IW343" s="473">
        <v>0</v>
      </c>
      <c r="IX343" s="473">
        <v>0</v>
      </c>
      <c r="IY343" s="473">
        <v>0</v>
      </c>
      <c r="IZ343" s="473">
        <v>0</v>
      </c>
      <c r="JA343" s="473">
        <v>0</v>
      </c>
      <c r="JB343" s="473">
        <v>0</v>
      </c>
      <c r="JC343" s="473">
        <v>0</v>
      </c>
      <c r="JD343" s="473">
        <v>0</v>
      </c>
      <c r="JE343" s="473">
        <v>0</v>
      </c>
      <c r="JF343" s="473">
        <v>0</v>
      </c>
      <c r="JG343" s="473">
        <v>0</v>
      </c>
      <c r="JH343" s="473">
        <v>0</v>
      </c>
      <c r="JI343" s="467" t="s">
        <v>1406</v>
      </c>
      <c r="JJ343" s="467" t="s">
        <v>1406</v>
      </c>
      <c r="JK343" s="395"/>
      <c r="JL343" s="395"/>
      <c r="JM343" s="395"/>
      <c r="JN343" s="395"/>
      <c r="JO343" s="395"/>
      <c r="JP343" s="395"/>
      <c r="JQ343" s="395"/>
      <c r="JR343" s="395"/>
      <c r="JS343" s="395"/>
      <c r="JT343" s="395"/>
      <c r="JU343" s="395"/>
      <c r="JV343" s="395"/>
      <c r="JW343" s="395"/>
      <c r="JX343" s="395"/>
      <c r="JY343" s="395"/>
      <c r="JZ343" s="395"/>
      <c r="KA343" s="395"/>
      <c r="KB343" s="395"/>
      <c r="KC343" s="395"/>
      <c r="KD343" s="395"/>
      <c r="KE343" s="395"/>
      <c r="KF343" s="395"/>
      <c r="KG343" s="395"/>
      <c r="KH343" s="395"/>
      <c r="KI343" s="395"/>
      <c r="KJ343" s="395"/>
      <c r="KK343" s="395"/>
      <c r="KL343" s="395"/>
      <c r="KM343" s="395"/>
      <c r="KN343" s="395"/>
      <c r="KO343" s="395"/>
      <c r="KP343" s="395"/>
      <c r="KQ343" s="395"/>
      <c r="KR343" s="395"/>
      <c r="KS343" s="395"/>
      <c r="KT343" s="395"/>
      <c r="KU343" s="395"/>
      <c r="KV343" s="395"/>
      <c r="KW343" s="395"/>
      <c r="KX343" s="395"/>
      <c r="KY343" s="395"/>
      <c r="KZ343" s="395"/>
      <c r="LA343" s="395"/>
      <c r="LB343" s="395"/>
      <c r="LC343" s="395"/>
      <c r="LD343" s="395"/>
      <c r="LE343" s="395"/>
      <c r="LF343" s="395"/>
      <c r="LG343" s="395"/>
      <c r="LH343" s="395"/>
      <c r="LI343" s="395"/>
      <c r="LJ343" s="395"/>
      <c r="LK343" s="395"/>
      <c r="LL343" s="395"/>
      <c r="LM343" s="395"/>
      <c r="LN343" s="395"/>
      <c r="LO343" s="395"/>
      <c r="LP343" s="395"/>
      <c r="LQ343" s="395"/>
      <c r="LR343" s="395"/>
      <c r="LS343" s="395"/>
      <c r="LT343" s="395"/>
      <c r="LU343" s="395"/>
      <c r="LV343" s="395"/>
      <c r="LW343" s="395"/>
      <c r="LX343" s="395"/>
      <c r="LY343" s="395"/>
      <c r="LZ343" s="395"/>
      <c r="MA343" s="395"/>
      <c r="MB343" s="395"/>
      <c r="MC343" s="395"/>
      <c r="MD343" s="395"/>
      <c r="ME343" s="395"/>
      <c r="MF343" s="395"/>
      <c r="MG343" s="395"/>
      <c r="MH343" s="395"/>
      <c r="MI343" s="395"/>
      <c r="MJ343" s="395"/>
      <c r="MK343" s="395"/>
      <c r="ML343" s="395"/>
      <c r="MM343" s="395"/>
      <c r="MN343" s="395"/>
      <c r="MO343" s="395"/>
      <c r="MP343" s="395"/>
      <c r="MQ343" s="395"/>
      <c r="MR343" s="395"/>
      <c r="MS343" s="395"/>
      <c r="MT343" s="395"/>
      <c r="MU343" s="395"/>
      <c r="MV343" s="395"/>
      <c r="MW343" s="395"/>
      <c r="MX343" s="395"/>
      <c r="MY343" s="395"/>
      <c r="MZ343" s="395"/>
      <c r="NA343" s="395"/>
      <c r="NB343" s="395"/>
      <c r="NC343" s="395"/>
      <c r="ND343" s="395"/>
      <c r="NE343" s="395"/>
      <c r="NF343" s="395"/>
      <c r="NG343" s="489"/>
      <c r="NH343" s="475">
        <v>1.7642940795887359</v>
      </c>
      <c r="NI343" s="475">
        <v>7.5730559072266894</v>
      </c>
      <c r="NJ343" s="475">
        <v>2.0470494635757035</v>
      </c>
      <c r="NK343" s="475">
        <v>2246.6380648449663</v>
      </c>
      <c r="NL343" s="475">
        <v>5.5437210178498306</v>
      </c>
      <c r="NM343" s="475">
        <v>5.5798E-2</v>
      </c>
      <c r="NN343" s="475">
        <v>0.16042000000000003</v>
      </c>
      <c r="NO343" s="475">
        <v>1.6275000000000001E-2</v>
      </c>
      <c r="NP343" s="475">
        <v>8.6963492154497439E-3</v>
      </c>
      <c r="NQ343" s="475">
        <v>0.13436474136417365</v>
      </c>
      <c r="NR343" s="475">
        <v>0.18964936338530292</v>
      </c>
      <c r="NS343" s="475">
        <v>0</v>
      </c>
      <c r="NT343" s="475">
        <v>4.5766713474291683</v>
      </c>
      <c r="NU343" s="475">
        <v>2.2307898060476818E-2</v>
      </c>
      <c r="NV343" s="475">
        <v>0</v>
      </c>
      <c r="NW343" s="475">
        <v>0.10383014190267734</v>
      </c>
      <c r="NX343" s="475">
        <v>0</v>
      </c>
      <c r="NY343" s="475">
        <v>0</v>
      </c>
      <c r="NZ343" s="475">
        <v>0.2784043272771326</v>
      </c>
      <c r="OA343" s="475">
        <v>2.0340000025518452E-2</v>
      </c>
      <c r="OB343" s="475">
        <v>0.25</v>
      </c>
      <c r="OC343" s="475">
        <v>0.31062816288142153</v>
      </c>
      <c r="OD343" s="475">
        <v>-8.407973845407117E-15</v>
      </c>
      <c r="OE343" s="475">
        <v>-7.309718057509779E-14</v>
      </c>
      <c r="OF343" s="475">
        <v>0.1099999964237213</v>
      </c>
      <c r="OG343" s="475">
        <v>7.0151695609092707E-2</v>
      </c>
      <c r="OH343" s="475">
        <v>0.34335332481973818</v>
      </c>
      <c r="OI343" s="475">
        <v>0.11</v>
      </c>
      <c r="OJ343" s="475">
        <v>4.4254000000000002E-2</v>
      </c>
      <c r="OK343" s="475">
        <v>5.6233350000000008E-2</v>
      </c>
      <c r="OL343" s="475">
        <v>0.59222743616506268</v>
      </c>
      <c r="OM343" s="475" t="s">
        <v>1395</v>
      </c>
      <c r="ON343" s="475">
        <v>1</v>
      </c>
      <c r="OO343" s="475">
        <v>332</v>
      </c>
      <c r="OP343" s="490"/>
      <c r="OQ343" s="491" t="s">
        <v>1395</v>
      </c>
      <c r="OR343" s="478" t="s">
        <v>1395</v>
      </c>
      <c r="OS343" s="479">
        <v>473075</v>
      </c>
      <c r="OT343" s="479">
        <v>2048</v>
      </c>
      <c r="OU343" s="479" t="s">
        <v>1395</v>
      </c>
      <c r="OV343" s="479" t="s">
        <v>1395</v>
      </c>
      <c r="OW343" s="479">
        <v>0</v>
      </c>
      <c r="OX343" s="479">
        <v>1</v>
      </c>
      <c r="OY343" s="480">
        <v>1</v>
      </c>
      <c r="OZ343" s="480">
        <v>0.58287687399761434</v>
      </c>
      <c r="PA343" s="481"/>
      <c r="PB343" s="482">
        <v>1.7642940795887359</v>
      </c>
      <c r="PC343" s="483"/>
      <c r="PD343" s="478">
        <v>50.944831327039857</v>
      </c>
      <c r="PE343" s="479">
        <v>-1.6017357661867371E-11</v>
      </c>
      <c r="PF343" s="479">
        <v>68.066132586453278</v>
      </c>
      <c r="PG343" s="480">
        <v>1.7642940795887359</v>
      </c>
      <c r="PH343" s="483"/>
      <c r="PI343" s="478">
        <v>1.7642940795887359</v>
      </c>
      <c r="PJ343" s="479">
        <v>177215</v>
      </c>
      <c r="PK343" s="479">
        <v>370</v>
      </c>
      <c r="PL343" s="479">
        <v>-4.6041529611662302E-3</v>
      </c>
      <c r="PM343" s="484">
        <v>36</v>
      </c>
      <c r="PN343" s="479">
        <v>5220</v>
      </c>
      <c r="PO343" s="485">
        <v>2045</v>
      </c>
      <c r="PP343" s="479">
        <v>33</v>
      </c>
      <c r="PQ343" s="479">
        <v>0</v>
      </c>
      <c r="PR343" s="486" t="s">
        <v>2280</v>
      </c>
      <c r="PS343" s="486" t="s">
        <v>1657</v>
      </c>
      <c r="PT343" s="479">
        <v>1</v>
      </c>
      <c r="PU343" s="487" t="s">
        <v>2279</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row>
    <row r="344" spans="1:457" x14ac:dyDescent="0.35">
      <c r="A344" s="459" t="s">
        <v>2281</v>
      </c>
      <c r="B344" s="460">
        <v>1.7596899266275696</v>
      </c>
      <c r="C344" s="488">
        <f>NPV(About!A$94,'H2 Data'!AE$2:BH$2)/30*AB344+B344</f>
        <v>1.7596899266275696</v>
      </c>
      <c r="D344" s="462" t="s">
        <v>1592</v>
      </c>
      <c r="E344" s="463" t="s">
        <v>2281</v>
      </c>
      <c r="F344" s="463" t="s">
        <v>1391</v>
      </c>
      <c r="G344" s="463" t="s">
        <v>1392</v>
      </c>
      <c r="H344" s="463" t="s">
        <v>2173</v>
      </c>
      <c r="I344" s="463" t="s">
        <v>2232</v>
      </c>
      <c r="J344" s="464">
        <v>2049</v>
      </c>
      <c r="K344" s="465">
        <v>385</v>
      </c>
      <c r="L344" s="466">
        <v>0.49</v>
      </c>
      <c r="M344" s="466">
        <v>2.3300000000000001E-2</v>
      </c>
      <c r="N344" s="466">
        <v>0.25</v>
      </c>
      <c r="O344" s="471">
        <v>0.11</v>
      </c>
      <c r="P344" s="465">
        <v>1</v>
      </c>
      <c r="Q344" s="465">
        <v>2</v>
      </c>
      <c r="R344" s="465">
        <v>30</v>
      </c>
      <c r="S344" s="467" t="s">
        <v>1395</v>
      </c>
      <c r="T344" s="468">
        <v>16332</v>
      </c>
      <c r="U344" s="468">
        <v>160990</v>
      </c>
      <c r="V344" s="468">
        <v>55996</v>
      </c>
      <c r="W344" s="468">
        <v>4666</v>
      </c>
      <c r="X344" s="465">
        <v>0</v>
      </c>
      <c r="Y344" s="469" t="s">
        <v>2233</v>
      </c>
      <c r="Z344" s="470">
        <v>22.15</v>
      </c>
      <c r="AA344" s="469" t="s">
        <v>1397</v>
      </c>
      <c r="AB344" s="465">
        <v>0</v>
      </c>
      <c r="AC344" s="466">
        <v>0</v>
      </c>
      <c r="AD344" s="466">
        <v>0.7</v>
      </c>
      <c r="AE344" s="466">
        <v>0.7</v>
      </c>
      <c r="AF344" s="467" t="s">
        <v>1398</v>
      </c>
      <c r="AG344" s="465">
        <v>442.54</v>
      </c>
      <c r="AH344" s="465">
        <v>442.54</v>
      </c>
      <c r="AI344" s="465">
        <v>442.54</v>
      </c>
      <c r="AJ344" s="465">
        <v>30</v>
      </c>
      <c r="AK344" s="469" t="s">
        <v>1399</v>
      </c>
      <c r="AL344" s="466">
        <v>0.91</v>
      </c>
      <c r="AM344" s="466">
        <v>0.01</v>
      </c>
      <c r="AN344" s="469" t="s">
        <v>1400</v>
      </c>
      <c r="AO344" s="466"/>
      <c r="AP344" s="466"/>
      <c r="AQ344" s="466"/>
      <c r="AR344" s="466"/>
      <c r="AS344" s="466"/>
      <c r="AT344" s="466"/>
      <c r="AU344" s="466"/>
      <c r="AV344" s="466"/>
      <c r="AW344" s="466"/>
      <c r="AX344" s="466"/>
      <c r="AY344" s="466"/>
      <c r="AZ344" s="466"/>
      <c r="BA344" s="466"/>
      <c r="BB344" s="466"/>
      <c r="BC344" s="466"/>
      <c r="BD344" s="466"/>
      <c r="BE344" s="466"/>
      <c r="BF344" s="466"/>
      <c r="BG344" s="466"/>
      <c r="BH344" s="466"/>
      <c r="BI344" s="466"/>
      <c r="BJ344" s="466"/>
      <c r="BK344" s="466"/>
      <c r="BL344" s="466"/>
      <c r="BM344" s="466"/>
      <c r="BN344" s="466"/>
      <c r="BO344" s="466"/>
      <c r="BP344" s="466"/>
      <c r="BQ344" s="466"/>
      <c r="BR344" s="466"/>
      <c r="BS344" s="466"/>
      <c r="BT344" s="466"/>
      <c r="BU344" s="466"/>
      <c r="BV344" s="466"/>
      <c r="BW344" s="466"/>
      <c r="BX344" s="466"/>
      <c r="BY344" s="466"/>
      <c r="BZ344" s="466"/>
      <c r="CA344" s="466"/>
      <c r="CB344" s="466"/>
      <c r="CC344" s="466"/>
      <c r="CD344" s="466"/>
      <c r="CE344" s="466"/>
      <c r="CF344" s="466"/>
      <c r="CG344" s="466"/>
      <c r="CH344" s="466"/>
      <c r="CI344" s="466"/>
      <c r="CJ344" s="466"/>
      <c r="CK344" s="466"/>
      <c r="CL344" s="466"/>
      <c r="CM344" s="466"/>
      <c r="CN344" s="466"/>
      <c r="CO344" s="466"/>
      <c r="CP344" s="466"/>
      <c r="CQ344" s="466"/>
      <c r="CR344" s="466"/>
      <c r="CS344" s="466"/>
      <c r="CT344" s="466"/>
      <c r="CU344" s="466"/>
      <c r="CV344" s="466"/>
      <c r="CW344" s="466"/>
      <c r="CX344" s="466"/>
      <c r="CY344" s="466"/>
      <c r="CZ344" s="466"/>
      <c r="DA344" s="466"/>
      <c r="DB344" s="466"/>
      <c r="DC344" s="466"/>
      <c r="DD344" s="466"/>
      <c r="DE344" s="466"/>
      <c r="DF344" s="466"/>
      <c r="DG344" s="466"/>
      <c r="DH344" s="466"/>
      <c r="DI344" s="466"/>
      <c r="DJ344" s="466"/>
      <c r="DK344" s="466"/>
      <c r="DL344" s="466"/>
      <c r="DM344" s="466"/>
      <c r="DN344" s="466"/>
      <c r="DO344" s="466"/>
      <c r="DP344" s="466"/>
      <c r="DQ344" s="466"/>
      <c r="DR344" s="466"/>
      <c r="DS344" s="466"/>
      <c r="DT344" s="466"/>
      <c r="DU344" s="466"/>
      <c r="DV344" s="466"/>
      <c r="DW344" s="471"/>
      <c r="DX344" s="466"/>
      <c r="DY344" s="466"/>
      <c r="DZ344" s="466"/>
      <c r="EA344" s="466"/>
      <c r="EB344" s="466"/>
      <c r="EC344" s="466"/>
      <c r="ED344" s="466"/>
      <c r="EE344" s="466"/>
      <c r="EF344" s="466"/>
      <c r="EG344" s="466"/>
      <c r="EH344" s="466"/>
      <c r="EI344" s="466"/>
      <c r="EJ344" s="466"/>
      <c r="EK344" s="465"/>
      <c r="EL344" s="465"/>
      <c r="EM344" s="465"/>
      <c r="EN344" s="465"/>
      <c r="EO344" s="466"/>
      <c r="EP344" s="466"/>
      <c r="EQ344" s="466"/>
      <c r="ER344" s="465"/>
      <c r="ES344" s="465"/>
      <c r="ET344" s="465"/>
      <c r="EU344" s="465"/>
      <c r="EV344" s="465"/>
      <c r="EW344" s="467"/>
      <c r="EX344" s="467" t="s">
        <v>1401</v>
      </c>
      <c r="EY344" s="467">
        <v>0</v>
      </c>
      <c r="EZ344" s="467">
        <v>0</v>
      </c>
      <c r="FA344" s="467">
        <v>0</v>
      </c>
      <c r="FB344" s="469" t="s">
        <v>1402</v>
      </c>
      <c r="FC344" s="467">
        <v>100</v>
      </c>
      <c r="FD344" s="469" t="s">
        <v>2175</v>
      </c>
      <c r="FE344" s="467">
        <v>0</v>
      </c>
      <c r="FF344" s="469" t="s">
        <v>1404</v>
      </c>
      <c r="FG344" s="467">
        <v>0</v>
      </c>
      <c r="FH344" s="469" t="s">
        <v>1405</v>
      </c>
      <c r="FI344" s="467">
        <v>0</v>
      </c>
      <c r="FJ344" s="469" t="s">
        <v>1405</v>
      </c>
      <c r="FK344" s="467">
        <v>0</v>
      </c>
      <c r="FL344" s="472">
        <v>1</v>
      </c>
      <c r="FM344" s="473">
        <v>0</v>
      </c>
      <c r="FN344" s="473">
        <v>0</v>
      </c>
      <c r="FO344" s="473">
        <v>0</v>
      </c>
      <c r="FP344" s="473">
        <v>0</v>
      </c>
      <c r="FQ344" s="473">
        <v>0</v>
      </c>
      <c r="FR344" s="473">
        <v>0</v>
      </c>
      <c r="FS344" s="473">
        <v>0</v>
      </c>
      <c r="FT344" s="473">
        <v>0</v>
      </c>
      <c r="FU344" s="473">
        <v>0</v>
      </c>
      <c r="FV344" s="473">
        <v>108307</v>
      </c>
      <c r="FW344" s="473">
        <v>0</v>
      </c>
      <c r="FX344" s="473">
        <v>0</v>
      </c>
      <c r="FY344" s="473">
        <v>0</v>
      </c>
      <c r="FZ344" s="473">
        <v>0</v>
      </c>
      <c r="GA344" s="473">
        <v>0</v>
      </c>
      <c r="GB344" s="473">
        <v>0</v>
      </c>
      <c r="GC344" s="473">
        <v>0</v>
      </c>
      <c r="GD344" s="473">
        <v>0</v>
      </c>
      <c r="GE344" s="473">
        <v>0</v>
      </c>
      <c r="GF344" s="473">
        <v>132415</v>
      </c>
      <c r="GG344" s="473">
        <v>0</v>
      </c>
      <c r="GH344" s="473">
        <v>0</v>
      </c>
      <c r="GI344" s="473">
        <v>0</v>
      </c>
      <c r="GJ344" s="473">
        <v>0</v>
      </c>
      <c r="GK344" s="473">
        <v>0</v>
      </c>
      <c r="GL344" s="473">
        <v>0</v>
      </c>
      <c r="GM344" s="473">
        <v>0</v>
      </c>
      <c r="GN344" s="473">
        <v>0</v>
      </c>
      <c r="GO344" s="473">
        <v>0</v>
      </c>
      <c r="GP344" s="473">
        <v>0</v>
      </c>
      <c r="GQ344" s="473">
        <v>0</v>
      </c>
      <c r="GR344" s="473">
        <v>0</v>
      </c>
      <c r="GS344" s="473">
        <v>0</v>
      </c>
      <c r="GT344" s="473">
        <v>0</v>
      </c>
      <c r="GU344" s="473">
        <v>0</v>
      </c>
      <c r="GV344" s="473">
        <v>0</v>
      </c>
      <c r="GW344" s="473">
        <v>0</v>
      </c>
      <c r="GX344" s="473">
        <v>0</v>
      </c>
      <c r="GY344" s="473">
        <v>0</v>
      </c>
      <c r="GZ344" s="473">
        <v>0</v>
      </c>
      <c r="HA344" s="473">
        <v>0</v>
      </c>
      <c r="HB344" s="473">
        <v>0</v>
      </c>
      <c r="HC344" s="473">
        <v>0</v>
      </c>
      <c r="HD344" s="473">
        <v>0</v>
      </c>
      <c r="HE344" s="473">
        <v>0</v>
      </c>
      <c r="HF344" s="473">
        <v>0</v>
      </c>
      <c r="HG344" s="473">
        <v>0</v>
      </c>
      <c r="HH344" s="473">
        <v>0</v>
      </c>
      <c r="HI344" s="473">
        <v>0</v>
      </c>
      <c r="HJ344" s="473">
        <v>0</v>
      </c>
      <c r="HK344" s="473">
        <v>0</v>
      </c>
      <c r="HL344" s="473">
        <v>0</v>
      </c>
      <c r="HM344" s="473">
        <v>0</v>
      </c>
      <c r="HN344" s="473">
        <v>0</v>
      </c>
      <c r="HO344" s="473">
        <v>0</v>
      </c>
      <c r="HP344" s="473">
        <v>0</v>
      </c>
      <c r="HQ344" s="473">
        <v>0</v>
      </c>
      <c r="HR344" s="473">
        <v>0</v>
      </c>
      <c r="HS344" s="473">
        <v>0</v>
      </c>
      <c r="HT344" s="473">
        <v>0</v>
      </c>
      <c r="HU344" s="473">
        <v>0</v>
      </c>
      <c r="HV344" s="473">
        <v>0</v>
      </c>
      <c r="HW344" s="473">
        <v>0</v>
      </c>
      <c r="HX344" s="473">
        <v>0</v>
      </c>
      <c r="HY344" s="473">
        <v>0</v>
      </c>
      <c r="HZ344" s="473">
        <v>0</v>
      </c>
      <c r="IA344" s="473">
        <v>0</v>
      </c>
      <c r="IB344" s="473">
        <v>0</v>
      </c>
      <c r="IC344" s="473">
        <v>0</v>
      </c>
      <c r="ID344" s="473">
        <v>0</v>
      </c>
      <c r="IE344" s="473">
        <v>0</v>
      </c>
      <c r="IF344" s="473">
        <v>0</v>
      </c>
      <c r="IG344" s="473">
        <v>0</v>
      </c>
      <c r="IH344" s="473">
        <v>0</v>
      </c>
      <c r="II344" s="473">
        <v>0</v>
      </c>
      <c r="IJ344" s="473">
        <v>0</v>
      </c>
      <c r="IK344" s="473">
        <v>0</v>
      </c>
      <c r="IL344" s="473">
        <v>0</v>
      </c>
      <c r="IM344" s="473">
        <v>0</v>
      </c>
      <c r="IN344" s="473">
        <v>0</v>
      </c>
      <c r="IO344" s="473">
        <v>0</v>
      </c>
      <c r="IP344" s="473">
        <v>0</v>
      </c>
      <c r="IQ344" s="473">
        <v>0</v>
      </c>
      <c r="IR344" s="473">
        <v>0</v>
      </c>
      <c r="IS344" s="473">
        <v>0</v>
      </c>
      <c r="IT344" s="473">
        <v>0</v>
      </c>
      <c r="IU344" s="473">
        <v>0</v>
      </c>
      <c r="IV344" s="473">
        <v>0</v>
      </c>
      <c r="IW344" s="473">
        <v>0</v>
      </c>
      <c r="IX344" s="473">
        <v>0</v>
      </c>
      <c r="IY344" s="473">
        <v>0</v>
      </c>
      <c r="IZ344" s="473">
        <v>0</v>
      </c>
      <c r="JA344" s="473">
        <v>0</v>
      </c>
      <c r="JB344" s="473">
        <v>0</v>
      </c>
      <c r="JC344" s="473">
        <v>0</v>
      </c>
      <c r="JD344" s="473">
        <v>0</v>
      </c>
      <c r="JE344" s="473">
        <v>0</v>
      </c>
      <c r="JF344" s="473">
        <v>0</v>
      </c>
      <c r="JG344" s="473">
        <v>0</v>
      </c>
      <c r="JH344" s="473">
        <v>0</v>
      </c>
      <c r="JI344" s="467" t="s">
        <v>1406</v>
      </c>
      <c r="JJ344" s="467" t="s">
        <v>1406</v>
      </c>
      <c r="JK344" s="395"/>
      <c r="JL344" s="395"/>
      <c r="JM344" s="395"/>
      <c r="JN344" s="395"/>
      <c r="JO344" s="395"/>
      <c r="JP344" s="395"/>
      <c r="JQ344" s="395"/>
      <c r="JR344" s="395"/>
      <c r="JS344" s="395"/>
      <c r="JT344" s="395"/>
      <c r="JU344" s="395"/>
      <c r="JV344" s="395"/>
      <c r="JW344" s="395"/>
      <c r="JX344" s="395"/>
      <c r="JY344" s="395"/>
      <c r="JZ344" s="395"/>
      <c r="KA344" s="395"/>
      <c r="KB344" s="395"/>
      <c r="KC344" s="395"/>
      <c r="KD344" s="395"/>
      <c r="KE344" s="395"/>
      <c r="KF344" s="395"/>
      <c r="KG344" s="395"/>
      <c r="KH344" s="395"/>
      <c r="KI344" s="395"/>
      <c r="KJ344" s="395"/>
      <c r="KK344" s="395"/>
      <c r="KL344" s="395"/>
      <c r="KM344" s="395"/>
      <c r="KN344" s="395"/>
      <c r="KO344" s="395"/>
      <c r="KP344" s="395"/>
      <c r="KQ344" s="395"/>
      <c r="KR344" s="395"/>
      <c r="KS344" s="395"/>
      <c r="KT344" s="395"/>
      <c r="KU344" s="395"/>
      <c r="KV344" s="395"/>
      <c r="KW344" s="395"/>
      <c r="KX344" s="395"/>
      <c r="KY344" s="395"/>
      <c r="KZ344" s="395"/>
      <c r="LA344" s="395"/>
      <c r="LB344" s="395"/>
      <c r="LC344" s="395"/>
      <c r="LD344" s="395"/>
      <c r="LE344" s="395"/>
      <c r="LF344" s="395"/>
      <c r="LG344" s="395"/>
      <c r="LH344" s="395"/>
      <c r="LI344" s="395"/>
      <c r="LJ344" s="395"/>
      <c r="LK344" s="395"/>
      <c r="LL344" s="395"/>
      <c r="LM344" s="395"/>
      <c r="LN344" s="395"/>
      <c r="LO344" s="395"/>
      <c r="LP344" s="395"/>
      <c r="LQ344" s="395"/>
      <c r="LR344" s="395"/>
      <c r="LS344" s="395"/>
      <c r="LT344" s="395"/>
      <c r="LU344" s="395"/>
      <c r="LV344" s="395"/>
      <c r="LW344" s="395"/>
      <c r="LX344" s="395"/>
      <c r="LY344" s="395"/>
      <c r="LZ344" s="395"/>
      <c r="MA344" s="395"/>
      <c r="MB344" s="395"/>
      <c r="MC344" s="395"/>
      <c r="MD344" s="395"/>
      <c r="ME344" s="395"/>
      <c r="MF344" s="395"/>
      <c r="MG344" s="395"/>
      <c r="MH344" s="395"/>
      <c r="MI344" s="395"/>
      <c r="MJ344" s="395"/>
      <c r="MK344" s="395"/>
      <c r="ML344" s="395"/>
      <c r="MM344" s="395"/>
      <c r="MN344" s="395"/>
      <c r="MO344" s="395"/>
      <c r="MP344" s="395"/>
      <c r="MQ344" s="395"/>
      <c r="MR344" s="395"/>
      <c r="MS344" s="395"/>
      <c r="MT344" s="395"/>
      <c r="MU344" s="395"/>
      <c r="MV344" s="395"/>
      <c r="MW344" s="395"/>
      <c r="MX344" s="395"/>
      <c r="MY344" s="395"/>
      <c r="MZ344" s="395"/>
      <c r="NA344" s="395"/>
      <c r="NB344" s="395"/>
      <c r="NC344" s="395"/>
      <c r="ND344" s="395"/>
      <c r="NE344" s="395"/>
      <c r="NF344" s="395"/>
      <c r="NG344" s="489"/>
      <c r="NH344" s="475">
        <v>1.7596899266275696</v>
      </c>
      <c r="NI344" s="475">
        <v>7.5532930410561798</v>
      </c>
      <c r="NJ344" s="475">
        <v>2.0421925356145496</v>
      </c>
      <c r="NK344" s="475">
        <v>2253.5378352436851</v>
      </c>
      <c r="NL344" s="475">
        <v>5.5509913170409098</v>
      </c>
      <c r="NM344" s="475">
        <v>5.5995999999999997E-2</v>
      </c>
      <c r="NN344" s="475">
        <v>0.16098999999999999</v>
      </c>
      <c r="NO344" s="475">
        <v>1.6331999999999999E-2</v>
      </c>
      <c r="NP344" s="475">
        <v>8.7272383930273052E-3</v>
      </c>
      <c r="NQ344" s="475">
        <v>0.13484153383373376</v>
      </c>
      <c r="NR344" s="475">
        <v>0.19030192045363181</v>
      </c>
      <c r="NS344" s="475">
        <v>0</v>
      </c>
      <c r="NT344" s="475">
        <v>4.5793262861007218</v>
      </c>
      <c r="NU344" s="475">
        <v>2.283185975890277E-2</v>
      </c>
      <c r="NV344" s="475">
        <v>0</v>
      </c>
      <c r="NW344" s="475">
        <v>0.10438825422347953</v>
      </c>
      <c r="NX344" s="475">
        <v>0</v>
      </c>
      <c r="NY344" s="475">
        <v>0</v>
      </c>
      <c r="NZ344" s="475">
        <v>0.27996138588438391</v>
      </c>
      <c r="OA344" s="475">
        <v>2.0339999929803797E-2</v>
      </c>
      <c r="OB344" s="475">
        <v>0.25</v>
      </c>
      <c r="OC344" s="475">
        <v>0.31196257632923452</v>
      </c>
      <c r="OD344" s="475">
        <v>-7.1146350499095879E-15</v>
      </c>
      <c r="OE344" s="475">
        <v>-6.1853161359825739E-14</v>
      </c>
      <c r="OF344" s="475">
        <v>0.1099999964237213</v>
      </c>
      <c r="OG344" s="475">
        <v>7.0204100012779228E-2</v>
      </c>
      <c r="OH344" s="475">
        <v>0.34344338104113425</v>
      </c>
      <c r="OI344" s="475">
        <v>0.11</v>
      </c>
      <c r="OJ344" s="475">
        <v>4.4254000000000002E-2</v>
      </c>
      <c r="OK344" s="475">
        <v>5.6233350000000008E-2</v>
      </c>
      <c r="OL344" s="475">
        <v>0.58042166301231402</v>
      </c>
      <c r="OM344" s="475" t="s">
        <v>1395</v>
      </c>
      <c r="ON344" s="475">
        <v>1</v>
      </c>
      <c r="OO344" s="475">
        <v>333</v>
      </c>
      <c r="OP344" s="490"/>
      <c r="OQ344" s="491" t="s">
        <v>1395</v>
      </c>
      <c r="OR344" s="478" t="s">
        <v>1395</v>
      </c>
      <c r="OS344" s="479">
        <v>478706</v>
      </c>
      <c r="OT344" s="479">
        <v>2049</v>
      </c>
      <c r="OU344" s="479" t="s">
        <v>1395</v>
      </c>
      <c r="OV344" s="479" t="s">
        <v>1395</v>
      </c>
      <c r="OW344" s="479">
        <v>0</v>
      </c>
      <c r="OX344" s="479">
        <v>1</v>
      </c>
      <c r="OY344" s="480">
        <v>1</v>
      </c>
      <c r="OZ344" s="480">
        <v>0.57125749688087124</v>
      </c>
      <c r="PA344" s="481"/>
      <c r="PB344" s="482">
        <v>1.7596899266275696</v>
      </c>
      <c r="PC344" s="483"/>
      <c r="PD344" s="478">
        <v>52.137786304722226</v>
      </c>
      <c r="PE344" s="479">
        <v>-1.3821852189930037E-11</v>
      </c>
      <c r="PF344" s="479">
        <v>69.711887379988795</v>
      </c>
      <c r="PG344" s="480">
        <v>1.7596899266275696</v>
      </c>
      <c r="PH344" s="483"/>
      <c r="PI344" s="478">
        <v>1.7596899266275696</v>
      </c>
      <c r="PJ344" s="479">
        <v>177600</v>
      </c>
      <c r="PK344" s="479">
        <v>385</v>
      </c>
      <c r="PL344" s="479">
        <v>-2.8072658589359811E-3</v>
      </c>
      <c r="PM344" s="484">
        <v>36</v>
      </c>
      <c r="PN344" s="479">
        <v>5184</v>
      </c>
      <c r="PO344" s="485">
        <v>2046</v>
      </c>
      <c r="PP344" s="479">
        <v>33</v>
      </c>
      <c r="PQ344" s="479">
        <v>0</v>
      </c>
      <c r="PR344" s="486" t="s">
        <v>2282</v>
      </c>
      <c r="PS344" s="486" t="s">
        <v>1657</v>
      </c>
      <c r="PT344" s="479">
        <v>1</v>
      </c>
      <c r="PU344" s="487" t="s">
        <v>2281</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row>
    <row r="345" spans="1:457" x14ac:dyDescent="0.35">
      <c r="A345" s="459" t="s">
        <v>2283</v>
      </c>
      <c r="B345" s="460">
        <v>1.7568826607686336</v>
      </c>
      <c r="C345" s="488">
        <f>NPV(About!A$94,'H2 Data'!AE$2:BH$2)/30*AB345+B345</f>
        <v>1.7568826607686336</v>
      </c>
      <c r="D345" s="462" t="s">
        <v>1592</v>
      </c>
      <c r="E345" s="463" t="s">
        <v>2283</v>
      </c>
      <c r="F345" s="463" t="s">
        <v>1391</v>
      </c>
      <c r="G345" s="463" t="s">
        <v>1392</v>
      </c>
      <c r="H345" s="463" t="s">
        <v>2173</v>
      </c>
      <c r="I345" s="463" t="s">
        <v>2232</v>
      </c>
      <c r="J345" s="464">
        <v>2050</v>
      </c>
      <c r="K345" s="465">
        <v>400</v>
      </c>
      <c r="L345" s="466">
        <v>0.49</v>
      </c>
      <c r="M345" s="466">
        <v>2.3300000000000001E-2</v>
      </c>
      <c r="N345" s="466">
        <v>0.25</v>
      </c>
      <c r="O345" s="471">
        <v>0.11</v>
      </c>
      <c r="P345" s="465">
        <v>1</v>
      </c>
      <c r="Q345" s="465">
        <v>2</v>
      </c>
      <c r="R345" s="465">
        <v>30</v>
      </c>
      <c r="S345" s="467" t="s">
        <v>1395</v>
      </c>
      <c r="T345" s="468">
        <v>16420</v>
      </c>
      <c r="U345" s="468">
        <v>161857.00000000003</v>
      </c>
      <c r="V345" s="468">
        <v>56298.000000000007</v>
      </c>
      <c r="W345" s="468">
        <v>4692.0000000000009</v>
      </c>
      <c r="X345" s="465">
        <v>0</v>
      </c>
      <c r="Y345" s="469" t="s">
        <v>2233</v>
      </c>
      <c r="Z345" s="470">
        <v>22.22</v>
      </c>
      <c r="AA345" s="469" t="s">
        <v>1397</v>
      </c>
      <c r="AB345" s="465">
        <v>0</v>
      </c>
      <c r="AC345" s="466">
        <v>0</v>
      </c>
      <c r="AD345" s="466">
        <v>0.7</v>
      </c>
      <c r="AE345" s="466">
        <v>0.7</v>
      </c>
      <c r="AF345" s="467" t="s">
        <v>1398</v>
      </c>
      <c r="AG345" s="465">
        <v>442.54</v>
      </c>
      <c r="AH345" s="465">
        <v>442.54</v>
      </c>
      <c r="AI345" s="465">
        <v>442.54</v>
      </c>
      <c r="AJ345" s="465">
        <v>30</v>
      </c>
      <c r="AK345" s="469" t="s">
        <v>1399</v>
      </c>
      <c r="AL345" s="466">
        <v>0.91</v>
      </c>
      <c r="AM345" s="466">
        <v>0.01</v>
      </c>
      <c r="AN345" s="469" t="s">
        <v>1400</v>
      </c>
      <c r="AO345" s="466"/>
      <c r="AP345" s="466"/>
      <c r="AQ345" s="466"/>
      <c r="AR345" s="466"/>
      <c r="AS345" s="466"/>
      <c r="AT345" s="466"/>
      <c r="AU345" s="466"/>
      <c r="AV345" s="466"/>
      <c r="AW345" s="466"/>
      <c r="AX345" s="466"/>
      <c r="AY345" s="466"/>
      <c r="AZ345" s="466"/>
      <c r="BA345" s="466"/>
      <c r="BB345" s="466"/>
      <c r="BC345" s="466"/>
      <c r="BD345" s="466"/>
      <c r="BE345" s="466"/>
      <c r="BF345" s="466"/>
      <c r="BG345" s="466"/>
      <c r="BH345" s="466"/>
      <c r="BI345" s="466"/>
      <c r="BJ345" s="466"/>
      <c r="BK345" s="466"/>
      <c r="BL345" s="466"/>
      <c r="BM345" s="466"/>
      <c r="BN345" s="466"/>
      <c r="BO345" s="466"/>
      <c r="BP345" s="466"/>
      <c r="BQ345" s="466"/>
      <c r="BR345" s="466"/>
      <c r="BS345" s="466"/>
      <c r="BT345" s="466"/>
      <c r="BU345" s="466"/>
      <c r="BV345" s="466"/>
      <c r="BW345" s="466"/>
      <c r="BX345" s="466"/>
      <c r="BY345" s="466"/>
      <c r="BZ345" s="466"/>
      <c r="CA345" s="466"/>
      <c r="CB345" s="466"/>
      <c r="CC345" s="466"/>
      <c r="CD345" s="466"/>
      <c r="CE345" s="466"/>
      <c r="CF345" s="466"/>
      <c r="CG345" s="466"/>
      <c r="CH345" s="466"/>
      <c r="CI345" s="466"/>
      <c r="CJ345" s="466"/>
      <c r="CK345" s="466"/>
      <c r="CL345" s="466"/>
      <c r="CM345" s="466"/>
      <c r="CN345" s="466"/>
      <c r="CO345" s="466"/>
      <c r="CP345" s="466"/>
      <c r="CQ345" s="466"/>
      <c r="CR345" s="466"/>
      <c r="CS345" s="466"/>
      <c r="CT345" s="466"/>
      <c r="CU345" s="466"/>
      <c r="CV345" s="466"/>
      <c r="CW345" s="466"/>
      <c r="CX345" s="466"/>
      <c r="CY345" s="466"/>
      <c r="CZ345" s="466"/>
      <c r="DA345" s="466"/>
      <c r="DB345" s="466"/>
      <c r="DC345" s="466"/>
      <c r="DD345" s="466"/>
      <c r="DE345" s="466"/>
      <c r="DF345" s="466"/>
      <c r="DG345" s="466"/>
      <c r="DH345" s="466"/>
      <c r="DI345" s="466"/>
      <c r="DJ345" s="466"/>
      <c r="DK345" s="466"/>
      <c r="DL345" s="466"/>
      <c r="DM345" s="466"/>
      <c r="DN345" s="466"/>
      <c r="DO345" s="466"/>
      <c r="DP345" s="466"/>
      <c r="DQ345" s="466"/>
      <c r="DR345" s="466"/>
      <c r="DS345" s="466"/>
      <c r="DT345" s="466"/>
      <c r="DU345" s="466"/>
      <c r="DV345" s="466"/>
      <c r="DW345" s="471"/>
      <c r="DX345" s="466"/>
      <c r="DY345" s="466"/>
      <c r="DZ345" s="466"/>
      <c r="EA345" s="466"/>
      <c r="EB345" s="466"/>
      <c r="EC345" s="466"/>
      <c r="ED345" s="466"/>
      <c r="EE345" s="466"/>
      <c r="EF345" s="466"/>
      <c r="EG345" s="466"/>
      <c r="EH345" s="466"/>
      <c r="EI345" s="466"/>
      <c r="EJ345" s="466"/>
      <c r="EK345" s="465"/>
      <c r="EL345" s="465"/>
      <c r="EM345" s="465"/>
      <c r="EN345" s="465"/>
      <c r="EO345" s="466"/>
      <c r="EP345" s="466"/>
      <c r="EQ345" s="466"/>
      <c r="ER345" s="465"/>
      <c r="ES345" s="465"/>
      <c r="ET345" s="465"/>
      <c r="EU345" s="465"/>
      <c r="EV345" s="465"/>
      <c r="EW345" s="467"/>
      <c r="EX345" s="467" t="s">
        <v>1401</v>
      </c>
      <c r="EY345" s="467">
        <v>0</v>
      </c>
      <c r="EZ345" s="467">
        <v>0</v>
      </c>
      <c r="FA345" s="467">
        <v>0</v>
      </c>
      <c r="FB345" s="469" t="s">
        <v>1402</v>
      </c>
      <c r="FC345" s="467">
        <v>100</v>
      </c>
      <c r="FD345" s="469" t="s">
        <v>2175</v>
      </c>
      <c r="FE345" s="467">
        <v>0</v>
      </c>
      <c r="FF345" s="469" t="s">
        <v>1404</v>
      </c>
      <c r="FG345" s="467">
        <v>0</v>
      </c>
      <c r="FH345" s="469" t="s">
        <v>1405</v>
      </c>
      <c r="FI345" s="467">
        <v>0</v>
      </c>
      <c r="FJ345" s="469" t="s">
        <v>1405</v>
      </c>
      <c r="FK345" s="467">
        <v>0</v>
      </c>
      <c r="FL345" s="472">
        <v>1</v>
      </c>
      <c r="FM345" s="473">
        <v>0</v>
      </c>
      <c r="FN345" s="473">
        <v>0</v>
      </c>
      <c r="FO345" s="473">
        <v>0</v>
      </c>
      <c r="FP345" s="473">
        <v>0</v>
      </c>
      <c r="FQ345" s="473">
        <v>0</v>
      </c>
      <c r="FR345" s="473">
        <v>0</v>
      </c>
      <c r="FS345" s="473">
        <v>0</v>
      </c>
      <c r="FT345" s="473">
        <v>0</v>
      </c>
      <c r="FU345" s="473">
        <v>0</v>
      </c>
      <c r="FV345" s="473">
        <v>110506.00000000001</v>
      </c>
      <c r="FW345" s="473">
        <v>0</v>
      </c>
      <c r="FX345" s="473">
        <v>0</v>
      </c>
      <c r="FY345" s="473">
        <v>0</v>
      </c>
      <c r="FZ345" s="473">
        <v>0</v>
      </c>
      <c r="GA345" s="473">
        <v>0</v>
      </c>
      <c r="GB345" s="473">
        <v>0</v>
      </c>
      <c r="GC345" s="473">
        <v>0</v>
      </c>
      <c r="GD345" s="473">
        <v>0</v>
      </c>
      <c r="GE345" s="473">
        <v>0</v>
      </c>
      <c r="GF345" s="473">
        <v>135103</v>
      </c>
      <c r="GG345" s="473">
        <v>0</v>
      </c>
      <c r="GH345" s="473">
        <v>0</v>
      </c>
      <c r="GI345" s="473">
        <v>0</v>
      </c>
      <c r="GJ345" s="473">
        <v>0</v>
      </c>
      <c r="GK345" s="473">
        <v>0</v>
      </c>
      <c r="GL345" s="473">
        <v>0</v>
      </c>
      <c r="GM345" s="473">
        <v>0</v>
      </c>
      <c r="GN345" s="473">
        <v>0</v>
      </c>
      <c r="GO345" s="473">
        <v>0</v>
      </c>
      <c r="GP345" s="473">
        <v>0</v>
      </c>
      <c r="GQ345" s="473">
        <v>0</v>
      </c>
      <c r="GR345" s="473">
        <v>0</v>
      </c>
      <c r="GS345" s="473">
        <v>0</v>
      </c>
      <c r="GT345" s="473">
        <v>0</v>
      </c>
      <c r="GU345" s="473">
        <v>0</v>
      </c>
      <c r="GV345" s="473">
        <v>0</v>
      </c>
      <c r="GW345" s="473">
        <v>0</v>
      </c>
      <c r="GX345" s="473">
        <v>0</v>
      </c>
      <c r="GY345" s="473">
        <v>0</v>
      </c>
      <c r="GZ345" s="473">
        <v>0</v>
      </c>
      <c r="HA345" s="473">
        <v>0</v>
      </c>
      <c r="HB345" s="473">
        <v>0</v>
      </c>
      <c r="HC345" s="473">
        <v>0</v>
      </c>
      <c r="HD345" s="473">
        <v>0</v>
      </c>
      <c r="HE345" s="473">
        <v>0</v>
      </c>
      <c r="HF345" s="473">
        <v>0</v>
      </c>
      <c r="HG345" s="473">
        <v>0</v>
      </c>
      <c r="HH345" s="473">
        <v>0</v>
      </c>
      <c r="HI345" s="473">
        <v>0</v>
      </c>
      <c r="HJ345" s="473">
        <v>0</v>
      </c>
      <c r="HK345" s="473">
        <v>0</v>
      </c>
      <c r="HL345" s="473">
        <v>0</v>
      </c>
      <c r="HM345" s="473">
        <v>0</v>
      </c>
      <c r="HN345" s="473">
        <v>0</v>
      </c>
      <c r="HO345" s="473">
        <v>0</v>
      </c>
      <c r="HP345" s="473">
        <v>0</v>
      </c>
      <c r="HQ345" s="473">
        <v>0</v>
      </c>
      <c r="HR345" s="473">
        <v>0</v>
      </c>
      <c r="HS345" s="473">
        <v>0</v>
      </c>
      <c r="HT345" s="473">
        <v>0</v>
      </c>
      <c r="HU345" s="473">
        <v>0</v>
      </c>
      <c r="HV345" s="473">
        <v>0</v>
      </c>
      <c r="HW345" s="473">
        <v>0</v>
      </c>
      <c r="HX345" s="473">
        <v>0</v>
      </c>
      <c r="HY345" s="473">
        <v>0</v>
      </c>
      <c r="HZ345" s="473">
        <v>0</v>
      </c>
      <c r="IA345" s="473">
        <v>0</v>
      </c>
      <c r="IB345" s="473">
        <v>0</v>
      </c>
      <c r="IC345" s="473">
        <v>0</v>
      </c>
      <c r="ID345" s="473">
        <v>0</v>
      </c>
      <c r="IE345" s="473">
        <v>0</v>
      </c>
      <c r="IF345" s="473">
        <v>0</v>
      </c>
      <c r="IG345" s="473">
        <v>0</v>
      </c>
      <c r="IH345" s="473">
        <v>0</v>
      </c>
      <c r="II345" s="473">
        <v>0</v>
      </c>
      <c r="IJ345" s="473">
        <v>0</v>
      </c>
      <c r="IK345" s="473">
        <v>0</v>
      </c>
      <c r="IL345" s="473">
        <v>0</v>
      </c>
      <c r="IM345" s="473">
        <v>0</v>
      </c>
      <c r="IN345" s="473">
        <v>0</v>
      </c>
      <c r="IO345" s="473">
        <v>0</v>
      </c>
      <c r="IP345" s="473">
        <v>0</v>
      </c>
      <c r="IQ345" s="473">
        <v>0</v>
      </c>
      <c r="IR345" s="473">
        <v>0</v>
      </c>
      <c r="IS345" s="473">
        <v>0</v>
      </c>
      <c r="IT345" s="473">
        <v>0</v>
      </c>
      <c r="IU345" s="473">
        <v>0</v>
      </c>
      <c r="IV345" s="473">
        <v>0</v>
      </c>
      <c r="IW345" s="473">
        <v>0</v>
      </c>
      <c r="IX345" s="473">
        <v>0</v>
      </c>
      <c r="IY345" s="473">
        <v>0</v>
      </c>
      <c r="IZ345" s="473">
        <v>0</v>
      </c>
      <c r="JA345" s="473">
        <v>0</v>
      </c>
      <c r="JB345" s="473">
        <v>0</v>
      </c>
      <c r="JC345" s="473">
        <v>0</v>
      </c>
      <c r="JD345" s="473">
        <v>0</v>
      </c>
      <c r="JE345" s="473">
        <v>0</v>
      </c>
      <c r="JF345" s="473">
        <v>0</v>
      </c>
      <c r="JG345" s="473">
        <v>0</v>
      </c>
      <c r="JH345" s="473">
        <v>0</v>
      </c>
      <c r="JI345" s="467" t="s">
        <v>1406</v>
      </c>
      <c r="JJ345" s="467" t="s">
        <v>1406</v>
      </c>
      <c r="JK345" s="395"/>
      <c r="JL345" s="395"/>
      <c r="JM345" s="395"/>
      <c r="JN345" s="395"/>
      <c r="JO345" s="395"/>
      <c r="JP345" s="395"/>
      <c r="JQ345" s="395"/>
      <c r="JR345" s="395"/>
      <c r="JS345" s="395"/>
      <c r="JT345" s="395"/>
      <c r="JU345" s="395"/>
      <c r="JV345" s="395"/>
      <c r="JW345" s="395"/>
      <c r="JX345" s="395"/>
      <c r="JY345" s="395"/>
      <c r="JZ345" s="395"/>
      <c r="KA345" s="395"/>
      <c r="KB345" s="395"/>
      <c r="KC345" s="395"/>
      <c r="KD345" s="395"/>
      <c r="KE345" s="395"/>
      <c r="KF345" s="395"/>
      <c r="KG345" s="395"/>
      <c r="KH345" s="395"/>
      <c r="KI345" s="395"/>
      <c r="KJ345" s="395"/>
      <c r="KK345" s="395"/>
      <c r="KL345" s="395"/>
      <c r="KM345" s="395"/>
      <c r="KN345" s="395"/>
      <c r="KO345" s="395"/>
      <c r="KP345" s="395"/>
      <c r="KQ345" s="395"/>
      <c r="KR345" s="395"/>
      <c r="KS345" s="395"/>
      <c r="KT345" s="395"/>
      <c r="KU345" s="395"/>
      <c r="KV345" s="395"/>
      <c r="KW345" s="395"/>
      <c r="KX345" s="395"/>
      <c r="KY345" s="395"/>
      <c r="KZ345" s="395"/>
      <c r="LA345" s="395"/>
      <c r="LB345" s="395"/>
      <c r="LC345" s="395"/>
      <c r="LD345" s="395"/>
      <c r="LE345" s="395"/>
      <c r="LF345" s="395"/>
      <c r="LG345" s="395"/>
      <c r="LH345" s="395"/>
      <c r="LI345" s="395"/>
      <c r="LJ345" s="395"/>
      <c r="LK345" s="395"/>
      <c r="LL345" s="395"/>
      <c r="LM345" s="395"/>
      <c r="LN345" s="395"/>
      <c r="LO345" s="395"/>
      <c r="LP345" s="395"/>
      <c r="LQ345" s="395"/>
      <c r="LR345" s="395"/>
      <c r="LS345" s="395"/>
      <c r="LT345" s="395"/>
      <c r="LU345" s="395"/>
      <c r="LV345" s="395"/>
      <c r="LW345" s="395"/>
      <c r="LX345" s="395"/>
      <c r="LY345" s="395"/>
      <c r="LZ345" s="395"/>
      <c r="MA345" s="395"/>
      <c r="MB345" s="395"/>
      <c r="MC345" s="395"/>
      <c r="MD345" s="395"/>
      <c r="ME345" s="395"/>
      <c r="MF345" s="395"/>
      <c r="MG345" s="395"/>
      <c r="MH345" s="395"/>
      <c r="MI345" s="395"/>
      <c r="MJ345" s="395"/>
      <c r="MK345" s="395"/>
      <c r="ML345" s="395"/>
      <c r="MM345" s="395"/>
      <c r="MN345" s="395"/>
      <c r="MO345" s="395"/>
      <c r="MP345" s="395"/>
      <c r="MQ345" s="395"/>
      <c r="MR345" s="395"/>
      <c r="MS345" s="395"/>
      <c r="MT345" s="395"/>
      <c r="MU345" s="395"/>
      <c r="MV345" s="395"/>
      <c r="MW345" s="395"/>
      <c r="MX345" s="395"/>
      <c r="MY345" s="395"/>
      <c r="MZ345" s="395"/>
      <c r="NA345" s="395"/>
      <c r="NB345" s="395"/>
      <c r="NC345" s="395"/>
      <c r="ND345" s="395"/>
      <c r="NE345" s="395"/>
      <c r="NF345" s="395"/>
      <c r="NG345" s="489"/>
      <c r="NH345" s="475">
        <v>1.7568826607686336</v>
      </c>
      <c r="NI345" s="475">
        <v>7.5412431330832836</v>
      </c>
      <c r="NJ345" s="475">
        <v>2.0390829185356072</v>
      </c>
      <c r="NK345" s="475">
        <v>2260.6741325343569</v>
      </c>
      <c r="NL345" s="475">
        <v>5.5641276116584217</v>
      </c>
      <c r="NM345" s="475">
        <v>5.6298000000000008E-2</v>
      </c>
      <c r="NN345" s="475">
        <v>0.16185700000000003</v>
      </c>
      <c r="NO345" s="475">
        <v>1.6420000000000001E-2</v>
      </c>
      <c r="NP345" s="475">
        <v>8.7742559042098198E-3</v>
      </c>
      <c r="NQ345" s="475">
        <v>0.13556799217826357</v>
      </c>
      <c r="NR345" s="475">
        <v>0.1913623254361988</v>
      </c>
      <c r="NS345" s="475">
        <v>0</v>
      </c>
      <c r="NT345" s="475">
        <v>4.5863322762434597</v>
      </c>
      <c r="NU345" s="475">
        <v>2.3369731782649415E-2</v>
      </c>
      <c r="NV345" s="475">
        <v>0</v>
      </c>
      <c r="NW345" s="475">
        <v>0.10506200900446272</v>
      </c>
      <c r="NX345" s="475">
        <v>0</v>
      </c>
      <c r="NY345" s="475">
        <v>0</v>
      </c>
      <c r="NZ345" s="475">
        <v>0.28180376520496847</v>
      </c>
      <c r="OA345" s="475">
        <v>2.034000003829136E-2</v>
      </c>
      <c r="OB345" s="475">
        <v>0.25</v>
      </c>
      <c r="OC345" s="475">
        <v>0.31378230906042487</v>
      </c>
      <c r="OD345" s="475">
        <v>-4.7488933260910127E-15</v>
      </c>
      <c r="OE345" s="475">
        <v>-4.1285893530552877E-14</v>
      </c>
      <c r="OF345" s="475">
        <v>0.1099999964237213</v>
      </c>
      <c r="OG345" s="475">
        <v>7.0236292481422435E-2</v>
      </c>
      <c r="OH345" s="475">
        <v>0.34353021873161887</v>
      </c>
      <c r="OI345" s="475">
        <v>0.11</v>
      </c>
      <c r="OJ345" s="475">
        <v>4.4254000000000002E-2</v>
      </c>
      <c r="OK345" s="475">
        <v>5.6233350000000008E-2</v>
      </c>
      <c r="OL345" s="475">
        <v>0.5688512254206779</v>
      </c>
      <c r="OM345" s="475" t="s">
        <v>1395</v>
      </c>
      <c r="ON345" s="475">
        <v>1</v>
      </c>
      <c r="OO345" s="475">
        <v>334</v>
      </c>
      <c r="OP345" s="490"/>
      <c r="OQ345" s="491" t="s">
        <v>1395</v>
      </c>
      <c r="OR345" s="478" t="s">
        <v>1395</v>
      </c>
      <c r="OS345" s="479">
        <v>484876.00000000006</v>
      </c>
      <c r="OT345" s="479">
        <v>2050</v>
      </c>
      <c r="OU345" s="479" t="s">
        <v>1395</v>
      </c>
      <c r="OV345" s="479" t="s">
        <v>1395</v>
      </c>
      <c r="OW345" s="479">
        <v>0</v>
      </c>
      <c r="OX345" s="479">
        <v>1</v>
      </c>
      <c r="OY345" s="480">
        <v>1</v>
      </c>
      <c r="OZ345" s="480">
        <v>0.55986974606111606</v>
      </c>
      <c r="PA345" s="481"/>
      <c r="PB345" s="482">
        <v>1.7568826607686336</v>
      </c>
      <c r="PC345" s="483"/>
      <c r="PD345" s="478">
        <v>53.375310481222215</v>
      </c>
      <c r="PE345" s="479">
        <v>-9.3942124509770566E-12</v>
      </c>
      <c r="PF345" s="479">
        <v>71.39818040974103</v>
      </c>
      <c r="PG345" s="480">
        <v>1.7568826607686336</v>
      </c>
      <c r="PH345" s="483"/>
      <c r="PI345" s="478">
        <v>1.7568826607686336</v>
      </c>
      <c r="PJ345" s="479">
        <v>178000</v>
      </c>
      <c r="PK345" s="479">
        <v>400</v>
      </c>
      <c r="PL345" s="479">
        <v>1.3273715693182808E-2</v>
      </c>
      <c r="PM345" s="484">
        <v>36</v>
      </c>
      <c r="PN345" s="479">
        <v>5148</v>
      </c>
      <c r="PO345" s="485">
        <v>2047</v>
      </c>
      <c r="PP345" s="479">
        <v>33</v>
      </c>
      <c r="PQ345" s="479">
        <v>0</v>
      </c>
      <c r="PR345" s="486" t="s">
        <v>2284</v>
      </c>
      <c r="PS345" s="486" t="s">
        <v>1657</v>
      </c>
      <c r="PT345" s="479">
        <v>1</v>
      </c>
      <c r="PU345" s="487" t="s">
        <v>2283</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row>
    <row r="346" spans="1:457" x14ac:dyDescent="0.35">
      <c r="A346" s="459" t="s">
        <v>2285</v>
      </c>
      <c r="B346" s="460">
        <v>1.7701563764618164</v>
      </c>
      <c r="C346" s="488">
        <f>NPV(About!A$94,'H2 Data'!AE$2:BH$2)/30*AB346+B346</f>
        <v>1.7701563764618164</v>
      </c>
      <c r="D346" s="462" t="s">
        <v>1592</v>
      </c>
      <c r="E346" s="463" t="s">
        <v>2285</v>
      </c>
      <c r="F346" s="463" t="s">
        <v>1391</v>
      </c>
      <c r="G346" s="463" t="s">
        <v>1392</v>
      </c>
      <c r="H346" s="463" t="s">
        <v>2173</v>
      </c>
      <c r="I346" s="463" t="s">
        <v>2232</v>
      </c>
      <c r="J346" s="464">
        <v>2051</v>
      </c>
      <c r="K346" s="465">
        <v>400</v>
      </c>
      <c r="L346" s="466">
        <v>0.49</v>
      </c>
      <c r="M346" s="466">
        <v>2.3300000000000001E-2</v>
      </c>
      <c r="N346" s="466">
        <v>0.25</v>
      </c>
      <c r="O346" s="471">
        <v>0.11</v>
      </c>
      <c r="P346" s="465">
        <v>1</v>
      </c>
      <c r="Q346" s="465">
        <v>2</v>
      </c>
      <c r="R346" s="465">
        <v>30</v>
      </c>
      <c r="S346" s="467" t="s">
        <v>1395</v>
      </c>
      <c r="T346" s="468">
        <v>16535</v>
      </c>
      <c r="U346" s="468">
        <v>162987.99999999997</v>
      </c>
      <c r="V346" s="468">
        <v>56691.999999999993</v>
      </c>
      <c r="W346" s="468">
        <v>4724</v>
      </c>
      <c r="X346" s="465">
        <v>0</v>
      </c>
      <c r="Y346" s="469" t="s">
        <v>2233</v>
      </c>
      <c r="Z346" s="470">
        <v>22.22</v>
      </c>
      <c r="AA346" s="469" t="s">
        <v>1397</v>
      </c>
      <c r="AB346" s="465">
        <v>0</v>
      </c>
      <c r="AC346" s="466">
        <v>0</v>
      </c>
      <c r="AD346" s="466">
        <v>0.7</v>
      </c>
      <c r="AE346" s="466">
        <v>0.7</v>
      </c>
      <c r="AF346" s="467" t="s">
        <v>1398</v>
      </c>
      <c r="AG346" s="465">
        <v>442.54</v>
      </c>
      <c r="AH346" s="465">
        <v>442.54</v>
      </c>
      <c r="AI346" s="465">
        <v>442.54</v>
      </c>
      <c r="AJ346" s="465">
        <v>30</v>
      </c>
      <c r="AK346" s="469" t="s">
        <v>1399</v>
      </c>
      <c r="AL346" s="466">
        <v>0.91</v>
      </c>
      <c r="AM346" s="466">
        <v>0.01</v>
      </c>
      <c r="AN346" s="469" t="s">
        <v>1400</v>
      </c>
      <c r="AO346" s="466"/>
      <c r="AP346" s="466"/>
      <c r="AQ346" s="466"/>
      <c r="AR346" s="466"/>
      <c r="AS346" s="466"/>
      <c r="AT346" s="466"/>
      <c r="AU346" s="466"/>
      <c r="AV346" s="466"/>
      <c r="AW346" s="466"/>
      <c r="AX346" s="466"/>
      <c r="AY346" s="466"/>
      <c r="AZ346" s="466"/>
      <c r="BA346" s="466"/>
      <c r="BB346" s="466"/>
      <c r="BC346" s="466"/>
      <c r="BD346" s="466"/>
      <c r="BE346" s="466"/>
      <c r="BF346" s="466"/>
      <c r="BG346" s="466"/>
      <c r="BH346" s="466"/>
      <c r="BI346" s="466"/>
      <c r="BJ346" s="466"/>
      <c r="BK346" s="466"/>
      <c r="BL346" s="466"/>
      <c r="BM346" s="466"/>
      <c r="BN346" s="466"/>
      <c r="BO346" s="466"/>
      <c r="BP346" s="466"/>
      <c r="BQ346" s="466"/>
      <c r="BR346" s="466"/>
      <c r="BS346" s="466"/>
      <c r="BT346" s="466"/>
      <c r="BU346" s="466"/>
      <c r="BV346" s="466"/>
      <c r="BW346" s="466"/>
      <c r="BX346" s="466"/>
      <c r="BY346" s="466"/>
      <c r="BZ346" s="466"/>
      <c r="CA346" s="466"/>
      <c r="CB346" s="466"/>
      <c r="CC346" s="466"/>
      <c r="CD346" s="466"/>
      <c r="CE346" s="466"/>
      <c r="CF346" s="466"/>
      <c r="CG346" s="466"/>
      <c r="CH346" s="466"/>
      <c r="CI346" s="466"/>
      <c r="CJ346" s="466"/>
      <c r="CK346" s="466"/>
      <c r="CL346" s="466"/>
      <c r="CM346" s="466"/>
      <c r="CN346" s="466"/>
      <c r="CO346" s="466"/>
      <c r="CP346" s="466"/>
      <c r="CQ346" s="466"/>
      <c r="CR346" s="466"/>
      <c r="CS346" s="466"/>
      <c r="CT346" s="466"/>
      <c r="CU346" s="466"/>
      <c r="CV346" s="466"/>
      <c r="CW346" s="466"/>
      <c r="CX346" s="466"/>
      <c r="CY346" s="466"/>
      <c r="CZ346" s="466"/>
      <c r="DA346" s="466"/>
      <c r="DB346" s="466"/>
      <c r="DC346" s="466"/>
      <c r="DD346" s="466"/>
      <c r="DE346" s="466"/>
      <c r="DF346" s="466"/>
      <c r="DG346" s="466"/>
      <c r="DH346" s="466"/>
      <c r="DI346" s="466"/>
      <c r="DJ346" s="466"/>
      <c r="DK346" s="466"/>
      <c r="DL346" s="466"/>
      <c r="DM346" s="466"/>
      <c r="DN346" s="466"/>
      <c r="DO346" s="466"/>
      <c r="DP346" s="466"/>
      <c r="DQ346" s="466"/>
      <c r="DR346" s="466"/>
      <c r="DS346" s="466"/>
      <c r="DT346" s="466"/>
      <c r="DU346" s="466"/>
      <c r="DV346" s="466"/>
      <c r="DW346" s="471"/>
      <c r="DX346" s="466"/>
      <c r="DY346" s="466"/>
      <c r="DZ346" s="466"/>
      <c r="EA346" s="466"/>
      <c r="EB346" s="466"/>
      <c r="EC346" s="466"/>
      <c r="ED346" s="466"/>
      <c r="EE346" s="466"/>
      <c r="EF346" s="466"/>
      <c r="EG346" s="466"/>
      <c r="EH346" s="466"/>
      <c r="EI346" s="466"/>
      <c r="EJ346" s="466"/>
      <c r="EK346" s="465"/>
      <c r="EL346" s="465"/>
      <c r="EM346" s="465"/>
      <c r="EN346" s="465"/>
      <c r="EO346" s="466"/>
      <c r="EP346" s="466"/>
      <c r="EQ346" s="466"/>
      <c r="ER346" s="465"/>
      <c r="ES346" s="465"/>
      <c r="ET346" s="465"/>
      <c r="EU346" s="465"/>
      <c r="EV346" s="465"/>
      <c r="EW346" s="467"/>
      <c r="EX346" s="467" t="s">
        <v>1401</v>
      </c>
      <c r="EY346" s="467">
        <v>0</v>
      </c>
      <c r="EZ346" s="467">
        <v>0</v>
      </c>
      <c r="FA346" s="467">
        <v>0</v>
      </c>
      <c r="FB346" s="469" t="s">
        <v>1402</v>
      </c>
      <c r="FC346" s="467">
        <v>100</v>
      </c>
      <c r="FD346" s="469" t="s">
        <v>2175</v>
      </c>
      <c r="FE346" s="467">
        <v>0</v>
      </c>
      <c r="FF346" s="469" t="s">
        <v>1404</v>
      </c>
      <c r="FG346" s="467">
        <v>0</v>
      </c>
      <c r="FH346" s="469" t="s">
        <v>1405</v>
      </c>
      <c r="FI346" s="467">
        <v>0</v>
      </c>
      <c r="FJ346" s="469" t="s">
        <v>1405</v>
      </c>
      <c r="FK346" s="467">
        <v>0</v>
      </c>
      <c r="FL346" s="472">
        <v>1</v>
      </c>
      <c r="FM346" s="473">
        <v>0</v>
      </c>
      <c r="FN346" s="473">
        <v>0</v>
      </c>
      <c r="FO346" s="473">
        <v>0</v>
      </c>
      <c r="FP346" s="473">
        <v>0</v>
      </c>
      <c r="FQ346" s="473">
        <v>0</v>
      </c>
      <c r="FR346" s="473">
        <v>0</v>
      </c>
      <c r="FS346" s="473">
        <v>0</v>
      </c>
      <c r="FT346" s="473">
        <v>0</v>
      </c>
      <c r="FU346" s="473">
        <v>0</v>
      </c>
      <c r="FV346" s="473">
        <v>112748.99999999999</v>
      </c>
      <c r="FW346" s="473">
        <v>0</v>
      </c>
      <c r="FX346" s="473">
        <v>0</v>
      </c>
      <c r="FY346" s="473">
        <v>0</v>
      </c>
      <c r="FZ346" s="473">
        <v>0</v>
      </c>
      <c r="GA346" s="473">
        <v>0</v>
      </c>
      <c r="GB346" s="473">
        <v>0</v>
      </c>
      <c r="GC346" s="473">
        <v>0</v>
      </c>
      <c r="GD346" s="473">
        <v>0</v>
      </c>
      <c r="GE346" s="473">
        <v>0</v>
      </c>
      <c r="GF346" s="473">
        <v>137845</v>
      </c>
      <c r="GG346" s="473">
        <v>0</v>
      </c>
      <c r="GH346" s="473">
        <v>0</v>
      </c>
      <c r="GI346" s="473">
        <v>0</v>
      </c>
      <c r="GJ346" s="473">
        <v>0</v>
      </c>
      <c r="GK346" s="473">
        <v>0</v>
      </c>
      <c r="GL346" s="473">
        <v>0</v>
      </c>
      <c r="GM346" s="473">
        <v>0</v>
      </c>
      <c r="GN346" s="473">
        <v>0</v>
      </c>
      <c r="GO346" s="473">
        <v>0</v>
      </c>
      <c r="GP346" s="473">
        <v>0</v>
      </c>
      <c r="GQ346" s="473">
        <v>0</v>
      </c>
      <c r="GR346" s="473">
        <v>0</v>
      </c>
      <c r="GS346" s="473">
        <v>0</v>
      </c>
      <c r="GT346" s="473">
        <v>0</v>
      </c>
      <c r="GU346" s="473">
        <v>0</v>
      </c>
      <c r="GV346" s="473">
        <v>0</v>
      </c>
      <c r="GW346" s="473">
        <v>0</v>
      </c>
      <c r="GX346" s="473">
        <v>0</v>
      </c>
      <c r="GY346" s="473">
        <v>0</v>
      </c>
      <c r="GZ346" s="473">
        <v>0</v>
      </c>
      <c r="HA346" s="473">
        <v>0</v>
      </c>
      <c r="HB346" s="473">
        <v>0</v>
      </c>
      <c r="HC346" s="473">
        <v>0</v>
      </c>
      <c r="HD346" s="473">
        <v>0</v>
      </c>
      <c r="HE346" s="473">
        <v>0</v>
      </c>
      <c r="HF346" s="473">
        <v>0</v>
      </c>
      <c r="HG346" s="473">
        <v>0</v>
      </c>
      <c r="HH346" s="473">
        <v>0</v>
      </c>
      <c r="HI346" s="473">
        <v>0</v>
      </c>
      <c r="HJ346" s="473">
        <v>0</v>
      </c>
      <c r="HK346" s="473">
        <v>0</v>
      </c>
      <c r="HL346" s="473">
        <v>0</v>
      </c>
      <c r="HM346" s="473">
        <v>0</v>
      </c>
      <c r="HN346" s="473">
        <v>0</v>
      </c>
      <c r="HO346" s="473">
        <v>0</v>
      </c>
      <c r="HP346" s="473">
        <v>0</v>
      </c>
      <c r="HQ346" s="473">
        <v>0</v>
      </c>
      <c r="HR346" s="473">
        <v>0</v>
      </c>
      <c r="HS346" s="473">
        <v>0</v>
      </c>
      <c r="HT346" s="473">
        <v>0</v>
      </c>
      <c r="HU346" s="473">
        <v>0</v>
      </c>
      <c r="HV346" s="473">
        <v>0</v>
      </c>
      <c r="HW346" s="473">
        <v>0</v>
      </c>
      <c r="HX346" s="473">
        <v>0</v>
      </c>
      <c r="HY346" s="473">
        <v>0</v>
      </c>
      <c r="HZ346" s="473">
        <v>0</v>
      </c>
      <c r="IA346" s="473">
        <v>0</v>
      </c>
      <c r="IB346" s="473">
        <v>0</v>
      </c>
      <c r="IC346" s="473">
        <v>0</v>
      </c>
      <c r="ID346" s="473">
        <v>0</v>
      </c>
      <c r="IE346" s="473">
        <v>0</v>
      </c>
      <c r="IF346" s="473">
        <v>0</v>
      </c>
      <c r="IG346" s="473">
        <v>0</v>
      </c>
      <c r="IH346" s="473">
        <v>0</v>
      </c>
      <c r="II346" s="473">
        <v>0</v>
      </c>
      <c r="IJ346" s="473">
        <v>0</v>
      </c>
      <c r="IK346" s="473">
        <v>0</v>
      </c>
      <c r="IL346" s="473">
        <v>0</v>
      </c>
      <c r="IM346" s="473">
        <v>0</v>
      </c>
      <c r="IN346" s="473">
        <v>0</v>
      </c>
      <c r="IO346" s="473">
        <v>0</v>
      </c>
      <c r="IP346" s="473">
        <v>0</v>
      </c>
      <c r="IQ346" s="473">
        <v>0</v>
      </c>
      <c r="IR346" s="473">
        <v>0</v>
      </c>
      <c r="IS346" s="473">
        <v>0</v>
      </c>
      <c r="IT346" s="473">
        <v>0</v>
      </c>
      <c r="IU346" s="473">
        <v>0</v>
      </c>
      <c r="IV346" s="473">
        <v>0</v>
      </c>
      <c r="IW346" s="473">
        <v>0</v>
      </c>
      <c r="IX346" s="473">
        <v>0</v>
      </c>
      <c r="IY346" s="473">
        <v>0</v>
      </c>
      <c r="IZ346" s="473">
        <v>0</v>
      </c>
      <c r="JA346" s="473">
        <v>0</v>
      </c>
      <c r="JB346" s="473">
        <v>0</v>
      </c>
      <c r="JC346" s="473">
        <v>0</v>
      </c>
      <c r="JD346" s="473">
        <v>0</v>
      </c>
      <c r="JE346" s="473">
        <v>0</v>
      </c>
      <c r="JF346" s="473">
        <v>0</v>
      </c>
      <c r="JG346" s="473">
        <v>0</v>
      </c>
      <c r="JH346" s="473">
        <v>0</v>
      </c>
      <c r="JI346" s="467" t="s">
        <v>1406</v>
      </c>
      <c r="JJ346" s="467" t="s">
        <v>1406</v>
      </c>
      <c r="JK346" s="395"/>
      <c r="JL346" s="395"/>
      <c r="JM346" s="395"/>
      <c r="JN346" s="395"/>
      <c r="JO346" s="395"/>
      <c r="JP346" s="395"/>
      <c r="JQ346" s="395"/>
      <c r="JR346" s="395"/>
      <c r="JS346" s="395"/>
      <c r="JT346" s="395"/>
      <c r="JU346" s="395"/>
      <c r="JV346" s="395"/>
      <c r="JW346" s="395"/>
      <c r="JX346" s="395"/>
      <c r="JY346" s="395"/>
      <c r="JZ346" s="395"/>
      <c r="KA346" s="395"/>
      <c r="KB346" s="395"/>
      <c r="KC346" s="395"/>
      <c r="KD346" s="395"/>
      <c r="KE346" s="395"/>
      <c r="KF346" s="395"/>
      <c r="KG346" s="395"/>
      <c r="KH346" s="395"/>
      <c r="KI346" s="395"/>
      <c r="KJ346" s="395"/>
      <c r="KK346" s="395"/>
      <c r="KL346" s="395"/>
      <c r="KM346" s="395"/>
      <c r="KN346" s="395"/>
      <c r="KO346" s="395"/>
      <c r="KP346" s="395"/>
      <c r="KQ346" s="395"/>
      <c r="KR346" s="395"/>
      <c r="KS346" s="395"/>
      <c r="KT346" s="395"/>
      <c r="KU346" s="395"/>
      <c r="KV346" s="395"/>
      <c r="KW346" s="395"/>
      <c r="KX346" s="395"/>
      <c r="KY346" s="395"/>
      <c r="KZ346" s="395"/>
      <c r="LA346" s="395"/>
      <c r="LB346" s="395"/>
      <c r="LC346" s="395"/>
      <c r="LD346" s="395"/>
      <c r="LE346" s="395"/>
      <c r="LF346" s="395"/>
      <c r="LG346" s="395"/>
      <c r="LH346" s="395"/>
      <c r="LI346" s="395"/>
      <c r="LJ346" s="395"/>
      <c r="LK346" s="395"/>
      <c r="LL346" s="395"/>
      <c r="LM346" s="395"/>
      <c r="LN346" s="395"/>
      <c r="LO346" s="395"/>
      <c r="LP346" s="395"/>
      <c r="LQ346" s="395"/>
      <c r="LR346" s="395"/>
      <c r="LS346" s="395"/>
      <c r="LT346" s="395"/>
      <c r="LU346" s="395"/>
      <c r="LV346" s="395"/>
      <c r="LW346" s="395"/>
      <c r="LX346" s="395"/>
      <c r="LY346" s="395"/>
      <c r="LZ346" s="395"/>
      <c r="MA346" s="395"/>
      <c r="MB346" s="395"/>
      <c r="MC346" s="395"/>
      <c r="MD346" s="395"/>
      <c r="ME346" s="395"/>
      <c r="MF346" s="395"/>
      <c r="MG346" s="395"/>
      <c r="MH346" s="395"/>
      <c r="MI346" s="395"/>
      <c r="MJ346" s="395"/>
      <c r="MK346" s="395"/>
      <c r="ML346" s="395"/>
      <c r="MM346" s="395"/>
      <c r="MN346" s="395"/>
      <c r="MO346" s="395"/>
      <c r="MP346" s="395"/>
      <c r="MQ346" s="395"/>
      <c r="MR346" s="395"/>
      <c r="MS346" s="395"/>
      <c r="MT346" s="395"/>
      <c r="MU346" s="395"/>
      <c r="MV346" s="395"/>
      <c r="MW346" s="395"/>
      <c r="MX346" s="395"/>
      <c r="MY346" s="395"/>
      <c r="MZ346" s="395"/>
      <c r="NA346" s="395"/>
      <c r="NB346" s="395"/>
      <c r="NC346" s="395"/>
      <c r="ND346" s="395"/>
      <c r="NE346" s="395"/>
      <c r="NF346" s="395"/>
      <c r="NG346" s="489"/>
      <c r="NH346" s="475">
        <v>1.7701563764618164</v>
      </c>
      <c r="NI346" s="475">
        <v>7.5982192303247009</v>
      </c>
      <c r="NJ346" s="475">
        <v>2.0559307573477206</v>
      </c>
      <c r="NK346" s="475">
        <v>2260.8664560823977</v>
      </c>
      <c r="NL346" s="475">
        <v>5.6098252046496562</v>
      </c>
      <c r="NM346" s="475">
        <v>5.6691999999999992E-2</v>
      </c>
      <c r="NN346" s="475">
        <v>0.16298799999999997</v>
      </c>
      <c r="NO346" s="475">
        <v>1.6535000000000001E-2</v>
      </c>
      <c r="NP346" s="475">
        <v>8.8355918362485932E-3</v>
      </c>
      <c r="NQ346" s="475">
        <v>0.13651579781472256</v>
      </c>
      <c r="NR346" s="475">
        <v>0.19266743933572139</v>
      </c>
      <c r="NS346" s="475">
        <v>0</v>
      </c>
      <c r="NT346" s="475">
        <v>4.6243374558230821</v>
      </c>
      <c r="NU346" s="475">
        <v>2.384742949245789E-2</v>
      </c>
      <c r="NV346" s="475">
        <v>0</v>
      </c>
      <c r="NW346" s="475">
        <v>0.10594027054591823</v>
      </c>
      <c r="NX346" s="475">
        <v>0</v>
      </c>
      <c r="NY346" s="475">
        <v>0</v>
      </c>
      <c r="NZ346" s="475">
        <v>0.28420512796525754</v>
      </c>
      <c r="OA346" s="475">
        <v>2.033999999787121E-2</v>
      </c>
      <c r="OB346" s="475">
        <v>0.25</v>
      </c>
      <c r="OC346" s="475">
        <v>0.31619175261049476</v>
      </c>
      <c r="OD346" s="475">
        <v>-6.3510105473720832E-15</v>
      </c>
      <c r="OE346" s="475">
        <v>-5.5214368330748433E-14</v>
      </c>
      <c r="OF346" s="475">
        <v>0.1099999964237213</v>
      </c>
      <c r="OG346" s="475">
        <v>7.0268693566322329E-2</v>
      </c>
      <c r="OH346" s="475">
        <v>0.34359544528920705</v>
      </c>
      <c r="OI346" s="475">
        <v>0.11</v>
      </c>
      <c r="OJ346" s="475">
        <v>4.4253999999999995E-2</v>
      </c>
      <c r="OK346" s="475">
        <v>5.6233350000000001E-2</v>
      </c>
      <c r="OL346" s="475">
        <v>0.55751144393940855</v>
      </c>
      <c r="OM346" s="475" t="s">
        <v>1395</v>
      </c>
      <c r="ON346" s="475">
        <v>1</v>
      </c>
      <c r="OO346" s="475">
        <v>335</v>
      </c>
      <c r="OP346" s="490"/>
      <c r="OQ346" s="491" t="s">
        <v>1395</v>
      </c>
      <c r="OR346" s="478" t="s">
        <v>1395</v>
      </c>
      <c r="OS346" s="479">
        <v>491532.99999999994</v>
      </c>
      <c r="OT346" s="479">
        <v>2051</v>
      </c>
      <c r="OU346" s="479" t="s">
        <v>1395</v>
      </c>
      <c r="OV346" s="479" t="s">
        <v>1395</v>
      </c>
      <c r="OW346" s="479">
        <v>0</v>
      </c>
      <c r="OX346" s="479">
        <v>1</v>
      </c>
      <c r="OY346" s="480">
        <v>1</v>
      </c>
      <c r="OZ346" s="480">
        <v>0.54870900490375907</v>
      </c>
      <c r="PA346" s="481"/>
      <c r="PB346" s="482">
        <v>1.7701563764618164</v>
      </c>
      <c r="PC346" s="483"/>
      <c r="PD346" s="478">
        <v>52.677026292058954</v>
      </c>
      <c r="PE346" s="479">
        <v>-1.2313056885711164E-11</v>
      </c>
      <c r="PF346" s="479">
        <v>70.512208223843672</v>
      </c>
      <c r="PG346" s="480">
        <v>1.7701563764618164</v>
      </c>
      <c r="PH346" s="483"/>
      <c r="PI346" s="478">
        <v>1.7701563764618164</v>
      </c>
      <c r="PJ346" s="479">
        <v>178400</v>
      </c>
      <c r="PK346" s="479">
        <v>400</v>
      </c>
      <c r="PL346" s="479">
        <v>1.1919790328781543E-2</v>
      </c>
      <c r="PM346" s="484">
        <v>36</v>
      </c>
      <c r="PN346" s="479">
        <v>5112</v>
      </c>
      <c r="PO346" s="485">
        <v>2048</v>
      </c>
      <c r="PP346" s="479">
        <v>33</v>
      </c>
      <c r="PQ346" s="479">
        <v>0</v>
      </c>
      <c r="PR346" s="486" t="s">
        <v>2286</v>
      </c>
      <c r="PS346" s="486" t="s">
        <v>1657</v>
      </c>
      <c r="PT346" s="479">
        <v>1</v>
      </c>
      <c r="PU346" s="487" t="s">
        <v>2285</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row>
    <row r="347" spans="1:457" x14ac:dyDescent="0.35">
      <c r="A347" s="459" t="s">
        <v>2287</v>
      </c>
      <c r="B347" s="460">
        <v>1.782076166790598</v>
      </c>
      <c r="C347" s="488">
        <f>NPV(About!A$94,'H2 Data'!AE$2:BH$2)/30*AB347+B347</f>
        <v>1.782076166790598</v>
      </c>
      <c r="D347" s="462" t="s">
        <v>1592</v>
      </c>
      <c r="E347" s="463" t="s">
        <v>2287</v>
      </c>
      <c r="F347" s="463" t="s">
        <v>1391</v>
      </c>
      <c r="G347" s="463" t="s">
        <v>1392</v>
      </c>
      <c r="H347" s="463" t="s">
        <v>2173</v>
      </c>
      <c r="I347" s="463" t="s">
        <v>2232</v>
      </c>
      <c r="J347" s="464">
        <v>2052</v>
      </c>
      <c r="K347" s="465">
        <v>400</v>
      </c>
      <c r="L347" s="466">
        <v>0.49</v>
      </c>
      <c r="M347" s="466">
        <v>2.3300000000000001E-2</v>
      </c>
      <c r="N347" s="466">
        <v>0.25</v>
      </c>
      <c r="O347" s="471">
        <v>0.11</v>
      </c>
      <c r="P347" s="465">
        <v>1</v>
      </c>
      <c r="Q347" s="465">
        <v>2</v>
      </c>
      <c r="R347" s="465">
        <v>30</v>
      </c>
      <c r="S347" s="467" t="s">
        <v>1395</v>
      </c>
      <c r="T347" s="468">
        <v>16674</v>
      </c>
      <c r="U347" s="468">
        <v>164355</v>
      </c>
      <c r="V347" s="468">
        <v>57166.999999999993</v>
      </c>
      <c r="W347" s="468">
        <v>4763.9999999999991</v>
      </c>
      <c r="X347" s="465">
        <v>0</v>
      </c>
      <c r="Y347" s="469" t="s">
        <v>2233</v>
      </c>
      <c r="Z347" s="470">
        <v>22.22</v>
      </c>
      <c r="AA347" s="469" t="s">
        <v>1397</v>
      </c>
      <c r="AB347" s="465">
        <v>0</v>
      </c>
      <c r="AC347" s="466">
        <v>0</v>
      </c>
      <c r="AD347" s="466">
        <v>0.7</v>
      </c>
      <c r="AE347" s="466">
        <v>0.7</v>
      </c>
      <c r="AF347" s="467" t="s">
        <v>1398</v>
      </c>
      <c r="AG347" s="465">
        <v>442.54</v>
      </c>
      <c r="AH347" s="465">
        <v>442.54</v>
      </c>
      <c r="AI347" s="465">
        <v>442.54</v>
      </c>
      <c r="AJ347" s="465">
        <v>30</v>
      </c>
      <c r="AK347" s="469" t="s">
        <v>1399</v>
      </c>
      <c r="AL347" s="466">
        <v>0.91</v>
      </c>
      <c r="AM347" s="466">
        <v>0.01</v>
      </c>
      <c r="AN347" s="469" t="s">
        <v>1400</v>
      </c>
      <c r="AO347" s="466"/>
      <c r="AP347" s="466"/>
      <c r="AQ347" s="466"/>
      <c r="AR347" s="466"/>
      <c r="AS347" s="466"/>
      <c r="AT347" s="466"/>
      <c r="AU347" s="466"/>
      <c r="AV347" s="466"/>
      <c r="AW347" s="466"/>
      <c r="AX347" s="466"/>
      <c r="AY347" s="466"/>
      <c r="AZ347" s="466"/>
      <c r="BA347" s="466"/>
      <c r="BB347" s="466"/>
      <c r="BC347" s="466"/>
      <c r="BD347" s="466"/>
      <c r="BE347" s="466"/>
      <c r="BF347" s="466"/>
      <c r="BG347" s="466"/>
      <c r="BH347" s="466"/>
      <c r="BI347" s="466"/>
      <c r="BJ347" s="466"/>
      <c r="BK347" s="466"/>
      <c r="BL347" s="466"/>
      <c r="BM347" s="466"/>
      <c r="BN347" s="466"/>
      <c r="BO347" s="466"/>
      <c r="BP347" s="466"/>
      <c r="BQ347" s="466"/>
      <c r="BR347" s="466"/>
      <c r="BS347" s="466"/>
      <c r="BT347" s="466"/>
      <c r="BU347" s="466"/>
      <c r="BV347" s="466"/>
      <c r="BW347" s="466"/>
      <c r="BX347" s="466"/>
      <c r="BY347" s="466"/>
      <c r="BZ347" s="466"/>
      <c r="CA347" s="466"/>
      <c r="CB347" s="466"/>
      <c r="CC347" s="466"/>
      <c r="CD347" s="466"/>
      <c r="CE347" s="466"/>
      <c r="CF347" s="466"/>
      <c r="CG347" s="466"/>
      <c r="CH347" s="466"/>
      <c r="CI347" s="466"/>
      <c r="CJ347" s="466"/>
      <c r="CK347" s="466"/>
      <c r="CL347" s="466"/>
      <c r="CM347" s="466"/>
      <c r="CN347" s="466"/>
      <c r="CO347" s="466"/>
      <c r="CP347" s="466"/>
      <c r="CQ347" s="466"/>
      <c r="CR347" s="466"/>
      <c r="CS347" s="466"/>
      <c r="CT347" s="466"/>
      <c r="CU347" s="466"/>
      <c r="CV347" s="466"/>
      <c r="CW347" s="466"/>
      <c r="CX347" s="466"/>
      <c r="CY347" s="466"/>
      <c r="CZ347" s="466"/>
      <c r="DA347" s="466"/>
      <c r="DB347" s="466"/>
      <c r="DC347" s="466"/>
      <c r="DD347" s="466"/>
      <c r="DE347" s="466"/>
      <c r="DF347" s="466"/>
      <c r="DG347" s="466"/>
      <c r="DH347" s="466"/>
      <c r="DI347" s="466"/>
      <c r="DJ347" s="466"/>
      <c r="DK347" s="466"/>
      <c r="DL347" s="466"/>
      <c r="DM347" s="466"/>
      <c r="DN347" s="466"/>
      <c r="DO347" s="466"/>
      <c r="DP347" s="466"/>
      <c r="DQ347" s="466"/>
      <c r="DR347" s="466"/>
      <c r="DS347" s="466"/>
      <c r="DT347" s="466"/>
      <c r="DU347" s="466"/>
      <c r="DV347" s="466"/>
      <c r="DW347" s="471"/>
      <c r="DX347" s="466"/>
      <c r="DY347" s="466"/>
      <c r="DZ347" s="466"/>
      <c r="EA347" s="466"/>
      <c r="EB347" s="466"/>
      <c r="EC347" s="466"/>
      <c r="ED347" s="466"/>
      <c r="EE347" s="466"/>
      <c r="EF347" s="466"/>
      <c r="EG347" s="466"/>
      <c r="EH347" s="466"/>
      <c r="EI347" s="466"/>
      <c r="EJ347" s="466"/>
      <c r="EK347" s="465"/>
      <c r="EL347" s="465"/>
      <c r="EM347" s="465"/>
      <c r="EN347" s="465"/>
      <c r="EO347" s="466"/>
      <c r="EP347" s="466"/>
      <c r="EQ347" s="466"/>
      <c r="ER347" s="465"/>
      <c r="ES347" s="465"/>
      <c r="ET347" s="465"/>
      <c r="EU347" s="465"/>
      <c r="EV347" s="465"/>
      <c r="EW347" s="467"/>
      <c r="EX347" s="467" t="s">
        <v>1401</v>
      </c>
      <c r="EY347" s="467">
        <v>0</v>
      </c>
      <c r="EZ347" s="467">
        <v>0</v>
      </c>
      <c r="FA347" s="467">
        <v>0</v>
      </c>
      <c r="FB347" s="469" t="s">
        <v>1402</v>
      </c>
      <c r="FC347" s="467">
        <v>100</v>
      </c>
      <c r="FD347" s="469" t="s">
        <v>2175</v>
      </c>
      <c r="FE347" s="467">
        <v>0</v>
      </c>
      <c r="FF347" s="469" t="s">
        <v>1404</v>
      </c>
      <c r="FG347" s="467">
        <v>0</v>
      </c>
      <c r="FH347" s="469" t="s">
        <v>1405</v>
      </c>
      <c r="FI347" s="467">
        <v>0</v>
      </c>
      <c r="FJ347" s="469" t="s">
        <v>1405</v>
      </c>
      <c r="FK347" s="467">
        <v>0</v>
      </c>
      <c r="FL347" s="472">
        <v>1</v>
      </c>
      <c r="FM347" s="473">
        <v>0</v>
      </c>
      <c r="FN347" s="473">
        <v>0</v>
      </c>
      <c r="FO347" s="473">
        <v>0</v>
      </c>
      <c r="FP347" s="473">
        <v>0</v>
      </c>
      <c r="FQ347" s="473">
        <v>0</v>
      </c>
      <c r="FR347" s="473">
        <v>0</v>
      </c>
      <c r="FS347" s="473">
        <v>0</v>
      </c>
      <c r="FT347" s="473">
        <v>0</v>
      </c>
      <c r="FU347" s="473">
        <v>0</v>
      </c>
      <c r="FV347" s="473">
        <v>115037.99999999999</v>
      </c>
      <c r="FW347" s="473">
        <v>0</v>
      </c>
      <c r="FX347" s="473">
        <v>0</v>
      </c>
      <c r="FY347" s="473">
        <v>0</v>
      </c>
      <c r="FZ347" s="473">
        <v>0</v>
      </c>
      <c r="GA347" s="473">
        <v>0</v>
      </c>
      <c r="GB347" s="473">
        <v>0</v>
      </c>
      <c r="GC347" s="473">
        <v>0</v>
      </c>
      <c r="GD347" s="473">
        <v>0</v>
      </c>
      <c r="GE347" s="473">
        <v>0</v>
      </c>
      <c r="GF347" s="473">
        <v>140644</v>
      </c>
      <c r="GG347" s="473">
        <v>0</v>
      </c>
      <c r="GH347" s="473">
        <v>0</v>
      </c>
      <c r="GI347" s="473">
        <v>0</v>
      </c>
      <c r="GJ347" s="473">
        <v>0</v>
      </c>
      <c r="GK347" s="473">
        <v>0</v>
      </c>
      <c r="GL347" s="473">
        <v>0</v>
      </c>
      <c r="GM347" s="473">
        <v>0</v>
      </c>
      <c r="GN347" s="473">
        <v>0</v>
      </c>
      <c r="GO347" s="473">
        <v>0</v>
      </c>
      <c r="GP347" s="473">
        <v>0</v>
      </c>
      <c r="GQ347" s="473">
        <v>0</v>
      </c>
      <c r="GR347" s="473">
        <v>0</v>
      </c>
      <c r="GS347" s="473">
        <v>0</v>
      </c>
      <c r="GT347" s="473">
        <v>0</v>
      </c>
      <c r="GU347" s="473">
        <v>0</v>
      </c>
      <c r="GV347" s="473">
        <v>0</v>
      </c>
      <c r="GW347" s="473">
        <v>0</v>
      </c>
      <c r="GX347" s="473">
        <v>0</v>
      </c>
      <c r="GY347" s="473">
        <v>0</v>
      </c>
      <c r="GZ347" s="473">
        <v>0</v>
      </c>
      <c r="HA347" s="473">
        <v>0</v>
      </c>
      <c r="HB347" s="473">
        <v>0</v>
      </c>
      <c r="HC347" s="473">
        <v>0</v>
      </c>
      <c r="HD347" s="473">
        <v>0</v>
      </c>
      <c r="HE347" s="473">
        <v>0</v>
      </c>
      <c r="HF347" s="473">
        <v>0</v>
      </c>
      <c r="HG347" s="473">
        <v>0</v>
      </c>
      <c r="HH347" s="473">
        <v>0</v>
      </c>
      <c r="HI347" s="473">
        <v>0</v>
      </c>
      <c r="HJ347" s="473">
        <v>0</v>
      </c>
      <c r="HK347" s="473">
        <v>0</v>
      </c>
      <c r="HL347" s="473">
        <v>0</v>
      </c>
      <c r="HM347" s="473">
        <v>0</v>
      </c>
      <c r="HN347" s="473">
        <v>0</v>
      </c>
      <c r="HO347" s="473">
        <v>0</v>
      </c>
      <c r="HP347" s="473">
        <v>0</v>
      </c>
      <c r="HQ347" s="473">
        <v>0</v>
      </c>
      <c r="HR347" s="473">
        <v>0</v>
      </c>
      <c r="HS347" s="473">
        <v>0</v>
      </c>
      <c r="HT347" s="473">
        <v>0</v>
      </c>
      <c r="HU347" s="473">
        <v>0</v>
      </c>
      <c r="HV347" s="473">
        <v>0</v>
      </c>
      <c r="HW347" s="473">
        <v>0</v>
      </c>
      <c r="HX347" s="473">
        <v>0</v>
      </c>
      <c r="HY347" s="473">
        <v>0</v>
      </c>
      <c r="HZ347" s="473">
        <v>0</v>
      </c>
      <c r="IA347" s="473">
        <v>0</v>
      </c>
      <c r="IB347" s="473">
        <v>0</v>
      </c>
      <c r="IC347" s="473">
        <v>0</v>
      </c>
      <c r="ID347" s="473">
        <v>0</v>
      </c>
      <c r="IE347" s="473">
        <v>0</v>
      </c>
      <c r="IF347" s="473">
        <v>0</v>
      </c>
      <c r="IG347" s="473">
        <v>0</v>
      </c>
      <c r="IH347" s="473">
        <v>0</v>
      </c>
      <c r="II347" s="473">
        <v>0</v>
      </c>
      <c r="IJ347" s="473">
        <v>0</v>
      </c>
      <c r="IK347" s="473">
        <v>0</v>
      </c>
      <c r="IL347" s="473">
        <v>0</v>
      </c>
      <c r="IM347" s="473">
        <v>0</v>
      </c>
      <c r="IN347" s="473">
        <v>0</v>
      </c>
      <c r="IO347" s="473">
        <v>0</v>
      </c>
      <c r="IP347" s="473">
        <v>0</v>
      </c>
      <c r="IQ347" s="473">
        <v>0</v>
      </c>
      <c r="IR347" s="473">
        <v>0</v>
      </c>
      <c r="IS347" s="473">
        <v>0</v>
      </c>
      <c r="IT347" s="473">
        <v>0</v>
      </c>
      <c r="IU347" s="473">
        <v>0</v>
      </c>
      <c r="IV347" s="473">
        <v>0</v>
      </c>
      <c r="IW347" s="473">
        <v>0</v>
      </c>
      <c r="IX347" s="473">
        <v>0</v>
      </c>
      <c r="IY347" s="473">
        <v>0</v>
      </c>
      <c r="IZ347" s="473">
        <v>0</v>
      </c>
      <c r="JA347" s="473">
        <v>0</v>
      </c>
      <c r="JB347" s="473">
        <v>0</v>
      </c>
      <c r="JC347" s="473">
        <v>0</v>
      </c>
      <c r="JD347" s="473">
        <v>0</v>
      </c>
      <c r="JE347" s="473">
        <v>0</v>
      </c>
      <c r="JF347" s="473">
        <v>0</v>
      </c>
      <c r="JG347" s="473">
        <v>0</v>
      </c>
      <c r="JH347" s="473">
        <v>0</v>
      </c>
      <c r="JI347" s="467" t="s">
        <v>1406</v>
      </c>
      <c r="JJ347" s="467" t="s">
        <v>1406</v>
      </c>
      <c r="JK347" s="395"/>
      <c r="JL347" s="395"/>
      <c r="JM347" s="395"/>
      <c r="JN347" s="395"/>
      <c r="JO347" s="395"/>
      <c r="JP347" s="395"/>
      <c r="JQ347" s="395"/>
      <c r="JR347" s="395"/>
      <c r="JS347" s="395"/>
      <c r="JT347" s="395"/>
      <c r="JU347" s="395"/>
      <c r="JV347" s="395"/>
      <c r="JW347" s="395"/>
      <c r="JX347" s="395"/>
      <c r="JY347" s="395"/>
      <c r="JZ347" s="395"/>
      <c r="KA347" s="395"/>
      <c r="KB347" s="395"/>
      <c r="KC347" s="395"/>
      <c r="KD347" s="395"/>
      <c r="KE347" s="395"/>
      <c r="KF347" s="395"/>
      <c r="KG347" s="395"/>
      <c r="KH347" s="395"/>
      <c r="KI347" s="395"/>
      <c r="KJ347" s="395"/>
      <c r="KK347" s="395"/>
      <c r="KL347" s="395"/>
      <c r="KM347" s="395"/>
      <c r="KN347" s="395"/>
      <c r="KO347" s="395"/>
      <c r="KP347" s="395"/>
      <c r="KQ347" s="395"/>
      <c r="KR347" s="395"/>
      <c r="KS347" s="395"/>
      <c r="KT347" s="395"/>
      <c r="KU347" s="395"/>
      <c r="KV347" s="395"/>
      <c r="KW347" s="395"/>
      <c r="KX347" s="395"/>
      <c r="KY347" s="395"/>
      <c r="KZ347" s="395"/>
      <c r="LA347" s="395"/>
      <c r="LB347" s="395"/>
      <c r="LC347" s="395"/>
      <c r="LD347" s="395"/>
      <c r="LE347" s="395"/>
      <c r="LF347" s="395"/>
      <c r="LG347" s="395"/>
      <c r="LH347" s="395"/>
      <c r="LI347" s="395"/>
      <c r="LJ347" s="395"/>
      <c r="LK347" s="395"/>
      <c r="LL347" s="395"/>
      <c r="LM347" s="395"/>
      <c r="LN347" s="395"/>
      <c r="LO347" s="395"/>
      <c r="LP347" s="395"/>
      <c r="LQ347" s="395"/>
      <c r="LR347" s="395"/>
      <c r="LS347" s="395"/>
      <c r="LT347" s="395"/>
      <c r="LU347" s="395"/>
      <c r="LV347" s="395"/>
      <c r="LW347" s="395"/>
      <c r="LX347" s="395"/>
      <c r="LY347" s="395"/>
      <c r="LZ347" s="395"/>
      <c r="MA347" s="395"/>
      <c r="MB347" s="395"/>
      <c r="MC347" s="395"/>
      <c r="MD347" s="395"/>
      <c r="ME347" s="395"/>
      <c r="MF347" s="395"/>
      <c r="MG347" s="395"/>
      <c r="MH347" s="395"/>
      <c r="MI347" s="395"/>
      <c r="MJ347" s="395"/>
      <c r="MK347" s="395"/>
      <c r="ML347" s="395"/>
      <c r="MM347" s="395"/>
      <c r="MN347" s="395"/>
      <c r="MO347" s="395"/>
      <c r="MP347" s="395"/>
      <c r="MQ347" s="395"/>
      <c r="MR347" s="395"/>
      <c r="MS347" s="395"/>
      <c r="MT347" s="395"/>
      <c r="MU347" s="395"/>
      <c r="MV347" s="395"/>
      <c r="MW347" s="395"/>
      <c r="MX347" s="395"/>
      <c r="MY347" s="395"/>
      <c r="MZ347" s="395"/>
      <c r="NA347" s="395"/>
      <c r="NB347" s="395"/>
      <c r="NC347" s="395"/>
      <c r="ND347" s="395"/>
      <c r="NE347" s="395"/>
      <c r="NF347" s="395"/>
      <c r="NG347" s="489"/>
      <c r="NH347" s="475">
        <v>1.782076166790598</v>
      </c>
      <c r="NI347" s="475">
        <v>7.6493837383319621</v>
      </c>
      <c r="NJ347" s="475">
        <v>2.0703375894812961</v>
      </c>
      <c r="NK347" s="475">
        <v>2260.8830525749618</v>
      </c>
      <c r="NL347" s="475">
        <v>5.6509611833562641</v>
      </c>
      <c r="NM347" s="475">
        <v>5.7166999999999996E-2</v>
      </c>
      <c r="NN347" s="475">
        <v>0.164355</v>
      </c>
      <c r="NO347" s="475">
        <v>1.6674000000000001E-2</v>
      </c>
      <c r="NP347" s="475">
        <v>8.9096775980947816E-3</v>
      </c>
      <c r="NQ347" s="475">
        <v>0.13766067767193296</v>
      </c>
      <c r="NR347" s="475">
        <v>0.19429883172960072</v>
      </c>
      <c r="NS347" s="475">
        <v>0</v>
      </c>
      <c r="NT347" s="475">
        <v>4.6564588622034053</v>
      </c>
      <c r="NU347" s="475">
        <v>2.4332306963755209E-2</v>
      </c>
      <c r="NV347" s="475">
        <v>0</v>
      </c>
      <c r="NW347" s="475">
        <v>0.10694115119689256</v>
      </c>
      <c r="NX347" s="475">
        <v>0</v>
      </c>
      <c r="NY347" s="475">
        <v>0</v>
      </c>
      <c r="NZ347" s="475">
        <v>0.28692579839448823</v>
      </c>
      <c r="OA347" s="475">
        <v>2.0339999988655457E-2</v>
      </c>
      <c r="OB347" s="475">
        <v>0.25</v>
      </c>
      <c r="OC347" s="475">
        <v>0.31899203282237987</v>
      </c>
      <c r="OD347" s="475">
        <v>-7.4644536238514794E-15</v>
      </c>
      <c r="OE347" s="475">
        <v>-6.4894411480022274E-14</v>
      </c>
      <c r="OF347" s="475">
        <v>0.1099999964237213</v>
      </c>
      <c r="OG347" s="475">
        <v>7.0296749472618103E-2</v>
      </c>
      <c r="OH347" s="475">
        <v>0.34364821583611382</v>
      </c>
      <c r="OI347" s="475">
        <v>0.11</v>
      </c>
      <c r="OJ347" s="475">
        <v>4.4254000000000002E-2</v>
      </c>
      <c r="OK347" s="475">
        <v>5.6233350000000008E-2</v>
      </c>
      <c r="OL347" s="475">
        <v>0.54636757256116397</v>
      </c>
      <c r="OM347" s="475" t="s">
        <v>1395</v>
      </c>
      <c r="ON347" s="475">
        <v>1</v>
      </c>
      <c r="OO347" s="475">
        <v>336</v>
      </c>
      <c r="OP347" s="490"/>
      <c r="OQ347" s="491" t="s">
        <v>1395</v>
      </c>
      <c r="OR347" s="478" t="s">
        <v>1395</v>
      </c>
      <c r="OS347" s="479">
        <v>498642</v>
      </c>
      <c r="OT347" s="479">
        <v>2052</v>
      </c>
      <c r="OU347" s="479" t="s">
        <v>1395</v>
      </c>
      <c r="OV347" s="479" t="s">
        <v>1395</v>
      </c>
      <c r="OW347" s="479">
        <v>0</v>
      </c>
      <c r="OX347" s="479">
        <v>1</v>
      </c>
      <c r="OY347" s="480">
        <v>1</v>
      </c>
      <c r="OZ347" s="480">
        <v>0.53777074794812707</v>
      </c>
      <c r="PA347" s="481"/>
      <c r="PB347" s="482">
        <v>1.782076166790598</v>
      </c>
      <c r="PC347" s="483"/>
      <c r="PD347" s="478">
        <v>52.0570281255116</v>
      </c>
      <c r="PE347" s="479">
        <v>-1.4182480829250041E-11</v>
      </c>
      <c r="PF347" s="479">
        <v>69.714761055805937</v>
      </c>
      <c r="PG347" s="480">
        <v>1.782076166790598</v>
      </c>
      <c r="PH347" s="483"/>
      <c r="PI347" s="478">
        <v>1.782076166790598</v>
      </c>
      <c r="PJ347" s="479">
        <v>178800</v>
      </c>
      <c r="PK347" s="479">
        <v>400</v>
      </c>
      <c r="PL347" s="479">
        <v>0.64383726975067046</v>
      </c>
      <c r="PM347" s="484">
        <v>36</v>
      </c>
      <c r="PN347" s="479">
        <v>5076</v>
      </c>
      <c r="PO347" s="485">
        <v>2049</v>
      </c>
      <c r="PP347" s="479">
        <v>33</v>
      </c>
      <c r="PQ347" s="479">
        <v>0</v>
      </c>
      <c r="PR347" s="486" t="s">
        <v>2288</v>
      </c>
      <c r="PS347" s="486" t="s">
        <v>1657</v>
      </c>
      <c r="PT347" s="479">
        <v>1</v>
      </c>
      <c r="PU347" s="487" t="s">
        <v>2287</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row>
    <row r="348" spans="1:457" x14ac:dyDescent="0.35">
      <c r="A348" s="459" t="s">
        <v>2289</v>
      </c>
      <c r="B348" s="460">
        <v>2.4259134365412685</v>
      </c>
      <c r="C348" s="488">
        <f>NPV(About!A$94,'H2 Data'!AE$2:BH$2)/30*AB348+B348</f>
        <v>3.7460174941698683</v>
      </c>
      <c r="D348" s="462" t="s">
        <v>1592</v>
      </c>
      <c r="E348" s="463" t="s">
        <v>2289</v>
      </c>
      <c r="F348" s="463" t="s">
        <v>1391</v>
      </c>
      <c r="G348" s="463" t="s">
        <v>1593</v>
      </c>
      <c r="H348" s="463" t="s">
        <v>2290</v>
      </c>
      <c r="I348" s="463" t="s">
        <v>1595</v>
      </c>
      <c r="J348" s="464">
        <v>2025</v>
      </c>
      <c r="K348" s="465">
        <v>575</v>
      </c>
      <c r="L348" s="466">
        <v>0.95</v>
      </c>
      <c r="M348" s="466">
        <v>2.3300000000000001E-2</v>
      </c>
      <c r="N348" s="466">
        <v>0.25</v>
      </c>
      <c r="O348" s="471">
        <v>0.12</v>
      </c>
      <c r="P348" s="465">
        <v>1</v>
      </c>
      <c r="Q348" s="465">
        <v>2</v>
      </c>
      <c r="R348" s="465">
        <v>30</v>
      </c>
      <c r="S348" s="467" t="s">
        <v>1395</v>
      </c>
      <c r="T348" s="468">
        <v>38324</v>
      </c>
      <c r="U348" s="468">
        <v>377767.00000000006</v>
      </c>
      <c r="V348" s="468">
        <v>131397</v>
      </c>
      <c r="W348" s="468">
        <v>26279.000000000004</v>
      </c>
      <c r="X348" s="465">
        <v>0</v>
      </c>
      <c r="Y348" s="469" t="s">
        <v>2291</v>
      </c>
      <c r="Z348" s="470">
        <v>18.559999999999999</v>
      </c>
      <c r="AA348" s="469" t="s">
        <v>1397</v>
      </c>
      <c r="AB348" s="465">
        <v>8.9999999999999993E-3</v>
      </c>
      <c r="AC348" s="466">
        <v>0.7</v>
      </c>
      <c r="AD348" s="466">
        <v>0.7</v>
      </c>
      <c r="AE348" s="466">
        <v>0.7</v>
      </c>
      <c r="AF348" s="467" t="s">
        <v>1398</v>
      </c>
      <c r="AG348" s="465">
        <v>600</v>
      </c>
      <c r="AH348" s="465">
        <v>600</v>
      </c>
      <c r="AI348" s="465">
        <v>600</v>
      </c>
      <c r="AJ348" s="465">
        <v>30</v>
      </c>
      <c r="AK348" s="469" t="s">
        <v>1399</v>
      </c>
      <c r="AL348" s="466">
        <v>1</v>
      </c>
      <c r="AM348" s="466">
        <v>0</v>
      </c>
      <c r="AN348" s="469" t="s">
        <v>1400</v>
      </c>
      <c r="AO348" s="466"/>
      <c r="AP348" s="466"/>
      <c r="AQ348" s="466"/>
      <c r="AR348" s="466"/>
      <c r="AS348" s="466"/>
      <c r="AT348" s="466"/>
      <c r="AU348" s="466"/>
      <c r="AV348" s="466"/>
      <c r="AW348" s="466"/>
      <c r="AX348" s="466"/>
      <c r="AY348" s="466"/>
      <c r="AZ348" s="466"/>
      <c r="BA348" s="466"/>
      <c r="BB348" s="466"/>
      <c r="BC348" s="466"/>
      <c r="BD348" s="466"/>
      <c r="BE348" s="466"/>
      <c r="BF348" s="466"/>
      <c r="BG348" s="466"/>
      <c r="BH348" s="466"/>
      <c r="BI348" s="466"/>
      <c r="BJ348" s="466"/>
      <c r="BK348" s="466"/>
      <c r="BL348" s="466"/>
      <c r="BM348" s="466"/>
      <c r="BN348" s="466"/>
      <c r="BO348" s="466"/>
      <c r="BP348" s="466"/>
      <c r="BQ348" s="466"/>
      <c r="BR348" s="466"/>
      <c r="BS348" s="466"/>
      <c r="BT348" s="466"/>
      <c r="BU348" s="466"/>
      <c r="BV348" s="466"/>
      <c r="BW348" s="466"/>
      <c r="BX348" s="466"/>
      <c r="BY348" s="466"/>
      <c r="BZ348" s="466"/>
      <c r="CA348" s="466"/>
      <c r="CB348" s="466"/>
      <c r="CC348" s="466"/>
      <c r="CD348" s="466"/>
      <c r="CE348" s="466"/>
      <c r="CF348" s="466"/>
      <c r="CG348" s="466"/>
      <c r="CH348" s="466"/>
      <c r="CI348" s="466"/>
      <c r="CJ348" s="466"/>
      <c r="CK348" s="466"/>
      <c r="CL348" s="466"/>
      <c r="CM348" s="466"/>
      <c r="CN348" s="466"/>
      <c r="CO348" s="466"/>
      <c r="CP348" s="466"/>
      <c r="CQ348" s="466"/>
      <c r="CR348" s="466"/>
      <c r="CS348" s="466"/>
      <c r="CT348" s="466"/>
      <c r="CU348" s="466"/>
      <c r="CV348" s="466"/>
      <c r="CW348" s="466"/>
      <c r="CX348" s="466"/>
      <c r="CY348" s="466"/>
      <c r="CZ348" s="466"/>
      <c r="DA348" s="466"/>
      <c r="DB348" s="466"/>
      <c r="DC348" s="466"/>
      <c r="DD348" s="466"/>
      <c r="DE348" s="466"/>
      <c r="DF348" s="466"/>
      <c r="DG348" s="466"/>
      <c r="DH348" s="466"/>
      <c r="DI348" s="466"/>
      <c r="DJ348" s="466"/>
      <c r="DK348" s="466"/>
      <c r="DL348" s="466"/>
      <c r="DM348" s="466"/>
      <c r="DN348" s="466"/>
      <c r="DO348" s="466"/>
      <c r="DP348" s="466"/>
      <c r="DQ348" s="466"/>
      <c r="DR348" s="466"/>
      <c r="DS348" s="466"/>
      <c r="DT348" s="466"/>
      <c r="DU348" s="466"/>
      <c r="DV348" s="466"/>
      <c r="DW348" s="471"/>
      <c r="DX348" s="466"/>
      <c r="DY348" s="466"/>
      <c r="DZ348" s="466"/>
      <c r="EA348" s="466"/>
      <c r="EB348" s="466"/>
      <c r="EC348" s="466"/>
      <c r="ED348" s="466"/>
      <c r="EE348" s="466"/>
      <c r="EF348" s="466"/>
      <c r="EG348" s="466"/>
      <c r="EH348" s="466"/>
      <c r="EI348" s="466"/>
      <c r="EJ348" s="466"/>
      <c r="EK348" s="465"/>
      <c r="EL348" s="465"/>
      <c r="EM348" s="465"/>
      <c r="EN348" s="465"/>
      <c r="EO348" s="466"/>
      <c r="EP348" s="466"/>
      <c r="EQ348" s="466"/>
      <c r="ER348" s="465"/>
      <c r="ES348" s="465"/>
      <c r="ET348" s="465"/>
      <c r="EU348" s="465"/>
      <c r="EV348" s="465"/>
      <c r="EW348" s="467"/>
      <c r="EX348" s="467" t="s">
        <v>1401</v>
      </c>
      <c r="EY348" s="467">
        <v>0</v>
      </c>
      <c r="EZ348" s="467">
        <v>0</v>
      </c>
      <c r="FA348" s="467">
        <v>0</v>
      </c>
      <c r="FB348" s="469" t="s">
        <v>1402</v>
      </c>
      <c r="FC348" s="467">
        <v>62.117280000000001</v>
      </c>
      <c r="FD348" s="469" t="s">
        <v>2292</v>
      </c>
      <c r="FE348" s="467">
        <v>1589.991</v>
      </c>
      <c r="FF348" s="469" t="s">
        <v>1404</v>
      </c>
      <c r="FG348" s="467">
        <v>0</v>
      </c>
      <c r="FH348" s="469" t="s">
        <v>1405</v>
      </c>
      <c r="FI348" s="467">
        <v>0</v>
      </c>
      <c r="FJ348" s="469" t="s">
        <v>1405</v>
      </c>
      <c r="FK348" s="467">
        <v>0</v>
      </c>
      <c r="FL348" s="472">
        <v>0</v>
      </c>
      <c r="FM348" s="473">
        <v>0</v>
      </c>
      <c r="FN348" s="473">
        <v>0</v>
      </c>
      <c r="FO348" s="473">
        <v>0</v>
      </c>
      <c r="FP348" s="473">
        <v>0</v>
      </c>
      <c r="FQ348" s="473">
        <v>0</v>
      </c>
      <c r="FR348" s="473">
        <v>0</v>
      </c>
      <c r="FS348" s="473">
        <v>0</v>
      </c>
      <c r="FT348" s="473">
        <v>0</v>
      </c>
      <c r="FU348" s="473">
        <v>0</v>
      </c>
      <c r="FV348" s="473">
        <v>0</v>
      </c>
      <c r="FW348" s="473">
        <v>0</v>
      </c>
      <c r="FX348" s="473">
        <v>0</v>
      </c>
      <c r="FY348" s="473">
        <v>0</v>
      </c>
      <c r="FZ348" s="473">
        <v>0</v>
      </c>
      <c r="GA348" s="473">
        <v>0</v>
      </c>
      <c r="GB348" s="473">
        <v>0</v>
      </c>
      <c r="GC348" s="473">
        <v>0</v>
      </c>
      <c r="GD348" s="473">
        <v>0</v>
      </c>
      <c r="GE348" s="473">
        <v>0</v>
      </c>
      <c r="GF348" s="473">
        <v>0</v>
      </c>
      <c r="GG348" s="473">
        <v>0</v>
      </c>
      <c r="GH348" s="473">
        <v>0</v>
      </c>
      <c r="GI348" s="473">
        <v>0</v>
      </c>
      <c r="GJ348" s="473">
        <v>0</v>
      </c>
      <c r="GK348" s="473">
        <v>0</v>
      </c>
      <c r="GL348" s="473">
        <v>0</v>
      </c>
      <c r="GM348" s="473">
        <v>0</v>
      </c>
      <c r="GN348" s="473">
        <v>0</v>
      </c>
      <c r="GO348" s="473">
        <v>0</v>
      </c>
      <c r="GP348" s="473">
        <v>0</v>
      </c>
      <c r="GQ348" s="473">
        <v>0</v>
      </c>
      <c r="GR348" s="473">
        <v>0</v>
      </c>
      <c r="GS348" s="473">
        <v>0</v>
      </c>
      <c r="GT348" s="473">
        <v>0</v>
      </c>
      <c r="GU348" s="473">
        <v>0</v>
      </c>
      <c r="GV348" s="473">
        <v>0</v>
      </c>
      <c r="GW348" s="473">
        <v>0</v>
      </c>
      <c r="GX348" s="473">
        <v>0</v>
      </c>
      <c r="GY348" s="473">
        <v>0</v>
      </c>
      <c r="GZ348" s="473">
        <v>0</v>
      </c>
      <c r="HA348" s="473">
        <v>0</v>
      </c>
      <c r="HB348" s="473">
        <v>0</v>
      </c>
      <c r="HC348" s="473">
        <v>0</v>
      </c>
      <c r="HD348" s="473">
        <v>0</v>
      </c>
      <c r="HE348" s="473">
        <v>0</v>
      </c>
      <c r="HF348" s="473">
        <v>0</v>
      </c>
      <c r="HG348" s="473">
        <v>0</v>
      </c>
      <c r="HH348" s="473">
        <v>0</v>
      </c>
      <c r="HI348" s="473">
        <v>0</v>
      </c>
      <c r="HJ348" s="473">
        <v>0</v>
      </c>
      <c r="HK348" s="473">
        <v>0</v>
      </c>
      <c r="HL348" s="473">
        <v>0</v>
      </c>
      <c r="HM348" s="473">
        <v>0</v>
      </c>
      <c r="HN348" s="473">
        <v>0</v>
      </c>
      <c r="HO348" s="473">
        <v>0</v>
      </c>
      <c r="HP348" s="473">
        <v>0</v>
      </c>
      <c r="HQ348" s="473">
        <v>0</v>
      </c>
      <c r="HR348" s="473">
        <v>0</v>
      </c>
      <c r="HS348" s="473">
        <v>0</v>
      </c>
      <c r="HT348" s="473">
        <v>0</v>
      </c>
      <c r="HU348" s="473">
        <v>0</v>
      </c>
      <c r="HV348" s="473">
        <v>0</v>
      </c>
      <c r="HW348" s="473">
        <v>0</v>
      </c>
      <c r="HX348" s="473">
        <v>0</v>
      </c>
      <c r="HY348" s="473">
        <v>0</v>
      </c>
      <c r="HZ348" s="473">
        <v>0</v>
      </c>
      <c r="IA348" s="473">
        <v>0</v>
      </c>
      <c r="IB348" s="473">
        <v>0</v>
      </c>
      <c r="IC348" s="473">
        <v>0</v>
      </c>
      <c r="ID348" s="473">
        <v>0</v>
      </c>
      <c r="IE348" s="473">
        <v>0</v>
      </c>
      <c r="IF348" s="473">
        <v>0</v>
      </c>
      <c r="IG348" s="473">
        <v>0</v>
      </c>
      <c r="IH348" s="473">
        <v>0</v>
      </c>
      <c r="II348" s="473">
        <v>0</v>
      </c>
      <c r="IJ348" s="473">
        <v>0</v>
      </c>
      <c r="IK348" s="473">
        <v>0</v>
      </c>
      <c r="IL348" s="473">
        <v>0</v>
      </c>
      <c r="IM348" s="473">
        <v>0</v>
      </c>
      <c r="IN348" s="473">
        <v>0</v>
      </c>
      <c r="IO348" s="473">
        <v>0</v>
      </c>
      <c r="IP348" s="473">
        <v>0</v>
      </c>
      <c r="IQ348" s="473">
        <v>0</v>
      </c>
      <c r="IR348" s="473">
        <v>0</v>
      </c>
      <c r="IS348" s="473">
        <v>0</v>
      </c>
      <c r="IT348" s="473">
        <v>0</v>
      </c>
      <c r="IU348" s="473">
        <v>0</v>
      </c>
      <c r="IV348" s="473">
        <v>0</v>
      </c>
      <c r="IW348" s="473">
        <v>0</v>
      </c>
      <c r="IX348" s="473">
        <v>0</v>
      </c>
      <c r="IY348" s="473">
        <v>0</v>
      </c>
      <c r="IZ348" s="473">
        <v>0</v>
      </c>
      <c r="JA348" s="473">
        <v>0</v>
      </c>
      <c r="JB348" s="473">
        <v>0</v>
      </c>
      <c r="JC348" s="473">
        <v>0</v>
      </c>
      <c r="JD348" s="473">
        <v>0</v>
      </c>
      <c r="JE348" s="473">
        <v>0</v>
      </c>
      <c r="JF348" s="473">
        <v>0</v>
      </c>
      <c r="JG348" s="473">
        <v>0</v>
      </c>
      <c r="JH348" s="473">
        <v>0</v>
      </c>
      <c r="JI348" s="467" t="s">
        <v>1416</v>
      </c>
      <c r="JJ348" s="467" t="s">
        <v>1416</v>
      </c>
      <c r="JK348" s="395"/>
      <c r="JL348" s="395"/>
      <c r="JM348" s="395"/>
      <c r="JN348" s="395"/>
      <c r="JO348" s="395"/>
      <c r="JP348" s="395"/>
      <c r="JQ348" s="395"/>
      <c r="JR348" s="395"/>
      <c r="JS348" s="395"/>
      <c r="JT348" s="395"/>
      <c r="JU348" s="395"/>
      <c r="JV348" s="395"/>
      <c r="JW348" s="395"/>
      <c r="JX348" s="395"/>
      <c r="JY348" s="395"/>
      <c r="JZ348" s="395"/>
      <c r="KA348" s="395"/>
      <c r="KB348" s="395"/>
      <c r="KC348" s="395"/>
      <c r="KD348" s="395"/>
      <c r="KE348" s="395"/>
      <c r="KF348" s="395"/>
      <c r="KG348" s="395"/>
      <c r="KH348" s="395"/>
      <c r="KI348" s="395"/>
      <c r="KJ348" s="395"/>
      <c r="KK348" s="395"/>
      <c r="KL348" s="395"/>
      <c r="KM348" s="395"/>
      <c r="KN348" s="395"/>
      <c r="KO348" s="395"/>
      <c r="KP348" s="395"/>
      <c r="KQ348" s="395"/>
      <c r="KR348" s="395"/>
      <c r="KS348" s="395"/>
      <c r="KT348" s="395"/>
      <c r="KU348" s="395"/>
      <c r="KV348" s="395"/>
      <c r="KW348" s="395"/>
      <c r="KX348" s="395"/>
      <c r="KY348" s="395"/>
      <c r="KZ348" s="395"/>
      <c r="LA348" s="395"/>
      <c r="LB348" s="395"/>
      <c r="LC348" s="395"/>
      <c r="LD348" s="395"/>
      <c r="LE348" s="395"/>
      <c r="LF348" s="395"/>
      <c r="LG348" s="395"/>
      <c r="LH348" s="395"/>
      <c r="LI348" s="395"/>
      <c r="LJ348" s="395"/>
      <c r="LK348" s="395"/>
      <c r="LL348" s="395"/>
      <c r="LM348" s="395"/>
      <c r="LN348" s="395"/>
      <c r="LO348" s="395"/>
      <c r="LP348" s="395"/>
      <c r="LQ348" s="395"/>
      <c r="LR348" s="395"/>
      <c r="LS348" s="395"/>
      <c r="LT348" s="395"/>
      <c r="LU348" s="395"/>
      <c r="LV348" s="395"/>
      <c r="LW348" s="395"/>
      <c r="LX348" s="395"/>
      <c r="LY348" s="395"/>
      <c r="LZ348" s="395"/>
      <c r="MA348" s="395"/>
      <c r="MB348" s="395"/>
      <c r="MC348" s="395"/>
      <c r="MD348" s="395"/>
      <c r="ME348" s="395"/>
      <c r="MF348" s="395"/>
      <c r="MG348" s="395"/>
      <c r="MH348" s="395"/>
      <c r="MI348" s="395"/>
      <c r="MJ348" s="395"/>
      <c r="MK348" s="395"/>
      <c r="ML348" s="395"/>
      <c r="MM348" s="395"/>
      <c r="MN348" s="395"/>
      <c r="MO348" s="395"/>
      <c r="MP348" s="395"/>
      <c r="MQ348" s="395"/>
      <c r="MR348" s="395"/>
      <c r="MS348" s="395"/>
      <c r="MT348" s="395"/>
      <c r="MU348" s="395"/>
      <c r="MV348" s="395"/>
      <c r="MW348" s="395"/>
      <c r="MX348" s="395"/>
      <c r="MY348" s="395"/>
      <c r="MZ348" s="395"/>
      <c r="NA348" s="395"/>
      <c r="NB348" s="395"/>
      <c r="NC348" s="395"/>
      <c r="ND348" s="395"/>
      <c r="NE348" s="395"/>
      <c r="NF348" s="395"/>
      <c r="NG348" s="489"/>
      <c r="NH348" s="475">
        <v>2.4259134365412685</v>
      </c>
      <c r="NI348" s="475">
        <v>20.188451618896433</v>
      </c>
      <c r="NJ348" s="475">
        <v>2.3039489015003811</v>
      </c>
      <c r="NK348" s="475">
        <v>4636.6517759999997</v>
      </c>
      <c r="NL348" s="475">
        <v>15.290090528023153</v>
      </c>
      <c r="NM348" s="475">
        <v>0.13139700000000001</v>
      </c>
      <c r="NN348" s="475">
        <v>0.37776700000000007</v>
      </c>
      <c r="NO348" s="475">
        <v>3.8323999999999997E-2</v>
      </c>
      <c r="NP348" s="475">
        <v>3.2985802109360848E-2</v>
      </c>
      <c r="NQ348" s="475">
        <v>0.45202095234005907</v>
      </c>
      <c r="NR348" s="475">
        <v>1.0716628474990202</v>
      </c>
      <c r="NS348" s="475">
        <v>0</v>
      </c>
      <c r="NT348" s="475">
        <v>10.314403712569137</v>
      </c>
      <c r="NU348" s="475">
        <v>0.36820505338585413</v>
      </c>
      <c r="NV348" s="475">
        <v>0</v>
      </c>
      <c r="NW348" s="475">
        <v>0.50722451794811529</v>
      </c>
      <c r="NX348" s="475">
        <v>0</v>
      </c>
      <c r="NY348" s="475">
        <v>0</v>
      </c>
      <c r="NZ348" s="475">
        <v>1.9631138400622492</v>
      </c>
      <c r="OA348" s="475">
        <v>2.2669191919365023E-2</v>
      </c>
      <c r="OB348" s="475">
        <v>0.19000000000000011</v>
      </c>
      <c r="OC348" s="475">
        <v>1.005953613132621</v>
      </c>
      <c r="OD348" s="475">
        <v>-1.2114733728563707E-17</v>
      </c>
      <c r="OE348" s="475">
        <v>-9.7586408902885414E-17</v>
      </c>
      <c r="OF348" s="475">
        <v>0.11999999880790704</v>
      </c>
      <c r="OG348" s="475">
        <v>9.518788754940033E-2</v>
      </c>
      <c r="OH348" s="475">
        <v>0.43927895190680344</v>
      </c>
      <c r="OI348" s="475">
        <v>0.12</v>
      </c>
      <c r="OJ348" s="475">
        <v>0.06</v>
      </c>
      <c r="OK348" s="475">
        <v>7.0019999999999999E-2</v>
      </c>
      <c r="OL348" s="475">
        <v>0.92610481721912519</v>
      </c>
      <c r="OM348" s="475" t="s">
        <v>1395</v>
      </c>
      <c r="ON348" s="475">
        <v>1</v>
      </c>
      <c r="OO348" s="475">
        <v>337</v>
      </c>
      <c r="OP348" s="490"/>
      <c r="OQ348" s="491" t="s">
        <v>1395</v>
      </c>
      <c r="OR348" s="478" t="s">
        <v>1395</v>
      </c>
      <c r="OS348" s="479">
        <v>573767</v>
      </c>
      <c r="OT348" s="479">
        <v>2025</v>
      </c>
      <c r="OU348" s="479" t="s">
        <v>1395</v>
      </c>
      <c r="OV348" s="479" t="s">
        <v>1395</v>
      </c>
      <c r="OW348" s="479">
        <v>0</v>
      </c>
      <c r="OX348" s="479">
        <v>1</v>
      </c>
      <c r="OY348" s="480">
        <v>1</v>
      </c>
      <c r="OZ348" s="480">
        <v>0.92610481721912519</v>
      </c>
      <c r="PA348" s="481"/>
      <c r="PB348" s="482">
        <v>2.4259134365412685</v>
      </c>
      <c r="PC348" s="483"/>
      <c r="PD348" s="478">
        <v>291.54298264755704</v>
      </c>
      <c r="PE348" s="479">
        <v>-5.1965764943544561E-14</v>
      </c>
      <c r="PF348" s="479">
        <v>535.68063003713507</v>
      </c>
      <c r="PG348" s="480">
        <v>2.4259134365412685</v>
      </c>
      <c r="PH348" s="483"/>
      <c r="PI348" s="478">
        <v>2.4259134365412685</v>
      </c>
      <c r="PJ348" s="479">
        <v>179375</v>
      </c>
      <c r="PK348" s="479">
        <v>575</v>
      </c>
      <c r="PL348" s="479">
        <v>-3.6896481490583444E-2</v>
      </c>
      <c r="PM348" s="484">
        <v>36</v>
      </c>
      <c r="PN348" s="479">
        <v>5040</v>
      </c>
      <c r="PO348" s="485">
        <v>2022</v>
      </c>
      <c r="PP348" s="479">
        <v>33</v>
      </c>
      <c r="PQ348" s="479">
        <v>0</v>
      </c>
      <c r="PR348" s="486" t="s">
        <v>2293</v>
      </c>
      <c r="PS348" s="486" t="s">
        <v>1595</v>
      </c>
      <c r="PT348" s="479">
        <v>1</v>
      </c>
      <c r="PU348" s="487" t="s">
        <v>2289</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row>
    <row r="349" spans="1:457" x14ac:dyDescent="0.35">
      <c r="A349" s="459" t="s">
        <v>2294</v>
      </c>
      <c r="B349" s="460">
        <v>2.389016955050685</v>
      </c>
      <c r="C349" s="488">
        <f>NPV(About!A$94,'H2 Data'!AE$2:BH$2)/30*AB349+B349</f>
        <v>3.7091210126792848</v>
      </c>
      <c r="D349" s="462" t="s">
        <v>1592</v>
      </c>
      <c r="E349" s="463" t="s">
        <v>2294</v>
      </c>
      <c r="F349" s="463" t="s">
        <v>1391</v>
      </c>
      <c r="G349" s="463" t="s">
        <v>1593</v>
      </c>
      <c r="H349" s="463" t="s">
        <v>2290</v>
      </c>
      <c r="I349" s="463" t="s">
        <v>1595</v>
      </c>
      <c r="J349" s="464">
        <v>2026</v>
      </c>
      <c r="K349" s="465">
        <v>575</v>
      </c>
      <c r="L349" s="466">
        <v>0.95</v>
      </c>
      <c r="M349" s="466">
        <v>2.3300000000000001E-2</v>
      </c>
      <c r="N349" s="466">
        <v>0.25</v>
      </c>
      <c r="O349" s="471">
        <v>0.12</v>
      </c>
      <c r="P349" s="465">
        <v>1</v>
      </c>
      <c r="Q349" s="465">
        <v>2</v>
      </c>
      <c r="R349" s="465">
        <v>30</v>
      </c>
      <c r="S349" s="467" t="s">
        <v>1395</v>
      </c>
      <c r="T349" s="468">
        <v>39179</v>
      </c>
      <c r="U349" s="468">
        <v>386191</v>
      </c>
      <c r="V349" s="468">
        <v>134326.99999999997</v>
      </c>
      <c r="W349" s="468">
        <v>26864.999999999996</v>
      </c>
      <c r="X349" s="465">
        <v>0</v>
      </c>
      <c r="Y349" s="469" t="s">
        <v>2291</v>
      </c>
      <c r="Z349" s="470">
        <v>18.559999999999999</v>
      </c>
      <c r="AA349" s="469" t="s">
        <v>1397</v>
      </c>
      <c r="AB349" s="465">
        <v>8.9999999999999993E-3</v>
      </c>
      <c r="AC349" s="466">
        <v>0.7</v>
      </c>
      <c r="AD349" s="466">
        <v>0.7</v>
      </c>
      <c r="AE349" s="466">
        <v>0.7</v>
      </c>
      <c r="AF349" s="467" t="s">
        <v>1398</v>
      </c>
      <c r="AG349" s="465">
        <v>578</v>
      </c>
      <c r="AH349" s="465">
        <v>578</v>
      </c>
      <c r="AI349" s="465">
        <v>578</v>
      </c>
      <c r="AJ349" s="465">
        <v>30</v>
      </c>
      <c r="AK349" s="469" t="s">
        <v>1399</v>
      </c>
      <c r="AL349" s="466">
        <v>1</v>
      </c>
      <c r="AM349" s="466">
        <v>0</v>
      </c>
      <c r="AN349" s="469" t="s">
        <v>1400</v>
      </c>
      <c r="AO349" s="466"/>
      <c r="AP349" s="466"/>
      <c r="AQ349" s="466"/>
      <c r="AR349" s="466"/>
      <c r="AS349" s="466"/>
      <c r="AT349" s="466"/>
      <c r="AU349" s="466"/>
      <c r="AV349" s="466"/>
      <c r="AW349" s="466"/>
      <c r="AX349" s="466"/>
      <c r="AY349" s="466"/>
      <c r="AZ349" s="466"/>
      <c r="BA349" s="466"/>
      <c r="BB349" s="466"/>
      <c r="BC349" s="466"/>
      <c r="BD349" s="466"/>
      <c r="BE349" s="466"/>
      <c r="BF349" s="466"/>
      <c r="BG349" s="466"/>
      <c r="BH349" s="466"/>
      <c r="BI349" s="466"/>
      <c r="BJ349" s="466"/>
      <c r="BK349" s="466"/>
      <c r="BL349" s="466"/>
      <c r="BM349" s="466"/>
      <c r="BN349" s="466"/>
      <c r="BO349" s="466"/>
      <c r="BP349" s="466"/>
      <c r="BQ349" s="466"/>
      <c r="BR349" s="466"/>
      <c r="BS349" s="466"/>
      <c r="BT349" s="466"/>
      <c r="BU349" s="466"/>
      <c r="BV349" s="466"/>
      <c r="BW349" s="466"/>
      <c r="BX349" s="466"/>
      <c r="BY349" s="466"/>
      <c r="BZ349" s="466"/>
      <c r="CA349" s="466"/>
      <c r="CB349" s="466"/>
      <c r="CC349" s="466"/>
      <c r="CD349" s="466"/>
      <c r="CE349" s="466"/>
      <c r="CF349" s="466"/>
      <c r="CG349" s="466"/>
      <c r="CH349" s="466"/>
      <c r="CI349" s="466"/>
      <c r="CJ349" s="466"/>
      <c r="CK349" s="466"/>
      <c r="CL349" s="466"/>
      <c r="CM349" s="466"/>
      <c r="CN349" s="466"/>
      <c r="CO349" s="466"/>
      <c r="CP349" s="466"/>
      <c r="CQ349" s="466"/>
      <c r="CR349" s="466"/>
      <c r="CS349" s="466"/>
      <c r="CT349" s="466"/>
      <c r="CU349" s="466"/>
      <c r="CV349" s="466"/>
      <c r="CW349" s="466"/>
      <c r="CX349" s="466"/>
      <c r="CY349" s="466"/>
      <c r="CZ349" s="466"/>
      <c r="DA349" s="466"/>
      <c r="DB349" s="466"/>
      <c r="DC349" s="466"/>
      <c r="DD349" s="466"/>
      <c r="DE349" s="466"/>
      <c r="DF349" s="466"/>
      <c r="DG349" s="466"/>
      <c r="DH349" s="466"/>
      <c r="DI349" s="466"/>
      <c r="DJ349" s="466"/>
      <c r="DK349" s="466"/>
      <c r="DL349" s="466"/>
      <c r="DM349" s="466"/>
      <c r="DN349" s="466"/>
      <c r="DO349" s="466"/>
      <c r="DP349" s="466"/>
      <c r="DQ349" s="466"/>
      <c r="DR349" s="466"/>
      <c r="DS349" s="466"/>
      <c r="DT349" s="466"/>
      <c r="DU349" s="466"/>
      <c r="DV349" s="466"/>
      <c r="DW349" s="471"/>
      <c r="DX349" s="466"/>
      <c r="DY349" s="466"/>
      <c r="DZ349" s="466"/>
      <c r="EA349" s="466"/>
      <c r="EB349" s="466"/>
      <c r="EC349" s="466"/>
      <c r="ED349" s="466"/>
      <c r="EE349" s="466"/>
      <c r="EF349" s="466"/>
      <c r="EG349" s="466"/>
      <c r="EH349" s="466"/>
      <c r="EI349" s="466"/>
      <c r="EJ349" s="466"/>
      <c r="EK349" s="465"/>
      <c r="EL349" s="465"/>
      <c r="EM349" s="465"/>
      <c r="EN349" s="465"/>
      <c r="EO349" s="466"/>
      <c r="EP349" s="466"/>
      <c r="EQ349" s="466"/>
      <c r="ER349" s="465"/>
      <c r="ES349" s="465"/>
      <c r="ET349" s="465"/>
      <c r="EU349" s="465"/>
      <c r="EV349" s="465"/>
      <c r="EW349" s="467"/>
      <c r="EX349" s="467" t="s">
        <v>1401</v>
      </c>
      <c r="EY349" s="467">
        <v>0</v>
      </c>
      <c r="EZ349" s="467">
        <v>0</v>
      </c>
      <c r="FA349" s="467">
        <v>0</v>
      </c>
      <c r="FB349" s="469" t="s">
        <v>1402</v>
      </c>
      <c r="FC349" s="467">
        <v>62.117280000000001</v>
      </c>
      <c r="FD349" s="469" t="s">
        <v>2292</v>
      </c>
      <c r="FE349" s="467">
        <v>1589.991</v>
      </c>
      <c r="FF349" s="469" t="s">
        <v>1404</v>
      </c>
      <c r="FG349" s="467">
        <v>0</v>
      </c>
      <c r="FH349" s="469" t="s">
        <v>1405</v>
      </c>
      <c r="FI349" s="467">
        <v>0</v>
      </c>
      <c r="FJ349" s="469" t="s">
        <v>1405</v>
      </c>
      <c r="FK349" s="467">
        <v>0</v>
      </c>
      <c r="FL349" s="472">
        <v>0</v>
      </c>
      <c r="FM349" s="473">
        <v>0</v>
      </c>
      <c r="FN349" s="473">
        <v>0</v>
      </c>
      <c r="FO349" s="473">
        <v>0</v>
      </c>
      <c r="FP349" s="473">
        <v>0</v>
      </c>
      <c r="FQ349" s="473">
        <v>0</v>
      </c>
      <c r="FR349" s="473">
        <v>0</v>
      </c>
      <c r="FS349" s="473">
        <v>0</v>
      </c>
      <c r="FT349" s="473">
        <v>0</v>
      </c>
      <c r="FU349" s="473">
        <v>0</v>
      </c>
      <c r="FV349" s="473">
        <v>0</v>
      </c>
      <c r="FW349" s="473">
        <v>0</v>
      </c>
      <c r="FX349" s="473">
        <v>0</v>
      </c>
      <c r="FY349" s="473">
        <v>0</v>
      </c>
      <c r="FZ349" s="473">
        <v>0</v>
      </c>
      <c r="GA349" s="473">
        <v>0</v>
      </c>
      <c r="GB349" s="473">
        <v>0</v>
      </c>
      <c r="GC349" s="473">
        <v>0</v>
      </c>
      <c r="GD349" s="473">
        <v>0</v>
      </c>
      <c r="GE349" s="473">
        <v>0</v>
      </c>
      <c r="GF349" s="473">
        <v>0</v>
      </c>
      <c r="GG349" s="473">
        <v>0</v>
      </c>
      <c r="GH349" s="473">
        <v>0</v>
      </c>
      <c r="GI349" s="473">
        <v>0</v>
      </c>
      <c r="GJ349" s="473">
        <v>0</v>
      </c>
      <c r="GK349" s="473">
        <v>0</v>
      </c>
      <c r="GL349" s="473">
        <v>0</v>
      </c>
      <c r="GM349" s="473">
        <v>0</v>
      </c>
      <c r="GN349" s="473">
        <v>0</v>
      </c>
      <c r="GO349" s="473">
        <v>0</v>
      </c>
      <c r="GP349" s="473">
        <v>0</v>
      </c>
      <c r="GQ349" s="473">
        <v>0</v>
      </c>
      <c r="GR349" s="473">
        <v>0</v>
      </c>
      <c r="GS349" s="473">
        <v>0</v>
      </c>
      <c r="GT349" s="473">
        <v>0</v>
      </c>
      <c r="GU349" s="473">
        <v>0</v>
      </c>
      <c r="GV349" s="473">
        <v>0</v>
      </c>
      <c r="GW349" s="473">
        <v>0</v>
      </c>
      <c r="GX349" s="473">
        <v>0</v>
      </c>
      <c r="GY349" s="473">
        <v>0</v>
      </c>
      <c r="GZ349" s="473">
        <v>0</v>
      </c>
      <c r="HA349" s="473">
        <v>0</v>
      </c>
      <c r="HB349" s="473">
        <v>0</v>
      </c>
      <c r="HC349" s="473">
        <v>0</v>
      </c>
      <c r="HD349" s="473">
        <v>0</v>
      </c>
      <c r="HE349" s="473">
        <v>0</v>
      </c>
      <c r="HF349" s="473">
        <v>0</v>
      </c>
      <c r="HG349" s="473">
        <v>0</v>
      </c>
      <c r="HH349" s="473">
        <v>0</v>
      </c>
      <c r="HI349" s="473">
        <v>0</v>
      </c>
      <c r="HJ349" s="473">
        <v>0</v>
      </c>
      <c r="HK349" s="473">
        <v>0</v>
      </c>
      <c r="HL349" s="473">
        <v>0</v>
      </c>
      <c r="HM349" s="473">
        <v>0</v>
      </c>
      <c r="HN349" s="473">
        <v>0</v>
      </c>
      <c r="HO349" s="473">
        <v>0</v>
      </c>
      <c r="HP349" s="473">
        <v>0</v>
      </c>
      <c r="HQ349" s="473">
        <v>0</v>
      </c>
      <c r="HR349" s="473">
        <v>0</v>
      </c>
      <c r="HS349" s="473">
        <v>0</v>
      </c>
      <c r="HT349" s="473">
        <v>0</v>
      </c>
      <c r="HU349" s="473">
        <v>0</v>
      </c>
      <c r="HV349" s="473">
        <v>0</v>
      </c>
      <c r="HW349" s="473">
        <v>0</v>
      </c>
      <c r="HX349" s="473">
        <v>0</v>
      </c>
      <c r="HY349" s="473">
        <v>0</v>
      </c>
      <c r="HZ349" s="473">
        <v>0</v>
      </c>
      <c r="IA349" s="473">
        <v>0</v>
      </c>
      <c r="IB349" s="473">
        <v>0</v>
      </c>
      <c r="IC349" s="473">
        <v>0</v>
      </c>
      <c r="ID349" s="473">
        <v>0</v>
      </c>
      <c r="IE349" s="473">
        <v>0</v>
      </c>
      <c r="IF349" s="473">
        <v>0</v>
      </c>
      <c r="IG349" s="473">
        <v>0</v>
      </c>
      <c r="IH349" s="473">
        <v>0</v>
      </c>
      <c r="II349" s="473">
        <v>0</v>
      </c>
      <c r="IJ349" s="473">
        <v>0</v>
      </c>
      <c r="IK349" s="473">
        <v>0</v>
      </c>
      <c r="IL349" s="473">
        <v>0</v>
      </c>
      <c r="IM349" s="473">
        <v>0</v>
      </c>
      <c r="IN349" s="473">
        <v>0</v>
      </c>
      <c r="IO349" s="473">
        <v>0</v>
      </c>
      <c r="IP349" s="473">
        <v>0</v>
      </c>
      <c r="IQ349" s="473">
        <v>0</v>
      </c>
      <c r="IR349" s="473">
        <v>0</v>
      </c>
      <c r="IS349" s="473">
        <v>0</v>
      </c>
      <c r="IT349" s="473">
        <v>0</v>
      </c>
      <c r="IU349" s="473">
        <v>0</v>
      </c>
      <c r="IV349" s="473">
        <v>0</v>
      </c>
      <c r="IW349" s="473">
        <v>0</v>
      </c>
      <c r="IX349" s="473">
        <v>0</v>
      </c>
      <c r="IY349" s="473">
        <v>0</v>
      </c>
      <c r="IZ349" s="473">
        <v>0</v>
      </c>
      <c r="JA349" s="473">
        <v>0</v>
      </c>
      <c r="JB349" s="473">
        <v>0</v>
      </c>
      <c r="JC349" s="473">
        <v>0</v>
      </c>
      <c r="JD349" s="473">
        <v>0</v>
      </c>
      <c r="JE349" s="473">
        <v>0</v>
      </c>
      <c r="JF349" s="473">
        <v>0</v>
      </c>
      <c r="JG349" s="473">
        <v>0</v>
      </c>
      <c r="JH349" s="473">
        <v>0</v>
      </c>
      <c r="JI349" s="467" t="s">
        <v>1416</v>
      </c>
      <c r="JJ349" s="467" t="s">
        <v>1416</v>
      </c>
      <c r="JK349" s="395"/>
      <c r="JL349" s="395"/>
      <c r="JM349" s="395"/>
      <c r="JN349" s="395"/>
      <c r="JO349" s="395"/>
      <c r="JP349" s="395"/>
      <c r="JQ349" s="395"/>
      <c r="JR349" s="395"/>
      <c r="JS349" s="395"/>
      <c r="JT349" s="395"/>
      <c r="JU349" s="395"/>
      <c r="JV349" s="395"/>
      <c r="JW349" s="395"/>
      <c r="JX349" s="395"/>
      <c r="JY349" s="395"/>
      <c r="JZ349" s="395"/>
      <c r="KA349" s="395"/>
      <c r="KB349" s="395"/>
      <c r="KC349" s="395"/>
      <c r="KD349" s="395"/>
      <c r="KE349" s="395"/>
      <c r="KF349" s="395"/>
      <c r="KG349" s="395"/>
      <c r="KH349" s="395"/>
      <c r="KI349" s="395"/>
      <c r="KJ349" s="395"/>
      <c r="KK349" s="395"/>
      <c r="KL349" s="395"/>
      <c r="KM349" s="395"/>
      <c r="KN349" s="395"/>
      <c r="KO349" s="395"/>
      <c r="KP349" s="395"/>
      <c r="KQ349" s="395"/>
      <c r="KR349" s="395"/>
      <c r="KS349" s="395"/>
      <c r="KT349" s="395"/>
      <c r="KU349" s="395"/>
      <c r="KV349" s="395"/>
      <c r="KW349" s="395"/>
      <c r="KX349" s="395"/>
      <c r="KY349" s="395"/>
      <c r="KZ349" s="395"/>
      <c r="LA349" s="395"/>
      <c r="LB349" s="395"/>
      <c r="LC349" s="395"/>
      <c r="LD349" s="395"/>
      <c r="LE349" s="395"/>
      <c r="LF349" s="395"/>
      <c r="LG349" s="395"/>
      <c r="LH349" s="395"/>
      <c r="LI349" s="395"/>
      <c r="LJ349" s="395"/>
      <c r="LK349" s="395"/>
      <c r="LL349" s="395"/>
      <c r="LM349" s="395"/>
      <c r="LN349" s="395"/>
      <c r="LO349" s="395"/>
      <c r="LP349" s="395"/>
      <c r="LQ349" s="395"/>
      <c r="LR349" s="395"/>
      <c r="LS349" s="395"/>
      <c r="LT349" s="395"/>
      <c r="LU349" s="395"/>
      <c r="LV349" s="395"/>
      <c r="LW349" s="395"/>
      <c r="LX349" s="395"/>
      <c r="LY349" s="395"/>
      <c r="LZ349" s="395"/>
      <c r="MA349" s="395"/>
      <c r="MB349" s="395"/>
      <c r="MC349" s="395"/>
      <c r="MD349" s="395"/>
      <c r="ME349" s="395"/>
      <c r="MF349" s="395"/>
      <c r="MG349" s="395"/>
      <c r="MH349" s="395"/>
      <c r="MI349" s="395"/>
      <c r="MJ349" s="395"/>
      <c r="MK349" s="395"/>
      <c r="ML349" s="395"/>
      <c r="MM349" s="395"/>
      <c r="MN349" s="395"/>
      <c r="MO349" s="395"/>
      <c r="MP349" s="395"/>
      <c r="MQ349" s="395"/>
      <c r="MR349" s="395"/>
      <c r="MS349" s="395"/>
      <c r="MT349" s="395"/>
      <c r="MU349" s="395"/>
      <c r="MV349" s="395"/>
      <c r="MW349" s="395"/>
      <c r="MX349" s="395"/>
      <c r="MY349" s="395"/>
      <c r="MZ349" s="395"/>
      <c r="NA349" s="395"/>
      <c r="NB349" s="395"/>
      <c r="NC349" s="395"/>
      <c r="ND349" s="395"/>
      <c r="NE349" s="395"/>
      <c r="NF349" s="395"/>
      <c r="NG349" s="489"/>
      <c r="NH349" s="475">
        <v>2.389016955050685</v>
      </c>
      <c r="NI349" s="475">
        <v>19.881399099931798</v>
      </c>
      <c r="NJ349" s="475">
        <v>2.3120253812334743</v>
      </c>
      <c r="NK349" s="475">
        <v>4636.6517759999997</v>
      </c>
      <c r="NL349" s="475">
        <v>15.060255703604822</v>
      </c>
      <c r="NM349" s="475">
        <v>0.13432699999999997</v>
      </c>
      <c r="NN349" s="475">
        <v>0.38619100000000001</v>
      </c>
      <c r="NO349" s="475">
        <v>3.9178999999999999E-2</v>
      </c>
      <c r="NP349" s="475">
        <v>3.2460853309921288E-2</v>
      </c>
      <c r="NQ349" s="475">
        <v>0.44209759937652843</v>
      </c>
      <c r="NR349" s="475">
        <v>1.0957717899112613</v>
      </c>
      <c r="NS349" s="475">
        <v>0</v>
      </c>
      <c r="NT349" s="475">
        <v>10.344379946399146</v>
      </c>
      <c r="NU349" s="475">
        <v>0.3756766436541199</v>
      </c>
      <c r="NV349" s="475">
        <v>0</v>
      </c>
      <c r="NW349" s="475">
        <v>0.46186133846812422</v>
      </c>
      <c r="NX349" s="475">
        <v>0</v>
      </c>
      <c r="NY349" s="475">
        <v>0</v>
      </c>
      <c r="NZ349" s="475">
        <v>1.715849679175806</v>
      </c>
      <c r="OA349" s="475">
        <v>2.0845555555252415E-2</v>
      </c>
      <c r="OB349" s="475">
        <v>0.19000000000000011</v>
      </c>
      <c r="OC349" s="475">
        <v>0.91848212179920408</v>
      </c>
      <c r="OD349" s="475">
        <v>3.1231884090269632E-16</v>
      </c>
      <c r="OE349" s="475">
        <v>2.515785720039853E-15</v>
      </c>
      <c r="OF349" s="475">
        <v>0.11999999880790704</v>
      </c>
      <c r="OG349" s="475">
        <v>9.3263939023017869E-2</v>
      </c>
      <c r="OH349" s="475">
        <v>0.43353239732111176</v>
      </c>
      <c r="OI349" s="475">
        <v>0.12</v>
      </c>
      <c r="OJ349" s="475">
        <v>5.7799999999999997E-2</v>
      </c>
      <c r="OK349" s="475">
        <v>6.8772599999999989E-2</v>
      </c>
      <c r="OL349" s="475">
        <v>0.90782129631141328</v>
      </c>
      <c r="OM349" s="475" t="s">
        <v>1395</v>
      </c>
      <c r="ON349" s="475">
        <v>1</v>
      </c>
      <c r="OO349" s="475">
        <v>338</v>
      </c>
      <c r="OP349" s="490"/>
      <c r="OQ349" s="491" t="s">
        <v>1395</v>
      </c>
      <c r="OR349" s="478" t="s">
        <v>1395</v>
      </c>
      <c r="OS349" s="479">
        <v>586562</v>
      </c>
      <c r="OT349" s="479">
        <v>2026</v>
      </c>
      <c r="OU349" s="479" t="s">
        <v>1395</v>
      </c>
      <c r="OV349" s="479" t="s">
        <v>1395</v>
      </c>
      <c r="OW349" s="479">
        <v>0</v>
      </c>
      <c r="OX349" s="479">
        <v>1</v>
      </c>
      <c r="OY349" s="480">
        <v>1</v>
      </c>
      <c r="OZ349" s="480">
        <v>0.90782129631141328</v>
      </c>
      <c r="PA349" s="481"/>
      <c r="PB349" s="482">
        <v>2.389016955050685</v>
      </c>
      <c r="PC349" s="483"/>
      <c r="PD349" s="478">
        <v>292.16029224692522</v>
      </c>
      <c r="PE349" s="479">
        <v>1.3132332158247849E-12</v>
      </c>
      <c r="PF349" s="479">
        <v>479.44513750910124</v>
      </c>
      <c r="PG349" s="480">
        <v>2.389016955050685</v>
      </c>
      <c r="PH349" s="483"/>
      <c r="PI349" s="478">
        <v>2.389016955050685</v>
      </c>
      <c r="PJ349" s="479">
        <v>179950</v>
      </c>
      <c r="PK349" s="479">
        <v>575</v>
      </c>
      <c r="PL349" s="479">
        <v>1.9618697275503028E-2</v>
      </c>
      <c r="PM349" s="484">
        <v>36</v>
      </c>
      <c r="PN349" s="479">
        <v>5004</v>
      </c>
      <c r="PO349" s="485">
        <v>2023</v>
      </c>
      <c r="PP349" s="479">
        <v>33</v>
      </c>
      <c r="PQ349" s="479">
        <v>0</v>
      </c>
      <c r="PR349" s="486" t="s">
        <v>2295</v>
      </c>
      <c r="PS349" s="486" t="s">
        <v>1595</v>
      </c>
      <c r="PT349" s="479">
        <v>1</v>
      </c>
      <c r="PU349" s="487" t="s">
        <v>2294</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row>
    <row r="350" spans="1:457" x14ac:dyDescent="0.35">
      <c r="A350" s="459" t="s">
        <v>2296</v>
      </c>
      <c r="B350" s="460">
        <v>2.408635652326188</v>
      </c>
      <c r="C350" s="488">
        <f>NPV(About!A$94,'H2 Data'!AE$2:BH$2)/30*AB350+B350</f>
        <v>3.7287397099547879</v>
      </c>
      <c r="D350" s="462" t="s">
        <v>1592</v>
      </c>
      <c r="E350" s="463" t="s">
        <v>2296</v>
      </c>
      <c r="F350" s="463" t="s">
        <v>1391</v>
      </c>
      <c r="G350" s="463" t="s">
        <v>1593</v>
      </c>
      <c r="H350" s="463" t="s">
        <v>2290</v>
      </c>
      <c r="I350" s="463" t="s">
        <v>1595</v>
      </c>
      <c r="J350" s="464">
        <v>2027</v>
      </c>
      <c r="K350" s="465">
        <v>575</v>
      </c>
      <c r="L350" s="466">
        <v>0.95</v>
      </c>
      <c r="M350" s="466">
        <v>2.3300000000000001E-2</v>
      </c>
      <c r="N350" s="466">
        <v>0.25</v>
      </c>
      <c r="O350" s="471">
        <v>0.12</v>
      </c>
      <c r="P350" s="465">
        <v>1</v>
      </c>
      <c r="Q350" s="465">
        <v>2</v>
      </c>
      <c r="R350" s="465">
        <v>30</v>
      </c>
      <c r="S350" s="467" t="s">
        <v>1395</v>
      </c>
      <c r="T350" s="468">
        <v>39978.000000000007</v>
      </c>
      <c r="U350" s="468">
        <v>394070</v>
      </c>
      <c r="V350" s="468">
        <v>137068</v>
      </c>
      <c r="W350" s="468">
        <v>27413</v>
      </c>
      <c r="X350" s="465">
        <v>0</v>
      </c>
      <c r="Y350" s="469" t="s">
        <v>2291</v>
      </c>
      <c r="Z350" s="470">
        <v>18.559999999999999</v>
      </c>
      <c r="AA350" s="469" t="s">
        <v>1397</v>
      </c>
      <c r="AB350" s="465">
        <v>8.9999999999999993E-3</v>
      </c>
      <c r="AC350" s="466">
        <v>0.7</v>
      </c>
      <c r="AD350" s="466">
        <v>0.7</v>
      </c>
      <c r="AE350" s="466">
        <v>0.7</v>
      </c>
      <c r="AF350" s="467" t="s">
        <v>1398</v>
      </c>
      <c r="AG350" s="465">
        <v>566</v>
      </c>
      <c r="AH350" s="465">
        <v>566</v>
      </c>
      <c r="AI350" s="465">
        <v>566</v>
      </c>
      <c r="AJ350" s="465">
        <v>30</v>
      </c>
      <c r="AK350" s="469" t="s">
        <v>1399</v>
      </c>
      <c r="AL350" s="466">
        <v>1</v>
      </c>
      <c r="AM350" s="466">
        <v>0</v>
      </c>
      <c r="AN350" s="469" t="s">
        <v>1400</v>
      </c>
      <c r="AO350" s="466"/>
      <c r="AP350" s="466"/>
      <c r="AQ350" s="466"/>
      <c r="AR350" s="466"/>
      <c r="AS350" s="466"/>
      <c r="AT350" s="466"/>
      <c r="AU350" s="466"/>
      <c r="AV350" s="466"/>
      <c r="AW350" s="466"/>
      <c r="AX350" s="466"/>
      <c r="AY350" s="466"/>
      <c r="AZ350" s="466"/>
      <c r="BA350" s="466"/>
      <c r="BB350" s="466"/>
      <c r="BC350" s="466"/>
      <c r="BD350" s="466"/>
      <c r="BE350" s="466"/>
      <c r="BF350" s="466"/>
      <c r="BG350" s="466"/>
      <c r="BH350" s="466"/>
      <c r="BI350" s="466"/>
      <c r="BJ350" s="466"/>
      <c r="BK350" s="466"/>
      <c r="BL350" s="466"/>
      <c r="BM350" s="466"/>
      <c r="BN350" s="466"/>
      <c r="BO350" s="466"/>
      <c r="BP350" s="466"/>
      <c r="BQ350" s="466"/>
      <c r="BR350" s="466"/>
      <c r="BS350" s="466"/>
      <c r="BT350" s="466"/>
      <c r="BU350" s="466"/>
      <c r="BV350" s="466"/>
      <c r="BW350" s="466"/>
      <c r="BX350" s="466"/>
      <c r="BY350" s="466"/>
      <c r="BZ350" s="466"/>
      <c r="CA350" s="466"/>
      <c r="CB350" s="466"/>
      <c r="CC350" s="466"/>
      <c r="CD350" s="466"/>
      <c r="CE350" s="466"/>
      <c r="CF350" s="466"/>
      <c r="CG350" s="466"/>
      <c r="CH350" s="466"/>
      <c r="CI350" s="466"/>
      <c r="CJ350" s="466"/>
      <c r="CK350" s="466"/>
      <c r="CL350" s="466"/>
      <c r="CM350" s="466"/>
      <c r="CN350" s="466"/>
      <c r="CO350" s="466"/>
      <c r="CP350" s="466"/>
      <c r="CQ350" s="466"/>
      <c r="CR350" s="466"/>
      <c r="CS350" s="466"/>
      <c r="CT350" s="466"/>
      <c r="CU350" s="466"/>
      <c r="CV350" s="466"/>
      <c r="CW350" s="466"/>
      <c r="CX350" s="466"/>
      <c r="CY350" s="466"/>
      <c r="CZ350" s="466"/>
      <c r="DA350" s="466"/>
      <c r="DB350" s="466"/>
      <c r="DC350" s="466"/>
      <c r="DD350" s="466"/>
      <c r="DE350" s="466"/>
      <c r="DF350" s="466"/>
      <c r="DG350" s="466"/>
      <c r="DH350" s="466"/>
      <c r="DI350" s="466"/>
      <c r="DJ350" s="466"/>
      <c r="DK350" s="466"/>
      <c r="DL350" s="466"/>
      <c r="DM350" s="466"/>
      <c r="DN350" s="466"/>
      <c r="DO350" s="466"/>
      <c r="DP350" s="466"/>
      <c r="DQ350" s="466"/>
      <c r="DR350" s="466"/>
      <c r="DS350" s="466"/>
      <c r="DT350" s="466"/>
      <c r="DU350" s="466"/>
      <c r="DV350" s="466"/>
      <c r="DW350" s="471"/>
      <c r="DX350" s="466"/>
      <c r="DY350" s="466"/>
      <c r="DZ350" s="466"/>
      <c r="EA350" s="466"/>
      <c r="EB350" s="466"/>
      <c r="EC350" s="466"/>
      <c r="ED350" s="466"/>
      <c r="EE350" s="466"/>
      <c r="EF350" s="466"/>
      <c r="EG350" s="466"/>
      <c r="EH350" s="466"/>
      <c r="EI350" s="466"/>
      <c r="EJ350" s="466"/>
      <c r="EK350" s="465"/>
      <c r="EL350" s="465"/>
      <c r="EM350" s="465"/>
      <c r="EN350" s="465"/>
      <c r="EO350" s="466"/>
      <c r="EP350" s="466"/>
      <c r="EQ350" s="466"/>
      <c r="ER350" s="465"/>
      <c r="ES350" s="465"/>
      <c r="ET350" s="465"/>
      <c r="EU350" s="465"/>
      <c r="EV350" s="465"/>
      <c r="EW350" s="467"/>
      <c r="EX350" s="467" t="s">
        <v>1401</v>
      </c>
      <c r="EY350" s="467">
        <v>0</v>
      </c>
      <c r="EZ350" s="467">
        <v>0</v>
      </c>
      <c r="FA350" s="467">
        <v>0</v>
      </c>
      <c r="FB350" s="469" t="s">
        <v>1402</v>
      </c>
      <c r="FC350" s="467">
        <v>62.117280000000001</v>
      </c>
      <c r="FD350" s="469" t="s">
        <v>2292</v>
      </c>
      <c r="FE350" s="467">
        <v>1589.991</v>
      </c>
      <c r="FF350" s="469" t="s">
        <v>1404</v>
      </c>
      <c r="FG350" s="467">
        <v>0</v>
      </c>
      <c r="FH350" s="469" t="s">
        <v>1405</v>
      </c>
      <c r="FI350" s="467">
        <v>0</v>
      </c>
      <c r="FJ350" s="469" t="s">
        <v>1405</v>
      </c>
      <c r="FK350" s="467">
        <v>0</v>
      </c>
      <c r="FL350" s="472">
        <v>0</v>
      </c>
      <c r="FM350" s="473">
        <v>0</v>
      </c>
      <c r="FN350" s="473">
        <v>0</v>
      </c>
      <c r="FO350" s="473">
        <v>0</v>
      </c>
      <c r="FP350" s="473">
        <v>0</v>
      </c>
      <c r="FQ350" s="473">
        <v>0</v>
      </c>
      <c r="FR350" s="473">
        <v>0</v>
      </c>
      <c r="FS350" s="473">
        <v>0</v>
      </c>
      <c r="FT350" s="473">
        <v>0</v>
      </c>
      <c r="FU350" s="473">
        <v>0</v>
      </c>
      <c r="FV350" s="473">
        <v>0</v>
      </c>
      <c r="FW350" s="473">
        <v>0</v>
      </c>
      <c r="FX350" s="473">
        <v>0</v>
      </c>
      <c r="FY350" s="473">
        <v>0</v>
      </c>
      <c r="FZ350" s="473">
        <v>0</v>
      </c>
      <c r="GA350" s="473">
        <v>0</v>
      </c>
      <c r="GB350" s="473">
        <v>0</v>
      </c>
      <c r="GC350" s="473">
        <v>0</v>
      </c>
      <c r="GD350" s="473">
        <v>0</v>
      </c>
      <c r="GE350" s="473">
        <v>0</v>
      </c>
      <c r="GF350" s="473">
        <v>0</v>
      </c>
      <c r="GG350" s="473">
        <v>0</v>
      </c>
      <c r="GH350" s="473">
        <v>0</v>
      </c>
      <c r="GI350" s="473">
        <v>0</v>
      </c>
      <c r="GJ350" s="473">
        <v>0</v>
      </c>
      <c r="GK350" s="473">
        <v>0</v>
      </c>
      <c r="GL350" s="473">
        <v>0</v>
      </c>
      <c r="GM350" s="473">
        <v>0</v>
      </c>
      <c r="GN350" s="473">
        <v>0</v>
      </c>
      <c r="GO350" s="473">
        <v>0</v>
      </c>
      <c r="GP350" s="473">
        <v>0</v>
      </c>
      <c r="GQ350" s="473">
        <v>0</v>
      </c>
      <c r="GR350" s="473">
        <v>0</v>
      </c>
      <c r="GS350" s="473">
        <v>0</v>
      </c>
      <c r="GT350" s="473">
        <v>0</v>
      </c>
      <c r="GU350" s="473">
        <v>0</v>
      </c>
      <c r="GV350" s="473">
        <v>0</v>
      </c>
      <c r="GW350" s="473">
        <v>0</v>
      </c>
      <c r="GX350" s="473">
        <v>0</v>
      </c>
      <c r="GY350" s="473">
        <v>0</v>
      </c>
      <c r="GZ350" s="473">
        <v>0</v>
      </c>
      <c r="HA350" s="473">
        <v>0</v>
      </c>
      <c r="HB350" s="473">
        <v>0</v>
      </c>
      <c r="HC350" s="473">
        <v>0</v>
      </c>
      <c r="HD350" s="473">
        <v>0</v>
      </c>
      <c r="HE350" s="473">
        <v>0</v>
      </c>
      <c r="HF350" s="473">
        <v>0</v>
      </c>
      <c r="HG350" s="473">
        <v>0</v>
      </c>
      <c r="HH350" s="473">
        <v>0</v>
      </c>
      <c r="HI350" s="473">
        <v>0</v>
      </c>
      <c r="HJ350" s="473">
        <v>0</v>
      </c>
      <c r="HK350" s="473">
        <v>0</v>
      </c>
      <c r="HL350" s="473">
        <v>0</v>
      </c>
      <c r="HM350" s="473">
        <v>0</v>
      </c>
      <c r="HN350" s="473">
        <v>0</v>
      </c>
      <c r="HO350" s="473">
        <v>0</v>
      </c>
      <c r="HP350" s="473">
        <v>0</v>
      </c>
      <c r="HQ350" s="473">
        <v>0</v>
      </c>
      <c r="HR350" s="473">
        <v>0</v>
      </c>
      <c r="HS350" s="473">
        <v>0</v>
      </c>
      <c r="HT350" s="473">
        <v>0</v>
      </c>
      <c r="HU350" s="473">
        <v>0</v>
      </c>
      <c r="HV350" s="473">
        <v>0</v>
      </c>
      <c r="HW350" s="473">
        <v>0</v>
      </c>
      <c r="HX350" s="473">
        <v>0</v>
      </c>
      <c r="HY350" s="473">
        <v>0</v>
      </c>
      <c r="HZ350" s="473">
        <v>0</v>
      </c>
      <c r="IA350" s="473">
        <v>0</v>
      </c>
      <c r="IB350" s="473">
        <v>0</v>
      </c>
      <c r="IC350" s="473">
        <v>0</v>
      </c>
      <c r="ID350" s="473">
        <v>0</v>
      </c>
      <c r="IE350" s="473">
        <v>0</v>
      </c>
      <c r="IF350" s="473">
        <v>0</v>
      </c>
      <c r="IG350" s="473">
        <v>0</v>
      </c>
      <c r="IH350" s="473">
        <v>0</v>
      </c>
      <c r="II350" s="473">
        <v>0</v>
      </c>
      <c r="IJ350" s="473">
        <v>0</v>
      </c>
      <c r="IK350" s="473">
        <v>0</v>
      </c>
      <c r="IL350" s="473">
        <v>0</v>
      </c>
      <c r="IM350" s="473">
        <v>0</v>
      </c>
      <c r="IN350" s="473">
        <v>0</v>
      </c>
      <c r="IO350" s="473">
        <v>0</v>
      </c>
      <c r="IP350" s="473">
        <v>0</v>
      </c>
      <c r="IQ350" s="473">
        <v>0</v>
      </c>
      <c r="IR350" s="473">
        <v>0</v>
      </c>
      <c r="IS350" s="473">
        <v>0</v>
      </c>
      <c r="IT350" s="473">
        <v>0</v>
      </c>
      <c r="IU350" s="473">
        <v>0</v>
      </c>
      <c r="IV350" s="473">
        <v>0</v>
      </c>
      <c r="IW350" s="473">
        <v>0</v>
      </c>
      <c r="IX350" s="473">
        <v>0</v>
      </c>
      <c r="IY350" s="473">
        <v>0</v>
      </c>
      <c r="IZ350" s="473">
        <v>0</v>
      </c>
      <c r="JA350" s="473">
        <v>0</v>
      </c>
      <c r="JB350" s="473">
        <v>0</v>
      </c>
      <c r="JC350" s="473">
        <v>0</v>
      </c>
      <c r="JD350" s="473">
        <v>0</v>
      </c>
      <c r="JE350" s="473">
        <v>0</v>
      </c>
      <c r="JF350" s="473">
        <v>0</v>
      </c>
      <c r="JG350" s="473">
        <v>0</v>
      </c>
      <c r="JH350" s="473">
        <v>0</v>
      </c>
      <c r="JI350" s="467" t="s">
        <v>1416</v>
      </c>
      <c r="JJ350" s="467" t="s">
        <v>1416</v>
      </c>
      <c r="JK350" s="395"/>
      <c r="JL350" s="395"/>
      <c r="JM350" s="395"/>
      <c r="JN350" s="395"/>
      <c r="JO350" s="395"/>
      <c r="JP350" s="395"/>
      <c r="JQ350" s="395"/>
      <c r="JR350" s="395"/>
      <c r="JS350" s="395"/>
      <c r="JT350" s="395"/>
      <c r="JU350" s="395"/>
      <c r="JV350" s="395"/>
      <c r="JW350" s="395"/>
      <c r="JX350" s="395"/>
      <c r="JY350" s="395"/>
      <c r="JZ350" s="395"/>
      <c r="KA350" s="395"/>
      <c r="KB350" s="395"/>
      <c r="KC350" s="395"/>
      <c r="KD350" s="395"/>
      <c r="KE350" s="395"/>
      <c r="KF350" s="395"/>
      <c r="KG350" s="395"/>
      <c r="KH350" s="395"/>
      <c r="KI350" s="395"/>
      <c r="KJ350" s="395"/>
      <c r="KK350" s="395"/>
      <c r="KL350" s="395"/>
      <c r="KM350" s="395"/>
      <c r="KN350" s="395"/>
      <c r="KO350" s="395"/>
      <c r="KP350" s="395"/>
      <c r="KQ350" s="395"/>
      <c r="KR350" s="395"/>
      <c r="KS350" s="395"/>
      <c r="KT350" s="395"/>
      <c r="KU350" s="395"/>
      <c r="KV350" s="395"/>
      <c r="KW350" s="395"/>
      <c r="KX350" s="395"/>
      <c r="KY350" s="395"/>
      <c r="KZ350" s="395"/>
      <c r="LA350" s="395"/>
      <c r="LB350" s="395"/>
      <c r="LC350" s="395"/>
      <c r="LD350" s="395"/>
      <c r="LE350" s="395"/>
      <c r="LF350" s="395"/>
      <c r="LG350" s="395"/>
      <c r="LH350" s="395"/>
      <c r="LI350" s="395"/>
      <c r="LJ350" s="395"/>
      <c r="LK350" s="395"/>
      <c r="LL350" s="395"/>
      <c r="LM350" s="395"/>
      <c r="LN350" s="395"/>
      <c r="LO350" s="395"/>
      <c r="LP350" s="395"/>
      <c r="LQ350" s="395"/>
      <c r="LR350" s="395"/>
      <c r="LS350" s="395"/>
      <c r="LT350" s="395"/>
      <c r="LU350" s="395"/>
      <c r="LV350" s="395"/>
      <c r="LW350" s="395"/>
      <c r="LX350" s="395"/>
      <c r="LY350" s="395"/>
      <c r="LZ350" s="395"/>
      <c r="MA350" s="395"/>
      <c r="MB350" s="395"/>
      <c r="MC350" s="395"/>
      <c r="MD350" s="395"/>
      <c r="ME350" s="395"/>
      <c r="MF350" s="395"/>
      <c r="MG350" s="395"/>
      <c r="MH350" s="395"/>
      <c r="MI350" s="395"/>
      <c r="MJ350" s="395"/>
      <c r="MK350" s="395"/>
      <c r="ML350" s="395"/>
      <c r="MM350" s="395"/>
      <c r="MN350" s="395"/>
      <c r="MO350" s="395"/>
      <c r="MP350" s="395"/>
      <c r="MQ350" s="395"/>
      <c r="MR350" s="395"/>
      <c r="MS350" s="395"/>
      <c r="MT350" s="395"/>
      <c r="MU350" s="395"/>
      <c r="MV350" s="395"/>
      <c r="MW350" s="395"/>
      <c r="MX350" s="395"/>
      <c r="MY350" s="395"/>
      <c r="MZ350" s="395"/>
      <c r="NA350" s="395"/>
      <c r="NB350" s="395"/>
      <c r="NC350" s="395"/>
      <c r="ND350" s="395"/>
      <c r="NE350" s="395"/>
      <c r="NF350" s="395"/>
      <c r="NG350" s="489"/>
      <c r="NH350" s="475">
        <v>2.408635652326188</v>
      </c>
      <c r="NI350" s="475">
        <v>20.044665898658536</v>
      </c>
      <c r="NJ350" s="475">
        <v>2.3410182048869692</v>
      </c>
      <c r="NK350" s="475">
        <v>4637.074943999999</v>
      </c>
      <c r="NL350" s="475">
        <v>15.184109921846593</v>
      </c>
      <c r="NM350" s="475">
        <v>0.137068</v>
      </c>
      <c r="NN350" s="475">
        <v>0.39406999999999998</v>
      </c>
      <c r="NO350" s="475">
        <v>3.9978000000000007E-2</v>
      </c>
      <c r="NP350" s="475">
        <v>3.2422286535904773E-2</v>
      </c>
      <c r="NQ350" s="475">
        <v>0.44006862001057756</v>
      </c>
      <c r="NR350" s="475">
        <v>1.1180163119366242</v>
      </c>
      <c r="NS350" s="475">
        <v>0</v>
      </c>
      <c r="NT350" s="475">
        <v>10.472128989753084</v>
      </c>
      <c r="NU350" s="475">
        <v>0.38334787157613676</v>
      </c>
      <c r="NV350" s="475">
        <v>0</v>
      </c>
      <c r="NW350" s="475">
        <v>0.44990260220021222</v>
      </c>
      <c r="NX350" s="475">
        <v>0</v>
      </c>
      <c r="NY350" s="475">
        <v>0</v>
      </c>
      <c r="NZ350" s="475">
        <v>1.6846849532981456</v>
      </c>
      <c r="OA350" s="475">
        <v>2.0399494949639344E-2</v>
      </c>
      <c r="OB350" s="475">
        <v>0.19000000000000011</v>
      </c>
      <c r="OC350" s="475">
        <v>0.8827129635056904</v>
      </c>
      <c r="OD350" s="475">
        <v>-1.9495672954636151E-15</v>
      </c>
      <c r="OE350" s="475">
        <v>-1.5704123222307135E-14</v>
      </c>
      <c r="OF350" s="475">
        <v>0.11999999880790704</v>
      </c>
      <c r="OG350" s="475">
        <v>9.2310932278633143E-2</v>
      </c>
      <c r="OH350" s="475">
        <v>0.41627999471933369</v>
      </c>
      <c r="OI350" s="475">
        <v>0.12</v>
      </c>
      <c r="OJ350" s="475">
        <v>5.6599999999999998E-2</v>
      </c>
      <c r="OK350" s="475">
        <v>6.8092199999999992E-2</v>
      </c>
      <c r="OL350" s="475">
        <v>0.9024189010983974</v>
      </c>
      <c r="OM350" s="475" t="s">
        <v>1395</v>
      </c>
      <c r="ON350" s="475">
        <v>1</v>
      </c>
      <c r="OO350" s="475">
        <v>339</v>
      </c>
      <c r="OP350" s="490"/>
      <c r="OQ350" s="491" t="s">
        <v>1395</v>
      </c>
      <c r="OR350" s="478" t="s">
        <v>1395</v>
      </c>
      <c r="OS350" s="479">
        <v>598529</v>
      </c>
      <c r="OT350" s="479">
        <v>2027</v>
      </c>
      <c r="OU350" s="479" t="s">
        <v>1395</v>
      </c>
      <c r="OV350" s="479" t="s">
        <v>1395</v>
      </c>
      <c r="OW350" s="479">
        <v>0</v>
      </c>
      <c r="OX350" s="479">
        <v>1</v>
      </c>
      <c r="OY350" s="480">
        <v>1</v>
      </c>
      <c r="OZ350" s="480">
        <v>0.88963711370723741</v>
      </c>
      <c r="PA350" s="481"/>
      <c r="PB350" s="482">
        <v>2.408635652326188</v>
      </c>
      <c r="PC350" s="483"/>
      <c r="PD350" s="478">
        <v>296.34687704383458</v>
      </c>
      <c r="PE350" s="479">
        <v>-8.1487261320682304E-12</v>
      </c>
      <c r="PF350" s="479">
        <v>458.03169594446604</v>
      </c>
      <c r="PG350" s="480">
        <v>2.408635652326188</v>
      </c>
      <c r="PH350" s="483"/>
      <c r="PI350" s="478">
        <v>2.408635652326188</v>
      </c>
      <c r="PJ350" s="479">
        <v>180525</v>
      </c>
      <c r="PK350" s="479">
        <v>575</v>
      </c>
      <c r="PL350" s="479">
        <v>4.4396443848953915E-2</v>
      </c>
      <c r="PM350" s="484">
        <v>36</v>
      </c>
      <c r="PN350" s="479">
        <v>4968</v>
      </c>
      <c r="PO350" s="485">
        <v>2024</v>
      </c>
      <c r="PP350" s="479">
        <v>33</v>
      </c>
      <c r="PQ350" s="479">
        <v>0</v>
      </c>
      <c r="PR350" s="486" t="s">
        <v>2297</v>
      </c>
      <c r="PS350" s="486" t="s">
        <v>1595</v>
      </c>
      <c r="PT350" s="479">
        <v>1</v>
      </c>
      <c r="PU350" s="487" t="s">
        <v>2296</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row>
    <row r="351" spans="1:457" x14ac:dyDescent="0.35">
      <c r="A351" s="459" t="s">
        <v>2298</v>
      </c>
      <c r="B351" s="460">
        <v>2.453032096175142</v>
      </c>
      <c r="C351" s="488">
        <f>NPV(About!A$94,'H2 Data'!AE$2:BH$2)/30*AB351+B351</f>
        <v>3.7731361538037418</v>
      </c>
      <c r="D351" s="462" t="s">
        <v>1592</v>
      </c>
      <c r="E351" s="463" t="s">
        <v>2298</v>
      </c>
      <c r="F351" s="463" t="s">
        <v>1391</v>
      </c>
      <c r="G351" s="463" t="s">
        <v>1593</v>
      </c>
      <c r="H351" s="463" t="s">
        <v>2290</v>
      </c>
      <c r="I351" s="463" t="s">
        <v>1595</v>
      </c>
      <c r="J351" s="464">
        <v>2028</v>
      </c>
      <c r="K351" s="465">
        <v>575</v>
      </c>
      <c r="L351" s="466">
        <v>0.95</v>
      </c>
      <c r="M351" s="466">
        <v>2.3300000000000001E-2</v>
      </c>
      <c r="N351" s="466">
        <v>0.25</v>
      </c>
      <c r="O351" s="471">
        <v>0.12</v>
      </c>
      <c r="P351" s="465">
        <v>1</v>
      </c>
      <c r="Q351" s="465">
        <v>2</v>
      </c>
      <c r="R351" s="465">
        <v>30</v>
      </c>
      <c r="S351" s="467" t="s">
        <v>1395</v>
      </c>
      <c r="T351" s="468">
        <v>40782</v>
      </c>
      <c r="U351" s="468">
        <v>401989.99999999994</v>
      </c>
      <c r="V351" s="468">
        <v>139822.99999999997</v>
      </c>
      <c r="W351" s="468">
        <v>27964</v>
      </c>
      <c r="X351" s="465">
        <v>0</v>
      </c>
      <c r="Y351" s="469" t="s">
        <v>2291</v>
      </c>
      <c r="Z351" s="470">
        <v>18.559999999999999</v>
      </c>
      <c r="AA351" s="469" t="s">
        <v>1397</v>
      </c>
      <c r="AB351" s="465">
        <v>8.9999999999999993E-3</v>
      </c>
      <c r="AC351" s="466">
        <v>0.7</v>
      </c>
      <c r="AD351" s="466">
        <v>0.7</v>
      </c>
      <c r="AE351" s="466">
        <v>0.7</v>
      </c>
      <c r="AF351" s="467" t="s">
        <v>1398</v>
      </c>
      <c r="AG351" s="465">
        <v>558</v>
      </c>
      <c r="AH351" s="465">
        <v>558</v>
      </c>
      <c r="AI351" s="465">
        <v>558</v>
      </c>
      <c r="AJ351" s="465">
        <v>30</v>
      </c>
      <c r="AK351" s="469" t="s">
        <v>1399</v>
      </c>
      <c r="AL351" s="466">
        <v>1</v>
      </c>
      <c r="AM351" s="466">
        <v>0</v>
      </c>
      <c r="AN351" s="469" t="s">
        <v>1400</v>
      </c>
      <c r="AO351" s="466"/>
      <c r="AP351" s="466"/>
      <c r="AQ351" s="466"/>
      <c r="AR351" s="466"/>
      <c r="AS351" s="466"/>
      <c r="AT351" s="466"/>
      <c r="AU351" s="466"/>
      <c r="AV351" s="466"/>
      <c r="AW351" s="466"/>
      <c r="AX351" s="466"/>
      <c r="AY351" s="466"/>
      <c r="AZ351" s="466"/>
      <c r="BA351" s="466"/>
      <c r="BB351" s="466"/>
      <c r="BC351" s="466"/>
      <c r="BD351" s="466"/>
      <c r="BE351" s="466"/>
      <c r="BF351" s="466"/>
      <c r="BG351" s="466"/>
      <c r="BH351" s="466"/>
      <c r="BI351" s="466"/>
      <c r="BJ351" s="466"/>
      <c r="BK351" s="466"/>
      <c r="BL351" s="466"/>
      <c r="BM351" s="466"/>
      <c r="BN351" s="466"/>
      <c r="BO351" s="466"/>
      <c r="BP351" s="466"/>
      <c r="BQ351" s="466"/>
      <c r="BR351" s="466"/>
      <c r="BS351" s="466"/>
      <c r="BT351" s="466"/>
      <c r="BU351" s="466"/>
      <c r="BV351" s="466"/>
      <c r="BW351" s="466"/>
      <c r="BX351" s="466"/>
      <c r="BY351" s="466"/>
      <c r="BZ351" s="466"/>
      <c r="CA351" s="466"/>
      <c r="CB351" s="466"/>
      <c r="CC351" s="466"/>
      <c r="CD351" s="466"/>
      <c r="CE351" s="466"/>
      <c r="CF351" s="466"/>
      <c r="CG351" s="466"/>
      <c r="CH351" s="466"/>
      <c r="CI351" s="466"/>
      <c r="CJ351" s="466"/>
      <c r="CK351" s="466"/>
      <c r="CL351" s="466"/>
      <c r="CM351" s="466"/>
      <c r="CN351" s="466"/>
      <c r="CO351" s="466"/>
      <c r="CP351" s="466"/>
      <c r="CQ351" s="466"/>
      <c r="CR351" s="466"/>
      <c r="CS351" s="466"/>
      <c r="CT351" s="466"/>
      <c r="CU351" s="466"/>
      <c r="CV351" s="466"/>
      <c r="CW351" s="466"/>
      <c r="CX351" s="466"/>
      <c r="CY351" s="466"/>
      <c r="CZ351" s="466"/>
      <c r="DA351" s="466"/>
      <c r="DB351" s="466"/>
      <c r="DC351" s="466"/>
      <c r="DD351" s="466"/>
      <c r="DE351" s="466"/>
      <c r="DF351" s="466"/>
      <c r="DG351" s="466"/>
      <c r="DH351" s="466"/>
      <c r="DI351" s="466"/>
      <c r="DJ351" s="466"/>
      <c r="DK351" s="466"/>
      <c r="DL351" s="466"/>
      <c r="DM351" s="466"/>
      <c r="DN351" s="466"/>
      <c r="DO351" s="466"/>
      <c r="DP351" s="466"/>
      <c r="DQ351" s="466"/>
      <c r="DR351" s="466"/>
      <c r="DS351" s="466"/>
      <c r="DT351" s="466"/>
      <c r="DU351" s="466"/>
      <c r="DV351" s="466"/>
      <c r="DW351" s="471"/>
      <c r="DX351" s="466"/>
      <c r="DY351" s="466"/>
      <c r="DZ351" s="466"/>
      <c r="EA351" s="466"/>
      <c r="EB351" s="466"/>
      <c r="EC351" s="466"/>
      <c r="ED351" s="466"/>
      <c r="EE351" s="466"/>
      <c r="EF351" s="466"/>
      <c r="EG351" s="466"/>
      <c r="EH351" s="466"/>
      <c r="EI351" s="466"/>
      <c r="EJ351" s="466"/>
      <c r="EK351" s="465"/>
      <c r="EL351" s="465"/>
      <c r="EM351" s="465"/>
      <c r="EN351" s="465"/>
      <c r="EO351" s="466"/>
      <c r="EP351" s="466"/>
      <c r="EQ351" s="466"/>
      <c r="ER351" s="465"/>
      <c r="ES351" s="465"/>
      <c r="ET351" s="465"/>
      <c r="EU351" s="465"/>
      <c r="EV351" s="465"/>
      <c r="EW351" s="467"/>
      <c r="EX351" s="467" t="s">
        <v>1401</v>
      </c>
      <c r="EY351" s="467">
        <v>0</v>
      </c>
      <c r="EZ351" s="467">
        <v>0</v>
      </c>
      <c r="FA351" s="467">
        <v>0</v>
      </c>
      <c r="FB351" s="469" t="s">
        <v>1402</v>
      </c>
      <c r="FC351" s="467">
        <v>62.117280000000001</v>
      </c>
      <c r="FD351" s="469" t="s">
        <v>2292</v>
      </c>
      <c r="FE351" s="467">
        <v>1589.991</v>
      </c>
      <c r="FF351" s="469" t="s">
        <v>1404</v>
      </c>
      <c r="FG351" s="467">
        <v>0</v>
      </c>
      <c r="FH351" s="469" t="s">
        <v>1405</v>
      </c>
      <c r="FI351" s="467">
        <v>0</v>
      </c>
      <c r="FJ351" s="469" t="s">
        <v>1405</v>
      </c>
      <c r="FK351" s="467">
        <v>0</v>
      </c>
      <c r="FL351" s="472">
        <v>0</v>
      </c>
      <c r="FM351" s="473">
        <v>0</v>
      </c>
      <c r="FN351" s="473">
        <v>0</v>
      </c>
      <c r="FO351" s="473">
        <v>0</v>
      </c>
      <c r="FP351" s="473">
        <v>0</v>
      </c>
      <c r="FQ351" s="473">
        <v>0</v>
      </c>
      <c r="FR351" s="473">
        <v>0</v>
      </c>
      <c r="FS351" s="473">
        <v>0</v>
      </c>
      <c r="FT351" s="473">
        <v>0</v>
      </c>
      <c r="FU351" s="473">
        <v>0</v>
      </c>
      <c r="FV351" s="473">
        <v>0</v>
      </c>
      <c r="FW351" s="473">
        <v>0</v>
      </c>
      <c r="FX351" s="473">
        <v>0</v>
      </c>
      <c r="FY351" s="473">
        <v>0</v>
      </c>
      <c r="FZ351" s="473">
        <v>0</v>
      </c>
      <c r="GA351" s="473">
        <v>0</v>
      </c>
      <c r="GB351" s="473">
        <v>0</v>
      </c>
      <c r="GC351" s="473">
        <v>0</v>
      </c>
      <c r="GD351" s="473">
        <v>0</v>
      </c>
      <c r="GE351" s="473">
        <v>0</v>
      </c>
      <c r="GF351" s="473">
        <v>0</v>
      </c>
      <c r="GG351" s="473">
        <v>0</v>
      </c>
      <c r="GH351" s="473">
        <v>0</v>
      </c>
      <c r="GI351" s="473">
        <v>0</v>
      </c>
      <c r="GJ351" s="473">
        <v>0</v>
      </c>
      <c r="GK351" s="473">
        <v>0</v>
      </c>
      <c r="GL351" s="473">
        <v>0</v>
      </c>
      <c r="GM351" s="473">
        <v>0</v>
      </c>
      <c r="GN351" s="473">
        <v>0</v>
      </c>
      <c r="GO351" s="473">
        <v>0</v>
      </c>
      <c r="GP351" s="473">
        <v>0</v>
      </c>
      <c r="GQ351" s="473">
        <v>0</v>
      </c>
      <c r="GR351" s="473">
        <v>0</v>
      </c>
      <c r="GS351" s="473">
        <v>0</v>
      </c>
      <c r="GT351" s="473">
        <v>0</v>
      </c>
      <c r="GU351" s="473">
        <v>0</v>
      </c>
      <c r="GV351" s="473">
        <v>0</v>
      </c>
      <c r="GW351" s="473">
        <v>0</v>
      </c>
      <c r="GX351" s="473">
        <v>0</v>
      </c>
      <c r="GY351" s="473">
        <v>0</v>
      </c>
      <c r="GZ351" s="473">
        <v>0</v>
      </c>
      <c r="HA351" s="473">
        <v>0</v>
      </c>
      <c r="HB351" s="473">
        <v>0</v>
      </c>
      <c r="HC351" s="473">
        <v>0</v>
      </c>
      <c r="HD351" s="473">
        <v>0</v>
      </c>
      <c r="HE351" s="473">
        <v>0</v>
      </c>
      <c r="HF351" s="473">
        <v>0</v>
      </c>
      <c r="HG351" s="473">
        <v>0</v>
      </c>
      <c r="HH351" s="473">
        <v>0</v>
      </c>
      <c r="HI351" s="473">
        <v>0</v>
      </c>
      <c r="HJ351" s="473">
        <v>0</v>
      </c>
      <c r="HK351" s="473">
        <v>0</v>
      </c>
      <c r="HL351" s="473">
        <v>0</v>
      </c>
      <c r="HM351" s="473">
        <v>0</v>
      </c>
      <c r="HN351" s="473">
        <v>0</v>
      </c>
      <c r="HO351" s="473">
        <v>0</v>
      </c>
      <c r="HP351" s="473">
        <v>0</v>
      </c>
      <c r="HQ351" s="473">
        <v>0</v>
      </c>
      <c r="HR351" s="473">
        <v>0</v>
      </c>
      <c r="HS351" s="473">
        <v>0</v>
      </c>
      <c r="HT351" s="473">
        <v>0</v>
      </c>
      <c r="HU351" s="473">
        <v>0</v>
      </c>
      <c r="HV351" s="473">
        <v>0</v>
      </c>
      <c r="HW351" s="473">
        <v>0</v>
      </c>
      <c r="HX351" s="473">
        <v>0</v>
      </c>
      <c r="HY351" s="473">
        <v>0</v>
      </c>
      <c r="HZ351" s="473">
        <v>0</v>
      </c>
      <c r="IA351" s="473">
        <v>0</v>
      </c>
      <c r="IB351" s="473">
        <v>0</v>
      </c>
      <c r="IC351" s="473">
        <v>0</v>
      </c>
      <c r="ID351" s="473">
        <v>0</v>
      </c>
      <c r="IE351" s="473">
        <v>0</v>
      </c>
      <c r="IF351" s="473">
        <v>0</v>
      </c>
      <c r="IG351" s="473">
        <v>0</v>
      </c>
      <c r="IH351" s="473">
        <v>0</v>
      </c>
      <c r="II351" s="473">
        <v>0</v>
      </c>
      <c r="IJ351" s="473">
        <v>0</v>
      </c>
      <c r="IK351" s="473">
        <v>0</v>
      </c>
      <c r="IL351" s="473">
        <v>0</v>
      </c>
      <c r="IM351" s="473">
        <v>0</v>
      </c>
      <c r="IN351" s="473">
        <v>0</v>
      </c>
      <c r="IO351" s="473">
        <v>0</v>
      </c>
      <c r="IP351" s="473">
        <v>0</v>
      </c>
      <c r="IQ351" s="473">
        <v>0</v>
      </c>
      <c r="IR351" s="473">
        <v>0</v>
      </c>
      <c r="IS351" s="473">
        <v>0</v>
      </c>
      <c r="IT351" s="473">
        <v>0</v>
      </c>
      <c r="IU351" s="473">
        <v>0</v>
      </c>
      <c r="IV351" s="473">
        <v>0</v>
      </c>
      <c r="IW351" s="473">
        <v>0</v>
      </c>
      <c r="IX351" s="473">
        <v>0</v>
      </c>
      <c r="IY351" s="473">
        <v>0</v>
      </c>
      <c r="IZ351" s="473">
        <v>0</v>
      </c>
      <c r="JA351" s="473">
        <v>0</v>
      </c>
      <c r="JB351" s="473">
        <v>0</v>
      </c>
      <c r="JC351" s="473">
        <v>0</v>
      </c>
      <c r="JD351" s="473">
        <v>0</v>
      </c>
      <c r="JE351" s="473">
        <v>0</v>
      </c>
      <c r="JF351" s="473">
        <v>0</v>
      </c>
      <c r="JG351" s="473">
        <v>0</v>
      </c>
      <c r="JH351" s="473">
        <v>0</v>
      </c>
      <c r="JI351" s="467" t="s">
        <v>1416</v>
      </c>
      <c r="JJ351" s="467" t="s">
        <v>1416</v>
      </c>
      <c r="JK351" s="395"/>
      <c r="JL351" s="395"/>
      <c r="JM351" s="395"/>
      <c r="JN351" s="395"/>
      <c r="JO351" s="395"/>
      <c r="JP351" s="395"/>
      <c r="JQ351" s="395"/>
      <c r="JR351" s="395"/>
      <c r="JS351" s="395"/>
      <c r="JT351" s="395"/>
      <c r="JU351" s="395"/>
      <c r="JV351" s="395"/>
      <c r="JW351" s="395"/>
      <c r="JX351" s="395"/>
      <c r="JY351" s="395"/>
      <c r="JZ351" s="395"/>
      <c r="KA351" s="395"/>
      <c r="KB351" s="395"/>
      <c r="KC351" s="395"/>
      <c r="KD351" s="395"/>
      <c r="KE351" s="395"/>
      <c r="KF351" s="395"/>
      <c r="KG351" s="395"/>
      <c r="KH351" s="395"/>
      <c r="KI351" s="395"/>
      <c r="KJ351" s="395"/>
      <c r="KK351" s="395"/>
      <c r="KL351" s="395"/>
      <c r="KM351" s="395"/>
      <c r="KN351" s="395"/>
      <c r="KO351" s="395"/>
      <c r="KP351" s="395"/>
      <c r="KQ351" s="395"/>
      <c r="KR351" s="395"/>
      <c r="KS351" s="395"/>
      <c r="KT351" s="395"/>
      <c r="KU351" s="395"/>
      <c r="KV351" s="395"/>
      <c r="KW351" s="395"/>
      <c r="KX351" s="395"/>
      <c r="KY351" s="395"/>
      <c r="KZ351" s="395"/>
      <c r="LA351" s="395"/>
      <c r="LB351" s="395"/>
      <c r="LC351" s="395"/>
      <c r="LD351" s="395"/>
      <c r="LE351" s="395"/>
      <c r="LF351" s="395"/>
      <c r="LG351" s="395"/>
      <c r="LH351" s="395"/>
      <c r="LI351" s="395"/>
      <c r="LJ351" s="395"/>
      <c r="LK351" s="395"/>
      <c r="LL351" s="395"/>
      <c r="LM351" s="395"/>
      <c r="LN351" s="395"/>
      <c r="LO351" s="395"/>
      <c r="LP351" s="395"/>
      <c r="LQ351" s="395"/>
      <c r="LR351" s="395"/>
      <c r="LS351" s="395"/>
      <c r="LT351" s="395"/>
      <c r="LU351" s="395"/>
      <c r="LV351" s="395"/>
      <c r="LW351" s="395"/>
      <c r="LX351" s="395"/>
      <c r="LY351" s="395"/>
      <c r="LZ351" s="395"/>
      <c r="MA351" s="395"/>
      <c r="MB351" s="395"/>
      <c r="MC351" s="395"/>
      <c r="MD351" s="395"/>
      <c r="ME351" s="395"/>
      <c r="MF351" s="395"/>
      <c r="MG351" s="395"/>
      <c r="MH351" s="395"/>
      <c r="MI351" s="395"/>
      <c r="MJ351" s="395"/>
      <c r="MK351" s="395"/>
      <c r="ML351" s="395"/>
      <c r="MM351" s="395"/>
      <c r="MN351" s="395"/>
      <c r="MO351" s="395"/>
      <c r="MP351" s="395"/>
      <c r="MQ351" s="395"/>
      <c r="MR351" s="395"/>
      <c r="MS351" s="395"/>
      <c r="MT351" s="395"/>
      <c r="MU351" s="395"/>
      <c r="MV351" s="395"/>
      <c r="MW351" s="395"/>
      <c r="MX351" s="395"/>
      <c r="MY351" s="395"/>
      <c r="MZ351" s="395"/>
      <c r="NA351" s="395"/>
      <c r="NB351" s="395"/>
      <c r="NC351" s="395"/>
      <c r="ND351" s="395"/>
      <c r="NE351" s="395"/>
      <c r="NF351" s="395"/>
      <c r="NG351" s="489"/>
      <c r="NH351" s="475">
        <v>2.453032096175142</v>
      </c>
      <c r="NI351" s="475">
        <v>20.414133104369533</v>
      </c>
      <c r="NJ351" s="475">
        <v>2.3784469470476135</v>
      </c>
      <c r="NK351" s="475">
        <v>4637.074943999999</v>
      </c>
      <c r="NL351" s="475">
        <v>15.463752433087036</v>
      </c>
      <c r="NM351" s="475">
        <v>0.13982299999999998</v>
      </c>
      <c r="NN351" s="475">
        <v>0.40198999999999996</v>
      </c>
      <c r="NO351" s="475">
        <v>4.0781999999999999E-2</v>
      </c>
      <c r="NP351" s="475">
        <v>3.2597704583087854E-2</v>
      </c>
      <c r="NQ351" s="475">
        <v>0.44143426802298746</v>
      </c>
      <c r="NR351" s="475">
        <v>1.1404879269676496</v>
      </c>
      <c r="NS351" s="475">
        <v>0</v>
      </c>
      <c r="NT351" s="475">
        <v>10.637909856607379</v>
      </c>
      <c r="NU351" s="475">
        <v>0.39112688718040239</v>
      </c>
      <c r="NV351" s="475">
        <v>0</v>
      </c>
      <c r="NW351" s="475">
        <v>0.46327621494213062</v>
      </c>
      <c r="NX351" s="475">
        <v>0</v>
      </c>
      <c r="NY351" s="475">
        <v>0</v>
      </c>
      <c r="NZ351" s="475">
        <v>1.7417268702003106</v>
      </c>
      <c r="OA351" s="475">
        <v>2.0339494949499735E-2</v>
      </c>
      <c r="OB351" s="475">
        <v>0.19000000000000011</v>
      </c>
      <c r="OC351" s="475">
        <v>0.91660060558711276</v>
      </c>
      <c r="OD351" s="475">
        <v>-5.0111724933306049E-8</v>
      </c>
      <c r="OE351" s="475">
        <v>-4.0365916327492369E-7</v>
      </c>
      <c r="OF351" s="475">
        <v>0.11999986767768855</v>
      </c>
      <c r="OG351" s="475">
        <v>9.2733886837959287E-2</v>
      </c>
      <c r="OH351" s="475">
        <v>0.396389937816858</v>
      </c>
      <c r="OI351" s="475">
        <v>0.12</v>
      </c>
      <c r="OJ351" s="475">
        <v>5.5800000000000002E-2</v>
      </c>
      <c r="OK351" s="475">
        <v>6.7638599999999993E-2</v>
      </c>
      <c r="OL351" s="475">
        <v>0.88614952612179287</v>
      </c>
      <c r="OM351" s="475" t="s">
        <v>1395</v>
      </c>
      <c r="ON351" s="475">
        <v>1</v>
      </c>
      <c r="OO351" s="475">
        <v>340</v>
      </c>
      <c r="OP351" s="490"/>
      <c r="OQ351" s="491" t="s">
        <v>1395</v>
      </c>
      <c r="OR351" s="478" t="s">
        <v>1395</v>
      </c>
      <c r="OS351" s="479">
        <v>610558.99999999988</v>
      </c>
      <c r="OT351" s="479">
        <v>2028</v>
      </c>
      <c r="OU351" s="479" t="s">
        <v>1395</v>
      </c>
      <c r="OV351" s="479" t="s">
        <v>1395</v>
      </c>
      <c r="OW351" s="479">
        <v>0</v>
      </c>
      <c r="OX351" s="479">
        <v>1</v>
      </c>
      <c r="OY351" s="480">
        <v>1</v>
      </c>
      <c r="OZ351" s="480">
        <v>0.87190261452774309</v>
      </c>
      <c r="PA351" s="481"/>
      <c r="PB351" s="482">
        <v>2.453032096175142</v>
      </c>
      <c r="PC351" s="483"/>
      <c r="PD351" s="478">
        <v>296.85311282328234</v>
      </c>
      <c r="PE351" s="479">
        <v>-2.05678866344206E-4</v>
      </c>
      <c r="PF351" s="479">
        <v>467.04098556328177</v>
      </c>
      <c r="PG351" s="480">
        <v>2.453032096175142</v>
      </c>
      <c r="PH351" s="483"/>
      <c r="PI351" s="478">
        <v>2.453032096175142</v>
      </c>
      <c r="PJ351" s="479">
        <v>181100</v>
      </c>
      <c r="PK351" s="479">
        <v>575</v>
      </c>
      <c r="PL351" s="479">
        <v>4.7153654126042888E-2</v>
      </c>
      <c r="PM351" s="484">
        <v>36</v>
      </c>
      <c r="PN351" s="479">
        <v>4932</v>
      </c>
      <c r="PO351" s="485">
        <v>2025</v>
      </c>
      <c r="PP351" s="479">
        <v>33</v>
      </c>
      <c r="PQ351" s="479">
        <v>0</v>
      </c>
      <c r="PR351" s="486" t="s">
        <v>2299</v>
      </c>
      <c r="PS351" s="486" t="s">
        <v>1595</v>
      </c>
      <c r="PT351" s="479">
        <v>1</v>
      </c>
      <c r="PU351" s="487" t="s">
        <v>2298</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row>
    <row r="352" spans="1:457" x14ac:dyDescent="0.35">
      <c r="A352" s="459" t="s">
        <v>2300</v>
      </c>
      <c r="B352" s="460">
        <v>2.5001857503011848</v>
      </c>
      <c r="C352" s="488">
        <f>NPV(About!A$94,'H2 Data'!AE$2:BH$2)/30*AB352+B352</f>
        <v>3.8202898079297847</v>
      </c>
      <c r="D352" s="462" t="s">
        <v>1592</v>
      </c>
      <c r="E352" s="463" t="s">
        <v>2300</v>
      </c>
      <c r="F352" s="463" t="s">
        <v>1391</v>
      </c>
      <c r="G352" s="463" t="s">
        <v>1593</v>
      </c>
      <c r="H352" s="463" t="s">
        <v>2290</v>
      </c>
      <c r="I352" s="463" t="s">
        <v>1595</v>
      </c>
      <c r="J352" s="464">
        <v>2029</v>
      </c>
      <c r="K352" s="465">
        <v>575</v>
      </c>
      <c r="L352" s="466">
        <v>0.95</v>
      </c>
      <c r="M352" s="466">
        <v>2.3300000000000001E-2</v>
      </c>
      <c r="N352" s="466">
        <v>0.25</v>
      </c>
      <c r="O352" s="471">
        <v>0.12</v>
      </c>
      <c r="P352" s="465">
        <v>1</v>
      </c>
      <c r="Q352" s="465">
        <v>2</v>
      </c>
      <c r="R352" s="465">
        <v>30</v>
      </c>
      <c r="S352" s="467" t="s">
        <v>1395</v>
      </c>
      <c r="T352" s="468">
        <v>41614</v>
      </c>
      <c r="U352" s="468">
        <v>410191</v>
      </c>
      <c r="V352" s="468">
        <v>142675</v>
      </c>
      <c r="W352" s="468">
        <v>28534</v>
      </c>
      <c r="X352" s="465">
        <v>0</v>
      </c>
      <c r="Y352" s="469" t="s">
        <v>2291</v>
      </c>
      <c r="Z352" s="470">
        <v>18.559999999999999</v>
      </c>
      <c r="AA352" s="469" t="s">
        <v>1397</v>
      </c>
      <c r="AB352" s="465">
        <v>8.9999999999999993E-3</v>
      </c>
      <c r="AC352" s="466">
        <v>0.7</v>
      </c>
      <c r="AD352" s="466">
        <v>0.7</v>
      </c>
      <c r="AE352" s="466">
        <v>0.7</v>
      </c>
      <c r="AF352" s="467" t="s">
        <v>1398</v>
      </c>
      <c r="AG352" s="465">
        <v>551</v>
      </c>
      <c r="AH352" s="465">
        <v>551</v>
      </c>
      <c r="AI352" s="465">
        <v>551</v>
      </c>
      <c r="AJ352" s="465">
        <v>30</v>
      </c>
      <c r="AK352" s="469" t="s">
        <v>1399</v>
      </c>
      <c r="AL352" s="466">
        <v>1</v>
      </c>
      <c r="AM352" s="466">
        <v>0</v>
      </c>
      <c r="AN352" s="469" t="s">
        <v>1400</v>
      </c>
      <c r="AO352" s="466"/>
      <c r="AP352" s="466"/>
      <c r="AQ352" s="466"/>
      <c r="AR352" s="466"/>
      <c r="AS352" s="466"/>
      <c r="AT352" s="466"/>
      <c r="AU352" s="466"/>
      <c r="AV352" s="466"/>
      <c r="AW352" s="466"/>
      <c r="AX352" s="466"/>
      <c r="AY352" s="466"/>
      <c r="AZ352" s="466"/>
      <c r="BA352" s="466"/>
      <c r="BB352" s="466"/>
      <c r="BC352" s="466"/>
      <c r="BD352" s="466"/>
      <c r="BE352" s="466"/>
      <c r="BF352" s="466"/>
      <c r="BG352" s="466"/>
      <c r="BH352" s="466"/>
      <c r="BI352" s="466"/>
      <c r="BJ352" s="466"/>
      <c r="BK352" s="466"/>
      <c r="BL352" s="466"/>
      <c r="BM352" s="466"/>
      <c r="BN352" s="466"/>
      <c r="BO352" s="466"/>
      <c r="BP352" s="466"/>
      <c r="BQ352" s="466"/>
      <c r="BR352" s="466"/>
      <c r="BS352" s="466"/>
      <c r="BT352" s="466"/>
      <c r="BU352" s="466"/>
      <c r="BV352" s="466"/>
      <c r="BW352" s="466"/>
      <c r="BX352" s="466"/>
      <c r="BY352" s="466"/>
      <c r="BZ352" s="466"/>
      <c r="CA352" s="466"/>
      <c r="CB352" s="466"/>
      <c r="CC352" s="466"/>
      <c r="CD352" s="466"/>
      <c r="CE352" s="466"/>
      <c r="CF352" s="466"/>
      <c r="CG352" s="466"/>
      <c r="CH352" s="466"/>
      <c r="CI352" s="466"/>
      <c r="CJ352" s="466"/>
      <c r="CK352" s="466"/>
      <c r="CL352" s="466"/>
      <c r="CM352" s="466"/>
      <c r="CN352" s="466"/>
      <c r="CO352" s="466"/>
      <c r="CP352" s="466"/>
      <c r="CQ352" s="466"/>
      <c r="CR352" s="466"/>
      <c r="CS352" s="466"/>
      <c r="CT352" s="466"/>
      <c r="CU352" s="466"/>
      <c r="CV352" s="466"/>
      <c r="CW352" s="466"/>
      <c r="CX352" s="466"/>
      <c r="CY352" s="466"/>
      <c r="CZ352" s="466"/>
      <c r="DA352" s="466"/>
      <c r="DB352" s="466"/>
      <c r="DC352" s="466"/>
      <c r="DD352" s="466"/>
      <c r="DE352" s="466"/>
      <c r="DF352" s="466"/>
      <c r="DG352" s="466"/>
      <c r="DH352" s="466"/>
      <c r="DI352" s="466"/>
      <c r="DJ352" s="466"/>
      <c r="DK352" s="466"/>
      <c r="DL352" s="466"/>
      <c r="DM352" s="466"/>
      <c r="DN352" s="466"/>
      <c r="DO352" s="466"/>
      <c r="DP352" s="466"/>
      <c r="DQ352" s="466"/>
      <c r="DR352" s="466"/>
      <c r="DS352" s="466"/>
      <c r="DT352" s="466"/>
      <c r="DU352" s="466"/>
      <c r="DV352" s="466"/>
      <c r="DW352" s="471"/>
      <c r="DX352" s="466"/>
      <c r="DY352" s="466"/>
      <c r="DZ352" s="466"/>
      <c r="EA352" s="466"/>
      <c r="EB352" s="466"/>
      <c r="EC352" s="466"/>
      <c r="ED352" s="466"/>
      <c r="EE352" s="466"/>
      <c r="EF352" s="466"/>
      <c r="EG352" s="466"/>
      <c r="EH352" s="466"/>
      <c r="EI352" s="466"/>
      <c r="EJ352" s="466"/>
      <c r="EK352" s="465"/>
      <c r="EL352" s="465"/>
      <c r="EM352" s="465"/>
      <c r="EN352" s="465"/>
      <c r="EO352" s="466"/>
      <c r="EP352" s="466"/>
      <c r="EQ352" s="466"/>
      <c r="ER352" s="465"/>
      <c r="ES352" s="465"/>
      <c r="ET352" s="465"/>
      <c r="EU352" s="465"/>
      <c r="EV352" s="465"/>
      <c r="EW352" s="467"/>
      <c r="EX352" s="467" t="s">
        <v>1401</v>
      </c>
      <c r="EY352" s="467">
        <v>0</v>
      </c>
      <c r="EZ352" s="467">
        <v>0</v>
      </c>
      <c r="FA352" s="467">
        <v>0</v>
      </c>
      <c r="FB352" s="469" t="s">
        <v>1402</v>
      </c>
      <c r="FC352" s="467">
        <v>62.117280000000001</v>
      </c>
      <c r="FD352" s="469" t="s">
        <v>2292</v>
      </c>
      <c r="FE352" s="467">
        <v>1589.991</v>
      </c>
      <c r="FF352" s="469" t="s">
        <v>1404</v>
      </c>
      <c r="FG352" s="467">
        <v>0</v>
      </c>
      <c r="FH352" s="469" t="s">
        <v>1405</v>
      </c>
      <c r="FI352" s="467">
        <v>0</v>
      </c>
      <c r="FJ352" s="469" t="s">
        <v>1405</v>
      </c>
      <c r="FK352" s="467">
        <v>0</v>
      </c>
      <c r="FL352" s="472">
        <v>0</v>
      </c>
      <c r="FM352" s="473">
        <v>0</v>
      </c>
      <c r="FN352" s="473">
        <v>0</v>
      </c>
      <c r="FO352" s="473">
        <v>0</v>
      </c>
      <c r="FP352" s="473">
        <v>0</v>
      </c>
      <c r="FQ352" s="473">
        <v>0</v>
      </c>
      <c r="FR352" s="473">
        <v>0</v>
      </c>
      <c r="FS352" s="473">
        <v>0</v>
      </c>
      <c r="FT352" s="473">
        <v>0</v>
      </c>
      <c r="FU352" s="473">
        <v>0</v>
      </c>
      <c r="FV352" s="473">
        <v>0</v>
      </c>
      <c r="FW352" s="473">
        <v>0</v>
      </c>
      <c r="FX352" s="473">
        <v>0</v>
      </c>
      <c r="FY352" s="473">
        <v>0</v>
      </c>
      <c r="FZ352" s="473">
        <v>0</v>
      </c>
      <c r="GA352" s="473">
        <v>0</v>
      </c>
      <c r="GB352" s="473">
        <v>0</v>
      </c>
      <c r="GC352" s="473">
        <v>0</v>
      </c>
      <c r="GD352" s="473">
        <v>0</v>
      </c>
      <c r="GE352" s="473">
        <v>0</v>
      </c>
      <c r="GF352" s="473">
        <v>0</v>
      </c>
      <c r="GG352" s="473">
        <v>0</v>
      </c>
      <c r="GH352" s="473">
        <v>0</v>
      </c>
      <c r="GI352" s="473">
        <v>0</v>
      </c>
      <c r="GJ352" s="473">
        <v>0</v>
      </c>
      <c r="GK352" s="473">
        <v>0</v>
      </c>
      <c r="GL352" s="473">
        <v>0</v>
      </c>
      <c r="GM352" s="473">
        <v>0</v>
      </c>
      <c r="GN352" s="473">
        <v>0</v>
      </c>
      <c r="GO352" s="473">
        <v>0</v>
      </c>
      <c r="GP352" s="473">
        <v>0</v>
      </c>
      <c r="GQ352" s="473">
        <v>0</v>
      </c>
      <c r="GR352" s="473">
        <v>0</v>
      </c>
      <c r="GS352" s="473">
        <v>0</v>
      </c>
      <c r="GT352" s="473">
        <v>0</v>
      </c>
      <c r="GU352" s="473">
        <v>0</v>
      </c>
      <c r="GV352" s="473">
        <v>0</v>
      </c>
      <c r="GW352" s="473">
        <v>0</v>
      </c>
      <c r="GX352" s="473">
        <v>0</v>
      </c>
      <c r="GY352" s="473">
        <v>0</v>
      </c>
      <c r="GZ352" s="473">
        <v>0</v>
      </c>
      <c r="HA352" s="473">
        <v>0</v>
      </c>
      <c r="HB352" s="473">
        <v>0</v>
      </c>
      <c r="HC352" s="473">
        <v>0</v>
      </c>
      <c r="HD352" s="473">
        <v>0</v>
      </c>
      <c r="HE352" s="473">
        <v>0</v>
      </c>
      <c r="HF352" s="473">
        <v>0</v>
      </c>
      <c r="HG352" s="473">
        <v>0</v>
      </c>
      <c r="HH352" s="473">
        <v>0</v>
      </c>
      <c r="HI352" s="473">
        <v>0</v>
      </c>
      <c r="HJ352" s="473">
        <v>0</v>
      </c>
      <c r="HK352" s="473">
        <v>0</v>
      </c>
      <c r="HL352" s="473">
        <v>0</v>
      </c>
      <c r="HM352" s="473">
        <v>0</v>
      </c>
      <c r="HN352" s="473">
        <v>0</v>
      </c>
      <c r="HO352" s="473">
        <v>0</v>
      </c>
      <c r="HP352" s="473">
        <v>0</v>
      </c>
      <c r="HQ352" s="473">
        <v>0</v>
      </c>
      <c r="HR352" s="473">
        <v>0</v>
      </c>
      <c r="HS352" s="473">
        <v>0</v>
      </c>
      <c r="HT352" s="473">
        <v>0</v>
      </c>
      <c r="HU352" s="473">
        <v>0</v>
      </c>
      <c r="HV352" s="473">
        <v>0</v>
      </c>
      <c r="HW352" s="473">
        <v>0</v>
      </c>
      <c r="HX352" s="473">
        <v>0</v>
      </c>
      <c r="HY352" s="473">
        <v>0</v>
      </c>
      <c r="HZ352" s="473">
        <v>0</v>
      </c>
      <c r="IA352" s="473">
        <v>0</v>
      </c>
      <c r="IB352" s="473">
        <v>0</v>
      </c>
      <c r="IC352" s="473">
        <v>0</v>
      </c>
      <c r="ID352" s="473">
        <v>0</v>
      </c>
      <c r="IE352" s="473">
        <v>0</v>
      </c>
      <c r="IF352" s="473">
        <v>0</v>
      </c>
      <c r="IG352" s="473">
        <v>0</v>
      </c>
      <c r="IH352" s="473">
        <v>0</v>
      </c>
      <c r="II352" s="473">
        <v>0</v>
      </c>
      <c r="IJ352" s="473">
        <v>0</v>
      </c>
      <c r="IK352" s="473">
        <v>0</v>
      </c>
      <c r="IL352" s="473">
        <v>0</v>
      </c>
      <c r="IM352" s="473">
        <v>0</v>
      </c>
      <c r="IN352" s="473">
        <v>0</v>
      </c>
      <c r="IO352" s="473">
        <v>0</v>
      </c>
      <c r="IP352" s="473">
        <v>0</v>
      </c>
      <c r="IQ352" s="473">
        <v>0</v>
      </c>
      <c r="IR352" s="473">
        <v>0</v>
      </c>
      <c r="IS352" s="473">
        <v>0</v>
      </c>
      <c r="IT352" s="473">
        <v>0</v>
      </c>
      <c r="IU352" s="473">
        <v>0</v>
      </c>
      <c r="IV352" s="473">
        <v>0</v>
      </c>
      <c r="IW352" s="473">
        <v>0</v>
      </c>
      <c r="IX352" s="473">
        <v>0</v>
      </c>
      <c r="IY352" s="473">
        <v>0</v>
      </c>
      <c r="IZ352" s="473">
        <v>0</v>
      </c>
      <c r="JA352" s="473">
        <v>0</v>
      </c>
      <c r="JB352" s="473">
        <v>0</v>
      </c>
      <c r="JC352" s="473">
        <v>0</v>
      </c>
      <c r="JD352" s="473">
        <v>0</v>
      </c>
      <c r="JE352" s="473">
        <v>0</v>
      </c>
      <c r="JF352" s="473">
        <v>0</v>
      </c>
      <c r="JG352" s="473">
        <v>0</v>
      </c>
      <c r="JH352" s="473">
        <v>0</v>
      </c>
      <c r="JI352" s="467" t="s">
        <v>1416</v>
      </c>
      <c r="JJ352" s="467" t="s">
        <v>1416</v>
      </c>
      <c r="JK352" s="395"/>
      <c r="JL352" s="395"/>
      <c r="JM352" s="395"/>
      <c r="JN352" s="395"/>
      <c r="JO352" s="395"/>
      <c r="JP352" s="395"/>
      <c r="JQ352" s="395"/>
      <c r="JR352" s="395"/>
      <c r="JS352" s="395"/>
      <c r="JT352" s="395"/>
      <c r="JU352" s="395"/>
      <c r="JV352" s="395"/>
      <c r="JW352" s="395"/>
      <c r="JX352" s="395"/>
      <c r="JY352" s="395"/>
      <c r="JZ352" s="395"/>
      <c r="KA352" s="395"/>
      <c r="KB352" s="395"/>
      <c r="KC352" s="395"/>
      <c r="KD352" s="395"/>
      <c r="KE352" s="395"/>
      <c r="KF352" s="395"/>
      <c r="KG352" s="395"/>
      <c r="KH352" s="395"/>
      <c r="KI352" s="395"/>
      <c r="KJ352" s="395"/>
      <c r="KK352" s="395"/>
      <c r="KL352" s="395"/>
      <c r="KM352" s="395"/>
      <c r="KN352" s="395"/>
      <c r="KO352" s="395"/>
      <c r="KP352" s="395"/>
      <c r="KQ352" s="395"/>
      <c r="KR352" s="395"/>
      <c r="KS352" s="395"/>
      <c r="KT352" s="395"/>
      <c r="KU352" s="395"/>
      <c r="KV352" s="395"/>
      <c r="KW352" s="395"/>
      <c r="KX352" s="395"/>
      <c r="KY352" s="395"/>
      <c r="KZ352" s="395"/>
      <c r="LA352" s="395"/>
      <c r="LB352" s="395"/>
      <c r="LC352" s="395"/>
      <c r="LD352" s="395"/>
      <c r="LE352" s="395"/>
      <c r="LF352" s="395"/>
      <c r="LG352" s="395"/>
      <c r="LH352" s="395"/>
      <c r="LI352" s="395"/>
      <c r="LJ352" s="395"/>
      <c r="LK352" s="395"/>
      <c r="LL352" s="395"/>
      <c r="LM352" s="395"/>
      <c r="LN352" s="395"/>
      <c r="LO352" s="395"/>
      <c r="LP352" s="395"/>
      <c r="LQ352" s="395"/>
      <c r="LR352" s="395"/>
      <c r="LS352" s="395"/>
      <c r="LT352" s="395"/>
      <c r="LU352" s="395"/>
      <c r="LV352" s="395"/>
      <c r="LW352" s="395"/>
      <c r="LX352" s="395"/>
      <c r="LY352" s="395"/>
      <c r="LZ352" s="395"/>
      <c r="MA352" s="395"/>
      <c r="MB352" s="395"/>
      <c r="MC352" s="395"/>
      <c r="MD352" s="395"/>
      <c r="ME352" s="395"/>
      <c r="MF352" s="395"/>
      <c r="MG352" s="395"/>
      <c r="MH352" s="395"/>
      <c r="MI352" s="395"/>
      <c r="MJ352" s="395"/>
      <c r="MK352" s="395"/>
      <c r="ML352" s="395"/>
      <c r="MM352" s="395"/>
      <c r="MN352" s="395"/>
      <c r="MO352" s="395"/>
      <c r="MP352" s="395"/>
      <c r="MQ352" s="395"/>
      <c r="MR352" s="395"/>
      <c r="MS352" s="395"/>
      <c r="MT352" s="395"/>
      <c r="MU352" s="395"/>
      <c r="MV352" s="395"/>
      <c r="MW352" s="395"/>
      <c r="MX352" s="395"/>
      <c r="MY352" s="395"/>
      <c r="MZ352" s="395"/>
      <c r="NA352" s="395"/>
      <c r="NB352" s="395"/>
      <c r="NC352" s="395"/>
      <c r="ND352" s="395"/>
      <c r="NE352" s="395"/>
      <c r="NF352" s="395"/>
      <c r="NG352" s="489"/>
      <c r="NH352" s="475">
        <v>2.5001857503011848</v>
      </c>
      <c r="NI352" s="475">
        <v>20.806545814006462</v>
      </c>
      <c r="NJ352" s="475">
        <v>2.4172469937222485</v>
      </c>
      <c r="NK352" s="475">
        <v>4636.6517759999997</v>
      </c>
      <c r="NL352" s="475">
        <v>15.760250198880556</v>
      </c>
      <c r="NM352" s="475">
        <v>0.142675</v>
      </c>
      <c r="NN352" s="475">
        <v>0.41019099999999997</v>
      </c>
      <c r="NO352" s="475">
        <v>4.1613999999999998E-2</v>
      </c>
      <c r="NP352" s="475">
        <v>3.2837670267694859E-2</v>
      </c>
      <c r="NQ352" s="475">
        <v>0.44378487654714605</v>
      </c>
      <c r="NR352" s="475">
        <v>1.1637724508455645</v>
      </c>
      <c r="NS352" s="475">
        <v>0</v>
      </c>
      <c r="NT352" s="475">
        <v>10.808894976849503</v>
      </c>
      <c r="NU352" s="475">
        <v>0.39903758962342001</v>
      </c>
      <c r="NV352" s="475">
        <v>0</v>
      </c>
      <c r="NW352" s="475">
        <v>0.47848750314841149</v>
      </c>
      <c r="NX352" s="475">
        <v>0</v>
      </c>
      <c r="NY352" s="475">
        <v>0</v>
      </c>
      <c r="NZ352" s="475">
        <v>1.8061174613311246</v>
      </c>
      <c r="OA352" s="475">
        <v>2.0336464646413328E-2</v>
      </c>
      <c r="OB352" s="475">
        <v>0.19000000000000011</v>
      </c>
      <c r="OC352" s="475">
        <v>0.95346248053681892</v>
      </c>
      <c r="OD352" s="475">
        <v>-3.1994877867060512E-8</v>
      </c>
      <c r="OE352" s="475">
        <v>-2.5772462724222115E-7</v>
      </c>
      <c r="OF352" s="475">
        <v>0.11999992728233333</v>
      </c>
      <c r="OG352" s="475">
        <v>9.3289539217948927E-2</v>
      </c>
      <c r="OH352" s="475">
        <v>0.37643981879164679</v>
      </c>
      <c r="OI352" s="475">
        <v>0.12</v>
      </c>
      <c r="OJ352" s="475">
        <v>5.5100000000000003E-2</v>
      </c>
      <c r="OK352" s="475">
        <v>6.7241700000000001E-2</v>
      </c>
      <c r="OL352" s="475">
        <v>0.86860621963572837</v>
      </c>
      <c r="OM352" s="475" t="s">
        <v>1395</v>
      </c>
      <c r="ON352" s="475">
        <v>1</v>
      </c>
      <c r="OO352" s="475">
        <v>341</v>
      </c>
      <c r="OP352" s="490"/>
      <c r="OQ352" s="491" t="s">
        <v>1395</v>
      </c>
      <c r="OR352" s="478" t="s">
        <v>1395</v>
      </c>
      <c r="OS352" s="479">
        <v>623014</v>
      </c>
      <c r="OT352" s="479">
        <v>2029</v>
      </c>
      <c r="OU352" s="479" t="s">
        <v>1395</v>
      </c>
      <c r="OV352" s="479" t="s">
        <v>1395</v>
      </c>
      <c r="OW352" s="479">
        <v>0</v>
      </c>
      <c r="OX352" s="479">
        <v>1</v>
      </c>
      <c r="OY352" s="480">
        <v>1</v>
      </c>
      <c r="OZ352" s="480">
        <v>0.85454956143356553</v>
      </c>
      <c r="PA352" s="481"/>
      <c r="PB352" s="482">
        <v>2.5001857503011848</v>
      </c>
      <c r="PC352" s="483"/>
      <c r="PD352" s="478">
        <v>296.9121896332025</v>
      </c>
      <c r="PE352" s="479">
        <v>-1.2872019815113846E-4</v>
      </c>
      <c r="PF352" s="479">
        <v>476.20547845056456</v>
      </c>
      <c r="PG352" s="480">
        <v>2.5001857503011848</v>
      </c>
      <c r="PH352" s="483"/>
      <c r="PI352" s="478">
        <v>2.5001857503011848</v>
      </c>
      <c r="PJ352" s="479">
        <v>181675</v>
      </c>
      <c r="PK352" s="479">
        <v>575</v>
      </c>
      <c r="PL352" s="479">
        <v>2.5267732806706356E-2</v>
      </c>
      <c r="PM352" s="484">
        <v>36</v>
      </c>
      <c r="PN352" s="479">
        <v>4896</v>
      </c>
      <c r="PO352" s="485">
        <v>2026</v>
      </c>
      <c r="PP352" s="479">
        <v>33</v>
      </c>
      <c r="PQ352" s="479">
        <v>0</v>
      </c>
      <c r="PR352" s="486" t="s">
        <v>2301</v>
      </c>
      <c r="PS352" s="486" t="s">
        <v>1595</v>
      </c>
      <c r="PT352" s="479">
        <v>1</v>
      </c>
      <c r="PU352" s="487" t="s">
        <v>2300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row>
    <row r="353" spans="1:457" x14ac:dyDescent="0.35">
      <c r="A353" s="459" t="s">
        <v>2302</v>
      </c>
      <c r="B353" s="460">
        <v>2.5254534831078912</v>
      </c>
      <c r="C353" s="488">
        <f>NPV(About!A$94,'H2 Data'!AE$2:BH$2)/30*AB353+B353</f>
        <v>3.845557540736491</v>
      </c>
      <c r="D353" s="462" t="s">
        <v>1592</v>
      </c>
      <c r="E353" s="463" t="s">
        <v>2302</v>
      </c>
      <c r="F353" s="463" t="s">
        <v>1391</v>
      </c>
      <c r="G353" s="463" t="s">
        <v>1593</v>
      </c>
      <c r="H353" s="463" t="s">
        <v>2290</v>
      </c>
      <c r="I353" s="463" t="s">
        <v>1595</v>
      </c>
      <c r="J353" s="464">
        <v>2030</v>
      </c>
      <c r="K353" s="465">
        <v>575</v>
      </c>
      <c r="L353" s="466">
        <v>0.95</v>
      </c>
      <c r="M353" s="466">
        <v>2.3300000000000001E-2</v>
      </c>
      <c r="N353" s="466">
        <v>0.25</v>
      </c>
      <c r="O353" s="471">
        <v>0.12</v>
      </c>
      <c r="P353" s="465">
        <v>1</v>
      </c>
      <c r="Q353" s="465">
        <v>2</v>
      </c>
      <c r="R353" s="465">
        <v>30</v>
      </c>
      <c r="S353" s="467" t="s">
        <v>1395</v>
      </c>
      <c r="T353" s="468">
        <v>42457.999999999993</v>
      </c>
      <c r="U353" s="468">
        <v>418517.99999999994</v>
      </c>
      <c r="V353" s="468">
        <v>145570.99999999997</v>
      </c>
      <c r="W353" s="468">
        <v>29112.999999999996</v>
      </c>
      <c r="X353" s="465">
        <v>0</v>
      </c>
      <c r="Y353" s="469" t="s">
        <v>2291</v>
      </c>
      <c r="Z353" s="470">
        <v>18.559999999999999</v>
      </c>
      <c r="AA353" s="469" t="s">
        <v>1397</v>
      </c>
      <c r="AB353" s="465">
        <v>8.9999999999999993E-3</v>
      </c>
      <c r="AC353" s="466">
        <v>0.7</v>
      </c>
      <c r="AD353" s="466">
        <v>0.7</v>
      </c>
      <c r="AE353" s="466">
        <v>0.7</v>
      </c>
      <c r="AF353" s="467" t="s">
        <v>1398</v>
      </c>
      <c r="AG353" s="465">
        <v>546</v>
      </c>
      <c r="AH353" s="465">
        <v>546</v>
      </c>
      <c r="AI353" s="465">
        <v>546</v>
      </c>
      <c r="AJ353" s="465">
        <v>30</v>
      </c>
      <c r="AK353" s="469" t="s">
        <v>1399</v>
      </c>
      <c r="AL353" s="466">
        <v>1</v>
      </c>
      <c r="AM353" s="466">
        <v>0</v>
      </c>
      <c r="AN353" s="469" t="s">
        <v>1400</v>
      </c>
      <c r="AO353" s="466"/>
      <c r="AP353" s="466"/>
      <c r="AQ353" s="466"/>
      <c r="AR353" s="466"/>
      <c r="AS353" s="466"/>
      <c r="AT353" s="466"/>
      <c r="AU353" s="466"/>
      <c r="AV353" s="466"/>
      <c r="AW353" s="466"/>
      <c r="AX353" s="466"/>
      <c r="AY353" s="466"/>
      <c r="AZ353" s="466"/>
      <c r="BA353" s="466"/>
      <c r="BB353" s="466"/>
      <c r="BC353" s="466"/>
      <c r="BD353" s="466"/>
      <c r="BE353" s="466"/>
      <c r="BF353" s="466"/>
      <c r="BG353" s="466"/>
      <c r="BH353" s="466"/>
      <c r="BI353" s="466"/>
      <c r="BJ353" s="466"/>
      <c r="BK353" s="466"/>
      <c r="BL353" s="466"/>
      <c r="BM353" s="466"/>
      <c r="BN353" s="466"/>
      <c r="BO353" s="466"/>
      <c r="BP353" s="466"/>
      <c r="BQ353" s="466"/>
      <c r="BR353" s="466"/>
      <c r="BS353" s="466"/>
      <c r="BT353" s="466"/>
      <c r="BU353" s="466"/>
      <c r="BV353" s="466"/>
      <c r="BW353" s="466"/>
      <c r="BX353" s="466"/>
      <c r="BY353" s="466"/>
      <c r="BZ353" s="466"/>
      <c r="CA353" s="466"/>
      <c r="CB353" s="466"/>
      <c r="CC353" s="466"/>
      <c r="CD353" s="466"/>
      <c r="CE353" s="466"/>
      <c r="CF353" s="466"/>
      <c r="CG353" s="466"/>
      <c r="CH353" s="466"/>
      <c r="CI353" s="466"/>
      <c r="CJ353" s="466"/>
      <c r="CK353" s="466"/>
      <c r="CL353" s="466"/>
      <c r="CM353" s="466"/>
      <c r="CN353" s="466"/>
      <c r="CO353" s="466"/>
      <c r="CP353" s="466"/>
      <c r="CQ353" s="466"/>
      <c r="CR353" s="466"/>
      <c r="CS353" s="466"/>
      <c r="CT353" s="466"/>
      <c r="CU353" s="466"/>
      <c r="CV353" s="466"/>
      <c r="CW353" s="466"/>
      <c r="CX353" s="466"/>
      <c r="CY353" s="466"/>
      <c r="CZ353" s="466"/>
      <c r="DA353" s="466"/>
      <c r="DB353" s="466"/>
      <c r="DC353" s="466"/>
      <c r="DD353" s="466"/>
      <c r="DE353" s="466"/>
      <c r="DF353" s="466"/>
      <c r="DG353" s="466"/>
      <c r="DH353" s="466"/>
      <c r="DI353" s="466"/>
      <c r="DJ353" s="466"/>
      <c r="DK353" s="466"/>
      <c r="DL353" s="466"/>
      <c r="DM353" s="466"/>
      <c r="DN353" s="466"/>
      <c r="DO353" s="466"/>
      <c r="DP353" s="466"/>
      <c r="DQ353" s="466"/>
      <c r="DR353" s="466"/>
      <c r="DS353" s="466"/>
      <c r="DT353" s="466"/>
      <c r="DU353" s="466"/>
      <c r="DV353" s="466"/>
      <c r="DW353" s="471"/>
      <c r="DX353" s="466"/>
      <c r="DY353" s="466"/>
      <c r="DZ353" s="466"/>
      <c r="EA353" s="466"/>
      <c r="EB353" s="466"/>
      <c r="EC353" s="466"/>
      <c r="ED353" s="466"/>
      <c r="EE353" s="466"/>
      <c r="EF353" s="466"/>
      <c r="EG353" s="466"/>
      <c r="EH353" s="466"/>
      <c r="EI353" s="466"/>
      <c r="EJ353" s="466"/>
      <c r="EK353" s="465"/>
      <c r="EL353" s="465"/>
      <c r="EM353" s="465"/>
      <c r="EN353" s="465"/>
      <c r="EO353" s="466"/>
      <c r="EP353" s="466"/>
      <c r="EQ353" s="466"/>
      <c r="ER353" s="465"/>
      <c r="ES353" s="465"/>
      <c r="ET353" s="465"/>
      <c r="EU353" s="465"/>
      <c r="EV353" s="465"/>
      <c r="EW353" s="467"/>
      <c r="EX353" s="467" t="s">
        <v>1401</v>
      </c>
      <c r="EY353" s="467">
        <v>0</v>
      </c>
      <c r="EZ353" s="467">
        <v>0</v>
      </c>
      <c r="FA353" s="467">
        <v>0</v>
      </c>
      <c r="FB353" s="469" t="s">
        <v>1402</v>
      </c>
      <c r="FC353" s="467">
        <v>62.117280000000001</v>
      </c>
      <c r="FD353" s="469" t="s">
        <v>2292</v>
      </c>
      <c r="FE353" s="467">
        <v>1589.991</v>
      </c>
      <c r="FF353" s="469" t="s">
        <v>1404</v>
      </c>
      <c r="FG353" s="467">
        <v>0</v>
      </c>
      <c r="FH353" s="469" t="s">
        <v>1405</v>
      </c>
      <c r="FI353" s="467">
        <v>0</v>
      </c>
      <c r="FJ353" s="469" t="s">
        <v>1405</v>
      </c>
      <c r="FK353" s="467">
        <v>0</v>
      </c>
      <c r="FL353" s="472">
        <v>0</v>
      </c>
      <c r="FM353" s="473">
        <v>0</v>
      </c>
      <c r="FN353" s="473">
        <v>0</v>
      </c>
      <c r="FO353" s="473">
        <v>0</v>
      </c>
      <c r="FP353" s="473">
        <v>0</v>
      </c>
      <c r="FQ353" s="473">
        <v>0</v>
      </c>
      <c r="FR353" s="473">
        <v>0</v>
      </c>
      <c r="FS353" s="473">
        <v>0</v>
      </c>
      <c r="FT353" s="473">
        <v>0</v>
      </c>
      <c r="FU353" s="473">
        <v>0</v>
      </c>
      <c r="FV353" s="473">
        <v>0</v>
      </c>
      <c r="FW353" s="473">
        <v>0</v>
      </c>
      <c r="FX353" s="473">
        <v>0</v>
      </c>
      <c r="FY353" s="473">
        <v>0</v>
      </c>
      <c r="FZ353" s="473">
        <v>0</v>
      </c>
      <c r="GA353" s="473">
        <v>0</v>
      </c>
      <c r="GB353" s="473">
        <v>0</v>
      </c>
      <c r="GC353" s="473">
        <v>0</v>
      </c>
      <c r="GD353" s="473">
        <v>0</v>
      </c>
      <c r="GE353" s="473">
        <v>0</v>
      </c>
      <c r="GF353" s="473">
        <v>0</v>
      </c>
      <c r="GG353" s="473">
        <v>0</v>
      </c>
      <c r="GH353" s="473">
        <v>0</v>
      </c>
      <c r="GI353" s="473">
        <v>0</v>
      </c>
      <c r="GJ353" s="473">
        <v>0</v>
      </c>
      <c r="GK353" s="473">
        <v>0</v>
      </c>
      <c r="GL353" s="473">
        <v>0</v>
      </c>
      <c r="GM353" s="473">
        <v>0</v>
      </c>
      <c r="GN353" s="473">
        <v>0</v>
      </c>
      <c r="GO353" s="473">
        <v>0</v>
      </c>
      <c r="GP353" s="473">
        <v>0</v>
      </c>
      <c r="GQ353" s="473">
        <v>0</v>
      </c>
      <c r="GR353" s="473">
        <v>0</v>
      </c>
      <c r="GS353" s="473">
        <v>0</v>
      </c>
      <c r="GT353" s="473">
        <v>0</v>
      </c>
      <c r="GU353" s="473">
        <v>0</v>
      </c>
      <c r="GV353" s="473">
        <v>0</v>
      </c>
      <c r="GW353" s="473">
        <v>0</v>
      </c>
      <c r="GX353" s="473">
        <v>0</v>
      </c>
      <c r="GY353" s="473">
        <v>0</v>
      </c>
      <c r="GZ353" s="473">
        <v>0</v>
      </c>
      <c r="HA353" s="473">
        <v>0</v>
      </c>
      <c r="HB353" s="473">
        <v>0</v>
      </c>
      <c r="HC353" s="473">
        <v>0</v>
      </c>
      <c r="HD353" s="473">
        <v>0</v>
      </c>
      <c r="HE353" s="473">
        <v>0</v>
      </c>
      <c r="HF353" s="473">
        <v>0</v>
      </c>
      <c r="HG353" s="473">
        <v>0</v>
      </c>
      <c r="HH353" s="473">
        <v>0</v>
      </c>
      <c r="HI353" s="473">
        <v>0</v>
      </c>
      <c r="HJ353" s="473">
        <v>0</v>
      </c>
      <c r="HK353" s="473">
        <v>0</v>
      </c>
      <c r="HL353" s="473">
        <v>0</v>
      </c>
      <c r="HM353" s="473">
        <v>0</v>
      </c>
      <c r="HN353" s="473">
        <v>0</v>
      </c>
      <c r="HO353" s="473">
        <v>0</v>
      </c>
      <c r="HP353" s="473">
        <v>0</v>
      </c>
      <c r="HQ353" s="473">
        <v>0</v>
      </c>
      <c r="HR353" s="473">
        <v>0</v>
      </c>
      <c r="HS353" s="473">
        <v>0</v>
      </c>
      <c r="HT353" s="473">
        <v>0</v>
      </c>
      <c r="HU353" s="473">
        <v>0</v>
      </c>
      <c r="HV353" s="473">
        <v>0</v>
      </c>
      <c r="HW353" s="473">
        <v>0</v>
      </c>
      <c r="HX353" s="473">
        <v>0</v>
      </c>
      <c r="HY353" s="473">
        <v>0</v>
      </c>
      <c r="HZ353" s="473">
        <v>0</v>
      </c>
      <c r="IA353" s="473">
        <v>0</v>
      </c>
      <c r="IB353" s="473">
        <v>0</v>
      </c>
      <c r="IC353" s="473">
        <v>0</v>
      </c>
      <c r="ID353" s="473">
        <v>0</v>
      </c>
      <c r="IE353" s="473">
        <v>0</v>
      </c>
      <c r="IF353" s="473">
        <v>0</v>
      </c>
      <c r="IG353" s="473">
        <v>0</v>
      </c>
      <c r="IH353" s="473">
        <v>0</v>
      </c>
      <c r="II353" s="473">
        <v>0</v>
      </c>
      <c r="IJ353" s="473">
        <v>0</v>
      </c>
      <c r="IK353" s="473">
        <v>0</v>
      </c>
      <c r="IL353" s="473">
        <v>0</v>
      </c>
      <c r="IM353" s="473">
        <v>0</v>
      </c>
      <c r="IN353" s="473">
        <v>0</v>
      </c>
      <c r="IO353" s="473">
        <v>0</v>
      </c>
      <c r="IP353" s="473">
        <v>0</v>
      </c>
      <c r="IQ353" s="473">
        <v>0</v>
      </c>
      <c r="IR353" s="473">
        <v>0</v>
      </c>
      <c r="IS353" s="473">
        <v>0</v>
      </c>
      <c r="IT353" s="473">
        <v>0</v>
      </c>
      <c r="IU353" s="473">
        <v>0</v>
      </c>
      <c r="IV353" s="473">
        <v>0</v>
      </c>
      <c r="IW353" s="473">
        <v>0</v>
      </c>
      <c r="IX353" s="473">
        <v>0</v>
      </c>
      <c r="IY353" s="473">
        <v>0</v>
      </c>
      <c r="IZ353" s="473">
        <v>0</v>
      </c>
      <c r="JA353" s="473">
        <v>0</v>
      </c>
      <c r="JB353" s="473">
        <v>0</v>
      </c>
      <c r="JC353" s="473">
        <v>0</v>
      </c>
      <c r="JD353" s="473">
        <v>0</v>
      </c>
      <c r="JE353" s="473">
        <v>0</v>
      </c>
      <c r="JF353" s="473">
        <v>0</v>
      </c>
      <c r="JG353" s="473">
        <v>0</v>
      </c>
      <c r="JH353" s="473">
        <v>0</v>
      </c>
      <c r="JI353" s="467" t="s">
        <v>1416</v>
      </c>
      <c r="JJ353" s="467" t="s">
        <v>1416</v>
      </c>
      <c r="JK353" s="395"/>
      <c r="JL353" s="395"/>
      <c r="JM353" s="395"/>
      <c r="JN353" s="395"/>
      <c r="JO353" s="395"/>
      <c r="JP353" s="395"/>
      <c r="JQ353" s="395"/>
      <c r="JR353" s="395"/>
      <c r="JS353" s="395"/>
      <c r="JT353" s="395"/>
      <c r="JU353" s="395"/>
      <c r="JV353" s="395"/>
      <c r="JW353" s="395"/>
      <c r="JX353" s="395"/>
      <c r="JY353" s="395"/>
      <c r="JZ353" s="395"/>
      <c r="KA353" s="395"/>
      <c r="KB353" s="395"/>
      <c r="KC353" s="395"/>
      <c r="KD353" s="395"/>
      <c r="KE353" s="395"/>
      <c r="KF353" s="395"/>
      <c r="KG353" s="395"/>
      <c r="KH353" s="395"/>
      <c r="KI353" s="395"/>
      <c r="KJ353" s="395"/>
      <c r="KK353" s="395"/>
      <c r="KL353" s="395"/>
      <c r="KM353" s="395"/>
      <c r="KN353" s="395"/>
      <c r="KO353" s="395"/>
      <c r="KP353" s="395"/>
      <c r="KQ353" s="395"/>
      <c r="KR353" s="395"/>
      <c r="KS353" s="395"/>
      <c r="KT353" s="395"/>
      <c r="KU353" s="395"/>
      <c r="KV353" s="395"/>
      <c r="KW353" s="395"/>
      <c r="KX353" s="395"/>
      <c r="KY353" s="395"/>
      <c r="KZ353" s="395"/>
      <c r="LA353" s="395"/>
      <c r="LB353" s="395"/>
      <c r="LC353" s="395"/>
      <c r="LD353" s="395"/>
      <c r="LE353" s="395"/>
      <c r="LF353" s="395"/>
      <c r="LG353" s="395"/>
      <c r="LH353" s="395"/>
      <c r="LI353" s="395"/>
      <c r="LJ353" s="395"/>
      <c r="LK353" s="395"/>
      <c r="LL353" s="395"/>
      <c r="LM353" s="395"/>
      <c r="LN353" s="395"/>
      <c r="LO353" s="395"/>
      <c r="LP353" s="395"/>
      <c r="LQ353" s="395"/>
      <c r="LR353" s="395"/>
      <c r="LS353" s="395"/>
      <c r="LT353" s="395"/>
      <c r="LU353" s="395"/>
      <c r="LV353" s="395"/>
      <c r="LW353" s="395"/>
      <c r="LX353" s="395"/>
      <c r="LY353" s="395"/>
      <c r="LZ353" s="395"/>
      <c r="MA353" s="395"/>
      <c r="MB353" s="395"/>
      <c r="MC353" s="395"/>
      <c r="MD353" s="395"/>
      <c r="ME353" s="395"/>
      <c r="MF353" s="395"/>
      <c r="MG353" s="395"/>
      <c r="MH353" s="395"/>
      <c r="MI353" s="395"/>
      <c r="MJ353" s="395"/>
      <c r="MK353" s="395"/>
      <c r="ML353" s="395"/>
      <c r="MM353" s="395"/>
      <c r="MN353" s="395"/>
      <c r="MO353" s="395"/>
      <c r="MP353" s="395"/>
      <c r="MQ353" s="395"/>
      <c r="MR353" s="395"/>
      <c r="MS353" s="395"/>
      <c r="MT353" s="395"/>
      <c r="MU353" s="395"/>
      <c r="MV353" s="395"/>
      <c r="MW353" s="395"/>
      <c r="MX353" s="395"/>
      <c r="MY353" s="395"/>
      <c r="MZ353" s="395"/>
      <c r="NA353" s="395"/>
      <c r="NB353" s="395"/>
      <c r="NC353" s="395"/>
      <c r="ND353" s="395"/>
      <c r="NE353" s="395"/>
      <c r="NF353" s="395"/>
      <c r="NG353" s="489"/>
      <c r="NH353" s="475">
        <v>2.5254534831078912</v>
      </c>
      <c r="NI353" s="475">
        <v>21.016823886423872</v>
      </c>
      <c r="NJ353" s="475">
        <v>2.4499397195627726</v>
      </c>
      <c r="NK353" s="475">
        <v>4636.6517759999997</v>
      </c>
      <c r="NL353" s="475">
        <v>15.918983964630243</v>
      </c>
      <c r="NM353" s="475">
        <v>0.14557099999999998</v>
      </c>
      <c r="NN353" s="475">
        <v>0.41851799999999995</v>
      </c>
      <c r="NO353" s="475">
        <v>4.2457999999999996E-2</v>
      </c>
      <c r="NP353" s="475">
        <v>3.3194538906723921E-2</v>
      </c>
      <c r="NQ353" s="475">
        <v>0.44795683189258051</v>
      </c>
      <c r="NR353" s="475">
        <v>1.1873618474261864</v>
      </c>
      <c r="NS353" s="475">
        <v>0</v>
      </c>
      <c r="NT353" s="475">
        <v>10.952381590005398</v>
      </c>
      <c r="NU353" s="475">
        <v>0.4071357617982711</v>
      </c>
      <c r="NV353" s="475">
        <v>0</v>
      </c>
      <c r="NW353" s="475">
        <v>0.4716204756701991</v>
      </c>
      <c r="NX353" s="475">
        <v>0</v>
      </c>
      <c r="NY353" s="475">
        <v>0</v>
      </c>
      <c r="NZ353" s="475">
        <v>1.7795913800241574</v>
      </c>
      <c r="OA353" s="475">
        <v>2.0342525252557874E-2</v>
      </c>
      <c r="OB353" s="475">
        <v>0.19000000000000011</v>
      </c>
      <c r="OC353" s="475">
        <v>0.96954613920552224</v>
      </c>
      <c r="OD353" s="475">
        <v>1.0767535123367561E-16</v>
      </c>
      <c r="OE353" s="475">
        <v>8.6734476297045588E-16</v>
      </c>
      <c r="OF353" s="475">
        <v>0.11999999880790704</v>
      </c>
      <c r="OG353" s="475">
        <v>9.2717710137367237E-2</v>
      </c>
      <c r="OH353" s="475">
        <v>0.35819183118404213</v>
      </c>
      <c r="OI353" s="475">
        <v>0.12</v>
      </c>
      <c r="OJ353" s="475">
        <v>5.4600000000000003E-2</v>
      </c>
      <c r="OK353" s="475">
        <v>6.6958199999999995E-2</v>
      </c>
      <c r="OL353" s="475">
        <v>0.85108827461950598</v>
      </c>
      <c r="OM353" s="475" t="s">
        <v>1395</v>
      </c>
      <c r="ON353" s="475">
        <v>1</v>
      </c>
      <c r="OO353" s="475">
        <v>342</v>
      </c>
      <c r="OP353" s="490"/>
      <c r="OQ353" s="491" t="s">
        <v>1395</v>
      </c>
      <c r="OR353" s="478" t="s">
        <v>1395</v>
      </c>
      <c r="OS353" s="479">
        <v>635659.99999999988</v>
      </c>
      <c r="OT353" s="479">
        <v>2030</v>
      </c>
      <c r="OU353" s="479" t="s">
        <v>1395</v>
      </c>
      <c r="OV353" s="479" t="s">
        <v>1395</v>
      </c>
      <c r="OW353" s="479">
        <v>0</v>
      </c>
      <c r="OX353" s="479">
        <v>1</v>
      </c>
      <c r="OY353" s="480">
        <v>1</v>
      </c>
      <c r="OZ353" s="480">
        <v>0.83749627614834921</v>
      </c>
      <c r="PA353" s="481"/>
      <c r="PB353" s="482">
        <v>2.5254534831078912</v>
      </c>
      <c r="PC353" s="483"/>
      <c r="PD353" s="478">
        <v>296.82939783074153</v>
      </c>
      <c r="PE353" s="479">
        <v>4.2445750074465406E-13</v>
      </c>
      <c r="PF353" s="479">
        <v>474.47237669874801</v>
      </c>
      <c r="PG353" s="480">
        <v>2.5254534831078912</v>
      </c>
      <c r="PH353" s="483"/>
      <c r="PI353" s="478">
        <v>2.5254534831078912</v>
      </c>
      <c r="PJ353" s="479">
        <v>182250</v>
      </c>
      <c r="PK353" s="479">
        <v>575</v>
      </c>
      <c r="PL353" s="479">
        <v>1.9738261244581778E-3</v>
      </c>
      <c r="PM353" s="484">
        <v>36</v>
      </c>
      <c r="PN353" s="479">
        <v>4860</v>
      </c>
      <c r="PO353" s="485">
        <v>2027</v>
      </c>
      <c r="PP353" s="479">
        <v>33</v>
      </c>
      <c r="PQ353" s="479">
        <v>0</v>
      </c>
      <c r="PR353" s="486" t="s">
        <v>2303</v>
      </c>
      <c r="PS353" s="486" t="s">
        <v>1595</v>
      </c>
      <c r="PT353" s="479">
        <v>1</v>
      </c>
      <c r="PU353" s="487" t="s">
        <v>2302</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row>
    <row r="354" spans="1:457" x14ac:dyDescent="0.35">
      <c r="A354" s="459" t="s">
        <v>2304</v>
      </c>
      <c r="B354" s="460">
        <v>2.5274273092323494</v>
      </c>
      <c r="C354" s="488">
        <f>NPV(About!A$94,'H2 Data'!AE$2:BH$2)/30*AB354+B354</f>
        <v>3.8475313668609492</v>
      </c>
      <c r="D354" s="462" t="s">
        <v>1592</v>
      </c>
      <c r="E354" s="463" t="s">
        <v>2304</v>
      </c>
      <c r="F354" s="463" t="s">
        <v>1391</v>
      </c>
      <c r="G354" s="463" t="s">
        <v>1593</v>
      </c>
      <c r="H354" s="463" t="s">
        <v>2290</v>
      </c>
      <c r="I354" s="463" t="s">
        <v>1595</v>
      </c>
      <c r="J354" s="464">
        <v>2031</v>
      </c>
      <c r="K354" s="465">
        <v>575</v>
      </c>
      <c r="L354" s="466">
        <v>0.95</v>
      </c>
      <c r="M354" s="466">
        <v>2.3300000000000001E-2</v>
      </c>
      <c r="N354" s="466">
        <v>0.25</v>
      </c>
      <c r="O354" s="471">
        <v>0.12</v>
      </c>
      <c r="P354" s="465">
        <v>1</v>
      </c>
      <c r="Q354" s="465">
        <v>2</v>
      </c>
      <c r="R354" s="465">
        <v>30</v>
      </c>
      <c r="S354" s="467" t="s">
        <v>1395</v>
      </c>
      <c r="T354" s="468">
        <v>43320.000000000007</v>
      </c>
      <c r="U354" s="468">
        <v>427014.00000000006</v>
      </c>
      <c r="V354" s="468">
        <v>148527</v>
      </c>
      <c r="W354" s="468">
        <v>29704.000000000004</v>
      </c>
      <c r="X354" s="465">
        <v>0</v>
      </c>
      <c r="Y354" s="469" t="s">
        <v>2291</v>
      </c>
      <c r="Z354" s="470">
        <v>18.559999999999999</v>
      </c>
      <c r="AA354" s="469" t="s">
        <v>1397</v>
      </c>
      <c r="AB354" s="465">
        <v>8.9999999999999993E-3</v>
      </c>
      <c r="AC354" s="466">
        <v>0.7</v>
      </c>
      <c r="AD354" s="466">
        <v>0.7</v>
      </c>
      <c r="AE354" s="466">
        <v>0.7</v>
      </c>
      <c r="AF354" s="467" t="s">
        <v>1398</v>
      </c>
      <c r="AG354" s="465">
        <v>541</v>
      </c>
      <c r="AH354" s="465">
        <v>541</v>
      </c>
      <c r="AI354" s="465">
        <v>541</v>
      </c>
      <c r="AJ354" s="465">
        <v>30</v>
      </c>
      <c r="AK354" s="469" t="s">
        <v>1399</v>
      </c>
      <c r="AL354" s="466">
        <v>1</v>
      </c>
      <c r="AM354" s="466">
        <v>0</v>
      </c>
      <c r="AN354" s="469" t="s">
        <v>1400</v>
      </c>
      <c r="AO354" s="466"/>
      <c r="AP354" s="466"/>
      <c r="AQ354" s="466"/>
      <c r="AR354" s="466"/>
      <c r="AS354" s="466"/>
      <c r="AT354" s="466"/>
      <c r="AU354" s="466"/>
      <c r="AV354" s="466"/>
      <c r="AW354" s="466"/>
      <c r="AX354" s="466"/>
      <c r="AY354" s="466"/>
      <c r="AZ354" s="466"/>
      <c r="BA354" s="466"/>
      <c r="BB354" s="466"/>
      <c r="BC354" s="466"/>
      <c r="BD354" s="466"/>
      <c r="BE354" s="466"/>
      <c r="BF354" s="466"/>
      <c r="BG354" s="466"/>
      <c r="BH354" s="466"/>
      <c r="BI354" s="466"/>
      <c r="BJ354" s="466"/>
      <c r="BK354" s="466"/>
      <c r="BL354" s="466"/>
      <c r="BM354" s="466"/>
      <c r="BN354" s="466"/>
      <c r="BO354" s="466"/>
      <c r="BP354" s="466"/>
      <c r="BQ354" s="466"/>
      <c r="BR354" s="466"/>
      <c r="BS354" s="466"/>
      <c r="BT354" s="466"/>
      <c r="BU354" s="466"/>
      <c r="BV354" s="466"/>
      <c r="BW354" s="466"/>
      <c r="BX354" s="466"/>
      <c r="BY354" s="466"/>
      <c r="BZ354" s="466"/>
      <c r="CA354" s="466"/>
      <c r="CB354" s="466"/>
      <c r="CC354" s="466"/>
      <c r="CD354" s="466"/>
      <c r="CE354" s="466"/>
      <c r="CF354" s="466"/>
      <c r="CG354" s="466"/>
      <c r="CH354" s="466"/>
      <c r="CI354" s="466"/>
      <c r="CJ354" s="466"/>
      <c r="CK354" s="466"/>
      <c r="CL354" s="466"/>
      <c r="CM354" s="466"/>
      <c r="CN354" s="466"/>
      <c r="CO354" s="466"/>
      <c r="CP354" s="466"/>
      <c r="CQ354" s="466"/>
      <c r="CR354" s="466"/>
      <c r="CS354" s="466"/>
      <c r="CT354" s="466"/>
      <c r="CU354" s="466"/>
      <c r="CV354" s="466"/>
      <c r="CW354" s="466"/>
      <c r="CX354" s="466"/>
      <c r="CY354" s="466"/>
      <c r="CZ354" s="466"/>
      <c r="DA354" s="466"/>
      <c r="DB354" s="466"/>
      <c r="DC354" s="466"/>
      <c r="DD354" s="466"/>
      <c r="DE354" s="466"/>
      <c r="DF354" s="466"/>
      <c r="DG354" s="466"/>
      <c r="DH354" s="466"/>
      <c r="DI354" s="466"/>
      <c r="DJ354" s="466"/>
      <c r="DK354" s="466"/>
      <c r="DL354" s="466"/>
      <c r="DM354" s="466"/>
      <c r="DN354" s="466"/>
      <c r="DO354" s="466"/>
      <c r="DP354" s="466"/>
      <c r="DQ354" s="466"/>
      <c r="DR354" s="466"/>
      <c r="DS354" s="466"/>
      <c r="DT354" s="466"/>
      <c r="DU354" s="466"/>
      <c r="DV354" s="466"/>
      <c r="DW354" s="471"/>
      <c r="DX354" s="466"/>
      <c r="DY354" s="466"/>
      <c r="DZ354" s="466"/>
      <c r="EA354" s="466"/>
      <c r="EB354" s="466"/>
      <c r="EC354" s="466"/>
      <c r="ED354" s="466"/>
      <c r="EE354" s="466"/>
      <c r="EF354" s="466"/>
      <c r="EG354" s="466"/>
      <c r="EH354" s="466"/>
      <c r="EI354" s="466"/>
      <c r="EJ354" s="466"/>
      <c r="EK354" s="465"/>
      <c r="EL354" s="465"/>
      <c r="EM354" s="465"/>
      <c r="EN354" s="465"/>
      <c r="EO354" s="466"/>
      <c r="EP354" s="466"/>
      <c r="EQ354" s="466"/>
      <c r="ER354" s="465"/>
      <c r="ES354" s="465"/>
      <c r="ET354" s="465"/>
      <c r="EU354" s="465"/>
      <c r="EV354" s="465"/>
      <c r="EW354" s="467"/>
      <c r="EX354" s="467" t="s">
        <v>1401</v>
      </c>
      <c r="EY354" s="467">
        <v>0</v>
      </c>
      <c r="EZ354" s="467">
        <v>0</v>
      </c>
      <c r="FA354" s="467">
        <v>0</v>
      </c>
      <c r="FB354" s="469" t="s">
        <v>1402</v>
      </c>
      <c r="FC354" s="467">
        <v>62.117280000000001</v>
      </c>
      <c r="FD354" s="469" t="s">
        <v>2292</v>
      </c>
      <c r="FE354" s="467">
        <v>1589.991</v>
      </c>
      <c r="FF354" s="469" t="s">
        <v>1404</v>
      </c>
      <c r="FG354" s="467">
        <v>0</v>
      </c>
      <c r="FH354" s="469" t="s">
        <v>1405</v>
      </c>
      <c r="FI354" s="467">
        <v>0</v>
      </c>
      <c r="FJ354" s="469" t="s">
        <v>1405</v>
      </c>
      <c r="FK354" s="467">
        <v>0</v>
      </c>
      <c r="FL354" s="472">
        <v>0</v>
      </c>
      <c r="FM354" s="473">
        <v>0</v>
      </c>
      <c r="FN354" s="473">
        <v>0</v>
      </c>
      <c r="FO354" s="473">
        <v>0</v>
      </c>
      <c r="FP354" s="473">
        <v>0</v>
      </c>
      <c r="FQ354" s="473">
        <v>0</v>
      </c>
      <c r="FR354" s="473">
        <v>0</v>
      </c>
      <c r="FS354" s="473">
        <v>0</v>
      </c>
      <c r="FT354" s="473">
        <v>0</v>
      </c>
      <c r="FU354" s="473">
        <v>0</v>
      </c>
      <c r="FV354" s="473">
        <v>0</v>
      </c>
      <c r="FW354" s="473">
        <v>0</v>
      </c>
      <c r="FX354" s="473">
        <v>0</v>
      </c>
      <c r="FY354" s="473">
        <v>0</v>
      </c>
      <c r="FZ354" s="473">
        <v>0</v>
      </c>
      <c r="GA354" s="473">
        <v>0</v>
      </c>
      <c r="GB354" s="473">
        <v>0</v>
      </c>
      <c r="GC354" s="473">
        <v>0</v>
      </c>
      <c r="GD354" s="473">
        <v>0</v>
      </c>
      <c r="GE354" s="473">
        <v>0</v>
      </c>
      <c r="GF354" s="473">
        <v>0</v>
      </c>
      <c r="GG354" s="473">
        <v>0</v>
      </c>
      <c r="GH354" s="473">
        <v>0</v>
      </c>
      <c r="GI354" s="473">
        <v>0</v>
      </c>
      <c r="GJ354" s="473">
        <v>0</v>
      </c>
      <c r="GK354" s="473">
        <v>0</v>
      </c>
      <c r="GL354" s="473">
        <v>0</v>
      </c>
      <c r="GM354" s="473">
        <v>0</v>
      </c>
      <c r="GN354" s="473">
        <v>0</v>
      </c>
      <c r="GO354" s="473">
        <v>0</v>
      </c>
      <c r="GP354" s="473">
        <v>0</v>
      </c>
      <c r="GQ354" s="473">
        <v>0</v>
      </c>
      <c r="GR354" s="473">
        <v>0</v>
      </c>
      <c r="GS354" s="473">
        <v>0</v>
      </c>
      <c r="GT354" s="473">
        <v>0</v>
      </c>
      <c r="GU354" s="473">
        <v>0</v>
      </c>
      <c r="GV354" s="473">
        <v>0</v>
      </c>
      <c r="GW354" s="473">
        <v>0</v>
      </c>
      <c r="GX354" s="473">
        <v>0</v>
      </c>
      <c r="GY354" s="473">
        <v>0</v>
      </c>
      <c r="GZ354" s="473">
        <v>0</v>
      </c>
      <c r="HA354" s="473">
        <v>0</v>
      </c>
      <c r="HB354" s="473">
        <v>0</v>
      </c>
      <c r="HC354" s="473">
        <v>0</v>
      </c>
      <c r="HD354" s="473">
        <v>0</v>
      </c>
      <c r="HE354" s="473">
        <v>0</v>
      </c>
      <c r="HF354" s="473">
        <v>0</v>
      </c>
      <c r="HG354" s="473">
        <v>0</v>
      </c>
      <c r="HH354" s="473">
        <v>0</v>
      </c>
      <c r="HI354" s="473">
        <v>0</v>
      </c>
      <c r="HJ354" s="473">
        <v>0</v>
      </c>
      <c r="HK354" s="473">
        <v>0</v>
      </c>
      <c r="HL354" s="473">
        <v>0</v>
      </c>
      <c r="HM354" s="473">
        <v>0</v>
      </c>
      <c r="HN354" s="473">
        <v>0</v>
      </c>
      <c r="HO354" s="473">
        <v>0</v>
      </c>
      <c r="HP354" s="473">
        <v>0</v>
      </c>
      <c r="HQ354" s="473">
        <v>0</v>
      </c>
      <c r="HR354" s="473">
        <v>0</v>
      </c>
      <c r="HS354" s="473">
        <v>0</v>
      </c>
      <c r="HT354" s="473">
        <v>0</v>
      </c>
      <c r="HU354" s="473">
        <v>0</v>
      </c>
      <c r="HV354" s="473">
        <v>0</v>
      </c>
      <c r="HW354" s="473">
        <v>0</v>
      </c>
      <c r="HX354" s="473">
        <v>0</v>
      </c>
      <c r="HY354" s="473">
        <v>0</v>
      </c>
      <c r="HZ354" s="473">
        <v>0</v>
      </c>
      <c r="IA354" s="473">
        <v>0</v>
      </c>
      <c r="IB354" s="473">
        <v>0</v>
      </c>
      <c r="IC354" s="473">
        <v>0</v>
      </c>
      <c r="ID354" s="473">
        <v>0</v>
      </c>
      <c r="IE354" s="473">
        <v>0</v>
      </c>
      <c r="IF354" s="473">
        <v>0</v>
      </c>
      <c r="IG354" s="473">
        <v>0</v>
      </c>
      <c r="IH354" s="473">
        <v>0</v>
      </c>
      <c r="II354" s="473">
        <v>0</v>
      </c>
      <c r="IJ354" s="473">
        <v>0</v>
      </c>
      <c r="IK354" s="473">
        <v>0</v>
      </c>
      <c r="IL354" s="473">
        <v>0</v>
      </c>
      <c r="IM354" s="473">
        <v>0</v>
      </c>
      <c r="IN354" s="473">
        <v>0</v>
      </c>
      <c r="IO354" s="473">
        <v>0</v>
      </c>
      <c r="IP354" s="473">
        <v>0</v>
      </c>
      <c r="IQ354" s="473">
        <v>0</v>
      </c>
      <c r="IR354" s="473">
        <v>0</v>
      </c>
      <c r="IS354" s="473">
        <v>0</v>
      </c>
      <c r="IT354" s="473">
        <v>0</v>
      </c>
      <c r="IU354" s="473">
        <v>0</v>
      </c>
      <c r="IV354" s="473">
        <v>0</v>
      </c>
      <c r="IW354" s="473">
        <v>0</v>
      </c>
      <c r="IX354" s="473">
        <v>0</v>
      </c>
      <c r="IY354" s="473">
        <v>0</v>
      </c>
      <c r="IZ354" s="473">
        <v>0</v>
      </c>
      <c r="JA354" s="473">
        <v>0</v>
      </c>
      <c r="JB354" s="473">
        <v>0</v>
      </c>
      <c r="JC354" s="473">
        <v>0</v>
      </c>
      <c r="JD354" s="473">
        <v>0</v>
      </c>
      <c r="JE354" s="473">
        <v>0</v>
      </c>
      <c r="JF354" s="473">
        <v>0</v>
      </c>
      <c r="JG354" s="473">
        <v>0</v>
      </c>
      <c r="JH354" s="473">
        <v>0</v>
      </c>
      <c r="JI354" s="467" t="s">
        <v>1416</v>
      </c>
      <c r="JJ354" s="467" t="s">
        <v>1416</v>
      </c>
      <c r="JK354" s="395"/>
      <c r="JL354" s="395"/>
      <c r="JM354" s="395"/>
      <c r="JN354" s="395"/>
      <c r="JO354" s="395"/>
      <c r="JP354" s="395"/>
      <c r="JQ354" s="395"/>
      <c r="JR354" s="395"/>
      <c r="JS354" s="395"/>
      <c r="JT354" s="395"/>
      <c r="JU354" s="395"/>
      <c r="JV354" s="395"/>
      <c r="JW354" s="395"/>
      <c r="JX354" s="395"/>
      <c r="JY354" s="395"/>
      <c r="JZ354" s="395"/>
      <c r="KA354" s="395"/>
      <c r="KB354" s="395"/>
      <c r="KC354" s="395"/>
      <c r="KD354" s="395"/>
      <c r="KE354" s="395"/>
      <c r="KF354" s="395"/>
      <c r="KG354" s="395"/>
      <c r="KH354" s="395"/>
      <c r="KI354" s="395"/>
      <c r="KJ354" s="395"/>
      <c r="KK354" s="395"/>
      <c r="KL354" s="395"/>
      <c r="KM354" s="395"/>
      <c r="KN354" s="395"/>
      <c r="KO354" s="395"/>
      <c r="KP354" s="395"/>
      <c r="KQ354" s="395"/>
      <c r="KR354" s="395"/>
      <c r="KS354" s="395"/>
      <c r="KT354" s="395"/>
      <c r="KU354" s="395"/>
      <c r="KV354" s="395"/>
      <c r="KW354" s="395"/>
      <c r="KX354" s="395"/>
      <c r="KY354" s="395"/>
      <c r="KZ354" s="395"/>
      <c r="LA354" s="395"/>
      <c r="LB354" s="395"/>
      <c r="LC354" s="395"/>
      <c r="LD354" s="395"/>
      <c r="LE354" s="395"/>
      <c r="LF354" s="395"/>
      <c r="LG354" s="395"/>
      <c r="LH354" s="395"/>
      <c r="LI354" s="395"/>
      <c r="LJ354" s="395"/>
      <c r="LK354" s="395"/>
      <c r="LL354" s="395"/>
      <c r="LM354" s="395"/>
      <c r="LN354" s="395"/>
      <c r="LO354" s="395"/>
      <c r="LP354" s="395"/>
      <c r="LQ354" s="395"/>
      <c r="LR354" s="395"/>
      <c r="LS354" s="395"/>
      <c r="LT354" s="395"/>
      <c r="LU354" s="395"/>
      <c r="LV354" s="395"/>
      <c r="LW354" s="395"/>
      <c r="LX354" s="395"/>
      <c r="LY354" s="395"/>
      <c r="LZ354" s="395"/>
      <c r="MA354" s="395"/>
      <c r="MB354" s="395"/>
      <c r="MC354" s="395"/>
      <c r="MD354" s="395"/>
      <c r="ME354" s="395"/>
      <c r="MF354" s="395"/>
      <c r="MG354" s="395"/>
      <c r="MH354" s="395"/>
      <c r="MI354" s="395"/>
      <c r="MJ354" s="395"/>
      <c r="MK354" s="395"/>
      <c r="ML354" s="395"/>
      <c r="MM354" s="395"/>
      <c r="MN354" s="395"/>
      <c r="MO354" s="395"/>
      <c r="MP354" s="395"/>
      <c r="MQ354" s="395"/>
      <c r="MR354" s="395"/>
      <c r="MS354" s="395"/>
      <c r="MT354" s="395"/>
      <c r="MU354" s="395"/>
      <c r="MV354" s="395"/>
      <c r="MW354" s="395"/>
      <c r="MX354" s="395"/>
      <c r="MY354" s="395"/>
      <c r="MZ354" s="395"/>
      <c r="NA354" s="395"/>
      <c r="NB354" s="395"/>
      <c r="NC354" s="395"/>
      <c r="ND354" s="395"/>
      <c r="NE354" s="395"/>
      <c r="NF354" s="395"/>
      <c r="NG354" s="489"/>
      <c r="NH354" s="475">
        <v>2.5274273092323494</v>
      </c>
      <c r="NI354" s="475">
        <v>21.033250067431609</v>
      </c>
      <c r="NJ354" s="475">
        <v>2.477552064484791</v>
      </c>
      <c r="NK354" s="475">
        <v>4637.074943999999</v>
      </c>
      <c r="NL354" s="475">
        <v>15.933198849979906</v>
      </c>
      <c r="NM354" s="475">
        <v>0.14852699999999999</v>
      </c>
      <c r="NN354" s="475">
        <v>0.42701400000000006</v>
      </c>
      <c r="NO354" s="475">
        <v>4.3320000000000004E-2</v>
      </c>
      <c r="NP354" s="475">
        <v>3.355263559571986E-2</v>
      </c>
      <c r="NQ354" s="475">
        <v>0.45212849700108998</v>
      </c>
      <c r="NR354" s="475">
        <v>1.2114697774732501</v>
      </c>
      <c r="NS354" s="475">
        <v>0</v>
      </c>
      <c r="NT354" s="475">
        <v>11.073147130504411</v>
      </c>
      <c r="NU354" s="475">
        <v>0.41544747017348604</v>
      </c>
      <c r="NV354" s="475">
        <v>0</v>
      </c>
      <c r="NW354" s="475">
        <v>0.44052764500541747</v>
      </c>
      <c r="NX354" s="475">
        <v>0</v>
      </c>
      <c r="NY354" s="475">
        <v>0</v>
      </c>
      <c r="NZ354" s="475">
        <v>1.6545120586308129</v>
      </c>
      <c r="OA354" s="475">
        <v>2.0339494949490316E-2</v>
      </c>
      <c r="OB354" s="475">
        <v>0.19000000000000011</v>
      </c>
      <c r="OC354" s="475">
        <v>0.96172623923910106</v>
      </c>
      <c r="OD354" s="475">
        <v>-1.7806337226473988E-7</v>
      </c>
      <c r="OE354" s="475">
        <v>-1.4343332214957181E-6</v>
      </c>
      <c r="OF354" s="475">
        <v>0.11999956965446468</v>
      </c>
      <c r="OG354" s="475">
        <v>9.1101780533790602E-2</v>
      </c>
      <c r="OH354" s="475">
        <v>0.34111872602337279</v>
      </c>
      <c r="OI354" s="475">
        <v>0.12</v>
      </c>
      <c r="OJ354" s="475">
        <v>5.4100000000000002E-2</v>
      </c>
      <c r="OK354" s="475">
        <v>6.6674700000000003E-2</v>
      </c>
      <c r="OL354" s="475">
        <v>0.83421733578601298</v>
      </c>
      <c r="OM354" s="475" t="s">
        <v>1395</v>
      </c>
      <c r="ON354" s="475">
        <v>1</v>
      </c>
      <c r="OO354" s="475">
        <v>343</v>
      </c>
      <c r="OP354" s="490"/>
      <c r="OQ354" s="491" t="s">
        <v>1395</v>
      </c>
      <c r="OR354" s="478" t="s">
        <v>1395</v>
      </c>
      <c r="OS354" s="479">
        <v>648565</v>
      </c>
      <c r="OT354" s="479">
        <v>2031</v>
      </c>
      <c r="OU354" s="479" t="s">
        <v>1395</v>
      </c>
      <c r="OV354" s="479" t="s">
        <v>1395</v>
      </c>
      <c r="OW354" s="479">
        <v>0</v>
      </c>
      <c r="OX354" s="479">
        <v>1</v>
      </c>
      <c r="OY354" s="480">
        <v>1</v>
      </c>
      <c r="OZ354" s="480">
        <v>0.82080415955833841</v>
      </c>
      <c r="PA354" s="481"/>
      <c r="PB354" s="482">
        <v>2.5274273092323494</v>
      </c>
      <c r="PC354" s="483"/>
      <c r="PD354" s="478">
        <v>296.85213041907394</v>
      </c>
      <c r="PE354" s="479">
        <v>-6.8801374223267811E-4</v>
      </c>
      <c r="PF354" s="479">
        <v>461.31600310578813</v>
      </c>
      <c r="PG354" s="480">
        <v>2.5274273092323494</v>
      </c>
      <c r="PH354" s="483"/>
      <c r="PI354" s="478">
        <v>2.5274273092323494</v>
      </c>
      <c r="PJ354" s="479">
        <v>182825</v>
      </c>
      <c r="PK354" s="479">
        <v>575</v>
      </c>
      <c r="PL354" s="479">
        <v>-3.8330135082442318E-2</v>
      </c>
      <c r="PM354" s="484">
        <v>36</v>
      </c>
      <c r="PN354" s="479">
        <v>4824</v>
      </c>
      <c r="PO354" s="485">
        <v>2028</v>
      </c>
      <c r="PP354" s="479">
        <v>33</v>
      </c>
      <c r="PQ354" s="479">
        <v>0</v>
      </c>
      <c r="PR354" s="486" t="s">
        <v>2305</v>
      </c>
      <c r="PS354" s="486" t="s">
        <v>1595</v>
      </c>
      <c r="PT354" s="479">
        <v>1</v>
      </c>
      <c r="PU354" s="487" t="s">
        <v>2304</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row>
    <row r="355" spans="1:457" x14ac:dyDescent="0.35">
      <c r="A355" s="459" t="s">
        <v>2306</v>
      </c>
      <c r="B355" s="460">
        <v>2.4890971741499071</v>
      </c>
      <c r="C355" s="488">
        <f>NPV(About!A$94,'H2 Data'!AE$2:BH$2)/30*AB355+B355</f>
        <v>3.8092012317785069</v>
      </c>
      <c r="D355" s="462" t="s">
        <v>1592</v>
      </c>
      <c r="E355" s="463" t="s">
        <v>2306</v>
      </c>
      <c r="F355" s="463" t="s">
        <v>1391</v>
      </c>
      <c r="G355" s="463" t="s">
        <v>1593</v>
      </c>
      <c r="H355" s="463" t="s">
        <v>2290</v>
      </c>
      <c r="I355" s="463" t="s">
        <v>1595</v>
      </c>
      <c r="J355" s="464">
        <v>2032</v>
      </c>
      <c r="K355" s="465">
        <v>575</v>
      </c>
      <c r="L355" s="466">
        <v>0.95</v>
      </c>
      <c r="M355" s="466">
        <v>2.3300000000000001E-2</v>
      </c>
      <c r="N355" s="466">
        <v>0.25</v>
      </c>
      <c r="O355" s="471">
        <v>0.12</v>
      </c>
      <c r="P355" s="465">
        <v>1</v>
      </c>
      <c r="Q355" s="465">
        <v>2</v>
      </c>
      <c r="R355" s="465">
        <v>30</v>
      </c>
      <c r="S355" s="467" t="s">
        <v>1395</v>
      </c>
      <c r="T355" s="468">
        <v>44204</v>
      </c>
      <c r="U355" s="468">
        <v>435725</v>
      </c>
      <c r="V355" s="468">
        <v>151556</v>
      </c>
      <c r="W355" s="468">
        <v>30310</v>
      </c>
      <c r="X355" s="465">
        <v>0</v>
      </c>
      <c r="Y355" s="469" t="s">
        <v>2291</v>
      </c>
      <c r="Z355" s="470">
        <v>18.559999999999999</v>
      </c>
      <c r="AA355" s="469" t="s">
        <v>1397</v>
      </c>
      <c r="AB355" s="465">
        <v>8.9999999999999993E-3</v>
      </c>
      <c r="AC355" s="466">
        <v>0.7</v>
      </c>
      <c r="AD355" s="466">
        <v>0.7</v>
      </c>
      <c r="AE355" s="466">
        <v>0.7</v>
      </c>
      <c r="AF355" s="467" t="s">
        <v>1398</v>
      </c>
      <c r="AG355" s="465">
        <v>538</v>
      </c>
      <c r="AH355" s="465">
        <v>538</v>
      </c>
      <c r="AI355" s="465">
        <v>538</v>
      </c>
      <c r="AJ355" s="465">
        <v>30</v>
      </c>
      <c r="AK355" s="469" t="s">
        <v>1399</v>
      </c>
      <c r="AL355" s="466">
        <v>1</v>
      </c>
      <c r="AM355" s="466">
        <v>0</v>
      </c>
      <c r="AN355" s="469" t="s">
        <v>1400</v>
      </c>
      <c r="AO355" s="466"/>
      <c r="AP355" s="466"/>
      <c r="AQ355" s="466"/>
      <c r="AR355" s="466"/>
      <c r="AS355" s="466"/>
      <c r="AT355" s="466"/>
      <c r="AU355" s="466"/>
      <c r="AV355" s="466"/>
      <c r="AW355" s="466"/>
      <c r="AX355" s="466"/>
      <c r="AY355" s="466"/>
      <c r="AZ355" s="466"/>
      <c r="BA355" s="466"/>
      <c r="BB355" s="466"/>
      <c r="BC355" s="466"/>
      <c r="BD355" s="466"/>
      <c r="BE355" s="466"/>
      <c r="BF355" s="466"/>
      <c r="BG355" s="466"/>
      <c r="BH355" s="466"/>
      <c r="BI355" s="466"/>
      <c r="BJ355" s="466"/>
      <c r="BK355" s="466"/>
      <c r="BL355" s="466"/>
      <c r="BM355" s="466"/>
      <c r="BN355" s="466"/>
      <c r="BO355" s="466"/>
      <c r="BP355" s="466"/>
      <c r="BQ355" s="466"/>
      <c r="BR355" s="466"/>
      <c r="BS355" s="466"/>
      <c r="BT355" s="466"/>
      <c r="BU355" s="466"/>
      <c r="BV355" s="466"/>
      <c r="BW355" s="466"/>
      <c r="BX355" s="466"/>
      <c r="BY355" s="466"/>
      <c r="BZ355" s="466"/>
      <c r="CA355" s="466"/>
      <c r="CB355" s="466"/>
      <c r="CC355" s="466"/>
      <c r="CD355" s="466"/>
      <c r="CE355" s="466"/>
      <c r="CF355" s="466"/>
      <c r="CG355" s="466"/>
      <c r="CH355" s="466"/>
      <c r="CI355" s="466"/>
      <c r="CJ355" s="466"/>
      <c r="CK355" s="466"/>
      <c r="CL355" s="466"/>
      <c r="CM355" s="466"/>
      <c r="CN355" s="466"/>
      <c r="CO355" s="466"/>
      <c r="CP355" s="466"/>
      <c r="CQ355" s="466"/>
      <c r="CR355" s="466"/>
      <c r="CS355" s="466"/>
      <c r="CT355" s="466"/>
      <c r="CU355" s="466"/>
      <c r="CV355" s="466"/>
      <c r="CW355" s="466"/>
      <c r="CX355" s="466"/>
      <c r="CY355" s="466"/>
      <c r="CZ355" s="466"/>
      <c r="DA355" s="466"/>
      <c r="DB355" s="466"/>
      <c r="DC355" s="466"/>
      <c r="DD355" s="466"/>
      <c r="DE355" s="466"/>
      <c r="DF355" s="466"/>
      <c r="DG355" s="466"/>
      <c r="DH355" s="466"/>
      <c r="DI355" s="466"/>
      <c r="DJ355" s="466"/>
      <c r="DK355" s="466"/>
      <c r="DL355" s="466"/>
      <c r="DM355" s="466"/>
      <c r="DN355" s="466"/>
      <c r="DO355" s="466"/>
      <c r="DP355" s="466"/>
      <c r="DQ355" s="466"/>
      <c r="DR355" s="466"/>
      <c r="DS355" s="466"/>
      <c r="DT355" s="466"/>
      <c r="DU355" s="466"/>
      <c r="DV355" s="466"/>
      <c r="DW355" s="471"/>
      <c r="DX355" s="466"/>
      <c r="DY355" s="466"/>
      <c r="DZ355" s="466"/>
      <c r="EA355" s="466"/>
      <c r="EB355" s="466"/>
      <c r="EC355" s="466"/>
      <c r="ED355" s="466"/>
      <c r="EE355" s="466"/>
      <c r="EF355" s="466"/>
      <c r="EG355" s="466"/>
      <c r="EH355" s="466"/>
      <c r="EI355" s="466"/>
      <c r="EJ355" s="466"/>
      <c r="EK355" s="465"/>
      <c r="EL355" s="465"/>
      <c r="EM355" s="465"/>
      <c r="EN355" s="465"/>
      <c r="EO355" s="466"/>
      <c r="EP355" s="466"/>
      <c r="EQ355" s="466"/>
      <c r="ER355" s="465"/>
      <c r="ES355" s="465"/>
      <c r="ET355" s="465"/>
      <c r="EU355" s="465"/>
      <c r="EV355" s="465"/>
      <c r="EW355" s="467"/>
      <c r="EX355" s="467" t="s">
        <v>1401</v>
      </c>
      <c r="EY355" s="467">
        <v>0</v>
      </c>
      <c r="EZ355" s="467">
        <v>0</v>
      </c>
      <c r="FA355" s="467">
        <v>0</v>
      </c>
      <c r="FB355" s="469" t="s">
        <v>1402</v>
      </c>
      <c r="FC355" s="467">
        <v>62.117280000000001</v>
      </c>
      <c r="FD355" s="469" t="s">
        <v>2292</v>
      </c>
      <c r="FE355" s="467">
        <v>1589.991</v>
      </c>
      <c r="FF355" s="469" t="s">
        <v>1404</v>
      </c>
      <c r="FG355" s="467">
        <v>0</v>
      </c>
      <c r="FH355" s="469" t="s">
        <v>1405</v>
      </c>
      <c r="FI355" s="467">
        <v>0</v>
      </c>
      <c r="FJ355" s="469" t="s">
        <v>1405</v>
      </c>
      <c r="FK355" s="467">
        <v>0</v>
      </c>
      <c r="FL355" s="472">
        <v>0</v>
      </c>
      <c r="FM355" s="473">
        <v>0</v>
      </c>
      <c r="FN355" s="473">
        <v>0</v>
      </c>
      <c r="FO355" s="473">
        <v>0</v>
      </c>
      <c r="FP355" s="473">
        <v>0</v>
      </c>
      <c r="FQ355" s="473">
        <v>0</v>
      </c>
      <c r="FR355" s="473">
        <v>0</v>
      </c>
      <c r="FS355" s="473">
        <v>0</v>
      </c>
      <c r="FT355" s="473">
        <v>0</v>
      </c>
      <c r="FU355" s="473">
        <v>0</v>
      </c>
      <c r="FV355" s="473">
        <v>0</v>
      </c>
      <c r="FW355" s="473">
        <v>0</v>
      </c>
      <c r="FX355" s="473">
        <v>0</v>
      </c>
      <c r="FY355" s="473">
        <v>0</v>
      </c>
      <c r="FZ355" s="473">
        <v>0</v>
      </c>
      <c r="GA355" s="473">
        <v>0</v>
      </c>
      <c r="GB355" s="473">
        <v>0</v>
      </c>
      <c r="GC355" s="473">
        <v>0</v>
      </c>
      <c r="GD355" s="473">
        <v>0</v>
      </c>
      <c r="GE355" s="473">
        <v>0</v>
      </c>
      <c r="GF355" s="473">
        <v>0</v>
      </c>
      <c r="GG355" s="473">
        <v>0</v>
      </c>
      <c r="GH355" s="473">
        <v>0</v>
      </c>
      <c r="GI355" s="473">
        <v>0</v>
      </c>
      <c r="GJ355" s="473">
        <v>0</v>
      </c>
      <c r="GK355" s="473">
        <v>0</v>
      </c>
      <c r="GL355" s="473">
        <v>0</v>
      </c>
      <c r="GM355" s="473">
        <v>0</v>
      </c>
      <c r="GN355" s="473">
        <v>0</v>
      </c>
      <c r="GO355" s="473">
        <v>0</v>
      </c>
      <c r="GP355" s="473">
        <v>0</v>
      </c>
      <c r="GQ355" s="473">
        <v>0</v>
      </c>
      <c r="GR355" s="473">
        <v>0</v>
      </c>
      <c r="GS355" s="473">
        <v>0</v>
      </c>
      <c r="GT355" s="473">
        <v>0</v>
      </c>
      <c r="GU355" s="473">
        <v>0</v>
      </c>
      <c r="GV355" s="473">
        <v>0</v>
      </c>
      <c r="GW355" s="473">
        <v>0</v>
      </c>
      <c r="GX355" s="473">
        <v>0</v>
      </c>
      <c r="GY355" s="473">
        <v>0</v>
      </c>
      <c r="GZ355" s="473">
        <v>0</v>
      </c>
      <c r="HA355" s="473">
        <v>0</v>
      </c>
      <c r="HB355" s="473">
        <v>0</v>
      </c>
      <c r="HC355" s="473">
        <v>0</v>
      </c>
      <c r="HD355" s="473">
        <v>0</v>
      </c>
      <c r="HE355" s="473">
        <v>0</v>
      </c>
      <c r="HF355" s="473">
        <v>0</v>
      </c>
      <c r="HG355" s="473">
        <v>0</v>
      </c>
      <c r="HH355" s="473">
        <v>0</v>
      </c>
      <c r="HI355" s="473">
        <v>0</v>
      </c>
      <c r="HJ355" s="473">
        <v>0</v>
      </c>
      <c r="HK355" s="473">
        <v>0</v>
      </c>
      <c r="HL355" s="473">
        <v>0</v>
      </c>
      <c r="HM355" s="473">
        <v>0</v>
      </c>
      <c r="HN355" s="473">
        <v>0</v>
      </c>
      <c r="HO355" s="473">
        <v>0</v>
      </c>
      <c r="HP355" s="473">
        <v>0</v>
      </c>
      <c r="HQ355" s="473">
        <v>0</v>
      </c>
      <c r="HR355" s="473">
        <v>0</v>
      </c>
      <c r="HS355" s="473">
        <v>0</v>
      </c>
      <c r="HT355" s="473">
        <v>0</v>
      </c>
      <c r="HU355" s="473">
        <v>0</v>
      </c>
      <c r="HV355" s="473">
        <v>0</v>
      </c>
      <c r="HW355" s="473">
        <v>0</v>
      </c>
      <c r="HX355" s="473">
        <v>0</v>
      </c>
      <c r="HY355" s="473">
        <v>0</v>
      </c>
      <c r="HZ355" s="473">
        <v>0</v>
      </c>
      <c r="IA355" s="473">
        <v>0</v>
      </c>
      <c r="IB355" s="473">
        <v>0</v>
      </c>
      <c r="IC355" s="473">
        <v>0</v>
      </c>
      <c r="ID355" s="473">
        <v>0</v>
      </c>
      <c r="IE355" s="473">
        <v>0</v>
      </c>
      <c r="IF355" s="473">
        <v>0</v>
      </c>
      <c r="IG355" s="473">
        <v>0</v>
      </c>
      <c r="IH355" s="473">
        <v>0</v>
      </c>
      <c r="II355" s="473">
        <v>0</v>
      </c>
      <c r="IJ355" s="473">
        <v>0</v>
      </c>
      <c r="IK355" s="473">
        <v>0</v>
      </c>
      <c r="IL355" s="473">
        <v>0</v>
      </c>
      <c r="IM355" s="473">
        <v>0</v>
      </c>
      <c r="IN355" s="473">
        <v>0</v>
      </c>
      <c r="IO355" s="473">
        <v>0</v>
      </c>
      <c r="IP355" s="473">
        <v>0</v>
      </c>
      <c r="IQ355" s="473">
        <v>0</v>
      </c>
      <c r="IR355" s="473">
        <v>0</v>
      </c>
      <c r="IS355" s="473">
        <v>0</v>
      </c>
      <c r="IT355" s="473">
        <v>0</v>
      </c>
      <c r="IU355" s="473">
        <v>0</v>
      </c>
      <c r="IV355" s="473">
        <v>0</v>
      </c>
      <c r="IW355" s="473">
        <v>0</v>
      </c>
      <c r="IX355" s="473">
        <v>0</v>
      </c>
      <c r="IY355" s="473">
        <v>0</v>
      </c>
      <c r="IZ355" s="473">
        <v>0</v>
      </c>
      <c r="JA355" s="473">
        <v>0</v>
      </c>
      <c r="JB355" s="473">
        <v>0</v>
      </c>
      <c r="JC355" s="473">
        <v>0</v>
      </c>
      <c r="JD355" s="473">
        <v>0</v>
      </c>
      <c r="JE355" s="473">
        <v>0</v>
      </c>
      <c r="JF355" s="473">
        <v>0</v>
      </c>
      <c r="JG355" s="473">
        <v>0</v>
      </c>
      <c r="JH355" s="473">
        <v>0</v>
      </c>
      <c r="JI355" s="467" t="s">
        <v>1416</v>
      </c>
      <c r="JJ355" s="467" t="s">
        <v>1416</v>
      </c>
      <c r="JK355" s="395"/>
      <c r="JL355" s="395"/>
      <c r="JM355" s="395"/>
      <c r="JN355" s="395"/>
      <c r="JO355" s="395"/>
      <c r="JP355" s="395"/>
      <c r="JQ355" s="395"/>
      <c r="JR355" s="395"/>
      <c r="JS355" s="395"/>
      <c r="JT355" s="395"/>
      <c r="JU355" s="395"/>
      <c r="JV355" s="395"/>
      <c r="JW355" s="395"/>
      <c r="JX355" s="395"/>
      <c r="JY355" s="395"/>
      <c r="JZ355" s="395"/>
      <c r="KA355" s="395"/>
      <c r="KB355" s="395"/>
      <c r="KC355" s="395"/>
      <c r="KD355" s="395"/>
      <c r="KE355" s="395"/>
      <c r="KF355" s="395"/>
      <c r="KG355" s="395"/>
      <c r="KH355" s="395"/>
      <c r="KI355" s="395"/>
      <c r="KJ355" s="395"/>
      <c r="KK355" s="395"/>
      <c r="KL355" s="395"/>
      <c r="KM355" s="395"/>
      <c r="KN355" s="395"/>
      <c r="KO355" s="395"/>
      <c r="KP355" s="395"/>
      <c r="KQ355" s="395"/>
      <c r="KR355" s="395"/>
      <c r="KS355" s="395"/>
      <c r="KT355" s="395"/>
      <c r="KU355" s="395"/>
      <c r="KV355" s="395"/>
      <c r="KW355" s="395"/>
      <c r="KX355" s="395"/>
      <c r="KY355" s="395"/>
      <c r="KZ355" s="395"/>
      <c r="LA355" s="395"/>
      <c r="LB355" s="395"/>
      <c r="LC355" s="395"/>
      <c r="LD355" s="395"/>
      <c r="LE355" s="395"/>
      <c r="LF355" s="395"/>
      <c r="LG355" s="395"/>
      <c r="LH355" s="395"/>
      <c r="LI355" s="395"/>
      <c r="LJ355" s="395"/>
      <c r="LK355" s="395"/>
      <c r="LL355" s="395"/>
      <c r="LM355" s="395"/>
      <c r="LN355" s="395"/>
      <c r="LO355" s="395"/>
      <c r="LP355" s="395"/>
      <c r="LQ355" s="395"/>
      <c r="LR355" s="395"/>
      <c r="LS355" s="395"/>
      <c r="LT355" s="395"/>
      <c r="LU355" s="395"/>
      <c r="LV355" s="395"/>
      <c r="LW355" s="395"/>
      <c r="LX355" s="395"/>
      <c r="LY355" s="395"/>
      <c r="LZ355" s="395"/>
      <c r="MA355" s="395"/>
      <c r="MB355" s="395"/>
      <c r="MC355" s="395"/>
      <c r="MD355" s="395"/>
      <c r="ME355" s="395"/>
      <c r="MF355" s="395"/>
      <c r="MG355" s="395"/>
      <c r="MH355" s="395"/>
      <c r="MI355" s="395"/>
      <c r="MJ355" s="395"/>
      <c r="MK355" s="395"/>
      <c r="ML355" s="395"/>
      <c r="MM355" s="395"/>
      <c r="MN355" s="395"/>
      <c r="MO355" s="395"/>
      <c r="MP355" s="395"/>
      <c r="MQ355" s="395"/>
      <c r="MR355" s="395"/>
      <c r="MS355" s="395"/>
      <c r="MT355" s="395"/>
      <c r="MU355" s="395"/>
      <c r="MV355" s="395"/>
      <c r="MW355" s="395"/>
      <c r="MX355" s="395"/>
      <c r="MY355" s="395"/>
      <c r="MZ355" s="395"/>
      <c r="NA355" s="395"/>
      <c r="NB355" s="395"/>
      <c r="NC355" s="395"/>
      <c r="ND355" s="395"/>
      <c r="NE355" s="395"/>
      <c r="NF355" s="395"/>
      <c r="NG355" s="489"/>
      <c r="NH355" s="475">
        <v>2.4890971741499071</v>
      </c>
      <c r="NI355" s="475">
        <v>20.714266683275529</v>
      </c>
      <c r="NJ355" s="475">
        <v>2.4958420027025885</v>
      </c>
      <c r="NK355" s="475">
        <v>4637.074943999999</v>
      </c>
      <c r="NL355" s="475">
        <v>15.691405336345175</v>
      </c>
      <c r="NM355" s="475">
        <v>0.151556</v>
      </c>
      <c r="NN355" s="475">
        <v>0.43572499999999997</v>
      </c>
      <c r="NO355" s="475">
        <v>4.4204E-2</v>
      </c>
      <c r="NP355" s="475">
        <v>3.4043788538066361E-2</v>
      </c>
      <c r="NQ355" s="475">
        <v>0.45834325900954309</v>
      </c>
      <c r="NR355" s="475">
        <v>1.2361912561186428</v>
      </c>
      <c r="NS355" s="475">
        <v>0</v>
      </c>
      <c r="NT355" s="475">
        <v>11.149529457964134</v>
      </c>
      <c r="NU355" s="475">
        <v>0.42387695695081895</v>
      </c>
      <c r="NV355" s="475">
        <v>0</v>
      </c>
      <c r="NW355" s="475">
        <v>0.36735241965358512</v>
      </c>
      <c r="NX355" s="475">
        <v>0</v>
      </c>
      <c r="NY355" s="475">
        <v>0</v>
      </c>
      <c r="NZ355" s="475">
        <v>1.3565394095723198</v>
      </c>
      <c r="OA355" s="475">
        <v>2.0339494949487173E-2</v>
      </c>
      <c r="OB355" s="475">
        <v>0.19000000000000011</v>
      </c>
      <c r="OC355" s="475">
        <v>0.9090202145294044</v>
      </c>
      <c r="OD355" s="475">
        <v>-4.4839595377920738E-17</v>
      </c>
      <c r="OE355" s="475">
        <v>-3.6119118980491868E-16</v>
      </c>
      <c r="OF355" s="475">
        <v>0.11999999880790704</v>
      </c>
      <c r="OG355" s="475">
        <v>8.7785831093788153E-2</v>
      </c>
      <c r="OH355" s="475">
        <v>0.32517587399317993</v>
      </c>
      <c r="OI355" s="475">
        <v>0.12</v>
      </c>
      <c r="OJ355" s="475">
        <v>5.3800000000000008E-2</v>
      </c>
      <c r="OK355" s="475">
        <v>6.6504599999999997E-2</v>
      </c>
      <c r="OL355" s="475">
        <v>0.8175468639883785</v>
      </c>
      <c r="OM355" s="475" t="s">
        <v>1395</v>
      </c>
      <c r="ON355" s="475">
        <v>1</v>
      </c>
      <c r="OO355" s="475">
        <v>344</v>
      </c>
      <c r="OP355" s="490"/>
      <c r="OQ355" s="491" t="s">
        <v>1395</v>
      </c>
      <c r="OR355" s="478" t="s">
        <v>1395</v>
      </c>
      <c r="OS355" s="479">
        <v>661795</v>
      </c>
      <c r="OT355" s="479">
        <v>2032</v>
      </c>
      <c r="OU355" s="479" t="s">
        <v>1395</v>
      </c>
      <c r="OV355" s="479" t="s">
        <v>1395</v>
      </c>
      <c r="OW355" s="479">
        <v>0</v>
      </c>
      <c r="OX355" s="479">
        <v>1</v>
      </c>
      <c r="OY355" s="480">
        <v>1</v>
      </c>
      <c r="OZ355" s="480">
        <v>0.80444570646032543</v>
      </c>
      <c r="PA355" s="481"/>
      <c r="PB355" s="482">
        <v>2.4890971741499071</v>
      </c>
      <c r="PC355" s="483"/>
      <c r="PD355" s="478">
        <v>296.8544343082782</v>
      </c>
      <c r="PE355" s="479">
        <v>-1.6979216660201442E-13</v>
      </c>
      <c r="PF355" s="479">
        <v>427.32080977207062</v>
      </c>
      <c r="PG355" s="480">
        <v>2.4890971741499071</v>
      </c>
      <c r="PH355" s="483"/>
      <c r="PI355" s="478">
        <v>2.4890971741499071</v>
      </c>
      <c r="PJ355" s="479">
        <v>183400</v>
      </c>
      <c r="PK355" s="479">
        <v>575</v>
      </c>
      <c r="PL355" s="479">
        <v>-2.5192523490182417E-2</v>
      </c>
      <c r="PM355" s="484">
        <v>36</v>
      </c>
      <c r="PN355" s="479">
        <v>4788</v>
      </c>
      <c r="PO355" s="485">
        <v>2029</v>
      </c>
      <c r="PP355" s="479">
        <v>33</v>
      </c>
      <c r="PQ355" s="479">
        <v>0</v>
      </c>
      <c r="PR355" s="486" t="s">
        <v>2307</v>
      </c>
      <c r="PS355" s="486" t="s">
        <v>1595</v>
      </c>
      <c r="PT355" s="479">
        <v>1</v>
      </c>
      <c r="PU355" s="487" t="s">
        <v>2306</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row>
    <row r="356" spans="1:457" x14ac:dyDescent="0.35">
      <c r="A356" s="459" t="s">
        <v>2308</v>
      </c>
      <c r="B356" s="460">
        <v>2.4639046506597246</v>
      </c>
      <c r="C356" s="488">
        <f>NPV(About!A$94,'H2 Data'!AE$2:BH$2)/30*AB356+B356</f>
        <v>3.7840087082883245</v>
      </c>
      <c r="D356" s="462" t="s">
        <v>1592</v>
      </c>
      <c r="E356" s="463" t="s">
        <v>2308</v>
      </c>
      <c r="F356" s="463" t="s">
        <v>1391</v>
      </c>
      <c r="G356" s="463" t="s">
        <v>1593</v>
      </c>
      <c r="H356" s="463" t="s">
        <v>2290</v>
      </c>
      <c r="I356" s="463" t="s">
        <v>1595</v>
      </c>
      <c r="J356" s="464">
        <v>2033</v>
      </c>
      <c r="K356" s="465">
        <v>575</v>
      </c>
      <c r="L356" s="466">
        <v>0.95</v>
      </c>
      <c r="M356" s="466">
        <v>2.3300000000000001E-2</v>
      </c>
      <c r="N356" s="466">
        <v>0.25</v>
      </c>
      <c r="O356" s="471">
        <v>0.12</v>
      </c>
      <c r="P356" s="465">
        <v>1</v>
      </c>
      <c r="Q356" s="465">
        <v>2</v>
      </c>
      <c r="R356" s="465">
        <v>30</v>
      </c>
      <c r="S356" s="467" t="s">
        <v>1395</v>
      </c>
      <c r="T356" s="468">
        <v>45100.999999999993</v>
      </c>
      <c r="U356" s="468">
        <v>444570</v>
      </c>
      <c r="V356" s="468">
        <v>154632.99999999997</v>
      </c>
      <c r="W356" s="468">
        <v>30925.999999999996</v>
      </c>
      <c r="X356" s="465">
        <v>0</v>
      </c>
      <c r="Y356" s="469" t="s">
        <v>2291</v>
      </c>
      <c r="Z356" s="470">
        <v>18.559999999999999</v>
      </c>
      <c r="AA356" s="469" t="s">
        <v>1397</v>
      </c>
      <c r="AB356" s="465">
        <v>8.9999999999999993E-3</v>
      </c>
      <c r="AC356" s="466">
        <v>0.7</v>
      </c>
      <c r="AD356" s="466">
        <v>0.7</v>
      </c>
      <c r="AE356" s="466">
        <v>0.7</v>
      </c>
      <c r="AF356" s="467" t="s">
        <v>1398</v>
      </c>
      <c r="AG356" s="465">
        <v>534</v>
      </c>
      <c r="AH356" s="465">
        <v>534</v>
      </c>
      <c r="AI356" s="465">
        <v>534</v>
      </c>
      <c r="AJ356" s="465">
        <v>30</v>
      </c>
      <c r="AK356" s="469" t="s">
        <v>1399</v>
      </c>
      <c r="AL356" s="466">
        <v>1</v>
      </c>
      <c r="AM356" s="466">
        <v>0</v>
      </c>
      <c r="AN356" s="469" t="s">
        <v>1400</v>
      </c>
      <c r="AO356" s="466"/>
      <c r="AP356" s="466"/>
      <c r="AQ356" s="466"/>
      <c r="AR356" s="466"/>
      <c r="AS356" s="466"/>
      <c r="AT356" s="466"/>
      <c r="AU356" s="466"/>
      <c r="AV356" s="466"/>
      <c r="AW356" s="466"/>
      <c r="AX356" s="466"/>
      <c r="AY356" s="466"/>
      <c r="AZ356" s="466"/>
      <c r="BA356" s="466"/>
      <c r="BB356" s="466"/>
      <c r="BC356" s="466"/>
      <c r="BD356" s="466"/>
      <c r="BE356" s="466"/>
      <c r="BF356" s="466"/>
      <c r="BG356" s="466"/>
      <c r="BH356" s="466"/>
      <c r="BI356" s="466"/>
      <c r="BJ356" s="466"/>
      <c r="BK356" s="466"/>
      <c r="BL356" s="466"/>
      <c r="BM356" s="466"/>
      <c r="BN356" s="466"/>
      <c r="BO356" s="466"/>
      <c r="BP356" s="466"/>
      <c r="BQ356" s="466"/>
      <c r="BR356" s="466"/>
      <c r="BS356" s="466"/>
      <c r="BT356" s="466"/>
      <c r="BU356" s="466"/>
      <c r="BV356" s="466"/>
      <c r="BW356" s="466"/>
      <c r="BX356" s="466"/>
      <c r="BY356" s="466"/>
      <c r="BZ356" s="466"/>
      <c r="CA356" s="466"/>
      <c r="CB356" s="466"/>
      <c r="CC356" s="466"/>
      <c r="CD356" s="466"/>
      <c r="CE356" s="466"/>
      <c r="CF356" s="466"/>
      <c r="CG356" s="466"/>
      <c r="CH356" s="466"/>
      <c r="CI356" s="466"/>
      <c r="CJ356" s="466"/>
      <c r="CK356" s="466"/>
      <c r="CL356" s="466"/>
      <c r="CM356" s="466"/>
      <c r="CN356" s="466"/>
      <c r="CO356" s="466"/>
      <c r="CP356" s="466"/>
      <c r="CQ356" s="466"/>
      <c r="CR356" s="466"/>
      <c r="CS356" s="466"/>
      <c r="CT356" s="466"/>
      <c r="CU356" s="466"/>
      <c r="CV356" s="466"/>
      <c r="CW356" s="466"/>
      <c r="CX356" s="466"/>
      <c r="CY356" s="466"/>
      <c r="CZ356" s="466"/>
      <c r="DA356" s="466"/>
      <c r="DB356" s="466"/>
      <c r="DC356" s="466"/>
      <c r="DD356" s="466"/>
      <c r="DE356" s="466"/>
      <c r="DF356" s="466"/>
      <c r="DG356" s="466"/>
      <c r="DH356" s="466"/>
      <c r="DI356" s="466"/>
      <c r="DJ356" s="466"/>
      <c r="DK356" s="466"/>
      <c r="DL356" s="466"/>
      <c r="DM356" s="466"/>
      <c r="DN356" s="466"/>
      <c r="DO356" s="466"/>
      <c r="DP356" s="466"/>
      <c r="DQ356" s="466"/>
      <c r="DR356" s="466"/>
      <c r="DS356" s="466"/>
      <c r="DT356" s="466"/>
      <c r="DU356" s="466"/>
      <c r="DV356" s="466"/>
      <c r="DW356" s="471"/>
      <c r="DX356" s="466"/>
      <c r="DY356" s="466"/>
      <c r="DZ356" s="466"/>
      <c r="EA356" s="466"/>
      <c r="EB356" s="466"/>
      <c r="EC356" s="466"/>
      <c r="ED356" s="466"/>
      <c r="EE356" s="466"/>
      <c r="EF356" s="466"/>
      <c r="EG356" s="466"/>
      <c r="EH356" s="466"/>
      <c r="EI356" s="466"/>
      <c r="EJ356" s="466"/>
      <c r="EK356" s="465"/>
      <c r="EL356" s="465"/>
      <c r="EM356" s="465"/>
      <c r="EN356" s="465"/>
      <c r="EO356" s="466"/>
      <c r="EP356" s="466"/>
      <c r="EQ356" s="466"/>
      <c r="ER356" s="465"/>
      <c r="ES356" s="465"/>
      <c r="ET356" s="465"/>
      <c r="EU356" s="465"/>
      <c r="EV356" s="465"/>
      <c r="EW356" s="467"/>
      <c r="EX356" s="467" t="s">
        <v>1401</v>
      </c>
      <c r="EY356" s="467">
        <v>0</v>
      </c>
      <c r="EZ356" s="467">
        <v>0</v>
      </c>
      <c r="FA356" s="467">
        <v>0</v>
      </c>
      <c r="FB356" s="469" t="s">
        <v>1402</v>
      </c>
      <c r="FC356" s="467">
        <v>62.117280000000001</v>
      </c>
      <c r="FD356" s="469" t="s">
        <v>2292</v>
      </c>
      <c r="FE356" s="467">
        <v>1589.991</v>
      </c>
      <c r="FF356" s="469" t="s">
        <v>1404</v>
      </c>
      <c r="FG356" s="467">
        <v>0</v>
      </c>
      <c r="FH356" s="469" t="s">
        <v>1405</v>
      </c>
      <c r="FI356" s="467">
        <v>0</v>
      </c>
      <c r="FJ356" s="469" t="s">
        <v>1405</v>
      </c>
      <c r="FK356" s="467">
        <v>0</v>
      </c>
      <c r="FL356" s="472">
        <v>0</v>
      </c>
      <c r="FM356" s="473">
        <v>0</v>
      </c>
      <c r="FN356" s="473">
        <v>0</v>
      </c>
      <c r="FO356" s="473">
        <v>0</v>
      </c>
      <c r="FP356" s="473">
        <v>0</v>
      </c>
      <c r="FQ356" s="473">
        <v>0</v>
      </c>
      <c r="FR356" s="473">
        <v>0</v>
      </c>
      <c r="FS356" s="473">
        <v>0</v>
      </c>
      <c r="FT356" s="473">
        <v>0</v>
      </c>
      <c r="FU356" s="473">
        <v>0</v>
      </c>
      <c r="FV356" s="473">
        <v>0</v>
      </c>
      <c r="FW356" s="473">
        <v>0</v>
      </c>
      <c r="FX356" s="473">
        <v>0</v>
      </c>
      <c r="FY356" s="473">
        <v>0</v>
      </c>
      <c r="FZ356" s="473">
        <v>0</v>
      </c>
      <c r="GA356" s="473">
        <v>0</v>
      </c>
      <c r="GB356" s="473">
        <v>0</v>
      </c>
      <c r="GC356" s="473">
        <v>0</v>
      </c>
      <c r="GD356" s="473">
        <v>0</v>
      </c>
      <c r="GE356" s="473">
        <v>0</v>
      </c>
      <c r="GF356" s="473">
        <v>0</v>
      </c>
      <c r="GG356" s="473">
        <v>0</v>
      </c>
      <c r="GH356" s="473">
        <v>0</v>
      </c>
      <c r="GI356" s="473">
        <v>0</v>
      </c>
      <c r="GJ356" s="473">
        <v>0</v>
      </c>
      <c r="GK356" s="473">
        <v>0</v>
      </c>
      <c r="GL356" s="473">
        <v>0</v>
      </c>
      <c r="GM356" s="473">
        <v>0</v>
      </c>
      <c r="GN356" s="473">
        <v>0</v>
      </c>
      <c r="GO356" s="473">
        <v>0</v>
      </c>
      <c r="GP356" s="473">
        <v>0</v>
      </c>
      <c r="GQ356" s="473">
        <v>0</v>
      </c>
      <c r="GR356" s="473">
        <v>0</v>
      </c>
      <c r="GS356" s="473">
        <v>0</v>
      </c>
      <c r="GT356" s="473">
        <v>0</v>
      </c>
      <c r="GU356" s="473">
        <v>0</v>
      </c>
      <c r="GV356" s="473">
        <v>0</v>
      </c>
      <c r="GW356" s="473">
        <v>0</v>
      </c>
      <c r="GX356" s="473">
        <v>0</v>
      </c>
      <c r="GY356" s="473">
        <v>0</v>
      </c>
      <c r="GZ356" s="473">
        <v>0</v>
      </c>
      <c r="HA356" s="473">
        <v>0</v>
      </c>
      <c r="HB356" s="473">
        <v>0</v>
      </c>
      <c r="HC356" s="473">
        <v>0</v>
      </c>
      <c r="HD356" s="473">
        <v>0</v>
      </c>
      <c r="HE356" s="473">
        <v>0</v>
      </c>
      <c r="HF356" s="473">
        <v>0</v>
      </c>
      <c r="HG356" s="473">
        <v>0</v>
      </c>
      <c r="HH356" s="473">
        <v>0</v>
      </c>
      <c r="HI356" s="473">
        <v>0</v>
      </c>
      <c r="HJ356" s="473">
        <v>0</v>
      </c>
      <c r="HK356" s="473">
        <v>0</v>
      </c>
      <c r="HL356" s="473">
        <v>0</v>
      </c>
      <c r="HM356" s="473">
        <v>0</v>
      </c>
      <c r="HN356" s="473">
        <v>0</v>
      </c>
      <c r="HO356" s="473">
        <v>0</v>
      </c>
      <c r="HP356" s="473">
        <v>0</v>
      </c>
      <c r="HQ356" s="473">
        <v>0</v>
      </c>
      <c r="HR356" s="473">
        <v>0</v>
      </c>
      <c r="HS356" s="473">
        <v>0</v>
      </c>
      <c r="HT356" s="473">
        <v>0</v>
      </c>
      <c r="HU356" s="473">
        <v>0</v>
      </c>
      <c r="HV356" s="473">
        <v>0</v>
      </c>
      <c r="HW356" s="473">
        <v>0</v>
      </c>
      <c r="HX356" s="473">
        <v>0</v>
      </c>
      <c r="HY356" s="473">
        <v>0</v>
      </c>
      <c r="HZ356" s="473">
        <v>0</v>
      </c>
      <c r="IA356" s="473">
        <v>0</v>
      </c>
      <c r="IB356" s="473">
        <v>0</v>
      </c>
      <c r="IC356" s="473">
        <v>0</v>
      </c>
      <c r="ID356" s="473">
        <v>0</v>
      </c>
      <c r="IE356" s="473">
        <v>0</v>
      </c>
      <c r="IF356" s="473">
        <v>0</v>
      </c>
      <c r="IG356" s="473">
        <v>0</v>
      </c>
      <c r="IH356" s="473">
        <v>0</v>
      </c>
      <c r="II356" s="473">
        <v>0</v>
      </c>
      <c r="IJ356" s="473">
        <v>0</v>
      </c>
      <c r="IK356" s="473">
        <v>0</v>
      </c>
      <c r="IL356" s="473">
        <v>0</v>
      </c>
      <c r="IM356" s="473">
        <v>0</v>
      </c>
      <c r="IN356" s="473">
        <v>0</v>
      </c>
      <c r="IO356" s="473">
        <v>0</v>
      </c>
      <c r="IP356" s="473">
        <v>0</v>
      </c>
      <c r="IQ356" s="473">
        <v>0</v>
      </c>
      <c r="IR356" s="473">
        <v>0</v>
      </c>
      <c r="IS356" s="473">
        <v>0</v>
      </c>
      <c r="IT356" s="473">
        <v>0</v>
      </c>
      <c r="IU356" s="473">
        <v>0</v>
      </c>
      <c r="IV356" s="473">
        <v>0</v>
      </c>
      <c r="IW356" s="473">
        <v>0</v>
      </c>
      <c r="IX356" s="473">
        <v>0</v>
      </c>
      <c r="IY356" s="473">
        <v>0</v>
      </c>
      <c r="IZ356" s="473">
        <v>0</v>
      </c>
      <c r="JA356" s="473">
        <v>0</v>
      </c>
      <c r="JB356" s="473">
        <v>0</v>
      </c>
      <c r="JC356" s="473">
        <v>0</v>
      </c>
      <c r="JD356" s="473">
        <v>0</v>
      </c>
      <c r="JE356" s="473">
        <v>0</v>
      </c>
      <c r="JF356" s="473">
        <v>0</v>
      </c>
      <c r="JG356" s="473">
        <v>0</v>
      </c>
      <c r="JH356" s="473">
        <v>0</v>
      </c>
      <c r="JI356" s="467" t="s">
        <v>1416</v>
      </c>
      <c r="JJ356" s="467" t="s">
        <v>1416</v>
      </c>
      <c r="JK356" s="395"/>
      <c r="JL356" s="395"/>
      <c r="JM356" s="395"/>
      <c r="JN356" s="395"/>
      <c r="JO356" s="395"/>
      <c r="JP356" s="395"/>
      <c r="JQ356" s="395"/>
      <c r="JR356" s="395"/>
      <c r="JS356" s="395"/>
      <c r="JT356" s="395"/>
      <c r="JU356" s="395"/>
      <c r="JV356" s="395"/>
      <c r="JW356" s="395"/>
      <c r="JX356" s="395"/>
      <c r="JY356" s="395"/>
      <c r="JZ356" s="395"/>
      <c r="KA356" s="395"/>
      <c r="KB356" s="395"/>
      <c r="KC356" s="395"/>
      <c r="KD356" s="395"/>
      <c r="KE356" s="395"/>
      <c r="KF356" s="395"/>
      <c r="KG356" s="395"/>
      <c r="KH356" s="395"/>
      <c r="KI356" s="395"/>
      <c r="KJ356" s="395"/>
      <c r="KK356" s="395"/>
      <c r="KL356" s="395"/>
      <c r="KM356" s="395"/>
      <c r="KN356" s="395"/>
      <c r="KO356" s="395"/>
      <c r="KP356" s="395"/>
      <c r="KQ356" s="395"/>
      <c r="KR356" s="395"/>
      <c r="KS356" s="395"/>
      <c r="KT356" s="395"/>
      <c r="KU356" s="395"/>
      <c r="KV356" s="395"/>
      <c r="KW356" s="395"/>
      <c r="KX356" s="395"/>
      <c r="KY356" s="395"/>
      <c r="KZ356" s="395"/>
      <c r="LA356" s="395"/>
      <c r="LB356" s="395"/>
      <c r="LC356" s="395"/>
      <c r="LD356" s="395"/>
      <c r="LE356" s="395"/>
      <c r="LF356" s="395"/>
      <c r="LG356" s="395"/>
      <c r="LH356" s="395"/>
      <c r="LI356" s="395"/>
      <c r="LJ356" s="395"/>
      <c r="LK356" s="395"/>
      <c r="LL356" s="395"/>
      <c r="LM356" s="395"/>
      <c r="LN356" s="395"/>
      <c r="LO356" s="395"/>
      <c r="LP356" s="395"/>
      <c r="LQ356" s="395"/>
      <c r="LR356" s="395"/>
      <c r="LS356" s="395"/>
      <c r="LT356" s="395"/>
      <c r="LU356" s="395"/>
      <c r="LV356" s="395"/>
      <c r="LW356" s="395"/>
      <c r="LX356" s="395"/>
      <c r="LY356" s="395"/>
      <c r="LZ356" s="395"/>
      <c r="MA356" s="395"/>
      <c r="MB356" s="395"/>
      <c r="MC356" s="395"/>
      <c r="MD356" s="395"/>
      <c r="ME356" s="395"/>
      <c r="MF356" s="395"/>
      <c r="MG356" s="395"/>
      <c r="MH356" s="395"/>
      <c r="MI356" s="395"/>
      <c r="MJ356" s="395"/>
      <c r="MK356" s="395"/>
      <c r="ML356" s="395"/>
      <c r="MM356" s="395"/>
      <c r="MN356" s="395"/>
      <c r="MO356" s="395"/>
      <c r="MP356" s="395"/>
      <c r="MQ356" s="395"/>
      <c r="MR356" s="395"/>
      <c r="MS356" s="395"/>
      <c r="MT356" s="395"/>
      <c r="MU356" s="395"/>
      <c r="MV356" s="395"/>
      <c r="MW356" s="395"/>
      <c r="MX356" s="395"/>
      <c r="MY356" s="395"/>
      <c r="MZ356" s="395"/>
      <c r="NA356" s="395"/>
      <c r="NB356" s="395"/>
      <c r="NC356" s="395"/>
      <c r="ND356" s="395"/>
      <c r="NE356" s="395"/>
      <c r="NF356" s="395"/>
      <c r="NG356" s="489"/>
      <c r="NH356" s="475">
        <v>2.4639046506597246</v>
      </c>
      <c r="NI356" s="475">
        <v>20.504614502790229</v>
      </c>
      <c r="NJ356" s="475">
        <v>2.5218255947337842</v>
      </c>
      <c r="NK356" s="475">
        <v>4636.6517759999997</v>
      </c>
      <c r="NL356" s="475">
        <v>15.531276462002442</v>
      </c>
      <c r="NM356" s="475">
        <v>0.15463299999999996</v>
      </c>
      <c r="NN356" s="475">
        <v>0.44457000000000002</v>
      </c>
      <c r="NO356" s="475">
        <v>4.5100999999999995E-2</v>
      </c>
      <c r="NP356" s="475">
        <v>3.4471939592667755E-2</v>
      </c>
      <c r="NQ356" s="475">
        <v>0.46356217363127616</v>
      </c>
      <c r="NR356" s="475">
        <v>1.261309270542792</v>
      </c>
      <c r="NS356" s="475">
        <v>0</v>
      </c>
      <c r="NT356" s="475">
        <v>11.260377979290579</v>
      </c>
      <c r="NU356" s="475">
        <v>0.43244914329407758</v>
      </c>
      <c r="NV356" s="475">
        <v>0</v>
      </c>
      <c r="NW356" s="475">
        <v>0.30371918223313005</v>
      </c>
      <c r="NX356" s="475">
        <v>0</v>
      </c>
      <c r="NY356" s="475">
        <v>0</v>
      </c>
      <c r="NZ356" s="475">
        <v>1.0966108338252485</v>
      </c>
      <c r="OA356" s="475">
        <v>2.0340505050511788E-2</v>
      </c>
      <c r="OB356" s="475">
        <v>0.19000000000000011</v>
      </c>
      <c r="OC356" s="475">
        <v>0.86347985826892459</v>
      </c>
      <c r="OD356" s="475">
        <v>2.2470066293828881E-16</v>
      </c>
      <c r="OE356" s="475">
        <v>1.8100051776247316E-15</v>
      </c>
      <c r="OF356" s="475">
        <v>0.11999999880790704</v>
      </c>
      <c r="OG356" s="475">
        <v>8.4243628382682803E-2</v>
      </c>
      <c r="OH356" s="475">
        <v>0.30878601819001367</v>
      </c>
      <c r="OI356" s="475">
        <v>0.12</v>
      </c>
      <c r="OJ356" s="475">
        <v>5.3400000000000003E-2</v>
      </c>
      <c r="OK356" s="475">
        <v>6.6277799999999998E-2</v>
      </c>
      <c r="OL356" s="475">
        <v>0.80121455965825672</v>
      </c>
      <c r="OM356" s="475" t="s">
        <v>1395</v>
      </c>
      <c r="ON356" s="475">
        <v>1</v>
      </c>
      <c r="OO356" s="475">
        <v>345</v>
      </c>
      <c r="OP356" s="490"/>
      <c r="OQ356" s="491" t="s">
        <v>1395</v>
      </c>
      <c r="OR356" s="478" t="s">
        <v>1395</v>
      </c>
      <c r="OS356" s="479">
        <v>675230</v>
      </c>
      <c r="OT356" s="479">
        <v>2033</v>
      </c>
      <c r="OU356" s="479" t="s">
        <v>1395</v>
      </c>
      <c r="OV356" s="479" t="s">
        <v>1395</v>
      </c>
      <c r="OW356" s="479">
        <v>0</v>
      </c>
      <c r="OX356" s="479">
        <v>1</v>
      </c>
      <c r="OY356" s="480">
        <v>1</v>
      </c>
      <c r="OZ356" s="480">
        <v>0.78840596031171539</v>
      </c>
      <c r="PA356" s="481"/>
      <c r="PB356" s="482">
        <v>2.4639046506597246</v>
      </c>
      <c r="PC356" s="483"/>
      <c r="PD356" s="478">
        <v>296.82980374648071</v>
      </c>
      <c r="PE356" s="479">
        <v>8.338664382876143E-13</v>
      </c>
      <c r="PF356" s="479">
        <v>397.80376478960841</v>
      </c>
      <c r="PG356" s="480">
        <v>2.4639046506597246</v>
      </c>
      <c r="PH356" s="483"/>
      <c r="PI356" s="478">
        <v>2.4639046506597246</v>
      </c>
      <c r="PJ356" s="479">
        <v>183975</v>
      </c>
      <c r="PK356" s="479">
        <v>575</v>
      </c>
      <c r="PL356" s="479">
        <v>7.4455386046556882E-3</v>
      </c>
      <c r="PM356" s="484">
        <v>36</v>
      </c>
      <c r="PN356" s="479">
        <v>4752</v>
      </c>
      <c r="PO356" s="485">
        <v>2030</v>
      </c>
      <c r="PP356" s="479">
        <v>33</v>
      </c>
      <c r="PQ356" s="479">
        <v>0</v>
      </c>
      <c r="PR356" s="486" t="s">
        <v>2309</v>
      </c>
      <c r="PS356" s="486" t="s">
        <v>1595</v>
      </c>
      <c r="PT356" s="479">
        <v>1</v>
      </c>
      <c r="PU356" s="487" t="s">
        <v>2308</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row>
    <row r="357" spans="1:457" x14ac:dyDescent="0.35">
      <c r="A357" s="459" t="s">
        <v>2310</v>
      </c>
      <c r="B357" s="460">
        <v>2.4713501892643803</v>
      </c>
      <c r="C357" s="488">
        <f>NPV(About!A$94,'H2 Data'!AE$2:BH$2)/30*AB357+B357</f>
        <v>3.7914542468929802</v>
      </c>
      <c r="D357" s="462" t="s">
        <v>1592</v>
      </c>
      <c r="E357" s="463" t="s">
        <v>2310</v>
      </c>
      <c r="F357" s="463" t="s">
        <v>1391</v>
      </c>
      <c r="G357" s="463" t="s">
        <v>1593</v>
      </c>
      <c r="H357" s="463" t="s">
        <v>2290</v>
      </c>
      <c r="I357" s="463" t="s">
        <v>1595</v>
      </c>
      <c r="J357" s="464">
        <v>2034</v>
      </c>
      <c r="K357" s="465">
        <v>575</v>
      </c>
      <c r="L357" s="466">
        <v>0.95</v>
      </c>
      <c r="M357" s="466">
        <v>2.3300000000000001E-2</v>
      </c>
      <c r="N357" s="466">
        <v>0.25</v>
      </c>
      <c r="O357" s="471">
        <v>0.12</v>
      </c>
      <c r="P357" s="465">
        <v>1</v>
      </c>
      <c r="Q357" s="465">
        <v>2</v>
      </c>
      <c r="R357" s="465">
        <v>30</v>
      </c>
      <c r="S357" s="467" t="s">
        <v>1395</v>
      </c>
      <c r="T357" s="468">
        <v>46017</v>
      </c>
      <c r="U357" s="468">
        <v>453595</v>
      </c>
      <c r="V357" s="468">
        <v>157772</v>
      </c>
      <c r="W357" s="468">
        <v>31554.000000000004</v>
      </c>
      <c r="X357" s="465">
        <v>0</v>
      </c>
      <c r="Y357" s="469" t="s">
        <v>2291</v>
      </c>
      <c r="Z357" s="470">
        <v>18.559999999999999</v>
      </c>
      <c r="AA357" s="469" t="s">
        <v>1397</v>
      </c>
      <c r="AB357" s="465">
        <v>8.9999999999999993E-3</v>
      </c>
      <c r="AC357" s="466">
        <v>0.7</v>
      </c>
      <c r="AD357" s="466">
        <v>0.7</v>
      </c>
      <c r="AE357" s="466">
        <v>0.7</v>
      </c>
      <c r="AF357" s="467" t="s">
        <v>1398</v>
      </c>
      <c r="AG357" s="465">
        <v>531</v>
      </c>
      <c r="AH357" s="465">
        <v>531</v>
      </c>
      <c r="AI357" s="465">
        <v>531</v>
      </c>
      <c r="AJ357" s="465">
        <v>30</v>
      </c>
      <c r="AK357" s="469" t="s">
        <v>1399</v>
      </c>
      <c r="AL357" s="466">
        <v>1</v>
      </c>
      <c r="AM357" s="466">
        <v>0</v>
      </c>
      <c r="AN357" s="469" t="s">
        <v>1400</v>
      </c>
      <c r="AO357" s="466"/>
      <c r="AP357" s="466"/>
      <c r="AQ357" s="466"/>
      <c r="AR357" s="466"/>
      <c r="AS357" s="466"/>
      <c r="AT357" s="466"/>
      <c r="AU357" s="466"/>
      <c r="AV357" s="466"/>
      <c r="AW357" s="466"/>
      <c r="AX357" s="466"/>
      <c r="AY357" s="466"/>
      <c r="AZ357" s="466"/>
      <c r="BA357" s="466"/>
      <c r="BB357" s="466"/>
      <c r="BC357" s="466"/>
      <c r="BD357" s="466"/>
      <c r="BE357" s="466"/>
      <c r="BF357" s="466"/>
      <c r="BG357" s="466"/>
      <c r="BH357" s="466"/>
      <c r="BI357" s="466"/>
      <c r="BJ357" s="466"/>
      <c r="BK357" s="466"/>
      <c r="BL357" s="466"/>
      <c r="BM357" s="466"/>
      <c r="BN357" s="466"/>
      <c r="BO357" s="466"/>
      <c r="BP357" s="466"/>
      <c r="BQ357" s="466"/>
      <c r="BR357" s="466"/>
      <c r="BS357" s="466"/>
      <c r="BT357" s="466"/>
      <c r="BU357" s="466"/>
      <c r="BV357" s="466"/>
      <c r="BW357" s="466"/>
      <c r="BX357" s="466"/>
      <c r="BY357" s="466"/>
      <c r="BZ357" s="466"/>
      <c r="CA357" s="466"/>
      <c r="CB357" s="466"/>
      <c r="CC357" s="466"/>
      <c r="CD357" s="466"/>
      <c r="CE357" s="466"/>
      <c r="CF357" s="466"/>
      <c r="CG357" s="466"/>
      <c r="CH357" s="466"/>
      <c r="CI357" s="466"/>
      <c r="CJ357" s="466"/>
      <c r="CK357" s="466"/>
      <c r="CL357" s="466"/>
      <c r="CM357" s="466"/>
      <c r="CN357" s="466"/>
      <c r="CO357" s="466"/>
      <c r="CP357" s="466"/>
      <c r="CQ357" s="466"/>
      <c r="CR357" s="466"/>
      <c r="CS357" s="466"/>
      <c r="CT357" s="466"/>
      <c r="CU357" s="466"/>
      <c r="CV357" s="466"/>
      <c r="CW357" s="466"/>
      <c r="CX357" s="466"/>
      <c r="CY357" s="466"/>
      <c r="CZ357" s="466"/>
      <c r="DA357" s="466"/>
      <c r="DB357" s="466"/>
      <c r="DC357" s="466"/>
      <c r="DD357" s="466"/>
      <c r="DE357" s="466"/>
      <c r="DF357" s="466"/>
      <c r="DG357" s="466"/>
      <c r="DH357" s="466"/>
      <c r="DI357" s="466"/>
      <c r="DJ357" s="466"/>
      <c r="DK357" s="466"/>
      <c r="DL357" s="466"/>
      <c r="DM357" s="466"/>
      <c r="DN357" s="466"/>
      <c r="DO357" s="466"/>
      <c r="DP357" s="466"/>
      <c r="DQ357" s="466"/>
      <c r="DR357" s="466"/>
      <c r="DS357" s="466"/>
      <c r="DT357" s="466"/>
      <c r="DU357" s="466"/>
      <c r="DV357" s="466"/>
      <c r="DW357" s="471"/>
      <c r="DX357" s="466"/>
      <c r="DY357" s="466"/>
      <c r="DZ357" s="466"/>
      <c r="EA357" s="466"/>
      <c r="EB357" s="466"/>
      <c r="EC357" s="466"/>
      <c r="ED357" s="466"/>
      <c r="EE357" s="466"/>
      <c r="EF357" s="466"/>
      <c r="EG357" s="466"/>
      <c r="EH357" s="466"/>
      <c r="EI357" s="466"/>
      <c r="EJ357" s="466"/>
      <c r="EK357" s="465"/>
      <c r="EL357" s="465"/>
      <c r="EM357" s="465"/>
      <c r="EN357" s="465"/>
      <c r="EO357" s="466"/>
      <c r="EP357" s="466"/>
      <c r="EQ357" s="466"/>
      <c r="ER357" s="465"/>
      <c r="ES357" s="465"/>
      <c r="ET357" s="465"/>
      <c r="EU357" s="465"/>
      <c r="EV357" s="465"/>
      <c r="EW357" s="467"/>
      <c r="EX357" s="467" t="s">
        <v>1401</v>
      </c>
      <c r="EY357" s="467">
        <v>0</v>
      </c>
      <c r="EZ357" s="467">
        <v>0</v>
      </c>
      <c r="FA357" s="467">
        <v>0</v>
      </c>
      <c r="FB357" s="469" t="s">
        <v>1402</v>
      </c>
      <c r="FC357" s="467">
        <v>62.117280000000001</v>
      </c>
      <c r="FD357" s="469" t="s">
        <v>2292</v>
      </c>
      <c r="FE357" s="467">
        <v>1589.991</v>
      </c>
      <c r="FF357" s="469" t="s">
        <v>1404</v>
      </c>
      <c r="FG357" s="467">
        <v>0</v>
      </c>
      <c r="FH357" s="469" t="s">
        <v>1405</v>
      </c>
      <c r="FI357" s="467">
        <v>0</v>
      </c>
      <c r="FJ357" s="469" t="s">
        <v>1405</v>
      </c>
      <c r="FK357" s="467">
        <v>0</v>
      </c>
      <c r="FL357" s="472">
        <v>0</v>
      </c>
      <c r="FM357" s="473">
        <v>0</v>
      </c>
      <c r="FN357" s="473">
        <v>0</v>
      </c>
      <c r="FO357" s="473">
        <v>0</v>
      </c>
      <c r="FP357" s="473">
        <v>0</v>
      </c>
      <c r="FQ357" s="473">
        <v>0</v>
      </c>
      <c r="FR357" s="473">
        <v>0</v>
      </c>
      <c r="FS357" s="473">
        <v>0</v>
      </c>
      <c r="FT357" s="473">
        <v>0</v>
      </c>
      <c r="FU357" s="473">
        <v>0</v>
      </c>
      <c r="FV357" s="473">
        <v>0</v>
      </c>
      <c r="FW357" s="473">
        <v>0</v>
      </c>
      <c r="FX357" s="473">
        <v>0</v>
      </c>
      <c r="FY357" s="473">
        <v>0</v>
      </c>
      <c r="FZ357" s="473">
        <v>0</v>
      </c>
      <c r="GA357" s="473">
        <v>0</v>
      </c>
      <c r="GB357" s="473">
        <v>0</v>
      </c>
      <c r="GC357" s="473">
        <v>0</v>
      </c>
      <c r="GD357" s="473">
        <v>0</v>
      </c>
      <c r="GE357" s="473">
        <v>0</v>
      </c>
      <c r="GF357" s="473">
        <v>0</v>
      </c>
      <c r="GG357" s="473">
        <v>0</v>
      </c>
      <c r="GH357" s="473">
        <v>0</v>
      </c>
      <c r="GI357" s="473">
        <v>0</v>
      </c>
      <c r="GJ357" s="473">
        <v>0</v>
      </c>
      <c r="GK357" s="473">
        <v>0</v>
      </c>
      <c r="GL357" s="473">
        <v>0</v>
      </c>
      <c r="GM357" s="473">
        <v>0</v>
      </c>
      <c r="GN357" s="473">
        <v>0</v>
      </c>
      <c r="GO357" s="473">
        <v>0</v>
      </c>
      <c r="GP357" s="473">
        <v>0</v>
      </c>
      <c r="GQ357" s="473">
        <v>0</v>
      </c>
      <c r="GR357" s="473">
        <v>0</v>
      </c>
      <c r="GS357" s="473">
        <v>0</v>
      </c>
      <c r="GT357" s="473">
        <v>0</v>
      </c>
      <c r="GU357" s="473">
        <v>0</v>
      </c>
      <c r="GV357" s="473">
        <v>0</v>
      </c>
      <c r="GW357" s="473">
        <v>0</v>
      </c>
      <c r="GX357" s="473">
        <v>0</v>
      </c>
      <c r="GY357" s="473">
        <v>0</v>
      </c>
      <c r="GZ357" s="473">
        <v>0</v>
      </c>
      <c r="HA357" s="473">
        <v>0</v>
      </c>
      <c r="HB357" s="473">
        <v>0</v>
      </c>
      <c r="HC357" s="473">
        <v>0</v>
      </c>
      <c r="HD357" s="473">
        <v>0</v>
      </c>
      <c r="HE357" s="473">
        <v>0</v>
      </c>
      <c r="HF357" s="473">
        <v>0</v>
      </c>
      <c r="HG357" s="473">
        <v>0</v>
      </c>
      <c r="HH357" s="473">
        <v>0</v>
      </c>
      <c r="HI357" s="473">
        <v>0</v>
      </c>
      <c r="HJ357" s="473">
        <v>0</v>
      </c>
      <c r="HK357" s="473">
        <v>0</v>
      </c>
      <c r="HL357" s="473">
        <v>0</v>
      </c>
      <c r="HM357" s="473">
        <v>0</v>
      </c>
      <c r="HN357" s="473">
        <v>0</v>
      </c>
      <c r="HO357" s="473">
        <v>0</v>
      </c>
      <c r="HP357" s="473">
        <v>0</v>
      </c>
      <c r="HQ357" s="473">
        <v>0</v>
      </c>
      <c r="HR357" s="473">
        <v>0</v>
      </c>
      <c r="HS357" s="473">
        <v>0</v>
      </c>
      <c r="HT357" s="473">
        <v>0</v>
      </c>
      <c r="HU357" s="473">
        <v>0</v>
      </c>
      <c r="HV357" s="473">
        <v>0</v>
      </c>
      <c r="HW357" s="473">
        <v>0</v>
      </c>
      <c r="HX357" s="473">
        <v>0</v>
      </c>
      <c r="HY357" s="473">
        <v>0</v>
      </c>
      <c r="HZ357" s="473">
        <v>0</v>
      </c>
      <c r="IA357" s="473">
        <v>0</v>
      </c>
      <c r="IB357" s="473">
        <v>0</v>
      </c>
      <c r="IC357" s="473">
        <v>0</v>
      </c>
      <c r="ID357" s="473">
        <v>0</v>
      </c>
      <c r="IE357" s="473">
        <v>0</v>
      </c>
      <c r="IF357" s="473">
        <v>0</v>
      </c>
      <c r="IG357" s="473">
        <v>0</v>
      </c>
      <c r="IH357" s="473">
        <v>0</v>
      </c>
      <c r="II357" s="473">
        <v>0</v>
      </c>
      <c r="IJ357" s="473">
        <v>0</v>
      </c>
      <c r="IK357" s="473">
        <v>0</v>
      </c>
      <c r="IL357" s="473">
        <v>0</v>
      </c>
      <c r="IM357" s="473">
        <v>0</v>
      </c>
      <c r="IN357" s="473">
        <v>0</v>
      </c>
      <c r="IO357" s="473">
        <v>0</v>
      </c>
      <c r="IP357" s="473">
        <v>0</v>
      </c>
      <c r="IQ357" s="473">
        <v>0</v>
      </c>
      <c r="IR357" s="473">
        <v>0</v>
      </c>
      <c r="IS357" s="473">
        <v>0</v>
      </c>
      <c r="IT357" s="473">
        <v>0</v>
      </c>
      <c r="IU357" s="473">
        <v>0</v>
      </c>
      <c r="IV357" s="473">
        <v>0</v>
      </c>
      <c r="IW357" s="473">
        <v>0</v>
      </c>
      <c r="IX357" s="473">
        <v>0</v>
      </c>
      <c r="IY357" s="473">
        <v>0</v>
      </c>
      <c r="IZ357" s="473">
        <v>0</v>
      </c>
      <c r="JA357" s="473">
        <v>0</v>
      </c>
      <c r="JB357" s="473">
        <v>0</v>
      </c>
      <c r="JC357" s="473">
        <v>0</v>
      </c>
      <c r="JD357" s="473">
        <v>0</v>
      </c>
      <c r="JE357" s="473">
        <v>0</v>
      </c>
      <c r="JF357" s="473">
        <v>0</v>
      </c>
      <c r="JG357" s="473">
        <v>0</v>
      </c>
      <c r="JH357" s="473">
        <v>0</v>
      </c>
      <c r="JI357" s="467" t="s">
        <v>1416</v>
      </c>
      <c r="JJ357" s="467" t="s">
        <v>1416</v>
      </c>
      <c r="JK357" s="395"/>
      <c r="JL357" s="395"/>
      <c r="JM357" s="395"/>
      <c r="JN357" s="395"/>
      <c r="JO357" s="395"/>
      <c r="JP357" s="395"/>
      <c r="JQ357" s="395"/>
      <c r="JR357" s="395"/>
      <c r="JS357" s="395"/>
      <c r="JT357" s="395"/>
      <c r="JU357" s="395"/>
      <c r="JV357" s="395"/>
      <c r="JW357" s="395"/>
      <c r="JX357" s="395"/>
      <c r="JY357" s="395"/>
      <c r="JZ357" s="395"/>
      <c r="KA357" s="395"/>
      <c r="KB357" s="395"/>
      <c r="KC357" s="395"/>
      <c r="KD357" s="395"/>
      <c r="KE357" s="395"/>
      <c r="KF357" s="395"/>
      <c r="KG357" s="395"/>
      <c r="KH357" s="395"/>
      <c r="KI357" s="395"/>
      <c r="KJ357" s="395"/>
      <c r="KK357" s="395"/>
      <c r="KL357" s="395"/>
      <c r="KM357" s="395"/>
      <c r="KN357" s="395"/>
      <c r="KO357" s="395"/>
      <c r="KP357" s="395"/>
      <c r="KQ357" s="395"/>
      <c r="KR357" s="395"/>
      <c r="KS357" s="395"/>
      <c r="KT357" s="395"/>
      <c r="KU357" s="395"/>
      <c r="KV357" s="395"/>
      <c r="KW357" s="395"/>
      <c r="KX357" s="395"/>
      <c r="KY357" s="395"/>
      <c r="KZ357" s="395"/>
      <c r="LA357" s="395"/>
      <c r="LB357" s="395"/>
      <c r="LC357" s="395"/>
      <c r="LD357" s="395"/>
      <c r="LE357" s="395"/>
      <c r="LF357" s="395"/>
      <c r="LG357" s="395"/>
      <c r="LH357" s="395"/>
      <c r="LI357" s="395"/>
      <c r="LJ357" s="395"/>
      <c r="LK357" s="395"/>
      <c r="LL357" s="395"/>
      <c r="LM357" s="395"/>
      <c r="LN357" s="395"/>
      <c r="LO357" s="395"/>
      <c r="LP357" s="395"/>
      <c r="LQ357" s="395"/>
      <c r="LR357" s="395"/>
      <c r="LS357" s="395"/>
      <c r="LT357" s="395"/>
      <c r="LU357" s="395"/>
      <c r="LV357" s="395"/>
      <c r="LW357" s="395"/>
      <c r="LX357" s="395"/>
      <c r="LY357" s="395"/>
      <c r="LZ357" s="395"/>
      <c r="MA357" s="395"/>
      <c r="MB357" s="395"/>
      <c r="MC357" s="395"/>
      <c r="MD357" s="395"/>
      <c r="ME357" s="395"/>
      <c r="MF357" s="395"/>
      <c r="MG357" s="395"/>
      <c r="MH357" s="395"/>
      <c r="MI357" s="395"/>
      <c r="MJ357" s="395"/>
      <c r="MK357" s="395"/>
      <c r="ML357" s="395"/>
      <c r="MM357" s="395"/>
      <c r="MN357" s="395"/>
      <c r="MO357" s="395"/>
      <c r="MP357" s="395"/>
      <c r="MQ357" s="395"/>
      <c r="MR357" s="395"/>
      <c r="MS357" s="395"/>
      <c r="MT357" s="395"/>
      <c r="MU357" s="395"/>
      <c r="MV357" s="395"/>
      <c r="MW357" s="395"/>
      <c r="MX357" s="395"/>
      <c r="MY357" s="395"/>
      <c r="MZ357" s="395"/>
      <c r="NA357" s="395"/>
      <c r="NB357" s="395"/>
      <c r="NC357" s="395"/>
      <c r="ND357" s="395"/>
      <c r="NE357" s="395"/>
      <c r="NF357" s="395"/>
      <c r="NG357" s="489"/>
      <c r="NH357" s="475">
        <v>2.4713501892643803</v>
      </c>
      <c r="NI357" s="475">
        <v>20.566576275058171</v>
      </c>
      <c r="NJ357" s="475">
        <v>2.5605349026151423</v>
      </c>
      <c r="NK357" s="475">
        <v>4636.6517759999997</v>
      </c>
      <c r="NL357" s="475">
        <v>15.57803002170572</v>
      </c>
      <c r="NM357" s="475">
        <v>0.157772</v>
      </c>
      <c r="NN357" s="475">
        <v>0.45359500000000003</v>
      </c>
      <c r="NO357" s="475">
        <v>4.6017000000000002E-2</v>
      </c>
      <c r="NP357" s="475">
        <v>3.4970645695374961E-2</v>
      </c>
      <c r="NQ357" s="475">
        <v>0.46985200057593857</v>
      </c>
      <c r="NR357" s="475">
        <v>1.2869237811369671</v>
      </c>
      <c r="NS357" s="475">
        <v>0</v>
      </c>
      <c r="NT357" s="475">
        <v>11.431084273570372</v>
      </c>
      <c r="NU357" s="475">
        <v>0.44122443015011376</v>
      </c>
      <c r="NV357" s="475">
        <v>0</v>
      </c>
      <c r="NW357" s="475">
        <v>0.26872716879342179</v>
      </c>
      <c r="NX357" s="475">
        <v>0</v>
      </c>
      <c r="NY357" s="475">
        <v>0</v>
      </c>
      <c r="NZ357" s="475">
        <v>0.95289307608815421</v>
      </c>
      <c r="OA357" s="475">
        <v>2.0339831649829762E-2</v>
      </c>
      <c r="OB357" s="475">
        <v>0.19000000000000011</v>
      </c>
      <c r="OC357" s="475">
        <v>0.84436590972544978</v>
      </c>
      <c r="OD357" s="475">
        <v>-4.9903403271079031E-15</v>
      </c>
      <c r="OE357" s="475">
        <v>-4.0198109396123482E-14</v>
      </c>
      <c r="OF357" s="475">
        <v>0.11999999880790704</v>
      </c>
      <c r="OG357" s="475">
        <v>8.1630393862724318E-2</v>
      </c>
      <c r="OH357" s="475">
        <v>0.29368953834823625</v>
      </c>
      <c r="OI357" s="475">
        <v>0.12</v>
      </c>
      <c r="OJ357" s="475">
        <v>5.3100000000000008E-2</v>
      </c>
      <c r="OK357" s="475">
        <v>6.6107699999999991E-2</v>
      </c>
      <c r="OL357" s="475">
        <v>0.78526464055446321</v>
      </c>
      <c r="OM357" s="475" t="s">
        <v>1395</v>
      </c>
      <c r="ON357" s="475">
        <v>1</v>
      </c>
      <c r="OO357" s="475">
        <v>346</v>
      </c>
      <c r="OP357" s="490"/>
      <c r="OQ357" s="491" t="s">
        <v>1395</v>
      </c>
      <c r="OR357" s="478" t="s">
        <v>1395</v>
      </c>
      <c r="OS357" s="479">
        <v>688938</v>
      </c>
      <c r="OT357" s="479">
        <v>2034</v>
      </c>
      <c r="OU357" s="479" t="s">
        <v>1395</v>
      </c>
      <c r="OV357" s="479" t="s">
        <v>1395</v>
      </c>
      <c r="OW357" s="479">
        <v>0</v>
      </c>
      <c r="OX357" s="479">
        <v>1</v>
      </c>
      <c r="OY357" s="480">
        <v>1</v>
      </c>
      <c r="OZ357" s="480">
        <v>0.77269049556403557</v>
      </c>
      <c r="PA357" s="481"/>
      <c r="PB357" s="482">
        <v>2.4713501892643803</v>
      </c>
      <c r="PC357" s="483"/>
      <c r="PD357" s="478">
        <v>296.82673601809677</v>
      </c>
      <c r="PE357" s="479">
        <v>-1.8150538507401639E-11</v>
      </c>
      <c r="PF357" s="479">
        <v>381.25414824327362</v>
      </c>
      <c r="PG357" s="480">
        <v>2.4713501892643803</v>
      </c>
      <c r="PH357" s="483"/>
      <c r="PI357" s="478">
        <v>2.4713501892643803</v>
      </c>
      <c r="PJ357" s="479">
        <v>184550</v>
      </c>
      <c r="PK357" s="479">
        <v>575</v>
      </c>
      <c r="PL357" s="479">
        <v>2.1671328470147522E-3</v>
      </c>
      <c r="PM357" s="484">
        <v>36</v>
      </c>
      <c r="PN357" s="479">
        <v>4716</v>
      </c>
      <c r="PO357" s="485">
        <v>2031</v>
      </c>
      <c r="PP357" s="479">
        <v>33</v>
      </c>
      <c r="PQ357" s="479">
        <v>0</v>
      </c>
      <c r="PR357" s="486" t="s">
        <v>2311</v>
      </c>
      <c r="PS357" s="486" t="s">
        <v>1595</v>
      </c>
      <c r="PT357" s="479">
        <v>1</v>
      </c>
      <c r="PU357" s="487" t="s">
        <v>2310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row>
    <row r="358" spans="1:457" x14ac:dyDescent="0.35">
      <c r="A358" s="459" t="s">
        <v>2312</v>
      </c>
      <c r="B358" s="460">
        <v>2.4735173221113951</v>
      </c>
      <c r="C358" s="488">
        <f>NPV(About!A$94,'H2 Data'!AE$2:BH$2)/30*AB358+B358</f>
        <v>3.7936213797399949</v>
      </c>
      <c r="D358" s="462" t="s">
        <v>1592</v>
      </c>
      <c r="E358" s="463" t="s">
        <v>2312</v>
      </c>
      <c r="F358" s="463" t="s">
        <v>1391</v>
      </c>
      <c r="G358" s="463" t="s">
        <v>1593</v>
      </c>
      <c r="H358" s="463" t="s">
        <v>2290</v>
      </c>
      <c r="I358" s="463" t="s">
        <v>1595</v>
      </c>
      <c r="J358" s="464">
        <v>2035</v>
      </c>
      <c r="K358" s="465">
        <v>575</v>
      </c>
      <c r="L358" s="466">
        <v>0.95</v>
      </c>
      <c r="M358" s="466">
        <v>2.3300000000000001E-2</v>
      </c>
      <c r="N358" s="466">
        <v>0.25</v>
      </c>
      <c r="O358" s="471">
        <v>0.12</v>
      </c>
      <c r="P358" s="465">
        <v>1</v>
      </c>
      <c r="Q358" s="465">
        <v>2</v>
      </c>
      <c r="R358" s="465">
        <v>30</v>
      </c>
      <c r="S358" s="467" t="s">
        <v>1395</v>
      </c>
      <c r="T358" s="468">
        <v>46951</v>
      </c>
      <c r="U358" s="468">
        <v>462803</v>
      </c>
      <c r="V358" s="468">
        <v>160975</v>
      </c>
      <c r="W358" s="468">
        <v>32193.999999999996</v>
      </c>
      <c r="X358" s="465">
        <v>0</v>
      </c>
      <c r="Y358" s="469" t="s">
        <v>2291</v>
      </c>
      <c r="Z358" s="470">
        <v>18.559999999999999</v>
      </c>
      <c r="AA358" s="469" t="s">
        <v>1397</v>
      </c>
      <c r="AB358" s="465">
        <v>8.9999999999999993E-3</v>
      </c>
      <c r="AC358" s="466">
        <v>0.7</v>
      </c>
      <c r="AD358" s="466">
        <v>0.7</v>
      </c>
      <c r="AE358" s="466">
        <v>0.7</v>
      </c>
      <c r="AF358" s="467" t="s">
        <v>1398</v>
      </c>
      <c r="AG358" s="465">
        <v>529</v>
      </c>
      <c r="AH358" s="465">
        <v>529</v>
      </c>
      <c r="AI358" s="465">
        <v>529</v>
      </c>
      <c r="AJ358" s="465">
        <v>30</v>
      </c>
      <c r="AK358" s="469" t="s">
        <v>1399</v>
      </c>
      <c r="AL358" s="466">
        <v>1</v>
      </c>
      <c r="AM358" s="466">
        <v>0</v>
      </c>
      <c r="AN358" s="469" t="s">
        <v>1400</v>
      </c>
      <c r="AO358" s="466"/>
      <c r="AP358" s="466"/>
      <c r="AQ358" s="466"/>
      <c r="AR358" s="466"/>
      <c r="AS358" s="466"/>
      <c r="AT358" s="466"/>
      <c r="AU358" s="466"/>
      <c r="AV358" s="466"/>
      <c r="AW358" s="466"/>
      <c r="AX358" s="466"/>
      <c r="AY358" s="466"/>
      <c r="AZ358" s="466"/>
      <c r="BA358" s="466"/>
      <c r="BB358" s="466"/>
      <c r="BC358" s="466"/>
      <c r="BD358" s="466"/>
      <c r="BE358" s="466"/>
      <c r="BF358" s="466"/>
      <c r="BG358" s="466"/>
      <c r="BH358" s="466"/>
      <c r="BI358" s="466"/>
      <c r="BJ358" s="466"/>
      <c r="BK358" s="466"/>
      <c r="BL358" s="466"/>
      <c r="BM358" s="466"/>
      <c r="BN358" s="466"/>
      <c r="BO358" s="466"/>
      <c r="BP358" s="466"/>
      <c r="BQ358" s="466"/>
      <c r="BR358" s="466"/>
      <c r="BS358" s="466"/>
      <c r="BT358" s="466"/>
      <c r="BU358" s="466"/>
      <c r="BV358" s="466"/>
      <c r="BW358" s="466"/>
      <c r="BX358" s="466"/>
      <c r="BY358" s="466"/>
      <c r="BZ358" s="466"/>
      <c r="CA358" s="466"/>
      <c r="CB358" s="466"/>
      <c r="CC358" s="466"/>
      <c r="CD358" s="466"/>
      <c r="CE358" s="466"/>
      <c r="CF358" s="466"/>
      <c r="CG358" s="466"/>
      <c r="CH358" s="466"/>
      <c r="CI358" s="466"/>
      <c r="CJ358" s="466"/>
      <c r="CK358" s="466"/>
      <c r="CL358" s="466"/>
      <c r="CM358" s="466"/>
      <c r="CN358" s="466"/>
      <c r="CO358" s="466"/>
      <c r="CP358" s="466"/>
      <c r="CQ358" s="466"/>
      <c r="CR358" s="466"/>
      <c r="CS358" s="466"/>
      <c r="CT358" s="466"/>
      <c r="CU358" s="466"/>
      <c r="CV358" s="466"/>
      <c r="CW358" s="466"/>
      <c r="CX358" s="466"/>
      <c r="CY358" s="466"/>
      <c r="CZ358" s="466"/>
      <c r="DA358" s="466"/>
      <c r="DB358" s="466"/>
      <c r="DC358" s="466"/>
      <c r="DD358" s="466"/>
      <c r="DE358" s="466"/>
      <c r="DF358" s="466"/>
      <c r="DG358" s="466"/>
      <c r="DH358" s="466"/>
      <c r="DI358" s="466"/>
      <c r="DJ358" s="466"/>
      <c r="DK358" s="466"/>
      <c r="DL358" s="466"/>
      <c r="DM358" s="466"/>
      <c r="DN358" s="466"/>
      <c r="DO358" s="466"/>
      <c r="DP358" s="466"/>
      <c r="DQ358" s="466"/>
      <c r="DR358" s="466"/>
      <c r="DS358" s="466"/>
      <c r="DT358" s="466"/>
      <c r="DU358" s="466"/>
      <c r="DV358" s="466"/>
      <c r="DW358" s="471"/>
      <c r="DX358" s="466"/>
      <c r="DY358" s="466"/>
      <c r="DZ358" s="466"/>
      <c r="EA358" s="466"/>
      <c r="EB358" s="466"/>
      <c r="EC358" s="466"/>
      <c r="ED358" s="466"/>
      <c r="EE358" s="466"/>
      <c r="EF358" s="466"/>
      <c r="EG358" s="466"/>
      <c r="EH358" s="466"/>
      <c r="EI358" s="466"/>
      <c r="EJ358" s="466"/>
      <c r="EK358" s="465"/>
      <c r="EL358" s="465"/>
      <c r="EM358" s="465"/>
      <c r="EN358" s="465"/>
      <c r="EO358" s="466"/>
      <c r="EP358" s="466"/>
      <c r="EQ358" s="466"/>
      <c r="ER358" s="465"/>
      <c r="ES358" s="465"/>
      <c r="ET358" s="465"/>
      <c r="EU358" s="465"/>
      <c r="EV358" s="465"/>
      <c r="EW358" s="467"/>
      <c r="EX358" s="467" t="s">
        <v>1401</v>
      </c>
      <c r="EY358" s="467">
        <v>0</v>
      </c>
      <c r="EZ358" s="467">
        <v>0</v>
      </c>
      <c r="FA358" s="467">
        <v>0</v>
      </c>
      <c r="FB358" s="469" t="s">
        <v>1402</v>
      </c>
      <c r="FC358" s="467">
        <v>62.117280000000001</v>
      </c>
      <c r="FD358" s="469" t="s">
        <v>2292</v>
      </c>
      <c r="FE358" s="467">
        <v>1589.991</v>
      </c>
      <c r="FF358" s="469" t="s">
        <v>1404</v>
      </c>
      <c r="FG358" s="467">
        <v>0</v>
      </c>
      <c r="FH358" s="469" t="s">
        <v>1405</v>
      </c>
      <c r="FI358" s="467">
        <v>0</v>
      </c>
      <c r="FJ358" s="469" t="s">
        <v>1405</v>
      </c>
      <c r="FK358" s="467">
        <v>0</v>
      </c>
      <c r="FL358" s="472">
        <v>0</v>
      </c>
      <c r="FM358" s="473">
        <v>0</v>
      </c>
      <c r="FN358" s="473">
        <v>0</v>
      </c>
      <c r="FO358" s="473">
        <v>0</v>
      </c>
      <c r="FP358" s="473">
        <v>0</v>
      </c>
      <c r="FQ358" s="473">
        <v>0</v>
      </c>
      <c r="FR358" s="473">
        <v>0</v>
      </c>
      <c r="FS358" s="473">
        <v>0</v>
      </c>
      <c r="FT358" s="473">
        <v>0</v>
      </c>
      <c r="FU358" s="473">
        <v>0</v>
      </c>
      <c r="FV358" s="473">
        <v>0</v>
      </c>
      <c r="FW358" s="473">
        <v>0</v>
      </c>
      <c r="FX358" s="473">
        <v>0</v>
      </c>
      <c r="FY358" s="473">
        <v>0</v>
      </c>
      <c r="FZ358" s="473">
        <v>0</v>
      </c>
      <c r="GA358" s="473">
        <v>0</v>
      </c>
      <c r="GB358" s="473">
        <v>0</v>
      </c>
      <c r="GC358" s="473">
        <v>0</v>
      </c>
      <c r="GD358" s="473">
        <v>0</v>
      </c>
      <c r="GE358" s="473">
        <v>0</v>
      </c>
      <c r="GF358" s="473">
        <v>0</v>
      </c>
      <c r="GG358" s="473">
        <v>0</v>
      </c>
      <c r="GH358" s="473">
        <v>0</v>
      </c>
      <c r="GI358" s="473">
        <v>0</v>
      </c>
      <c r="GJ358" s="473">
        <v>0</v>
      </c>
      <c r="GK358" s="473">
        <v>0</v>
      </c>
      <c r="GL358" s="473">
        <v>0</v>
      </c>
      <c r="GM358" s="473">
        <v>0</v>
      </c>
      <c r="GN358" s="473">
        <v>0</v>
      </c>
      <c r="GO358" s="473">
        <v>0</v>
      </c>
      <c r="GP358" s="473">
        <v>0</v>
      </c>
      <c r="GQ358" s="473">
        <v>0</v>
      </c>
      <c r="GR358" s="473">
        <v>0</v>
      </c>
      <c r="GS358" s="473">
        <v>0</v>
      </c>
      <c r="GT358" s="473">
        <v>0</v>
      </c>
      <c r="GU358" s="473">
        <v>0</v>
      </c>
      <c r="GV358" s="473">
        <v>0</v>
      </c>
      <c r="GW358" s="473">
        <v>0</v>
      </c>
      <c r="GX358" s="473">
        <v>0</v>
      </c>
      <c r="GY358" s="473">
        <v>0</v>
      </c>
      <c r="GZ358" s="473">
        <v>0</v>
      </c>
      <c r="HA358" s="473">
        <v>0</v>
      </c>
      <c r="HB358" s="473">
        <v>0</v>
      </c>
      <c r="HC358" s="473">
        <v>0</v>
      </c>
      <c r="HD358" s="473">
        <v>0</v>
      </c>
      <c r="HE358" s="473">
        <v>0</v>
      </c>
      <c r="HF358" s="473">
        <v>0</v>
      </c>
      <c r="HG358" s="473">
        <v>0</v>
      </c>
      <c r="HH358" s="473">
        <v>0</v>
      </c>
      <c r="HI358" s="473">
        <v>0</v>
      </c>
      <c r="HJ358" s="473">
        <v>0</v>
      </c>
      <c r="HK358" s="473">
        <v>0</v>
      </c>
      <c r="HL358" s="473">
        <v>0</v>
      </c>
      <c r="HM358" s="473">
        <v>0</v>
      </c>
      <c r="HN358" s="473">
        <v>0</v>
      </c>
      <c r="HO358" s="473">
        <v>0</v>
      </c>
      <c r="HP358" s="473">
        <v>0</v>
      </c>
      <c r="HQ358" s="473">
        <v>0</v>
      </c>
      <c r="HR358" s="473">
        <v>0</v>
      </c>
      <c r="HS358" s="473">
        <v>0</v>
      </c>
      <c r="HT358" s="473">
        <v>0</v>
      </c>
      <c r="HU358" s="473">
        <v>0</v>
      </c>
      <c r="HV358" s="473">
        <v>0</v>
      </c>
      <c r="HW358" s="473">
        <v>0</v>
      </c>
      <c r="HX358" s="473">
        <v>0</v>
      </c>
      <c r="HY358" s="473">
        <v>0</v>
      </c>
      <c r="HZ358" s="473">
        <v>0</v>
      </c>
      <c r="IA358" s="473">
        <v>0</v>
      </c>
      <c r="IB358" s="473">
        <v>0</v>
      </c>
      <c r="IC358" s="473">
        <v>0</v>
      </c>
      <c r="ID358" s="473">
        <v>0</v>
      </c>
      <c r="IE358" s="473">
        <v>0</v>
      </c>
      <c r="IF358" s="473">
        <v>0</v>
      </c>
      <c r="IG358" s="473">
        <v>0</v>
      </c>
      <c r="IH358" s="473">
        <v>0</v>
      </c>
      <c r="II358" s="473">
        <v>0</v>
      </c>
      <c r="IJ358" s="473">
        <v>0</v>
      </c>
      <c r="IK358" s="473">
        <v>0</v>
      </c>
      <c r="IL358" s="473">
        <v>0</v>
      </c>
      <c r="IM358" s="473">
        <v>0</v>
      </c>
      <c r="IN358" s="473">
        <v>0</v>
      </c>
      <c r="IO358" s="473">
        <v>0</v>
      </c>
      <c r="IP358" s="473">
        <v>0</v>
      </c>
      <c r="IQ358" s="473">
        <v>0</v>
      </c>
      <c r="IR358" s="473">
        <v>0</v>
      </c>
      <c r="IS358" s="473">
        <v>0</v>
      </c>
      <c r="IT358" s="473">
        <v>0</v>
      </c>
      <c r="IU358" s="473">
        <v>0</v>
      </c>
      <c r="IV358" s="473">
        <v>0</v>
      </c>
      <c r="IW358" s="473">
        <v>0</v>
      </c>
      <c r="IX358" s="473">
        <v>0</v>
      </c>
      <c r="IY358" s="473">
        <v>0</v>
      </c>
      <c r="IZ358" s="473">
        <v>0</v>
      </c>
      <c r="JA358" s="473">
        <v>0</v>
      </c>
      <c r="JB358" s="473">
        <v>0</v>
      </c>
      <c r="JC358" s="473">
        <v>0</v>
      </c>
      <c r="JD358" s="473">
        <v>0</v>
      </c>
      <c r="JE358" s="473">
        <v>0</v>
      </c>
      <c r="JF358" s="473">
        <v>0</v>
      </c>
      <c r="JG358" s="473">
        <v>0</v>
      </c>
      <c r="JH358" s="473">
        <v>0</v>
      </c>
      <c r="JI358" s="467" t="s">
        <v>1416</v>
      </c>
      <c r="JJ358" s="467" t="s">
        <v>1416</v>
      </c>
      <c r="JK358" s="395"/>
      <c r="JL358" s="395"/>
      <c r="JM358" s="395"/>
      <c r="JN358" s="395"/>
      <c r="JO358" s="395"/>
      <c r="JP358" s="395"/>
      <c r="JQ358" s="395"/>
      <c r="JR358" s="395"/>
      <c r="JS358" s="395"/>
      <c r="JT358" s="395"/>
      <c r="JU358" s="395"/>
      <c r="JV358" s="395"/>
      <c r="JW358" s="395"/>
      <c r="JX358" s="395"/>
      <c r="JY358" s="395"/>
      <c r="JZ358" s="395"/>
      <c r="KA358" s="395"/>
      <c r="KB358" s="395"/>
      <c r="KC358" s="395"/>
      <c r="KD358" s="395"/>
      <c r="KE358" s="395"/>
      <c r="KF358" s="395"/>
      <c r="KG358" s="395"/>
      <c r="KH358" s="395"/>
      <c r="KI358" s="395"/>
      <c r="KJ358" s="395"/>
      <c r="KK358" s="395"/>
      <c r="KL358" s="395"/>
      <c r="KM358" s="395"/>
      <c r="KN358" s="395"/>
      <c r="KO358" s="395"/>
      <c r="KP358" s="395"/>
      <c r="KQ358" s="395"/>
      <c r="KR358" s="395"/>
      <c r="KS358" s="395"/>
      <c r="KT358" s="395"/>
      <c r="KU358" s="395"/>
      <c r="KV358" s="395"/>
      <c r="KW358" s="395"/>
      <c r="KX358" s="395"/>
      <c r="KY358" s="395"/>
      <c r="KZ358" s="395"/>
      <c r="LA358" s="395"/>
      <c r="LB358" s="395"/>
      <c r="LC358" s="395"/>
      <c r="LD358" s="395"/>
      <c r="LE358" s="395"/>
      <c r="LF358" s="395"/>
      <c r="LG358" s="395"/>
      <c r="LH358" s="395"/>
      <c r="LI358" s="395"/>
      <c r="LJ358" s="395"/>
      <c r="LK358" s="395"/>
      <c r="LL358" s="395"/>
      <c r="LM358" s="395"/>
      <c r="LN358" s="395"/>
      <c r="LO358" s="395"/>
      <c r="LP358" s="395"/>
      <c r="LQ358" s="395"/>
      <c r="LR358" s="395"/>
      <c r="LS358" s="395"/>
      <c r="LT358" s="395"/>
      <c r="LU358" s="395"/>
      <c r="LV358" s="395"/>
      <c r="LW358" s="395"/>
      <c r="LX358" s="395"/>
      <c r="LY358" s="395"/>
      <c r="LZ358" s="395"/>
      <c r="MA358" s="395"/>
      <c r="MB358" s="395"/>
      <c r="MC358" s="395"/>
      <c r="MD358" s="395"/>
      <c r="ME358" s="395"/>
      <c r="MF358" s="395"/>
      <c r="MG358" s="395"/>
      <c r="MH358" s="395"/>
      <c r="MI358" s="395"/>
      <c r="MJ358" s="395"/>
      <c r="MK358" s="395"/>
      <c r="ML358" s="395"/>
      <c r="MM358" s="395"/>
      <c r="MN358" s="395"/>
      <c r="MO358" s="395"/>
      <c r="MP358" s="395"/>
      <c r="MQ358" s="395"/>
      <c r="MR358" s="395"/>
      <c r="MS358" s="395"/>
      <c r="MT358" s="395"/>
      <c r="MU358" s="395"/>
      <c r="MV358" s="395"/>
      <c r="MW358" s="395"/>
      <c r="MX358" s="395"/>
      <c r="MY358" s="395"/>
      <c r="MZ358" s="395"/>
      <c r="NA358" s="395"/>
      <c r="NB358" s="395"/>
      <c r="NC358" s="395"/>
      <c r="ND358" s="395"/>
      <c r="NE358" s="395"/>
      <c r="NF358" s="395"/>
      <c r="NG358" s="489"/>
      <c r="NH358" s="475">
        <v>2.4735173221113951</v>
      </c>
      <c r="NI358" s="475">
        <v>20.584611154611029</v>
      </c>
      <c r="NJ358" s="475">
        <v>2.6001129081221626</v>
      </c>
      <c r="NK358" s="475">
        <v>4637.074943999999</v>
      </c>
      <c r="NL358" s="475">
        <v>15.593380200284143</v>
      </c>
      <c r="NM358" s="475">
        <v>0.16097500000000001</v>
      </c>
      <c r="NN358" s="475">
        <v>0.46280300000000002</v>
      </c>
      <c r="NO358" s="475">
        <v>4.6951E-2</v>
      </c>
      <c r="NP358" s="475">
        <v>3.5543754903008033E-2</v>
      </c>
      <c r="NQ358" s="475">
        <v>0.47726977991448055</v>
      </c>
      <c r="NR358" s="475">
        <v>1.3130268201752908</v>
      </c>
      <c r="NS358" s="475">
        <v>0</v>
      </c>
      <c r="NT358" s="475">
        <v>11.606686348523539</v>
      </c>
      <c r="NU358" s="475">
        <v>0.45023206930071469</v>
      </c>
      <c r="NV358" s="475">
        <v>0</v>
      </c>
      <c r="NW358" s="475">
        <v>0.22532266892529343</v>
      </c>
      <c r="NX358" s="475">
        <v>0</v>
      </c>
      <c r="NY358" s="475">
        <v>0</v>
      </c>
      <c r="NZ358" s="475">
        <v>0.77902600363880548</v>
      </c>
      <c r="OA358" s="475">
        <v>2.0339943883276247E-2</v>
      </c>
      <c r="OB358" s="475">
        <v>0.19000000000000011</v>
      </c>
      <c r="OC358" s="475">
        <v>0.81587424183395707</v>
      </c>
      <c r="OD358" s="475">
        <v>-2.6904511256004028E-15</v>
      </c>
      <c r="OE358" s="475">
        <v>-2.1672078772728973E-14</v>
      </c>
      <c r="OF358" s="475">
        <v>0.11999999880790704</v>
      </c>
      <c r="OG358" s="475">
        <v>7.8249350190162686E-2</v>
      </c>
      <c r="OH358" s="475">
        <v>0.27774646971444344</v>
      </c>
      <c r="OI358" s="475">
        <v>0.12</v>
      </c>
      <c r="OJ358" s="475">
        <v>5.2899999999999996E-2</v>
      </c>
      <c r="OK358" s="475">
        <v>6.5994299999999992E-2</v>
      </c>
      <c r="OL358" s="475">
        <v>0.76960777713748962</v>
      </c>
      <c r="OM358" s="475" t="s">
        <v>1395</v>
      </c>
      <c r="ON358" s="475">
        <v>1</v>
      </c>
      <c r="OO358" s="475">
        <v>347</v>
      </c>
      <c r="OP358" s="490"/>
      <c r="OQ358" s="491" t="s">
        <v>1395</v>
      </c>
      <c r="OR358" s="478" t="s">
        <v>1395</v>
      </c>
      <c r="OS358" s="479">
        <v>702923</v>
      </c>
      <c r="OT358" s="479">
        <v>2035</v>
      </c>
      <c r="OU358" s="479" t="s">
        <v>1395</v>
      </c>
      <c r="OV358" s="479" t="s">
        <v>1395</v>
      </c>
      <c r="OW358" s="479">
        <v>0</v>
      </c>
      <c r="OX358" s="479">
        <v>1</v>
      </c>
      <c r="OY358" s="480">
        <v>1</v>
      </c>
      <c r="OZ358" s="480">
        <v>0.75728771361722225</v>
      </c>
      <c r="PA358" s="481"/>
      <c r="PB358" s="482">
        <v>2.4735173221113951</v>
      </c>
      <c r="PC358" s="483"/>
      <c r="PD358" s="478">
        <v>296.81399648219951</v>
      </c>
      <c r="PE358" s="479">
        <v>-9.5904252128813985E-12</v>
      </c>
      <c r="PF358" s="479">
        <v>361.04431796690062</v>
      </c>
      <c r="PG358" s="480">
        <v>2.4735173221113951</v>
      </c>
      <c r="PH358" s="483"/>
      <c r="PI358" s="478">
        <v>2.4735173221113951</v>
      </c>
      <c r="PJ358" s="479">
        <v>185125</v>
      </c>
      <c r="PK358" s="479">
        <v>575</v>
      </c>
      <c r="PL358" s="479">
        <v>1.2616440973601595E-2</v>
      </c>
      <c r="PM358" s="484">
        <v>36</v>
      </c>
      <c r="PN358" s="479">
        <v>4680</v>
      </c>
      <c r="PO358" s="485">
        <v>2032</v>
      </c>
      <c r="PP358" s="479">
        <v>33</v>
      </c>
      <c r="PQ358" s="479">
        <v>0</v>
      </c>
      <c r="PR358" s="486" t="s">
        <v>2313</v>
      </c>
      <c r="PS358" s="486" t="s">
        <v>1595</v>
      </c>
      <c r="PT358" s="479">
        <v>1</v>
      </c>
      <c r="PU358" s="487" t="s">
        <v>2312</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row>
    <row r="359" spans="1:457" x14ac:dyDescent="0.35">
      <c r="A359" s="459" t="s">
        <v>2314</v>
      </c>
      <c r="B359" s="460">
        <v>2.4861337630849967</v>
      </c>
      <c r="C359" s="488">
        <f>NPV(About!A$94,'H2 Data'!AE$2:BH$2)/30*AB359+B359</f>
        <v>3.8062378207135965</v>
      </c>
      <c r="D359" s="462" t="s">
        <v>1592</v>
      </c>
      <c r="E359" s="463" t="s">
        <v>2314</v>
      </c>
      <c r="F359" s="463" t="s">
        <v>1391</v>
      </c>
      <c r="G359" s="463" t="s">
        <v>1593</v>
      </c>
      <c r="H359" s="463" t="s">
        <v>2290</v>
      </c>
      <c r="I359" s="463" t="s">
        <v>1595</v>
      </c>
      <c r="J359" s="464">
        <v>2036</v>
      </c>
      <c r="K359" s="465">
        <v>575</v>
      </c>
      <c r="L359" s="466">
        <v>0.95</v>
      </c>
      <c r="M359" s="466">
        <v>2.3300000000000001E-2</v>
      </c>
      <c r="N359" s="466">
        <v>0.25</v>
      </c>
      <c r="O359" s="471">
        <v>0.12</v>
      </c>
      <c r="P359" s="465">
        <v>1</v>
      </c>
      <c r="Q359" s="465">
        <v>2</v>
      </c>
      <c r="R359" s="465">
        <v>30</v>
      </c>
      <c r="S359" s="467" t="s">
        <v>1395</v>
      </c>
      <c r="T359" s="468">
        <v>47904</v>
      </c>
      <c r="U359" s="468">
        <v>472198</v>
      </c>
      <c r="V359" s="468">
        <v>164243</v>
      </c>
      <c r="W359" s="468">
        <v>32848</v>
      </c>
      <c r="X359" s="465">
        <v>0</v>
      </c>
      <c r="Y359" s="469" t="s">
        <v>2291</v>
      </c>
      <c r="Z359" s="470">
        <v>18.559999999999999</v>
      </c>
      <c r="AA359" s="469" t="s">
        <v>1397</v>
      </c>
      <c r="AB359" s="465">
        <v>8.9999999999999993E-3</v>
      </c>
      <c r="AC359" s="466">
        <v>0.7</v>
      </c>
      <c r="AD359" s="466">
        <v>0.7</v>
      </c>
      <c r="AE359" s="466">
        <v>0.7</v>
      </c>
      <c r="AF359" s="467" t="s">
        <v>1398</v>
      </c>
      <c r="AG359" s="465">
        <v>526</v>
      </c>
      <c r="AH359" s="465">
        <v>526</v>
      </c>
      <c r="AI359" s="465">
        <v>526</v>
      </c>
      <c r="AJ359" s="465">
        <v>30</v>
      </c>
      <c r="AK359" s="469" t="s">
        <v>1399</v>
      </c>
      <c r="AL359" s="466">
        <v>1</v>
      </c>
      <c r="AM359" s="466">
        <v>0</v>
      </c>
      <c r="AN359" s="469" t="s">
        <v>1400</v>
      </c>
      <c r="AO359" s="466"/>
      <c r="AP359" s="466"/>
      <c r="AQ359" s="466"/>
      <c r="AR359" s="466"/>
      <c r="AS359" s="466"/>
      <c r="AT359" s="466"/>
      <c r="AU359" s="466"/>
      <c r="AV359" s="466"/>
      <c r="AW359" s="466"/>
      <c r="AX359" s="466"/>
      <c r="AY359" s="466"/>
      <c r="AZ359" s="466"/>
      <c r="BA359" s="466"/>
      <c r="BB359" s="466"/>
      <c r="BC359" s="466"/>
      <c r="BD359" s="466"/>
      <c r="BE359" s="466"/>
      <c r="BF359" s="466"/>
      <c r="BG359" s="466"/>
      <c r="BH359" s="466"/>
      <c r="BI359" s="466"/>
      <c r="BJ359" s="466"/>
      <c r="BK359" s="466"/>
      <c r="BL359" s="466"/>
      <c r="BM359" s="466"/>
      <c r="BN359" s="466"/>
      <c r="BO359" s="466"/>
      <c r="BP359" s="466"/>
      <c r="BQ359" s="466"/>
      <c r="BR359" s="466"/>
      <c r="BS359" s="466"/>
      <c r="BT359" s="466"/>
      <c r="BU359" s="466"/>
      <c r="BV359" s="466"/>
      <c r="BW359" s="466"/>
      <c r="BX359" s="466"/>
      <c r="BY359" s="466"/>
      <c r="BZ359" s="466"/>
      <c r="CA359" s="466"/>
      <c r="CB359" s="466"/>
      <c r="CC359" s="466"/>
      <c r="CD359" s="466"/>
      <c r="CE359" s="466"/>
      <c r="CF359" s="466"/>
      <c r="CG359" s="466"/>
      <c r="CH359" s="466"/>
      <c r="CI359" s="466"/>
      <c r="CJ359" s="466"/>
      <c r="CK359" s="466"/>
      <c r="CL359" s="466"/>
      <c r="CM359" s="466"/>
      <c r="CN359" s="466"/>
      <c r="CO359" s="466"/>
      <c r="CP359" s="466"/>
      <c r="CQ359" s="466"/>
      <c r="CR359" s="466"/>
      <c r="CS359" s="466"/>
      <c r="CT359" s="466"/>
      <c r="CU359" s="466"/>
      <c r="CV359" s="466"/>
      <c r="CW359" s="466"/>
      <c r="CX359" s="466"/>
      <c r="CY359" s="466"/>
      <c r="CZ359" s="466"/>
      <c r="DA359" s="466"/>
      <c r="DB359" s="466"/>
      <c r="DC359" s="466"/>
      <c r="DD359" s="466"/>
      <c r="DE359" s="466"/>
      <c r="DF359" s="466"/>
      <c r="DG359" s="466"/>
      <c r="DH359" s="466"/>
      <c r="DI359" s="466"/>
      <c r="DJ359" s="466"/>
      <c r="DK359" s="466"/>
      <c r="DL359" s="466"/>
      <c r="DM359" s="466"/>
      <c r="DN359" s="466"/>
      <c r="DO359" s="466"/>
      <c r="DP359" s="466"/>
      <c r="DQ359" s="466"/>
      <c r="DR359" s="466"/>
      <c r="DS359" s="466"/>
      <c r="DT359" s="466"/>
      <c r="DU359" s="466"/>
      <c r="DV359" s="466"/>
      <c r="DW359" s="471"/>
      <c r="DX359" s="466"/>
      <c r="DY359" s="466"/>
      <c r="DZ359" s="466"/>
      <c r="EA359" s="466"/>
      <c r="EB359" s="466"/>
      <c r="EC359" s="466"/>
      <c r="ED359" s="466"/>
      <c r="EE359" s="466"/>
      <c r="EF359" s="466"/>
      <c r="EG359" s="466"/>
      <c r="EH359" s="466"/>
      <c r="EI359" s="466"/>
      <c r="EJ359" s="466"/>
      <c r="EK359" s="465"/>
      <c r="EL359" s="465"/>
      <c r="EM359" s="465"/>
      <c r="EN359" s="465"/>
      <c r="EO359" s="466"/>
      <c r="EP359" s="466"/>
      <c r="EQ359" s="466"/>
      <c r="ER359" s="465"/>
      <c r="ES359" s="465"/>
      <c r="ET359" s="465"/>
      <c r="EU359" s="465"/>
      <c r="EV359" s="465"/>
      <c r="EW359" s="467"/>
      <c r="EX359" s="467" t="s">
        <v>1401</v>
      </c>
      <c r="EY359" s="467">
        <v>0</v>
      </c>
      <c r="EZ359" s="467">
        <v>0</v>
      </c>
      <c r="FA359" s="467">
        <v>0</v>
      </c>
      <c r="FB359" s="469" t="s">
        <v>1402</v>
      </c>
      <c r="FC359" s="467">
        <v>62.117280000000001</v>
      </c>
      <c r="FD359" s="469" t="s">
        <v>2292</v>
      </c>
      <c r="FE359" s="467">
        <v>1589.991</v>
      </c>
      <c r="FF359" s="469" t="s">
        <v>1404</v>
      </c>
      <c r="FG359" s="467">
        <v>0</v>
      </c>
      <c r="FH359" s="469" t="s">
        <v>1405</v>
      </c>
      <c r="FI359" s="467">
        <v>0</v>
      </c>
      <c r="FJ359" s="469" t="s">
        <v>1405</v>
      </c>
      <c r="FK359" s="467">
        <v>0</v>
      </c>
      <c r="FL359" s="472">
        <v>0</v>
      </c>
      <c r="FM359" s="473">
        <v>0</v>
      </c>
      <c r="FN359" s="473">
        <v>0</v>
      </c>
      <c r="FO359" s="473">
        <v>0</v>
      </c>
      <c r="FP359" s="473">
        <v>0</v>
      </c>
      <c r="FQ359" s="473">
        <v>0</v>
      </c>
      <c r="FR359" s="473">
        <v>0</v>
      </c>
      <c r="FS359" s="473">
        <v>0</v>
      </c>
      <c r="FT359" s="473">
        <v>0</v>
      </c>
      <c r="FU359" s="473">
        <v>0</v>
      </c>
      <c r="FV359" s="473">
        <v>0</v>
      </c>
      <c r="FW359" s="473">
        <v>0</v>
      </c>
      <c r="FX359" s="473">
        <v>0</v>
      </c>
      <c r="FY359" s="473">
        <v>0</v>
      </c>
      <c r="FZ359" s="473">
        <v>0</v>
      </c>
      <c r="GA359" s="473">
        <v>0</v>
      </c>
      <c r="GB359" s="473">
        <v>0</v>
      </c>
      <c r="GC359" s="473">
        <v>0</v>
      </c>
      <c r="GD359" s="473">
        <v>0</v>
      </c>
      <c r="GE359" s="473">
        <v>0</v>
      </c>
      <c r="GF359" s="473">
        <v>0</v>
      </c>
      <c r="GG359" s="473">
        <v>0</v>
      </c>
      <c r="GH359" s="473">
        <v>0</v>
      </c>
      <c r="GI359" s="473">
        <v>0</v>
      </c>
      <c r="GJ359" s="473">
        <v>0</v>
      </c>
      <c r="GK359" s="473">
        <v>0</v>
      </c>
      <c r="GL359" s="473">
        <v>0</v>
      </c>
      <c r="GM359" s="473">
        <v>0</v>
      </c>
      <c r="GN359" s="473">
        <v>0</v>
      </c>
      <c r="GO359" s="473">
        <v>0</v>
      </c>
      <c r="GP359" s="473">
        <v>0</v>
      </c>
      <c r="GQ359" s="473">
        <v>0</v>
      </c>
      <c r="GR359" s="473">
        <v>0</v>
      </c>
      <c r="GS359" s="473">
        <v>0</v>
      </c>
      <c r="GT359" s="473">
        <v>0</v>
      </c>
      <c r="GU359" s="473">
        <v>0</v>
      </c>
      <c r="GV359" s="473">
        <v>0</v>
      </c>
      <c r="GW359" s="473">
        <v>0</v>
      </c>
      <c r="GX359" s="473">
        <v>0</v>
      </c>
      <c r="GY359" s="473">
        <v>0</v>
      </c>
      <c r="GZ359" s="473">
        <v>0</v>
      </c>
      <c r="HA359" s="473">
        <v>0</v>
      </c>
      <c r="HB359" s="473">
        <v>0</v>
      </c>
      <c r="HC359" s="473">
        <v>0</v>
      </c>
      <c r="HD359" s="473">
        <v>0</v>
      </c>
      <c r="HE359" s="473">
        <v>0</v>
      </c>
      <c r="HF359" s="473">
        <v>0</v>
      </c>
      <c r="HG359" s="473">
        <v>0</v>
      </c>
      <c r="HH359" s="473">
        <v>0</v>
      </c>
      <c r="HI359" s="473">
        <v>0</v>
      </c>
      <c r="HJ359" s="473">
        <v>0</v>
      </c>
      <c r="HK359" s="473">
        <v>0</v>
      </c>
      <c r="HL359" s="473">
        <v>0</v>
      </c>
      <c r="HM359" s="473">
        <v>0</v>
      </c>
      <c r="HN359" s="473">
        <v>0</v>
      </c>
      <c r="HO359" s="473">
        <v>0</v>
      </c>
      <c r="HP359" s="473">
        <v>0</v>
      </c>
      <c r="HQ359" s="473">
        <v>0</v>
      </c>
      <c r="HR359" s="473">
        <v>0</v>
      </c>
      <c r="HS359" s="473">
        <v>0</v>
      </c>
      <c r="HT359" s="473">
        <v>0</v>
      </c>
      <c r="HU359" s="473">
        <v>0</v>
      </c>
      <c r="HV359" s="473">
        <v>0</v>
      </c>
      <c r="HW359" s="473">
        <v>0</v>
      </c>
      <c r="HX359" s="473">
        <v>0</v>
      </c>
      <c r="HY359" s="473">
        <v>0</v>
      </c>
      <c r="HZ359" s="473">
        <v>0</v>
      </c>
      <c r="IA359" s="473">
        <v>0</v>
      </c>
      <c r="IB359" s="473">
        <v>0</v>
      </c>
      <c r="IC359" s="473">
        <v>0</v>
      </c>
      <c r="ID359" s="473">
        <v>0</v>
      </c>
      <c r="IE359" s="473">
        <v>0</v>
      </c>
      <c r="IF359" s="473">
        <v>0</v>
      </c>
      <c r="IG359" s="473">
        <v>0</v>
      </c>
      <c r="IH359" s="473">
        <v>0</v>
      </c>
      <c r="II359" s="473">
        <v>0</v>
      </c>
      <c r="IJ359" s="473">
        <v>0</v>
      </c>
      <c r="IK359" s="473">
        <v>0</v>
      </c>
      <c r="IL359" s="473">
        <v>0</v>
      </c>
      <c r="IM359" s="473">
        <v>0</v>
      </c>
      <c r="IN359" s="473">
        <v>0</v>
      </c>
      <c r="IO359" s="473">
        <v>0</v>
      </c>
      <c r="IP359" s="473">
        <v>0</v>
      </c>
      <c r="IQ359" s="473">
        <v>0</v>
      </c>
      <c r="IR359" s="473">
        <v>0</v>
      </c>
      <c r="IS359" s="473">
        <v>0</v>
      </c>
      <c r="IT359" s="473">
        <v>0</v>
      </c>
      <c r="IU359" s="473">
        <v>0</v>
      </c>
      <c r="IV359" s="473">
        <v>0</v>
      </c>
      <c r="IW359" s="473">
        <v>0</v>
      </c>
      <c r="IX359" s="473">
        <v>0</v>
      </c>
      <c r="IY359" s="473">
        <v>0</v>
      </c>
      <c r="IZ359" s="473">
        <v>0</v>
      </c>
      <c r="JA359" s="473">
        <v>0</v>
      </c>
      <c r="JB359" s="473">
        <v>0</v>
      </c>
      <c r="JC359" s="473">
        <v>0</v>
      </c>
      <c r="JD359" s="473">
        <v>0</v>
      </c>
      <c r="JE359" s="473">
        <v>0</v>
      </c>
      <c r="JF359" s="473">
        <v>0</v>
      </c>
      <c r="JG359" s="473">
        <v>0</v>
      </c>
      <c r="JH359" s="473">
        <v>0</v>
      </c>
      <c r="JI359" s="467" t="s">
        <v>1416</v>
      </c>
      <c r="JJ359" s="467" t="s">
        <v>1416</v>
      </c>
      <c r="JK359" s="395"/>
      <c r="JL359" s="395"/>
      <c r="JM359" s="395"/>
      <c r="JN359" s="395"/>
      <c r="JO359" s="395"/>
      <c r="JP359" s="395"/>
      <c r="JQ359" s="395"/>
      <c r="JR359" s="395"/>
      <c r="JS359" s="395"/>
      <c r="JT359" s="395"/>
      <c r="JU359" s="395"/>
      <c r="JV359" s="395"/>
      <c r="JW359" s="395"/>
      <c r="JX359" s="395"/>
      <c r="JY359" s="395"/>
      <c r="JZ359" s="395"/>
      <c r="KA359" s="395"/>
      <c r="KB359" s="395"/>
      <c r="KC359" s="395"/>
      <c r="KD359" s="395"/>
      <c r="KE359" s="395"/>
      <c r="KF359" s="395"/>
      <c r="KG359" s="395"/>
      <c r="KH359" s="395"/>
      <c r="KI359" s="395"/>
      <c r="KJ359" s="395"/>
      <c r="KK359" s="395"/>
      <c r="KL359" s="395"/>
      <c r="KM359" s="395"/>
      <c r="KN359" s="395"/>
      <c r="KO359" s="395"/>
      <c r="KP359" s="395"/>
      <c r="KQ359" s="395"/>
      <c r="KR359" s="395"/>
      <c r="KS359" s="395"/>
      <c r="KT359" s="395"/>
      <c r="KU359" s="395"/>
      <c r="KV359" s="395"/>
      <c r="KW359" s="395"/>
      <c r="KX359" s="395"/>
      <c r="KY359" s="395"/>
      <c r="KZ359" s="395"/>
      <c r="LA359" s="395"/>
      <c r="LB359" s="395"/>
      <c r="LC359" s="395"/>
      <c r="LD359" s="395"/>
      <c r="LE359" s="395"/>
      <c r="LF359" s="395"/>
      <c r="LG359" s="395"/>
      <c r="LH359" s="395"/>
      <c r="LI359" s="395"/>
      <c r="LJ359" s="395"/>
      <c r="LK359" s="395"/>
      <c r="LL359" s="395"/>
      <c r="LM359" s="395"/>
      <c r="LN359" s="395"/>
      <c r="LO359" s="395"/>
      <c r="LP359" s="395"/>
      <c r="LQ359" s="395"/>
      <c r="LR359" s="395"/>
      <c r="LS359" s="395"/>
      <c r="LT359" s="395"/>
      <c r="LU359" s="395"/>
      <c r="LV359" s="395"/>
      <c r="LW359" s="395"/>
      <c r="LX359" s="395"/>
      <c r="LY359" s="395"/>
      <c r="LZ359" s="395"/>
      <c r="MA359" s="395"/>
      <c r="MB359" s="395"/>
      <c r="MC359" s="395"/>
      <c r="MD359" s="395"/>
      <c r="ME359" s="395"/>
      <c r="MF359" s="395"/>
      <c r="MG359" s="395"/>
      <c r="MH359" s="395"/>
      <c r="MI359" s="395"/>
      <c r="MJ359" s="395"/>
      <c r="MK359" s="395"/>
      <c r="ML359" s="395"/>
      <c r="MM359" s="395"/>
      <c r="MN359" s="395"/>
      <c r="MO359" s="395"/>
      <c r="MP359" s="395"/>
      <c r="MQ359" s="395"/>
      <c r="MR359" s="395"/>
      <c r="MS359" s="395"/>
      <c r="MT359" s="395"/>
      <c r="MU359" s="395"/>
      <c r="MV359" s="395"/>
      <c r="MW359" s="395"/>
      <c r="MX359" s="395"/>
      <c r="MY359" s="395"/>
      <c r="MZ359" s="395"/>
      <c r="NA359" s="395"/>
      <c r="NB359" s="395"/>
      <c r="NC359" s="395"/>
      <c r="ND359" s="395"/>
      <c r="NE359" s="395"/>
      <c r="NF359" s="395"/>
      <c r="NG359" s="489"/>
      <c r="NH359" s="475">
        <v>2.4861337630849967</v>
      </c>
      <c r="NI359" s="475">
        <v>20.689605176393343</v>
      </c>
      <c r="NJ359" s="475">
        <v>2.6461189422415603</v>
      </c>
      <c r="NK359" s="475">
        <v>4637.074943999999</v>
      </c>
      <c r="NL359" s="475">
        <v>15.672672175728485</v>
      </c>
      <c r="NM359" s="475">
        <v>0.164243</v>
      </c>
      <c r="NN359" s="475">
        <v>0.47219800000000001</v>
      </c>
      <c r="NO359" s="475">
        <v>4.7904000000000002E-2</v>
      </c>
      <c r="NP359" s="475">
        <v>3.6055980391345388E-2</v>
      </c>
      <c r="NQ359" s="475">
        <v>0.48371744410591988</v>
      </c>
      <c r="NR359" s="475">
        <v>1.3396989951474465</v>
      </c>
      <c r="NS359" s="475">
        <v>0</v>
      </c>
      <c r="NT359" s="475">
        <v>11.810884501864527</v>
      </c>
      <c r="NU359" s="475">
        <v>0.45936734404759516</v>
      </c>
      <c r="NV359" s="475">
        <v>0</v>
      </c>
      <c r="NW359" s="475">
        <v>0.18513313870696885</v>
      </c>
      <c r="NX359" s="475">
        <v>0</v>
      </c>
      <c r="NY359" s="475">
        <v>0</v>
      </c>
      <c r="NZ359" s="475">
        <v>0.63741379107333451</v>
      </c>
      <c r="OA359" s="475">
        <v>2.0340093527872603E-2</v>
      </c>
      <c r="OB359" s="475">
        <v>0.19000000000000011</v>
      </c>
      <c r="OC359" s="475">
        <v>0.79000672301503971</v>
      </c>
      <c r="OD359" s="475">
        <v>-1.1731335080945005E-14</v>
      </c>
      <c r="OE359" s="475">
        <v>-9.4498062263361904E-14</v>
      </c>
      <c r="OF359" s="475">
        <v>0.11999999880790704</v>
      </c>
      <c r="OG359" s="475">
        <v>7.4178072810173051E-2</v>
      </c>
      <c r="OH359" s="475">
        <v>0.26361540484582396</v>
      </c>
      <c r="OI359" s="475">
        <v>0.12</v>
      </c>
      <c r="OJ359" s="475">
        <v>5.2599999999999994E-2</v>
      </c>
      <c r="OK359" s="475">
        <v>6.5824199999999999E-2</v>
      </c>
      <c r="OL359" s="475">
        <v>0.75421905052447935</v>
      </c>
      <c r="OM359" s="475" t="s">
        <v>1395</v>
      </c>
      <c r="ON359" s="475">
        <v>1</v>
      </c>
      <c r="OO359" s="475">
        <v>348</v>
      </c>
      <c r="OP359" s="490"/>
      <c r="OQ359" s="491" t="s">
        <v>1395</v>
      </c>
      <c r="OR359" s="478" t="s">
        <v>1395</v>
      </c>
      <c r="OS359" s="479">
        <v>717193</v>
      </c>
      <c r="OT359" s="479">
        <v>2036</v>
      </c>
      <c r="OU359" s="479" t="s">
        <v>1395</v>
      </c>
      <c r="OV359" s="479" t="s">
        <v>1395</v>
      </c>
      <c r="OW359" s="479">
        <v>0</v>
      </c>
      <c r="OX359" s="479">
        <v>1</v>
      </c>
      <c r="OY359" s="480">
        <v>1</v>
      </c>
      <c r="OZ359" s="480">
        <v>0.74219091688670202</v>
      </c>
      <c r="PA359" s="481"/>
      <c r="PB359" s="482">
        <v>2.4861337630849967</v>
      </c>
      <c r="PC359" s="483"/>
      <c r="PD359" s="478">
        <v>296.78397077542547</v>
      </c>
      <c r="PE359" s="479">
        <v>-4.0981537308088672E-11</v>
      </c>
      <c r="PF359" s="479">
        <v>342.60691931070619</v>
      </c>
      <c r="PG359" s="480">
        <v>2.4861337630849967</v>
      </c>
      <c r="PH359" s="483"/>
      <c r="PI359" s="478">
        <v>2.4861337630849967</v>
      </c>
      <c r="PJ359" s="479">
        <v>185700</v>
      </c>
      <c r="PK359" s="479">
        <v>575</v>
      </c>
      <c r="PL359" s="479">
        <v>6.1510856392467783E-2</v>
      </c>
      <c r="PM359" s="484">
        <v>36</v>
      </c>
      <c r="PN359" s="479">
        <v>4644</v>
      </c>
      <c r="PO359" s="485">
        <v>2033</v>
      </c>
      <c r="PP359" s="479">
        <v>33</v>
      </c>
      <c r="PQ359" s="479">
        <v>0</v>
      </c>
      <c r="PR359" s="486" t="s">
        <v>2315</v>
      </c>
      <c r="PS359" s="486" t="s">
        <v>1595</v>
      </c>
      <c r="PT359" s="479">
        <v>1</v>
      </c>
      <c r="PU359" s="487" t="s">
        <v>2314</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row>
    <row r="360" spans="1:457" x14ac:dyDescent="0.35">
      <c r="A360" s="459" t="s">
        <v>2316</v>
      </c>
      <c r="B360" s="460">
        <v>2.5476446194774645</v>
      </c>
      <c r="C360" s="488">
        <f>NPV(About!A$94,'H2 Data'!AE$2:BH$2)/30*AB360+B360</f>
        <v>3.8677486771060643</v>
      </c>
      <c r="D360" s="462" t="s">
        <v>1592</v>
      </c>
      <c r="E360" s="463" t="s">
        <v>2316</v>
      </c>
      <c r="F360" s="463" t="s">
        <v>1391</v>
      </c>
      <c r="G360" s="463" t="s">
        <v>1593</v>
      </c>
      <c r="H360" s="463" t="s">
        <v>2290</v>
      </c>
      <c r="I360" s="463" t="s">
        <v>1595</v>
      </c>
      <c r="J360" s="464">
        <v>2037</v>
      </c>
      <c r="K360" s="465">
        <v>575</v>
      </c>
      <c r="L360" s="466">
        <v>0.95</v>
      </c>
      <c r="M360" s="466">
        <v>2.3300000000000001E-2</v>
      </c>
      <c r="N360" s="466">
        <v>0.25</v>
      </c>
      <c r="O360" s="471">
        <v>0.12</v>
      </c>
      <c r="P360" s="465">
        <v>1</v>
      </c>
      <c r="Q360" s="465">
        <v>2</v>
      </c>
      <c r="R360" s="465">
        <v>30</v>
      </c>
      <c r="S360" s="467" t="s">
        <v>1395</v>
      </c>
      <c r="T360" s="468">
        <v>48877</v>
      </c>
      <c r="U360" s="468">
        <v>481782.99999999994</v>
      </c>
      <c r="V360" s="468">
        <v>167577</v>
      </c>
      <c r="W360" s="468">
        <v>33514</v>
      </c>
      <c r="X360" s="465">
        <v>0</v>
      </c>
      <c r="Y360" s="469" t="s">
        <v>2291</v>
      </c>
      <c r="Z360" s="470">
        <v>18.559999999999999</v>
      </c>
      <c r="AA360" s="469" t="s">
        <v>1397</v>
      </c>
      <c r="AB360" s="465">
        <v>8.9999999999999993E-3</v>
      </c>
      <c r="AC360" s="466">
        <v>0.7</v>
      </c>
      <c r="AD360" s="466">
        <v>0.7</v>
      </c>
      <c r="AE360" s="466">
        <v>0.7</v>
      </c>
      <c r="AF360" s="467" t="s">
        <v>1398</v>
      </c>
      <c r="AG360" s="465">
        <v>524</v>
      </c>
      <c r="AH360" s="465">
        <v>524</v>
      </c>
      <c r="AI360" s="465">
        <v>524</v>
      </c>
      <c r="AJ360" s="465">
        <v>30</v>
      </c>
      <c r="AK360" s="469" t="s">
        <v>1399</v>
      </c>
      <c r="AL360" s="466">
        <v>1</v>
      </c>
      <c r="AM360" s="466">
        <v>0</v>
      </c>
      <c r="AN360" s="469" t="s">
        <v>1400</v>
      </c>
      <c r="AO360" s="466"/>
      <c r="AP360" s="466"/>
      <c r="AQ360" s="466"/>
      <c r="AR360" s="466"/>
      <c r="AS360" s="466"/>
      <c r="AT360" s="466"/>
      <c r="AU360" s="466"/>
      <c r="AV360" s="466"/>
      <c r="AW360" s="466"/>
      <c r="AX360" s="466"/>
      <c r="AY360" s="466"/>
      <c r="AZ360" s="466"/>
      <c r="BA360" s="466"/>
      <c r="BB360" s="466"/>
      <c r="BC360" s="466"/>
      <c r="BD360" s="466"/>
      <c r="BE360" s="466"/>
      <c r="BF360" s="466"/>
      <c r="BG360" s="466"/>
      <c r="BH360" s="466"/>
      <c r="BI360" s="466"/>
      <c r="BJ360" s="466"/>
      <c r="BK360" s="466"/>
      <c r="BL360" s="466"/>
      <c r="BM360" s="466"/>
      <c r="BN360" s="466"/>
      <c r="BO360" s="466"/>
      <c r="BP360" s="466"/>
      <c r="BQ360" s="466"/>
      <c r="BR360" s="466"/>
      <c r="BS360" s="466"/>
      <c r="BT360" s="466"/>
      <c r="BU360" s="466"/>
      <c r="BV360" s="466"/>
      <c r="BW360" s="466"/>
      <c r="BX360" s="466"/>
      <c r="BY360" s="466"/>
      <c r="BZ360" s="466"/>
      <c r="CA360" s="466"/>
      <c r="CB360" s="466"/>
      <c r="CC360" s="466"/>
      <c r="CD360" s="466"/>
      <c r="CE360" s="466"/>
      <c r="CF360" s="466"/>
      <c r="CG360" s="466"/>
      <c r="CH360" s="466"/>
      <c r="CI360" s="466"/>
      <c r="CJ360" s="466"/>
      <c r="CK360" s="466"/>
      <c r="CL360" s="466"/>
      <c r="CM360" s="466"/>
      <c r="CN360" s="466"/>
      <c r="CO360" s="466"/>
      <c r="CP360" s="466"/>
      <c r="CQ360" s="466"/>
      <c r="CR360" s="466"/>
      <c r="CS360" s="466"/>
      <c r="CT360" s="466"/>
      <c r="CU360" s="466"/>
      <c r="CV360" s="466"/>
      <c r="CW360" s="466"/>
      <c r="CX360" s="466"/>
      <c r="CY360" s="466"/>
      <c r="CZ360" s="466"/>
      <c r="DA360" s="466"/>
      <c r="DB360" s="466"/>
      <c r="DC360" s="466"/>
      <c r="DD360" s="466"/>
      <c r="DE360" s="466"/>
      <c r="DF360" s="466"/>
      <c r="DG360" s="466"/>
      <c r="DH360" s="466"/>
      <c r="DI360" s="466"/>
      <c r="DJ360" s="466"/>
      <c r="DK360" s="466"/>
      <c r="DL360" s="466"/>
      <c r="DM360" s="466"/>
      <c r="DN360" s="466"/>
      <c r="DO360" s="466"/>
      <c r="DP360" s="466"/>
      <c r="DQ360" s="466"/>
      <c r="DR360" s="466"/>
      <c r="DS360" s="466"/>
      <c r="DT360" s="466"/>
      <c r="DU360" s="466"/>
      <c r="DV360" s="466"/>
      <c r="DW360" s="471"/>
      <c r="DX360" s="466"/>
      <c r="DY360" s="466"/>
      <c r="DZ360" s="466"/>
      <c r="EA360" s="466"/>
      <c r="EB360" s="466"/>
      <c r="EC360" s="466"/>
      <c r="ED360" s="466"/>
      <c r="EE360" s="466"/>
      <c r="EF360" s="466"/>
      <c r="EG360" s="466"/>
      <c r="EH360" s="466"/>
      <c r="EI360" s="466"/>
      <c r="EJ360" s="466"/>
      <c r="EK360" s="465"/>
      <c r="EL360" s="465"/>
      <c r="EM360" s="465"/>
      <c r="EN360" s="465"/>
      <c r="EO360" s="466"/>
      <c r="EP360" s="466"/>
      <c r="EQ360" s="466"/>
      <c r="ER360" s="465"/>
      <c r="ES360" s="465"/>
      <c r="ET360" s="465"/>
      <c r="EU360" s="465"/>
      <c r="EV360" s="465"/>
      <c r="EW360" s="467"/>
      <c r="EX360" s="467" t="s">
        <v>1401</v>
      </c>
      <c r="EY360" s="467">
        <v>0</v>
      </c>
      <c r="EZ360" s="467">
        <v>0</v>
      </c>
      <c r="FA360" s="467">
        <v>0</v>
      </c>
      <c r="FB360" s="469" t="s">
        <v>1402</v>
      </c>
      <c r="FC360" s="467">
        <v>62.117280000000001</v>
      </c>
      <c r="FD360" s="469" t="s">
        <v>2292</v>
      </c>
      <c r="FE360" s="467">
        <v>1589.991</v>
      </c>
      <c r="FF360" s="469" t="s">
        <v>1404</v>
      </c>
      <c r="FG360" s="467">
        <v>0</v>
      </c>
      <c r="FH360" s="469" t="s">
        <v>1405</v>
      </c>
      <c r="FI360" s="467">
        <v>0</v>
      </c>
      <c r="FJ360" s="469" t="s">
        <v>1405</v>
      </c>
      <c r="FK360" s="467">
        <v>0</v>
      </c>
      <c r="FL360" s="472">
        <v>0</v>
      </c>
      <c r="FM360" s="473">
        <v>0</v>
      </c>
      <c r="FN360" s="473">
        <v>0</v>
      </c>
      <c r="FO360" s="473">
        <v>0</v>
      </c>
      <c r="FP360" s="473">
        <v>0</v>
      </c>
      <c r="FQ360" s="473">
        <v>0</v>
      </c>
      <c r="FR360" s="473">
        <v>0</v>
      </c>
      <c r="FS360" s="473">
        <v>0</v>
      </c>
      <c r="FT360" s="473">
        <v>0</v>
      </c>
      <c r="FU360" s="473">
        <v>0</v>
      </c>
      <c r="FV360" s="473">
        <v>0</v>
      </c>
      <c r="FW360" s="473">
        <v>0</v>
      </c>
      <c r="FX360" s="473">
        <v>0</v>
      </c>
      <c r="FY360" s="473">
        <v>0</v>
      </c>
      <c r="FZ360" s="473">
        <v>0</v>
      </c>
      <c r="GA360" s="473">
        <v>0</v>
      </c>
      <c r="GB360" s="473">
        <v>0</v>
      </c>
      <c r="GC360" s="473">
        <v>0</v>
      </c>
      <c r="GD360" s="473">
        <v>0</v>
      </c>
      <c r="GE360" s="473">
        <v>0</v>
      </c>
      <c r="GF360" s="473">
        <v>0</v>
      </c>
      <c r="GG360" s="473">
        <v>0</v>
      </c>
      <c r="GH360" s="473">
        <v>0</v>
      </c>
      <c r="GI360" s="473">
        <v>0</v>
      </c>
      <c r="GJ360" s="473">
        <v>0</v>
      </c>
      <c r="GK360" s="473">
        <v>0</v>
      </c>
      <c r="GL360" s="473">
        <v>0</v>
      </c>
      <c r="GM360" s="473">
        <v>0</v>
      </c>
      <c r="GN360" s="473">
        <v>0</v>
      </c>
      <c r="GO360" s="473">
        <v>0</v>
      </c>
      <c r="GP360" s="473">
        <v>0</v>
      </c>
      <c r="GQ360" s="473">
        <v>0</v>
      </c>
      <c r="GR360" s="473">
        <v>0</v>
      </c>
      <c r="GS360" s="473">
        <v>0</v>
      </c>
      <c r="GT360" s="473">
        <v>0</v>
      </c>
      <c r="GU360" s="473">
        <v>0</v>
      </c>
      <c r="GV360" s="473">
        <v>0</v>
      </c>
      <c r="GW360" s="473">
        <v>0</v>
      </c>
      <c r="GX360" s="473">
        <v>0</v>
      </c>
      <c r="GY360" s="473">
        <v>0</v>
      </c>
      <c r="GZ360" s="473">
        <v>0</v>
      </c>
      <c r="HA360" s="473">
        <v>0</v>
      </c>
      <c r="HB360" s="473">
        <v>0</v>
      </c>
      <c r="HC360" s="473">
        <v>0</v>
      </c>
      <c r="HD360" s="473">
        <v>0</v>
      </c>
      <c r="HE360" s="473">
        <v>0</v>
      </c>
      <c r="HF360" s="473">
        <v>0</v>
      </c>
      <c r="HG360" s="473">
        <v>0</v>
      </c>
      <c r="HH360" s="473">
        <v>0</v>
      </c>
      <c r="HI360" s="473">
        <v>0</v>
      </c>
      <c r="HJ360" s="473">
        <v>0</v>
      </c>
      <c r="HK360" s="473">
        <v>0</v>
      </c>
      <c r="HL360" s="473">
        <v>0</v>
      </c>
      <c r="HM360" s="473">
        <v>0</v>
      </c>
      <c r="HN360" s="473">
        <v>0</v>
      </c>
      <c r="HO360" s="473">
        <v>0</v>
      </c>
      <c r="HP360" s="473">
        <v>0</v>
      </c>
      <c r="HQ360" s="473">
        <v>0</v>
      </c>
      <c r="HR360" s="473">
        <v>0</v>
      </c>
      <c r="HS360" s="473">
        <v>0</v>
      </c>
      <c r="HT360" s="473">
        <v>0</v>
      </c>
      <c r="HU360" s="473">
        <v>0</v>
      </c>
      <c r="HV360" s="473">
        <v>0</v>
      </c>
      <c r="HW360" s="473">
        <v>0</v>
      </c>
      <c r="HX360" s="473">
        <v>0</v>
      </c>
      <c r="HY360" s="473">
        <v>0</v>
      </c>
      <c r="HZ360" s="473">
        <v>0</v>
      </c>
      <c r="IA360" s="473">
        <v>0</v>
      </c>
      <c r="IB360" s="473">
        <v>0</v>
      </c>
      <c r="IC360" s="473">
        <v>0</v>
      </c>
      <c r="ID360" s="473">
        <v>0</v>
      </c>
      <c r="IE360" s="473">
        <v>0</v>
      </c>
      <c r="IF360" s="473">
        <v>0</v>
      </c>
      <c r="IG360" s="473">
        <v>0</v>
      </c>
      <c r="IH360" s="473">
        <v>0</v>
      </c>
      <c r="II360" s="473">
        <v>0</v>
      </c>
      <c r="IJ360" s="473">
        <v>0</v>
      </c>
      <c r="IK360" s="473">
        <v>0</v>
      </c>
      <c r="IL360" s="473">
        <v>0</v>
      </c>
      <c r="IM360" s="473">
        <v>0</v>
      </c>
      <c r="IN360" s="473">
        <v>0</v>
      </c>
      <c r="IO360" s="473">
        <v>0</v>
      </c>
      <c r="IP360" s="473">
        <v>0</v>
      </c>
      <c r="IQ360" s="473">
        <v>0</v>
      </c>
      <c r="IR360" s="473">
        <v>0</v>
      </c>
      <c r="IS360" s="473">
        <v>0</v>
      </c>
      <c r="IT360" s="473">
        <v>0</v>
      </c>
      <c r="IU360" s="473">
        <v>0</v>
      </c>
      <c r="IV360" s="473">
        <v>0</v>
      </c>
      <c r="IW360" s="473">
        <v>0</v>
      </c>
      <c r="IX360" s="473">
        <v>0</v>
      </c>
      <c r="IY360" s="473">
        <v>0</v>
      </c>
      <c r="IZ360" s="473">
        <v>0</v>
      </c>
      <c r="JA360" s="473">
        <v>0</v>
      </c>
      <c r="JB360" s="473">
        <v>0</v>
      </c>
      <c r="JC360" s="473">
        <v>0</v>
      </c>
      <c r="JD360" s="473">
        <v>0</v>
      </c>
      <c r="JE360" s="473">
        <v>0</v>
      </c>
      <c r="JF360" s="473">
        <v>0</v>
      </c>
      <c r="JG360" s="473">
        <v>0</v>
      </c>
      <c r="JH360" s="473">
        <v>0</v>
      </c>
      <c r="JI360" s="467" t="s">
        <v>1416</v>
      </c>
      <c r="JJ360" s="467" t="s">
        <v>1416</v>
      </c>
      <c r="JK360" s="395"/>
      <c r="JL360" s="395"/>
      <c r="JM360" s="395"/>
      <c r="JN360" s="395"/>
      <c r="JO360" s="395"/>
      <c r="JP360" s="395"/>
      <c r="JQ360" s="395"/>
      <c r="JR360" s="395"/>
      <c r="JS360" s="395"/>
      <c r="JT360" s="395"/>
      <c r="JU360" s="395"/>
      <c r="JV360" s="395"/>
      <c r="JW360" s="395"/>
      <c r="JX360" s="395"/>
      <c r="JY360" s="395"/>
      <c r="JZ360" s="395"/>
      <c r="KA360" s="395"/>
      <c r="KB360" s="395"/>
      <c r="KC360" s="395"/>
      <c r="KD360" s="395"/>
      <c r="KE360" s="395"/>
      <c r="KF360" s="395"/>
      <c r="KG360" s="395"/>
      <c r="KH360" s="395"/>
      <c r="KI360" s="395"/>
      <c r="KJ360" s="395"/>
      <c r="KK360" s="395"/>
      <c r="KL360" s="395"/>
      <c r="KM360" s="395"/>
      <c r="KN360" s="395"/>
      <c r="KO360" s="395"/>
      <c r="KP360" s="395"/>
      <c r="KQ360" s="395"/>
      <c r="KR360" s="395"/>
      <c r="KS360" s="395"/>
      <c r="KT360" s="395"/>
      <c r="KU360" s="395"/>
      <c r="KV360" s="395"/>
      <c r="KW360" s="395"/>
      <c r="KX360" s="395"/>
      <c r="KY360" s="395"/>
      <c r="KZ360" s="395"/>
      <c r="LA360" s="395"/>
      <c r="LB360" s="395"/>
      <c r="LC360" s="395"/>
      <c r="LD360" s="395"/>
      <c r="LE360" s="395"/>
      <c r="LF360" s="395"/>
      <c r="LG360" s="395"/>
      <c r="LH360" s="395"/>
      <c r="LI360" s="395"/>
      <c r="LJ360" s="395"/>
      <c r="LK360" s="395"/>
      <c r="LL360" s="395"/>
      <c r="LM360" s="395"/>
      <c r="LN360" s="395"/>
      <c r="LO360" s="395"/>
      <c r="LP360" s="395"/>
      <c r="LQ360" s="395"/>
      <c r="LR360" s="395"/>
      <c r="LS360" s="395"/>
      <c r="LT360" s="395"/>
      <c r="LU360" s="395"/>
      <c r="LV360" s="395"/>
      <c r="LW360" s="395"/>
      <c r="LX360" s="395"/>
      <c r="LY360" s="395"/>
      <c r="LZ360" s="395"/>
      <c r="MA360" s="395"/>
      <c r="MB360" s="395"/>
      <c r="MC360" s="395"/>
      <c r="MD360" s="395"/>
      <c r="ME360" s="395"/>
      <c r="MF360" s="395"/>
      <c r="MG360" s="395"/>
      <c r="MH360" s="395"/>
      <c r="MI360" s="395"/>
      <c r="MJ360" s="395"/>
      <c r="MK360" s="395"/>
      <c r="ML360" s="395"/>
      <c r="MM360" s="395"/>
      <c r="MN360" s="395"/>
      <c r="MO360" s="395"/>
      <c r="MP360" s="395"/>
      <c r="MQ360" s="395"/>
      <c r="MR360" s="395"/>
      <c r="MS360" s="395"/>
      <c r="MT360" s="395"/>
      <c r="MU360" s="395"/>
      <c r="MV360" s="395"/>
      <c r="MW360" s="395"/>
      <c r="MX360" s="395"/>
      <c r="MY360" s="395"/>
      <c r="MZ360" s="395"/>
      <c r="NA360" s="395"/>
      <c r="NB360" s="395"/>
      <c r="NC360" s="395"/>
      <c r="ND360" s="395"/>
      <c r="NE360" s="395"/>
      <c r="NF360" s="395"/>
      <c r="NG360" s="489"/>
      <c r="NH360" s="475">
        <v>2.5476446194774645</v>
      </c>
      <c r="NI360" s="475">
        <v>21.201498523291459</v>
      </c>
      <c r="NJ360" s="475">
        <v>2.7079961916067612</v>
      </c>
      <c r="NK360" s="475">
        <v>4636.6517759999997</v>
      </c>
      <c r="NL360" s="475">
        <v>16.059156019199978</v>
      </c>
      <c r="NM360" s="475">
        <v>0.167577</v>
      </c>
      <c r="NN360" s="475">
        <v>0.48178299999999991</v>
      </c>
      <c r="NO360" s="475">
        <v>4.8876999999999997E-2</v>
      </c>
      <c r="NP360" s="475">
        <v>3.6645592119106327E-2</v>
      </c>
      <c r="NQ360" s="475">
        <v>0.49133488857627899</v>
      </c>
      <c r="NR360" s="475">
        <v>1.366862155732304</v>
      </c>
      <c r="NS360" s="475">
        <v>0</v>
      </c>
      <c r="NT360" s="475">
        <v>12.087378093051642</v>
      </c>
      <c r="NU360" s="475">
        <v>0.46865725816308373</v>
      </c>
      <c r="NV360" s="475">
        <v>0</v>
      </c>
      <c r="NW360" s="475">
        <v>0.19532600849856707</v>
      </c>
      <c r="NX360" s="475">
        <v>0</v>
      </c>
      <c r="NY360" s="475">
        <v>0</v>
      </c>
      <c r="NZ360" s="475">
        <v>0.67806943093988958</v>
      </c>
      <c r="OA360" s="475">
        <v>2.0339956353659538E-2</v>
      </c>
      <c r="OB360" s="475">
        <v>0.19000000000000011</v>
      </c>
      <c r="OC360" s="475">
        <v>0.81069295955535436</v>
      </c>
      <c r="OD360" s="475">
        <v>2.2468115871936434E-13</v>
      </c>
      <c r="OE360" s="475">
        <v>1.8098480675531493E-12</v>
      </c>
      <c r="OF360" s="475">
        <v>0.11999999880790704</v>
      </c>
      <c r="OG360" s="475">
        <v>7.4489185214042672E-2</v>
      </c>
      <c r="OH360" s="475">
        <v>0.26580419478023826</v>
      </c>
      <c r="OI360" s="475">
        <v>0.12</v>
      </c>
      <c r="OJ360" s="475">
        <v>5.2400000000000002E-2</v>
      </c>
      <c r="OK360" s="475">
        <v>6.57108E-2</v>
      </c>
      <c r="OL360" s="475">
        <v>0.73918862128853147</v>
      </c>
      <c r="OM360" s="475" t="s">
        <v>1395</v>
      </c>
      <c r="ON360" s="475">
        <v>1</v>
      </c>
      <c r="OO360" s="475">
        <v>349</v>
      </c>
      <c r="OP360" s="490"/>
      <c r="OQ360" s="491" t="s">
        <v>1395</v>
      </c>
      <c r="OR360" s="478" t="s">
        <v>1395</v>
      </c>
      <c r="OS360" s="479">
        <v>731751</v>
      </c>
      <c r="OT360" s="479">
        <v>2037</v>
      </c>
      <c r="OU360" s="479" t="s">
        <v>1395</v>
      </c>
      <c r="OV360" s="479" t="s">
        <v>1395</v>
      </c>
      <c r="OW360" s="479">
        <v>0</v>
      </c>
      <c r="OX360" s="479">
        <v>1</v>
      </c>
      <c r="OY360" s="480">
        <v>1</v>
      </c>
      <c r="OZ360" s="480">
        <v>0.72739595297858162</v>
      </c>
      <c r="PA360" s="481"/>
      <c r="PB360" s="482">
        <v>2.5476446194774645</v>
      </c>
      <c r="PC360" s="483"/>
      <c r="PD360" s="478">
        <v>296.77408608351823</v>
      </c>
      <c r="PE360" s="479">
        <v>7.6924598123288715E-10</v>
      </c>
      <c r="PF360" s="479">
        <v>344.5716313606739</v>
      </c>
      <c r="PG360" s="480">
        <v>2.5476446194774645</v>
      </c>
      <c r="PH360" s="483"/>
      <c r="PI360" s="478">
        <v>2.5476446194774645</v>
      </c>
      <c r="PJ360" s="479">
        <v>186275</v>
      </c>
      <c r="PK360" s="479">
        <v>575</v>
      </c>
      <c r="PL360" s="479">
        <v>6.2458135823366234E-2</v>
      </c>
      <c r="PM360" s="484">
        <v>36</v>
      </c>
      <c r="PN360" s="479">
        <v>4608</v>
      </c>
      <c r="PO360" s="485">
        <v>2034</v>
      </c>
      <c r="PP360" s="479">
        <v>33</v>
      </c>
      <c r="PQ360" s="479">
        <v>0</v>
      </c>
      <c r="PR360" s="486" t="s">
        <v>2317</v>
      </c>
      <c r="PS360" s="486" t="s">
        <v>1595</v>
      </c>
      <c r="PT360" s="479">
        <v>1</v>
      </c>
      <c r="PU360" s="487" t="s">
        <v>2316</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row>
    <row r="361" spans="1:457" x14ac:dyDescent="0.35">
      <c r="A361" s="459" t="s">
        <v>2318</v>
      </c>
      <c r="B361" s="460">
        <v>2.6101027553008307</v>
      </c>
      <c r="C361" s="488">
        <f>NPV(About!A$94,'H2 Data'!AE$2:BH$2)/30*AB361+B361</f>
        <v>3.9302068129294305</v>
      </c>
      <c r="D361" s="462" t="s">
        <v>1592</v>
      </c>
      <c r="E361" s="463" t="s">
        <v>2318</v>
      </c>
      <c r="F361" s="463" t="s">
        <v>1391</v>
      </c>
      <c r="G361" s="463" t="s">
        <v>1593</v>
      </c>
      <c r="H361" s="463" t="s">
        <v>2290</v>
      </c>
      <c r="I361" s="463" t="s">
        <v>1595</v>
      </c>
      <c r="J361" s="464">
        <v>2038</v>
      </c>
      <c r="K361" s="465">
        <v>575</v>
      </c>
      <c r="L361" s="466">
        <v>0.95</v>
      </c>
      <c r="M361" s="466">
        <v>2.3300000000000001E-2</v>
      </c>
      <c r="N361" s="466">
        <v>0.25</v>
      </c>
      <c r="O361" s="471">
        <v>0.12</v>
      </c>
      <c r="P361" s="465">
        <v>1</v>
      </c>
      <c r="Q361" s="465">
        <v>2</v>
      </c>
      <c r="R361" s="465">
        <v>30</v>
      </c>
      <c r="S361" s="467" t="s">
        <v>1395</v>
      </c>
      <c r="T361" s="468">
        <v>49869.000000000007</v>
      </c>
      <c r="U361" s="468">
        <v>491563.00000000006</v>
      </c>
      <c r="V361" s="468">
        <v>170979.00000000003</v>
      </c>
      <c r="W361" s="468">
        <v>34195.000000000007</v>
      </c>
      <c r="X361" s="465">
        <v>0</v>
      </c>
      <c r="Y361" s="469" t="s">
        <v>2291</v>
      </c>
      <c r="Z361" s="470">
        <v>18.559999999999999</v>
      </c>
      <c r="AA361" s="469" t="s">
        <v>1397</v>
      </c>
      <c r="AB361" s="465">
        <v>8.9999999999999993E-3</v>
      </c>
      <c r="AC361" s="466">
        <v>0.7</v>
      </c>
      <c r="AD361" s="466">
        <v>0.7</v>
      </c>
      <c r="AE361" s="466">
        <v>0.7</v>
      </c>
      <c r="AF361" s="467" t="s">
        <v>1398</v>
      </c>
      <c r="AG361" s="465">
        <v>522</v>
      </c>
      <c r="AH361" s="465">
        <v>522</v>
      </c>
      <c r="AI361" s="465">
        <v>522</v>
      </c>
      <c r="AJ361" s="465">
        <v>30</v>
      </c>
      <c r="AK361" s="469" t="s">
        <v>1399</v>
      </c>
      <c r="AL361" s="466">
        <v>1</v>
      </c>
      <c r="AM361" s="466">
        <v>0</v>
      </c>
      <c r="AN361" s="469" t="s">
        <v>1400</v>
      </c>
      <c r="AO361" s="466"/>
      <c r="AP361" s="466"/>
      <c r="AQ361" s="466"/>
      <c r="AR361" s="466"/>
      <c r="AS361" s="466"/>
      <c r="AT361" s="466"/>
      <c r="AU361" s="466"/>
      <c r="AV361" s="466"/>
      <c r="AW361" s="466"/>
      <c r="AX361" s="466"/>
      <c r="AY361" s="466"/>
      <c r="AZ361" s="466"/>
      <c r="BA361" s="466"/>
      <c r="BB361" s="466"/>
      <c r="BC361" s="466"/>
      <c r="BD361" s="466"/>
      <c r="BE361" s="466"/>
      <c r="BF361" s="466"/>
      <c r="BG361" s="466"/>
      <c r="BH361" s="466"/>
      <c r="BI361" s="466"/>
      <c r="BJ361" s="466"/>
      <c r="BK361" s="466"/>
      <c r="BL361" s="466"/>
      <c r="BM361" s="466"/>
      <c r="BN361" s="466"/>
      <c r="BO361" s="466"/>
      <c r="BP361" s="466"/>
      <c r="BQ361" s="466"/>
      <c r="BR361" s="466"/>
      <c r="BS361" s="466"/>
      <c r="BT361" s="466"/>
      <c r="BU361" s="466"/>
      <c r="BV361" s="466"/>
      <c r="BW361" s="466"/>
      <c r="BX361" s="466"/>
      <c r="BY361" s="466"/>
      <c r="BZ361" s="466"/>
      <c r="CA361" s="466"/>
      <c r="CB361" s="466"/>
      <c r="CC361" s="466"/>
      <c r="CD361" s="466"/>
      <c r="CE361" s="466"/>
      <c r="CF361" s="466"/>
      <c r="CG361" s="466"/>
      <c r="CH361" s="466"/>
      <c r="CI361" s="466"/>
      <c r="CJ361" s="466"/>
      <c r="CK361" s="466"/>
      <c r="CL361" s="466"/>
      <c r="CM361" s="466"/>
      <c r="CN361" s="466"/>
      <c r="CO361" s="466"/>
      <c r="CP361" s="466"/>
      <c r="CQ361" s="466"/>
      <c r="CR361" s="466"/>
      <c r="CS361" s="466"/>
      <c r="CT361" s="466"/>
      <c r="CU361" s="466"/>
      <c r="CV361" s="466"/>
      <c r="CW361" s="466"/>
      <c r="CX361" s="466"/>
      <c r="CY361" s="466"/>
      <c r="CZ361" s="466"/>
      <c r="DA361" s="466"/>
      <c r="DB361" s="466"/>
      <c r="DC361" s="466"/>
      <c r="DD361" s="466"/>
      <c r="DE361" s="466"/>
      <c r="DF361" s="466"/>
      <c r="DG361" s="466"/>
      <c r="DH361" s="466"/>
      <c r="DI361" s="466"/>
      <c r="DJ361" s="466"/>
      <c r="DK361" s="466"/>
      <c r="DL361" s="466"/>
      <c r="DM361" s="466"/>
      <c r="DN361" s="466"/>
      <c r="DO361" s="466"/>
      <c r="DP361" s="466"/>
      <c r="DQ361" s="466"/>
      <c r="DR361" s="466"/>
      <c r="DS361" s="466"/>
      <c r="DT361" s="466"/>
      <c r="DU361" s="466"/>
      <c r="DV361" s="466"/>
      <c r="DW361" s="471"/>
      <c r="DX361" s="466"/>
      <c r="DY361" s="466"/>
      <c r="DZ361" s="466"/>
      <c r="EA361" s="466"/>
      <c r="EB361" s="466"/>
      <c r="EC361" s="466"/>
      <c r="ED361" s="466"/>
      <c r="EE361" s="466"/>
      <c r="EF361" s="466"/>
      <c r="EG361" s="466"/>
      <c r="EH361" s="466"/>
      <c r="EI361" s="466"/>
      <c r="EJ361" s="466"/>
      <c r="EK361" s="465"/>
      <c r="EL361" s="465"/>
      <c r="EM361" s="465"/>
      <c r="EN361" s="465"/>
      <c r="EO361" s="466"/>
      <c r="EP361" s="466"/>
      <c r="EQ361" s="466"/>
      <c r="ER361" s="465"/>
      <c r="ES361" s="465"/>
      <c r="ET361" s="465"/>
      <c r="EU361" s="465"/>
      <c r="EV361" s="465"/>
      <c r="EW361" s="467"/>
      <c r="EX361" s="467" t="s">
        <v>1401</v>
      </c>
      <c r="EY361" s="467">
        <v>0</v>
      </c>
      <c r="EZ361" s="467">
        <v>0</v>
      </c>
      <c r="FA361" s="467">
        <v>0</v>
      </c>
      <c r="FB361" s="469" t="s">
        <v>1402</v>
      </c>
      <c r="FC361" s="467">
        <v>62.117280000000001</v>
      </c>
      <c r="FD361" s="469" t="s">
        <v>2292</v>
      </c>
      <c r="FE361" s="467">
        <v>1589.991</v>
      </c>
      <c r="FF361" s="469" t="s">
        <v>1404</v>
      </c>
      <c r="FG361" s="467">
        <v>0</v>
      </c>
      <c r="FH361" s="469" t="s">
        <v>1405</v>
      </c>
      <c r="FI361" s="467">
        <v>0</v>
      </c>
      <c r="FJ361" s="469" t="s">
        <v>1405</v>
      </c>
      <c r="FK361" s="467">
        <v>0</v>
      </c>
      <c r="FL361" s="472">
        <v>0</v>
      </c>
      <c r="FM361" s="473">
        <v>0</v>
      </c>
      <c r="FN361" s="473">
        <v>0</v>
      </c>
      <c r="FO361" s="473">
        <v>0</v>
      </c>
      <c r="FP361" s="473">
        <v>0</v>
      </c>
      <c r="FQ361" s="473">
        <v>0</v>
      </c>
      <c r="FR361" s="473">
        <v>0</v>
      </c>
      <c r="FS361" s="473">
        <v>0</v>
      </c>
      <c r="FT361" s="473">
        <v>0</v>
      </c>
      <c r="FU361" s="473">
        <v>0</v>
      </c>
      <c r="FV361" s="473">
        <v>0</v>
      </c>
      <c r="FW361" s="473">
        <v>0</v>
      </c>
      <c r="FX361" s="473">
        <v>0</v>
      </c>
      <c r="FY361" s="473">
        <v>0</v>
      </c>
      <c r="FZ361" s="473">
        <v>0</v>
      </c>
      <c r="GA361" s="473">
        <v>0</v>
      </c>
      <c r="GB361" s="473">
        <v>0</v>
      </c>
      <c r="GC361" s="473">
        <v>0</v>
      </c>
      <c r="GD361" s="473">
        <v>0</v>
      </c>
      <c r="GE361" s="473">
        <v>0</v>
      </c>
      <c r="GF361" s="473">
        <v>0</v>
      </c>
      <c r="GG361" s="473">
        <v>0</v>
      </c>
      <c r="GH361" s="473">
        <v>0</v>
      </c>
      <c r="GI361" s="473">
        <v>0</v>
      </c>
      <c r="GJ361" s="473">
        <v>0</v>
      </c>
      <c r="GK361" s="473">
        <v>0</v>
      </c>
      <c r="GL361" s="473">
        <v>0</v>
      </c>
      <c r="GM361" s="473">
        <v>0</v>
      </c>
      <c r="GN361" s="473">
        <v>0</v>
      </c>
      <c r="GO361" s="473">
        <v>0</v>
      </c>
      <c r="GP361" s="473">
        <v>0</v>
      </c>
      <c r="GQ361" s="473">
        <v>0</v>
      </c>
      <c r="GR361" s="473">
        <v>0</v>
      </c>
      <c r="GS361" s="473">
        <v>0</v>
      </c>
      <c r="GT361" s="473">
        <v>0</v>
      </c>
      <c r="GU361" s="473">
        <v>0</v>
      </c>
      <c r="GV361" s="473">
        <v>0</v>
      </c>
      <c r="GW361" s="473">
        <v>0</v>
      </c>
      <c r="GX361" s="473">
        <v>0</v>
      </c>
      <c r="GY361" s="473">
        <v>0</v>
      </c>
      <c r="GZ361" s="473">
        <v>0</v>
      </c>
      <c r="HA361" s="473">
        <v>0</v>
      </c>
      <c r="HB361" s="473">
        <v>0</v>
      </c>
      <c r="HC361" s="473">
        <v>0</v>
      </c>
      <c r="HD361" s="473">
        <v>0</v>
      </c>
      <c r="HE361" s="473">
        <v>0</v>
      </c>
      <c r="HF361" s="473">
        <v>0</v>
      </c>
      <c r="HG361" s="473">
        <v>0</v>
      </c>
      <c r="HH361" s="473">
        <v>0</v>
      </c>
      <c r="HI361" s="473">
        <v>0</v>
      </c>
      <c r="HJ361" s="473">
        <v>0</v>
      </c>
      <c r="HK361" s="473">
        <v>0</v>
      </c>
      <c r="HL361" s="473">
        <v>0</v>
      </c>
      <c r="HM361" s="473">
        <v>0</v>
      </c>
      <c r="HN361" s="473">
        <v>0</v>
      </c>
      <c r="HO361" s="473">
        <v>0</v>
      </c>
      <c r="HP361" s="473">
        <v>0</v>
      </c>
      <c r="HQ361" s="473">
        <v>0</v>
      </c>
      <c r="HR361" s="473">
        <v>0</v>
      </c>
      <c r="HS361" s="473">
        <v>0</v>
      </c>
      <c r="HT361" s="473">
        <v>0</v>
      </c>
      <c r="HU361" s="473">
        <v>0</v>
      </c>
      <c r="HV361" s="473">
        <v>0</v>
      </c>
      <c r="HW361" s="473">
        <v>0</v>
      </c>
      <c r="HX361" s="473">
        <v>0</v>
      </c>
      <c r="HY361" s="473">
        <v>0</v>
      </c>
      <c r="HZ361" s="473">
        <v>0</v>
      </c>
      <c r="IA361" s="473">
        <v>0</v>
      </c>
      <c r="IB361" s="473">
        <v>0</v>
      </c>
      <c r="IC361" s="473">
        <v>0</v>
      </c>
      <c r="ID361" s="473">
        <v>0</v>
      </c>
      <c r="IE361" s="473">
        <v>0</v>
      </c>
      <c r="IF361" s="473">
        <v>0</v>
      </c>
      <c r="IG361" s="473">
        <v>0</v>
      </c>
      <c r="IH361" s="473">
        <v>0</v>
      </c>
      <c r="II361" s="473">
        <v>0</v>
      </c>
      <c r="IJ361" s="473">
        <v>0</v>
      </c>
      <c r="IK361" s="473">
        <v>0</v>
      </c>
      <c r="IL361" s="473">
        <v>0</v>
      </c>
      <c r="IM361" s="473">
        <v>0</v>
      </c>
      <c r="IN361" s="473">
        <v>0</v>
      </c>
      <c r="IO361" s="473">
        <v>0</v>
      </c>
      <c r="IP361" s="473">
        <v>0</v>
      </c>
      <c r="IQ361" s="473">
        <v>0</v>
      </c>
      <c r="IR361" s="473">
        <v>0</v>
      </c>
      <c r="IS361" s="473">
        <v>0</v>
      </c>
      <c r="IT361" s="473">
        <v>0</v>
      </c>
      <c r="IU361" s="473">
        <v>0</v>
      </c>
      <c r="IV361" s="473">
        <v>0</v>
      </c>
      <c r="IW361" s="473">
        <v>0</v>
      </c>
      <c r="IX361" s="473">
        <v>0</v>
      </c>
      <c r="IY361" s="473">
        <v>0</v>
      </c>
      <c r="IZ361" s="473">
        <v>0</v>
      </c>
      <c r="JA361" s="473">
        <v>0</v>
      </c>
      <c r="JB361" s="473">
        <v>0</v>
      </c>
      <c r="JC361" s="473">
        <v>0</v>
      </c>
      <c r="JD361" s="473">
        <v>0</v>
      </c>
      <c r="JE361" s="473">
        <v>0</v>
      </c>
      <c r="JF361" s="473">
        <v>0</v>
      </c>
      <c r="JG361" s="473">
        <v>0</v>
      </c>
      <c r="JH361" s="473">
        <v>0</v>
      </c>
      <c r="JI361" s="467" t="s">
        <v>1416</v>
      </c>
      <c r="JJ361" s="467" t="s">
        <v>1416</v>
      </c>
      <c r="JK361" s="395"/>
      <c r="JL361" s="395"/>
      <c r="JM361" s="395"/>
      <c r="JN361" s="395"/>
      <c r="JO361" s="395"/>
      <c r="JP361" s="395"/>
      <c r="JQ361" s="395"/>
      <c r="JR361" s="395"/>
      <c r="JS361" s="395"/>
      <c r="JT361" s="395"/>
      <c r="JU361" s="395"/>
      <c r="JV361" s="395"/>
      <c r="JW361" s="395"/>
      <c r="JX361" s="395"/>
      <c r="JY361" s="395"/>
      <c r="JZ361" s="395"/>
      <c r="KA361" s="395"/>
      <c r="KB361" s="395"/>
      <c r="KC361" s="395"/>
      <c r="KD361" s="395"/>
      <c r="KE361" s="395"/>
      <c r="KF361" s="395"/>
      <c r="KG361" s="395"/>
      <c r="KH361" s="395"/>
      <c r="KI361" s="395"/>
      <c r="KJ361" s="395"/>
      <c r="KK361" s="395"/>
      <c r="KL361" s="395"/>
      <c r="KM361" s="395"/>
      <c r="KN361" s="395"/>
      <c r="KO361" s="395"/>
      <c r="KP361" s="395"/>
      <c r="KQ361" s="395"/>
      <c r="KR361" s="395"/>
      <c r="KS361" s="395"/>
      <c r="KT361" s="395"/>
      <c r="KU361" s="395"/>
      <c r="KV361" s="395"/>
      <c r="KW361" s="395"/>
      <c r="KX361" s="395"/>
      <c r="KY361" s="395"/>
      <c r="KZ361" s="395"/>
      <c r="LA361" s="395"/>
      <c r="LB361" s="395"/>
      <c r="LC361" s="395"/>
      <c r="LD361" s="395"/>
      <c r="LE361" s="395"/>
      <c r="LF361" s="395"/>
      <c r="LG361" s="395"/>
      <c r="LH361" s="395"/>
      <c r="LI361" s="395"/>
      <c r="LJ361" s="395"/>
      <c r="LK361" s="395"/>
      <c r="LL361" s="395"/>
      <c r="LM361" s="395"/>
      <c r="LN361" s="395"/>
      <c r="LO361" s="395"/>
      <c r="LP361" s="395"/>
      <c r="LQ361" s="395"/>
      <c r="LR361" s="395"/>
      <c r="LS361" s="395"/>
      <c r="LT361" s="395"/>
      <c r="LU361" s="395"/>
      <c r="LV361" s="395"/>
      <c r="LW361" s="395"/>
      <c r="LX361" s="395"/>
      <c r="LY361" s="395"/>
      <c r="LZ361" s="395"/>
      <c r="MA361" s="395"/>
      <c r="MB361" s="395"/>
      <c r="MC361" s="395"/>
      <c r="MD361" s="395"/>
      <c r="ME361" s="395"/>
      <c r="MF361" s="395"/>
      <c r="MG361" s="395"/>
      <c r="MH361" s="395"/>
      <c r="MI361" s="395"/>
      <c r="MJ361" s="395"/>
      <c r="MK361" s="395"/>
      <c r="ML361" s="395"/>
      <c r="MM361" s="395"/>
      <c r="MN361" s="395"/>
      <c r="MO361" s="395"/>
      <c r="MP361" s="395"/>
      <c r="MQ361" s="395"/>
      <c r="MR361" s="395"/>
      <c r="MS361" s="395"/>
      <c r="MT361" s="395"/>
      <c r="MU361" s="395"/>
      <c r="MV361" s="395"/>
      <c r="MW361" s="395"/>
      <c r="MX361" s="395"/>
      <c r="MY361" s="395"/>
      <c r="MZ361" s="395"/>
      <c r="NA361" s="395"/>
      <c r="NB361" s="395"/>
      <c r="NC361" s="395"/>
      <c r="ND361" s="395"/>
      <c r="NE361" s="395"/>
      <c r="NF361" s="395"/>
      <c r="NG361" s="489"/>
      <c r="NH361" s="475">
        <v>2.6101027553008307</v>
      </c>
      <c r="NI361" s="475">
        <v>21.721275129613513</v>
      </c>
      <c r="NJ361" s="475">
        <v>2.7706081270360654</v>
      </c>
      <c r="NK361" s="475">
        <v>4636.6517759999997</v>
      </c>
      <c r="NL361" s="475">
        <v>16.452652225313624</v>
      </c>
      <c r="NM361" s="475">
        <v>0.17097900000000002</v>
      </c>
      <c r="NN361" s="475">
        <v>0.49156300000000014</v>
      </c>
      <c r="NO361" s="475">
        <v>4.9869000000000011E-2</v>
      </c>
      <c r="NP361" s="475">
        <v>3.7244250965477531E-2</v>
      </c>
      <c r="NQ361" s="475">
        <v>0.49906446540271571</v>
      </c>
      <c r="NR361" s="475">
        <v>1.3946366644146411</v>
      </c>
      <c r="NS361" s="475">
        <v>0</v>
      </c>
      <c r="NT361" s="475">
        <v>12.368177807805489</v>
      </c>
      <c r="NU361" s="475">
        <v>0.47816728501631528</v>
      </c>
      <c r="NV361" s="475">
        <v>0</v>
      </c>
      <c r="NW361" s="475">
        <v>0.20580630950814746</v>
      </c>
      <c r="NX361" s="475">
        <v>0</v>
      </c>
      <c r="NY361" s="475">
        <v>0</v>
      </c>
      <c r="NZ361" s="475">
        <v>0.71990019123535753</v>
      </c>
      <c r="OA361" s="475">
        <v>2.03399979216028E-2</v>
      </c>
      <c r="OB361" s="475">
        <v>0.19000000000000011</v>
      </c>
      <c r="OC361" s="475">
        <v>0.83190815732041712</v>
      </c>
      <c r="OD361" s="475">
        <v>2.0750495458775704E-13</v>
      </c>
      <c r="OE361" s="475">
        <v>1.6714905834068447E-12</v>
      </c>
      <c r="OF361" s="475">
        <v>0.11999999880790704</v>
      </c>
      <c r="OG361" s="475">
        <v>7.4790152907371524E-2</v>
      </c>
      <c r="OH361" s="475">
        <v>0.26828565736251031</v>
      </c>
      <c r="OI361" s="475">
        <v>0.12</v>
      </c>
      <c r="OJ361" s="475">
        <v>5.220000000000001E-2</v>
      </c>
      <c r="OK361" s="475">
        <v>6.55974E-2</v>
      </c>
      <c r="OL361" s="475">
        <v>0.72445197142218476</v>
      </c>
      <c r="OM361" s="475" t="s">
        <v>1395</v>
      </c>
      <c r="ON361" s="475">
        <v>1</v>
      </c>
      <c r="OO361" s="475">
        <v>350</v>
      </c>
      <c r="OP361" s="490"/>
      <c r="OQ361" s="491" t="s">
        <v>1395</v>
      </c>
      <c r="OR361" s="478" t="s">
        <v>1395</v>
      </c>
      <c r="OS361" s="479">
        <v>746606.00000000012</v>
      </c>
      <c r="OT361" s="479">
        <v>2038</v>
      </c>
      <c r="OU361" s="479" t="s">
        <v>1395</v>
      </c>
      <c r="OV361" s="479" t="s">
        <v>1395</v>
      </c>
      <c r="OW361" s="479">
        <v>0</v>
      </c>
      <c r="OX361" s="479">
        <v>1</v>
      </c>
      <c r="OY361" s="480">
        <v>1</v>
      </c>
      <c r="OZ361" s="480">
        <v>0.7128956813798083</v>
      </c>
      <c r="PA361" s="481"/>
      <c r="PB361" s="482">
        <v>2.6101027553008307</v>
      </c>
      <c r="PC361" s="483"/>
      <c r="PD361" s="478">
        <v>296.76184321238884</v>
      </c>
      <c r="PE361" s="479">
        <v>6.9627592280855613E-10</v>
      </c>
      <c r="PF361" s="479">
        <v>346.5395651524596</v>
      </c>
      <c r="PG361" s="480">
        <v>2.6101027553008307</v>
      </c>
      <c r="PH361" s="483"/>
      <c r="PI361" s="478">
        <v>2.6101027553008307</v>
      </c>
      <c r="PJ361" s="479">
        <v>186850</v>
      </c>
      <c r="PK361" s="479">
        <v>575</v>
      </c>
      <c r="PL361" s="479">
        <v>6.3636950108711066E-2</v>
      </c>
      <c r="PM361" s="484">
        <v>36</v>
      </c>
      <c r="PN361" s="479">
        <v>4572</v>
      </c>
      <c r="PO361" s="485">
        <v>2035</v>
      </c>
      <c r="PP361" s="479">
        <v>33</v>
      </c>
      <c r="PQ361" s="479">
        <v>0</v>
      </c>
      <c r="PR361" s="486" t="s">
        <v>2319</v>
      </c>
      <c r="PS361" s="486" t="s">
        <v>1595</v>
      </c>
      <c r="PT361" s="479">
        <v>1</v>
      </c>
      <c r="PU361" s="487" t="s">
        <v>2318</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row>
    <row r="362" spans="1:457" x14ac:dyDescent="0.35">
      <c r="A362" s="459" t="s">
        <v>2320</v>
      </c>
      <c r="B362" s="460">
        <v>2.6737397054095418</v>
      </c>
      <c r="C362" s="488">
        <f>NPV(About!A$94,'H2 Data'!AE$2:BH$2)/30*AB362+B362</f>
        <v>3.9938437630381416</v>
      </c>
      <c r="D362" s="462" t="s">
        <v>1592</v>
      </c>
      <c r="E362" s="463" t="s">
        <v>2320</v>
      </c>
      <c r="F362" s="463" t="s">
        <v>1391</v>
      </c>
      <c r="G362" s="463" t="s">
        <v>1593</v>
      </c>
      <c r="H362" s="463" t="s">
        <v>2290</v>
      </c>
      <c r="I362" s="463" t="s">
        <v>1595</v>
      </c>
      <c r="J362" s="464">
        <v>2039</v>
      </c>
      <c r="K362" s="465">
        <v>575</v>
      </c>
      <c r="L362" s="466">
        <v>0.95</v>
      </c>
      <c r="M362" s="466">
        <v>2.3300000000000001E-2</v>
      </c>
      <c r="N362" s="466">
        <v>0.25</v>
      </c>
      <c r="O362" s="471">
        <v>0.12</v>
      </c>
      <c r="P362" s="465">
        <v>1</v>
      </c>
      <c r="Q362" s="465">
        <v>2</v>
      </c>
      <c r="R362" s="465">
        <v>30</v>
      </c>
      <c r="S362" s="467" t="s">
        <v>1395</v>
      </c>
      <c r="T362" s="468">
        <v>50881</v>
      </c>
      <c r="U362" s="468">
        <v>501542</v>
      </c>
      <c r="V362" s="468">
        <v>174449</v>
      </c>
      <c r="W362" s="468">
        <v>34889</v>
      </c>
      <c r="X362" s="465">
        <v>0</v>
      </c>
      <c r="Y362" s="469" t="s">
        <v>2291</v>
      </c>
      <c r="Z362" s="470">
        <v>18.559999999999999</v>
      </c>
      <c r="AA362" s="469" t="s">
        <v>1397</v>
      </c>
      <c r="AB362" s="465">
        <v>8.9999999999999993E-3</v>
      </c>
      <c r="AC362" s="466">
        <v>0.7</v>
      </c>
      <c r="AD362" s="466">
        <v>0.7</v>
      </c>
      <c r="AE362" s="466">
        <v>0.7</v>
      </c>
      <c r="AF362" s="467" t="s">
        <v>1398</v>
      </c>
      <c r="AG362" s="465">
        <v>520</v>
      </c>
      <c r="AH362" s="465">
        <v>520</v>
      </c>
      <c r="AI362" s="465">
        <v>520</v>
      </c>
      <c r="AJ362" s="465">
        <v>30</v>
      </c>
      <c r="AK362" s="469" t="s">
        <v>1399</v>
      </c>
      <c r="AL362" s="466">
        <v>1</v>
      </c>
      <c r="AM362" s="466">
        <v>0</v>
      </c>
      <c r="AN362" s="469" t="s">
        <v>1400</v>
      </c>
      <c r="AO362" s="466"/>
      <c r="AP362" s="466"/>
      <c r="AQ362" s="466"/>
      <c r="AR362" s="466"/>
      <c r="AS362" s="466"/>
      <c r="AT362" s="466"/>
      <c r="AU362" s="466"/>
      <c r="AV362" s="466"/>
      <c r="AW362" s="466"/>
      <c r="AX362" s="466"/>
      <c r="AY362" s="466"/>
      <c r="AZ362" s="466"/>
      <c r="BA362" s="466"/>
      <c r="BB362" s="466"/>
      <c r="BC362" s="466"/>
      <c r="BD362" s="466"/>
      <c r="BE362" s="466"/>
      <c r="BF362" s="466"/>
      <c r="BG362" s="466"/>
      <c r="BH362" s="466"/>
      <c r="BI362" s="466"/>
      <c r="BJ362" s="466"/>
      <c r="BK362" s="466"/>
      <c r="BL362" s="466"/>
      <c r="BM362" s="466"/>
      <c r="BN362" s="466"/>
      <c r="BO362" s="466"/>
      <c r="BP362" s="466"/>
      <c r="BQ362" s="466"/>
      <c r="BR362" s="466"/>
      <c r="BS362" s="466"/>
      <c r="BT362" s="466"/>
      <c r="BU362" s="466"/>
      <c r="BV362" s="466"/>
      <c r="BW362" s="466"/>
      <c r="BX362" s="466"/>
      <c r="BY362" s="466"/>
      <c r="BZ362" s="466"/>
      <c r="CA362" s="466"/>
      <c r="CB362" s="466"/>
      <c r="CC362" s="466"/>
      <c r="CD362" s="466"/>
      <c r="CE362" s="466"/>
      <c r="CF362" s="466"/>
      <c r="CG362" s="466"/>
      <c r="CH362" s="466"/>
      <c r="CI362" s="466"/>
      <c r="CJ362" s="466"/>
      <c r="CK362" s="466"/>
      <c r="CL362" s="466"/>
      <c r="CM362" s="466"/>
      <c r="CN362" s="466"/>
      <c r="CO362" s="466"/>
      <c r="CP362" s="466"/>
      <c r="CQ362" s="466"/>
      <c r="CR362" s="466"/>
      <c r="CS362" s="466"/>
      <c r="CT362" s="466"/>
      <c r="CU362" s="466"/>
      <c r="CV362" s="466"/>
      <c r="CW362" s="466"/>
      <c r="CX362" s="466"/>
      <c r="CY362" s="466"/>
      <c r="CZ362" s="466"/>
      <c r="DA362" s="466"/>
      <c r="DB362" s="466"/>
      <c r="DC362" s="466"/>
      <c r="DD362" s="466"/>
      <c r="DE362" s="466"/>
      <c r="DF362" s="466"/>
      <c r="DG362" s="466"/>
      <c r="DH362" s="466"/>
      <c r="DI362" s="466"/>
      <c r="DJ362" s="466"/>
      <c r="DK362" s="466"/>
      <c r="DL362" s="466"/>
      <c r="DM362" s="466"/>
      <c r="DN362" s="466"/>
      <c r="DO362" s="466"/>
      <c r="DP362" s="466"/>
      <c r="DQ362" s="466"/>
      <c r="DR362" s="466"/>
      <c r="DS362" s="466"/>
      <c r="DT362" s="466"/>
      <c r="DU362" s="466"/>
      <c r="DV362" s="466"/>
      <c r="DW362" s="471"/>
      <c r="DX362" s="466"/>
      <c r="DY362" s="466"/>
      <c r="DZ362" s="466"/>
      <c r="EA362" s="466"/>
      <c r="EB362" s="466"/>
      <c r="EC362" s="466"/>
      <c r="ED362" s="466"/>
      <c r="EE362" s="466"/>
      <c r="EF362" s="466"/>
      <c r="EG362" s="466"/>
      <c r="EH362" s="466"/>
      <c r="EI362" s="466"/>
      <c r="EJ362" s="466"/>
      <c r="EK362" s="465"/>
      <c r="EL362" s="465"/>
      <c r="EM362" s="465"/>
      <c r="EN362" s="465"/>
      <c r="EO362" s="466"/>
      <c r="EP362" s="466"/>
      <c r="EQ362" s="466"/>
      <c r="ER362" s="465"/>
      <c r="ES362" s="465"/>
      <c r="ET362" s="465"/>
      <c r="EU362" s="465"/>
      <c r="EV362" s="465"/>
      <c r="EW362" s="467"/>
      <c r="EX362" s="467" t="s">
        <v>1401</v>
      </c>
      <c r="EY362" s="467">
        <v>0</v>
      </c>
      <c r="EZ362" s="467">
        <v>0</v>
      </c>
      <c r="FA362" s="467">
        <v>0</v>
      </c>
      <c r="FB362" s="469" t="s">
        <v>1402</v>
      </c>
      <c r="FC362" s="467">
        <v>62.117280000000001</v>
      </c>
      <c r="FD362" s="469" t="s">
        <v>2292</v>
      </c>
      <c r="FE362" s="467">
        <v>1589.991</v>
      </c>
      <c r="FF362" s="469" t="s">
        <v>1404</v>
      </c>
      <c r="FG362" s="467">
        <v>0</v>
      </c>
      <c r="FH362" s="469" t="s">
        <v>1405</v>
      </c>
      <c r="FI362" s="467">
        <v>0</v>
      </c>
      <c r="FJ362" s="469" t="s">
        <v>1405</v>
      </c>
      <c r="FK362" s="467">
        <v>0</v>
      </c>
      <c r="FL362" s="472">
        <v>0</v>
      </c>
      <c r="FM362" s="473">
        <v>0</v>
      </c>
      <c r="FN362" s="473">
        <v>0</v>
      </c>
      <c r="FO362" s="473">
        <v>0</v>
      </c>
      <c r="FP362" s="473">
        <v>0</v>
      </c>
      <c r="FQ362" s="473">
        <v>0</v>
      </c>
      <c r="FR362" s="473">
        <v>0</v>
      </c>
      <c r="FS362" s="473">
        <v>0</v>
      </c>
      <c r="FT362" s="473">
        <v>0</v>
      </c>
      <c r="FU362" s="473">
        <v>0</v>
      </c>
      <c r="FV362" s="473">
        <v>0</v>
      </c>
      <c r="FW362" s="473">
        <v>0</v>
      </c>
      <c r="FX362" s="473">
        <v>0</v>
      </c>
      <c r="FY362" s="473">
        <v>0</v>
      </c>
      <c r="FZ362" s="473">
        <v>0</v>
      </c>
      <c r="GA362" s="473">
        <v>0</v>
      </c>
      <c r="GB362" s="473">
        <v>0</v>
      </c>
      <c r="GC362" s="473">
        <v>0</v>
      </c>
      <c r="GD362" s="473">
        <v>0</v>
      </c>
      <c r="GE362" s="473">
        <v>0</v>
      </c>
      <c r="GF362" s="473">
        <v>0</v>
      </c>
      <c r="GG362" s="473">
        <v>0</v>
      </c>
      <c r="GH362" s="473">
        <v>0</v>
      </c>
      <c r="GI362" s="473">
        <v>0</v>
      </c>
      <c r="GJ362" s="473">
        <v>0</v>
      </c>
      <c r="GK362" s="473">
        <v>0</v>
      </c>
      <c r="GL362" s="473">
        <v>0</v>
      </c>
      <c r="GM362" s="473">
        <v>0</v>
      </c>
      <c r="GN362" s="473">
        <v>0</v>
      </c>
      <c r="GO362" s="473">
        <v>0</v>
      </c>
      <c r="GP362" s="473">
        <v>0</v>
      </c>
      <c r="GQ362" s="473">
        <v>0</v>
      </c>
      <c r="GR362" s="473">
        <v>0</v>
      </c>
      <c r="GS362" s="473">
        <v>0</v>
      </c>
      <c r="GT362" s="473">
        <v>0</v>
      </c>
      <c r="GU362" s="473">
        <v>0</v>
      </c>
      <c r="GV362" s="473">
        <v>0</v>
      </c>
      <c r="GW362" s="473">
        <v>0</v>
      </c>
      <c r="GX362" s="473">
        <v>0</v>
      </c>
      <c r="GY362" s="473">
        <v>0</v>
      </c>
      <c r="GZ362" s="473">
        <v>0</v>
      </c>
      <c r="HA362" s="473">
        <v>0</v>
      </c>
      <c r="HB362" s="473">
        <v>0</v>
      </c>
      <c r="HC362" s="473">
        <v>0</v>
      </c>
      <c r="HD362" s="473">
        <v>0</v>
      </c>
      <c r="HE362" s="473">
        <v>0</v>
      </c>
      <c r="HF362" s="473">
        <v>0</v>
      </c>
      <c r="HG362" s="473">
        <v>0</v>
      </c>
      <c r="HH362" s="473">
        <v>0</v>
      </c>
      <c r="HI362" s="473">
        <v>0</v>
      </c>
      <c r="HJ362" s="473">
        <v>0</v>
      </c>
      <c r="HK362" s="473">
        <v>0</v>
      </c>
      <c r="HL362" s="473">
        <v>0</v>
      </c>
      <c r="HM362" s="473">
        <v>0</v>
      </c>
      <c r="HN362" s="473">
        <v>0</v>
      </c>
      <c r="HO362" s="473">
        <v>0</v>
      </c>
      <c r="HP362" s="473">
        <v>0</v>
      </c>
      <c r="HQ362" s="473">
        <v>0</v>
      </c>
      <c r="HR362" s="473">
        <v>0</v>
      </c>
      <c r="HS362" s="473">
        <v>0</v>
      </c>
      <c r="HT362" s="473">
        <v>0</v>
      </c>
      <c r="HU362" s="473">
        <v>0</v>
      </c>
      <c r="HV362" s="473">
        <v>0</v>
      </c>
      <c r="HW362" s="473">
        <v>0</v>
      </c>
      <c r="HX362" s="473">
        <v>0</v>
      </c>
      <c r="HY362" s="473">
        <v>0</v>
      </c>
      <c r="HZ362" s="473">
        <v>0</v>
      </c>
      <c r="IA362" s="473">
        <v>0</v>
      </c>
      <c r="IB362" s="473">
        <v>0</v>
      </c>
      <c r="IC362" s="473">
        <v>0</v>
      </c>
      <c r="ID362" s="473">
        <v>0</v>
      </c>
      <c r="IE362" s="473">
        <v>0</v>
      </c>
      <c r="IF362" s="473">
        <v>0</v>
      </c>
      <c r="IG362" s="473">
        <v>0</v>
      </c>
      <c r="IH362" s="473">
        <v>0</v>
      </c>
      <c r="II362" s="473">
        <v>0</v>
      </c>
      <c r="IJ362" s="473">
        <v>0</v>
      </c>
      <c r="IK362" s="473">
        <v>0</v>
      </c>
      <c r="IL362" s="473">
        <v>0</v>
      </c>
      <c r="IM362" s="473">
        <v>0</v>
      </c>
      <c r="IN362" s="473">
        <v>0</v>
      </c>
      <c r="IO362" s="473">
        <v>0</v>
      </c>
      <c r="IP362" s="473">
        <v>0</v>
      </c>
      <c r="IQ362" s="473">
        <v>0</v>
      </c>
      <c r="IR362" s="473">
        <v>0</v>
      </c>
      <c r="IS362" s="473">
        <v>0</v>
      </c>
      <c r="IT362" s="473">
        <v>0</v>
      </c>
      <c r="IU362" s="473">
        <v>0</v>
      </c>
      <c r="IV362" s="473">
        <v>0</v>
      </c>
      <c r="IW362" s="473">
        <v>0</v>
      </c>
      <c r="IX362" s="473">
        <v>0</v>
      </c>
      <c r="IY362" s="473">
        <v>0</v>
      </c>
      <c r="IZ362" s="473">
        <v>0</v>
      </c>
      <c r="JA362" s="473">
        <v>0</v>
      </c>
      <c r="JB362" s="473">
        <v>0</v>
      </c>
      <c r="JC362" s="473">
        <v>0</v>
      </c>
      <c r="JD362" s="473">
        <v>0</v>
      </c>
      <c r="JE362" s="473">
        <v>0</v>
      </c>
      <c r="JF362" s="473">
        <v>0</v>
      </c>
      <c r="JG362" s="473">
        <v>0</v>
      </c>
      <c r="JH362" s="473">
        <v>0</v>
      </c>
      <c r="JI362" s="467" t="s">
        <v>1416</v>
      </c>
      <c r="JJ362" s="467" t="s">
        <v>1416</v>
      </c>
      <c r="JK362" s="395"/>
      <c r="JL362" s="395"/>
      <c r="JM362" s="395"/>
      <c r="JN362" s="395"/>
      <c r="JO362" s="395"/>
      <c r="JP362" s="395"/>
      <c r="JQ362" s="395"/>
      <c r="JR362" s="395"/>
      <c r="JS362" s="395"/>
      <c r="JT362" s="395"/>
      <c r="JU362" s="395"/>
      <c r="JV362" s="395"/>
      <c r="JW362" s="395"/>
      <c r="JX362" s="395"/>
      <c r="JY362" s="395"/>
      <c r="JZ362" s="395"/>
      <c r="KA362" s="395"/>
      <c r="KB362" s="395"/>
      <c r="KC362" s="395"/>
      <c r="KD362" s="395"/>
      <c r="KE362" s="395"/>
      <c r="KF362" s="395"/>
      <c r="KG362" s="395"/>
      <c r="KH362" s="395"/>
      <c r="KI362" s="395"/>
      <c r="KJ362" s="395"/>
      <c r="KK362" s="395"/>
      <c r="KL362" s="395"/>
      <c r="KM362" s="395"/>
      <c r="KN362" s="395"/>
      <c r="KO362" s="395"/>
      <c r="KP362" s="395"/>
      <c r="KQ362" s="395"/>
      <c r="KR362" s="395"/>
      <c r="KS362" s="395"/>
      <c r="KT362" s="395"/>
      <c r="KU362" s="395"/>
      <c r="KV362" s="395"/>
      <c r="KW362" s="395"/>
      <c r="KX362" s="395"/>
      <c r="KY362" s="395"/>
      <c r="KZ362" s="395"/>
      <c r="LA362" s="395"/>
      <c r="LB362" s="395"/>
      <c r="LC362" s="395"/>
      <c r="LD362" s="395"/>
      <c r="LE362" s="395"/>
      <c r="LF362" s="395"/>
      <c r="LG362" s="395"/>
      <c r="LH362" s="395"/>
      <c r="LI362" s="395"/>
      <c r="LJ362" s="395"/>
      <c r="LK362" s="395"/>
      <c r="LL362" s="395"/>
      <c r="LM362" s="395"/>
      <c r="LN362" s="395"/>
      <c r="LO362" s="395"/>
      <c r="LP362" s="395"/>
      <c r="LQ362" s="395"/>
      <c r="LR362" s="395"/>
      <c r="LS362" s="395"/>
      <c r="LT362" s="395"/>
      <c r="LU362" s="395"/>
      <c r="LV362" s="395"/>
      <c r="LW362" s="395"/>
      <c r="LX362" s="395"/>
      <c r="LY362" s="395"/>
      <c r="LZ362" s="395"/>
      <c r="MA362" s="395"/>
      <c r="MB362" s="395"/>
      <c r="MC362" s="395"/>
      <c r="MD362" s="395"/>
      <c r="ME362" s="395"/>
      <c r="MF362" s="395"/>
      <c r="MG362" s="395"/>
      <c r="MH362" s="395"/>
      <c r="MI362" s="395"/>
      <c r="MJ362" s="395"/>
      <c r="MK362" s="395"/>
      <c r="ML362" s="395"/>
      <c r="MM362" s="395"/>
      <c r="MN362" s="395"/>
      <c r="MO362" s="395"/>
      <c r="MP362" s="395"/>
      <c r="MQ362" s="395"/>
      <c r="MR362" s="395"/>
      <c r="MS362" s="395"/>
      <c r="MT362" s="395"/>
      <c r="MU362" s="395"/>
      <c r="MV362" s="395"/>
      <c r="MW362" s="395"/>
      <c r="MX362" s="395"/>
      <c r="MY362" s="395"/>
      <c r="MZ362" s="395"/>
      <c r="NA362" s="395"/>
      <c r="NB362" s="395"/>
      <c r="NC362" s="395"/>
      <c r="ND362" s="395"/>
      <c r="NE362" s="395"/>
      <c r="NF362" s="395"/>
      <c r="NG362" s="489"/>
      <c r="NH362" s="475">
        <v>2.6737397054095418</v>
      </c>
      <c r="NI362" s="475">
        <v>22.250861828418206</v>
      </c>
      <c r="NJ362" s="475">
        <v>2.8341202165879404</v>
      </c>
      <c r="NK362" s="475">
        <v>4637.074943999999</v>
      </c>
      <c r="NL362" s="475">
        <v>16.855598892256687</v>
      </c>
      <c r="NM362" s="475">
        <v>0.17444899999999999</v>
      </c>
      <c r="NN362" s="475">
        <v>0.50154200000000004</v>
      </c>
      <c r="NO362" s="475">
        <v>5.0881000000000003E-2</v>
      </c>
      <c r="NP362" s="475">
        <v>3.785209059689424E-2</v>
      </c>
      <c r="NQ362" s="475">
        <v>0.50690713198980908</v>
      </c>
      <c r="NR362" s="475">
        <v>1.4229411199827049</v>
      </c>
      <c r="NS362" s="475">
        <v>0</v>
      </c>
      <c r="NT362" s="475">
        <v>12.654098727972453</v>
      </c>
      <c r="NU362" s="475">
        <v>0.48792911665133737</v>
      </c>
      <c r="NV362" s="475">
        <v>0</v>
      </c>
      <c r="NW362" s="475">
        <v>0.21689095567547281</v>
      </c>
      <c r="NX362" s="475">
        <v>0</v>
      </c>
      <c r="NY362" s="475">
        <v>0</v>
      </c>
      <c r="NZ362" s="475">
        <v>0.76425565879112223</v>
      </c>
      <c r="OA362" s="475">
        <v>2.0340015934378321E-2</v>
      </c>
      <c r="OB362" s="475">
        <v>0.19000000000000011</v>
      </c>
      <c r="OC362" s="475">
        <v>0.85421632840861794</v>
      </c>
      <c r="OD362" s="475">
        <v>1.9349368694136385E-13</v>
      </c>
      <c r="OE362" s="475">
        <v>1.5586272448949218E-12</v>
      </c>
      <c r="OF362" s="475">
        <v>0.11999999880790704</v>
      </c>
      <c r="OG362" s="475">
        <v>7.5112286210060122E-2</v>
      </c>
      <c r="OH362" s="475">
        <v>0.2714834672055142</v>
      </c>
      <c r="OI362" s="475">
        <v>0.12</v>
      </c>
      <c r="OJ362" s="475">
        <v>5.1999999999999998E-2</v>
      </c>
      <c r="OK362" s="475">
        <v>6.5483999999999987E-2</v>
      </c>
      <c r="OL362" s="475">
        <v>0.71000968214121984</v>
      </c>
      <c r="OM362" s="475" t="s">
        <v>1395</v>
      </c>
      <c r="ON362" s="475">
        <v>1</v>
      </c>
      <c r="OO362" s="475">
        <v>351</v>
      </c>
      <c r="OP362" s="490"/>
      <c r="OQ362" s="491" t="s">
        <v>1395</v>
      </c>
      <c r="OR362" s="478" t="s">
        <v>1395</v>
      </c>
      <c r="OS362" s="479">
        <v>761761</v>
      </c>
      <c r="OT362" s="479">
        <v>2039</v>
      </c>
      <c r="OU362" s="479" t="s">
        <v>1395</v>
      </c>
      <c r="OV362" s="479" t="s">
        <v>1395</v>
      </c>
      <c r="OW362" s="479">
        <v>0</v>
      </c>
      <c r="OX362" s="479">
        <v>1</v>
      </c>
      <c r="OY362" s="480">
        <v>1</v>
      </c>
      <c r="OZ362" s="480">
        <v>0.69868433821093778</v>
      </c>
      <c r="PA362" s="481"/>
      <c r="PB362" s="482">
        <v>2.6737397054095418</v>
      </c>
      <c r="PC362" s="483"/>
      <c r="PD362" s="478">
        <v>296.74954066447782</v>
      </c>
      <c r="PE362" s="479">
        <v>6.3631824996658096E-10</v>
      </c>
      <c r="PF362" s="479">
        <v>348.73857169261453</v>
      </c>
      <c r="PG362" s="480">
        <v>2.6737397054095418</v>
      </c>
      <c r="PH362" s="483"/>
      <c r="PI362" s="478">
        <v>2.6737397054095418</v>
      </c>
      <c r="PJ362" s="479">
        <v>187425</v>
      </c>
      <c r="PK362" s="479">
        <v>575</v>
      </c>
      <c r="PL362" s="479">
        <v>6.4734429894224288E-2</v>
      </c>
      <c r="PM362" s="484">
        <v>36</v>
      </c>
      <c r="PN362" s="479">
        <v>4536</v>
      </c>
      <c r="PO362" s="485">
        <v>2036</v>
      </c>
      <c r="PP362" s="479">
        <v>33</v>
      </c>
      <c r="PQ362" s="479">
        <v>0</v>
      </c>
      <c r="PR362" s="486" t="s">
        <v>2321</v>
      </c>
      <c r="PS362" s="486" t="s">
        <v>1595</v>
      </c>
      <c r="PT362" s="479">
        <v>1</v>
      </c>
      <c r="PU362" s="487" t="s">
        <v>2320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row>
    <row r="363" spans="1:457" x14ac:dyDescent="0.35">
      <c r="A363" s="459" t="s">
        <v>2322</v>
      </c>
      <c r="B363" s="460">
        <v>2.738474135303766</v>
      </c>
      <c r="C363" s="488">
        <f>NPV(About!A$94,'H2 Data'!AE$2:BH$2)/30*AB363+B363</f>
        <v>4.0585781929323659</v>
      </c>
      <c r="D363" s="462" t="s">
        <v>1592</v>
      </c>
      <c r="E363" s="463" t="s">
        <v>2322</v>
      </c>
      <c r="F363" s="463" t="s">
        <v>1391</v>
      </c>
      <c r="G363" s="463" t="s">
        <v>1593</v>
      </c>
      <c r="H363" s="463" t="s">
        <v>2290</v>
      </c>
      <c r="I363" s="463" t="s">
        <v>1595</v>
      </c>
      <c r="J363" s="464">
        <v>2040</v>
      </c>
      <c r="K363" s="465">
        <v>575</v>
      </c>
      <c r="L363" s="466">
        <v>0.95</v>
      </c>
      <c r="M363" s="466">
        <v>2.3300000000000001E-2</v>
      </c>
      <c r="N363" s="466">
        <v>0.25</v>
      </c>
      <c r="O363" s="471">
        <v>0.12</v>
      </c>
      <c r="P363" s="465">
        <v>1</v>
      </c>
      <c r="Q363" s="465">
        <v>2</v>
      </c>
      <c r="R363" s="465">
        <v>30</v>
      </c>
      <c r="S363" s="467" t="s">
        <v>1395</v>
      </c>
      <c r="T363" s="468">
        <v>51914</v>
      </c>
      <c r="U363" s="468">
        <v>511722.99999999994</v>
      </c>
      <c r="V363" s="468">
        <v>177991</v>
      </c>
      <c r="W363" s="468">
        <v>35596.999999999993</v>
      </c>
      <c r="X363" s="465">
        <v>0</v>
      </c>
      <c r="Y363" s="469" t="s">
        <v>2291</v>
      </c>
      <c r="Z363" s="470">
        <v>18.559999999999999</v>
      </c>
      <c r="AA363" s="469" t="s">
        <v>1397</v>
      </c>
      <c r="AB363" s="465">
        <v>8.9999999999999993E-3</v>
      </c>
      <c r="AC363" s="466">
        <v>0.7</v>
      </c>
      <c r="AD363" s="466">
        <v>0.7</v>
      </c>
      <c r="AE363" s="466">
        <v>0.7</v>
      </c>
      <c r="AF363" s="467" t="s">
        <v>1398</v>
      </c>
      <c r="AG363" s="465">
        <v>518</v>
      </c>
      <c r="AH363" s="465">
        <v>518</v>
      </c>
      <c r="AI363" s="465">
        <v>518</v>
      </c>
      <c r="AJ363" s="465">
        <v>30</v>
      </c>
      <c r="AK363" s="469" t="s">
        <v>1399</v>
      </c>
      <c r="AL363" s="466">
        <v>1</v>
      </c>
      <c r="AM363" s="466">
        <v>0</v>
      </c>
      <c r="AN363" s="469" t="s">
        <v>1400</v>
      </c>
      <c r="AO363" s="466"/>
      <c r="AP363" s="466"/>
      <c r="AQ363" s="466"/>
      <c r="AR363" s="466"/>
      <c r="AS363" s="466"/>
      <c r="AT363" s="466"/>
      <c r="AU363" s="466"/>
      <c r="AV363" s="466"/>
      <c r="AW363" s="466"/>
      <c r="AX363" s="466"/>
      <c r="AY363" s="466"/>
      <c r="AZ363" s="466"/>
      <c r="BA363" s="466"/>
      <c r="BB363" s="466"/>
      <c r="BC363" s="466"/>
      <c r="BD363" s="466"/>
      <c r="BE363" s="466"/>
      <c r="BF363" s="466"/>
      <c r="BG363" s="466"/>
      <c r="BH363" s="466"/>
      <c r="BI363" s="466"/>
      <c r="BJ363" s="466"/>
      <c r="BK363" s="466"/>
      <c r="BL363" s="466"/>
      <c r="BM363" s="466"/>
      <c r="BN363" s="466"/>
      <c r="BO363" s="466"/>
      <c r="BP363" s="466"/>
      <c r="BQ363" s="466"/>
      <c r="BR363" s="466"/>
      <c r="BS363" s="466"/>
      <c r="BT363" s="466"/>
      <c r="BU363" s="466"/>
      <c r="BV363" s="466"/>
      <c r="BW363" s="466"/>
      <c r="BX363" s="466"/>
      <c r="BY363" s="466"/>
      <c r="BZ363" s="466"/>
      <c r="CA363" s="466"/>
      <c r="CB363" s="466"/>
      <c r="CC363" s="466"/>
      <c r="CD363" s="466"/>
      <c r="CE363" s="466"/>
      <c r="CF363" s="466"/>
      <c r="CG363" s="466"/>
      <c r="CH363" s="466"/>
      <c r="CI363" s="466"/>
      <c r="CJ363" s="466"/>
      <c r="CK363" s="466"/>
      <c r="CL363" s="466"/>
      <c r="CM363" s="466"/>
      <c r="CN363" s="466"/>
      <c r="CO363" s="466"/>
      <c r="CP363" s="466"/>
      <c r="CQ363" s="466"/>
      <c r="CR363" s="466"/>
      <c r="CS363" s="466"/>
      <c r="CT363" s="466"/>
      <c r="CU363" s="466"/>
      <c r="CV363" s="466"/>
      <c r="CW363" s="466"/>
      <c r="CX363" s="466"/>
      <c r="CY363" s="466"/>
      <c r="CZ363" s="466"/>
      <c r="DA363" s="466"/>
      <c r="DB363" s="466"/>
      <c r="DC363" s="466"/>
      <c r="DD363" s="466"/>
      <c r="DE363" s="466"/>
      <c r="DF363" s="466"/>
      <c r="DG363" s="466"/>
      <c r="DH363" s="466"/>
      <c r="DI363" s="466"/>
      <c r="DJ363" s="466"/>
      <c r="DK363" s="466"/>
      <c r="DL363" s="466"/>
      <c r="DM363" s="466"/>
      <c r="DN363" s="466"/>
      <c r="DO363" s="466"/>
      <c r="DP363" s="466"/>
      <c r="DQ363" s="466"/>
      <c r="DR363" s="466"/>
      <c r="DS363" s="466"/>
      <c r="DT363" s="466"/>
      <c r="DU363" s="466"/>
      <c r="DV363" s="466"/>
      <c r="DW363" s="471"/>
      <c r="DX363" s="466"/>
      <c r="DY363" s="466"/>
      <c r="DZ363" s="466"/>
      <c r="EA363" s="466"/>
      <c r="EB363" s="466"/>
      <c r="EC363" s="466"/>
      <c r="ED363" s="466"/>
      <c r="EE363" s="466"/>
      <c r="EF363" s="466"/>
      <c r="EG363" s="466"/>
      <c r="EH363" s="466"/>
      <c r="EI363" s="466"/>
      <c r="EJ363" s="466"/>
      <c r="EK363" s="465"/>
      <c r="EL363" s="465"/>
      <c r="EM363" s="465"/>
      <c r="EN363" s="465"/>
      <c r="EO363" s="466"/>
      <c r="EP363" s="466"/>
      <c r="EQ363" s="466"/>
      <c r="ER363" s="465"/>
      <c r="ES363" s="465"/>
      <c r="ET363" s="465"/>
      <c r="EU363" s="465"/>
      <c r="EV363" s="465"/>
      <c r="EW363" s="467"/>
      <c r="EX363" s="467" t="s">
        <v>1401</v>
      </c>
      <c r="EY363" s="467">
        <v>0</v>
      </c>
      <c r="EZ363" s="467">
        <v>0</v>
      </c>
      <c r="FA363" s="467">
        <v>0</v>
      </c>
      <c r="FB363" s="469" t="s">
        <v>1402</v>
      </c>
      <c r="FC363" s="467">
        <v>62.117280000000001</v>
      </c>
      <c r="FD363" s="469" t="s">
        <v>2292</v>
      </c>
      <c r="FE363" s="467">
        <v>1589.991</v>
      </c>
      <c r="FF363" s="469" t="s">
        <v>1404</v>
      </c>
      <c r="FG363" s="467">
        <v>0</v>
      </c>
      <c r="FH363" s="469" t="s">
        <v>1405</v>
      </c>
      <c r="FI363" s="467">
        <v>0</v>
      </c>
      <c r="FJ363" s="469" t="s">
        <v>1405</v>
      </c>
      <c r="FK363" s="467">
        <v>0</v>
      </c>
      <c r="FL363" s="472">
        <v>0</v>
      </c>
      <c r="FM363" s="473">
        <v>0</v>
      </c>
      <c r="FN363" s="473">
        <v>0</v>
      </c>
      <c r="FO363" s="473">
        <v>0</v>
      </c>
      <c r="FP363" s="473">
        <v>0</v>
      </c>
      <c r="FQ363" s="473">
        <v>0</v>
      </c>
      <c r="FR363" s="473">
        <v>0</v>
      </c>
      <c r="FS363" s="473">
        <v>0</v>
      </c>
      <c r="FT363" s="473">
        <v>0</v>
      </c>
      <c r="FU363" s="473">
        <v>0</v>
      </c>
      <c r="FV363" s="473">
        <v>0</v>
      </c>
      <c r="FW363" s="473">
        <v>0</v>
      </c>
      <c r="FX363" s="473">
        <v>0</v>
      </c>
      <c r="FY363" s="473">
        <v>0</v>
      </c>
      <c r="FZ363" s="473">
        <v>0</v>
      </c>
      <c r="GA363" s="473">
        <v>0</v>
      </c>
      <c r="GB363" s="473">
        <v>0</v>
      </c>
      <c r="GC363" s="473">
        <v>0</v>
      </c>
      <c r="GD363" s="473">
        <v>0</v>
      </c>
      <c r="GE363" s="473">
        <v>0</v>
      </c>
      <c r="GF363" s="473">
        <v>0</v>
      </c>
      <c r="GG363" s="473">
        <v>0</v>
      </c>
      <c r="GH363" s="473">
        <v>0</v>
      </c>
      <c r="GI363" s="473">
        <v>0</v>
      </c>
      <c r="GJ363" s="473">
        <v>0</v>
      </c>
      <c r="GK363" s="473">
        <v>0</v>
      </c>
      <c r="GL363" s="473">
        <v>0</v>
      </c>
      <c r="GM363" s="473">
        <v>0</v>
      </c>
      <c r="GN363" s="473">
        <v>0</v>
      </c>
      <c r="GO363" s="473">
        <v>0</v>
      </c>
      <c r="GP363" s="473">
        <v>0</v>
      </c>
      <c r="GQ363" s="473">
        <v>0</v>
      </c>
      <c r="GR363" s="473">
        <v>0</v>
      </c>
      <c r="GS363" s="473">
        <v>0</v>
      </c>
      <c r="GT363" s="473">
        <v>0</v>
      </c>
      <c r="GU363" s="473">
        <v>0</v>
      </c>
      <c r="GV363" s="473">
        <v>0</v>
      </c>
      <c r="GW363" s="473">
        <v>0</v>
      </c>
      <c r="GX363" s="473">
        <v>0</v>
      </c>
      <c r="GY363" s="473">
        <v>0</v>
      </c>
      <c r="GZ363" s="473">
        <v>0</v>
      </c>
      <c r="HA363" s="473">
        <v>0</v>
      </c>
      <c r="HB363" s="473">
        <v>0</v>
      </c>
      <c r="HC363" s="473">
        <v>0</v>
      </c>
      <c r="HD363" s="473">
        <v>0</v>
      </c>
      <c r="HE363" s="473">
        <v>0</v>
      </c>
      <c r="HF363" s="473">
        <v>0</v>
      </c>
      <c r="HG363" s="473">
        <v>0</v>
      </c>
      <c r="HH363" s="473">
        <v>0</v>
      </c>
      <c r="HI363" s="473">
        <v>0</v>
      </c>
      <c r="HJ363" s="473">
        <v>0</v>
      </c>
      <c r="HK363" s="473">
        <v>0</v>
      </c>
      <c r="HL363" s="473">
        <v>0</v>
      </c>
      <c r="HM363" s="473">
        <v>0</v>
      </c>
      <c r="HN363" s="473">
        <v>0</v>
      </c>
      <c r="HO363" s="473">
        <v>0</v>
      </c>
      <c r="HP363" s="473">
        <v>0</v>
      </c>
      <c r="HQ363" s="473">
        <v>0</v>
      </c>
      <c r="HR363" s="473">
        <v>0</v>
      </c>
      <c r="HS363" s="473">
        <v>0</v>
      </c>
      <c r="HT363" s="473">
        <v>0</v>
      </c>
      <c r="HU363" s="473">
        <v>0</v>
      </c>
      <c r="HV363" s="473">
        <v>0</v>
      </c>
      <c r="HW363" s="473">
        <v>0</v>
      </c>
      <c r="HX363" s="473">
        <v>0</v>
      </c>
      <c r="HY363" s="473">
        <v>0</v>
      </c>
      <c r="HZ363" s="473">
        <v>0</v>
      </c>
      <c r="IA363" s="473">
        <v>0</v>
      </c>
      <c r="IB363" s="473">
        <v>0</v>
      </c>
      <c r="IC363" s="473">
        <v>0</v>
      </c>
      <c r="ID363" s="473">
        <v>0</v>
      </c>
      <c r="IE363" s="473">
        <v>0</v>
      </c>
      <c r="IF363" s="473">
        <v>0</v>
      </c>
      <c r="IG363" s="473">
        <v>0</v>
      </c>
      <c r="IH363" s="473">
        <v>0</v>
      </c>
      <c r="II363" s="473">
        <v>0</v>
      </c>
      <c r="IJ363" s="473">
        <v>0</v>
      </c>
      <c r="IK363" s="473">
        <v>0</v>
      </c>
      <c r="IL363" s="473">
        <v>0</v>
      </c>
      <c r="IM363" s="473">
        <v>0</v>
      </c>
      <c r="IN363" s="473">
        <v>0</v>
      </c>
      <c r="IO363" s="473">
        <v>0</v>
      </c>
      <c r="IP363" s="473">
        <v>0</v>
      </c>
      <c r="IQ363" s="473">
        <v>0</v>
      </c>
      <c r="IR363" s="473">
        <v>0</v>
      </c>
      <c r="IS363" s="473">
        <v>0</v>
      </c>
      <c r="IT363" s="473">
        <v>0</v>
      </c>
      <c r="IU363" s="473">
        <v>0</v>
      </c>
      <c r="IV363" s="473">
        <v>0</v>
      </c>
      <c r="IW363" s="473">
        <v>0</v>
      </c>
      <c r="IX363" s="473">
        <v>0</v>
      </c>
      <c r="IY363" s="473">
        <v>0</v>
      </c>
      <c r="IZ363" s="473">
        <v>0</v>
      </c>
      <c r="JA363" s="473">
        <v>0</v>
      </c>
      <c r="JB363" s="473">
        <v>0</v>
      </c>
      <c r="JC363" s="473">
        <v>0</v>
      </c>
      <c r="JD363" s="473">
        <v>0</v>
      </c>
      <c r="JE363" s="473">
        <v>0</v>
      </c>
      <c r="JF363" s="473">
        <v>0</v>
      </c>
      <c r="JG363" s="473">
        <v>0</v>
      </c>
      <c r="JH363" s="473">
        <v>0</v>
      </c>
      <c r="JI363" s="467" t="s">
        <v>1416</v>
      </c>
      <c r="JJ363" s="467" t="s">
        <v>1416</v>
      </c>
      <c r="JK363" s="395"/>
      <c r="JL363" s="395"/>
      <c r="JM363" s="395"/>
      <c r="JN363" s="395"/>
      <c r="JO363" s="395"/>
      <c r="JP363" s="395"/>
      <c r="JQ363" s="395"/>
      <c r="JR363" s="395"/>
      <c r="JS363" s="395"/>
      <c r="JT363" s="395"/>
      <c r="JU363" s="395"/>
      <c r="JV363" s="395"/>
      <c r="JW363" s="395"/>
      <c r="JX363" s="395"/>
      <c r="JY363" s="395"/>
      <c r="JZ363" s="395"/>
      <c r="KA363" s="395"/>
      <c r="KB363" s="395"/>
      <c r="KC363" s="395"/>
      <c r="KD363" s="395"/>
      <c r="KE363" s="395"/>
      <c r="KF363" s="395"/>
      <c r="KG363" s="395"/>
      <c r="KH363" s="395"/>
      <c r="KI363" s="395"/>
      <c r="KJ363" s="395"/>
      <c r="KK363" s="395"/>
      <c r="KL363" s="395"/>
      <c r="KM363" s="395"/>
      <c r="KN363" s="395"/>
      <c r="KO363" s="395"/>
      <c r="KP363" s="395"/>
      <c r="KQ363" s="395"/>
      <c r="KR363" s="395"/>
      <c r="KS363" s="395"/>
      <c r="KT363" s="395"/>
      <c r="KU363" s="395"/>
      <c r="KV363" s="395"/>
      <c r="KW363" s="395"/>
      <c r="KX363" s="395"/>
      <c r="KY363" s="395"/>
      <c r="KZ363" s="395"/>
      <c r="LA363" s="395"/>
      <c r="LB363" s="395"/>
      <c r="LC363" s="395"/>
      <c r="LD363" s="395"/>
      <c r="LE363" s="395"/>
      <c r="LF363" s="395"/>
      <c r="LG363" s="395"/>
      <c r="LH363" s="395"/>
      <c r="LI363" s="395"/>
      <c r="LJ363" s="395"/>
      <c r="LK363" s="395"/>
      <c r="LL363" s="395"/>
      <c r="LM363" s="395"/>
      <c r="LN363" s="395"/>
      <c r="LO363" s="395"/>
      <c r="LP363" s="395"/>
      <c r="LQ363" s="395"/>
      <c r="LR363" s="395"/>
      <c r="LS363" s="395"/>
      <c r="LT363" s="395"/>
      <c r="LU363" s="395"/>
      <c r="LV363" s="395"/>
      <c r="LW363" s="395"/>
      <c r="LX363" s="395"/>
      <c r="LY363" s="395"/>
      <c r="LZ363" s="395"/>
      <c r="MA363" s="395"/>
      <c r="MB363" s="395"/>
      <c r="MC363" s="395"/>
      <c r="MD363" s="395"/>
      <c r="ME363" s="395"/>
      <c r="MF363" s="395"/>
      <c r="MG363" s="395"/>
      <c r="MH363" s="395"/>
      <c r="MI363" s="395"/>
      <c r="MJ363" s="395"/>
      <c r="MK363" s="395"/>
      <c r="ML363" s="395"/>
      <c r="MM363" s="395"/>
      <c r="MN363" s="395"/>
      <c r="MO363" s="395"/>
      <c r="MP363" s="395"/>
      <c r="MQ363" s="395"/>
      <c r="MR363" s="395"/>
      <c r="MS363" s="395"/>
      <c r="MT363" s="395"/>
      <c r="MU363" s="395"/>
      <c r="MV363" s="395"/>
      <c r="MW363" s="395"/>
      <c r="MX363" s="395"/>
      <c r="MY363" s="395"/>
      <c r="MZ363" s="395"/>
      <c r="NA363" s="395"/>
      <c r="NB363" s="395"/>
      <c r="NC363" s="395"/>
      <c r="ND363" s="395"/>
      <c r="NE363" s="395"/>
      <c r="NF363" s="395"/>
      <c r="NG363" s="489"/>
      <c r="NH363" s="475">
        <v>2.738474135303766</v>
      </c>
      <c r="NI363" s="475">
        <v>22.78958175399794</v>
      </c>
      <c r="NJ363" s="475">
        <v>2.8983512223381496</v>
      </c>
      <c r="NK363" s="475">
        <v>4637.074943999999</v>
      </c>
      <c r="NL363" s="475">
        <v>17.263440248318119</v>
      </c>
      <c r="NM363" s="475">
        <v>0.17799100000000001</v>
      </c>
      <c r="NN363" s="475">
        <v>0.51172299999999993</v>
      </c>
      <c r="NO363" s="475">
        <v>5.1914000000000002E-2</v>
      </c>
      <c r="NP363" s="475">
        <v>3.84693813896601E-2</v>
      </c>
      <c r="NQ363" s="475">
        <v>0.51486587114909477</v>
      </c>
      <c r="NR363" s="475">
        <v>1.4518168839080092</v>
      </c>
      <c r="NS363" s="475">
        <v>0</v>
      </c>
      <c r="NT363" s="475">
        <v>12.942042562557889</v>
      </c>
      <c r="NU363" s="475">
        <v>0.49782926945811629</v>
      </c>
      <c r="NV363" s="475">
        <v>0</v>
      </c>
      <c r="NW363" s="475">
        <v>0.22831489863655216</v>
      </c>
      <c r="NX363" s="475">
        <v>0</v>
      </c>
      <c r="NY363" s="475">
        <v>0</v>
      </c>
      <c r="NZ363" s="475">
        <v>0.81000399982913873</v>
      </c>
      <c r="OA363" s="475">
        <v>2.0339990069880222E-2</v>
      </c>
      <c r="OB363" s="475">
        <v>0.19000000000000011</v>
      </c>
      <c r="OC363" s="475">
        <v>0.87711325323046918</v>
      </c>
      <c r="OD363" s="475">
        <v>1.7978953533528817E-13</v>
      </c>
      <c r="OE363" s="475">
        <v>1.4482377825871783E-12</v>
      </c>
      <c r="OF363" s="475">
        <v>0.11999999880790704</v>
      </c>
      <c r="OG363" s="475">
        <v>7.5437685847282429E-2</v>
      </c>
      <c r="OH363" s="475">
        <v>0.27553750117688841</v>
      </c>
      <c r="OI363" s="475">
        <v>0.12</v>
      </c>
      <c r="OJ363" s="475">
        <v>5.1799999999999999E-2</v>
      </c>
      <c r="OK363" s="475">
        <v>6.5370600000000001E-2</v>
      </c>
      <c r="OL363" s="475">
        <v>0.69581846186564189</v>
      </c>
      <c r="OM363" s="475" t="s">
        <v>1395</v>
      </c>
      <c r="ON363" s="475">
        <v>1</v>
      </c>
      <c r="OO363" s="475">
        <v>352</v>
      </c>
      <c r="OP363" s="490"/>
      <c r="OQ363" s="491" t="s">
        <v>1395</v>
      </c>
      <c r="OR363" s="478" t="s">
        <v>1395</v>
      </c>
      <c r="OS363" s="479">
        <v>777225</v>
      </c>
      <c r="OT363" s="479">
        <v>2040</v>
      </c>
      <c r="OU363" s="479" t="s">
        <v>1395</v>
      </c>
      <c r="OV363" s="479" t="s">
        <v>1395</v>
      </c>
      <c r="OW363" s="479">
        <v>0</v>
      </c>
      <c r="OX363" s="479">
        <v>1</v>
      </c>
      <c r="OY363" s="480">
        <v>1</v>
      </c>
      <c r="OZ363" s="480">
        <v>0.68475645126279561</v>
      </c>
      <c r="PA363" s="481"/>
      <c r="PB363" s="482">
        <v>2.738474135303766</v>
      </c>
      <c r="PC363" s="483"/>
      <c r="PD363" s="478">
        <v>296.72211118598307</v>
      </c>
      <c r="PE363" s="479">
        <v>5.7943358711992296E-10</v>
      </c>
      <c r="PF363" s="479">
        <v>350.92916697825672</v>
      </c>
      <c r="PG363" s="480">
        <v>2.738474135303766</v>
      </c>
      <c r="PH363" s="483"/>
      <c r="PI363" s="478">
        <v>2.738474135303766</v>
      </c>
      <c r="PJ363" s="479">
        <v>188000</v>
      </c>
      <c r="PK363" s="479">
        <v>575</v>
      </c>
      <c r="PL363" s="479">
        <v>6.6256365350811475E-2</v>
      </c>
      <c r="PM363" s="484">
        <v>36</v>
      </c>
      <c r="PN363" s="479">
        <v>4500</v>
      </c>
      <c r="PO363" s="485">
        <v>2037</v>
      </c>
      <c r="PP363" s="479">
        <v>33</v>
      </c>
      <c r="PQ363" s="479">
        <v>0</v>
      </c>
      <c r="PR363" s="486" t="s">
        <v>2323</v>
      </c>
      <c r="PS363" s="486" t="s">
        <v>1595</v>
      </c>
      <c r="PT363" s="479">
        <v>1</v>
      </c>
      <c r="PU363" s="487" t="s">
        <v>2322</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row>
    <row r="364" spans="1:457" x14ac:dyDescent="0.35">
      <c r="A364" s="459" t="s">
        <v>2324</v>
      </c>
      <c r="B364" s="460">
        <v>2.8047305006545775</v>
      </c>
      <c r="C364" s="488">
        <f>NPV(About!A$94,'H2 Data'!AE$2:BH$2)/30*AB364+B364</f>
        <v>4.1248345582831778</v>
      </c>
      <c r="D364" s="462" t="s">
        <v>1592</v>
      </c>
      <c r="E364" s="463" t="s">
        <v>2324</v>
      </c>
      <c r="F364" s="463" t="s">
        <v>1391</v>
      </c>
      <c r="G364" s="463" t="s">
        <v>1593</v>
      </c>
      <c r="H364" s="463" t="s">
        <v>2290</v>
      </c>
      <c r="I364" s="463" t="s">
        <v>1595</v>
      </c>
      <c r="J364" s="464">
        <v>2041</v>
      </c>
      <c r="K364" s="465">
        <v>575</v>
      </c>
      <c r="L364" s="466">
        <v>0.95</v>
      </c>
      <c r="M364" s="466">
        <v>2.3300000000000001E-2</v>
      </c>
      <c r="N364" s="466">
        <v>0.25</v>
      </c>
      <c r="O364" s="471">
        <v>0.12</v>
      </c>
      <c r="P364" s="465">
        <v>1</v>
      </c>
      <c r="Q364" s="465">
        <v>2</v>
      </c>
      <c r="R364" s="465">
        <v>30</v>
      </c>
      <c r="S364" s="467" t="s">
        <v>1395</v>
      </c>
      <c r="T364" s="468">
        <v>52968</v>
      </c>
      <c r="U364" s="468">
        <v>522111</v>
      </c>
      <c r="V364" s="468">
        <v>181604</v>
      </c>
      <c r="W364" s="468">
        <v>36320</v>
      </c>
      <c r="X364" s="465">
        <v>0</v>
      </c>
      <c r="Y364" s="469" t="s">
        <v>2291</v>
      </c>
      <c r="Z364" s="470">
        <v>18.559999999999999</v>
      </c>
      <c r="AA364" s="469" t="s">
        <v>1397</v>
      </c>
      <c r="AB364" s="465">
        <v>8.9999999999999993E-3</v>
      </c>
      <c r="AC364" s="466">
        <v>0.7</v>
      </c>
      <c r="AD364" s="466">
        <v>0.7</v>
      </c>
      <c r="AE364" s="466">
        <v>0.7</v>
      </c>
      <c r="AF364" s="467" t="s">
        <v>1398</v>
      </c>
      <c r="AG364" s="465">
        <v>517</v>
      </c>
      <c r="AH364" s="465">
        <v>517</v>
      </c>
      <c r="AI364" s="465">
        <v>517</v>
      </c>
      <c r="AJ364" s="465">
        <v>30</v>
      </c>
      <c r="AK364" s="469" t="s">
        <v>1399</v>
      </c>
      <c r="AL364" s="466">
        <v>1</v>
      </c>
      <c r="AM364" s="466">
        <v>0</v>
      </c>
      <c r="AN364" s="469" t="s">
        <v>1400</v>
      </c>
      <c r="AO364" s="466"/>
      <c r="AP364" s="466"/>
      <c r="AQ364" s="466"/>
      <c r="AR364" s="466"/>
      <c r="AS364" s="466"/>
      <c r="AT364" s="466"/>
      <c r="AU364" s="466"/>
      <c r="AV364" s="466"/>
      <c r="AW364" s="466"/>
      <c r="AX364" s="466"/>
      <c r="AY364" s="466"/>
      <c r="AZ364" s="466"/>
      <c r="BA364" s="466"/>
      <c r="BB364" s="466"/>
      <c r="BC364" s="466"/>
      <c r="BD364" s="466"/>
      <c r="BE364" s="466"/>
      <c r="BF364" s="466"/>
      <c r="BG364" s="466"/>
      <c r="BH364" s="466"/>
      <c r="BI364" s="466"/>
      <c r="BJ364" s="466"/>
      <c r="BK364" s="466"/>
      <c r="BL364" s="466"/>
      <c r="BM364" s="466"/>
      <c r="BN364" s="466"/>
      <c r="BO364" s="466"/>
      <c r="BP364" s="466"/>
      <c r="BQ364" s="466"/>
      <c r="BR364" s="466"/>
      <c r="BS364" s="466"/>
      <c r="BT364" s="466"/>
      <c r="BU364" s="466"/>
      <c r="BV364" s="466"/>
      <c r="BW364" s="466"/>
      <c r="BX364" s="466"/>
      <c r="BY364" s="466"/>
      <c r="BZ364" s="466"/>
      <c r="CA364" s="466"/>
      <c r="CB364" s="466"/>
      <c r="CC364" s="466"/>
      <c r="CD364" s="466"/>
      <c r="CE364" s="466"/>
      <c r="CF364" s="466"/>
      <c r="CG364" s="466"/>
      <c r="CH364" s="466"/>
      <c r="CI364" s="466"/>
      <c r="CJ364" s="466"/>
      <c r="CK364" s="466"/>
      <c r="CL364" s="466"/>
      <c r="CM364" s="466"/>
      <c r="CN364" s="466"/>
      <c r="CO364" s="466"/>
      <c r="CP364" s="466"/>
      <c r="CQ364" s="466"/>
      <c r="CR364" s="466"/>
      <c r="CS364" s="466"/>
      <c r="CT364" s="466"/>
      <c r="CU364" s="466"/>
      <c r="CV364" s="466"/>
      <c r="CW364" s="466"/>
      <c r="CX364" s="466"/>
      <c r="CY364" s="466"/>
      <c r="CZ364" s="466"/>
      <c r="DA364" s="466"/>
      <c r="DB364" s="466"/>
      <c r="DC364" s="466"/>
      <c r="DD364" s="466"/>
      <c r="DE364" s="466"/>
      <c r="DF364" s="466"/>
      <c r="DG364" s="466"/>
      <c r="DH364" s="466"/>
      <c r="DI364" s="466"/>
      <c r="DJ364" s="466"/>
      <c r="DK364" s="466"/>
      <c r="DL364" s="466"/>
      <c r="DM364" s="466"/>
      <c r="DN364" s="466"/>
      <c r="DO364" s="466"/>
      <c r="DP364" s="466"/>
      <c r="DQ364" s="466"/>
      <c r="DR364" s="466"/>
      <c r="DS364" s="466"/>
      <c r="DT364" s="466"/>
      <c r="DU364" s="466"/>
      <c r="DV364" s="466"/>
      <c r="DW364" s="471"/>
      <c r="DX364" s="466"/>
      <c r="DY364" s="466"/>
      <c r="DZ364" s="466"/>
      <c r="EA364" s="466"/>
      <c r="EB364" s="466"/>
      <c r="EC364" s="466"/>
      <c r="ED364" s="466"/>
      <c r="EE364" s="466"/>
      <c r="EF364" s="466"/>
      <c r="EG364" s="466"/>
      <c r="EH364" s="466"/>
      <c r="EI364" s="466"/>
      <c r="EJ364" s="466"/>
      <c r="EK364" s="465"/>
      <c r="EL364" s="465"/>
      <c r="EM364" s="465"/>
      <c r="EN364" s="465"/>
      <c r="EO364" s="466"/>
      <c r="EP364" s="466"/>
      <c r="EQ364" s="466"/>
      <c r="ER364" s="465"/>
      <c r="ES364" s="465"/>
      <c r="ET364" s="465"/>
      <c r="EU364" s="465"/>
      <c r="EV364" s="465"/>
      <c r="EW364" s="467"/>
      <c r="EX364" s="467" t="s">
        <v>1401</v>
      </c>
      <c r="EY364" s="467">
        <v>0</v>
      </c>
      <c r="EZ364" s="467">
        <v>0</v>
      </c>
      <c r="FA364" s="467">
        <v>0</v>
      </c>
      <c r="FB364" s="469" t="s">
        <v>1402</v>
      </c>
      <c r="FC364" s="467">
        <v>62.117280000000001</v>
      </c>
      <c r="FD364" s="469" t="s">
        <v>2292</v>
      </c>
      <c r="FE364" s="467">
        <v>1589.991</v>
      </c>
      <c r="FF364" s="469" t="s">
        <v>1404</v>
      </c>
      <c r="FG364" s="467">
        <v>0</v>
      </c>
      <c r="FH364" s="469" t="s">
        <v>1405</v>
      </c>
      <c r="FI364" s="467">
        <v>0</v>
      </c>
      <c r="FJ364" s="469" t="s">
        <v>1405</v>
      </c>
      <c r="FK364" s="467">
        <v>0</v>
      </c>
      <c r="FL364" s="472">
        <v>0</v>
      </c>
      <c r="FM364" s="473">
        <v>0</v>
      </c>
      <c r="FN364" s="473">
        <v>0</v>
      </c>
      <c r="FO364" s="473">
        <v>0</v>
      </c>
      <c r="FP364" s="473">
        <v>0</v>
      </c>
      <c r="FQ364" s="473">
        <v>0</v>
      </c>
      <c r="FR364" s="473">
        <v>0</v>
      </c>
      <c r="FS364" s="473">
        <v>0</v>
      </c>
      <c r="FT364" s="473">
        <v>0</v>
      </c>
      <c r="FU364" s="473">
        <v>0</v>
      </c>
      <c r="FV364" s="473">
        <v>0</v>
      </c>
      <c r="FW364" s="473">
        <v>0</v>
      </c>
      <c r="FX364" s="473">
        <v>0</v>
      </c>
      <c r="FY364" s="473">
        <v>0</v>
      </c>
      <c r="FZ364" s="473">
        <v>0</v>
      </c>
      <c r="GA364" s="473">
        <v>0</v>
      </c>
      <c r="GB364" s="473">
        <v>0</v>
      </c>
      <c r="GC364" s="473">
        <v>0</v>
      </c>
      <c r="GD364" s="473">
        <v>0</v>
      </c>
      <c r="GE364" s="473">
        <v>0</v>
      </c>
      <c r="GF364" s="473">
        <v>0</v>
      </c>
      <c r="GG364" s="473">
        <v>0</v>
      </c>
      <c r="GH364" s="473">
        <v>0</v>
      </c>
      <c r="GI364" s="473">
        <v>0</v>
      </c>
      <c r="GJ364" s="473">
        <v>0</v>
      </c>
      <c r="GK364" s="473">
        <v>0</v>
      </c>
      <c r="GL364" s="473">
        <v>0</v>
      </c>
      <c r="GM364" s="473">
        <v>0</v>
      </c>
      <c r="GN364" s="473">
        <v>0</v>
      </c>
      <c r="GO364" s="473">
        <v>0</v>
      </c>
      <c r="GP364" s="473">
        <v>0</v>
      </c>
      <c r="GQ364" s="473">
        <v>0</v>
      </c>
      <c r="GR364" s="473">
        <v>0</v>
      </c>
      <c r="GS364" s="473">
        <v>0</v>
      </c>
      <c r="GT364" s="473">
        <v>0</v>
      </c>
      <c r="GU364" s="473">
        <v>0</v>
      </c>
      <c r="GV364" s="473">
        <v>0</v>
      </c>
      <c r="GW364" s="473">
        <v>0</v>
      </c>
      <c r="GX364" s="473">
        <v>0</v>
      </c>
      <c r="GY364" s="473">
        <v>0</v>
      </c>
      <c r="GZ364" s="473">
        <v>0</v>
      </c>
      <c r="HA364" s="473">
        <v>0</v>
      </c>
      <c r="HB364" s="473">
        <v>0</v>
      </c>
      <c r="HC364" s="473">
        <v>0</v>
      </c>
      <c r="HD364" s="473">
        <v>0</v>
      </c>
      <c r="HE364" s="473">
        <v>0</v>
      </c>
      <c r="HF364" s="473">
        <v>0</v>
      </c>
      <c r="HG364" s="473">
        <v>0</v>
      </c>
      <c r="HH364" s="473">
        <v>0</v>
      </c>
      <c r="HI364" s="473">
        <v>0</v>
      </c>
      <c r="HJ364" s="473">
        <v>0</v>
      </c>
      <c r="HK364" s="473">
        <v>0</v>
      </c>
      <c r="HL364" s="473">
        <v>0</v>
      </c>
      <c r="HM364" s="473">
        <v>0</v>
      </c>
      <c r="HN364" s="473">
        <v>0</v>
      </c>
      <c r="HO364" s="473">
        <v>0</v>
      </c>
      <c r="HP364" s="473">
        <v>0</v>
      </c>
      <c r="HQ364" s="473">
        <v>0</v>
      </c>
      <c r="HR364" s="473">
        <v>0</v>
      </c>
      <c r="HS364" s="473">
        <v>0</v>
      </c>
      <c r="HT364" s="473">
        <v>0</v>
      </c>
      <c r="HU364" s="473">
        <v>0</v>
      </c>
      <c r="HV364" s="473">
        <v>0</v>
      </c>
      <c r="HW364" s="473">
        <v>0</v>
      </c>
      <c r="HX364" s="473">
        <v>0</v>
      </c>
      <c r="HY364" s="473">
        <v>0</v>
      </c>
      <c r="HZ364" s="473">
        <v>0</v>
      </c>
      <c r="IA364" s="473">
        <v>0</v>
      </c>
      <c r="IB364" s="473">
        <v>0</v>
      </c>
      <c r="IC364" s="473">
        <v>0</v>
      </c>
      <c r="ID364" s="473">
        <v>0</v>
      </c>
      <c r="IE364" s="473">
        <v>0</v>
      </c>
      <c r="IF364" s="473">
        <v>0</v>
      </c>
      <c r="IG364" s="473">
        <v>0</v>
      </c>
      <c r="IH364" s="473">
        <v>0</v>
      </c>
      <c r="II364" s="473">
        <v>0</v>
      </c>
      <c r="IJ364" s="473">
        <v>0</v>
      </c>
      <c r="IK364" s="473">
        <v>0</v>
      </c>
      <c r="IL364" s="473">
        <v>0</v>
      </c>
      <c r="IM364" s="473">
        <v>0</v>
      </c>
      <c r="IN364" s="473">
        <v>0</v>
      </c>
      <c r="IO364" s="473">
        <v>0</v>
      </c>
      <c r="IP364" s="473">
        <v>0</v>
      </c>
      <c r="IQ364" s="473">
        <v>0</v>
      </c>
      <c r="IR364" s="473">
        <v>0</v>
      </c>
      <c r="IS364" s="473">
        <v>0</v>
      </c>
      <c r="IT364" s="473">
        <v>0</v>
      </c>
      <c r="IU364" s="473">
        <v>0</v>
      </c>
      <c r="IV364" s="473">
        <v>0</v>
      </c>
      <c r="IW364" s="473">
        <v>0</v>
      </c>
      <c r="IX364" s="473">
        <v>0</v>
      </c>
      <c r="IY364" s="473">
        <v>0</v>
      </c>
      <c r="IZ364" s="473">
        <v>0</v>
      </c>
      <c r="JA364" s="473">
        <v>0</v>
      </c>
      <c r="JB364" s="473">
        <v>0</v>
      </c>
      <c r="JC364" s="473">
        <v>0</v>
      </c>
      <c r="JD364" s="473">
        <v>0</v>
      </c>
      <c r="JE364" s="473">
        <v>0</v>
      </c>
      <c r="JF364" s="473">
        <v>0</v>
      </c>
      <c r="JG364" s="473">
        <v>0</v>
      </c>
      <c r="JH364" s="473">
        <v>0</v>
      </c>
      <c r="JI364" s="467" t="s">
        <v>1416</v>
      </c>
      <c r="JJ364" s="467" t="s">
        <v>1416</v>
      </c>
      <c r="JK364" s="395"/>
      <c r="JL364" s="395"/>
      <c r="JM364" s="395"/>
      <c r="JN364" s="395"/>
      <c r="JO364" s="395"/>
      <c r="JP364" s="395"/>
      <c r="JQ364" s="395"/>
      <c r="JR364" s="395"/>
      <c r="JS364" s="395"/>
      <c r="JT364" s="395"/>
      <c r="JU364" s="395"/>
      <c r="JV364" s="395"/>
      <c r="JW364" s="395"/>
      <c r="JX364" s="395"/>
      <c r="JY364" s="395"/>
      <c r="JZ364" s="395"/>
      <c r="KA364" s="395"/>
      <c r="KB364" s="395"/>
      <c r="KC364" s="395"/>
      <c r="KD364" s="395"/>
      <c r="KE364" s="395"/>
      <c r="KF364" s="395"/>
      <c r="KG364" s="395"/>
      <c r="KH364" s="395"/>
      <c r="KI364" s="395"/>
      <c r="KJ364" s="395"/>
      <c r="KK364" s="395"/>
      <c r="KL364" s="395"/>
      <c r="KM364" s="395"/>
      <c r="KN364" s="395"/>
      <c r="KO364" s="395"/>
      <c r="KP364" s="395"/>
      <c r="KQ364" s="395"/>
      <c r="KR364" s="395"/>
      <c r="KS364" s="395"/>
      <c r="KT364" s="395"/>
      <c r="KU364" s="395"/>
      <c r="KV364" s="395"/>
      <c r="KW364" s="395"/>
      <c r="KX364" s="395"/>
      <c r="KY364" s="395"/>
      <c r="KZ364" s="395"/>
      <c r="LA364" s="395"/>
      <c r="LB364" s="395"/>
      <c r="LC364" s="395"/>
      <c r="LD364" s="395"/>
      <c r="LE364" s="395"/>
      <c r="LF364" s="395"/>
      <c r="LG364" s="395"/>
      <c r="LH364" s="395"/>
      <c r="LI364" s="395"/>
      <c r="LJ364" s="395"/>
      <c r="LK364" s="395"/>
      <c r="LL364" s="395"/>
      <c r="LM364" s="395"/>
      <c r="LN364" s="395"/>
      <c r="LO364" s="395"/>
      <c r="LP364" s="395"/>
      <c r="LQ364" s="395"/>
      <c r="LR364" s="395"/>
      <c r="LS364" s="395"/>
      <c r="LT364" s="395"/>
      <c r="LU364" s="395"/>
      <c r="LV364" s="395"/>
      <c r="LW364" s="395"/>
      <c r="LX364" s="395"/>
      <c r="LY364" s="395"/>
      <c r="LZ364" s="395"/>
      <c r="MA364" s="395"/>
      <c r="MB364" s="395"/>
      <c r="MC364" s="395"/>
      <c r="MD364" s="395"/>
      <c r="ME364" s="395"/>
      <c r="MF364" s="395"/>
      <c r="MG364" s="395"/>
      <c r="MH364" s="395"/>
      <c r="MI364" s="395"/>
      <c r="MJ364" s="395"/>
      <c r="MK364" s="395"/>
      <c r="ML364" s="395"/>
      <c r="MM364" s="395"/>
      <c r="MN364" s="395"/>
      <c r="MO364" s="395"/>
      <c r="MP364" s="395"/>
      <c r="MQ364" s="395"/>
      <c r="MR364" s="395"/>
      <c r="MS364" s="395"/>
      <c r="MT364" s="395"/>
      <c r="MU364" s="395"/>
      <c r="MV364" s="395"/>
      <c r="MW364" s="395"/>
      <c r="MX364" s="395"/>
      <c r="MY364" s="395"/>
      <c r="MZ364" s="395"/>
      <c r="NA364" s="395"/>
      <c r="NB364" s="395"/>
      <c r="NC364" s="395"/>
      <c r="ND364" s="395"/>
      <c r="NE364" s="395"/>
      <c r="NF364" s="395"/>
      <c r="NG364" s="489"/>
      <c r="NH364" s="475">
        <v>2.8047305006545775</v>
      </c>
      <c r="NI364" s="475">
        <v>23.340967226447393</v>
      </c>
      <c r="NJ364" s="475">
        <v>2.9634809678212459</v>
      </c>
      <c r="NK364" s="475">
        <v>4636.6517759999997</v>
      </c>
      <c r="NL364" s="475">
        <v>17.679704220532084</v>
      </c>
      <c r="NM364" s="475">
        <v>0.18160399999999999</v>
      </c>
      <c r="NN364" s="475">
        <v>0.52211099999999999</v>
      </c>
      <c r="NO364" s="475">
        <v>5.2968000000000001E-2</v>
      </c>
      <c r="NP364" s="475">
        <v>3.9173222001534731E-2</v>
      </c>
      <c r="NQ364" s="475">
        <v>0.52412891647098403</v>
      </c>
      <c r="NR364" s="475">
        <v>1.4813042903179499</v>
      </c>
      <c r="NS364" s="475">
        <v>0</v>
      </c>
      <c r="NT364" s="475">
        <v>13.232732281863099</v>
      </c>
      <c r="NU364" s="475">
        <v>0.50789701072747762</v>
      </c>
      <c r="NV364" s="475">
        <v>0</v>
      </c>
      <c r="NW364" s="475">
        <v>0.24037136951898963</v>
      </c>
      <c r="NX364" s="475">
        <v>0</v>
      </c>
      <c r="NY364" s="475">
        <v>0</v>
      </c>
      <c r="NZ364" s="475">
        <v>0.85824090763051797</v>
      </c>
      <c r="OA364" s="475">
        <v>2.0340001308620449E-2</v>
      </c>
      <c r="OB364" s="475">
        <v>0.19000000000000011</v>
      </c>
      <c r="OC364" s="475">
        <v>0.90089033871516577</v>
      </c>
      <c r="OD364" s="475">
        <v>1.700137997823689E-13</v>
      </c>
      <c r="OE364" s="475">
        <v>1.369492434289147E-12</v>
      </c>
      <c r="OF364" s="475">
        <v>0.11999999880790704</v>
      </c>
      <c r="OG364" s="475">
        <v>7.584828436374666E-2</v>
      </c>
      <c r="OH364" s="475">
        <v>0.28058925760484599</v>
      </c>
      <c r="OI364" s="475">
        <v>0.12</v>
      </c>
      <c r="OJ364" s="475">
        <v>5.1700000000000003E-2</v>
      </c>
      <c r="OK364" s="475">
        <v>6.5313899999999994E-2</v>
      </c>
      <c r="OL364" s="475">
        <v>0.68194728724448805</v>
      </c>
      <c r="OM364" s="475" t="s">
        <v>1395</v>
      </c>
      <c r="ON364" s="475">
        <v>1</v>
      </c>
      <c r="OO364" s="475">
        <v>353</v>
      </c>
      <c r="OP364" s="490"/>
      <c r="OQ364" s="491" t="s">
        <v>1395</v>
      </c>
      <c r="OR364" s="478" t="s">
        <v>1395</v>
      </c>
      <c r="OS364" s="479">
        <v>793003</v>
      </c>
      <c r="OT364" s="479">
        <v>2041</v>
      </c>
      <c r="OU364" s="479" t="s">
        <v>1395</v>
      </c>
      <c r="OV364" s="479" t="s">
        <v>1395</v>
      </c>
      <c r="OW364" s="479">
        <v>0</v>
      </c>
      <c r="OX364" s="479">
        <v>1</v>
      </c>
      <c r="OY364" s="480">
        <v>1</v>
      </c>
      <c r="OZ364" s="480">
        <v>0.67110614672417912</v>
      </c>
      <c r="PA364" s="481"/>
      <c r="PB364" s="482">
        <v>2.8047305006545775</v>
      </c>
      <c r="PC364" s="483"/>
      <c r="PD364" s="478">
        <v>296.710303513562</v>
      </c>
      <c r="PE364" s="479">
        <v>5.3700494901756713E-10</v>
      </c>
      <c r="PF364" s="479">
        <v>353.25684049015575</v>
      </c>
      <c r="PG364" s="480">
        <v>2.8047305006545775</v>
      </c>
      <c r="PH364" s="483"/>
      <c r="PI364" s="478">
        <v>2.8047305006545775</v>
      </c>
      <c r="PJ364" s="479">
        <v>188575</v>
      </c>
      <c r="PK364" s="479">
        <v>575</v>
      </c>
      <c r="PL364" s="479">
        <v>6.6698126605668762E-2</v>
      </c>
      <c r="PM364" s="484">
        <v>36</v>
      </c>
      <c r="PN364" s="479">
        <v>4464</v>
      </c>
      <c r="PO364" s="485">
        <v>2038</v>
      </c>
      <c r="PP364" s="479">
        <v>33</v>
      </c>
      <c r="PQ364" s="479">
        <v>0</v>
      </c>
      <c r="PR364" s="486" t="s">
        <v>2325</v>
      </c>
      <c r="PS364" s="486" t="s">
        <v>1595</v>
      </c>
      <c r="PT364" s="479">
        <v>1</v>
      </c>
      <c r="PU364" s="487" t="s">
        <v>2324</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row>
    <row r="365" spans="1:457" x14ac:dyDescent="0.35">
      <c r="A365" s="459" t="s">
        <v>2326</v>
      </c>
      <c r="B365" s="460">
        <v>2.8714286272602463</v>
      </c>
      <c r="C365" s="488">
        <f>NPV(About!A$94,'H2 Data'!AE$2:BH$2)/30*AB365+B365</f>
        <v>4.1915326848888466</v>
      </c>
      <c r="D365" s="462" t="s">
        <v>1592</v>
      </c>
      <c r="E365" s="463" t="s">
        <v>2326</v>
      </c>
      <c r="F365" s="463" t="s">
        <v>1391</v>
      </c>
      <c r="G365" s="463" t="s">
        <v>1593</v>
      </c>
      <c r="H365" s="463" t="s">
        <v>2290</v>
      </c>
      <c r="I365" s="463" t="s">
        <v>1595</v>
      </c>
      <c r="J365" s="464">
        <v>2042</v>
      </c>
      <c r="K365" s="465">
        <v>575</v>
      </c>
      <c r="L365" s="466">
        <v>0.95</v>
      </c>
      <c r="M365" s="466">
        <v>2.3300000000000001E-2</v>
      </c>
      <c r="N365" s="466">
        <v>0.25</v>
      </c>
      <c r="O365" s="471">
        <v>0.12</v>
      </c>
      <c r="P365" s="465">
        <v>1</v>
      </c>
      <c r="Q365" s="465">
        <v>2</v>
      </c>
      <c r="R365" s="465">
        <v>30</v>
      </c>
      <c r="S365" s="467" t="s">
        <v>1395</v>
      </c>
      <c r="T365" s="468">
        <v>54043</v>
      </c>
      <c r="U365" s="468">
        <v>532709.99999999988</v>
      </c>
      <c r="V365" s="468">
        <v>185291</v>
      </c>
      <c r="W365" s="468">
        <v>37056.999999999993</v>
      </c>
      <c r="X365" s="465">
        <v>0</v>
      </c>
      <c r="Y365" s="469" t="s">
        <v>2291</v>
      </c>
      <c r="Z365" s="470">
        <v>18.559999999999999</v>
      </c>
      <c r="AA365" s="469" t="s">
        <v>1397</v>
      </c>
      <c r="AB365" s="465">
        <v>8.9999999999999993E-3</v>
      </c>
      <c r="AC365" s="466">
        <v>0.7</v>
      </c>
      <c r="AD365" s="466">
        <v>0.7</v>
      </c>
      <c r="AE365" s="466">
        <v>0.7</v>
      </c>
      <c r="AF365" s="467" t="s">
        <v>1398</v>
      </c>
      <c r="AG365" s="465">
        <v>515</v>
      </c>
      <c r="AH365" s="465">
        <v>515</v>
      </c>
      <c r="AI365" s="465">
        <v>515</v>
      </c>
      <c r="AJ365" s="465">
        <v>30</v>
      </c>
      <c r="AK365" s="469" t="s">
        <v>1399</v>
      </c>
      <c r="AL365" s="466">
        <v>1</v>
      </c>
      <c r="AM365" s="466">
        <v>0</v>
      </c>
      <c r="AN365" s="469" t="s">
        <v>1400</v>
      </c>
      <c r="AO365" s="466"/>
      <c r="AP365" s="466"/>
      <c r="AQ365" s="466"/>
      <c r="AR365" s="466"/>
      <c r="AS365" s="466"/>
      <c r="AT365" s="466"/>
      <c r="AU365" s="466"/>
      <c r="AV365" s="466"/>
      <c r="AW365" s="466"/>
      <c r="AX365" s="466"/>
      <c r="AY365" s="466"/>
      <c r="AZ365" s="466"/>
      <c r="BA365" s="466"/>
      <c r="BB365" s="466"/>
      <c r="BC365" s="466"/>
      <c r="BD365" s="466"/>
      <c r="BE365" s="466"/>
      <c r="BF365" s="466"/>
      <c r="BG365" s="466"/>
      <c r="BH365" s="466"/>
      <c r="BI365" s="466"/>
      <c r="BJ365" s="466"/>
      <c r="BK365" s="466"/>
      <c r="BL365" s="466"/>
      <c r="BM365" s="466"/>
      <c r="BN365" s="466"/>
      <c r="BO365" s="466"/>
      <c r="BP365" s="466"/>
      <c r="BQ365" s="466"/>
      <c r="BR365" s="466"/>
      <c r="BS365" s="466"/>
      <c r="BT365" s="466"/>
      <c r="BU365" s="466"/>
      <c r="BV365" s="466"/>
      <c r="BW365" s="466"/>
      <c r="BX365" s="466"/>
      <c r="BY365" s="466"/>
      <c r="BZ365" s="466"/>
      <c r="CA365" s="466"/>
      <c r="CB365" s="466"/>
      <c r="CC365" s="466"/>
      <c r="CD365" s="466"/>
      <c r="CE365" s="466"/>
      <c r="CF365" s="466"/>
      <c r="CG365" s="466"/>
      <c r="CH365" s="466"/>
      <c r="CI365" s="466"/>
      <c r="CJ365" s="466"/>
      <c r="CK365" s="466"/>
      <c r="CL365" s="466"/>
      <c r="CM365" s="466"/>
      <c r="CN365" s="466"/>
      <c r="CO365" s="466"/>
      <c r="CP365" s="466"/>
      <c r="CQ365" s="466"/>
      <c r="CR365" s="466"/>
      <c r="CS365" s="466"/>
      <c r="CT365" s="466"/>
      <c r="CU365" s="466"/>
      <c r="CV365" s="466"/>
      <c r="CW365" s="466"/>
      <c r="CX365" s="466"/>
      <c r="CY365" s="466"/>
      <c r="CZ365" s="466"/>
      <c r="DA365" s="466"/>
      <c r="DB365" s="466"/>
      <c r="DC365" s="466"/>
      <c r="DD365" s="466"/>
      <c r="DE365" s="466"/>
      <c r="DF365" s="466"/>
      <c r="DG365" s="466"/>
      <c r="DH365" s="466"/>
      <c r="DI365" s="466"/>
      <c r="DJ365" s="466"/>
      <c r="DK365" s="466"/>
      <c r="DL365" s="466"/>
      <c r="DM365" s="466"/>
      <c r="DN365" s="466"/>
      <c r="DO365" s="466"/>
      <c r="DP365" s="466"/>
      <c r="DQ365" s="466"/>
      <c r="DR365" s="466"/>
      <c r="DS365" s="466"/>
      <c r="DT365" s="466"/>
      <c r="DU365" s="466"/>
      <c r="DV365" s="466"/>
      <c r="DW365" s="471"/>
      <c r="DX365" s="466"/>
      <c r="DY365" s="466"/>
      <c r="DZ365" s="466"/>
      <c r="EA365" s="466"/>
      <c r="EB365" s="466"/>
      <c r="EC365" s="466"/>
      <c r="ED365" s="466"/>
      <c r="EE365" s="466"/>
      <c r="EF365" s="466"/>
      <c r="EG365" s="466"/>
      <c r="EH365" s="466"/>
      <c r="EI365" s="466"/>
      <c r="EJ365" s="466"/>
      <c r="EK365" s="465"/>
      <c r="EL365" s="465"/>
      <c r="EM365" s="465"/>
      <c r="EN365" s="465"/>
      <c r="EO365" s="466"/>
      <c r="EP365" s="466"/>
      <c r="EQ365" s="466"/>
      <c r="ER365" s="465"/>
      <c r="ES365" s="465"/>
      <c r="ET365" s="465"/>
      <c r="EU365" s="465"/>
      <c r="EV365" s="465"/>
      <c r="EW365" s="467"/>
      <c r="EX365" s="467" t="s">
        <v>1401</v>
      </c>
      <c r="EY365" s="467">
        <v>0</v>
      </c>
      <c r="EZ365" s="467">
        <v>0</v>
      </c>
      <c r="FA365" s="467">
        <v>0</v>
      </c>
      <c r="FB365" s="469" t="s">
        <v>1402</v>
      </c>
      <c r="FC365" s="467">
        <v>62.117280000000001</v>
      </c>
      <c r="FD365" s="469" t="s">
        <v>2292</v>
      </c>
      <c r="FE365" s="467">
        <v>1589.991</v>
      </c>
      <c r="FF365" s="469" t="s">
        <v>1404</v>
      </c>
      <c r="FG365" s="467">
        <v>0</v>
      </c>
      <c r="FH365" s="469" t="s">
        <v>1405</v>
      </c>
      <c r="FI365" s="467">
        <v>0</v>
      </c>
      <c r="FJ365" s="469" t="s">
        <v>1405</v>
      </c>
      <c r="FK365" s="467">
        <v>0</v>
      </c>
      <c r="FL365" s="472">
        <v>0</v>
      </c>
      <c r="FM365" s="473">
        <v>0</v>
      </c>
      <c r="FN365" s="473">
        <v>0</v>
      </c>
      <c r="FO365" s="473">
        <v>0</v>
      </c>
      <c r="FP365" s="473">
        <v>0</v>
      </c>
      <c r="FQ365" s="473">
        <v>0</v>
      </c>
      <c r="FR365" s="473">
        <v>0</v>
      </c>
      <c r="FS365" s="473">
        <v>0</v>
      </c>
      <c r="FT365" s="473">
        <v>0</v>
      </c>
      <c r="FU365" s="473">
        <v>0</v>
      </c>
      <c r="FV365" s="473">
        <v>0</v>
      </c>
      <c r="FW365" s="473">
        <v>0</v>
      </c>
      <c r="FX365" s="473">
        <v>0</v>
      </c>
      <c r="FY365" s="473">
        <v>0</v>
      </c>
      <c r="FZ365" s="473">
        <v>0</v>
      </c>
      <c r="GA365" s="473">
        <v>0</v>
      </c>
      <c r="GB365" s="473">
        <v>0</v>
      </c>
      <c r="GC365" s="473">
        <v>0</v>
      </c>
      <c r="GD365" s="473">
        <v>0</v>
      </c>
      <c r="GE365" s="473">
        <v>0</v>
      </c>
      <c r="GF365" s="473">
        <v>0</v>
      </c>
      <c r="GG365" s="473">
        <v>0</v>
      </c>
      <c r="GH365" s="473">
        <v>0</v>
      </c>
      <c r="GI365" s="473">
        <v>0</v>
      </c>
      <c r="GJ365" s="473">
        <v>0</v>
      </c>
      <c r="GK365" s="473">
        <v>0</v>
      </c>
      <c r="GL365" s="473">
        <v>0</v>
      </c>
      <c r="GM365" s="473">
        <v>0</v>
      </c>
      <c r="GN365" s="473">
        <v>0</v>
      </c>
      <c r="GO365" s="473">
        <v>0</v>
      </c>
      <c r="GP365" s="473">
        <v>0</v>
      </c>
      <c r="GQ365" s="473">
        <v>0</v>
      </c>
      <c r="GR365" s="473">
        <v>0</v>
      </c>
      <c r="GS365" s="473">
        <v>0</v>
      </c>
      <c r="GT365" s="473">
        <v>0</v>
      </c>
      <c r="GU365" s="473">
        <v>0</v>
      </c>
      <c r="GV365" s="473">
        <v>0</v>
      </c>
      <c r="GW365" s="473">
        <v>0</v>
      </c>
      <c r="GX365" s="473">
        <v>0</v>
      </c>
      <c r="GY365" s="473">
        <v>0</v>
      </c>
      <c r="GZ365" s="473">
        <v>0</v>
      </c>
      <c r="HA365" s="473">
        <v>0</v>
      </c>
      <c r="HB365" s="473">
        <v>0</v>
      </c>
      <c r="HC365" s="473">
        <v>0</v>
      </c>
      <c r="HD365" s="473">
        <v>0</v>
      </c>
      <c r="HE365" s="473">
        <v>0</v>
      </c>
      <c r="HF365" s="473">
        <v>0</v>
      </c>
      <c r="HG365" s="473">
        <v>0</v>
      </c>
      <c r="HH365" s="473">
        <v>0</v>
      </c>
      <c r="HI365" s="473">
        <v>0</v>
      </c>
      <c r="HJ365" s="473">
        <v>0</v>
      </c>
      <c r="HK365" s="473">
        <v>0</v>
      </c>
      <c r="HL365" s="473">
        <v>0</v>
      </c>
      <c r="HM365" s="473">
        <v>0</v>
      </c>
      <c r="HN365" s="473">
        <v>0</v>
      </c>
      <c r="HO365" s="473">
        <v>0</v>
      </c>
      <c r="HP365" s="473">
        <v>0</v>
      </c>
      <c r="HQ365" s="473">
        <v>0</v>
      </c>
      <c r="HR365" s="473">
        <v>0</v>
      </c>
      <c r="HS365" s="473">
        <v>0</v>
      </c>
      <c r="HT365" s="473">
        <v>0</v>
      </c>
      <c r="HU365" s="473">
        <v>0</v>
      </c>
      <c r="HV365" s="473">
        <v>0</v>
      </c>
      <c r="HW365" s="473">
        <v>0</v>
      </c>
      <c r="HX365" s="473">
        <v>0</v>
      </c>
      <c r="HY365" s="473">
        <v>0</v>
      </c>
      <c r="HZ365" s="473">
        <v>0</v>
      </c>
      <c r="IA365" s="473">
        <v>0</v>
      </c>
      <c r="IB365" s="473">
        <v>0</v>
      </c>
      <c r="IC365" s="473">
        <v>0</v>
      </c>
      <c r="ID365" s="473">
        <v>0</v>
      </c>
      <c r="IE365" s="473">
        <v>0</v>
      </c>
      <c r="IF365" s="473">
        <v>0</v>
      </c>
      <c r="IG365" s="473">
        <v>0</v>
      </c>
      <c r="IH365" s="473">
        <v>0</v>
      </c>
      <c r="II365" s="473">
        <v>0</v>
      </c>
      <c r="IJ365" s="473">
        <v>0</v>
      </c>
      <c r="IK365" s="473">
        <v>0</v>
      </c>
      <c r="IL365" s="473">
        <v>0</v>
      </c>
      <c r="IM365" s="473">
        <v>0</v>
      </c>
      <c r="IN365" s="473">
        <v>0</v>
      </c>
      <c r="IO365" s="473">
        <v>0</v>
      </c>
      <c r="IP365" s="473">
        <v>0</v>
      </c>
      <c r="IQ365" s="473">
        <v>0</v>
      </c>
      <c r="IR365" s="473">
        <v>0</v>
      </c>
      <c r="IS365" s="473">
        <v>0</v>
      </c>
      <c r="IT365" s="473">
        <v>0</v>
      </c>
      <c r="IU365" s="473">
        <v>0</v>
      </c>
      <c r="IV365" s="473">
        <v>0</v>
      </c>
      <c r="IW365" s="473">
        <v>0</v>
      </c>
      <c r="IX365" s="473">
        <v>0</v>
      </c>
      <c r="IY365" s="473">
        <v>0</v>
      </c>
      <c r="IZ365" s="473">
        <v>0</v>
      </c>
      <c r="JA365" s="473">
        <v>0</v>
      </c>
      <c r="JB365" s="473">
        <v>0</v>
      </c>
      <c r="JC365" s="473">
        <v>0</v>
      </c>
      <c r="JD365" s="473">
        <v>0</v>
      </c>
      <c r="JE365" s="473">
        <v>0</v>
      </c>
      <c r="JF365" s="473">
        <v>0</v>
      </c>
      <c r="JG365" s="473">
        <v>0</v>
      </c>
      <c r="JH365" s="473">
        <v>0</v>
      </c>
      <c r="JI365" s="467" t="s">
        <v>1416</v>
      </c>
      <c r="JJ365" s="467" t="s">
        <v>1416</v>
      </c>
      <c r="JK365" s="395"/>
      <c r="JL365" s="395"/>
      <c r="JM365" s="395"/>
      <c r="JN365" s="395"/>
      <c r="JO365" s="395"/>
      <c r="JP365" s="395"/>
      <c r="JQ365" s="395"/>
      <c r="JR365" s="395"/>
      <c r="JS365" s="395"/>
      <c r="JT365" s="395"/>
      <c r="JU365" s="395"/>
      <c r="JV365" s="395"/>
      <c r="JW365" s="395"/>
      <c r="JX365" s="395"/>
      <c r="JY365" s="395"/>
      <c r="JZ365" s="395"/>
      <c r="KA365" s="395"/>
      <c r="KB365" s="395"/>
      <c r="KC365" s="395"/>
      <c r="KD365" s="395"/>
      <c r="KE365" s="395"/>
      <c r="KF365" s="395"/>
      <c r="KG365" s="395"/>
      <c r="KH365" s="395"/>
      <c r="KI365" s="395"/>
      <c r="KJ365" s="395"/>
      <c r="KK365" s="395"/>
      <c r="KL365" s="395"/>
      <c r="KM365" s="395"/>
      <c r="KN365" s="395"/>
      <c r="KO365" s="395"/>
      <c r="KP365" s="395"/>
      <c r="KQ365" s="395"/>
      <c r="KR365" s="395"/>
      <c r="KS365" s="395"/>
      <c r="KT365" s="395"/>
      <c r="KU365" s="395"/>
      <c r="KV365" s="395"/>
      <c r="KW365" s="395"/>
      <c r="KX365" s="395"/>
      <c r="KY365" s="395"/>
      <c r="KZ365" s="395"/>
      <c r="LA365" s="395"/>
      <c r="LB365" s="395"/>
      <c r="LC365" s="395"/>
      <c r="LD365" s="395"/>
      <c r="LE365" s="395"/>
      <c r="LF365" s="395"/>
      <c r="LG365" s="395"/>
      <c r="LH365" s="395"/>
      <c r="LI365" s="395"/>
      <c r="LJ365" s="395"/>
      <c r="LK365" s="395"/>
      <c r="LL365" s="395"/>
      <c r="LM365" s="395"/>
      <c r="LN365" s="395"/>
      <c r="LO365" s="395"/>
      <c r="LP365" s="395"/>
      <c r="LQ365" s="395"/>
      <c r="LR365" s="395"/>
      <c r="LS365" s="395"/>
      <c r="LT365" s="395"/>
      <c r="LU365" s="395"/>
      <c r="LV365" s="395"/>
      <c r="LW365" s="395"/>
      <c r="LX365" s="395"/>
      <c r="LY365" s="395"/>
      <c r="LZ365" s="395"/>
      <c r="MA365" s="395"/>
      <c r="MB365" s="395"/>
      <c r="MC365" s="395"/>
      <c r="MD365" s="395"/>
      <c r="ME365" s="395"/>
      <c r="MF365" s="395"/>
      <c r="MG365" s="395"/>
      <c r="MH365" s="395"/>
      <c r="MI365" s="395"/>
      <c r="MJ365" s="395"/>
      <c r="MK365" s="395"/>
      <c r="ML365" s="395"/>
      <c r="MM365" s="395"/>
      <c r="MN365" s="395"/>
      <c r="MO365" s="395"/>
      <c r="MP365" s="395"/>
      <c r="MQ365" s="395"/>
      <c r="MR365" s="395"/>
      <c r="MS365" s="395"/>
      <c r="MT365" s="395"/>
      <c r="MU365" s="395"/>
      <c r="MV365" s="395"/>
      <c r="MW365" s="395"/>
      <c r="MX365" s="395"/>
      <c r="MY365" s="395"/>
      <c r="MZ365" s="395"/>
      <c r="NA365" s="395"/>
      <c r="NB365" s="395"/>
      <c r="NC365" s="395"/>
      <c r="ND365" s="395"/>
      <c r="NE365" s="395"/>
      <c r="NF365" s="395"/>
      <c r="NG365" s="489"/>
      <c r="NH365" s="475">
        <v>2.8714286272602463</v>
      </c>
      <c r="NI365" s="475">
        <v>23.896029036059769</v>
      </c>
      <c r="NJ365" s="475">
        <v>3.0293356897312718</v>
      </c>
      <c r="NK365" s="475">
        <v>4636.6517759999997</v>
      </c>
      <c r="NL365" s="475">
        <v>18.099905153255698</v>
      </c>
      <c r="NM365" s="475">
        <v>0.18529100000000001</v>
      </c>
      <c r="NN365" s="475">
        <v>0.53270999999999991</v>
      </c>
      <c r="NO365" s="475">
        <v>5.4043000000000001E-2</v>
      </c>
      <c r="NP365" s="475">
        <v>3.981113232587178E-2</v>
      </c>
      <c r="NQ365" s="475">
        <v>0.53234510808448166</v>
      </c>
      <c r="NR365" s="475">
        <v>1.5113626608531432</v>
      </c>
      <c r="NS365" s="475">
        <v>0</v>
      </c>
      <c r="NT365" s="475">
        <v>13.5277714121224</v>
      </c>
      <c r="NU365" s="475">
        <v>0.51820329377028518</v>
      </c>
      <c r="NV365" s="475">
        <v>0</v>
      </c>
      <c r="NW365" s="475">
        <v>0.25234312840082412</v>
      </c>
      <c r="NX365" s="475">
        <v>0</v>
      </c>
      <c r="NY365" s="475">
        <v>0</v>
      </c>
      <c r="NZ365" s="475">
        <v>0.90621328537282253</v>
      </c>
      <c r="OA365" s="475">
        <v>2.0340002437626327E-2</v>
      </c>
      <c r="OB365" s="475">
        <v>0.19000000000000011</v>
      </c>
      <c r="OC365" s="475">
        <v>0.92509620353095212</v>
      </c>
      <c r="OD365" s="475">
        <v>1.536136675041773E-13</v>
      </c>
      <c r="OE365" s="475">
        <v>1.2373863516942341E-12</v>
      </c>
      <c r="OF365" s="475">
        <v>0.11999999880790704</v>
      </c>
      <c r="OG365" s="475">
        <v>7.6171979308128357E-2</v>
      </c>
      <c r="OH365" s="475">
        <v>0.28663396330101498</v>
      </c>
      <c r="OI365" s="475">
        <v>0.12</v>
      </c>
      <c r="OJ365" s="475">
        <v>5.1499999999999997E-2</v>
      </c>
      <c r="OK365" s="475">
        <v>6.5200499999999995E-2</v>
      </c>
      <c r="OL365" s="475">
        <v>0.6683529350657289</v>
      </c>
      <c r="OM365" s="475" t="s">
        <v>1395</v>
      </c>
      <c r="ON365" s="475">
        <v>1</v>
      </c>
      <c r="OO365" s="475">
        <v>354</v>
      </c>
      <c r="OP365" s="490"/>
      <c r="OQ365" s="491" t="s">
        <v>1395</v>
      </c>
      <c r="OR365" s="478" t="s">
        <v>1395</v>
      </c>
      <c r="OS365" s="479">
        <v>809100.99999999988</v>
      </c>
      <c r="OT365" s="479">
        <v>2042</v>
      </c>
      <c r="OU365" s="479" t="s">
        <v>1395</v>
      </c>
      <c r="OV365" s="479" t="s">
        <v>1395</v>
      </c>
      <c r="OW365" s="479">
        <v>0</v>
      </c>
      <c r="OX365" s="479">
        <v>1</v>
      </c>
      <c r="OY365" s="480">
        <v>1</v>
      </c>
      <c r="OZ365" s="480">
        <v>0.65772794494977127</v>
      </c>
      <c r="PA365" s="481"/>
      <c r="PB365" s="482">
        <v>2.8714286272602463</v>
      </c>
      <c r="PC365" s="483"/>
      <c r="PD365" s="478">
        <v>296.69877720493417</v>
      </c>
      <c r="PE365" s="479">
        <v>4.7553120997994152E-10</v>
      </c>
      <c r="PF365" s="479">
        <v>355.51718863764302</v>
      </c>
      <c r="PG365" s="480">
        <v>2.8714286272602463</v>
      </c>
      <c r="PH365" s="483"/>
      <c r="PI365" s="478">
        <v>2.8714286272602463</v>
      </c>
      <c r="PJ365" s="479">
        <v>189150</v>
      </c>
      <c r="PK365" s="479">
        <v>575</v>
      </c>
      <c r="PL365" s="479">
        <v>6.8172842833303715E-2</v>
      </c>
      <c r="PM365" s="484">
        <v>36</v>
      </c>
      <c r="PN365" s="479">
        <v>4428</v>
      </c>
      <c r="PO365" s="485">
        <v>2039</v>
      </c>
      <c r="PP365" s="479">
        <v>33</v>
      </c>
      <c r="PQ365" s="479">
        <v>0</v>
      </c>
      <c r="PR365" s="486" t="s">
        <v>2327</v>
      </c>
      <c r="PS365" s="486" t="s">
        <v>1595</v>
      </c>
      <c r="PT365" s="479">
        <v>1</v>
      </c>
      <c r="PU365" s="487" t="s">
        <v>2326</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row>
    <row r="366" spans="1:457" x14ac:dyDescent="0.35">
      <c r="A366" s="459" t="s">
        <v>2328</v>
      </c>
      <c r="B366" s="460">
        <v>2.93960147009355</v>
      </c>
      <c r="C366" s="488">
        <f>NPV(About!A$94,'H2 Data'!AE$2:BH$2)/30*AB366+B366</f>
        <v>4.2597055277221498</v>
      </c>
      <c r="D366" s="462" t="s">
        <v>1592</v>
      </c>
      <c r="E366" s="463" t="s">
        <v>2328</v>
      </c>
      <c r="F366" s="463" t="s">
        <v>1391</v>
      </c>
      <c r="G366" s="463" t="s">
        <v>1593</v>
      </c>
      <c r="H366" s="463" t="s">
        <v>2290</v>
      </c>
      <c r="I366" s="463" t="s">
        <v>1595</v>
      </c>
      <c r="J366" s="464">
        <v>2043</v>
      </c>
      <c r="K366" s="465">
        <v>575</v>
      </c>
      <c r="L366" s="466">
        <v>0.95</v>
      </c>
      <c r="M366" s="466">
        <v>2.3300000000000001E-2</v>
      </c>
      <c r="N366" s="466">
        <v>0.25</v>
      </c>
      <c r="O366" s="471">
        <v>0.12</v>
      </c>
      <c r="P366" s="465">
        <v>1</v>
      </c>
      <c r="Q366" s="465">
        <v>2</v>
      </c>
      <c r="R366" s="465">
        <v>30</v>
      </c>
      <c r="S366" s="467" t="s">
        <v>1395</v>
      </c>
      <c r="T366" s="468">
        <v>55140</v>
      </c>
      <c r="U366" s="468">
        <v>543524</v>
      </c>
      <c r="V366" s="468">
        <v>189052</v>
      </c>
      <c r="W366" s="468">
        <v>37808.999999999993</v>
      </c>
      <c r="X366" s="465">
        <v>0</v>
      </c>
      <c r="Y366" s="469" t="s">
        <v>2291</v>
      </c>
      <c r="Z366" s="470">
        <v>18.559999999999999</v>
      </c>
      <c r="AA366" s="469" t="s">
        <v>1397</v>
      </c>
      <c r="AB366" s="465">
        <v>8.9999999999999993E-3</v>
      </c>
      <c r="AC366" s="466">
        <v>0.7</v>
      </c>
      <c r="AD366" s="466">
        <v>0.7</v>
      </c>
      <c r="AE366" s="466">
        <v>0.7</v>
      </c>
      <c r="AF366" s="467" t="s">
        <v>1398</v>
      </c>
      <c r="AG366" s="465">
        <v>515</v>
      </c>
      <c r="AH366" s="465">
        <v>515</v>
      </c>
      <c r="AI366" s="465">
        <v>515</v>
      </c>
      <c r="AJ366" s="465">
        <v>30</v>
      </c>
      <c r="AK366" s="469" t="s">
        <v>1399</v>
      </c>
      <c r="AL366" s="466">
        <v>1</v>
      </c>
      <c r="AM366" s="466">
        <v>0</v>
      </c>
      <c r="AN366" s="469" t="s">
        <v>1400</v>
      </c>
      <c r="AO366" s="466"/>
      <c r="AP366" s="466"/>
      <c r="AQ366" s="466"/>
      <c r="AR366" s="466"/>
      <c r="AS366" s="466"/>
      <c r="AT366" s="466"/>
      <c r="AU366" s="466"/>
      <c r="AV366" s="466"/>
      <c r="AW366" s="466"/>
      <c r="AX366" s="466"/>
      <c r="AY366" s="466"/>
      <c r="AZ366" s="466"/>
      <c r="BA366" s="466"/>
      <c r="BB366" s="466"/>
      <c r="BC366" s="466"/>
      <c r="BD366" s="466"/>
      <c r="BE366" s="466"/>
      <c r="BF366" s="466"/>
      <c r="BG366" s="466"/>
      <c r="BH366" s="466"/>
      <c r="BI366" s="466"/>
      <c r="BJ366" s="466"/>
      <c r="BK366" s="466"/>
      <c r="BL366" s="466"/>
      <c r="BM366" s="466"/>
      <c r="BN366" s="466"/>
      <c r="BO366" s="466"/>
      <c r="BP366" s="466"/>
      <c r="BQ366" s="466"/>
      <c r="BR366" s="466"/>
      <c r="BS366" s="466"/>
      <c r="BT366" s="466"/>
      <c r="BU366" s="466"/>
      <c r="BV366" s="466"/>
      <c r="BW366" s="466"/>
      <c r="BX366" s="466"/>
      <c r="BY366" s="466"/>
      <c r="BZ366" s="466"/>
      <c r="CA366" s="466"/>
      <c r="CB366" s="466"/>
      <c r="CC366" s="466"/>
      <c r="CD366" s="466"/>
      <c r="CE366" s="466"/>
      <c r="CF366" s="466"/>
      <c r="CG366" s="466"/>
      <c r="CH366" s="466"/>
      <c r="CI366" s="466"/>
      <c r="CJ366" s="466"/>
      <c r="CK366" s="466"/>
      <c r="CL366" s="466"/>
      <c r="CM366" s="466"/>
      <c r="CN366" s="466"/>
      <c r="CO366" s="466"/>
      <c r="CP366" s="466"/>
      <c r="CQ366" s="466"/>
      <c r="CR366" s="466"/>
      <c r="CS366" s="466"/>
      <c r="CT366" s="466"/>
      <c r="CU366" s="466"/>
      <c r="CV366" s="466"/>
      <c r="CW366" s="466"/>
      <c r="CX366" s="466"/>
      <c r="CY366" s="466"/>
      <c r="CZ366" s="466"/>
      <c r="DA366" s="466"/>
      <c r="DB366" s="466"/>
      <c r="DC366" s="466"/>
      <c r="DD366" s="466"/>
      <c r="DE366" s="466"/>
      <c r="DF366" s="466"/>
      <c r="DG366" s="466"/>
      <c r="DH366" s="466"/>
      <c r="DI366" s="466"/>
      <c r="DJ366" s="466"/>
      <c r="DK366" s="466"/>
      <c r="DL366" s="466"/>
      <c r="DM366" s="466"/>
      <c r="DN366" s="466"/>
      <c r="DO366" s="466"/>
      <c r="DP366" s="466"/>
      <c r="DQ366" s="466"/>
      <c r="DR366" s="466"/>
      <c r="DS366" s="466"/>
      <c r="DT366" s="466"/>
      <c r="DU366" s="466"/>
      <c r="DV366" s="466"/>
      <c r="DW366" s="471"/>
      <c r="DX366" s="466"/>
      <c r="DY366" s="466"/>
      <c r="DZ366" s="466"/>
      <c r="EA366" s="466"/>
      <c r="EB366" s="466"/>
      <c r="EC366" s="466"/>
      <c r="ED366" s="466"/>
      <c r="EE366" s="466"/>
      <c r="EF366" s="466"/>
      <c r="EG366" s="466"/>
      <c r="EH366" s="466"/>
      <c r="EI366" s="466"/>
      <c r="EJ366" s="466"/>
      <c r="EK366" s="465"/>
      <c r="EL366" s="465"/>
      <c r="EM366" s="465"/>
      <c r="EN366" s="465"/>
      <c r="EO366" s="466"/>
      <c r="EP366" s="466"/>
      <c r="EQ366" s="466"/>
      <c r="ER366" s="465"/>
      <c r="ES366" s="465"/>
      <c r="ET366" s="465"/>
      <c r="EU366" s="465"/>
      <c r="EV366" s="465"/>
      <c r="EW366" s="467"/>
      <c r="EX366" s="467" t="s">
        <v>1401</v>
      </c>
      <c r="EY366" s="467">
        <v>0</v>
      </c>
      <c r="EZ366" s="467">
        <v>0</v>
      </c>
      <c r="FA366" s="467">
        <v>0</v>
      </c>
      <c r="FB366" s="469" t="s">
        <v>1402</v>
      </c>
      <c r="FC366" s="467">
        <v>62.117280000000001</v>
      </c>
      <c r="FD366" s="469" t="s">
        <v>2292</v>
      </c>
      <c r="FE366" s="467">
        <v>1589.991</v>
      </c>
      <c r="FF366" s="469" t="s">
        <v>1404</v>
      </c>
      <c r="FG366" s="467">
        <v>0</v>
      </c>
      <c r="FH366" s="469" t="s">
        <v>1405</v>
      </c>
      <c r="FI366" s="467">
        <v>0</v>
      </c>
      <c r="FJ366" s="469" t="s">
        <v>1405</v>
      </c>
      <c r="FK366" s="467">
        <v>0</v>
      </c>
      <c r="FL366" s="472">
        <v>0</v>
      </c>
      <c r="FM366" s="473">
        <v>0</v>
      </c>
      <c r="FN366" s="473">
        <v>0</v>
      </c>
      <c r="FO366" s="473">
        <v>0</v>
      </c>
      <c r="FP366" s="473">
        <v>0</v>
      </c>
      <c r="FQ366" s="473">
        <v>0</v>
      </c>
      <c r="FR366" s="473">
        <v>0</v>
      </c>
      <c r="FS366" s="473">
        <v>0</v>
      </c>
      <c r="FT366" s="473">
        <v>0</v>
      </c>
      <c r="FU366" s="473">
        <v>0</v>
      </c>
      <c r="FV366" s="473">
        <v>0</v>
      </c>
      <c r="FW366" s="473">
        <v>0</v>
      </c>
      <c r="FX366" s="473">
        <v>0</v>
      </c>
      <c r="FY366" s="473">
        <v>0</v>
      </c>
      <c r="FZ366" s="473">
        <v>0</v>
      </c>
      <c r="GA366" s="473">
        <v>0</v>
      </c>
      <c r="GB366" s="473">
        <v>0</v>
      </c>
      <c r="GC366" s="473">
        <v>0</v>
      </c>
      <c r="GD366" s="473">
        <v>0</v>
      </c>
      <c r="GE366" s="473">
        <v>0</v>
      </c>
      <c r="GF366" s="473">
        <v>0</v>
      </c>
      <c r="GG366" s="473">
        <v>0</v>
      </c>
      <c r="GH366" s="473">
        <v>0</v>
      </c>
      <c r="GI366" s="473">
        <v>0</v>
      </c>
      <c r="GJ366" s="473">
        <v>0</v>
      </c>
      <c r="GK366" s="473">
        <v>0</v>
      </c>
      <c r="GL366" s="473">
        <v>0</v>
      </c>
      <c r="GM366" s="473">
        <v>0</v>
      </c>
      <c r="GN366" s="473">
        <v>0</v>
      </c>
      <c r="GO366" s="473">
        <v>0</v>
      </c>
      <c r="GP366" s="473">
        <v>0</v>
      </c>
      <c r="GQ366" s="473">
        <v>0</v>
      </c>
      <c r="GR366" s="473">
        <v>0</v>
      </c>
      <c r="GS366" s="473">
        <v>0</v>
      </c>
      <c r="GT366" s="473">
        <v>0</v>
      </c>
      <c r="GU366" s="473">
        <v>0</v>
      </c>
      <c r="GV366" s="473">
        <v>0</v>
      </c>
      <c r="GW366" s="473">
        <v>0</v>
      </c>
      <c r="GX366" s="473">
        <v>0</v>
      </c>
      <c r="GY366" s="473">
        <v>0</v>
      </c>
      <c r="GZ366" s="473">
        <v>0</v>
      </c>
      <c r="HA366" s="473">
        <v>0</v>
      </c>
      <c r="HB366" s="473">
        <v>0</v>
      </c>
      <c r="HC366" s="473">
        <v>0</v>
      </c>
      <c r="HD366" s="473">
        <v>0</v>
      </c>
      <c r="HE366" s="473">
        <v>0</v>
      </c>
      <c r="HF366" s="473">
        <v>0</v>
      </c>
      <c r="HG366" s="473">
        <v>0</v>
      </c>
      <c r="HH366" s="473">
        <v>0</v>
      </c>
      <c r="HI366" s="473">
        <v>0</v>
      </c>
      <c r="HJ366" s="473">
        <v>0</v>
      </c>
      <c r="HK366" s="473">
        <v>0</v>
      </c>
      <c r="HL366" s="473">
        <v>0</v>
      </c>
      <c r="HM366" s="473">
        <v>0</v>
      </c>
      <c r="HN366" s="473">
        <v>0</v>
      </c>
      <c r="HO366" s="473">
        <v>0</v>
      </c>
      <c r="HP366" s="473">
        <v>0</v>
      </c>
      <c r="HQ366" s="473">
        <v>0</v>
      </c>
      <c r="HR366" s="473">
        <v>0</v>
      </c>
      <c r="HS366" s="473">
        <v>0</v>
      </c>
      <c r="HT366" s="473">
        <v>0</v>
      </c>
      <c r="HU366" s="473">
        <v>0</v>
      </c>
      <c r="HV366" s="473">
        <v>0</v>
      </c>
      <c r="HW366" s="473">
        <v>0</v>
      </c>
      <c r="HX366" s="473">
        <v>0</v>
      </c>
      <c r="HY366" s="473">
        <v>0</v>
      </c>
      <c r="HZ366" s="473">
        <v>0</v>
      </c>
      <c r="IA366" s="473">
        <v>0</v>
      </c>
      <c r="IB366" s="473">
        <v>0</v>
      </c>
      <c r="IC366" s="473">
        <v>0</v>
      </c>
      <c r="ID366" s="473">
        <v>0</v>
      </c>
      <c r="IE366" s="473">
        <v>0</v>
      </c>
      <c r="IF366" s="473">
        <v>0</v>
      </c>
      <c r="IG366" s="473">
        <v>0</v>
      </c>
      <c r="IH366" s="473">
        <v>0</v>
      </c>
      <c r="II366" s="473">
        <v>0</v>
      </c>
      <c r="IJ366" s="473">
        <v>0</v>
      </c>
      <c r="IK366" s="473">
        <v>0</v>
      </c>
      <c r="IL366" s="473">
        <v>0</v>
      </c>
      <c r="IM366" s="473">
        <v>0</v>
      </c>
      <c r="IN366" s="473">
        <v>0</v>
      </c>
      <c r="IO366" s="473">
        <v>0</v>
      </c>
      <c r="IP366" s="473">
        <v>0</v>
      </c>
      <c r="IQ366" s="473">
        <v>0</v>
      </c>
      <c r="IR366" s="473">
        <v>0</v>
      </c>
      <c r="IS366" s="473">
        <v>0</v>
      </c>
      <c r="IT366" s="473">
        <v>0</v>
      </c>
      <c r="IU366" s="473">
        <v>0</v>
      </c>
      <c r="IV366" s="473">
        <v>0</v>
      </c>
      <c r="IW366" s="473">
        <v>0</v>
      </c>
      <c r="IX366" s="473">
        <v>0</v>
      </c>
      <c r="IY366" s="473">
        <v>0</v>
      </c>
      <c r="IZ366" s="473">
        <v>0</v>
      </c>
      <c r="JA366" s="473">
        <v>0</v>
      </c>
      <c r="JB366" s="473">
        <v>0</v>
      </c>
      <c r="JC366" s="473">
        <v>0</v>
      </c>
      <c r="JD366" s="473">
        <v>0</v>
      </c>
      <c r="JE366" s="473">
        <v>0</v>
      </c>
      <c r="JF366" s="473">
        <v>0</v>
      </c>
      <c r="JG366" s="473">
        <v>0</v>
      </c>
      <c r="JH366" s="473">
        <v>0</v>
      </c>
      <c r="JI366" s="467" t="s">
        <v>1416</v>
      </c>
      <c r="JJ366" s="467" t="s">
        <v>1416</v>
      </c>
      <c r="JK366" s="395"/>
      <c r="JL366" s="395"/>
      <c r="JM366" s="395"/>
      <c r="JN366" s="395"/>
      <c r="JO366" s="395"/>
      <c r="JP366" s="395"/>
      <c r="JQ366" s="395"/>
      <c r="JR366" s="395"/>
      <c r="JS366" s="395"/>
      <c r="JT366" s="395"/>
      <c r="JU366" s="395"/>
      <c r="JV366" s="395"/>
      <c r="JW366" s="395"/>
      <c r="JX366" s="395"/>
      <c r="JY366" s="395"/>
      <c r="JZ366" s="395"/>
      <c r="KA366" s="395"/>
      <c r="KB366" s="395"/>
      <c r="KC366" s="395"/>
      <c r="KD366" s="395"/>
      <c r="KE366" s="395"/>
      <c r="KF366" s="395"/>
      <c r="KG366" s="395"/>
      <c r="KH366" s="395"/>
      <c r="KI366" s="395"/>
      <c r="KJ366" s="395"/>
      <c r="KK366" s="395"/>
      <c r="KL366" s="395"/>
      <c r="KM366" s="395"/>
      <c r="KN366" s="395"/>
      <c r="KO366" s="395"/>
      <c r="KP366" s="395"/>
      <c r="KQ366" s="395"/>
      <c r="KR366" s="395"/>
      <c r="KS366" s="395"/>
      <c r="KT366" s="395"/>
      <c r="KU366" s="395"/>
      <c r="KV366" s="395"/>
      <c r="KW366" s="395"/>
      <c r="KX366" s="395"/>
      <c r="KY366" s="395"/>
      <c r="KZ366" s="395"/>
      <c r="LA366" s="395"/>
      <c r="LB366" s="395"/>
      <c r="LC366" s="395"/>
      <c r="LD366" s="395"/>
      <c r="LE366" s="395"/>
      <c r="LF366" s="395"/>
      <c r="LG366" s="395"/>
      <c r="LH366" s="395"/>
      <c r="LI366" s="395"/>
      <c r="LJ366" s="395"/>
      <c r="LK366" s="395"/>
      <c r="LL366" s="395"/>
      <c r="LM366" s="395"/>
      <c r="LN366" s="395"/>
      <c r="LO366" s="395"/>
      <c r="LP366" s="395"/>
      <c r="LQ366" s="395"/>
      <c r="LR366" s="395"/>
      <c r="LS366" s="395"/>
      <c r="LT366" s="395"/>
      <c r="LU366" s="395"/>
      <c r="LV366" s="395"/>
      <c r="LW366" s="395"/>
      <c r="LX366" s="395"/>
      <c r="LY366" s="395"/>
      <c r="LZ366" s="395"/>
      <c r="MA366" s="395"/>
      <c r="MB366" s="395"/>
      <c r="MC366" s="395"/>
      <c r="MD366" s="395"/>
      <c r="ME366" s="395"/>
      <c r="MF366" s="395"/>
      <c r="MG366" s="395"/>
      <c r="MH366" s="395"/>
      <c r="MI366" s="395"/>
      <c r="MJ366" s="395"/>
      <c r="MK366" s="395"/>
      <c r="ML366" s="395"/>
      <c r="MM366" s="395"/>
      <c r="MN366" s="395"/>
      <c r="MO366" s="395"/>
      <c r="MP366" s="395"/>
      <c r="MQ366" s="395"/>
      <c r="MR366" s="395"/>
      <c r="MS366" s="395"/>
      <c r="MT366" s="395"/>
      <c r="MU366" s="395"/>
      <c r="MV366" s="395"/>
      <c r="MW366" s="395"/>
      <c r="MX366" s="395"/>
      <c r="MY366" s="395"/>
      <c r="MZ366" s="395"/>
      <c r="NA366" s="395"/>
      <c r="NB366" s="395"/>
      <c r="NC366" s="395"/>
      <c r="ND366" s="395"/>
      <c r="NE366" s="395"/>
      <c r="NF366" s="395"/>
      <c r="NG366" s="489"/>
      <c r="NH366" s="475">
        <v>2.93960147009355</v>
      </c>
      <c r="NI366" s="475">
        <v>24.46336343411852</v>
      </c>
      <c r="NJ366" s="475">
        <v>3.096087078562765</v>
      </c>
      <c r="NK366" s="475">
        <v>4637.074943999999</v>
      </c>
      <c r="NL366" s="475">
        <v>18.531626949345295</v>
      </c>
      <c r="NM366" s="475">
        <v>0.189052</v>
      </c>
      <c r="NN366" s="475">
        <v>0.54352400000000001</v>
      </c>
      <c r="NO366" s="475">
        <v>5.5140000000000002E-2</v>
      </c>
      <c r="NP366" s="475">
        <v>4.0619270311095662E-2</v>
      </c>
      <c r="NQ366" s="475">
        <v>0.54315137370392819</v>
      </c>
      <c r="NR366" s="475">
        <v>1.54203286430374</v>
      </c>
      <c r="NS366" s="475">
        <v>0</v>
      </c>
      <c r="NT366" s="475">
        <v>13.82800535181345</v>
      </c>
      <c r="NU366" s="475">
        <v>0.52878246463210332</v>
      </c>
      <c r="NV366" s="475">
        <v>0</v>
      </c>
      <c r="NW366" s="475">
        <v>0.26480446202949443</v>
      </c>
      <c r="NX366" s="475">
        <v>0</v>
      </c>
      <c r="NY366" s="475">
        <v>0</v>
      </c>
      <c r="NZ366" s="475">
        <v>0.95589589224038973</v>
      </c>
      <c r="OA366" s="475">
        <v>2.0339997938708995E-2</v>
      </c>
      <c r="OB366" s="475">
        <v>0.19000000000000011</v>
      </c>
      <c r="OC366" s="475">
        <v>0.95005638639797918</v>
      </c>
      <c r="OD366" s="475">
        <v>1.4552969670759949E-13</v>
      </c>
      <c r="OE366" s="475">
        <v>1.1722684797385489E-12</v>
      </c>
      <c r="OF366" s="475">
        <v>0.11999999880790704</v>
      </c>
      <c r="OG366" s="475">
        <v>7.6603266596794117E-2</v>
      </c>
      <c r="OH366" s="475">
        <v>0.29433711138196006</v>
      </c>
      <c r="OI366" s="475">
        <v>0.12</v>
      </c>
      <c r="OJ366" s="475">
        <v>5.1499999999999997E-2</v>
      </c>
      <c r="OK366" s="475">
        <v>6.5200499999999995E-2</v>
      </c>
      <c r="OL366" s="475">
        <v>0.65502978698174008</v>
      </c>
      <c r="OM366" s="475" t="s">
        <v>1395</v>
      </c>
      <c r="ON366" s="475">
        <v>1</v>
      </c>
      <c r="OO366" s="475">
        <v>355</v>
      </c>
      <c r="OP366" s="490"/>
      <c r="OQ366" s="491" t="s">
        <v>1395</v>
      </c>
      <c r="OR366" s="478" t="s">
        <v>1395</v>
      </c>
      <c r="OS366" s="479">
        <v>825525</v>
      </c>
      <c r="OT366" s="479">
        <v>2043</v>
      </c>
      <c r="OU366" s="479" t="s">
        <v>1395</v>
      </c>
      <c r="OV366" s="479" t="s">
        <v>1395</v>
      </c>
      <c r="OW366" s="479">
        <v>0</v>
      </c>
      <c r="OX366" s="479">
        <v>1</v>
      </c>
      <c r="OY366" s="480">
        <v>1</v>
      </c>
      <c r="OZ366" s="480">
        <v>0.64461645800459044</v>
      </c>
      <c r="PA366" s="481"/>
      <c r="PB366" s="482">
        <v>2.93960147009355</v>
      </c>
      <c r="PC366" s="483"/>
      <c r="PD366" s="478">
        <v>296.68703011721232</v>
      </c>
      <c r="PE366" s="479">
        <v>4.4152569422691625E-10</v>
      </c>
      <c r="PF366" s="479">
        <v>357.83125863167328</v>
      </c>
      <c r="PG366" s="480">
        <v>2.93960147009355</v>
      </c>
      <c r="PH366" s="483"/>
      <c r="PI366" s="478">
        <v>2.93960147009355</v>
      </c>
      <c r="PJ366" s="479">
        <v>189725</v>
      </c>
      <c r="PK366" s="479">
        <v>575</v>
      </c>
      <c r="PL366" s="479">
        <v>6.8978098210063621E-2</v>
      </c>
      <c r="PM366" s="484">
        <v>36</v>
      </c>
      <c r="PN366" s="479">
        <v>4392</v>
      </c>
      <c r="PO366" s="485">
        <v>2040</v>
      </c>
      <c r="PP366" s="479">
        <v>33</v>
      </c>
      <c r="PQ366" s="479">
        <v>0</v>
      </c>
      <c r="PR366" s="486" t="s">
        <v>2329</v>
      </c>
      <c r="PS366" s="486" t="s">
        <v>1595</v>
      </c>
      <c r="PT366" s="479">
        <v>1</v>
      </c>
      <c r="PU366" s="487" t="s">
        <v>2328</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row>
    <row r="367" spans="1:457" x14ac:dyDescent="0.35">
      <c r="A367" s="459" t="s">
        <v>2330</v>
      </c>
      <c r="B367" s="460">
        <v>3.0085795683036136</v>
      </c>
      <c r="C367" s="488">
        <f>NPV(About!A$94,'H2 Data'!AE$2:BH$2)/30*AB367+B367</f>
        <v>4.3286836259322135</v>
      </c>
      <c r="D367" s="462" t="s">
        <v>1592</v>
      </c>
      <c r="E367" s="463" t="s">
        <v>2330</v>
      </c>
      <c r="F367" s="463" t="s">
        <v>1391</v>
      </c>
      <c r="G367" s="463" t="s">
        <v>1593</v>
      </c>
      <c r="H367" s="463" t="s">
        <v>2290</v>
      </c>
      <c r="I367" s="463" t="s">
        <v>1595</v>
      </c>
      <c r="J367" s="464">
        <v>2044</v>
      </c>
      <c r="K367" s="465">
        <v>575</v>
      </c>
      <c r="L367" s="466">
        <v>0.95</v>
      </c>
      <c r="M367" s="466">
        <v>2.3300000000000001E-2</v>
      </c>
      <c r="N367" s="466">
        <v>0.25</v>
      </c>
      <c r="O367" s="471">
        <v>0.12</v>
      </c>
      <c r="P367" s="465">
        <v>1</v>
      </c>
      <c r="Q367" s="465">
        <v>2</v>
      </c>
      <c r="R367" s="465">
        <v>30</v>
      </c>
      <c r="S367" s="467" t="s">
        <v>1395</v>
      </c>
      <c r="T367" s="468">
        <v>56259</v>
      </c>
      <c r="U367" s="468">
        <v>554558</v>
      </c>
      <c r="V367" s="468">
        <v>192890</v>
      </c>
      <c r="W367" s="468">
        <v>38577.000000000007</v>
      </c>
      <c r="X367" s="465">
        <v>0</v>
      </c>
      <c r="Y367" s="469" t="s">
        <v>2291</v>
      </c>
      <c r="Z367" s="470">
        <v>18.559999999999999</v>
      </c>
      <c r="AA367" s="469" t="s">
        <v>1397</v>
      </c>
      <c r="AB367" s="465">
        <v>8.9999999999999993E-3</v>
      </c>
      <c r="AC367" s="466">
        <v>0.7</v>
      </c>
      <c r="AD367" s="466">
        <v>0.7</v>
      </c>
      <c r="AE367" s="466">
        <v>0.7</v>
      </c>
      <c r="AF367" s="467" t="s">
        <v>1398</v>
      </c>
      <c r="AG367" s="465">
        <v>515</v>
      </c>
      <c r="AH367" s="465">
        <v>515</v>
      </c>
      <c r="AI367" s="465">
        <v>515</v>
      </c>
      <c r="AJ367" s="465">
        <v>30</v>
      </c>
      <c r="AK367" s="469" t="s">
        <v>1399</v>
      </c>
      <c r="AL367" s="466">
        <v>1</v>
      </c>
      <c r="AM367" s="466">
        <v>0</v>
      </c>
      <c r="AN367" s="469" t="s">
        <v>1400</v>
      </c>
      <c r="AO367" s="466"/>
      <c r="AP367" s="466"/>
      <c r="AQ367" s="466"/>
      <c r="AR367" s="466"/>
      <c r="AS367" s="466"/>
      <c r="AT367" s="466"/>
      <c r="AU367" s="466"/>
      <c r="AV367" s="466"/>
      <c r="AW367" s="466"/>
      <c r="AX367" s="466"/>
      <c r="AY367" s="466"/>
      <c r="AZ367" s="466"/>
      <c r="BA367" s="466"/>
      <c r="BB367" s="466"/>
      <c r="BC367" s="466"/>
      <c r="BD367" s="466"/>
      <c r="BE367" s="466"/>
      <c r="BF367" s="466"/>
      <c r="BG367" s="466"/>
      <c r="BH367" s="466"/>
      <c r="BI367" s="466"/>
      <c r="BJ367" s="466"/>
      <c r="BK367" s="466"/>
      <c r="BL367" s="466"/>
      <c r="BM367" s="466"/>
      <c r="BN367" s="466"/>
      <c r="BO367" s="466"/>
      <c r="BP367" s="466"/>
      <c r="BQ367" s="466"/>
      <c r="BR367" s="466"/>
      <c r="BS367" s="466"/>
      <c r="BT367" s="466"/>
      <c r="BU367" s="466"/>
      <c r="BV367" s="466"/>
      <c r="BW367" s="466"/>
      <c r="BX367" s="466"/>
      <c r="BY367" s="466"/>
      <c r="BZ367" s="466"/>
      <c r="CA367" s="466"/>
      <c r="CB367" s="466"/>
      <c r="CC367" s="466"/>
      <c r="CD367" s="466"/>
      <c r="CE367" s="466"/>
      <c r="CF367" s="466"/>
      <c r="CG367" s="466"/>
      <c r="CH367" s="466"/>
      <c r="CI367" s="466"/>
      <c r="CJ367" s="466"/>
      <c r="CK367" s="466"/>
      <c r="CL367" s="466"/>
      <c r="CM367" s="466"/>
      <c r="CN367" s="466"/>
      <c r="CO367" s="466"/>
      <c r="CP367" s="466"/>
      <c r="CQ367" s="466"/>
      <c r="CR367" s="466"/>
      <c r="CS367" s="466"/>
      <c r="CT367" s="466"/>
      <c r="CU367" s="466"/>
      <c r="CV367" s="466"/>
      <c r="CW367" s="466"/>
      <c r="CX367" s="466"/>
      <c r="CY367" s="466"/>
      <c r="CZ367" s="466"/>
      <c r="DA367" s="466"/>
      <c r="DB367" s="466"/>
      <c r="DC367" s="466"/>
      <c r="DD367" s="466"/>
      <c r="DE367" s="466"/>
      <c r="DF367" s="466"/>
      <c r="DG367" s="466"/>
      <c r="DH367" s="466"/>
      <c r="DI367" s="466"/>
      <c r="DJ367" s="466"/>
      <c r="DK367" s="466"/>
      <c r="DL367" s="466"/>
      <c r="DM367" s="466"/>
      <c r="DN367" s="466"/>
      <c r="DO367" s="466"/>
      <c r="DP367" s="466"/>
      <c r="DQ367" s="466"/>
      <c r="DR367" s="466"/>
      <c r="DS367" s="466"/>
      <c r="DT367" s="466"/>
      <c r="DU367" s="466"/>
      <c r="DV367" s="466"/>
      <c r="DW367" s="471"/>
      <c r="DX367" s="466"/>
      <c r="DY367" s="466"/>
      <c r="DZ367" s="466"/>
      <c r="EA367" s="466"/>
      <c r="EB367" s="466"/>
      <c r="EC367" s="466"/>
      <c r="ED367" s="466"/>
      <c r="EE367" s="466"/>
      <c r="EF367" s="466"/>
      <c r="EG367" s="466"/>
      <c r="EH367" s="466"/>
      <c r="EI367" s="466"/>
      <c r="EJ367" s="466"/>
      <c r="EK367" s="465"/>
      <c r="EL367" s="465"/>
      <c r="EM367" s="465"/>
      <c r="EN367" s="465"/>
      <c r="EO367" s="466"/>
      <c r="EP367" s="466"/>
      <c r="EQ367" s="466"/>
      <c r="ER367" s="465"/>
      <c r="ES367" s="465"/>
      <c r="ET367" s="465"/>
      <c r="EU367" s="465"/>
      <c r="EV367" s="465"/>
      <c r="EW367" s="467"/>
      <c r="EX367" s="467" t="s">
        <v>1401</v>
      </c>
      <c r="EY367" s="467">
        <v>0</v>
      </c>
      <c r="EZ367" s="467">
        <v>0</v>
      </c>
      <c r="FA367" s="467">
        <v>0</v>
      </c>
      <c r="FB367" s="469" t="s">
        <v>1402</v>
      </c>
      <c r="FC367" s="467">
        <v>62.117280000000001</v>
      </c>
      <c r="FD367" s="469" t="s">
        <v>2292</v>
      </c>
      <c r="FE367" s="467">
        <v>1589.991</v>
      </c>
      <c r="FF367" s="469" t="s">
        <v>1404</v>
      </c>
      <c r="FG367" s="467">
        <v>0</v>
      </c>
      <c r="FH367" s="469" t="s">
        <v>1405</v>
      </c>
      <c r="FI367" s="467">
        <v>0</v>
      </c>
      <c r="FJ367" s="469" t="s">
        <v>1405</v>
      </c>
      <c r="FK367" s="467">
        <v>0</v>
      </c>
      <c r="FL367" s="472">
        <v>0</v>
      </c>
      <c r="FM367" s="473">
        <v>0</v>
      </c>
      <c r="FN367" s="473">
        <v>0</v>
      </c>
      <c r="FO367" s="473">
        <v>0</v>
      </c>
      <c r="FP367" s="473">
        <v>0</v>
      </c>
      <c r="FQ367" s="473">
        <v>0</v>
      </c>
      <c r="FR367" s="473">
        <v>0</v>
      </c>
      <c r="FS367" s="473">
        <v>0</v>
      </c>
      <c r="FT367" s="473">
        <v>0</v>
      </c>
      <c r="FU367" s="473">
        <v>0</v>
      </c>
      <c r="FV367" s="473">
        <v>0</v>
      </c>
      <c r="FW367" s="473">
        <v>0</v>
      </c>
      <c r="FX367" s="473">
        <v>0</v>
      </c>
      <c r="FY367" s="473">
        <v>0</v>
      </c>
      <c r="FZ367" s="473">
        <v>0</v>
      </c>
      <c r="GA367" s="473">
        <v>0</v>
      </c>
      <c r="GB367" s="473">
        <v>0</v>
      </c>
      <c r="GC367" s="473">
        <v>0</v>
      </c>
      <c r="GD367" s="473">
        <v>0</v>
      </c>
      <c r="GE367" s="473">
        <v>0</v>
      </c>
      <c r="GF367" s="473">
        <v>0</v>
      </c>
      <c r="GG367" s="473">
        <v>0</v>
      </c>
      <c r="GH367" s="473">
        <v>0</v>
      </c>
      <c r="GI367" s="473">
        <v>0</v>
      </c>
      <c r="GJ367" s="473">
        <v>0</v>
      </c>
      <c r="GK367" s="473">
        <v>0</v>
      </c>
      <c r="GL367" s="473">
        <v>0</v>
      </c>
      <c r="GM367" s="473">
        <v>0</v>
      </c>
      <c r="GN367" s="473">
        <v>0</v>
      </c>
      <c r="GO367" s="473">
        <v>0</v>
      </c>
      <c r="GP367" s="473">
        <v>0</v>
      </c>
      <c r="GQ367" s="473">
        <v>0</v>
      </c>
      <c r="GR367" s="473">
        <v>0</v>
      </c>
      <c r="GS367" s="473">
        <v>0</v>
      </c>
      <c r="GT367" s="473">
        <v>0</v>
      </c>
      <c r="GU367" s="473">
        <v>0</v>
      </c>
      <c r="GV367" s="473">
        <v>0</v>
      </c>
      <c r="GW367" s="473">
        <v>0</v>
      </c>
      <c r="GX367" s="473">
        <v>0</v>
      </c>
      <c r="GY367" s="473">
        <v>0</v>
      </c>
      <c r="GZ367" s="473">
        <v>0</v>
      </c>
      <c r="HA367" s="473">
        <v>0</v>
      </c>
      <c r="HB367" s="473">
        <v>0</v>
      </c>
      <c r="HC367" s="473">
        <v>0</v>
      </c>
      <c r="HD367" s="473">
        <v>0</v>
      </c>
      <c r="HE367" s="473">
        <v>0</v>
      </c>
      <c r="HF367" s="473">
        <v>0</v>
      </c>
      <c r="HG367" s="473">
        <v>0</v>
      </c>
      <c r="HH367" s="473">
        <v>0</v>
      </c>
      <c r="HI367" s="473">
        <v>0</v>
      </c>
      <c r="HJ367" s="473">
        <v>0</v>
      </c>
      <c r="HK367" s="473">
        <v>0</v>
      </c>
      <c r="HL367" s="473">
        <v>0</v>
      </c>
      <c r="HM367" s="473">
        <v>0</v>
      </c>
      <c r="HN367" s="473">
        <v>0</v>
      </c>
      <c r="HO367" s="473">
        <v>0</v>
      </c>
      <c r="HP367" s="473">
        <v>0</v>
      </c>
      <c r="HQ367" s="473">
        <v>0</v>
      </c>
      <c r="HR367" s="473">
        <v>0</v>
      </c>
      <c r="HS367" s="473">
        <v>0</v>
      </c>
      <c r="HT367" s="473">
        <v>0</v>
      </c>
      <c r="HU367" s="473">
        <v>0</v>
      </c>
      <c r="HV367" s="473">
        <v>0</v>
      </c>
      <c r="HW367" s="473">
        <v>0</v>
      </c>
      <c r="HX367" s="473">
        <v>0</v>
      </c>
      <c r="HY367" s="473">
        <v>0</v>
      </c>
      <c r="HZ367" s="473">
        <v>0</v>
      </c>
      <c r="IA367" s="473">
        <v>0</v>
      </c>
      <c r="IB367" s="473">
        <v>0</v>
      </c>
      <c r="IC367" s="473">
        <v>0</v>
      </c>
      <c r="ID367" s="473">
        <v>0</v>
      </c>
      <c r="IE367" s="473">
        <v>0</v>
      </c>
      <c r="IF367" s="473">
        <v>0</v>
      </c>
      <c r="IG367" s="473">
        <v>0</v>
      </c>
      <c r="IH367" s="473">
        <v>0</v>
      </c>
      <c r="II367" s="473">
        <v>0</v>
      </c>
      <c r="IJ367" s="473">
        <v>0</v>
      </c>
      <c r="IK367" s="473">
        <v>0</v>
      </c>
      <c r="IL367" s="473">
        <v>0</v>
      </c>
      <c r="IM367" s="473">
        <v>0</v>
      </c>
      <c r="IN367" s="473">
        <v>0</v>
      </c>
      <c r="IO367" s="473">
        <v>0</v>
      </c>
      <c r="IP367" s="473">
        <v>0</v>
      </c>
      <c r="IQ367" s="473">
        <v>0</v>
      </c>
      <c r="IR367" s="473">
        <v>0</v>
      </c>
      <c r="IS367" s="473">
        <v>0</v>
      </c>
      <c r="IT367" s="473">
        <v>0</v>
      </c>
      <c r="IU367" s="473">
        <v>0</v>
      </c>
      <c r="IV367" s="473">
        <v>0</v>
      </c>
      <c r="IW367" s="473">
        <v>0</v>
      </c>
      <c r="IX367" s="473">
        <v>0</v>
      </c>
      <c r="IY367" s="473">
        <v>0</v>
      </c>
      <c r="IZ367" s="473">
        <v>0</v>
      </c>
      <c r="JA367" s="473">
        <v>0</v>
      </c>
      <c r="JB367" s="473">
        <v>0</v>
      </c>
      <c r="JC367" s="473">
        <v>0</v>
      </c>
      <c r="JD367" s="473">
        <v>0</v>
      </c>
      <c r="JE367" s="473">
        <v>0</v>
      </c>
      <c r="JF367" s="473">
        <v>0</v>
      </c>
      <c r="JG367" s="473">
        <v>0</v>
      </c>
      <c r="JH367" s="473">
        <v>0</v>
      </c>
      <c r="JI367" s="467" t="s">
        <v>1416</v>
      </c>
      <c r="JJ367" s="467" t="s">
        <v>1416</v>
      </c>
      <c r="JK367" s="395"/>
      <c r="JL367" s="395"/>
      <c r="JM367" s="395"/>
      <c r="JN367" s="395"/>
      <c r="JO367" s="395"/>
      <c r="JP367" s="395"/>
      <c r="JQ367" s="395"/>
      <c r="JR367" s="395"/>
      <c r="JS367" s="395"/>
      <c r="JT367" s="395"/>
      <c r="JU367" s="395"/>
      <c r="JV367" s="395"/>
      <c r="JW367" s="395"/>
      <c r="JX367" s="395"/>
      <c r="JY367" s="395"/>
      <c r="JZ367" s="395"/>
      <c r="KA367" s="395"/>
      <c r="KB367" s="395"/>
      <c r="KC367" s="395"/>
      <c r="KD367" s="395"/>
      <c r="KE367" s="395"/>
      <c r="KF367" s="395"/>
      <c r="KG367" s="395"/>
      <c r="KH367" s="395"/>
      <c r="KI367" s="395"/>
      <c r="KJ367" s="395"/>
      <c r="KK367" s="395"/>
      <c r="KL367" s="395"/>
      <c r="KM367" s="395"/>
      <c r="KN367" s="395"/>
      <c r="KO367" s="395"/>
      <c r="KP367" s="395"/>
      <c r="KQ367" s="395"/>
      <c r="KR367" s="395"/>
      <c r="KS367" s="395"/>
      <c r="KT367" s="395"/>
      <c r="KU367" s="395"/>
      <c r="KV367" s="395"/>
      <c r="KW367" s="395"/>
      <c r="KX367" s="395"/>
      <c r="KY367" s="395"/>
      <c r="KZ367" s="395"/>
      <c r="LA367" s="395"/>
      <c r="LB367" s="395"/>
      <c r="LC367" s="395"/>
      <c r="LD367" s="395"/>
      <c r="LE367" s="395"/>
      <c r="LF367" s="395"/>
      <c r="LG367" s="395"/>
      <c r="LH367" s="395"/>
      <c r="LI367" s="395"/>
      <c r="LJ367" s="395"/>
      <c r="LK367" s="395"/>
      <c r="LL367" s="395"/>
      <c r="LM367" s="395"/>
      <c r="LN367" s="395"/>
      <c r="LO367" s="395"/>
      <c r="LP367" s="395"/>
      <c r="LQ367" s="395"/>
      <c r="LR367" s="395"/>
      <c r="LS367" s="395"/>
      <c r="LT367" s="395"/>
      <c r="LU367" s="395"/>
      <c r="LV367" s="395"/>
      <c r="LW367" s="395"/>
      <c r="LX367" s="395"/>
      <c r="LY367" s="395"/>
      <c r="LZ367" s="395"/>
      <c r="MA367" s="395"/>
      <c r="MB367" s="395"/>
      <c r="MC367" s="395"/>
      <c r="MD367" s="395"/>
      <c r="ME367" s="395"/>
      <c r="MF367" s="395"/>
      <c r="MG367" s="395"/>
      <c r="MH367" s="395"/>
      <c r="MI367" s="395"/>
      <c r="MJ367" s="395"/>
      <c r="MK367" s="395"/>
      <c r="ML367" s="395"/>
      <c r="MM367" s="395"/>
      <c r="MN367" s="395"/>
      <c r="MO367" s="395"/>
      <c r="MP367" s="395"/>
      <c r="MQ367" s="395"/>
      <c r="MR367" s="395"/>
      <c r="MS367" s="395"/>
      <c r="MT367" s="395"/>
      <c r="MU367" s="395"/>
      <c r="MV367" s="395"/>
      <c r="MW367" s="395"/>
      <c r="MX367" s="395"/>
      <c r="MY367" s="395"/>
      <c r="MZ367" s="395"/>
      <c r="NA367" s="395"/>
      <c r="NB367" s="395"/>
      <c r="NC367" s="395"/>
      <c r="ND367" s="395"/>
      <c r="NE367" s="395"/>
      <c r="NF367" s="395"/>
      <c r="NG367" s="489"/>
      <c r="NH367" s="475">
        <v>3.0085795683036136</v>
      </c>
      <c r="NI367" s="475">
        <v>25.037399167422674</v>
      </c>
      <c r="NJ367" s="475">
        <v>3.1635404102603455</v>
      </c>
      <c r="NK367" s="475">
        <v>4637.074943999999</v>
      </c>
      <c r="NL367" s="475">
        <v>18.966194372927333</v>
      </c>
      <c r="NM367" s="475">
        <v>0.19289000000000001</v>
      </c>
      <c r="NN367" s="475">
        <v>0.554558</v>
      </c>
      <c r="NO367" s="475">
        <v>5.6259000000000003E-2</v>
      </c>
      <c r="NP367" s="475">
        <v>4.1443835727419331E-2</v>
      </c>
      <c r="NQ367" s="475">
        <v>0.55417759840534286</v>
      </c>
      <c r="NR367" s="475">
        <v>1.5733555914170281</v>
      </c>
      <c r="NS367" s="475">
        <v>0</v>
      </c>
      <c r="NT367" s="475">
        <v>14.13006243244007</v>
      </c>
      <c r="NU367" s="475">
        <v>0.53951153830965559</v>
      </c>
      <c r="NV367" s="475">
        <v>0</v>
      </c>
      <c r="NW367" s="475">
        <v>0.2772122063474951</v>
      </c>
      <c r="NX367" s="475">
        <v>0</v>
      </c>
      <c r="NY367" s="475">
        <v>0</v>
      </c>
      <c r="NZ367" s="475">
        <v>1.0052803345529038</v>
      </c>
      <c r="OA367" s="475">
        <v>2.034000056165192E-2</v>
      </c>
      <c r="OB367" s="475">
        <v>0.19000000000000011</v>
      </c>
      <c r="OC367" s="475">
        <v>0.97526188881774467</v>
      </c>
      <c r="OD367" s="475">
        <v>1.3425294061881257E-13</v>
      </c>
      <c r="OE367" s="475">
        <v>1.0814321348848576E-12</v>
      </c>
      <c r="OF367" s="475">
        <v>0.11999999880790704</v>
      </c>
      <c r="OG367" s="475">
        <v>7.7009865641593941E-2</v>
      </c>
      <c r="OH367" s="475">
        <v>0.30124082344225117</v>
      </c>
      <c r="OI367" s="475">
        <v>0.12</v>
      </c>
      <c r="OJ367" s="475">
        <v>5.149999999999999E-2</v>
      </c>
      <c r="OK367" s="475">
        <v>6.5200499999999995E-2</v>
      </c>
      <c r="OL367" s="475">
        <v>0.64193657470284282</v>
      </c>
      <c r="OM367" s="475" t="s">
        <v>1395</v>
      </c>
      <c r="ON367" s="475">
        <v>1</v>
      </c>
      <c r="OO367" s="475">
        <v>356</v>
      </c>
      <c r="OP367" s="490"/>
      <c r="OQ367" s="491" t="s">
        <v>1395</v>
      </c>
      <c r="OR367" s="478" t="s">
        <v>1395</v>
      </c>
      <c r="OS367" s="479">
        <v>842284</v>
      </c>
      <c r="OT367" s="479">
        <v>2044</v>
      </c>
      <c r="OU367" s="479" t="s">
        <v>1395</v>
      </c>
      <c r="OV367" s="479" t="s">
        <v>1395</v>
      </c>
      <c r="OW367" s="479">
        <v>0</v>
      </c>
      <c r="OX367" s="479">
        <v>1</v>
      </c>
      <c r="OY367" s="480">
        <v>1</v>
      </c>
      <c r="OZ367" s="480">
        <v>0.63176632809673661</v>
      </c>
      <c r="PA367" s="481"/>
      <c r="PB367" s="482">
        <v>3.0085795683036136</v>
      </c>
      <c r="PC367" s="483"/>
      <c r="PD367" s="478">
        <v>296.65912822070118</v>
      </c>
      <c r="PE367" s="479">
        <v>3.991712332539017E-10</v>
      </c>
      <c r="PF367" s="479">
        <v>359.98235889888542</v>
      </c>
      <c r="PG367" s="480">
        <v>3.0085795683036136</v>
      </c>
      <c r="PH367" s="483"/>
      <c r="PI367" s="478">
        <v>3.0085795683036136</v>
      </c>
      <c r="PJ367" s="479">
        <v>190300</v>
      </c>
      <c r="PK367" s="479">
        <v>575</v>
      </c>
      <c r="PL367" s="479">
        <v>6.987497108548979E-2</v>
      </c>
      <c r="PM367" s="484">
        <v>36</v>
      </c>
      <c r="PN367" s="479">
        <v>4356</v>
      </c>
      <c r="PO367" s="485">
        <v>2041</v>
      </c>
      <c r="PP367" s="479">
        <v>33</v>
      </c>
      <c r="PQ367" s="479">
        <v>0</v>
      </c>
      <c r="PR367" s="486" t="s">
        <v>2331</v>
      </c>
      <c r="PS367" s="486" t="s">
        <v>1595</v>
      </c>
      <c r="PT367" s="479">
        <v>1</v>
      </c>
      <c r="PU367" s="487" t="s">
        <v>2330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row>
    <row r="368" spans="1:457" x14ac:dyDescent="0.35">
      <c r="A368" s="459" t="s">
        <v>2332</v>
      </c>
      <c r="B368" s="460">
        <v>3.0784545393891034</v>
      </c>
      <c r="C368" s="488">
        <f>NPV(About!A$94,'H2 Data'!AE$2:BH$2)/30*AB368+B368</f>
        <v>4.3985585970177032</v>
      </c>
      <c r="D368" s="462" t="s">
        <v>1592</v>
      </c>
      <c r="E368" s="463" t="s">
        <v>2332</v>
      </c>
      <c r="F368" s="463" t="s">
        <v>1391</v>
      </c>
      <c r="G368" s="463" t="s">
        <v>1593</v>
      </c>
      <c r="H368" s="463" t="s">
        <v>2290</v>
      </c>
      <c r="I368" s="463" t="s">
        <v>1595</v>
      </c>
      <c r="J368" s="464">
        <v>2045</v>
      </c>
      <c r="K368" s="465">
        <v>575</v>
      </c>
      <c r="L368" s="466">
        <v>0.95</v>
      </c>
      <c r="M368" s="466">
        <v>2.3300000000000001E-2</v>
      </c>
      <c r="N368" s="466">
        <v>0.25</v>
      </c>
      <c r="O368" s="471">
        <v>0.12</v>
      </c>
      <c r="P368" s="465">
        <v>1</v>
      </c>
      <c r="Q368" s="465">
        <v>2</v>
      </c>
      <c r="R368" s="465">
        <v>30</v>
      </c>
      <c r="S368" s="467" t="s">
        <v>1395</v>
      </c>
      <c r="T368" s="468">
        <v>57402</v>
      </c>
      <c r="U368" s="468">
        <v>565814.99999999988</v>
      </c>
      <c r="V368" s="468">
        <v>196804.99999999997</v>
      </c>
      <c r="W368" s="468">
        <v>39359.999999999993</v>
      </c>
      <c r="X368" s="465">
        <v>0</v>
      </c>
      <c r="Y368" s="469" t="s">
        <v>2291</v>
      </c>
      <c r="Z368" s="470">
        <v>18.559999999999999</v>
      </c>
      <c r="AA368" s="469" t="s">
        <v>1397</v>
      </c>
      <c r="AB368" s="465">
        <v>8.9999999999999993E-3</v>
      </c>
      <c r="AC368" s="466">
        <v>0.7</v>
      </c>
      <c r="AD368" s="466">
        <v>0.7</v>
      </c>
      <c r="AE368" s="466">
        <v>0.7</v>
      </c>
      <c r="AF368" s="467" t="s">
        <v>1398</v>
      </c>
      <c r="AG368" s="465">
        <v>515</v>
      </c>
      <c r="AH368" s="465">
        <v>515</v>
      </c>
      <c r="AI368" s="465">
        <v>515</v>
      </c>
      <c r="AJ368" s="465">
        <v>30</v>
      </c>
      <c r="AK368" s="469" t="s">
        <v>1399</v>
      </c>
      <c r="AL368" s="466">
        <v>1</v>
      </c>
      <c r="AM368" s="466">
        <v>0</v>
      </c>
      <c r="AN368" s="469" t="s">
        <v>1400</v>
      </c>
      <c r="AO368" s="466"/>
      <c r="AP368" s="466"/>
      <c r="AQ368" s="466"/>
      <c r="AR368" s="466"/>
      <c r="AS368" s="466"/>
      <c r="AT368" s="466"/>
      <c r="AU368" s="466"/>
      <c r="AV368" s="466"/>
      <c r="AW368" s="466"/>
      <c r="AX368" s="466"/>
      <c r="AY368" s="466"/>
      <c r="AZ368" s="466"/>
      <c r="BA368" s="466"/>
      <c r="BB368" s="466"/>
      <c r="BC368" s="466"/>
      <c r="BD368" s="466"/>
      <c r="BE368" s="466"/>
      <c r="BF368" s="466"/>
      <c r="BG368" s="466"/>
      <c r="BH368" s="466"/>
      <c r="BI368" s="466"/>
      <c r="BJ368" s="466"/>
      <c r="BK368" s="466"/>
      <c r="BL368" s="466"/>
      <c r="BM368" s="466"/>
      <c r="BN368" s="466"/>
      <c r="BO368" s="466"/>
      <c r="BP368" s="466"/>
      <c r="BQ368" s="466"/>
      <c r="BR368" s="466"/>
      <c r="BS368" s="466"/>
      <c r="BT368" s="466"/>
      <c r="BU368" s="466"/>
      <c r="BV368" s="466"/>
      <c r="BW368" s="466"/>
      <c r="BX368" s="466"/>
      <c r="BY368" s="466"/>
      <c r="BZ368" s="466"/>
      <c r="CA368" s="466"/>
      <c r="CB368" s="466"/>
      <c r="CC368" s="466"/>
      <c r="CD368" s="466"/>
      <c r="CE368" s="466"/>
      <c r="CF368" s="466"/>
      <c r="CG368" s="466"/>
      <c r="CH368" s="466"/>
      <c r="CI368" s="466"/>
      <c r="CJ368" s="466"/>
      <c r="CK368" s="466"/>
      <c r="CL368" s="466"/>
      <c r="CM368" s="466"/>
      <c r="CN368" s="466"/>
      <c r="CO368" s="466"/>
      <c r="CP368" s="466"/>
      <c r="CQ368" s="466"/>
      <c r="CR368" s="466"/>
      <c r="CS368" s="466"/>
      <c r="CT368" s="466"/>
      <c r="CU368" s="466"/>
      <c r="CV368" s="466"/>
      <c r="CW368" s="466"/>
      <c r="CX368" s="466"/>
      <c r="CY368" s="466"/>
      <c r="CZ368" s="466"/>
      <c r="DA368" s="466"/>
      <c r="DB368" s="466"/>
      <c r="DC368" s="466"/>
      <c r="DD368" s="466"/>
      <c r="DE368" s="466"/>
      <c r="DF368" s="466"/>
      <c r="DG368" s="466"/>
      <c r="DH368" s="466"/>
      <c r="DI368" s="466"/>
      <c r="DJ368" s="466"/>
      <c r="DK368" s="466"/>
      <c r="DL368" s="466"/>
      <c r="DM368" s="466"/>
      <c r="DN368" s="466"/>
      <c r="DO368" s="466"/>
      <c r="DP368" s="466"/>
      <c r="DQ368" s="466"/>
      <c r="DR368" s="466"/>
      <c r="DS368" s="466"/>
      <c r="DT368" s="466"/>
      <c r="DU368" s="466"/>
      <c r="DV368" s="466"/>
      <c r="DW368" s="471"/>
      <c r="DX368" s="466"/>
      <c r="DY368" s="466"/>
      <c r="DZ368" s="466"/>
      <c r="EA368" s="466"/>
      <c r="EB368" s="466"/>
      <c r="EC368" s="466"/>
      <c r="ED368" s="466"/>
      <c r="EE368" s="466"/>
      <c r="EF368" s="466"/>
      <c r="EG368" s="466"/>
      <c r="EH368" s="466"/>
      <c r="EI368" s="466"/>
      <c r="EJ368" s="466"/>
      <c r="EK368" s="465"/>
      <c r="EL368" s="465"/>
      <c r="EM368" s="465"/>
      <c r="EN368" s="465"/>
      <c r="EO368" s="466"/>
      <c r="EP368" s="466"/>
      <c r="EQ368" s="466"/>
      <c r="ER368" s="465"/>
      <c r="ES368" s="465"/>
      <c r="ET368" s="465"/>
      <c r="EU368" s="465"/>
      <c r="EV368" s="465"/>
      <c r="EW368" s="467"/>
      <c r="EX368" s="467" t="s">
        <v>1401</v>
      </c>
      <c r="EY368" s="467">
        <v>0</v>
      </c>
      <c r="EZ368" s="467">
        <v>0</v>
      </c>
      <c r="FA368" s="467">
        <v>0</v>
      </c>
      <c r="FB368" s="469" t="s">
        <v>1402</v>
      </c>
      <c r="FC368" s="467">
        <v>62.117280000000001</v>
      </c>
      <c r="FD368" s="469" t="s">
        <v>2292</v>
      </c>
      <c r="FE368" s="467">
        <v>1589.991</v>
      </c>
      <c r="FF368" s="469" t="s">
        <v>1404</v>
      </c>
      <c r="FG368" s="467">
        <v>0</v>
      </c>
      <c r="FH368" s="469" t="s">
        <v>1405</v>
      </c>
      <c r="FI368" s="467">
        <v>0</v>
      </c>
      <c r="FJ368" s="469" t="s">
        <v>1405</v>
      </c>
      <c r="FK368" s="467">
        <v>0</v>
      </c>
      <c r="FL368" s="472">
        <v>0</v>
      </c>
      <c r="FM368" s="473">
        <v>0</v>
      </c>
      <c r="FN368" s="473">
        <v>0</v>
      </c>
      <c r="FO368" s="473">
        <v>0</v>
      </c>
      <c r="FP368" s="473">
        <v>0</v>
      </c>
      <c r="FQ368" s="473">
        <v>0</v>
      </c>
      <c r="FR368" s="473">
        <v>0</v>
      </c>
      <c r="FS368" s="473">
        <v>0</v>
      </c>
      <c r="FT368" s="473">
        <v>0</v>
      </c>
      <c r="FU368" s="473">
        <v>0</v>
      </c>
      <c r="FV368" s="473">
        <v>0</v>
      </c>
      <c r="FW368" s="473">
        <v>0</v>
      </c>
      <c r="FX368" s="473">
        <v>0</v>
      </c>
      <c r="FY368" s="473">
        <v>0</v>
      </c>
      <c r="FZ368" s="473">
        <v>0</v>
      </c>
      <c r="GA368" s="473">
        <v>0</v>
      </c>
      <c r="GB368" s="473">
        <v>0</v>
      </c>
      <c r="GC368" s="473">
        <v>0</v>
      </c>
      <c r="GD368" s="473">
        <v>0</v>
      </c>
      <c r="GE368" s="473">
        <v>0</v>
      </c>
      <c r="GF368" s="473">
        <v>0</v>
      </c>
      <c r="GG368" s="473">
        <v>0</v>
      </c>
      <c r="GH368" s="473">
        <v>0</v>
      </c>
      <c r="GI368" s="473">
        <v>0</v>
      </c>
      <c r="GJ368" s="473">
        <v>0</v>
      </c>
      <c r="GK368" s="473">
        <v>0</v>
      </c>
      <c r="GL368" s="473">
        <v>0</v>
      </c>
      <c r="GM368" s="473">
        <v>0</v>
      </c>
      <c r="GN368" s="473">
        <v>0</v>
      </c>
      <c r="GO368" s="473">
        <v>0</v>
      </c>
      <c r="GP368" s="473">
        <v>0</v>
      </c>
      <c r="GQ368" s="473">
        <v>0</v>
      </c>
      <c r="GR368" s="473">
        <v>0</v>
      </c>
      <c r="GS368" s="473">
        <v>0</v>
      </c>
      <c r="GT368" s="473">
        <v>0</v>
      </c>
      <c r="GU368" s="473">
        <v>0</v>
      </c>
      <c r="GV368" s="473">
        <v>0</v>
      </c>
      <c r="GW368" s="473">
        <v>0</v>
      </c>
      <c r="GX368" s="473">
        <v>0</v>
      </c>
      <c r="GY368" s="473">
        <v>0</v>
      </c>
      <c r="GZ368" s="473">
        <v>0</v>
      </c>
      <c r="HA368" s="473">
        <v>0</v>
      </c>
      <c r="HB368" s="473">
        <v>0</v>
      </c>
      <c r="HC368" s="473">
        <v>0</v>
      </c>
      <c r="HD368" s="473">
        <v>0</v>
      </c>
      <c r="HE368" s="473">
        <v>0</v>
      </c>
      <c r="HF368" s="473">
        <v>0</v>
      </c>
      <c r="HG368" s="473">
        <v>0</v>
      </c>
      <c r="HH368" s="473">
        <v>0</v>
      </c>
      <c r="HI368" s="473">
        <v>0</v>
      </c>
      <c r="HJ368" s="473">
        <v>0</v>
      </c>
      <c r="HK368" s="473">
        <v>0</v>
      </c>
      <c r="HL368" s="473">
        <v>0</v>
      </c>
      <c r="HM368" s="473">
        <v>0</v>
      </c>
      <c r="HN368" s="473">
        <v>0</v>
      </c>
      <c r="HO368" s="473">
        <v>0</v>
      </c>
      <c r="HP368" s="473">
        <v>0</v>
      </c>
      <c r="HQ368" s="473">
        <v>0</v>
      </c>
      <c r="HR368" s="473">
        <v>0</v>
      </c>
      <c r="HS368" s="473">
        <v>0</v>
      </c>
      <c r="HT368" s="473">
        <v>0</v>
      </c>
      <c r="HU368" s="473">
        <v>0</v>
      </c>
      <c r="HV368" s="473">
        <v>0</v>
      </c>
      <c r="HW368" s="473">
        <v>0</v>
      </c>
      <c r="HX368" s="473">
        <v>0</v>
      </c>
      <c r="HY368" s="473">
        <v>0</v>
      </c>
      <c r="HZ368" s="473">
        <v>0</v>
      </c>
      <c r="IA368" s="473">
        <v>0</v>
      </c>
      <c r="IB368" s="473">
        <v>0</v>
      </c>
      <c r="IC368" s="473">
        <v>0</v>
      </c>
      <c r="ID368" s="473">
        <v>0</v>
      </c>
      <c r="IE368" s="473">
        <v>0</v>
      </c>
      <c r="IF368" s="473">
        <v>0</v>
      </c>
      <c r="IG368" s="473">
        <v>0</v>
      </c>
      <c r="IH368" s="473">
        <v>0</v>
      </c>
      <c r="II368" s="473">
        <v>0</v>
      </c>
      <c r="IJ368" s="473">
        <v>0</v>
      </c>
      <c r="IK368" s="473">
        <v>0</v>
      </c>
      <c r="IL368" s="473">
        <v>0</v>
      </c>
      <c r="IM368" s="473">
        <v>0</v>
      </c>
      <c r="IN368" s="473">
        <v>0</v>
      </c>
      <c r="IO368" s="473">
        <v>0</v>
      </c>
      <c r="IP368" s="473">
        <v>0</v>
      </c>
      <c r="IQ368" s="473">
        <v>0</v>
      </c>
      <c r="IR368" s="473">
        <v>0</v>
      </c>
      <c r="IS368" s="473">
        <v>0</v>
      </c>
      <c r="IT368" s="473">
        <v>0</v>
      </c>
      <c r="IU368" s="473">
        <v>0</v>
      </c>
      <c r="IV368" s="473">
        <v>0</v>
      </c>
      <c r="IW368" s="473">
        <v>0</v>
      </c>
      <c r="IX368" s="473">
        <v>0</v>
      </c>
      <c r="IY368" s="473">
        <v>0</v>
      </c>
      <c r="IZ368" s="473">
        <v>0</v>
      </c>
      <c r="JA368" s="473">
        <v>0</v>
      </c>
      <c r="JB368" s="473">
        <v>0</v>
      </c>
      <c r="JC368" s="473">
        <v>0</v>
      </c>
      <c r="JD368" s="473">
        <v>0</v>
      </c>
      <c r="JE368" s="473">
        <v>0</v>
      </c>
      <c r="JF368" s="473">
        <v>0</v>
      </c>
      <c r="JG368" s="473">
        <v>0</v>
      </c>
      <c r="JH368" s="473">
        <v>0</v>
      </c>
      <c r="JI368" s="467" t="s">
        <v>1416</v>
      </c>
      <c r="JJ368" s="467" t="s">
        <v>1416</v>
      </c>
      <c r="JK368" s="395"/>
      <c r="JL368" s="395"/>
      <c r="JM368" s="395"/>
      <c r="JN368" s="395"/>
      <c r="JO368" s="395"/>
      <c r="JP368" s="395"/>
      <c r="JQ368" s="395"/>
      <c r="JR368" s="395"/>
      <c r="JS368" s="395"/>
      <c r="JT368" s="395"/>
      <c r="JU368" s="395"/>
      <c r="JV368" s="395"/>
      <c r="JW368" s="395"/>
      <c r="JX368" s="395"/>
      <c r="JY368" s="395"/>
      <c r="JZ368" s="395"/>
      <c r="KA368" s="395"/>
      <c r="KB368" s="395"/>
      <c r="KC368" s="395"/>
      <c r="KD368" s="395"/>
      <c r="KE368" s="395"/>
      <c r="KF368" s="395"/>
      <c r="KG368" s="395"/>
      <c r="KH368" s="395"/>
      <c r="KI368" s="395"/>
      <c r="KJ368" s="395"/>
      <c r="KK368" s="395"/>
      <c r="KL368" s="395"/>
      <c r="KM368" s="395"/>
      <c r="KN368" s="395"/>
      <c r="KO368" s="395"/>
      <c r="KP368" s="395"/>
      <c r="KQ368" s="395"/>
      <c r="KR368" s="395"/>
      <c r="KS368" s="395"/>
      <c r="KT368" s="395"/>
      <c r="KU368" s="395"/>
      <c r="KV368" s="395"/>
      <c r="KW368" s="395"/>
      <c r="KX368" s="395"/>
      <c r="KY368" s="395"/>
      <c r="KZ368" s="395"/>
      <c r="LA368" s="395"/>
      <c r="LB368" s="395"/>
      <c r="LC368" s="395"/>
      <c r="LD368" s="395"/>
      <c r="LE368" s="395"/>
      <c r="LF368" s="395"/>
      <c r="LG368" s="395"/>
      <c r="LH368" s="395"/>
      <c r="LI368" s="395"/>
      <c r="LJ368" s="395"/>
      <c r="LK368" s="395"/>
      <c r="LL368" s="395"/>
      <c r="LM368" s="395"/>
      <c r="LN368" s="395"/>
      <c r="LO368" s="395"/>
      <c r="LP368" s="395"/>
      <c r="LQ368" s="395"/>
      <c r="LR368" s="395"/>
      <c r="LS368" s="395"/>
      <c r="LT368" s="395"/>
      <c r="LU368" s="395"/>
      <c r="LV368" s="395"/>
      <c r="LW368" s="395"/>
      <c r="LX368" s="395"/>
      <c r="LY368" s="395"/>
      <c r="LZ368" s="395"/>
      <c r="MA368" s="395"/>
      <c r="MB368" s="395"/>
      <c r="MC368" s="395"/>
      <c r="MD368" s="395"/>
      <c r="ME368" s="395"/>
      <c r="MF368" s="395"/>
      <c r="MG368" s="395"/>
      <c r="MH368" s="395"/>
      <c r="MI368" s="395"/>
      <c r="MJ368" s="395"/>
      <c r="MK368" s="395"/>
      <c r="ML368" s="395"/>
      <c r="MM368" s="395"/>
      <c r="MN368" s="395"/>
      <c r="MO368" s="395"/>
      <c r="MP368" s="395"/>
      <c r="MQ368" s="395"/>
      <c r="MR368" s="395"/>
      <c r="MS368" s="395"/>
      <c r="MT368" s="395"/>
      <c r="MU368" s="395"/>
      <c r="MV368" s="395"/>
      <c r="MW368" s="395"/>
      <c r="MX368" s="395"/>
      <c r="MY368" s="395"/>
      <c r="MZ368" s="395"/>
      <c r="NA368" s="395"/>
      <c r="NB368" s="395"/>
      <c r="NC368" s="395"/>
      <c r="ND368" s="395"/>
      <c r="NE368" s="395"/>
      <c r="NF368" s="395"/>
      <c r="NG368" s="489"/>
      <c r="NH368" s="475">
        <v>3.0784545393891034</v>
      </c>
      <c r="NI368" s="475">
        <v>25.618898676796118</v>
      </c>
      <c r="NJ368" s="475">
        <v>3.2318808103265027</v>
      </c>
      <c r="NK368" s="475">
        <v>4636.6517759999997</v>
      </c>
      <c r="NL368" s="475">
        <v>19.405131805137831</v>
      </c>
      <c r="NM368" s="475">
        <v>0.19680499999999998</v>
      </c>
      <c r="NN368" s="475">
        <v>0.56581499999999985</v>
      </c>
      <c r="NO368" s="475">
        <v>5.7402000000000002E-2</v>
      </c>
      <c r="NP368" s="475">
        <v>4.2285196846870043E-2</v>
      </c>
      <c r="NQ368" s="475">
        <v>0.5654272298232389</v>
      </c>
      <c r="NR368" s="475">
        <v>1.6052900922229638</v>
      </c>
      <c r="NS368" s="475">
        <v>0</v>
      </c>
      <c r="NT368" s="475">
        <v>14.434683666851422</v>
      </c>
      <c r="NU368" s="475">
        <v>0.55042223216927633</v>
      </c>
      <c r="NV368" s="475">
        <v>0</v>
      </c>
      <c r="NW368" s="475">
        <v>0.28971572097347742</v>
      </c>
      <c r="NX368" s="475">
        <v>0</v>
      </c>
      <c r="NY368" s="475">
        <v>0</v>
      </c>
      <c r="NZ368" s="475">
        <v>1.0550004694037163</v>
      </c>
      <c r="OA368" s="475">
        <v>2.0340000312662421E-2</v>
      </c>
      <c r="OB368" s="475">
        <v>0.19000000000000011</v>
      </c>
      <c r="OC368" s="475">
        <v>1.0010134360871841</v>
      </c>
      <c r="OD368" s="475">
        <v>1.2455215555547731E-13</v>
      </c>
      <c r="OE368" s="475">
        <v>1.0032905265688922E-12</v>
      </c>
      <c r="OF368" s="475">
        <v>0.11999999880790704</v>
      </c>
      <c r="OG368" s="475">
        <v>7.7413043379783636E-2</v>
      </c>
      <c r="OH368" s="475">
        <v>0.30597905862593205</v>
      </c>
      <c r="OI368" s="475">
        <v>0.12</v>
      </c>
      <c r="OJ368" s="475">
        <v>5.1499999999999997E-2</v>
      </c>
      <c r="OK368" s="475">
        <v>6.5200499999999995E-2</v>
      </c>
      <c r="OL368" s="475">
        <v>0.62913987544367544</v>
      </c>
      <c r="OM368" s="475" t="s">
        <v>1395</v>
      </c>
      <c r="ON368" s="475">
        <v>1</v>
      </c>
      <c r="OO368" s="475">
        <v>357</v>
      </c>
      <c r="OP368" s="490"/>
      <c r="OQ368" s="491" t="s">
        <v>1395</v>
      </c>
      <c r="OR368" s="478" t="s">
        <v>1395</v>
      </c>
      <c r="OS368" s="479">
        <v>859381.99999999988</v>
      </c>
      <c r="OT368" s="479">
        <v>2045</v>
      </c>
      <c r="OU368" s="479" t="s">
        <v>1395</v>
      </c>
      <c r="OV368" s="479" t="s">
        <v>1395</v>
      </c>
      <c r="OW368" s="479">
        <v>0</v>
      </c>
      <c r="OX368" s="479">
        <v>1</v>
      </c>
      <c r="OY368" s="480">
        <v>1</v>
      </c>
      <c r="OZ368" s="480">
        <v>0.6191723603318785</v>
      </c>
      <c r="PA368" s="481"/>
      <c r="PB368" s="482">
        <v>3.0784545393891034</v>
      </c>
      <c r="PC368" s="483"/>
      <c r="PD368" s="478">
        <v>296.64740989111726</v>
      </c>
      <c r="PE368" s="479">
        <v>3.6294579422863909E-10</v>
      </c>
      <c r="PF368" s="479">
        <v>362.12204438596848</v>
      </c>
      <c r="PG368" s="480">
        <v>3.0784545393891034</v>
      </c>
      <c r="PH368" s="483"/>
      <c r="PI368" s="478">
        <v>3.0784545393891034</v>
      </c>
      <c r="PJ368" s="479">
        <v>190875</v>
      </c>
      <c r="PK368" s="479">
        <v>575</v>
      </c>
      <c r="PL368" s="479">
        <v>7.0133562321239573E-2</v>
      </c>
      <c r="PM368" s="484">
        <v>36</v>
      </c>
      <c r="PN368" s="479">
        <v>4320</v>
      </c>
      <c r="PO368" s="485">
        <v>2042</v>
      </c>
      <c r="PP368" s="479">
        <v>33</v>
      </c>
      <c r="PQ368" s="479">
        <v>0</v>
      </c>
      <c r="PR368" s="486" t="s">
        <v>2333</v>
      </c>
      <c r="PS368" s="486" t="s">
        <v>1595</v>
      </c>
      <c r="PT368" s="479">
        <v>1</v>
      </c>
      <c r="PU368" s="487" t="s">
        <v>2332</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row>
    <row r="369" spans="1:457" x14ac:dyDescent="0.35">
      <c r="A369" s="459" t="s">
        <v>2334</v>
      </c>
      <c r="B369" s="460">
        <v>3.148588101710343</v>
      </c>
      <c r="C369" s="488">
        <f>NPV(About!A$94,'H2 Data'!AE$2:BH$2)/30*AB369+B369</f>
        <v>4.4686921593389428</v>
      </c>
      <c r="D369" s="462" t="s">
        <v>1592</v>
      </c>
      <c r="E369" s="463" t="s">
        <v>2334</v>
      </c>
      <c r="F369" s="463" t="s">
        <v>1391</v>
      </c>
      <c r="G369" s="463" t="s">
        <v>1593</v>
      </c>
      <c r="H369" s="463" t="s">
        <v>2290</v>
      </c>
      <c r="I369" s="463" t="s">
        <v>1595</v>
      </c>
      <c r="J369" s="464">
        <v>2046</v>
      </c>
      <c r="K369" s="465">
        <v>575</v>
      </c>
      <c r="L369" s="466">
        <v>0.95</v>
      </c>
      <c r="M369" s="466">
        <v>2.3300000000000001E-2</v>
      </c>
      <c r="N369" s="466">
        <v>0.25</v>
      </c>
      <c r="O369" s="471">
        <v>0.12</v>
      </c>
      <c r="P369" s="465">
        <v>1</v>
      </c>
      <c r="Q369" s="465">
        <v>2</v>
      </c>
      <c r="R369" s="465">
        <v>30</v>
      </c>
      <c r="S369" s="467" t="s">
        <v>1395</v>
      </c>
      <c r="T369" s="468">
        <v>58567</v>
      </c>
      <c r="U369" s="468">
        <v>577301</v>
      </c>
      <c r="V369" s="468">
        <v>200801</v>
      </c>
      <c r="W369" s="468">
        <v>40159</v>
      </c>
      <c r="X369" s="465">
        <v>0</v>
      </c>
      <c r="Y369" s="469" t="s">
        <v>2291</v>
      </c>
      <c r="Z369" s="470">
        <v>18.559999999999999</v>
      </c>
      <c r="AA369" s="469" t="s">
        <v>1397</v>
      </c>
      <c r="AB369" s="465">
        <v>8.9999999999999993E-3</v>
      </c>
      <c r="AC369" s="466">
        <v>0.7</v>
      </c>
      <c r="AD369" s="466">
        <v>0.7</v>
      </c>
      <c r="AE369" s="466">
        <v>0.7</v>
      </c>
      <c r="AF369" s="467" t="s">
        <v>1398</v>
      </c>
      <c r="AG369" s="465">
        <v>515</v>
      </c>
      <c r="AH369" s="465">
        <v>515</v>
      </c>
      <c r="AI369" s="465">
        <v>515</v>
      </c>
      <c r="AJ369" s="465">
        <v>30</v>
      </c>
      <c r="AK369" s="469" t="s">
        <v>1399</v>
      </c>
      <c r="AL369" s="466">
        <v>1</v>
      </c>
      <c r="AM369" s="466">
        <v>0</v>
      </c>
      <c r="AN369" s="469" t="s">
        <v>1400</v>
      </c>
      <c r="AO369" s="466"/>
      <c r="AP369" s="466"/>
      <c r="AQ369" s="466"/>
      <c r="AR369" s="466"/>
      <c r="AS369" s="466"/>
      <c r="AT369" s="466"/>
      <c r="AU369" s="466"/>
      <c r="AV369" s="466"/>
      <c r="AW369" s="466"/>
      <c r="AX369" s="466"/>
      <c r="AY369" s="466"/>
      <c r="AZ369" s="466"/>
      <c r="BA369" s="466"/>
      <c r="BB369" s="466"/>
      <c r="BC369" s="466"/>
      <c r="BD369" s="466"/>
      <c r="BE369" s="466"/>
      <c r="BF369" s="466"/>
      <c r="BG369" s="466"/>
      <c r="BH369" s="466"/>
      <c r="BI369" s="466"/>
      <c r="BJ369" s="466"/>
      <c r="BK369" s="466"/>
      <c r="BL369" s="466"/>
      <c r="BM369" s="466"/>
      <c r="BN369" s="466"/>
      <c r="BO369" s="466"/>
      <c r="BP369" s="466"/>
      <c r="BQ369" s="466"/>
      <c r="BR369" s="466"/>
      <c r="BS369" s="466"/>
      <c r="BT369" s="466"/>
      <c r="BU369" s="466"/>
      <c r="BV369" s="466"/>
      <c r="BW369" s="466"/>
      <c r="BX369" s="466"/>
      <c r="BY369" s="466"/>
      <c r="BZ369" s="466"/>
      <c r="CA369" s="466"/>
      <c r="CB369" s="466"/>
      <c r="CC369" s="466"/>
      <c r="CD369" s="466"/>
      <c r="CE369" s="466"/>
      <c r="CF369" s="466"/>
      <c r="CG369" s="466"/>
      <c r="CH369" s="466"/>
      <c r="CI369" s="466"/>
      <c r="CJ369" s="466"/>
      <c r="CK369" s="466"/>
      <c r="CL369" s="466"/>
      <c r="CM369" s="466"/>
      <c r="CN369" s="466"/>
      <c r="CO369" s="466"/>
      <c r="CP369" s="466"/>
      <c r="CQ369" s="466"/>
      <c r="CR369" s="466"/>
      <c r="CS369" s="466"/>
      <c r="CT369" s="466"/>
      <c r="CU369" s="466"/>
      <c r="CV369" s="466"/>
      <c r="CW369" s="466"/>
      <c r="CX369" s="466"/>
      <c r="CY369" s="466"/>
      <c r="CZ369" s="466"/>
      <c r="DA369" s="466"/>
      <c r="DB369" s="466"/>
      <c r="DC369" s="466"/>
      <c r="DD369" s="466"/>
      <c r="DE369" s="466"/>
      <c r="DF369" s="466"/>
      <c r="DG369" s="466"/>
      <c r="DH369" s="466"/>
      <c r="DI369" s="466"/>
      <c r="DJ369" s="466"/>
      <c r="DK369" s="466"/>
      <c r="DL369" s="466"/>
      <c r="DM369" s="466"/>
      <c r="DN369" s="466"/>
      <c r="DO369" s="466"/>
      <c r="DP369" s="466"/>
      <c r="DQ369" s="466"/>
      <c r="DR369" s="466"/>
      <c r="DS369" s="466"/>
      <c r="DT369" s="466"/>
      <c r="DU369" s="466"/>
      <c r="DV369" s="466"/>
      <c r="DW369" s="471"/>
      <c r="DX369" s="466"/>
      <c r="DY369" s="466"/>
      <c r="DZ369" s="466"/>
      <c r="EA369" s="466"/>
      <c r="EB369" s="466"/>
      <c r="EC369" s="466"/>
      <c r="ED369" s="466"/>
      <c r="EE369" s="466"/>
      <c r="EF369" s="466"/>
      <c r="EG369" s="466"/>
      <c r="EH369" s="466"/>
      <c r="EI369" s="466"/>
      <c r="EJ369" s="466"/>
      <c r="EK369" s="465"/>
      <c r="EL369" s="465"/>
      <c r="EM369" s="465"/>
      <c r="EN369" s="465"/>
      <c r="EO369" s="466"/>
      <c r="EP369" s="466"/>
      <c r="EQ369" s="466"/>
      <c r="ER369" s="465"/>
      <c r="ES369" s="465"/>
      <c r="ET369" s="465"/>
      <c r="EU369" s="465"/>
      <c r="EV369" s="465"/>
      <c r="EW369" s="467"/>
      <c r="EX369" s="467" t="s">
        <v>1401</v>
      </c>
      <c r="EY369" s="467">
        <v>0</v>
      </c>
      <c r="EZ369" s="467">
        <v>0</v>
      </c>
      <c r="FA369" s="467">
        <v>0</v>
      </c>
      <c r="FB369" s="469" t="s">
        <v>1402</v>
      </c>
      <c r="FC369" s="467">
        <v>62.117280000000001</v>
      </c>
      <c r="FD369" s="469" t="s">
        <v>2292</v>
      </c>
      <c r="FE369" s="467">
        <v>1589.991</v>
      </c>
      <c r="FF369" s="469" t="s">
        <v>1404</v>
      </c>
      <c r="FG369" s="467">
        <v>0</v>
      </c>
      <c r="FH369" s="469" t="s">
        <v>1405</v>
      </c>
      <c r="FI369" s="467">
        <v>0</v>
      </c>
      <c r="FJ369" s="469" t="s">
        <v>1405</v>
      </c>
      <c r="FK369" s="467">
        <v>0</v>
      </c>
      <c r="FL369" s="472">
        <v>0</v>
      </c>
      <c r="FM369" s="473">
        <v>0</v>
      </c>
      <c r="FN369" s="473">
        <v>0</v>
      </c>
      <c r="FO369" s="473">
        <v>0</v>
      </c>
      <c r="FP369" s="473">
        <v>0</v>
      </c>
      <c r="FQ369" s="473">
        <v>0</v>
      </c>
      <c r="FR369" s="473">
        <v>0</v>
      </c>
      <c r="FS369" s="473">
        <v>0</v>
      </c>
      <c r="FT369" s="473">
        <v>0</v>
      </c>
      <c r="FU369" s="473">
        <v>0</v>
      </c>
      <c r="FV369" s="473">
        <v>0</v>
      </c>
      <c r="FW369" s="473">
        <v>0</v>
      </c>
      <c r="FX369" s="473">
        <v>0</v>
      </c>
      <c r="FY369" s="473">
        <v>0</v>
      </c>
      <c r="FZ369" s="473">
        <v>0</v>
      </c>
      <c r="GA369" s="473">
        <v>0</v>
      </c>
      <c r="GB369" s="473">
        <v>0</v>
      </c>
      <c r="GC369" s="473">
        <v>0</v>
      </c>
      <c r="GD369" s="473">
        <v>0</v>
      </c>
      <c r="GE369" s="473">
        <v>0</v>
      </c>
      <c r="GF369" s="473">
        <v>0</v>
      </c>
      <c r="GG369" s="473">
        <v>0</v>
      </c>
      <c r="GH369" s="473">
        <v>0</v>
      </c>
      <c r="GI369" s="473">
        <v>0</v>
      </c>
      <c r="GJ369" s="473">
        <v>0</v>
      </c>
      <c r="GK369" s="473">
        <v>0</v>
      </c>
      <c r="GL369" s="473">
        <v>0</v>
      </c>
      <c r="GM369" s="473">
        <v>0</v>
      </c>
      <c r="GN369" s="473">
        <v>0</v>
      </c>
      <c r="GO369" s="473">
        <v>0</v>
      </c>
      <c r="GP369" s="473">
        <v>0</v>
      </c>
      <c r="GQ369" s="473">
        <v>0</v>
      </c>
      <c r="GR369" s="473">
        <v>0</v>
      </c>
      <c r="GS369" s="473">
        <v>0</v>
      </c>
      <c r="GT369" s="473">
        <v>0</v>
      </c>
      <c r="GU369" s="473">
        <v>0</v>
      </c>
      <c r="GV369" s="473">
        <v>0</v>
      </c>
      <c r="GW369" s="473">
        <v>0</v>
      </c>
      <c r="GX369" s="473">
        <v>0</v>
      </c>
      <c r="GY369" s="473">
        <v>0</v>
      </c>
      <c r="GZ369" s="473">
        <v>0</v>
      </c>
      <c r="HA369" s="473">
        <v>0</v>
      </c>
      <c r="HB369" s="473">
        <v>0</v>
      </c>
      <c r="HC369" s="473">
        <v>0</v>
      </c>
      <c r="HD369" s="473">
        <v>0</v>
      </c>
      <c r="HE369" s="473">
        <v>0</v>
      </c>
      <c r="HF369" s="473">
        <v>0</v>
      </c>
      <c r="HG369" s="473">
        <v>0</v>
      </c>
      <c r="HH369" s="473">
        <v>0</v>
      </c>
      <c r="HI369" s="473">
        <v>0</v>
      </c>
      <c r="HJ369" s="473">
        <v>0</v>
      </c>
      <c r="HK369" s="473">
        <v>0</v>
      </c>
      <c r="HL369" s="473">
        <v>0</v>
      </c>
      <c r="HM369" s="473">
        <v>0</v>
      </c>
      <c r="HN369" s="473">
        <v>0</v>
      </c>
      <c r="HO369" s="473">
        <v>0</v>
      </c>
      <c r="HP369" s="473">
        <v>0</v>
      </c>
      <c r="HQ369" s="473">
        <v>0</v>
      </c>
      <c r="HR369" s="473">
        <v>0</v>
      </c>
      <c r="HS369" s="473">
        <v>0</v>
      </c>
      <c r="HT369" s="473">
        <v>0</v>
      </c>
      <c r="HU369" s="473">
        <v>0</v>
      </c>
      <c r="HV369" s="473">
        <v>0</v>
      </c>
      <c r="HW369" s="473">
        <v>0</v>
      </c>
      <c r="HX369" s="473">
        <v>0</v>
      </c>
      <c r="HY369" s="473">
        <v>0</v>
      </c>
      <c r="HZ369" s="473">
        <v>0</v>
      </c>
      <c r="IA369" s="473">
        <v>0</v>
      </c>
      <c r="IB369" s="473">
        <v>0</v>
      </c>
      <c r="IC369" s="473">
        <v>0</v>
      </c>
      <c r="ID369" s="473">
        <v>0</v>
      </c>
      <c r="IE369" s="473">
        <v>0</v>
      </c>
      <c r="IF369" s="473">
        <v>0</v>
      </c>
      <c r="IG369" s="473">
        <v>0</v>
      </c>
      <c r="IH369" s="473">
        <v>0</v>
      </c>
      <c r="II369" s="473">
        <v>0</v>
      </c>
      <c r="IJ369" s="473">
        <v>0</v>
      </c>
      <c r="IK369" s="473">
        <v>0</v>
      </c>
      <c r="IL369" s="473">
        <v>0</v>
      </c>
      <c r="IM369" s="473">
        <v>0</v>
      </c>
      <c r="IN369" s="473">
        <v>0</v>
      </c>
      <c r="IO369" s="473">
        <v>0</v>
      </c>
      <c r="IP369" s="473">
        <v>0</v>
      </c>
      <c r="IQ369" s="473">
        <v>0</v>
      </c>
      <c r="IR369" s="473">
        <v>0</v>
      </c>
      <c r="IS369" s="473">
        <v>0</v>
      </c>
      <c r="IT369" s="473">
        <v>0</v>
      </c>
      <c r="IU369" s="473">
        <v>0</v>
      </c>
      <c r="IV369" s="473">
        <v>0</v>
      </c>
      <c r="IW369" s="473">
        <v>0</v>
      </c>
      <c r="IX369" s="473">
        <v>0</v>
      </c>
      <c r="IY369" s="473">
        <v>0</v>
      </c>
      <c r="IZ369" s="473">
        <v>0</v>
      </c>
      <c r="JA369" s="473">
        <v>0</v>
      </c>
      <c r="JB369" s="473">
        <v>0</v>
      </c>
      <c r="JC369" s="473">
        <v>0</v>
      </c>
      <c r="JD369" s="473">
        <v>0</v>
      </c>
      <c r="JE369" s="473">
        <v>0</v>
      </c>
      <c r="JF369" s="473">
        <v>0</v>
      </c>
      <c r="JG369" s="473">
        <v>0</v>
      </c>
      <c r="JH369" s="473">
        <v>0</v>
      </c>
      <c r="JI369" s="467" t="s">
        <v>1416</v>
      </c>
      <c r="JJ369" s="467" t="s">
        <v>1416</v>
      </c>
      <c r="JK369" s="395"/>
      <c r="JL369" s="395"/>
      <c r="JM369" s="395"/>
      <c r="JN369" s="395"/>
      <c r="JO369" s="395"/>
      <c r="JP369" s="395"/>
      <c r="JQ369" s="395"/>
      <c r="JR369" s="395"/>
      <c r="JS369" s="395"/>
      <c r="JT369" s="395"/>
      <c r="JU369" s="395"/>
      <c r="JV369" s="395"/>
      <c r="JW369" s="395"/>
      <c r="JX369" s="395"/>
      <c r="JY369" s="395"/>
      <c r="JZ369" s="395"/>
      <c r="KA369" s="395"/>
      <c r="KB369" s="395"/>
      <c r="KC369" s="395"/>
      <c r="KD369" s="395"/>
      <c r="KE369" s="395"/>
      <c r="KF369" s="395"/>
      <c r="KG369" s="395"/>
      <c r="KH369" s="395"/>
      <c r="KI369" s="395"/>
      <c r="KJ369" s="395"/>
      <c r="KK369" s="395"/>
      <c r="KL369" s="395"/>
      <c r="KM369" s="395"/>
      <c r="KN369" s="395"/>
      <c r="KO369" s="395"/>
      <c r="KP369" s="395"/>
      <c r="KQ369" s="395"/>
      <c r="KR369" s="395"/>
      <c r="KS369" s="395"/>
      <c r="KT369" s="395"/>
      <c r="KU369" s="395"/>
      <c r="KV369" s="395"/>
      <c r="KW369" s="395"/>
      <c r="KX369" s="395"/>
      <c r="KY369" s="395"/>
      <c r="KZ369" s="395"/>
      <c r="LA369" s="395"/>
      <c r="LB369" s="395"/>
      <c r="LC369" s="395"/>
      <c r="LD369" s="395"/>
      <c r="LE369" s="395"/>
      <c r="LF369" s="395"/>
      <c r="LG369" s="395"/>
      <c r="LH369" s="395"/>
      <c r="LI369" s="395"/>
      <c r="LJ369" s="395"/>
      <c r="LK369" s="395"/>
      <c r="LL369" s="395"/>
      <c r="LM369" s="395"/>
      <c r="LN369" s="395"/>
      <c r="LO369" s="395"/>
      <c r="LP369" s="395"/>
      <c r="LQ369" s="395"/>
      <c r="LR369" s="395"/>
      <c r="LS369" s="395"/>
      <c r="LT369" s="395"/>
      <c r="LU369" s="395"/>
      <c r="LV369" s="395"/>
      <c r="LW369" s="395"/>
      <c r="LX369" s="395"/>
      <c r="LY369" s="395"/>
      <c r="LZ369" s="395"/>
      <c r="MA369" s="395"/>
      <c r="MB369" s="395"/>
      <c r="MC369" s="395"/>
      <c r="MD369" s="395"/>
      <c r="ME369" s="395"/>
      <c r="MF369" s="395"/>
      <c r="MG369" s="395"/>
      <c r="MH369" s="395"/>
      <c r="MI369" s="395"/>
      <c r="MJ369" s="395"/>
      <c r="MK369" s="395"/>
      <c r="ML369" s="395"/>
      <c r="MM369" s="395"/>
      <c r="MN369" s="395"/>
      <c r="MO369" s="395"/>
      <c r="MP369" s="395"/>
      <c r="MQ369" s="395"/>
      <c r="MR369" s="395"/>
      <c r="MS369" s="395"/>
      <c r="MT369" s="395"/>
      <c r="MU369" s="395"/>
      <c r="MV369" s="395"/>
      <c r="MW369" s="395"/>
      <c r="MX369" s="395"/>
      <c r="MY369" s="395"/>
      <c r="MZ369" s="395"/>
      <c r="NA369" s="395"/>
      <c r="NB369" s="395"/>
      <c r="NC369" s="395"/>
      <c r="ND369" s="395"/>
      <c r="NE369" s="395"/>
      <c r="NF369" s="395"/>
      <c r="NG369" s="489"/>
      <c r="NH369" s="475">
        <v>3.148588101710343</v>
      </c>
      <c r="NI369" s="475">
        <v>26.202550182433477</v>
      </c>
      <c r="NJ369" s="475">
        <v>3.3009252430218172</v>
      </c>
      <c r="NK369" s="475">
        <v>4636.6517759999997</v>
      </c>
      <c r="NL369" s="475">
        <v>19.846966159584927</v>
      </c>
      <c r="NM369" s="475">
        <v>0.20080100000000001</v>
      </c>
      <c r="NN369" s="475">
        <v>0.57730099999999995</v>
      </c>
      <c r="NO369" s="475">
        <v>5.8567000000000001E-2</v>
      </c>
      <c r="NP369" s="475">
        <v>4.3143594843270558E-2</v>
      </c>
      <c r="NQ369" s="475">
        <v>0.576905784172839</v>
      </c>
      <c r="NR369" s="475">
        <v>1.6378771604731095</v>
      </c>
      <c r="NS369" s="475">
        <v>0</v>
      </c>
      <c r="NT369" s="475">
        <v>14.743649450039836</v>
      </c>
      <c r="NU369" s="475">
        <v>0.56159144046050335</v>
      </c>
      <c r="NV369" s="475">
        <v>0</v>
      </c>
      <c r="NW369" s="475">
        <v>0.3016716306433429</v>
      </c>
      <c r="NX369" s="475">
        <v>0</v>
      </c>
      <c r="NY369" s="475">
        <v>0</v>
      </c>
      <c r="NZ369" s="475">
        <v>1.1023145041087627</v>
      </c>
      <c r="OA369" s="475">
        <v>2.0339999604341113E-2</v>
      </c>
      <c r="OB369" s="475">
        <v>0.19000000000000011</v>
      </c>
      <c r="OC369" s="475">
        <v>1.0266120078349454</v>
      </c>
      <c r="OD369" s="475">
        <v>1.1323774828178199E-13</v>
      </c>
      <c r="OE369" s="475">
        <v>9.1215089449416288E-13</v>
      </c>
      <c r="OF369" s="475">
        <v>0.11999999880790704</v>
      </c>
      <c r="OG369" s="475">
        <v>7.7756509184837369E-2</v>
      </c>
      <c r="OH369" s="475">
        <v>0.30948862003964495</v>
      </c>
      <c r="OI369" s="475">
        <v>0.12</v>
      </c>
      <c r="OJ369" s="475">
        <v>5.149999999999999E-2</v>
      </c>
      <c r="OK369" s="475">
        <v>6.5200499999999995E-2</v>
      </c>
      <c r="OL369" s="475">
        <v>0.61659829136570199</v>
      </c>
      <c r="OM369" s="475" t="s">
        <v>1395</v>
      </c>
      <c r="ON369" s="475">
        <v>1</v>
      </c>
      <c r="OO369" s="475">
        <v>358</v>
      </c>
      <c r="OP369" s="490"/>
      <c r="OQ369" s="491" t="s">
        <v>1395</v>
      </c>
      <c r="OR369" s="478" t="s">
        <v>1395</v>
      </c>
      <c r="OS369" s="479">
        <v>876828</v>
      </c>
      <c r="OT369" s="479">
        <v>2046</v>
      </c>
      <c r="OU369" s="479" t="s">
        <v>1395</v>
      </c>
      <c r="OV369" s="479" t="s">
        <v>1395</v>
      </c>
      <c r="OW369" s="479">
        <v>0</v>
      </c>
      <c r="OX369" s="479">
        <v>1</v>
      </c>
      <c r="OY369" s="480">
        <v>1</v>
      </c>
      <c r="OZ369" s="480">
        <v>0.60682945146165224</v>
      </c>
      <c r="PA369" s="481"/>
      <c r="PB369" s="482">
        <v>3.148588101710343</v>
      </c>
      <c r="PC369" s="483"/>
      <c r="PD369" s="478">
        <v>296.63598860722402</v>
      </c>
      <c r="PE369" s="479">
        <v>3.2339764273235858E-10</v>
      </c>
      <c r="PF369" s="479">
        <v>363.97914570776055</v>
      </c>
      <c r="PG369" s="480">
        <v>3.148588101710343</v>
      </c>
      <c r="PH369" s="483"/>
      <c r="PI369" s="478">
        <v>3.148588101710343</v>
      </c>
      <c r="PJ369" s="479">
        <v>191450</v>
      </c>
      <c r="PK369" s="479">
        <v>575</v>
      </c>
      <c r="PL369" s="479">
        <v>7.0542563821824888E-2</v>
      </c>
      <c r="PM369" s="484">
        <v>36</v>
      </c>
      <c r="PN369" s="479">
        <v>4284</v>
      </c>
      <c r="PO369" s="485">
        <v>2043</v>
      </c>
      <c r="PP369" s="479">
        <v>33</v>
      </c>
      <c r="PQ369" s="479">
        <v>0</v>
      </c>
      <c r="PR369" s="486" t="s">
        <v>2335</v>
      </c>
      <c r="PS369" s="486" t="s">
        <v>1595</v>
      </c>
      <c r="PT369" s="479">
        <v>1</v>
      </c>
      <c r="PU369" s="487" t="s">
        <v>2334</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row>
    <row r="370" spans="1:457" x14ac:dyDescent="0.35">
      <c r="A370" s="459" t="s">
        <v>2336</v>
      </c>
      <c r="B370" s="460">
        <v>3.2191306655321679</v>
      </c>
      <c r="C370" s="488">
        <f>NPV(About!A$94,'H2 Data'!AE$2:BH$2)/30*AB370+B370</f>
        <v>4.5392347231607673</v>
      </c>
      <c r="D370" s="462" t="s">
        <v>1592</v>
      </c>
      <c r="E370" s="463" t="s">
        <v>2336</v>
      </c>
      <c r="F370" s="463" t="s">
        <v>1391</v>
      </c>
      <c r="G370" s="463" t="s">
        <v>1593</v>
      </c>
      <c r="H370" s="463" t="s">
        <v>2290</v>
      </c>
      <c r="I370" s="463" t="s">
        <v>1595</v>
      </c>
      <c r="J370" s="464">
        <v>2047</v>
      </c>
      <c r="K370" s="465">
        <v>575</v>
      </c>
      <c r="L370" s="466">
        <v>0.95</v>
      </c>
      <c r="M370" s="466">
        <v>2.3300000000000001E-2</v>
      </c>
      <c r="N370" s="466">
        <v>0.25</v>
      </c>
      <c r="O370" s="471">
        <v>0.12</v>
      </c>
      <c r="P370" s="465">
        <v>1</v>
      </c>
      <c r="Q370" s="465">
        <v>2</v>
      </c>
      <c r="R370" s="465">
        <v>30</v>
      </c>
      <c r="S370" s="467" t="s">
        <v>1395</v>
      </c>
      <c r="T370" s="468">
        <v>59756</v>
      </c>
      <c r="U370" s="468">
        <v>589021</v>
      </c>
      <c r="V370" s="468">
        <v>204877</v>
      </c>
      <c r="W370" s="468">
        <v>40974</v>
      </c>
      <c r="X370" s="465">
        <v>0</v>
      </c>
      <c r="Y370" s="469" t="s">
        <v>2291</v>
      </c>
      <c r="Z370" s="470">
        <v>18.559999999999999</v>
      </c>
      <c r="AA370" s="469" t="s">
        <v>1397</v>
      </c>
      <c r="AB370" s="465">
        <v>8.9999999999999993E-3</v>
      </c>
      <c r="AC370" s="466">
        <v>0.7</v>
      </c>
      <c r="AD370" s="466">
        <v>0.7</v>
      </c>
      <c r="AE370" s="466">
        <v>0.7</v>
      </c>
      <c r="AF370" s="467" t="s">
        <v>1398</v>
      </c>
      <c r="AG370" s="465">
        <v>515</v>
      </c>
      <c r="AH370" s="465">
        <v>515</v>
      </c>
      <c r="AI370" s="465">
        <v>515</v>
      </c>
      <c r="AJ370" s="465">
        <v>30</v>
      </c>
      <c r="AK370" s="469" t="s">
        <v>1399</v>
      </c>
      <c r="AL370" s="466">
        <v>1</v>
      </c>
      <c r="AM370" s="466">
        <v>0</v>
      </c>
      <c r="AN370" s="469" t="s">
        <v>1400</v>
      </c>
      <c r="AO370" s="466"/>
      <c r="AP370" s="466"/>
      <c r="AQ370" s="466"/>
      <c r="AR370" s="466"/>
      <c r="AS370" s="466"/>
      <c r="AT370" s="466"/>
      <c r="AU370" s="466"/>
      <c r="AV370" s="466"/>
      <c r="AW370" s="466"/>
      <c r="AX370" s="466"/>
      <c r="AY370" s="466"/>
      <c r="AZ370" s="466"/>
      <c r="BA370" s="466"/>
      <c r="BB370" s="466"/>
      <c r="BC370" s="466"/>
      <c r="BD370" s="466"/>
      <c r="BE370" s="466"/>
      <c r="BF370" s="466"/>
      <c r="BG370" s="466"/>
      <c r="BH370" s="466"/>
      <c r="BI370" s="466"/>
      <c r="BJ370" s="466"/>
      <c r="BK370" s="466"/>
      <c r="BL370" s="466"/>
      <c r="BM370" s="466"/>
      <c r="BN370" s="466"/>
      <c r="BO370" s="466"/>
      <c r="BP370" s="466"/>
      <c r="BQ370" s="466"/>
      <c r="BR370" s="466"/>
      <c r="BS370" s="466"/>
      <c r="BT370" s="466"/>
      <c r="BU370" s="466"/>
      <c r="BV370" s="466"/>
      <c r="BW370" s="466"/>
      <c r="BX370" s="466"/>
      <c r="BY370" s="466"/>
      <c r="BZ370" s="466"/>
      <c r="CA370" s="466"/>
      <c r="CB370" s="466"/>
      <c r="CC370" s="466"/>
      <c r="CD370" s="466"/>
      <c r="CE370" s="466"/>
      <c r="CF370" s="466"/>
      <c r="CG370" s="466"/>
      <c r="CH370" s="466"/>
      <c r="CI370" s="466"/>
      <c r="CJ370" s="466"/>
      <c r="CK370" s="466"/>
      <c r="CL370" s="466"/>
      <c r="CM370" s="466"/>
      <c r="CN370" s="466"/>
      <c r="CO370" s="466"/>
      <c r="CP370" s="466"/>
      <c r="CQ370" s="466"/>
      <c r="CR370" s="466"/>
      <c r="CS370" s="466"/>
      <c r="CT370" s="466"/>
      <c r="CU370" s="466"/>
      <c r="CV370" s="466"/>
      <c r="CW370" s="466"/>
      <c r="CX370" s="466"/>
      <c r="CY370" s="466"/>
      <c r="CZ370" s="466"/>
      <c r="DA370" s="466"/>
      <c r="DB370" s="466"/>
      <c r="DC370" s="466"/>
      <c r="DD370" s="466"/>
      <c r="DE370" s="466"/>
      <c r="DF370" s="466"/>
      <c r="DG370" s="466"/>
      <c r="DH370" s="466"/>
      <c r="DI370" s="466"/>
      <c r="DJ370" s="466"/>
      <c r="DK370" s="466"/>
      <c r="DL370" s="466"/>
      <c r="DM370" s="466"/>
      <c r="DN370" s="466"/>
      <c r="DO370" s="466"/>
      <c r="DP370" s="466"/>
      <c r="DQ370" s="466"/>
      <c r="DR370" s="466"/>
      <c r="DS370" s="466"/>
      <c r="DT370" s="466"/>
      <c r="DU370" s="466"/>
      <c r="DV370" s="466"/>
      <c r="DW370" s="471"/>
      <c r="DX370" s="466"/>
      <c r="DY370" s="466"/>
      <c r="DZ370" s="466"/>
      <c r="EA370" s="466"/>
      <c r="EB370" s="466"/>
      <c r="EC370" s="466"/>
      <c r="ED370" s="466"/>
      <c r="EE370" s="466"/>
      <c r="EF370" s="466"/>
      <c r="EG370" s="466"/>
      <c r="EH370" s="466"/>
      <c r="EI370" s="466"/>
      <c r="EJ370" s="466"/>
      <c r="EK370" s="465"/>
      <c r="EL370" s="465"/>
      <c r="EM370" s="465"/>
      <c r="EN370" s="465"/>
      <c r="EO370" s="466"/>
      <c r="EP370" s="466"/>
      <c r="EQ370" s="466"/>
      <c r="ER370" s="465"/>
      <c r="ES370" s="465"/>
      <c r="ET370" s="465"/>
      <c r="EU370" s="465"/>
      <c r="EV370" s="465"/>
      <c r="EW370" s="467"/>
      <c r="EX370" s="467" t="s">
        <v>1401</v>
      </c>
      <c r="EY370" s="467">
        <v>0</v>
      </c>
      <c r="EZ370" s="467">
        <v>0</v>
      </c>
      <c r="FA370" s="467">
        <v>0</v>
      </c>
      <c r="FB370" s="469" t="s">
        <v>1402</v>
      </c>
      <c r="FC370" s="467">
        <v>62.117280000000001</v>
      </c>
      <c r="FD370" s="469" t="s">
        <v>2292</v>
      </c>
      <c r="FE370" s="467">
        <v>1589.991</v>
      </c>
      <c r="FF370" s="469" t="s">
        <v>1404</v>
      </c>
      <c r="FG370" s="467">
        <v>0</v>
      </c>
      <c r="FH370" s="469" t="s">
        <v>1405</v>
      </c>
      <c r="FI370" s="467">
        <v>0</v>
      </c>
      <c r="FJ370" s="469" t="s">
        <v>1405</v>
      </c>
      <c r="FK370" s="467">
        <v>0</v>
      </c>
      <c r="FL370" s="472">
        <v>0</v>
      </c>
      <c r="FM370" s="473">
        <v>0</v>
      </c>
      <c r="FN370" s="473">
        <v>0</v>
      </c>
      <c r="FO370" s="473">
        <v>0</v>
      </c>
      <c r="FP370" s="473">
        <v>0</v>
      </c>
      <c r="FQ370" s="473">
        <v>0</v>
      </c>
      <c r="FR370" s="473">
        <v>0</v>
      </c>
      <c r="FS370" s="473">
        <v>0</v>
      </c>
      <c r="FT370" s="473">
        <v>0</v>
      </c>
      <c r="FU370" s="473">
        <v>0</v>
      </c>
      <c r="FV370" s="473">
        <v>0</v>
      </c>
      <c r="FW370" s="473">
        <v>0</v>
      </c>
      <c r="FX370" s="473">
        <v>0</v>
      </c>
      <c r="FY370" s="473">
        <v>0</v>
      </c>
      <c r="FZ370" s="473">
        <v>0</v>
      </c>
      <c r="GA370" s="473">
        <v>0</v>
      </c>
      <c r="GB370" s="473">
        <v>0</v>
      </c>
      <c r="GC370" s="473">
        <v>0</v>
      </c>
      <c r="GD370" s="473">
        <v>0</v>
      </c>
      <c r="GE370" s="473">
        <v>0</v>
      </c>
      <c r="GF370" s="473">
        <v>0</v>
      </c>
      <c r="GG370" s="473">
        <v>0</v>
      </c>
      <c r="GH370" s="473">
        <v>0</v>
      </c>
      <c r="GI370" s="473">
        <v>0</v>
      </c>
      <c r="GJ370" s="473">
        <v>0</v>
      </c>
      <c r="GK370" s="473">
        <v>0</v>
      </c>
      <c r="GL370" s="473">
        <v>0</v>
      </c>
      <c r="GM370" s="473">
        <v>0</v>
      </c>
      <c r="GN370" s="473">
        <v>0</v>
      </c>
      <c r="GO370" s="473">
        <v>0</v>
      </c>
      <c r="GP370" s="473">
        <v>0</v>
      </c>
      <c r="GQ370" s="473">
        <v>0</v>
      </c>
      <c r="GR370" s="473">
        <v>0</v>
      </c>
      <c r="GS370" s="473">
        <v>0</v>
      </c>
      <c r="GT370" s="473">
        <v>0</v>
      </c>
      <c r="GU370" s="473">
        <v>0</v>
      </c>
      <c r="GV370" s="473">
        <v>0</v>
      </c>
      <c r="GW370" s="473">
        <v>0</v>
      </c>
      <c r="GX370" s="473">
        <v>0</v>
      </c>
      <c r="GY370" s="473">
        <v>0</v>
      </c>
      <c r="GZ370" s="473">
        <v>0</v>
      </c>
      <c r="HA370" s="473">
        <v>0</v>
      </c>
      <c r="HB370" s="473">
        <v>0</v>
      </c>
      <c r="HC370" s="473">
        <v>0</v>
      </c>
      <c r="HD370" s="473">
        <v>0</v>
      </c>
      <c r="HE370" s="473">
        <v>0</v>
      </c>
      <c r="HF370" s="473">
        <v>0</v>
      </c>
      <c r="HG370" s="473">
        <v>0</v>
      </c>
      <c r="HH370" s="473">
        <v>0</v>
      </c>
      <c r="HI370" s="473">
        <v>0</v>
      </c>
      <c r="HJ370" s="473">
        <v>0</v>
      </c>
      <c r="HK370" s="473">
        <v>0</v>
      </c>
      <c r="HL370" s="473">
        <v>0</v>
      </c>
      <c r="HM370" s="473">
        <v>0</v>
      </c>
      <c r="HN370" s="473">
        <v>0</v>
      </c>
      <c r="HO370" s="473">
        <v>0</v>
      </c>
      <c r="HP370" s="473">
        <v>0</v>
      </c>
      <c r="HQ370" s="473">
        <v>0</v>
      </c>
      <c r="HR370" s="473">
        <v>0</v>
      </c>
      <c r="HS370" s="473">
        <v>0</v>
      </c>
      <c r="HT370" s="473">
        <v>0</v>
      </c>
      <c r="HU370" s="473">
        <v>0</v>
      </c>
      <c r="HV370" s="473">
        <v>0</v>
      </c>
      <c r="HW370" s="473">
        <v>0</v>
      </c>
      <c r="HX370" s="473">
        <v>0</v>
      </c>
      <c r="HY370" s="473">
        <v>0</v>
      </c>
      <c r="HZ370" s="473">
        <v>0</v>
      </c>
      <c r="IA370" s="473">
        <v>0</v>
      </c>
      <c r="IB370" s="473">
        <v>0</v>
      </c>
      <c r="IC370" s="473">
        <v>0</v>
      </c>
      <c r="ID370" s="473">
        <v>0</v>
      </c>
      <c r="IE370" s="473">
        <v>0</v>
      </c>
      <c r="IF370" s="473">
        <v>0</v>
      </c>
      <c r="IG370" s="473">
        <v>0</v>
      </c>
      <c r="IH370" s="473">
        <v>0</v>
      </c>
      <c r="II370" s="473">
        <v>0</v>
      </c>
      <c r="IJ370" s="473">
        <v>0</v>
      </c>
      <c r="IK370" s="473">
        <v>0</v>
      </c>
      <c r="IL370" s="473">
        <v>0</v>
      </c>
      <c r="IM370" s="473">
        <v>0</v>
      </c>
      <c r="IN370" s="473">
        <v>0</v>
      </c>
      <c r="IO370" s="473">
        <v>0</v>
      </c>
      <c r="IP370" s="473">
        <v>0</v>
      </c>
      <c r="IQ370" s="473">
        <v>0</v>
      </c>
      <c r="IR370" s="473">
        <v>0</v>
      </c>
      <c r="IS370" s="473">
        <v>0</v>
      </c>
      <c r="IT370" s="473">
        <v>0</v>
      </c>
      <c r="IU370" s="473">
        <v>0</v>
      </c>
      <c r="IV370" s="473">
        <v>0</v>
      </c>
      <c r="IW370" s="473">
        <v>0</v>
      </c>
      <c r="IX370" s="473">
        <v>0</v>
      </c>
      <c r="IY370" s="473">
        <v>0</v>
      </c>
      <c r="IZ370" s="473">
        <v>0</v>
      </c>
      <c r="JA370" s="473">
        <v>0</v>
      </c>
      <c r="JB370" s="473">
        <v>0</v>
      </c>
      <c r="JC370" s="473">
        <v>0</v>
      </c>
      <c r="JD370" s="473">
        <v>0</v>
      </c>
      <c r="JE370" s="473">
        <v>0</v>
      </c>
      <c r="JF370" s="473">
        <v>0</v>
      </c>
      <c r="JG370" s="473">
        <v>0</v>
      </c>
      <c r="JH370" s="473">
        <v>0</v>
      </c>
      <c r="JI370" s="467" t="s">
        <v>1416</v>
      </c>
      <c r="JJ370" s="467" t="s">
        <v>1416</v>
      </c>
      <c r="JK370" s="395"/>
      <c r="JL370" s="395"/>
      <c r="JM370" s="395"/>
      <c r="JN370" s="395"/>
      <c r="JO370" s="395"/>
      <c r="JP370" s="395"/>
      <c r="JQ370" s="395"/>
      <c r="JR370" s="395"/>
      <c r="JS370" s="395"/>
      <c r="JT370" s="395"/>
      <c r="JU370" s="395"/>
      <c r="JV370" s="395"/>
      <c r="JW370" s="395"/>
      <c r="JX370" s="395"/>
      <c r="JY370" s="395"/>
      <c r="JZ370" s="395"/>
      <c r="KA370" s="395"/>
      <c r="KB370" s="395"/>
      <c r="KC370" s="395"/>
      <c r="KD370" s="395"/>
      <c r="KE370" s="395"/>
      <c r="KF370" s="395"/>
      <c r="KG370" s="395"/>
      <c r="KH370" s="395"/>
      <c r="KI370" s="395"/>
      <c r="KJ370" s="395"/>
      <c r="KK370" s="395"/>
      <c r="KL370" s="395"/>
      <c r="KM370" s="395"/>
      <c r="KN370" s="395"/>
      <c r="KO370" s="395"/>
      <c r="KP370" s="395"/>
      <c r="KQ370" s="395"/>
      <c r="KR370" s="395"/>
      <c r="KS370" s="395"/>
      <c r="KT370" s="395"/>
      <c r="KU370" s="395"/>
      <c r="KV370" s="395"/>
      <c r="KW370" s="395"/>
      <c r="KX370" s="395"/>
      <c r="KY370" s="395"/>
      <c r="KZ370" s="395"/>
      <c r="LA370" s="395"/>
      <c r="LB370" s="395"/>
      <c r="LC370" s="395"/>
      <c r="LD370" s="395"/>
      <c r="LE370" s="395"/>
      <c r="LF370" s="395"/>
      <c r="LG370" s="395"/>
      <c r="LH370" s="395"/>
      <c r="LI370" s="395"/>
      <c r="LJ370" s="395"/>
      <c r="LK370" s="395"/>
      <c r="LL370" s="395"/>
      <c r="LM370" s="395"/>
      <c r="LN370" s="395"/>
      <c r="LO370" s="395"/>
      <c r="LP370" s="395"/>
      <c r="LQ370" s="395"/>
      <c r="LR370" s="395"/>
      <c r="LS370" s="395"/>
      <c r="LT370" s="395"/>
      <c r="LU370" s="395"/>
      <c r="LV370" s="395"/>
      <c r="LW370" s="395"/>
      <c r="LX370" s="395"/>
      <c r="LY370" s="395"/>
      <c r="LZ370" s="395"/>
      <c r="MA370" s="395"/>
      <c r="MB370" s="395"/>
      <c r="MC370" s="395"/>
      <c r="MD370" s="395"/>
      <c r="ME370" s="395"/>
      <c r="MF370" s="395"/>
      <c r="MG370" s="395"/>
      <c r="MH370" s="395"/>
      <c r="MI370" s="395"/>
      <c r="MJ370" s="395"/>
      <c r="MK370" s="395"/>
      <c r="ML370" s="395"/>
      <c r="MM370" s="395"/>
      <c r="MN370" s="395"/>
      <c r="MO370" s="395"/>
      <c r="MP370" s="395"/>
      <c r="MQ370" s="395"/>
      <c r="MR370" s="395"/>
      <c r="MS370" s="395"/>
      <c r="MT370" s="395"/>
      <c r="MU370" s="395"/>
      <c r="MV370" s="395"/>
      <c r="MW370" s="395"/>
      <c r="MX370" s="395"/>
      <c r="MY370" s="395"/>
      <c r="MZ370" s="395"/>
      <c r="NA370" s="395"/>
      <c r="NB370" s="395"/>
      <c r="NC370" s="395"/>
      <c r="ND370" s="395"/>
      <c r="NE370" s="395"/>
      <c r="NF370" s="395"/>
      <c r="NG370" s="489"/>
      <c r="NH370" s="475">
        <v>3.2191306655321679</v>
      </c>
      <c r="NI370" s="475">
        <v>26.789605398558699</v>
      </c>
      <c r="NJ370" s="475">
        <v>3.3708510054037455</v>
      </c>
      <c r="NK370" s="475">
        <v>4637.074943999999</v>
      </c>
      <c r="NL370" s="475">
        <v>20.293814959961363</v>
      </c>
      <c r="NM370" s="475">
        <v>0.204877</v>
      </c>
      <c r="NN370" s="475">
        <v>0.58902100000000002</v>
      </c>
      <c r="NO370" s="475">
        <v>5.9755999999999997E-2</v>
      </c>
      <c r="NP370" s="475">
        <v>4.4019444869098125E-2</v>
      </c>
      <c r="NQ370" s="475">
        <v>0.5886173986155584</v>
      </c>
      <c r="NR370" s="475">
        <v>1.6711167779955465</v>
      </c>
      <c r="NS370" s="475">
        <v>0</v>
      </c>
      <c r="NT370" s="475">
        <v>15.05783235211906</v>
      </c>
      <c r="NU370" s="475">
        <v>0.57305638499585509</v>
      </c>
      <c r="NV370" s="475">
        <v>0</v>
      </c>
      <c r="NW370" s="475">
        <v>0.31330789978471618</v>
      </c>
      <c r="NX370" s="475">
        <v>0</v>
      </c>
      <c r="NY370" s="475">
        <v>0</v>
      </c>
      <c r="NZ370" s="475">
        <v>1.1481912567124359</v>
      </c>
      <c r="OA370" s="475">
        <v>2.0340000159551817E-2</v>
      </c>
      <c r="OB370" s="475">
        <v>0.19000000000000011</v>
      </c>
      <c r="OC370" s="475">
        <v>1.0525501587270552</v>
      </c>
      <c r="OD370" s="475">
        <v>1.0422717629506195E-13</v>
      </c>
      <c r="OE370" s="475">
        <v>8.3956907948722268E-13</v>
      </c>
      <c r="OF370" s="475">
        <v>0.11999999880790704</v>
      </c>
      <c r="OG370" s="475">
        <v>7.8061315417289737E-2</v>
      </c>
      <c r="OH370" s="475">
        <v>0.31181927401939818</v>
      </c>
      <c r="OI370" s="475">
        <v>0.12</v>
      </c>
      <c r="OJ370" s="475">
        <v>5.1499999999999997E-2</v>
      </c>
      <c r="OK370" s="475">
        <v>6.5200499999999995E-2</v>
      </c>
      <c r="OL370" s="475">
        <v>0.6043066749085565</v>
      </c>
      <c r="OM370" s="475" t="s">
        <v>1395</v>
      </c>
      <c r="ON370" s="475">
        <v>1</v>
      </c>
      <c r="OO370" s="475">
        <v>359</v>
      </c>
      <c r="OP370" s="490"/>
      <c r="OQ370" s="491" t="s">
        <v>1395</v>
      </c>
      <c r="OR370" s="478" t="s">
        <v>1395</v>
      </c>
      <c r="OS370" s="479">
        <v>894628</v>
      </c>
      <c r="OT370" s="479">
        <v>2047</v>
      </c>
      <c r="OU370" s="479" t="s">
        <v>1395</v>
      </c>
      <c r="OV370" s="479" t="s">
        <v>1395</v>
      </c>
      <c r="OW370" s="479">
        <v>0</v>
      </c>
      <c r="OX370" s="479">
        <v>1</v>
      </c>
      <c r="OY370" s="480">
        <v>1</v>
      </c>
      <c r="OZ370" s="480">
        <v>0.59473258979199017</v>
      </c>
      <c r="PA370" s="481"/>
      <c r="PB370" s="482">
        <v>3.2191306655321679</v>
      </c>
      <c r="PC370" s="483"/>
      <c r="PD370" s="478">
        <v>296.62456590087362</v>
      </c>
      <c r="PE370" s="479">
        <v>2.9173038929905264E-10</v>
      </c>
      <c r="PF370" s="479">
        <v>365.73627479202156</v>
      </c>
      <c r="PG370" s="480">
        <v>3.2191306655321679</v>
      </c>
      <c r="PH370" s="483"/>
      <c r="PI370" s="478">
        <v>3.2191306655321679</v>
      </c>
      <c r="PJ370" s="479">
        <v>192025</v>
      </c>
      <c r="PK370" s="479">
        <v>575</v>
      </c>
      <c r="PL370" s="479">
        <v>7.0716037137100063E-2</v>
      </c>
      <c r="PM370" s="484">
        <v>36</v>
      </c>
      <c r="PN370" s="479">
        <v>4248</v>
      </c>
      <c r="PO370" s="485">
        <v>2044</v>
      </c>
      <c r="PP370" s="479">
        <v>33</v>
      </c>
      <c r="PQ370" s="479">
        <v>0</v>
      </c>
      <c r="PR370" s="486" t="s">
        <v>2337</v>
      </c>
      <c r="PS370" s="486" t="s">
        <v>1595</v>
      </c>
      <c r="PT370" s="479">
        <v>1</v>
      </c>
      <c r="PU370" s="487" t="s">
        <v>2336</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row>
    <row r="371" spans="1:457" x14ac:dyDescent="0.35">
      <c r="A371" s="459" t="s">
        <v>2338</v>
      </c>
      <c r="B371" s="460">
        <v>3.2898467026692679</v>
      </c>
      <c r="C371" s="488">
        <f>NPV(About!A$94,'H2 Data'!AE$2:BH$2)/30*AB371+B371</f>
        <v>4.6099507602978678</v>
      </c>
      <c r="D371" s="462" t="s">
        <v>1592</v>
      </c>
      <c r="E371" s="463" t="s">
        <v>2338</v>
      </c>
      <c r="F371" s="463" t="s">
        <v>1391</v>
      </c>
      <c r="G371" s="463" t="s">
        <v>1593</v>
      </c>
      <c r="H371" s="463" t="s">
        <v>2290</v>
      </c>
      <c r="I371" s="463" t="s">
        <v>1595</v>
      </c>
      <c r="J371" s="464">
        <v>2048</v>
      </c>
      <c r="K371" s="465">
        <v>575</v>
      </c>
      <c r="L371" s="466">
        <v>0.95</v>
      </c>
      <c r="M371" s="466">
        <v>2.3300000000000001E-2</v>
      </c>
      <c r="N371" s="466">
        <v>0.25</v>
      </c>
      <c r="O371" s="471">
        <v>0.12</v>
      </c>
      <c r="P371" s="465">
        <v>1</v>
      </c>
      <c r="Q371" s="465">
        <v>2</v>
      </c>
      <c r="R371" s="465">
        <v>30</v>
      </c>
      <c r="S371" s="467" t="s">
        <v>1395</v>
      </c>
      <c r="T371" s="468">
        <v>60969</v>
      </c>
      <c r="U371" s="468">
        <v>600978</v>
      </c>
      <c r="V371" s="468">
        <v>209036.00000000003</v>
      </c>
      <c r="W371" s="468">
        <v>41806</v>
      </c>
      <c r="X371" s="465">
        <v>0</v>
      </c>
      <c r="Y371" s="469" t="s">
        <v>2291</v>
      </c>
      <c r="Z371" s="470">
        <v>18.559999999999999</v>
      </c>
      <c r="AA371" s="469" t="s">
        <v>1397</v>
      </c>
      <c r="AB371" s="465">
        <v>8.9999999999999993E-3</v>
      </c>
      <c r="AC371" s="466">
        <v>0.7</v>
      </c>
      <c r="AD371" s="466">
        <v>0.7</v>
      </c>
      <c r="AE371" s="466">
        <v>0.7</v>
      </c>
      <c r="AF371" s="467" t="s">
        <v>1398</v>
      </c>
      <c r="AG371" s="465">
        <v>515</v>
      </c>
      <c r="AH371" s="465">
        <v>515</v>
      </c>
      <c r="AI371" s="465">
        <v>515</v>
      </c>
      <c r="AJ371" s="465">
        <v>30</v>
      </c>
      <c r="AK371" s="469" t="s">
        <v>1399</v>
      </c>
      <c r="AL371" s="466">
        <v>1</v>
      </c>
      <c r="AM371" s="466">
        <v>0</v>
      </c>
      <c r="AN371" s="469" t="s">
        <v>1400</v>
      </c>
      <c r="AO371" s="466"/>
      <c r="AP371" s="466"/>
      <c r="AQ371" s="466"/>
      <c r="AR371" s="466"/>
      <c r="AS371" s="466"/>
      <c r="AT371" s="466"/>
      <c r="AU371" s="466"/>
      <c r="AV371" s="466"/>
      <c r="AW371" s="466"/>
      <c r="AX371" s="466"/>
      <c r="AY371" s="466"/>
      <c r="AZ371" s="466"/>
      <c r="BA371" s="466"/>
      <c r="BB371" s="466"/>
      <c r="BC371" s="466"/>
      <c r="BD371" s="466"/>
      <c r="BE371" s="466"/>
      <c r="BF371" s="466"/>
      <c r="BG371" s="466"/>
      <c r="BH371" s="466"/>
      <c r="BI371" s="466"/>
      <c r="BJ371" s="466"/>
      <c r="BK371" s="466"/>
      <c r="BL371" s="466"/>
      <c r="BM371" s="466"/>
      <c r="BN371" s="466"/>
      <c r="BO371" s="466"/>
      <c r="BP371" s="466"/>
      <c r="BQ371" s="466"/>
      <c r="BR371" s="466"/>
      <c r="BS371" s="466"/>
      <c r="BT371" s="466"/>
      <c r="BU371" s="466"/>
      <c r="BV371" s="466"/>
      <c r="BW371" s="466"/>
      <c r="BX371" s="466"/>
      <c r="BY371" s="466"/>
      <c r="BZ371" s="466"/>
      <c r="CA371" s="466"/>
      <c r="CB371" s="466"/>
      <c r="CC371" s="466"/>
      <c r="CD371" s="466"/>
      <c r="CE371" s="466"/>
      <c r="CF371" s="466"/>
      <c r="CG371" s="466"/>
      <c r="CH371" s="466"/>
      <c r="CI371" s="466"/>
      <c r="CJ371" s="466"/>
      <c r="CK371" s="466"/>
      <c r="CL371" s="466"/>
      <c r="CM371" s="466"/>
      <c r="CN371" s="466"/>
      <c r="CO371" s="466"/>
      <c r="CP371" s="466"/>
      <c r="CQ371" s="466"/>
      <c r="CR371" s="466"/>
      <c r="CS371" s="466"/>
      <c r="CT371" s="466"/>
      <c r="CU371" s="466"/>
      <c r="CV371" s="466"/>
      <c r="CW371" s="466"/>
      <c r="CX371" s="466"/>
      <c r="CY371" s="466"/>
      <c r="CZ371" s="466"/>
      <c r="DA371" s="466"/>
      <c r="DB371" s="466"/>
      <c r="DC371" s="466"/>
      <c r="DD371" s="466"/>
      <c r="DE371" s="466"/>
      <c r="DF371" s="466"/>
      <c r="DG371" s="466"/>
      <c r="DH371" s="466"/>
      <c r="DI371" s="466"/>
      <c r="DJ371" s="466"/>
      <c r="DK371" s="466"/>
      <c r="DL371" s="466"/>
      <c r="DM371" s="466"/>
      <c r="DN371" s="466"/>
      <c r="DO371" s="466"/>
      <c r="DP371" s="466"/>
      <c r="DQ371" s="466"/>
      <c r="DR371" s="466"/>
      <c r="DS371" s="466"/>
      <c r="DT371" s="466"/>
      <c r="DU371" s="466"/>
      <c r="DV371" s="466"/>
      <c r="DW371" s="471"/>
      <c r="DX371" s="466"/>
      <c r="DY371" s="466"/>
      <c r="DZ371" s="466"/>
      <c r="EA371" s="466"/>
      <c r="EB371" s="466"/>
      <c r="EC371" s="466"/>
      <c r="ED371" s="466"/>
      <c r="EE371" s="466"/>
      <c r="EF371" s="466"/>
      <c r="EG371" s="466"/>
      <c r="EH371" s="466"/>
      <c r="EI371" s="466"/>
      <c r="EJ371" s="466"/>
      <c r="EK371" s="465"/>
      <c r="EL371" s="465"/>
      <c r="EM371" s="465"/>
      <c r="EN371" s="465"/>
      <c r="EO371" s="466"/>
      <c r="EP371" s="466"/>
      <c r="EQ371" s="466"/>
      <c r="ER371" s="465"/>
      <c r="ES371" s="465"/>
      <c r="ET371" s="465"/>
      <c r="EU371" s="465"/>
      <c r="EV371" s="465"/>
      <c r="EW371" s="467"/>
      <c r="EX371" s="467" t="s">
        <v>1401</v>
      </c>
      <c r="EY371" s="467">
        <v>0</v>
      </c>
      <c r="EZ371" s="467">
        <v>0</v>
      </c>
      <c r="FA371" s="467">
        <v>0</v>
      </c>
      <c r="FB371" s="469" t="s">
        <v>1402</v>
      </c>
      <c r="FC371" s="467">
        <v>62.117280000000001</v>
      </c>
      <c r="FD371" s="469" t="s">
        <v>2292</v>
      </c>
      <c r="FE371" s="467">
        <v>1589.991</v>
      </c>
      <c r="FF371" s="469" t="s">
        <v>1404</v>
      </c>
      <c r="FG371" s="467">
        <v>0</v>
      </c>
      <c r="FH371" s="469" t="s">
        <v>1405</v>
      </c>
      <c r="FI371" s="467">
        <v>0</v>
      </c>
      <c r="FJ371" s="469" t="s">
        <v>1405</v>
      </c>
      <c r="FK371" s="467">
        <v>0</v>
      </c>
      <c r="FL371" s="472">
        <v>0</v>
      </c>
      <c r="FM371" s="473">
        <v>0</v>
      </c>
      <c r="FN371" s="473">
        <v>0</v>
      </c>
      <c r="FO371" s="473">
        <v>0</v>
      </c>
      <c r="FP371" s="473">
        <v>0</v>
      </c>
      <c r="FQ371" s="473">
        <v>0</v>
      </c>
      <c r="FR371" s="473">
        <v>0</v>
      </c>
      <c r="FS371" s="473">
        <v>0</v>
      </c>
      <c r="FT371" s="473">
        <v>0</v>
      </c>
      <c r="FU371" s="473">
        <v>0</v>
      </c>
      <c r="FV371" s="473">
        <v>0</v>
      </c>
      <c r="FW371" s="473">
        <v>0</v>
      </c>
      <c r="FX371" s="473">
        <v>0</v>
      </c>
      <c r="FY371" s="473">
        <v>0</v>
      </c>
      <c r="FZ371" s="473">
        <v>0</v>
      </c>
      <c r="GA371" s="473">
        <v>0</v>
      </c>
      <c r="GB371" s="473">
        <v>0</v>
      </c>
      <c r="GC371" s="473">
        <v>0</v>
      </c>
      <c r="GD371" s="473">
        <v>0</v>
      </c>
      <c r="GE371" s="473">
        <v>0</v>
      </c>
      <c r="GF371" s="473">
        <v>0</v>
      </c>
      <c r="GG371" s="473">
        <v>0</v>
      </c>
      <c r="GH371" s="473">
        <v>0</v>
      </c>
      <c r="GI371" s="473">
        <v>0</v>
      </c>
      <c r="GJ371" s="473">
        <v>0</v>
      </c>
      <c r="GK371" s="473">
        <v>0</v>
      </c>
      <c r="GL371" s="473">
        <v>0</v>
      </c>
      <c r="GM371" s="473">
        <v>0</v>
      </c>
      <c r="GN371" s="473">
        <v>0</v>
      </c>
      <c r="GO371" s="473">
        <v>0</v>
      </c>
      <c r="GP371" s="473">
        <v>0</v>
      </c>
      <c r="GQ371" s="473">
        <v>0</v>
      </c>
      <c r="GR371" s="473">
        <v>0</v>
      </c>
      <c r="GS371" s="473">
        <v>0</v>
      </c>
      <c r="GT371" s="473">
        <v>0</v>
      </c>
      <c r="GU371" s="473">
        <v>0</v>
      </c>
      <c r="GV371" s="473">
        <v>0</v>
      </c>
      <c r="GW371" s="473">
        <v>0</v>
      </c>
      <c r="GX371" s="473">
        <v>0</v>
      </c>
      <c r="GY371" s="473">
        <v>0</v>
      </c>
      <c r="GZ371" s="473">
        <v>0</v>
      </c>
      <c r="HA371" s="473">
        <v>0</v>
      </c>
      <c r="HB371" s="473">
        <v>0</v>
      </c>
      <c r="HC371" s="473">
        <v>0</v>
      </c>
      <c r="HD371" s="473">
        <v>0</v>
      </c>
      <c r="HE371" s="473">
        <v>0</v>
      </c>
      <c r="HF371" s="473">
        <v>0</v>
      </c>
      <c r="HG371" s="473">
        <v>0</v>
      </c>
      <c r="HH371" s="473">
        <v>0</v>
      </c>
      <c r="HI371" s="473">
        <v>0</v>
      </c>
      <c r="HJ371" s="473">
        <v>0</v>
      </c>
      <c r="HK371" s="473">
        <v>0</v>
      </c>
      <c r="HL371" s="473">
        <v>0</v>
      </c>
      <c r="HM371" s="473">
        <v>0</v>
      </c>
      <c r="HN371" s="473">
        <v>0</v>
      </c>
      <c r="HO371" s="473">
        <v>0</v>
      </c>
      <c r="HP371" s="473">
        <v>0</v>
      </c>
      <c r="HQ371" s="473">
        <v>0</v>
      </c>
      <c r="HR371" s="473">
        <v>0</v>
      </c>
      <c r="HS371" s="473">
        <v>0</v>
      </c>
      <c r="HT371" s="473">
        <v>0</v>
      </c>
      <c r="HU371" s="473">
        <v>0</v>
      </c>
      <c r="HV371" s="473">
        <v>0</v>
      </c>
      <c r="HW371" s="473">
        <v>0</v>
      </c>
      <c r="HX371" s="473">
        <v>0</v>
      </c>
      <c r="HY371" s="473">
        <v>0</v>
      </c>
      <c r="HZ371" s="473">
        <v>0</v>
      </c>
      <c r="IA371" s="473">
        <v>0</v>
      </c>
      <c r="IB371" s="473">
        <v>0</v>
      </c>
      <c r="IC371" s="473">
        <v>0</v>
      </c>
      <c r="ID371" s="473">
        <v>0</v>
      </c>
      <c r="IE371" s="473">
        <v>0</v>
      </c>
      <c r="IF371" s="473">
        <v>0</v>
      </c>
      <c r="IG371" s="473">
        <v>0</v>
      </c>
      <c r="IH371" s="473">
        <v>0</v>
      </c>
      <c r="II371" s="473">
        <v>0</v>
      </c>
      <c r="IJ371" s="473">
        <v>0</v>
      </c>
      <c r="IK371" s="473">
        <v>0</v>
      </c>
      <c r="IL371" s="473">
        <v>0</v>
      </c>
      <c r="IM371" s="473">
        <v>0</v>
      </c>
      <c r="IN371" s="473">
        <v>0</v>
      </c>
      <c r="IO371" s="473">
        <v>0</v>
      </c>
      <c r="IP371" s="473">
        <v>0</v>
      </c>
      <c r="IQ371" s="473">
        <v>0</v>
      </c>
      <c r="IR371" s="473">
        <v>0</v>
      </c>
      <c r="IS371" s="473">
        <v>0</v>
      </c>
      <c r="IT371" s="473">
        <v>0</v>
      </c>
      <c r="IU371" s="473">
        <v>0</v>
      </c>
      <c r="IV371" s="473">
        <v>0</v>
      </c>
      <c r="IW371" s="473">
        <v>0</v>
      </c>
      <c r="IX371" s="473">
        <v>0</v>
      </c>
      <c r="IY371" s="473">
        <v>0</v>
      </c>
      <c r="IZ371" s="473">
        <v>0</v>
      </c>
      <c r="JA371" s="473">
        <v>0</v>
      </c>
      <c r="JB371" s="473">
        <v>0</v>
      </c>
      <c r="JC371" s="473">
        <v>0</v>
      </c>
      <c r="JD371" s="473">
        <v>0</v>
      </c>
      <c r="JE371" s="473">
        <v>0</v>
      </c>
      <c r="JF371" s="473">
        <v>0</v>
      </c>
      <c r="JG371" s="473">
        <v>0</v>
      </c>
      <c r="JH371" s="473">
        <v>0</v>
      </c>
      <c r="JI371" s="467" t="s">
        <v>1416</v>
      </c>
      <c r="JJ371" s="467" t="s">
        <v>1416</v>
      </c>
      <c r="JK371" s="395"/>
      <c r="JL371" s="395"/>
      <c r="JM371" s="395"/>
      <c r="JN371" s="395"/>
      <c r="JO371" s="395"/>
      <c r="JP371" s="395"/>
      <c r="JQ371" s="395"/>
      <c r="JR371" s="395"/>
      <c r="JS371" s="395"/>
      <c r="JT371" s="395"/>
      <c r="JU371" s="395"/>
      <c r="JV371" s="395"/>
      <c r="JW371" s="395"/>
      <c r="JX371" s="395"/>
      <c r="JY371" s="395"/>
      <c r="JZ371" s="395"/>
      <c r="KA371" s="395"/>
      <c r="KB371" s="395"/>
      <c r="KC371" s="395"/>
      <c r="KD371" s="395"/>
      <c r="KE371" s="395"/>
      <c r="KF371" s="395"/>
      <c r="KG371" s="395"/>
      <c r="KH371" s="395"/>
      <c r="KI371" s="395"/>
      <c r="KJ371" s="395"/>
      <c r="KK371" s="395"/>
      <c r="KL371" s="395"/>
      <c r="KM371" s="395"/>
      <c r="KN371" s="395"/>
      <c r="KO371" s="395"/>
      <c r="KP371" s="395"/>
      <c r="KQ371" s="395"/>
      <c r="KR371" s="395"/>
      <c r="KS371" s="395"/>
      <c r="KT371" s="395"/>
      <c r="KU371" s="395"/>
      <c r="KV371" s="395"/>
      <c r="KW371" s="395"/>
      <c r="KX371" s="395"/>
      <c r="KY371" s="395"/>
      <c r="KZ371" s="395"/>
      <c r="LA371" s="395"/>
      <c r="LB371" s="395"/>
      <c r="LC371" s="395"/>
      <c r="LD371" s="395"/>
      <c r="LE371" s="395"/>
      <c r="LF371" s="395"/>
      <c r="LG371" s="395"/>
      <c r="LH371" s="395"/>
      <c r="LI371" s="395"/>
      <c r="LJ371" s="395"/>
      <c r="LK371" s="395"/>
      <c r="LL371" s="395"/>
      <c r="LM371" s="395"/>
      <c r="LN371" s="395"/>
      <c r="LO371" s="395"/>
      <c r="LP371" s="395"/>
      <c r="LQ371" s="395"/>
      <c r="LR371" s="395"/>
      <c r="LS371" s="395"/>
      <c r="LT371" s="395"/>
      <c r="LU371" s="395"/>
      <c r="LV371" s="395"/>
      <c r="LW371" s="395"/>
      <c r="LX371" s="395"/>
      <c r="LY371" s="395"/>
      <c r="LZ371" s="395"/>
      <c r="MA371" s="395"/>
      <c r="MB371" s="395"/>
      <c r="MC371" s="395"/>
      <c r="MD371" s="395"/>
      <c r="ME371" s="395"/>
      <c r="MF371" s="395"/>
      <c r="MG371" s="395"/>
      <c r="MH371" s="395"/>
      <c r="MI371" s="395"/>
      <c r="MJ371" s="395"/>
      <c r="MK371" s="395"/>
      <c r="ML371" s="395"/>
      <c r="MM371" s="395"/>
      <c r="MN371" s="395"/>
      <c r="MO371" s="395"/>
      <c r="MP371" s="395"/>
      <c r="MQ371" s="395"/>
      <c r="MR371" s="395"/>
      <c r="MS371" s="395"/>
      <c r="MT371" s="395"/>
      <c r="MU371" s="395"/>
      <c r="MV371" s="395"/>
      <c r="MW371" s="395"/>
      <c r="MX371" s="395"/>
      <c r="MY371" s="395"/>
      <c r="MZ371" s="395"/>
      <c r="NA371" s="395"/>
      <c r="NB371" s="395"/>
      <c r="NC371" s="395"/>
      <c r="ND371" s="395"/>
      <c r="NE371" s="395"/>
      <c r="NF371" s="395"/>
      <c r="NG371" s="489"/>
      <c r="NH371" s="475">
        <v>3.2898467026692679</v>
      </c>
      <c r="NI371" s="475">
        <v>27.378104259613643</v>
      </c>
      <c r="NJ371" s="475">
        <v>3.4414466210368531</v>
      </c>
      <c r="NK371" s="475">
        <v>4637.074943999999</v>
      </c>
      <c r="NL371" s="475">
        <v>20.739312532230073</v>
      </c>
      <c r="NM371" s="475">
        <v>0.20903600000000003</v>
      </c>
      <c r="NN371" s="475">
        <v>0.60097800000000001</v>
      </c>
      <c r="NO371" s="475">
        <v>6.0969000000000002E-2</v>
      </c>
      <c r="NP371" s="475">
        <v>4.4913028207052737E-2</v>
      </c>
      <c r="NQ371" s="475">
        <v>0.6005662103128141</v>
      </c>
      <c r="NR371" s="475">
        <v>1.7050497388571988</v>
      </c>
      <c r="NS371" s="475">
        <v>0</v>
      </c>
      <c r="NT371" s="475">
        <v>15.373562114126312</v>
      </c>
      <c r="NU371" s="475">
        <v>0.58468378339714167</v>
      </c>
      <c r="NV371" s="475">
        <v>0</v>
      </c>
      <c r="NW371" s="475">
        <v>0.32412810325195607</v>
      </c>
      <c r="NX371" s="475">
        <v>0</v>
      </c>
      <c r="NY371" s="475">
        <v>0</v>
      </c>
      <c r="NZ371" s="475">
        <v>1.190513525870549</v>
      </c>
      <c r="OA371" s="475">
        <v>2.0340000025518452E-2</v>
      </c>
      <c r="OB371" s="475">
        <v>0.19000000000000011</v>
      </c>
      <c r="OC371" s="475">
        <v>1.0779984947246732</v>
      </c>
      <c r="OD371" s="475">
        <v>9.5659797461539328E-14</v>
      </c>
      <c r="OE371" s="475">
        <v>7.7055726686249858E-13</v>
      </c>
      <c r="OF371" s="475">
        <v>0.11999999880790704</v>
      </c>
      <c r="OG371" s="475">
        <v>7.8305479884147655E-2</v>
      </c>
      <c r="OH371" s="475">
        <v>0.31318611010123043</v>
      </c>
      <c r="OI371" s="475">
        <v>0.12</v>
      </c>
      <c r="OJ371" s="475">
        <v>5.1499999999999997E-2</v>
      </c>
      <c r="OK371" s="475">
        <v>6.5200499999999995E-2</v>
      </c>
      <c r="OL371" s="475">
        <v>0.59222743616506268</v>
      </c>
      <c r="OM371" s="475" t="s">
        <v>1395</v>
      </c>
      <c r="ON371" s="475">
        <v>1</v>
      </c>
      <c r="OO371" s="475">
        <v>360</v>
      </c>
      <c r="OP371" s="490"/>
      <c r="OQ371" s="491" t="s">
        <v>1395</v>
      </c>
      <c r="OR371" s="478" t="s">
        <v>1395</v>
      </c>
      <c r="OS371" s="479">
        <v>912789</v>
      </c>
      <c r="OT371" s="479">
        <v>2048</v>
      </c>
      <c r="OU371" s="479" t="s">
        <v>1395</v>
      </c>
      <c r="OV371" s="479" t="s">
        <v>1395</v>
      </c>
      <c r="OW371" s="479">
        <v>0</v>
      </c>
      <c r="OX371" s="479">
        <v>1</v>
      </c>
      <c r="OY371" s="480">
        <v>1</v>
      </c>
      <c r="OZ371" s="480">
        <v>0.58287687399761434</v>
      </c>
      <c r="PA371" s="481"/>
      <c r="PB371" s="482">
        <v>3.2898467026692679</v>
      </c>
      <c r="PC371" s="483"/>
      <c r="PD371" s="478">
        <v>296.596516694179</v>
      </c>
      <c r="PE371" s="479">
        <v>2.6239846387909296E-10</v>
      </c>
      <c r="PF371" s="479">
        <v>367.09166371433929</v>
      </c>
      <c r="PG371" s="480">
        <v>3.2898467026692679</v>
      </c>
      <c r="PH371" s="483"/>
      <c r="PI371" s="478">
        <v>3.2898467026692679</v>
      </c>
      <c r="PJ371" s="479">
        <v>192600</v>
      </c>
      <c r="PK371" s="479">
        <v>575</v>
      </c>
      <c r="PL371" s="479">
        <v>7.0886856519309482E-2</v>
      </c>
      <c r="PM371" s="484">
        <v>36</v>
      </c>
      <c r="PN371" s="479">
        <v>4212</v>
      </c>
      <c r="PO371" s="485">
        <v>2045</v>
      </c>
      <c r="PP371" s="479">
        <v>33</v>
      </c>
      <c r="PQ371" s="479">
        <v>0</v>
      </c>
      <c r="PR371" s="486" t="s">
        <v>2339</v>
      </c>
      <c r="PS371" s="486" t="s">
        <v>1595</v>
      </c>
      <c r="PT371" s="479">
        <v>1</v>
      </c>
      <c r="PU371" s="487" t="s">
        <v>2338</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row>
    <row r="372" spans="1:457" x14ac:dyDescent="0.35">
      <c r="A372" s="459" t="s">
        <v>2340</v>
      </c>
      <c r="B372" s="460">
        <v>3.3607335591885774</v>
      </c>
      <c r="C372" s="488">
        <f>NPV(About!A$94,'H2 Data'!AE$2:BH$2)/30*AB372+B372</f>
        <v>4.6808376168171772</v>
      </c>
      <c r="D372" s="462" t="s">
        <v>1592</v>
      </c>
      <c r="E372" s="463" t="s">
        <v>2340</v>
      </c>
      <c r="F372" s="463" t="s">
        <v>1391</v>
      </c>
      <c r="G372" s="463" t="s">
        <v>1593</v>
      </c>
      <c r="H372" s="463" t="s">
        <v>2290</v>
      </c>
      <c r="I372" s="463" t="s">
        <v>1595</v>
      </c>
      <c r="J372" s="464">
        <v>2049</v>
      </c>
      <c r="K372" s="465">
        <v>575</v>
      </c>
      <c r="L372" s="466">
        <v>0.95</v>
      </c>
      <c r="M372" s="466">
        <v>2.3300000000000001E-2</v>
      </c>
      <c r="N372" s="466">
        <v>0.25</v>
      </c>
      <c r="O372" s="471">
        <v>0.12</v>
      </c>
      <c r="P372" s="465">
        <v>1</v>
      </c>
      <c r="Q372" s="465">
        <v>2</v>
      </c>
      <c r="R372" s="465">
        <v>30</v>
      </c>
      <c r="S372" s="467" t="s">
        <v>1395</v>
      </c>
      <c r="T372" s="468">
        <v>62206</v>
      </c>
      <c r="U372" s="468">
        <v>613178</v>
      </c>
      <c r="V372" s="468">
        <v>213279.00000000003</v>
      </c>
      <c r="W372" s="468">
        <v>42655</v>
      </c>
      <c r="X372" s="465">
        <v>0</v>
      </c>
      <c r="Y372" s="469" t="s">
        <v>2291</v>
      </c>
      <c r="Z372" s="470">
        <v>18.559999999999999</v>
      </c>
      <c r="AA372" s="469" t="s">
        <v>1397</v>
      </c>
      <c r="AB372" s="465">
        <v>8.9999999999999993E-3</v>
      </c>
      <c r="AC372" s="466">
        <v>0.7</v>
      </c>
      <c r="AD372" s="466">
        <v>0.7</v>
      </c>
      <c r="AE372" s="466">
        <v>0.7</v>
      </c>
      <c r="AF372" s="467" t="s">
        <v>1398</v>
      </c>
      <c r="AG372" s="465">
        <v>515</v>
      </c>
      <c r="AH372" s="465">
        <v>515</v>
      </c>
      <c r="AI372" s="465">
        <v>515</v>
      </c>
      <c r="AJ372" s="465">
        <v>30</v>
      </c>
      <c r="AK372" s="469" t="s">
        <v>1399</v>
      </c>
      <c r="AL372" s="466">
        <v>1</v>
      </c>
      <c r="AM372" s="466">
        <v>0</v>
      </c>
      <c r="AN372" s="469" t="s">
        <v>1400</v>
      </c>
      <c r="AO372" s="466"/>
      <c r="AP372" s="466"/>
      <c r="AQ372" s="466"/>
      <c r="AR372" s="466"/>
      <c r="AS372" s="466"/>
      <c r="AT372" s="466"/>
      <c r="AU372" s="466"/>
      <c r="AV372" s="466"/>
      <c r="AW372" s="466"/>
      <c r="AX372" s="466"/>
      <c r="AY372" s="466"/>
      <c r="AZ372" s="466"/>
      <c r="BA372" s="466"/>
      <c r="BB372" s="466"/>
      <c r="BC372" s="466"/>
      <c r="BD372" s="466"/>
      <c r="BE372" s="466"/>
      <c r="BF372" s="466"/>
      <c r="BG372" s="466"/>
      <c r="BH372" s="466"/>
      <c r="BI372" s="466"/>
      <c r="BJ372" s="466"/>
      <c r="BK372" s="466"/>
      <c r="BL372" s="466"/>
      <c r="BM372" s="466"/>
      <c r="BN372" s="466"/>
      <c r="BO372" s="466"/>
      <c r="BP372" s="466"/>
      <c r="BQ372" s="466"/>
      <c r="BR372" s="466"/>
      <c r="BS372" s="466"/>
      <c r="BT372" s="466"/>
      <c r="BU372" s="466"/>
      <c r="BV372" s="466"/>
      <c r="BW372" s="466"/>
      <c r="BX372" s="466"/>
      <c r="BY372" s="466"/>
      <c r="BZ372" s="466"/>
      <c r="CA372" s="466"/>
      <c r="CB372" s="466"/>
      <c r="CC372" s="466"/>
      <c r="CD372" s="466"/>
      <c r="CE372" s="466"/>
      <c r="CF372" s="466"/>
      <c r="CG372" s="466"/>
      <c r="CH372" s="466"/>
      <c r="CI372" s="466"/>
      <c r="CJ372" s="466"/>
      <c r="CK372" s="466"/>
      <c r="CL372" s="466"/>
      <c r="CM372" s="466"/>
      <c r="CN372" s="466"/>
      <c r="CO372" s="466"/>
      <c r="CP372" s="466"/>
      <c r="CQ372" s="466"/>
      <c r="CR372" s="466"/>
      <c r="CS372" s="466"/>
      <c r="CT372" s="466"/>
      <c r="CU372" s="466"/>
      <c r="CV372" s="466"/>
      <c r="CW372" s="466"/>
      <c r="CX372" s="466"/>
      <c r="CY372" s="466"/>
      <c r="CZ372" s="466"/>
      <c r="DA372" s="466"/>
      <c r="DB372" s="466"/>
      <c r="DC372" s="466"/>
      <c r="DD372" s="466"/>
      <c r="DE372" s="466"/>
      <c r="DF372" s="466"/>
      <c r="DG372" s="466"/>
      <c r="DH372" s="466"/>
      <c r="DI372" s="466"/>
      <c r="DJ372" s="466"/>
      <c r="DK372" s="466"/>
      <c r="DL372" s="466"/>
      <c r="DM372" s="466"/>
      <c r="DN372" s="466"/>
      <c r="DO372" s="466"/>
      <c r="DP372" s="466"/>
      <c r="DQ372" s="466"/>
      <c r="DR372" s="466"/>
      <c r="DS372" s="466"/>
      <c r="DT372" s="466"/>
      <c r="DU372" s="466"/>
      <c r="DV372" s="466"/>
      <c r="DW372" s="471"/>
      <c r="DX372" s="466"/>
      <c r="DY372" s="466"/>
      <c r="DZ372" s="466"/>
      <c r="EA372" s="466"/>
      <c r="EB372" s="466"/>
      <c r="EC372" s="466"/>
      <c r="ED372" s="466"/>
      <c r="EE372" s="466"/>
      <c r="EF372" s="466"/>
      <c r="EG372" s="466"/>
      <c r="EH372" s="466"/>
      <c r="EI372" s="466"/>
      <c r="EJ372" s="466"/>
      <c r="EK372" s="465"/>
      <c r="EL372" s="465"/>
      <c r="EM372" s="465"/>
      <c r="EN372" s="465"/>
      <c r="EO372" s="466"/>
      <c r="EP372" s="466"/>
      <c r="EQ372" s="466"/>
      <c r="ER372" s="465"/>
      <c r="ES372" s="465"/>
      <c r="ET372" s="465"/>
      <c r="EU372" s="465"/>
      <c r="EV372" s="465"/>
      <c r="EW372" s="467"/>
      <c r="EX372" s="467" t="s">
        <v>1401</v>
      </c>
      <c r="EY372" s="467">
        <v>0</v>
      </c>
      <c r="EZ372" s="467">
        <v>0</v>
      </c>
      <c r="FA372" s="467">
        <v>0</v>
      </c>
      <c r="FB372" s="469" t="s">
        <v>1402</v>
      </c>
      <c r="FC372" s="467">
        <v>62.117280000000001</v>
      </c>
      <c r="FD372" s="469" t="s">
        <v>2292</v>
      </c>
      <c r="FE372" s="467">
        <v>1589.991</v>
      </c>
      <c r="FF372" s="469" t="s">
        <v>1404</v>
      </c>
      <c r="FG372" s="467">
        <v>0</v>
      </c>
      <c r="FH372" s="469" t="s">
        <v>1405</v>
      </c>
      <c r="FI372" s="467">
        <v>0</v>
      </c>
      <c r="FJ372" s="469" t="s">
        <v>1405</v>
      </c>
      <c r="FK372" s="467">
        <v>0</v>
      </c>
      <c r="FL372" s="472">
        <v>0</v>
      </c>
      <c r="FM372" s="473">
        <v>0</v>
      </c>
      <c r="FN372" s="473">
        <v>0</v>
      </c>
      <c r="FO372" s="473">
        <v>0</v>
      </c>
      <c r="FP372" s="473">
        <v>0</v>
      </c>
      <c r="FQ372" s="473">
        <v>0</v>
      </c>
      <c r="FR372" s="473">
        <v>0</v>
      </c>
      <c r="FS372" s="473">
        <v>0</v>
      </c>
      <c r="FT372" s="473">
        <v>0</v>
      </c>
      <c r="FU372" s="473">
        <v>0</v>
      </c>
      <c r="FV372" s="473">
        <v>0</v>
      </c>
      <c r="FW372" s="473">
        <v>0</v>
      </c>
      <c r="FX372" s="473">
        <v>0</v>
      </c>
      <c r="FY372" s="473">
        <v>0</v>
      </c>
      <c r="FZ372" s="473">
        <v>0</v>
      </c>
      <c r="GA372" s="473">
        <v>0</v>
      </c>
      <c r="GB372" s="473">
        <v>0</v>
      </c>
      <c r="GC372" s="473">
        <v>0</v>
      </c>
      <c r="GD372" s="473">
        <v>0</v>
      </c>
      <c r="GE372" s="473">
        <v>0</v>
      </c>
      <c r="GF372" s="473">
        <v>0</v>
      </c>
      <c r="GG372" s="473">
        <v>0</v>
      </c>
      <c r="GH372" s="473">
        <v>0</v>
      </c>
      <c r="GI372" s="473">
        <v>0</v>
      </c>
      <c r="GJ372" s="473">
        <v>0</v>
      </c>
      <c r="GK372" s="473">
        <v>0</v>
      </c>
      <c r="GL372" s="473">
        <v>0</v>
      </c>
      <c r="GM372" s="473">
        <v>0</v>
      </c>
      <c r="GN372" s="473">
        <v>0</v>
      </c>
      <c r="GO372" s="473">
        <v>0</v>
      </c>
      <c r="GP372" s="473">
        <v>0</v>
      </c>
      <c r="GQ372" s="473">
        <v>0</v>
      </c>
      <c r="GR372" s="473">
        <v>0</v>
      </c>
      <c r="GS372" s="473">
        <v>0</v>
      </c>
      <c r="GT372" s="473">
        <v>0</v>
      </c>
      <c r="GU372" s="473">
        <v>0</v>
      </c>
      <c r="GV372" s="473">
        <v>0</v>
      </c>
      <c r="GW372" s="473">
        <v>0</v>
      </c>
      <c r="GX372" s="473">
        <v>0</v>
      </c>
      <c r="GY372" s="473">
        <v>0</v>
      </c>
      <c r="GZ372" s="473">
        <v>0</v>
      </c>
      <c r="HA372" s="473">
        <v>0</v>
      </c>
      <c r="HB372" s="473">
        <v>0</v>
      </c>
      <c r="HC372" s="473">
        <v>0</v>
      </c>
      <c r="HD372" s="473">
        <v>0</v>
      </c>
      <c r="HE372" s="473">
        <v>0</v>
      </c>
      <c r="HF372" s="473">
        <v>0</v>
      </c>
      <c r="HG372" s="473">
        <v>0</v>
      </c>
      <c r="HH372" s="473">
        <v>0</v>
      </c>
      <c r="HI372" s="473">
        <v>0</v>
      </c>
      <c r="HJ372" s="473">
        <v>0</v>
      </c>
      <c r="HK372" s="473">
        <v>0</v>
      </c>
      <c r="HL372" s="473">
        <v>0</v>
      </c>
      <c r="HM372" s="473">
        <v>0</v>
      </c>
      <c r="HN372" s="473">
        <v>0</v>
      </c>
      <c r="HO372" s="473">
        <v>0</v>
      </c>
      <c r="HP372" s="473">
        <v>0</v>
      </c>
      <c r="HQ372" s="473">
        <v>0</v>
      </c>
      <c r="HR372" s="473">
        <v>0</v>
      </c>
      <c r="HS372" s="473">
        <v>0</v>
      </c>
      <c r="HT372" s="473">
        <v>0</v>
      </c>
      <c r="HU372" s="473">
        <v>0</v>
      </c>
      <c r="HV372" s="473">
        <v>0</v>
      </c>
      <c r="HW372" s="473">
        <v>0</v>
      </c>
      <c r="HX372" s="473">
        <v>0</v>
      </c>
      <c r="HY372" s="473">
        <v>0</v>
      </c>
      <c r="HZ372" s="473">
        <v>0</v>
      </c>
      <c r="IA372" s="473">
        <v>0</v>
      </c>
      <c r="IB372" s="473">
        <v>0</v>
      </c>
      <c r="IC372" s="473">
        <v>0</v>
      </c>
      <c r="ID372" s="473">
        <v>0</v>
      </c>
      <c r="IE372" s="473">
        <v>0</v>
      </c>
      <c r="IF372" s="473">
        <v>0</v>
      </c>
      <c r="IG372" s="473">
        <v>0</v>
      </c>
      <c r="IH372" s="473">
        <v>0</v>
      </c>
      <c r="II372" s="473">
        <v>0</v>
      </c>
      <c r="IJ372" s="473">
        <v>0</v>
      </c>
      <c r="IK372" s="473">
        <v>0</v>
      </c>
      <c r="IL372" s="473">
        <v>0</v>
      </c>
      <c r="IM372" s="473">
        <v>0</v>
      </c>
      <c r="IN372" s="473">
        <v>0</v>
      </c>
      <c r="IO372" s="473">
        <v>0</v>
      </c>
      <c r="IP372" s="473">
        <v>0</v>
      </c>
      <c r="IQ372" s="473">
        <v>0</v>
      </c>
      <c r="IR372" s="473">
        <v>0</v>
      </c>
      <c r="IS372" s="473">
        <v>0</v>
      </c>
      <c r="IT372" s="473">
        <v>0</v>
      </c>
      <c r="IU372" s="473">
        <v>0</v>
      </c>
      <c r="IV372" s="473">
        <v>0</v>
      </c>
      <c r="IW372" s="473">
        <v>0</v>
      </c>
      <c r="IX372" s="473">
        <v>0</v>
      </c>
      <c r="IY372" s="473">
        <v>0</v>
      </c>
      <c r="IZ372" s="473">
        <v>0</v>
      </c>
      <c r="JA372" s="473">
        <v>0</v>
      </c>
      <c r="JB372" s="473">
        <v>0</v>
      </c>
      <c r="JC372" s="473">
        <v>0</v>
      </c>
      <c r="JD372" s="473">
        <v>0</v>
      </c>
      <c r="JE372" s="473">
        <v>0</v>
      </c>
      <c r="JF372" s="473">
        <v>0</v>
      </c>
      <c r="JG372" s="473">
        <v>0</v>
      </c>
      <c r="JH372" s="473">
        <v>0</v>
      </c>
      <c r="JI372" s="467" t="s">
        <v>1416</v>
      </c>
      <c r="JJ372" s="467" t="s">
        <v>1416</v>
      </c>
      <c r="JK372" s="395"/>
      <c r="JL372" s="395"/>
      <c r="JM372" s="395"/>
      <c r="JN372" s="395"/>
      <c r="JO372" s="395"/>
      <c r="JP372" s="395"/>
      <c r="JQ372" s="395"/>
      <c r="JR372" s="395"/>
      <c r="JS372" s="395"/>
      <c r="JT372" s="395"/>
      <c r="JU372" s="395"/>
      <c r="JV372" s="395"/>
      <c r="JW372" s="395"/>
      <c r="JX372" s="395"/>
      <c r="JY372" s="395"/>
      <c r="JZ372" s="395"/>
      <c r="KA372" s="395"/>
      <c r="KB372" s="395"/>
      <c r="KC372" s="395"/>
      <c r="KD372" s="395"/>
      <c r="KE372" s="395"/>
      <c r="KF372" s="395"/>
      <c r="KG372" s="395"/>
      <c r="KH372" s="395"/>
      <c r="KI372" s="395"/>
      <c r="KJ372" s="395"/>
      <c r="KK372" s="395"/>
      <c r="KL372" s="395"/>
      <c r="KM372" s="395"/>
      <c r="KN372" s="395"/>
      <c r="KO372" s="395"/>
      <c r="KP372" s="395"/>
      <c r="KQ372" s="395"/>
      <c r="KR372" s="395"/>
      <c r="KS372" s="395"/>
      <c r="KT372" s="395"/>
      <c r="KU372" s="395"/>
      <c r="KV372" s="395"/>
      <c r="KW372" s="395"/>
      <c r="KX372" s="395"/>
      <c r="KY372" s="395"/>
      <c r="KZ372" s="395"/>
      <c r="LA372" s="395"/>
      <c r="LB372" s="395"/>
      <c r="LC372" s="395"/>
      <c r="LD372" s="395"/>
      <c r="LE372" s="395"/>
      <c r="LF372" s="395"/>
      <c r="LG372" s="395"/>
      <c r="LH372" s="395"/>
      <c r="LI372" s="395"/>
      <c r="LJ372" s="395"/>
      <c r="LK372" s="395"/>
      <c r="LL372" s="395"/>
      <c r="LM372" s="395"/>
      <c r="LN372" s="395"/>
      <c r="LO372" s="395"/>
      <c r="LP372" s="395"/>
      <c r="LQ372" s="395"/>
      <c r="LR372" s="395"/>
      <c r="LS372" s="395"/>
      <c r="LT372" s="395"/>
      <c r="LU372" s="395"/>
      <c r="LV372" s="395"/>
      <c r="LW372" s="395"/>
      <c r="LX372" s="395"/>
      <c r="LY372" s="395"/>
      <c r="LZ372" s="395"/>
      <c r="MA372" s="395"/>
      <c r="MB372" s="395"/>
      <c r="MC372" s="395"/>
      <c r="MD372" s="395"/>
      <c r="ME372" s="395"/>
      <c r="MF372" s="395"/>
      <c r="MG372" s="395"/>
      <c r="MH372" s="395"/>
      <c r="MI372" s="395"/>
      <c r="MJ372" s="395"/>
      <c r="MK372" s="395"/>
      <c r="ML372" s="395"/>
      <c r="MM372" s="395"/>
      <c r="MN372" s="395"/>
      <c r="MO372" s="395"/>
      <c r="MP372" s="395"/>
      <c r="MQ372" s="395"/>
      <c r="MR372" s="395"/>
      <c r="MS372" s="395"/>
      <c r="MT372" s="395"/>
      <c r="MU372" s="395"/>
      <c r="MV372" s="395"/>
      <c r="MW372" s="395"/>
      <c r="MX372" s="395"/>
      <c r="MY372" s="395"/>
      <c r="MZ372" s="395"/>
      <c r="NA372" s="395"/>
      <c r="NB372" s="395"/>
      <c r="NC372" s="395"/>
      <c r="ND372" s="395"/>
      <c r="NE372" s="395"/>
      <c r="NF372" s="395"/>
      <c r="NG372" s="489"/>
      <c r="NH372" s="475">
        <v>3.3607335591885774</v>
      </c>
      <c r="NI372" s="475">
        <v>27.968024679567343</v>
      </c>
      <c r="NJ372" s="475">
        <v>3.5129013584148563</v>
      </c>
      <c r="NK372" s="475">
        <v>4636.6517759999997</v>
      </c>
      <c r="NL372" s="475">
        <v>21.184486243584871</v>
      </c>
      <c r="NM372" s="475">
        <v>0.21327900000000002</v>
      </c>
      <c r="NN372" s="475">
        <v>0.613178</v>
      </c>
      <c r="NO372" s="475">
        <v>6.2205999999999997E-2</v>
      </c>
      <c r="NP372" s="475">
        <v>4.5824673020284409E-2</v>
      </c>
      <c r="NQ372" s="475">
        <v>0.61275704595292491</v>
      </c>
      <c r="NR372" s="475">
        <v>1.7396760430667944</v>
      </c>
      <c r="NS372" s="475">
        <v>0</v>
      </c>
      <c r="NT372" s="475">
        <v>15.691592313700326</v>
      </c>
      <c r="NU372" s="475">
        <v>0.5965080087067286</v>
      </c>
      <c r="NV372" s="475">
        <v>0</v>
      </c>
      <c r="NW372" s="475">
        <v>0.33417554961003898</v>
      </c>
      <c r="NX372" s="475">
        <v>0</v>
      </c>
      <c r="NY372" s="475">
        <v>0</v>
      </c>
      <c r="NZ372" s="475">
        <v>1.2294649365074921</v>
      </c>
      <c r="OA372" s="475">
        <v>2.0339999929803797E-2</v>
      </c>
      <c r="OB372" s="475">
        <v>0.19000000000000011</v>
      </c>
      <c r="OC372" s="475">
        <v>1.1031356179781566</v>
      </c>
      <c r="OD372" s="475">
        <v>8.8337773040460912E-14</v>
      </c>
      <c r="OE372" s="475">
        <v>7.1157701313495884E-13</v>
      </c>
      <c r="OF372" s="475">
        <v>0.11999999880790704</v>
      </c>
      <c r="OG372" s="475">
        <v>7.8503683209419264E-2</v>
      </c>
      <c r="OH372" s="475">
        <v>0.31383020314773802</v>
      </c>
      <c r="OI372" s="475">
        <v>0.12</v>
      </c>
      <c r="OJ372" s="475">
        <v>5.1499999999999983E-2</v>
      </c>
      <c r="OK372" s="475">
        <v>6.5200499999999981E-2</v>
      </c>
      <c r="OL372" s="475">
        <v>0.58042166301231402</v>
      </c>
      <c r="OM372" s="475" t="s">
        <v>1395</v>
      </c>
      <c r="ON372" s="475">
        <v>1</v>
      </c>
      <c r="OO372" s="475">
        <v>361</v>
      </c>
      <c r="OP372" s="490"/>
      <c r="OQ372" s="491" t="s">
        <v>1395</v>
      </c>
      <c r="OR372" s="478" t="s">
        <v>1395</v>
      </c>
      <c r="OS372" s="479">
        <v>931318</v>
      </c>
      <c r="OT372" s="479">
        <v>2049</v>
      </c>
      <c r="OU372" s="479" t="s">
        <v>1395</v>
      </c>
      <c r="OV372" s="479" t="s">
        <v>1395</v>
      </c>
      <c r="OW372" s="479">
        <v>0</v>
      </c>
      <c r="OX372" s="479">
        <v>1</v>
      </c>
      <c r="OY372" s="480">
        <v>1</v>
      </c>
      <c r="OZ372" s="480">
        <v>0.57125749688087124</v>
      </c>
      <c r="PA372" s="481"/>
      <c r="PB372" s="482">
        <v>3.3607335591885774</v>
      </c>
      <c r="PC372" s="483"/>
      <c r="PD372" s="478">
        <v>296.58457238256938</v>
      </c>
      <c r="PE372" s="479">
        <v>2.3748346016194862E-10</v>
      </c>
      <c r="PF372" s="479">
        <v>368.16319070112405</v>
      </c>
      <c r="PG372" s="480">
        <v>3.3607335591885774</v>
      </c>
      <c r="PH372" s="483"/>
      <c r="PI372" s="478">
        <v>3.3607335591885774</v>
      </c>
      <c r="PJ372" s="479">
        <v>193175</v>
      </c>
      <c r="PK372" s="479">
        <v>575</v>
      </c>
      <c r="PL372" s="479">
        <v>7.0279757016792566E-2</v>
      </c>
      <c r="PM372" s="484">
        <v>36</v>
      </c>
      <c r="PN372" s="479">
        <v>4176</v>
      </c>
      <c r="PO372" s="485">
        <v>2046</v>
      </c>
      <c r="PP372" s="479">
        <v>33</v>
      </c>
      <c r="PQ372" s="479">
        <v>0</v>
      </c>
      <c r="PR372" s="486" t="s">
        <v>2341</v>
      </c>
      <c r="PS372" s="486" t="s">
        <v>1595</v>
      </c>
      <c r="PT372" s="479">
        <v>1</v>
      </c>
      <c r="PU372" s="487" t="s">
        <v>2340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row>
    <row r="373" spans="1:457" x14ac:dyDescent="0.35">
      <c r="A373" s="459" t="s">
        <v>2342</v>
      </c>
      <c r="B373" s="460">
        <v>3.43101331620537</v>
      </c>
      <c r="C373" s="488">
        <f>NPV(About!A$94,'H2 Data'!AE$2:BH$2)/30*AB373+B373</f>
        <v>4.7511173738339698</v>
      </c>
      <c r="D373" s="462" t="s">
        <v>1592</v>
      </c>
      <c r="E373" s="463" t="s">
        <v>2342</v>
      </c>
      <c r="F373" s="463" t="s">
        <v>1391</v>
      </c>
      <c r="G373" s="463" t="s">
        <v>1593</v>
      </c>
      <c r="H373" s="463" t="s">
        <v>2290</v>
      </c>
      <c r="I373" s="463" t="s">
        <v>1595</v>
      </c>
      <c r="J373" s="464">
        <v>2050</v>
      </c>
      <c r="K373" s="465">
        <v>575</v>
      </c>
      <c r="L373" s="466">
        <v>0.95</v>
      </c>
      <c r="M373" s="466">
        <v>2.3300000000000001E-2</v>
      </c>
      <c r="N373" s="466">
        <v>0.25</v>
      </c>
      <c r="O373" s="471">
        <v>0.12</v>
      </c>
      <c r="P373" s="465">
        <v>1</v>
      </c>
      <c r="Q373" s="465">
        <v>2</v>
      </c>
      <c r="R373" s="465">
        <v>30</v>
      </c>
      <c r="S373" s="467" t="s">
        <v>1395</v>
      </c>
      <c r="T373" s="468">
        <v>63469.000000000007</v>
      </c>
      <c r="U373" s="468">
        <v>625625</v>
      </c>
      <c r="V373" s="468">
        <v>217609</v>
      </c>
      <c r="W373" s="468">
        <v>43521.000000000007</v>
      </c>
      <c r="X373" s="465">
        <v>0</v>
      </c>
      <c r="Y373" s="469" t="s">
        <v>2291</v>
      </c>
      <c r="Z373" s="470">
        <v>18.559999999999999</v>
      </c>
      <c r="AA373" s="469" t="s">
        <v>1397</v>
      </c>
      <c r="AB373" s="465">
        <v>8.9999999999999993E-3</v>
      </c>
      <c r="AC373" s="466">
        <v>0.7</v>
      </c>
      <c r="AD373" s="466">
        <v>0.7</v>
      </c>
      <c r="AE373" s="466">
        <v>0.7</v>
      </c>
      <c r="AF373" s="467" t="s">
        <v>1398</v>
      </c>
      <c r="AG373" s="465">
        <v>515</v>
      </c>
      <c r="AH373" s="465">
        <v>515</v>
      </c>
      <c r="AI373" s="465">
        <v>515</v>
      </c>
      <c r="AJ373" s="465">
        <v>30</v>
      </c>
      <c r="AK373" s="469" t="s">
        <v>1399</v>
      </c>
      <c r="AL373" s="466">
        <v>1</v>
      </c>
      <c r="AM373" s="466">
        <v>0</v>
      </c>
      <c r="AN373" s="469" t="s">
        <v>1400</v>
      </c>
      <c r="AO373" s="466"/>
      <c r="AP373" s="466"/>
      <c r="AQ373" s="466"/>
      <c r="AR373" s="466"/>
      <c r="AS373" s="466"/>
      <c r="AT373" s="466"/>
      <c r="AU373" s="466"/>
      <c r="AV373" s="466"/>
      <c r="AW373" s="466"/>
      <c r="AX373" s="466"/>
      <c r="AY373" s="466"/>
      <c r="AZ373" s="466"/>
      <c r="BA373" s="466"/>
      <c r="BB373" s="466"/>
      <c r="BC373" s="466"/>
      <c r="BD373" s="466"/>
      <c r="BE373" s="466"/>
      <c r="BF373" s="466"/>
      <c r="BG373" s="466"/>
      <c r="BH373" s="466"/>
      <c r="BI373" s="466"/>
      <c r="BJ373" s="466"/>
      <c r="BK373" s="466"/>
      <c r="BL373" s="466"/>
      <c r="BM373" s="466"/>
      <c r="BN373" s="466"/>
      <c r="BO373" s="466"/>
      <c r="BP373" s="466"/>
      <c r="BQ373" s="466"/>
      <c r="BR373" s="466"/>
      <c r="BS373" s="466"/>
      <c r="BT373" s="466"/>
      <c r="BU373" s="466"/>
      <c r="BV373" s="466"/>
      <c r="BW373" s="466"/>
      <c r="BX373" s="466"/>
      <c r="BY373" s="466"/>
      <c r="BZ373" s="466"/>
      <c r="CA373" s="466"/>
      <c r="CB373" s="466"/>
      <c r="CC373" s="466"/>
      <c r="CD373" s="466"/>
      <c r="CE373" s="466"/>
      <c r="CF373" s="466"/>
      <c r="CG373" s="466"/>
      <c r="CH373" s="466"/>
      <c r="CI373" s="466"/>
      <c r="CJ373" s="466"/>
      <c r="CK373" s="466"/>
      <c r="CL373" s="466"/>
      <c r="CM373" s="466"/>
      <c r="CN373" s="466"/>
      <c r="CO373" s="466"/>
      <c r="CP373" s="466"/>
      <c r="CQ373" s="466"/>
      <c r="CR373" s="466"/>
      <c r="CS373" s="466"/>
      <c r="CT373" s="466"/>
      <c r="CU373" s="466"/>
      <c r="CV373" s="466"/>
      <c r="CW373" s="466"/>
      <c r="CX373" s="466"/>
      <c r="CY373" s="466"/>
      <c r="CZ373" s="466"/>
      <c r="DA373" s="466"/>
      <c r="DB373" s="466"/>
      <c r="DC373" s="466"/>
      <c r="DD373" s="466"/>
      <c r="DE373" s="466"/>
      <c r="DF373" s="466"/>
      <c r="DG373" s="466"/>
      <c r="DH373" s="466"/>
      <c r="DI373" s="466"/>
      <c r="DJ373" s="466"/>
      <c r="DK373" s="466"/>
      <c r="DL373" s="466"/>
      <c r="DM373" s="466"/>
      <c r="DN373" s="466"/>
      <c r="DO373" s="466"/>
      <c r="DP373" s="466"/>
      <c r="DQ373" s="466"/>
      <c r="DR373" s="466"/>
      <c r="DS373" s="466"/>
      <c r="DT373" s="466"/>
      <c r="DU373" s="466"/>
      <c r="DV373" s="466"/>
      <c r="DW373" s="471"/>
      <c r="DX373" s="466"/>
      <c r="DY373" s="466"/>
      <c r="DZ373" s="466"/>
      <c r="EA373" s="466"/>
      <c r="EB373" s="466"/>
      <c r="EC373" s="466"/>
      <c r="ED373" s="466"/>
      <c r="EE373" s="466"/>
      <c r="EF373" s="466"/>
      <c r="EG373" s="466"/>
      <c r="EH373" s="466"/>
      <c r="EI373" s="466"/>
      <c r="EJ373" s="466"/>
      <c r="EK373" s="465"/>
      <c r="EL373" s="465"/>
      <c r="EM373" s="465"/>
      <c r="EN373" s="465"/>
      <c r="EO373" s="466"/>
      <c r="EP373" s="466"/>
      <c r="EQ373" s="466"/>
      <c r="ER373" s="465"/>
      <c r="ES373" s="465"/>
      <c r="ET373" s="465"/>
      <c r="EU373" s="465"/>
      <c r="EV373" s="465"/>
      <c r="EW373" s="467"/>
      <c r="EX373" s="467" t="s">
        <v>1401</v>
      </c>
      <c r="EY373" s="467">
        <v>0</v>
      </c>
      <c r="EZ373" s="467">
        <v>0</v>
      </c>
      <c r="FA373" s="467">
        <v>0</v>
      </c>
      <c r="FB373" s="469" t="s">
        <v>1402</v>
      </c>
      <c r="FC373" s="467">
        <v>62.117280000000001</v>
      </c>
      <c r="FD373" s="469" t="s">
        <v>2292</v>
      </c>
      <c r="FE373" s="467">
        <v>1589.991</v>
      </c>
      <c r="FF373" s="469" t="s">
        <v>1404</v>
      </c>
      <c r="FG373" s="467">
        <v>0</v>
      </c>
      <c r="FH373" s="469" t="s">
        <v>1405</v>
      </c>
      <c r="FI373" s="467">
        <v>0</v>
      </c>
      <c r="FJ373" s="469" t="s">
        <v>1405</v>
      </c>
      <c r="FK373" s="467">
        <v>0</v>
      </c>
      <c r="FL373" s="472">
        <v>0</v>
      </c>
      <c r="FM373" s="473">
        <v>0</v>
      </c>
      <c r="FN373" s="473">
        <v>0</v>
      </c>
      <c r="FO373" s="473">
        <v>0</v>
      </c>
      <c r="FP373" s="473">
        <v>0</v>
      </c>
      <c r="FQ373" s="473">
        <v>0</v>
      </c>
      <c r="FR373" s="473">
        <v>0</v>
      </c>
      <c r="FS373" s="473">
        <v>0</v>
      </c>
      <c r="FT373" s="473">
        <v>0</v>
      </c>
      <c r="FU373" s="473">
        <v>0</v>
      </c>
      <c r="FV373" s="473">
        <v>0</v>
      </c>
      <c r="FW373" s="473">
        <v>0</v>
      </c>
      <c r="FX373" s="473">
        <v>0</v>
      </c>
      <c r="FY373" s="473">
        <v>0</v>
      </c>
      <c r="FZ373" s="473">
        <v>0</v>
      </c>
      <c r="GA373" s="473">
        <v>0</v>
      </c>
      <c r="GB373" s="473">
        <v>0</v>
      </c>
      <c r="GC373" s="473">
        <v>0</v>
      </c>
      <c r="GD373" s="473">
        <v>0</v>
      </c>
      <c r="GE373" s="473">
        <v>0</v>
      </c>
      <c r="GF373" s="473">
        <v>0</v>
      </c>
      <c r="GG373" s="473">
        <v>0</v>
      </c>
      <c r="GH373" s="473">
        <v>0</v>
      </c>
      <c r="GI373" s="473">
        <v>0</v>
      </c>
      <c r="GJ373" s="473">
        <v>0</v>
      </c>
      <c r="GK373" s="473">
        <v>0</v>
      </c>
      <c r="GL373" s="473">
        <v>0</v>
      </c>
      <c r="GM373" s="473">
        <v>0</v>
      </c>
      <c r="GN373" s="473">
        <v>0</v>
      </c>
      <c r="GO373" s="473">
        <v>0</v>
      </c>
      <c r="GP373" s="473">
        <v>0</v>
      </c>
      <c r="GQ373" s="473">
        <v>0</v>
      </c>
      <c r="GR373" s="473">
        <v>0</v>
      </c>
      <c r="GS373" s="473">
        <v>0</v>
      </c>
      <c r="GT373" s="473">
        <v>0</v>
      </c>
      <c r="GU373" s="473">
        <v>0</v>
      </c>
      <c r="GV373" s="473">
        <v>0</v>
      </c>
      <c r="GW373" s="473">
        <v>0</v>
      </c>
      <c r="GX373" s="473">
        <v>0</v>
      </c>
      <c r="GY373" s="473">
        <v>0</v>
      </c>
      <c r="GZ373" s="473">
        <v>0</v>
      </c>
      <c r="HA373" s="473">
        <v>0</v>
      </c>
      <c r="HB373" s="473">
        <v>0</v>
      </c>
      <c r="HC373" s="473">
        <v>0</v>
      </c>
      <c r="HD373" s="473">
        <v>0</v>
      </c>
      <c r="HE373" s="473">
        <v>0</v>
      </c>
      <c r="HF373" s="473">
        <v>0</v>
      </c>
      <c r="HG373" s="473">
        <v>0</v>
      </c>
      <c r="HH373" s="473">
        <v>0</v>
      </c>
      <c r="HI373" s="473">
        <v>0</v>
      </c>
      <c r="HJ373" s="473">
        <v>0</v>
      </c>
      <c r="HK373" s="473">
        <v>0</v>
      </c>
      <c r="HL373" s="473">
        <v>0</v>
      </c>
      <c r="HM373" s="473">
        <v>0</v>
      </c>
      <c r="HN373" s="473">
        <v>0</v>
      </c>
      <c r="HO373" s="473">
        <v>0</v>
      </c>
      <c r="HP373" s="473">
        <v>0</v>
      </c>
      <c r="HQ373" s="473">
        <v>0</v>
      </c>
      <c r="HR373" s="473">
        <v>0</v>
      </c>
      <c r="HS373" s="473">
        <v>0</v>
      </c>
      <c r="HT373" s="473">
        <v>0</v>
      </c>
      <c r="HU373" s="473">
        <v>0</v>
      </c>
      <c r="HV373" s="473">
        <v>0</v>
      </c>
      <c r="HW373" s="473">
        <v>0</v>
      </c>
      <c r="HX373" s="473">
        <v>0</v>
      </c>
      <c r="HY373" s="473">
        <v>0</v>
      </c>
      <c r="HZ373" s="473">
        <v>0</v>
      </c>
      <c r="IA373" s="473">
        <v>0</v>
      </c>
      <c r="IB373" s="473">
        <v>0</v>
      </c>
      <c r="IC373" s="473">
        <v>0</v>
      </c>
      <c r="ID373" s="473">
        <v>0</v>
      </c>
      <c r="IE373" s="473">
        <v>0</v>
      </c>
      <c r="IF373" s="473">
        <v>0</v>
      </c>
      <c r="IG373" s="473">
        <v>0</v>
      </c>
      <c r="IH373" s="473">
        <v>0</v>
      </c>
      <c r="II373" s="473">
        <v>0</v>
      </c>
      <c r="IJ373" s="473">
        <v>0</v>
      </c>
      <c r="IK373" s="473">
        <v>0</v>
      </c>
      <c r="IL373" s="473">
        <v>0</v>
      </c>
      <c r="IM373" s="473">
        <v>0</v>
      </c>
      <c r="IN373" s="473">
        <v>0</v>
      </c>
      <c r="IO373" s="473">
        <v>0</v>
      </c>
      <c r="IP373" s="473">
        <v>0</v>
      </c>
      <c r="IQ373" s="473">
        <v>0</v>
      </c>
      <c r="IR373" s="473">
        <v>0</v>
      </c>
      <c r="IS373" s="473">
        <v>0</v>
      </c>
      <c r="IT373" s="473">
        <v>0</v>
      </c>
      <c r="IU373" s="473">
        <v>0</v>
      </c>
      <c r="IV373" s="473">
        <v>0</v>
      </c>
      <c r="IW373" s="473">
        <v>0</v>
      </c>
      <c r="IX373" s="473">
        <v>0</v>
      </c>
      <c r="IY373" s="473">
        <v>0</v>
      </c>
      <c r="IZ373" s="473">
        <v>0</v>
      </c>
      <c r="JA373" s="473">
        <v>0</v>
      </c>
      <c r="JB373" s="473">
        <v>0</v>
      </c>
      <c r="JC373" s="473">
        <v>0</v>
      </c>
      <c r="JD373" s="473">
        <v>0</v>
      </c>
      <c r="JE373" s="473">
        <v>0</v>
      </c>
      <c r="JF373" s="473">
        <v>0</v>
      </c>
      <c r="JG373" s="473">
        <v>0</v>
      </c>
      <c r="JH373" s="473">
        <v>0</v>
      </c>
      <c r="JI373" s="467" t="s">
        <v>1416</v>
      </c>
      <c r="JJ373" s="467" t="s">
        <v>1416</v>
      </c>
      <c r="JK373" s="395"/>
      <c r="JL373" s="395"/>
      <c r="JM373" s="395"/>
      <c r="JN373" s="395"/>
      <c r="JO373" s="395"/>
      <c r="JP373" s="395"/>
      <c r="JQ373" s="395"/>
      <c r="JR373" s="395"/>
      <c r="JS373" s="395"/>
      <c r="JT373" s="395"/>
      <c r="JU373" s="395"/>
      <c r="JV373" s="395"/>
      <c r="JW373" s="395"/>
      <c r="JX373" s="395"/>
      <c r="JY373" s="395"/>
      <c r="JZ373" s="395"/>
      <c r="KA373" s="395"/>
      <c r="KB373" s="395"/>
      <c r="KC373" s="395"/>
      <c r="KD373" s="395"/>
      <c r="KE373" s="395"/>
      <c r="KF373" s="395"/>
      <c r="KG373" s="395"/>
      <c r="KH373" s="395"/>
      <c r="KI373" s="395"/>
      <c r="KJ373" s="395"/>
      <c r="KK373" s="395"/>
      <c r="KL373" s="395"/>
      <c r="KM373" s="395"/>
      <c r="KN373" s="395"/>
      <c r="KO373" s="395"/>
      <c r="KP373" s="395"/>
      <c r="KQ373" s="395"/>
      <c r="KR373" s="395"/>
      <c r="KS373" s="395"/>
      <c r="KT373" s="395"/>
      <c r="KU373" s="395"/>
      <c r="KV373" s="395"/>
      <c r="KW373" s="395"/>
      <c r="KX373" s="395"/>
      <c r="KY373" s="395"/>
      <c r="KZ373" s="395"/>
      <c r="LA373" s="395"/>
      <c r="LB373" s="395"/>
      <c r="LC373" s="395"/>
      <c r="LD373" s="395"/>
      <c r="LE373" s="395"/>
      <c r="LF373" s="395"/>
      <c r="LG373" s="395"/>
      <c r="LH373" s="395"/>
      <c r="LI373" s="395"/>
      <c r="LJ373" s="395"/>
      <c r="LK373" s="395"/>
      <c r="LL373" s="395"/>
      <c r="LM373" s="395"/>
      <c r="LN373" s="395"/>
      <c r="LO373" s="395"/>
      <c r="LP373" s="395"/>
      <c r="LQ373" s="395"/>
      <c r="LR373" s="395"/>
      <c r="LS373" s="395"/>
      <c r="LT373" s="395"/>
      <c r="LU373" s="395"/>
      <c r="LV373" s="395"/>
      <c r="LW373" s="395"/>
      <c r="LX373" s="395"/>
      <c r="LY373" s="395"/>
      <c r="LZ373" s="395"/>
      <c r="MA373" s="395"/>
      <c r="MB373" s="395"/>
      <c r="MC373" s="395"/>
      <c r="MD373" s="395"/>
      <c r="ME373" s="395"/>
      <c r="MF373" s="395"/>
      <c r="MG373" s="395"/>
      <c r="MH373" s="395"/>
      <c r="MI373" s="395"/>
      <c r="MJ373" s="395"/>
      <c r="MK373" s="395"/>
      <c r="ML373" s="395"/>
      <c r="MM373" s="395"/>
      <c r="MN373" s="395"/>
      <c r="MO373" s="395"/>
      <c r="MP373" s="395"/>
      <c r="MQ373" s="395"/>
      <c r="MR373" s="395"/>
      <c r="MS373" s="395"/>
      <c r="MT373" s="395"/>
      <c r="MU373" s="395"/>
      <c r="MV373" s="395"/>
      <c r="MW373" s="395"/>
      <c r="MX373" s="395"/>
      <c r="MY373" s="395"/>
      <c r="MZ373" s="395"/>
      <c r="NA373" s="395"/>
      <c r="NB373" s="395"/>
      <c r="NC373" s="395"/>
      <c r="ND373" s="395"/>
      <c r="NE373" s="395"/>
      <c r="NF373" s="395"/>
      <c r="NG373" s="489"/>
      <c r="NH373" s="475">
        <v>3.43101331620537</v>
      </c>
      <c r="NI373" s="475">
        <v>28.552892817461089</v>
      </c>
      <c r="NJ373" s="475">
        <v>3.5850254028743995</v>
      </c>
      <c r="NK373" s="475">
        <v>4636.6517759999997</v>
      </c>
      <c r="NL373" s="475">
        <v>21.627219215002668</v>
      </c>
      <c r="NM373" s="475">
        <v>0.217609</v>
      </c>
      <c r="NN373" s="475">
        <v>0.62562499999999999</v>
      </c>
      <c r="NO373" s="475">
        <v>6.3469000000000012E-2</v>
      </c>
      <c r="NP373" s="475">
        <v>4.6754935102620382E-2</v>
      </c>
      <c r="NQ373" s="475">
        <v>0.625196111278015</v>
      </c>
      <c r="NR373" s="475">
        <v>1.7749956874059689</v>
      </c>
      <c r="NS373" s="475">
        <v>0</v>
      </c>
      <c r="NT373" s="475">
        <v>16.013902007864179</v>
      </c>
      <c r="NU373" s="475">
        <v>0.60861239337852213</v>
      </c>
      <c r="NV373" s="475">
        <v>0</v>
      </c>
      <c r="NW373" s="475">
        <v>0.34265373586443709</v>
      </c>
      <c r="NX373" s="475">
        <v>0</v>
      </c>
      <c r="NY373" s="475">
        <v>0</v>
      </c>
      <c r="NZ373" s="475">
        <v>1.2616464090063069</v>
      </c>
      <c r="OA373" s="475">
        <v>2.034000003829136E-2</v>
      </c>
      <c r="OB373" s="475">
        <v>0.19000000000000011</v>
      </c>
      <c r="OC373" s="475">
        <v>1.1270641185484105</v>
      </c>
      <c r="OD373" s="475">
        <v>7.983081706976861E-14</v>
      </c>
      <c r="OE373" s="475">
        <v>6.4305191778618602E-13</v>
      </c>
      <c r="OF373" s="475">
        <v>0.11999999880790704</v>
      </c>
      <c r="OG373" s="475">
        <v>7.8596767783164961E-2</v>
      </c>
      <c r="OH373" s="475">
        <v>0.31418888559190294</v>
      </c>
      <c r="OI373" s="475">
        <v>0.12</v>
      </c>
      <c r="OJ373" s="475">
        <v>5.1500000000000004E-2</v>
      </c>
      <c r="OK373" s="475">
        <v>6.5200499999999995E-2</v>
      </c>
      <c r="OL373" s="475">
        <v>0.5688512254206779</v>
      </c>
      <c r="OM373" s="475" t="s">
        <v>1395</v>
      </c>
      <c r="ON373" s="475">
        <v>1</v>
      </c>
      <c r="OO373" s="475">
        <v>362</v>
      </c>
      <c r="OP373" s="490"/>
      <c r="OQ373" s="491" t="s">
        <v>1395</v>
      </c>
      <c r="OR373" s="478" t="s">
        <v>1395</v>
      </c>
      <c r="OS373" s="479">
        <v>950224</v>
      </c>
      <c r="OT373" s="479">
        <v>2050</v>
      </c>
      <c r="OU373" s="479" t="s">
        <v>1395</v>
      </c>
      <c r="OV373" s="479" t="s">
        <v>1395</v>
      </c>
      <c r="OW373" s="479">
        <v>0</v>
      </c>
      <c r="OX373" s="479">
        <v>1</v>
      </c>
      <c r="OY373" s="480">
        <v>1</v>
      </c>
      <c r="OZ373" s="480">
        <v>0.55986974606111606</v>
      </c>
      <c r="PA373" s="481"/>
      <c r="PB373" s="482">
        <v>3.43101331620537</v>
      </c>
      <c r="PC373" s="483"/>
      <c r="PD373" s="478">
        <v>296.57298976949784</v>
      </c>
      <c r="PE373" s="479">
        <v>2.1033550107902863E-10</v>
      </c>
      <c r="PF373" s="479">
        <v>368.65078785426522</v>
      </c>
      <c r="PG373" s="480">
        <v>3.43101331620537</v>
      </c>
      <c r="PH373" s="483"/>
      <c r="PI373" s="478">
        <v>3.43101331620537</v>
      </c>
      <c r="PJ373" s="479">
        <v>193750</v>
      </c>
      <c r="PK373" s="479">
        <v>575</v>
      </c>
      <c r="PL373" s="479">
        <v>6.9702043296667959E-2</v>
      </c>
      <c r="PM373" s="484">
        <v>36</v>
      </c>
      <c r="PN373" s="479">
        <v>4140</v>
      </c>
      <c r="PO373" s="485">
        <v>2047</v>
      </c>
      <c r="PP373" s="479">
        <v>33</v>
      </c>
      <c r="PQ373" s="479">
        <v>0</v>
      </c>
      <c r="PR373" s="486" t="s">
        <v>2343</v>
      </c>
      <c r="PS373" s="486" t="s">
        <v>1595</v>
      </c>
      <c r="PT373" s="479">
        <v>1</v>
      </c>
      <c r="PU373" s="487" t="s">
        <v>2342</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row>
    <row r="374" spans="1:457" x14ac:dyDescent="0.35">
      <c r="A374" s="459" t="s">
        <v>2344</v>
      </c>
      <c r="B374" s="460">
        <v>3.5007153595020379</v>
      </c>
      <c r="C374" s="488">
        <f>NPV(About!A$94,'H2 Data'!AE$2:BH$2)/30*AB374+B374</f>
        <v>4.8208194171306378</v>
      </c>
      <c r="D374" s="462" t="s">
        <v>1592</v>
      </c>
      <c r="E374" s="463" t="s">
        <v>2344</v>
      </c>
      <c r="F374" s="463" t="s">
        <v>1391</v>
      </c>
      <c r="G374" s="463" t="s">
        <v>1593</v>
      </c>
      <c r="H374" s="463" t="s">
        <v>2290</v>
      </c>
      <c r="I374" s="463" t="s">
        <v>1595</v>
      </c>
      <c r="J374" s="464">
        <v>2051</v>
      </c>
      <c r="K374" s="465">
        <v>575</v>
      </c>
      <c r="L374" s="466">
        <v>0.95</v>
      </c>
      <c r="M374" s="466">
        <v>2.3300000000000001E-2</v>
      </c>
      <c r="N374" s="466">
        <v>0.25</v>
      </c>
      <c r="O374" s="471">
        <v>0.12</v>
      </c>
      <c r="P374" s="465">
        <v>1</v>
      </c>
      <c r="Q374" s="465">
        <v>2</v>
      </c>
      <c r="R374" s="465">
        <v>30</v>
      </c>
      <c r="S374" s="467" t="s">
        <v>1395</v>
      </c>
      <c r="T374" s="468">
        <v>64757.999999999993</v>
      </c>
      <c r="U374" s="468">
        <v>638325</v>
      </c>
      <c r="V374" s="468">
        <v>222026</v>
      </c>
      <c r="W374" s="468">
        <v>44404</v>
      </c>
      <c r="X374" s="465">
        <v>0</v>
      </c>
      <c r="Y374" s="469" t="s">
        <v>2291</v>
      </c>
      <c r="Z374" s="470">
        <v>18.559999999999999</v>
      </c>
      <c r="AA374" s="469" t="s">
        <v>1397</v>
      </c>
      <c r="AB374" s="465">
        <v>8.9999999999999993E-3</v>
      </c>
      <c r="AC374" s="466">
        <v>0.7</v>
      </c>
      <c r="AD374" s="466">
        <v>0.7</v>
      </c>
      <c r="AE374" s="466">
        <v>0.7</v>
      </c>
      <c r="AF374" s="467" t="s">
        <v>1398</v>
      </c>
      <c r="AG374" s="465">
        <v>515</v>
      </c>
      <c r="AH374" s="465">
        <v>515</v>
      </c>
      <c r="AI374" s="465">
        <v>515</v>
      </c>
      <c r="AJ374" s="465">
        <v>30</v>
      </c>
      <c r="AK374" s="469" t="s">
        <v>1399</v>
      </c>
      <c r="AL374" s="466">
        <v>1</v>
      </c>
      <c r="AM374" s="466">
        <v>0</v>
      </c>
      <c r="AN374" s="469" t="s">
        <v>1400</v>
      </c>
      <c r="AO374" s="466"/>
      <c r="AP374" s="466"/>
      <c r="AQ374" s="466"/>
      <c r="AR374" s="466"/>
      <c r="AS374" s="466"/>
      <c r="AT374" s="466"/>
      <c r="AU374" s="466"/>
      <c r="AV374" s="466"/>
      <c r="AW374" s="466"/>
      <c r="AX374" s="466"/>
      <c r="AY374" s="466"/>
      <c r="AZ374" s="466"/>
      <c r="BA374" s="466"/>
      <c r="BB374" s="466"/>
      <c r="BC374" s="466"/>
      <c r="BD374" s="466"/>
      <c r="BE374" s="466"/>
      <c r="BF374" s="466"/>
      <c r="BG374" s="466"/>
      <c r="BH374" s="466"/>
      <c r="BI374" s="466"/>
      <c r="BJ374" s="466"/>
      <c r="BK374" s="466"/>
      <c r="BL374" s="466"/>
      <c r="BM374" s="466"/>
      <c r="BN374" s="466"/>
      <c r="BO374" s="466"/>
      <c r="BP374" s="466"/>
      <c r="BQ374" s="466"/>
      <c r="BR374" s="466"/>
      <c r="BS374" s="466"/>
      <c r="BT374" s="466"/>
      <c r="BU374" s="466"/>
      <c r="BV374" s="466"/>
      <c r="BW374" s="466"/>
      <c r="BX374" s="466"/>
      <c r="BY374" s="466"/>
      <c r="BZ374" s="466"/>
      <c r="CA374" s="466"/>
      <c r="CB374" s="466"/>
      <c r="CC374" s="466"/>
      <c r="CD374" s="466"/>
      <c r="CE374" s="466"/>
      <c r="CF374" s="466"/>
      <c r="CG374" s="466"/>
      <c r="CH374" s="466"/>
      <c r="CI374" s="466"/>
      <c r="CJ374" s="466"/>
      <c r="CK374" s="466"/>
      <c r="CL374" s="466"/>
      <c r="CM374" s="466"/>
      <c r="CN374" s="466"/>
      <c r="CO374" s="466"/>
      <c r="CP374" s="466"/>
      <c r="CQ374" s="466"/>
      <c r="CR374" s="466"/>
      <c r="CS374" s="466"/>
      <c r="CT374" s="466"/>
      <c r="CU374" s="466"/>
      <c r="CV374" s="466"/>
      <c r="CW374" s="466"/>
      <c r="CX374" s="466"/>
      <c r="CY374" s="466"/>
      <c r="CZ374" s="466"/>
      <c r="DA374" s="466"/>
      <c r="DB374" s="466"/>
      <c r="DC374" s="466"/>
      <c r="DD374" s="466"/>
      <c r="DE374" s="466"/>
      <c r="DF374" s="466"/>
      <c r="DG374" s="466"/>
      <c r="DH374" s="466"/>
      <c r="DI374" s="466"/>
      <c r="DJ374" s="466"/>
      <c r="DK374" s="466"/>
      <c r="DL374" s="466"/>
      <c r="DM374" s="466"/>
      <c r="DN374" s="466"/>
      <c r="DO374" s="466"/>
      <c r="DP374" s="466"/>
      <c r="DQ374" s="466"/>
      <c r="DR374" s="466"/>
      <c r="DS374" s="466"/>
      <c r="DT374" s="466"/>
      <c r="DU374" s="466"/>
      <c r="DV374" s="466"/>
      <c r="DW374" s="471"/>
      <c r="DX374" s="466"/>
      <c r="DY374" s="466"/>
      <c r="DZ374" s="466"/>
      <c r="EA374" s="466"/>
      <c r="EB374" s="466"/>
      <c r="EC374" s="466"/>
      <c r="ED374" s="466"/>
      <c r="EE374" s="466"/>
      <c r="EF374" s="466"/>
      <c r="EG374" s="466"/>
      <c r="EH374" s="466"/>
      <c r="EI374" s="466"/>
      <c r="EJ374" s="466"/>
      <c r="EK374" s="465"/>
      <c r="EL374" s="465"/>
      <c r="EM374" s="465"/>
      <c r="EN374" s="465"/>
      <c r="EO374" s="466"/>
      <c r="EP374" s="466"/>
      <c r="EQ374" s="466"/>
      <c r="ER374" s="465"/>
      <c r="ES374" s="465"/>
      <c r="ET374" s="465"/>
      <c r="EU374" s="465"/>
      <c r="EV374" s="465"/>
      <c r="EW374" s="467"/>
      <c r="EX374" s="467" t="s">
        <v>1401</v>
      </c>
      <c r="EY374" s="467">
        <v>0</v>
      </c>
      <c r="EZ374" s="467">
        <v>0</v>
      </c>
      <c r="FA374" s="467">
        <v>0</v>
      </c>
      <c r="FB374" s="469" t="s">
        <v>1402</v>
      </c>
      <c r="FC374" s="467">
        <v>62.117280000000001</v>
      </c>
      <c r="FD374" s="469" t="s">
        <v>2292</v>
      </c>
      <c r="FE374" s="467">
        <v>1589.991</v>
      </c>
      <c r="FF374" s="469" t="s">
        <v>1404</v>
      </c>
      <c r="FG374" s="467">
        <v>0</v>
      </c>
      <c r="FH374" s="469" t="s">
        <v>1405</v>
      </c>
      <c r="FI374" s="467">
        <v>0</v>
      </c>
      <c r="FJ374" s="469" t="s">
        <v>1405</v>
      </c>
      <c r="FK374" s="467">
        <v>0</v>
      </c>
      <c r="FL374" s="472">
        <v>0</v>
      </c>
      <c r="FM374" s="473">
        <v>0</v>
      </c>
      <c r="FN374" s="473">
        <v>0</v>
      </c>
      <c r="FO374" s="473">
        <v>0</v>
      </c>
      <c r="FP374" s="473">
        <v>0</v>
      </c>
      <c r="FQ374" s="473">
        <v>0</v>
      </c>
      <c r="FR374" s="473">
        <v>0</v>
      </c>
      <c r="FS374" s="473">
        <v>0</v>
      </c>
      <c r="FT374" s="473">
        <v>0</v>
      </c>
      <c r="FU374" s="473">
        <v>0</v>
      </c>
      <c r="FV374" s="473">
        <v>0</v>
      </c>
      <c r="FW374" s="473">
        <v>0</v>
      </c>
      <c r="FX374" s="473">
        <v>0</v>
      </c>
      <c r="FY374" s="473">
        <v>0</v>
      </c>
      <c r="FZ374" s="473">
        <v>0</v>
      </c>
      <c r="GA374" s="473">
        <v>0</v>
      </c>
      <c r="GB374" s="473">
        <v>0</v>
      </c>
      <c r="GC374" s="473">
        <v>0</v>
      </c>
      <c r="GD374" s="473">
        <v>0</v>
      </c>
      <c r="GE374" s="473">
        <v>0</v>
      </c>
      <c r="GF374" s="473">
        <v>0</v>
      </c>
      <c r="GG374" s="473">
        <v>0</v>
      </c>
      <c r="GH374" s="473">
        <v>0</v>
      </c>
      <c r="GI374" s="473">
        <v>0</v>
      </c>
      <c r="GJ374" s="473">
        <v>0</v>
      </c>
      <c r="GK374" s="473">
        <v>0</v>
      </c>
      <c r="GL374" s="473">
        <v>0</v>
      </c>
      <c r="GM374" s="473">
        <v>0</v>
      </c>
      <c r="GN374" s="473">
        <v>0</v>
      </c>
      <c r="GO374" s="473">
        <v>0</v>
      </c>
      <c r="GP374" s="473">
        <v>0</v>
      </c>
      <c r="GQ374" s="473">
        <v>0</v>
      </c>
      <c r="GR374" s="473">
        <v>0</v>
      </c>
      <c r="GS374" s="473">
        <v>0</v>
      </c>
      <c r="GT374" s="473">
        <v>0</v>
      </c>
      <c r="GU374" s="473">
        <v>0</v>
      </c>
      <c r="GV374" s="473">
        <v>0</v>
      </c>
      <c r="GW374" s="473">
        <v>0</v>
      </c>
      <c r="GX374" s="473">
        <v>0</v>
      </c>
      <c r="GY374" s="473">
        <v>0</v>
      </c>
      <c r="GZ374" s="473">
        <v>0</v>
      </c>
      <c r="HA374" s="473">
        <v>0</v>
      </c>
      <c r="HB374" s="473">
        <v>0</v>
      </c>
      <c r="HC374" s="473">
        <v>0</v>
      </c>
      <c r="HD374" s="473">
        <v>0</v>
      </c>
      <c r="HE374" s="473">
        <v>0</v>
      </c>
      <c r="HF374" s="473">
        <v>0</v>
      </c>
      <c r="HG374" s="473">
        <v>0</v>
      </c>
      <c r="HH374" s="473">
        <v>0</v>
      </c>
      <c r="HI374" s="473">
        <v>0</v>
      </c>
      <c r="HJ374" s="473">
        <v>0</v>
      </c>
      <c r="HK374" s="473">
        <v>0</v>
      </c>
      <c r="HL374" s="473">
        <v>0</v>
      </c>
      <c r="HM374" s="473">
        <v>0</v>
      </c>
      <c r="HN374" s="473">
        <v>0</v>
      </c>
      <c r="HO374" s="473">
        <v>0</v>
      </c>
      <c r="HP374" s="473">
        <v>0</v>
      </c>
      <c r="HQ374" s="473">
        <v>0</v>
      </c>
      <c r="HR374" s="473">
        <v>0</v>
      </c>
      <c r="HS374" s="473">
        <v>0</v>
      </c>
      <c r="HT374" s="473">
        <v>0</v>
      </c>
      <c r="HU374" s="473">
        <v>0</v>
      </c>
      <c r="HV374" s="473">
        <v>0</v>
      </c>
      <c r="HW374" s="473">
        <v>0</v>
      </c>
      <c r="HX374" s="473">
        <v>0</v>
      </c>
      <c r="HY374" s="473">
        <v>0</v>
      </c>
      <c r="HZ374" s="473">
        <v>0</v>
      </c>
      <c r="IA374" s="473">
        <v>0</v>
      </c>
      <c r="IB374" s="473">
        <v>0</v>
      </c>
      <c r="IC374" s="473">
        <v>0</v>
      </c>
      <c r="ID374" s="473">
        <v>0</v>
      </c>
      <c r="IE374" s="473">
        <v>0</v>
      </c>
      <c r="IF374" s="473">
        <v>0</v>
      </c>
      <c r="IG374" s="473">
        <v>0</v>
      </c>
      <c r="IH374" s="473">
        <v>0</v>
      </c>
      <c r="II374" s="473">
        <v>0</v>
      </c>
      <c r="IJ374" s="473">
        <v>0</v>
      </c>
      <c r="IK374" s="473">
        <v>0</v>
      </c>
      <c r="IL374" s="473">
        <v>0</v>
      </c>
      <c r="IM374" s="473">
        <v>0</v>
      </c>
      <c r="IN374" s="473">
        <v>0</v>
      </c>
      <c r="IO374" s="473">
        <v>0</v>
      </c>
      <c r="IP374" s="473">
        <v>0</v>
      </c>
      <c r="IQ374" s="473">
        <v>0</v>
      </c>
      <c r="IR374" s="473">
        <v>0</v>
      </c>
      <c r="IS374" s="473">
        <v>0</v>
      </c>
      <c r="IT374" s="473">
        <v>0</v>
      </c>
      <c r="IU374" s="473">
        <v>0</v>
      </c>
      <c r="IV374" s="473">
        <v>0</v>
      </c>
      <c r="IW374" s="473">
        <v>0</v>
      </c>
      <c r="IX374" s="473">
        <v>0</v>
      </c>
      <c r="IY374" s="473">
        <v>0</v>
      </c>
      <c r="IZ374" s="473">
        <v>0</v>
      </c>
      <c r="JA374" s="473">
        <v>0</v>
      </c>
      <c r="JB374" s="473">
        <v>0</v>
      </c>
      <c r="JC374" s="473">
        <v>0</v>
      </c>
      <c r="JD374" s="473">
        <v>0</v>
      </c>
      <c r="JE374" s="473">
        <v>0</v>
      </c>
      <c r="JF374" s="473">
        <v>0</v>
      </c>
      <c r="JG374" s="473">
        <v>0</v>
      </c>
      <c r="JH374" s="473">
        <v>0</v>
      </c>
      <c r="JI374" s="467" t="s">
        <v>1416</v>
      </c>
      <c r="JJ374" s="467" t="s">
        <v>1416</v>
      </c>
      <c r="JK374" s="395"/>
      <c r="JL374" s="395"/>
      <c r="JM374" s="395"/>
      <c r="JN374" s="395"/>
      <c r="JO374" s="395"/>
      <c r="JP374" s="395"/>
      <c r="JQ374" s="395"/>
      <c r="JR374" s="395"/>
      <c r="JS374" s="395"/>
      <c r="JT374" s="395"/>
      <c r="JU374" s="395"/>
      <c r="JV374" s="395"/>
      <c r="JW374" s="395"/>
      <c r="JX374" s="395"/>
      <c r="JY374" s="395"/>
      <c r="JZ374" s="395"/>
      <c r="KA374" s="395"/>
      <c r="KB374" s="395"/>
      <c r="KC374" s="395"/>
      <c r="KD374" s="395"/>
      <c r="KE374" s="395"/>
      <c r="KF374" s="395"/>
      <c r="KG374" s="395"/>
      <c r="KH374" s="395"/>
      <c r="KI374" s="395"/>
      <c r="KJ374" s="395"/>
      <c r="KK374" s="395"/>
      <c r="KL374" s="395"/>
      <c r="KM374" s="395"/>
      <c r="KN374" s="395"/>
      <c r="KO374" s="395"/>
      <c r="KP374" s="395"/>
      <c r="KQ374" s="395"/>
      <c r="KR374" s="395"/>
      <c r="KS374" s="395"/>
      <c r="KT374" s="395"/>
      <c r="KU374" s="395"/>
      <c r="KV374" s="395"/>
      <c r="KW374" s="395"/>
      <c r="KX374" s="395"/>
      <c r="KY374" s="395"/>
      <c r="KZ374" s="395"/>
      <c r="LA374" s="395"/>
      <c r="LB374" s="395"/>
      <c r="LC374" s="395"/>
      <c r="LD374" s="395"/>
      <c r="LE374" s="395"/>
      <c r="LF374" s="395"/>
      <c r="LG374" s="395"/>
      <c r="LH374" s="395"/>
      <c r="LI374" s="395"/>
      <c r="LJ374" s="395"/>
      <c r="LK374" s="395"/>
      <c r="LL374" s="395"/>
      <c r="LM374" s="395"/>
      <c r="LN374" s="395"/>
      <c r="LO374" s="395"/>
      <c r="LP374" s="395"/>
      <c r="LQ374" s="395"/>
      <c r="LR374" s="395"/>
      <c r="LS374" s="395"/>
      <c r="LT374" s="395"/>
      <c r="LU374" s="395"/>
      <c r="LV374" s="395"/>
      <c r="LW374" s="395"/>
      <c r="LX374" s="395"/>
      <c r="LY374" s="395"/>
      <c r="LZ374" s="395"/>
      <c r="MA374" s="395"/>
      <c r="MB374" s="395"/>
      <c r="MC374" s="395"/>
      <c r="MD374" s="395"/>
      <c r="ME374" s="395"/>
      <c r="MF374" s="395"/>
      <c r="MG374" s="395"/>
      <c r="MH374" s="395"/>
      <c r="MI374" s="395"/>
      <c r="MJ374" s="395"/>
      <c r="MK374" s="395"/>
      <c r="ML374" s="395"/>
      <c r="MM374" s="395"/>
      <c r="MN374" s="395"/>
      <c r="MO374" s="395"/>
      <c r="MP374" s="395"/>
      <c r="MQ374" s="395"/>
      <c r="MR374" s="395"/>
      <c r="MS374" s="395"/>
      <c r="MT374" s="395"/>
      <c r="MU374" s="395"/>
      <c r="MV374" s="395"/>
      <c r="MW374" s="395"/>
      <c r="MX374" s="395"/>
      <c r="MY374" s="395"/>
      <c r="MZ374" s="395"/>
      <c r="NA374" s="395"/>
      <c r="NB374" s="395"/>
      <c r="NC374" s="395"/>
      <c r="ND374" s="395"/>
      <c r="NE374" s="395"/>
      <c r="NF374" s="395"/>
      <c r="NG374" s="489"/>
      <c r="NH374" s="475">
        <v>3.5007153595020379</v>
      </c>
      <c r="NI374" s="475">
        <v>29.13295322177596</v>
      </c>
      <c r="NJ374" s="475">
        <v>3.6580006977233723</v>
      </c>
      <c r="NK374" s="475">
        <v>4637.074943999999</v>
      </c>
      <c r="NL374" s="475">
        <v>22.068961193378911</v>
      </c>
      <c r="NM374" s="475">
        <v>0.222026</v>
      </c>
      <c r="NN374" s="475">
        <v>0.63832500000000003</v>
      </c>
      <c r="NO374" s="475">
        <v>6.4757999999999982E-2</v>
      </c>
      <c r="NP374" s="475">
        <v>4.7704095736760634E-2</v>
      </c>
      <c r="NQ374" s="475">
        <v>0.63788754344950138</v>
      </c>
      <c r="NR374" s="475">
        <v>1.8110086740608327</v>
      </c>
      <c r="NS374" s="475">
        <v>0</v>
      </c>
      <c r="NT374" s="475">
        <v>16.341386104825489</v>
      </c>
      <c r="NU374" s="475">
        <v>0.6210372757220769</v>
      </c>
      <c r="NV374" s="475">
        <v>0</v>
      </c>
      <c r="NW374" s="475">
        <v>0.34965854761099213</v>
      </c>
      <c r="NX374" s="475">
        <v>0</v>
      </c>
      <c r="NY374" s="475">
        <v>0</v>
      </c>
      <c r="NZ374" s="475">
        <v>1.287465856236498</v>
      </c>
      <c r="OA374" s="475">
        <v>2.033999999787121E-2</v>
      </c>
      <c r="OB374" s="475">
        <v>0.19000000000000011</v>
      </c>
      <c r="OC374" s="475">
        <v>1.1501197414611819</v>
      </c>
      <c r="OD374" s="475">
        <v>7.301268514204372E-14</v>
      </c>
      <c r="OE374" s="475">
        <v>5.8813061079253573E-13</v>
      </c>
      <c r="OF374" s="475">
        <v>0.11999999880790704</v>
      </c>
      <c r="OG374" s="475">
        <v>7.8595396876335127E-2</v>
      </c>
      <c r="OH374" s="475">
        <v>0.3142328388954862</v>
      </c>
      <c r="OI374" s="475">
        <v>0.12</v>
      </c>
      <c r="OJ374" s="475">
        <v>5.149999999999999E-2</v>
      </c>
      <c r="OK374" s="475">
        <v>6.5200499999999995E-2</v>
      </c>
      <c r="OL374" s="475">
        <v>0.55751144393940855</v>
      </c>
      <c r="OM374" s="475" t="s">
        <v>1395</v>
      </c>
      <c r="ON374" s="475">
        <v>1</v>
      </c>
      <c r="OO374" s="475">
        <v>363</v>
      </c>
      <c r="OP374" s="490"/>
      <c r="OQ374" s="491" t="s">
        <v>1395</v>
      </c>
      <c r="OR374" s="478" t="s">
        <v>1395</v>
      </c>
      <c r="OS374" s="479">
        <v>969513</v>
      </c>
      <c r="OT374" s="479">
        <v>2051</v>
      </c>
      <c r="OU374" s="479" t="s">
        <v>1395</v>
      </c>
      <c r="OV374" s="479" t="s">
        <v>1395</v>
      </c>
      <c r="OW374" s="479">
        <v>0</v>
      </c>
      <c r="OX374" s="479">
        <v>1</v>
      </c>
      <c r="OY374" s="480">
        <v>1</v>
      </c>
      <c r="OZ374" s="480">
        <v>0.54870900490375907</v>
      </c>
      <c r="PA374" s="481"/>
      <c r="PB374" s="482">
        <v>3.5007153595020379</v>
      </c>
      <c r="PC374" s="483"/>
      <c r="PD374" s="478">
        <v>296.56134127502185</v>
      </c>
      <c r="PE374" s="479">
        <v>1.8853648897754992E-10</v>
      </c>
      <c r="PF374" s="479">
        <v>368.69282771501463</v>
      </c>
      <c r="PG374" s="480">
        <v>3.5007153595020379</v>
      </c>
      <c r="PH374" s="483"/>
      <c r="PI374" s="478">
        <v>3.5007153595020379</v>
      </c>
      <c r="PJ374" s="479">
        <v>194325</v>
      </c>
      <c r="PK374" s="479">
        <v>575</v>
      </c>
      <c r="PL374" s="479">
        <v>7.1123232141985682E-2</v>
      </c>
      <c r="PM374" s="484">
        <v>36</v>
      </c>
      <c r="PN374" s="479">
        <v>4104</v>
      </c>
      <c r="PO374" s="485">
        <v>2048</v>
      </c>
      <c r="PP374" s="479">
        <v>33</v>
      </c>
      <c r="PQ374" s="479">
        <v>0</v>
      </c>
      <c r="PR374" s="486" t="s">
        <v>2345</v>
      </c>
      <c r="PS374" s="486" t="s">
        <v>1595</v>
      </c>
      <c r="PT374" s="479">
        <v>1</v>
      </c>
      <c r="PU374" s="487" t="s">
        <v>2344</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row>
    <row r="375" spans="1:457" x14ac:dyDescent="0.35">
      <c r="A375" s="459" t="s">
        <v>2346</v>
      </c>
      <c r="B375" s="460">
        <v>3.5718385916440236</v>
      </c>
      <c r="C375" s="488">
        <f>NPV(About!A$94,'H2 Data'!AE$2:BH$2)/30*AB375+B375</f>
        <v>4.8919426492726235</v>
      </c>
      <c r="D375" s="462" t="s">
        <v>1592</v>
      </c>
      <c r="E375" s="463" t="s">
        <v>2346</v>
      </c>
      <c r="F375" s="463" t="s">
        <v>1391</v>
      </c>
      <c r="G375" s="463" t="s">
        <v>1593</v>
      </c>
      <c r="H375" s="463" t="s">
        <v>2290</v>
      </c>
      <c r="I375" s="463" t="s">
        <v>1595</v>
      </c>
      <c r="J375" s="464">
        <v>2052</v>
      </c>
      <c r="K375" s="465">
        <v>575</v>
      </c>
      <c r="L375" s="466">
        <v>0.95</v>
      </c>
      <c r="M375" s="466">
        <v>2.3300000000000001E-2</v>
      </c>
      <c r="N375" s="466">
        <v>0.25</v>
      </c>
      <c r="O375" s="471">
        <v>0.12</v>
      </c>
      <c r="P375" s="465">
        <v>1</v>
      </c>
      <c r="Q375" s="465">
        <v>2</v>
      </c>
      <c r="R375" s="465">
        <v>30</v>
      </c>
      <c r="S375" s="467" t="s">
        <v>1395</v>
      </c>
      <c r="T375" s="468">
        <v>66072</v>
      </c>
      <c r="U375" s="468">
        <v>651282.99999999988</v>
      </c>
      <c r="V375" s="468">
        <v>226532.99999999997</v>
      </c>
      <c r="W375" s="468">
        <v>45304.999999999993</v>
      </c>
      <c r="X375" s="465">
        <v>0</v>
      </c>
      <c r="Y375" s="469" t="s">
        <v>2291</v>
      </c>
      <c r="Z375" s="470">
        <v>18.559999999999999</v>
      </c>
      <c r="AA375" s="469" t="s">
        <v>1397</v>
      </c>
      <c r="AB375" s="465">
        <v>8.9999999999999993E-3</v>
      </c>
      <c r="AC375" s="466">
        <v>0.7</v>
      </c>
      <c r="AD375" s="466">
        <v>0.7</v>
      </c>
      <c r="AE375" s="466">
        <v>0.7</v>
      </c>
      <c r="AF375" s="467" t="s">
        <v>1398</v>
      </c>
      <c r="AG375" s="465">
        <v>515</v>
      </c>
      <c r="AH375" s="465">
        <v>515</v>
      </c>
      <c r="AI375" s="465">
        <v>515</v>
      </c>
      <c r="AJ375" s="465">
        <v>30</v>
      </c>
      <c r="AK375" s="469" t="s">
        <v>1399</v>
      </c>
      <c r="AL375" s="466">
        <v>1</v>
      </c>
      <c r="AM375" s="466">
        <v>0</v>
      </c>
      <c r="AN375" s="469" t="s">
        <v>1400</v>
      </c>
      <c r="AO375" s="466"/>
      <c r="AP375" s="466"/>
      <c r="AQ375" s="466"/>
      <c r="AR375" s="466"/>
      <c r="AS375" s="466"/>
      <c r="AT375" s="466"/>
      <c r="AU375" s="466"/>
      <c r="AV375" s="466"/>
      <c r="AW375" s="466"/>
      <c r="AX375" s="466"/>
      <c r="AY375" s="466"/>
      <c r="AZ375" s="466"/>
      <c r="BA375" s="466"/>
      <c r="BB375" s="466"/>
      <c r="BC375" s="466"/>
      <c r="BD375" s="466"/>
      <c r="BE375" s="466"/>
      <c r="BF375" s="466"/>
      <c r="BG375" s="466"/>
      <c r="BH375" s="466"/>
      <c r="BI375" s="466"/>
      <c r="BJ375" s="466"/>
      <c r="BK375" s="466"/>
      <c r="BL375" s="466"/>
      <c r="BM375" s="466"/>
      <c r="BN375" s="466"/>
      <c r="BO375" s="466"/>
      <c r="BP375" s="466"/>
      <c r="BQ375" s="466"/>
      <c r="BR375" s="466"/>
      <c r="BS375" s="466"/>
      <c r="BT375" s="466"/>
      <c r="BU375" s="466"/>
      <c r="BV375" s="466"/>
      <c r="BW375" s="466"/>
      <c r="BX375" s="466"/>
      <c r="BY375" s="466"/>
      <c r="BZ375" s="466"/>
      <c r="CA375" s="466"/>
      <c r="CB375" s="466"/>
      <c r="CC375" s="466"/>
      <c r="CD375" s="466"/>
      <c r="CE375" s="466"/>
      <c r="CF375" s="466"/>
      <c r="CG375" s="466"/>
      <c r="CH375" s="466"/>
      <c r="CI375" s="466"/>
      <c r="CJ375" s="466"/>
      <c r="CK375" s="466"/>
      <c r="CL375" s="466"/>
      <c r="CM375" s="466"/>
      <c r="CN375" s="466"/>
      <c r="CO375" s="466"/>
      <c r="CP375" s="466"/>
      <c r="CQ375" s="466"/>
      <c r="CR375" s="466"/>
      <c r="CS375" s="466"/>
      <c r="CT375" s="466"/>
      <c r="CU375" s="466"/>
      <c r="CV375" s="466"/>
      <c r="CW375" s="466"/>
      <c r="CX375" s="466"/>
      <c r="CY375" s="466"/>
      <c r="CZ375" s="466"/>
      <c r="DA375" s="466"/>
      <c r="DB375" s="466"/>
      <c r="DC375" s="466"/>
      <c r="DD375" s="466"/>
      <c r="DE375" s="466"/>
      <c r="DF375" s="466"/>
      <c r="DG375" s="466"/>
      <c r="DH375" s="466"/>
      <c r="DI375" s="466"/>
      <c r="DJ375" s="466"/>
      <c r="DK375" s="466"/>
      <c r="DL375" s="466"/>
      <c r="DM375" s="466"/>
      <c r="DN375" s="466"/>
      <c r="DO375" s="466"/>
      <c r="DP375" s="466"/>
      <c r="DQ375" s="466"/>
      <c r="DR375" s="466"/>
      <c r="DS375" s="466"/>
      <c r="DT375" s="466"/>
      <c r="DU375" s="466"/>
      <c r="DV375" s="466"/>
      <c r="DW375" s="471"/>
      <c r="DX375" s="466"/>
      <c r="DY375" s="466"/>
      <c r="DZ375" s="466"/>
      <c r="EA375" s="466"/>
      <c r="EB375" s="466"/>
      <c r="EC375" s="466"/>
      <c r="ED375" s="466"/>
      <c r="EE375" s="466"/>
      <c r="EF375" s="466"/>
      <c r="EG375" s="466"/>
      <c r="EH375" s="466"/>
      <c r="EI375" s="466"/>
      <c r="EJ375" s="466"/>
      <c r="EK375" s="465"/>
      <c r="EL375" s="465"/>
      <c r="EM375" s="465"/>
      <c r="EN375" s="465"/>
      <c r="EO375" s="466"/>
      <c r="EP375" s="466"/>
      <c r="EQ375" s="466"/>
      <c r="ER375" s="465"/>
      <c r="ES375" s="465"/>
      <c r="ET375" s="465"/>
      <c r="EU375" s="465"/>
      <c r="EV375" s="465"/>
      <c r="EW375" s="467"/>
      <c r="EX375" s="467" t="s">
        <v>1401</v>
      </c>
      <c r="EY375" s="467">
        <v>0</v>
      </c>
      <c r="EZ375" s="467">
        <v>0</v>
      </c>
      <c r="FA375" s="467">
        <v>0</v>
      </c>
      <c r="FB375" s="469" t="s">
        <v>1402</v>
      </c>
      <c r="FC375" s="467">
        <v>62.117280000000001</v>
      </c>
      <c r="FD375" s="469" t="s">
        <v>2292</v>
      </c>
      <c r="FE375" s="467">
        <v>1589.991</v>
      </c>
      <c r="FF375" s="469" t="s">
        <v>1404</v>
      </c>
      <c r="FG375" s="467">
        <v>0</v>
      </c>
      <c r="FH375" s="469" t="s">
        <v>1405</v>
      </c>
      <c r="FI375" s="467">
        <v>0</v>
      </c>
      <c r="FJ375" s="469" t="s">
        <v>1405</v>
      </c>
      <c r="FK375" s="467">
        <v>0</v>
      </c>
      <c r="FL375" s="472">
        <v>0</v>
      </c>
      <c r="FM375" s="473">
        <v>0</v>
      </c>
      <c r="FN375" s="473">
        <v>0</v>
      </c>
      <c r="FO375" s="473">
        <v>0</v>
      </c>
      <c r="FP375" s="473">
        <v>0</v>
      </c>
      <c r="FQ375" s="473">
        <v>0</v>
      </c>
      <c r="FR375" s="473">
        <v>0</v>
      </c>
      <c r="FS375" s="473">
        <v>0</v>
      </c>
      <c r="FT375" s="473">
        <v>0</v>
      </c>
      <c r="FU375" s="473">
        <v>0</v>
      </c>
      <c r="FV375" s="473">
        <v>0</v>
      </c>
      <c r="FW375" s="473">
        <v>0</v>
      </c>
      <c r="FX375" s="473">
        <v>0</v>
      </c>
      <c r="FY375" s="473">
        <v>0</v>
      </c>
      <c r="FZ375" s="473">
        <v>0</v>
      </c>
      <c r="GA375" s="473">
        <v>0</v>
      </c>
      <c r="GB375" s="473">
        <v>0</v>
      </c>
      <c r="GC375" s="473">
        <v>0</v>
      </c>
      <c r="GD375" s="473">
        <v>0</v>
      </c>
      <c r="GE375" s="473">
        <v>0</v>
      </c>
      <c r="GF375" s="473">
        <v>0</v>
      </c>
      <c r="GG375" s="473">
        <v>0</v>
      </c>
      <c r="GH375" s="473">
        <v>0</v>
      </c>
      <c r="GI375" s="473">
        <v>0</v>
      </c>
      <c r="GJ375" s="473">
        <v>0</v>
      </c>
      <c r="GK375" s="473">
        <v>0</v>
      </c>
      <c r="GL375" s="473">
        <v>0</v>
      </c>
      <c r="GM375" s="473">
        <v>0</v>
      </c>
      <c r="GN375" s="473">
        <v>0</v>
      </c>
      <c r="GO375" s="473">
        <v>0</v>
      </c>
      <c r="GP375" s="473">
        <v>0</v>
      </c>
      <c r="GQ375" s="473">
        <v>0</v>
      </c>
      <c r="GR375" s="473">
        <v>0</v>
      </c>
      <c r="GS375" s="473">
        <v>0</v>
      </c>
      <c r="GT375" s="473">
        <v>0</v>
      </c>
      <c r="GU375" s="473">
        <v>0</v>
      </c>
      <c r="GV375" s="473">
        <v>0</v>
      </c>
      <c r="GW375" s="473">
        <v>0</v>
      </c>
      <c r="GX375" s="473">
        <v>0</v>
      </c>
      <c r="GY375" s="473">
        <v>0</v>
      </c>
      <c r="GZ375" s="473">
        <v>0</v>
      </c>
      <c r="HA375" s="473">
        <v>0</v>
      </c>
      <c r="HB375" s="473">
        <v>0</v>
      </c>
      <c r="HC375" s="473">
        <v>0</v>
      </c>
      <c r="HD375" s="473">
        <v>0</v>
      </c>
      <c r="HE375" s="473">
        <v>0</v>
      </c>
      <c r="HF375" s="473">
        <v>0</v>
      </c>
      <c r="HG375" s="473">
        <v>0</v>
      </c>
      <c r="HH375" s="473">
        <v>0</v>
      </c>
      <c r="HI375" s="473">
        <v>0</v>
      </c>
      <c r="HJ375" s="473">
        <v>0</v>
      </c>
      <c r="HK375" s="473">
        <v>0</v>
      </c>
      <c r="HL375" s="473">
        <v>0</v>
      </c>
      <c r="HM375" s="473">
        <v>0</v>
      </c>
      <c r="HN375" s="473">
        <v>0</v>
      </c>
      <c r="HO375" s="473">
        <v>0</v>
      </c>
      <c r="HP375" s="473">
        <v>0</v>
      </c>
      <c r="HQ375" s="473">
        <v>0</v>
      </c>
      <c r="HR375" s="473">
        <v>0</v>
      </c>
      <c r="HS375" s="473">
        <v>0</v>
      </c>
      <c r="HT375" s="473">
        <v>0</v>
      </c>
      <c r="HU375" s="473">
        <v>0</v>
      </c>
      <c r="HV375" s="473">
        <v>0</v>
      </c>
      <c r="HW375" s="473">
        <v>0</v>
      </c>
      <c r="HX375" s="473">
        <v>0</v>
      </c>
      <c r="HY375" s="473">
        <v>0</v>
      </c>
      <c r="HZ375" s="473">
        <v>0</v>
      </c>
      <c r="IA375" s="473">
        <v>0</v>
      </c>
      <c r="IB375" s="473">
        <v>0</v>
      </c>
      <c r="IC375" s="473">
        <v>0</v>
      </c>
      <c r="ID375" s="473">
        <v>0</v>
      </c>
      <c r="IE375" s="473">
        <v>0</v>
      </c>
      <c r="IF375" s="473">
        <v>0</v>
      </c>
      <c r="IG375" s="473">
        <v>0</v>
      </c>
      <c r="IH375" s="473">
        <v>0</v>
      </c>
      <c r="II375" s="473">
        <v>0</v>
      </c>
      <c r="IJ375" s="473">
        <v>0</v>
      </c>
      <c r="IK375" s="473">
        <v>0</v>
      </c>
      <c r="IL375" s="473">
        <v>0</v>
      </c>
      <c r="IM375" s="473">
        <v>0</v>
      </c>
      <c r="IN375" s="473">
        <v>0</v>
      </c>
      <c r="IO375" s="473">
        <v>0</v>
      </c>
      <c r="IP375" s="473">
        <v>0</v>
      </c>
      <c r="IQ375" s="473">
        <v>0</v>
      </c>
      <c r="IR375" s="473">
        <v>0</v>
      </c>
      <c r="IS375" s="473">
        <v>0</v>
      </c>
      <c r="IT375" s="473">
        <v>0</v>
      </c>
      <c r="IU375" s="473">
        <v>0</v>
      </c>
      <c r="IV375" s="473">
        <v>0</v>
      </c>
      <c r="IW375" s="473">
        <v>0</v>
      </c>
      <c r="IX375" s="473">
        <v>0</v>
      </c>
      <c r="IY375" s="473">
        <v>0</v>
      </c>
      <c r="IZ375" s="473">
        <v>0</v>
      </c>
      <c r="JA375" s="473">
        <v>0</v>
      </c>
      <c r="JB375" s="473">
        <v>0</v>
      </c>
      <c r="JC375" s="473">
        <v>0</v>
      </c>
      <c r="JD375" s="473">
        <v>0</v>
      </c>
      <c r="JE375" s="473">
        <v>0</v>
      </c>
      <c r="JF375" s="473">
        <v>0</v>
      </c>
      <c r="JG375" s="473">
        <v>0</v>
      </c>
      <c r="JH375" s="473">
        <v>0</v>
      </c>
      <c r="JI375" s="467" t="s">
        <v>1416</v>
      </c>
      <c r="JJ375" s="467" t="s">
        <v>1416</v>
      </c>
      <c r="JK375" s="395"/>
      <c r="JL375" s="395"/>
      <c r="JM375" s="395"/>
      <c r="JN375" s="395"/>
      <c r="JO375" s="395"/>
      <c r="JP375" s="395"/>
      <c r="JQ375" s="395"/>
      <c r="JR375" s="395"/>
      <c r="JS375" s="395"/>
      <c r="JT375" s="395"/>
      <c r="JU375" s="395"/>
      <c r="JV375" s="395"/>
      <c r="JW375" s="395"/>
      <c r="JX375" s="395"/>
      <c r="JY375" s="395"/>
      <c r="JZ375" s="395"/>
      <c r="KA375" s="395"/>
      <c r="KB375" s="395"/>
      <c r="KC375" s="395"/>
      <c r="KD375" s="395"/>
      <c r="KE375" s="395"/>
      <c r="KF375" s="395"/>
      <c r="KG375" s="395"/>
      <c r="KH375" s="395"/>
      <c r="KI375" s="395"/>
      <c r="KJ375" s="395"/>
      <c r="KK375" s="395"/>
      <c r="KL375" s="395"/>
      <c r="KM375" s="395"/>
      <c r="KN375" s="395"/>
      <c r="KO375" s="395"/>
      <c r="KP375" s="395"/>
      <c r="KQ375" s="395"/>
      <c r="KR375" s="395"/>
      <c r="KS375" s="395"/>
      <c r="KT375" s="395"/>
      <c r="KU375" s="395"/>
      <c r="KV375" s="395"/>
      <c r="KW375" s="395"/>
      <c r="KX375" s="395"/>
      <c r="KY375" s="395"/>
      <c r="KZ375" s="395"/>
      <c r="LA375" s="395"/>
      <c r="LB375" s="395"/>
      <c r="LC375" s="395"/>
      <c r="LD375" s="395"/>
      <c r="LE375" s="395"/>
      <c r="LF375" s="395"/>
      <c r="LG375" s="395"/>
      <c r="LH375" s="395"/>
      <c r="LI375" s="395"/>
      <c r="LJ375" s="395"/>
      <c r="LK375" s="395"/>
      <c r="LL375" s="395"/>
      <c r="LM375" s="395"/>
      <c r="LN375" s="395"/>
      <c r="LO375" s="395"/>
      <c r="LP375" s="395"/>
      <c r="LQ375" s="395"/>
      <c r="LR375" s="395"/>
      <c r="LS375" s="395"/>
      <c r="LT375" s="395"/>
      <c r="LU375" s="395"/>
      <c r="LV375" s="395"/>
      <c r="LW375" s="395"/>
      <c r="LX375" s="395"/>
      <c r="LY375" s="395"/>
      <c r="LZ375" s="395"/>
      <c r="MA375" s="395"/>
      <c r="MB375" s="395"/>
      <c r="MC375" s="395"/>
      <c r="MD375" s="395"/>
      <c r="ME375" s="395"/>
      <c r="MF375" s="395"/>
      <c r="MG375" s="395"/>
      <c r="MH375" s="395"/>
      <c r="MI375" s="395"/>
      <c r="MJ375" s="395"/>
      <c r="MK375" s="395"/>
      <c r="ML375" s="395"/>
      <c r="MM375" s="395"/>
      <c r="MN375" s="395"/>
      <c r="MO375" s="395"/>
      <c r="MP375" s="395"/>
      <c r="MQ375" s="395"/>
      <c r="MR375" s="395"/>
      <c r="MS375" s="395"/>
      <c r="MT375" s="395"/>
      <c r="MU375" s="395"/>
      <c r="MV375" s="395"/>
      <c r="MW375" s="395"/>
      <c r="MX375" s="395"/>
      <c r="MY375" s="395"/>
      <c r="MZ375" s="395"/>
      <c r="NA375" s="395"/>
      <c r="NB375" s="395"/>
      <c r="NC375" s="395"/>
      <c r="ND375" s="395"/>
      <c r="NE375" s="395"/>
      <c r="NF375" s="395"/>
      <c r="NG375" s="489"/>
      <c r="NH375" s="475">
        <v>3.5718385916440236</v>
      </c>
      <c r="NI375" s="475">
        <v>29.724840759661561</v>
      </c>
      <c r="NJ375" s="475">
        <v>3.732344799067302</v>
      </c>
      <c r="NK375" s="475">
        <v>4637.074943999999</v>
      </c>
      <c r="NL375" s="475">
        <v>22.516999602878705</v>
      </c>
      <c r="NM375" s="475">
        <v>0.22653299999999998</v>
      </c>
      <c r="NN375" s="475">
        <v>0.65128299999999983</v>
      </c>
      <c r="NO375" s="475">
        <v>6.6072000000000006E-2</v>
      </c>
      <c r="NP375" s="475">
        <v>4.867241615096659E-2</v>
      </c>
      <c r="NQ375" s="475">
        <v>0.65083616915570253</v>
      </c>
      <c r="NR375" s="475">
        <v>1.8477557874705202</v>
      </c>
      <c r="NS375" s="475">
        <v>0</v>
      </c>
      <c r="NT375" s="475">
        <v>16.673524336228493</v>
      </c>
      <c r="NU375" s="475">
        <v>0.63363821389520802</v>
      </c>
      <c r="NV375" s="475">
        <v>0</v>
      </c>
      <c r="NW375" s="475">
        <v>0.35669078026446838</v>
      </c>
      <c r="NX375" s="475">
        <v>0</v>
      </c>
      <c r="NY375" s="475">
        <v>0</v>
      </c>
      <c r="NZ375" s="475">
        <v>1.3133214835623797</v>
      </c>
      <c r="OA375" s="475">
        <v>2.0339999988655457E-2</v>
      </c>
      <c r="OB375" s="475">
        <v>0.19000000000000011</v>
      </c>
      <c r="OC375" s="475">
        <v>1.1733746740245605</v>
      </c>
      <c r="OD375" s="475">
        <v>7.3015500183906048E-14</v>
      </c>
      <c r="OE375" s="475">
        <v>5.8815328647261336E-13</v>
      </c>
      <c r="OF375" s="475">
        <v>0.11999999880790704</v>
      </c>
      <c r="OG375" s="475">
        <v>7.8588923811912528E-2</v>
      </c>
      <c r="OH375" s="475">
        <v>0.31419111710967257</v>
      </c>
      <c r="OI375" s="475">
        <v>0.12</v>
      </c>
      <c r="OJ375" s="475">
        <v>5.1499999999999997E-2</v>
      </c>
      <c r="OK375" s="475">
        <v>6.5200499999999995E-2</v>
      </c>
      <c r="OL375" s="475">
        <v>0.54636757256116397</v>
      </c>
      <c r="OM375" s="475" t="s">
        <v>1395</v>
      </c>
      <c r="ON375" s="475">
        <v>1</v>
      </c>
      <c r="OO375" s="475">
        <v>364</v>
      </c>
      <c r="OP375" s="490"/>
      <c r="OQ375" s="491" t="s">
        <v>1395</v>
      </c>
      <c r="OR375" s="478" t="s">
        <v>1395</v>
      </c>
      <c r="OS375" s="479">
        <v>989192.99999999988</v>
      </c>
      <c r="OT375" s="479">
        <v>2052</v>
      </c>
      <c r="OU375" s="479" t="s">
        <v>1395</v>
      </c>
      <c r="OV375" s="479" t="s">
        <v>1395</v>
      </c>
      <c r="OW375" s="479">
        <v>0</v>
      </c>
      <c r="OX375" s="479">
        <v>1</v>
      </c>
      <c r="OY375" s="480">
        <v>1</v>
      </c>
      <c r="OZ375" s="480">
        <v>0.53777074794812707</v>
      </c>
      <c r="PA375" s="481"/>
      <c r="PB375" s="482">
        <v>3.5718385916440236</v>
      </c>
      <c r="PC375" s="483"/>
      <c r="PD375" s="478">
        <v>296.53313231452682</v>
      </c>
      <c r="PE375" s="479">
        <v>1.8477503296874977E-10</v>
      </c>
      <c r="PF375" s="479">
        <v>368.62897660213906</v>
      </c>
      <c r="PG375" s="480">
        <v>3.5718385916440236</v>
      </c>
      <c r="PH375" s="483"/>
      <c r="PI375" s="478">
        <v>3.5718385916440236</v>
      </c>
      <c r="PJ375" s="479">
        <v>194900</v>
      </c>
      <c r="PK375" s="479">
        <v>575</v>
      </c>
      <c r="PL375" s="479">
        <v>3.0230074856585438</v>
      </c>
      <c r="PM375" s="484">
        <v>36</v>
      </c>
      <c r="PN375" s="479">
        <v>4068</v>
      </c>
      <c r="PO375" s="485">
        <v>2049</v>
      </c>
      <c r="PP375" s="479">
        <v>33</v>
      </c>
      <c r="PQ375" s="479">
        <v>0</v>
      </c>
      <c r="PR375" s="486" t="s">
        <v>2347</v>
      </c>
      <c r="PS375" s="486" t="s">
        <v>1595</v>
      </c>
      <c r="PT375" s="479">
        <v>1</v>
      </c>
      <c r="PU375" s="487" t="s">
        <v>2346</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row>
    <row r="376" spans="1:457" x14ac:dyDescent="0.35">
      <c r="A376" s="459" t="s">
        <v>2348</v>
      </c>
      <c r="B376" s="460">
        <v>6.5948460773025674</v>
      </c>
      <c r="C376" s="488">
        <f>NPV(About!A$94,'H2 Data'!AE$2:BH$2)/30*AB376+B376</f>
        <v>6.5948460773025674</v>
      </c>
      <c r="D376" s="462" t="s">
        <v>1592</v>
      </c>
      <c r="E376" s="463" t="s">
        <v>2348</v>
      </c>
      <c r="F376" s="463" t="s">
        <v>1391</v>
      </c>
      <c r="G376" s="463" t="s">
        <v>1392</v>
      </c>
      <c r="H376" s="463" t="s">
        <v>2290</v>
      </c>
      <c r="I376" s="463" t="s">
        <v>2232</v>
      </c>
      <c r="J376" s="464">
        <v>2025</v>
      </c>
      <c r="K376" s="465">
        <v>100</v>
      </c>
      <c r="L376" s="466">
        <v>0.33</v>
      </c>
      <c r="M376" s="466">
        <v>2.3300000000000001E-2</v>
      </c>
      <c r="N376" s="466">
        <v>0.25</v>
      </c>
      <c r="O376" s="471">
        <v>0.12</v>
      </c>
      <c r="P376" s="465">
        <v>1</v>
      </c>
      <c r="Q376" s="465">
        <v>2</v>
      </c>
      <c r="R376" s="465">
        <v>30</v>
      </c>
      <c r="S376" s="467" t="s">
        <v>1395</v>
      </c>
      <c r="T376" s="468">
        <v>100238.00000000001</v>
      </c>
      <c r="U376" s="468">
        <v>988059</v>
      </c>
      <c r="V376" s="468">
        <v>343673</v>
      </c>
      <c r="W376" s="468">
        <v>28639.000000000004</v>
      </c>
      <c r="X376" s="465">
        <v>0</v>
      </c>
      <c r="Y376" s="469" t="s">
        <v>2349</v>
      </c>
      <c r="Z376" s="470">
        <v>19.48</v>
      </c>
      <c r="AA376" s="469" t="s">
        <v>1397</v>
      </c>
      <c r="AB376" s="465">
        <v>0</v>
      </c>
      <c r="AC376" s="466">
        <v>0</v>
      </c>
      <c r="AD376" s="466">
        <v>0.48</v>
      </c>
      <c r="AE376" s="466">
        <v>0.48</v>
      </c>
      <c r="AF376" s="467" t="s">
        <v>1398</v>
      </c>
      <c r="AG376" s="465">
        <v>600</v>
      </c>
      <c r="AH376" s="465">
        <v>600</v>
      </c>
      <c r="AI376" s="465">
        <v>600</v>
      </c>
      <c r="AJ376" s="465">
        <v>30</v>
      </c>
      <c r="AK376" s="469" t="s">
        <v>1399</v>
      </c>
      <c r="AL376" s="466">
        <v>0.91</v>
      </c>
      <c r="AM376" s="466">
        <v>0.01</v>
      </c>
      <c r="AN376" s="469" t="s">
        <v>1400</v>
      </c>
      <c r="AO376" s="466"/>
      <c r="AP376" s="466"/>
      <c r="AQ376" s="466"/>
      <c r="AR376" s="466"/>
      <c r="AS376" s="466"/>
      <c r="AT376" s="466"/>
      <c r="AU376" s="466"/>
      <c r="AV376" s="466"/>
      <c r="AW376" s="466"/>
      <c r="AX376" s="466"/>
      <c r="AY376" s="466"/>
      <c r="AZ376" s="466"/>
      <c r="BA376" s="466"/>
      <c r="BB376" s="466"/>
      <c r="BC376" s="466"/>
      <c r="BD376" s="466"/>
      <c r="BE376" s="466"/>
      <c r="BF376" s="466"/>
      <c r="BG376" s="466"/>
      <c r="BH376" s="466"/>
      <c r="BI376" s="466"/>
      <c r="BJ376" s="466"/>
      <c r="BK376" s="466"/>
      <c r="BL376" s="466"/>
      <c r="BM376" s="466"/>
      <c r="BN376" s="466"/>
      <c r="BO376" s="466"/>
      <c r="BP376" s="466"/>
      <c r="BQ376" s="466"/>
      <c r="BR376" s="466"/>
      <c r="BS376" s="466"/>
      <c r="BT376" s="466"/>
      <c r="BU376" s="466"/>
      <c r="BV376" s="466"/>
      <c r="BW376" s="466"/>
      <c r="BX376" s="466"/>
      <c r="BY376" s="466"/>
      <c r="BZ376" s="466"/>
      <c r="CA376" s="466"/>
      <c r="CB376" s="466"/>
      <c r="CC376" s="466"/>
      <c r="CD376" s="466"/>
      <c r="CE376" s="466"/>
      <c r="CF376" s="466"/>
      <c r="CG376" s="466"/>
      <c r="CH376" s="466"/>
      <c r="CI376" s="466"/>
      <c r="CJ376" s="466"/>
      <c r="CK376" s="466"/>
      <c r="CL376" s="466"/>
      <c r="CM376" s="466"/>
      <c r="CN376" s="466"/>
      <c r="CO376" s="466"/>
      <c r="CP376" s="466"/>
      <c r="CQ376" s="466"/>
      <c r="CR376" s="466"/>
      <c r="CS376" s="466"/>
      <c r="CT376" s="466"/>
      <c r="CU376" s="466"/>
      <c r="CV376" s="466"/>
      <c r="CW376" s="466"/>
      <c r="CX376" s="466"/>
      <c r="CY376" s="466"/>
      <c r="CZ376" s="466"/>
      <c r="DA376" s="466"/>
      <c r="DB376" s="466"/>
      <c r="DC376" s="466"/>
      <c r="DD376" s="466"/>
      <c r="DE376" s="466"/>
      <c r="DF376" s="466"/>
      <c r="DG376" s="466"/>
      <c r="DH376" s="466"/>
      <c r="DI376" s="466"/>
      <c r="DJ376" s="466"/>
      <c r="DK376" s="466"/>
      <c r="DL376" s="466"/>
      <c r="DM376" s="466"/>
      <c r="DN376" s="466"/>
      <c r="DO376" s="466"/>
      <c r="DP376" s="466"/>
      <c r="DQ376" s="466"/>
      <c r="DR376" s="466"/>
      <c r="DS376" s="466"/>
      <c r="DT376" s="466"/>
      <c r="DU376" s="466"/>
      <c r="DV376" s="466"/>
      <c r="DW376" s="471"/>
      <c r="DX376" s="466"/>
      <c r="DY376" s="466"/>
      <c r="DZ376" s="466"/>
      <c r="EA376" s="466"/>
      <c r="EB376" s="466"/>
      <c r="EC376" s="466"/>
      <c r="ED376" s="466"/>
      <c r="EE376" s="466"/>
      <c r="EF376" s="466"/>
      <c r="EG376" s="466"/>
      <c r="EH376" s="466"/>
      <c r="EI376" s="466"/>
      <c r="EJ376" s="466"/>
      <c r="EK376" s="465"/>
      <c r="EL376" s="465"/>
      <c r="EM376" s="465"/>
      <c r="EN376" s="465"/>
      <c r="EO376" s="466"/>
      <c r="EP376" s="466"/>
      <c r="EQ376" s="466"/>
      <c r="ER376" s="465"/>
      <c r="ES376" s="465"/>
      <c r="ET376" s="465"/>
      <c r="EU376" s="465"/>
      <c r="EV376" s="465"/>
      <c r="EW376" s="467"/>
      <c r="EX376" s="467" t="s">
        <v>1401</v>
      </c>
      <c r="EY376" s="467">
        <v>0</v>
      </c>
      <c r="EZ376" s="467">
        <v>0</v>
      </c>
      <c r="FA376" s="467">
        <v>0</v>
      </c>
      <c r="FB376" s="469" t="s">
        <v>1402</v>
      </c>
      <c r="FC376" s="467">
        <v>100</v>
      </c>
      <c r="FD376" s="469" t="s">
        <v>2292</v>
      </c>
      <c r="FE376" s="467">
        <v>0</v>
      </c>
      <c r="FF376" s="469" t="s">
        <v>1404</v>
      </c>
      <c r="FG376" s="467">
        <v>0</v>
      </c>
      <c r="FH376" s="469" t="s">
        <v>1405</v>
      </c>
      <c r="FI376" s="467">
        <v>0</v>
      </c>
      <c r="FJ376" s="469" t="s">
        <v>1405</v>
      </c>
      <c r="FK376" s="467">
        <v>0</v>
      </c>
      <c r="FL376" s="472">
        <v>1</v>
      </c>
      <c r="FM376" s="473">
        <v>0</v>
      </c>
      <c r="FN376" s="473">
        <v>0</v>
      </c>
      <c r="FO376" s="473">
        <v>0</v>
      </c>
      <c r="FP376" s="473">
        <v>0</v>
      </c>
      <c r="FQ376" s="473">
        <v>0</v>
      </c>
      <c r="FR376" s="473">
        <v>0</v>
      </c>
      <c r="FS376" s="473">
        <v>0</v>
      </c>
      <c r="FT376" s="473">
        <v>0</v>
      </c>
      <c r="FU376" s="473">
        <v>0</v>
      </c>
      <c r="FV376" s="473">
        <v>132349</v>
      </c>
      <c r="FW376" s="473">
        <v>0</v>
      </c>
      <c r="FX376" s="473">
        <v>0</v>
      </c>
      <c r="FY376" s="473">
        <v>0</v>
      </c>
      <c r="FZ376" s="473">
        <v>0</v>
      </c>
      <c r="GA376" s="473">
        <v>0</v>
      </c>
      <c r="GB376" s="473">
        <v>0</v>
      </c>
      <c r="GC376" s="473">
        <v>0</v>
      </c>
      <c r="GD376" s="473">
        <v>0</v>
      </c>
      <c r="GE376" s="473">
        <v>0</v>
      </c>
      <c r="GF376" s="473">
        <v>94507</v>
      </c>
      <c r="GG376" s="473">
        <v>0</v>
      </c>
      <c r="GH376" s="473">
        <v>0</v>
      </c>
      <c r="GI376" s="473">
        <v>0</v>
      </c>
      <c r="GJ376" s="473">
        <v>0</v>
      </c>
      <c r="GK376" s="473">
        <v>0</v>
      </c>
      <c r="GL376" s="473">
        <v>0</v>
      </c>
      <c r="GM376" s="473">
        <v>0</v>
      </c>
      <c r="GN376" s="473">
        <v>0</v>
      </c>
      <c r="GO376" s="473">
        <v>0</v>
      </c>
      <c r="GP376" s="473">
        <v>0</v>
      </c>
      <c r="GQ376" s="473">
        <v>0</v>
      </c>
      <c r="GR376" s="473">
        <v>0</v>
      </c>
      <c r="GS376" s="473">
        <v>0</v>
      </c>
      <c r="GT376" s="473">
        <v>0</v>
      </c>
      <c r="GU376" s="473">
        <v>0</v>
      </c>
      <c r="GV376" s="473">
        <v>0</v>
      </c>
      <c r="GW376" s="473">
        <v>0</v>
      </c>
      <c r="GX376" s="473">
        <v>0</v>
      </c>
      <c r="GY376" s="473">
        <v>0</v>
      </c>
      <c r="GZ376" s="473">
        <v>0</v>
      </c>
      <c r="HA376" s="473">
        <v>0</v>
      </c>
      <c r="HB376" s="473">
        <v>0</v>
      </c>
      <c r="HC376" s="473">
        <v>0</v>
      </c>
      <c r="HD376" s="473">
        <v>0</v>
      </c>
      <c r="HE376" s="473">
        <v>0</v>
      </c>
      <c r="HF376" s="473">
        <v>0</v>
      </c>
      <c r="HG376" s="473">
        <v>0</v>
      </c>
      <c r="HH376" s="473">
        <v>0</v>
      </c>
      <c r="HI376" s="473">
        <v>0</v>
      </c>
      <c r="HJ376" s="473">
        <v>0</v>
      </c>
      <c r="HK376" s="473">
        <v>0</v>
      </c>
      <c r="HL376" s="473">
        <v>0</v>
      </c>
      <c r="HM376" s="473">
        <v>0</v>
      </c>
      <c r="HN376" s="473">
        <v>0</v>
      </c>
      <c r="HO376" s="473">
        <v>0</v>
      </c>
      <c r="HP376" s="473">
        <v>0</v>
      </c>
      <c r="HQ376" s="473">
        <v>0</v>
      </c>
      <c r="HR376" s="473">
        <v>0</v>
      </c>
      <c r="HS376" s="473">
        <v>0</v>
      </c>
      <c r="HT376" s="473">
        <v>0</v>
      </c>
      <c r="HU376" s="473">
        <v>0</v>
      </c>
      <c r="HV376" s="473">
        <v>0</v>
      </c>
      <c r="HW376" s="473">
        <v>0</v>
      </c>
      <c r="HX376" s="473">
        <v>0</v>
      </c>
      <c r="HY376" s="473">
        <v>0</v>
      </c>
      <c r="HZ376" s="473">
        <v>0</v>
      </c>
      <c r="IA376" s="473">
        <v>0</v>
      </c>
      <c r="IB376" s="473">
        <v>0</v>
      </c>
      <c r="IC376" s="473">
        <v>0</v>
      </c>
      <c r="ID376" s="473">
        <v>0</v>
      </c>
      <c r="IE376" s="473">
        <v>0</v>
      </c>
      <c r="IF376" s="473">
        <v>0</v>
      </c>
      <c r="IG376" s="473">
        <v>0</v>
      </c>
      <c r="IH376" s="473">
        <v>0</v>
      </c>
      <c r="II376" s="473">
        <v>0</v>
      </c>
      <c r="IJ376" s="473">
        <v>0</v>
      </c>
      <c r="IK376" s="473">
        <v>0</v>
      </c>
      <c r="IL376" s="473">
        <v>0</v>
      </c>
      <c r="IM376" s="473">
        <v>0</v>
      </c>
      <c r="IN376" s="473">
        <v>0</v>
      </c>
      <c r="IO376" s="473">
        <v>0</v>
      </c>
      <c r="IP376" s="473">
        <v>0</v>
      </c>
      <c r="IQ376" s="473">
        <v>0</v>
      </c>
      <c r="IR376" s="473">
        <v>0</v>
      </c>
      <c r="IS376" s="473">
        <v>0</v>
      </c>
      <c r="IT376" s="473">
        <v>0</v>
      </c>
      <c r="IU376" s="473">
        <v>0</v>
      </c>
      <c r="IV376" s="473">
        <v>0</v>
      </c>
      <c r="IW376" s="473">
        <v>0</v>
      </c>
      <c r="IX376" s="473">
        <v>0</v>
      </c>
      <c r="IY376" s="473">
        <v>0</v>
      </c>
      <c r="IZ376" s="473">
        <v>0</v>
      </c>
      <c r="JA376" s="473">
        <v>0</v>
      </c>
      <c r="JB376" s="473">
        <v>0</v>
      </c>
      <c r="JC376" s="473">
        <v>0</v>
      </c>
      <c r="JD376" s="473">
        <v>0</v>
      </c>
      <c r="JE376" s="473">
        <v>0</v>
      </c>
      <c r="JF376" s="473">
        <v>0</v>
      </c>
      <c r="JG376" s="473">
        <v>0</v>
      </c>
      <c r="JH376" s="473">
        <v>0</v>
      </c>
      <c r="JI376" s="467" t="s">
        <v>1406</v>
      </c>
      <c r="JJ376" s="467" t="s">
        <v>1406</v>
      </c>
      <c r="JK376" s="395"/>
      <c r="JL376" s="395"/>
      <c r="JM376" s="395"/>
      <c r="JN376" s="395"/>
      <c r="JO376" s="395"/>
      <c r="JP376" s="395"/>
      <c r="JQ376" s="395"/>
      <c r="JR376" s="395"/>
      <c r="JS376" s="395"/>
      <c r="JT376" s="395"/>
      <c r="JU376" s="395"/>
      <c r="JV376" s="395"/>
      <c r="JW376" s="395"/>
      <c r="JX376" s="395"/>
      <c r="JY376" s="395"/>
      <c r="JZ376" s="395"/>
      <c r="KA376" s="395"/>
      <c r="KB376" s="395"/>
      <c r="KC376" s="395"/>
      <c r="KD376" s="395"/>
      <c r="KE376" s="395"/>
      <c r="KF376" s="395"/>
      <c r="KG376" s="395"/>
      <c r="KH376" s="395"/>
      <c r="KI376" s="395"/>
      <c r="KJ376" s="395"/>
      <c r="KK376" s="395"/>
      <c r="KL376" s="395"/>
      <c r="KM376" s="395"/>
      <c r="KN376" s="395"/>
      <c r="KO376" s="395"/>
      <c r="KP376" s="395"/>
      <c r="KQ376" s="395"/>
      <c r="KR376" s="395"/>
      <c r="KS376" s="395"/>
      <c r="KT376" s="395"/>
      <c r="KU376" s="395"/>
      <c r="KV376" s="395"/>
      <c r="KW376" s="395"/>
      <c r="KX376" s="395"/>
      <c r="KY376" s="395"/>
      <c r="KZ376" s="395"/>
      <c r="LA376" s="395"/>
      <c r="LB376" s="395"/>
      <c r="LC376" s="395"/>
      <c r="LD376" s="395"/>
      <c r="LE376" s="395"/>
      <c r="LF376" s="395"/>
      <c r="LG376" s="395"/>
      <c r="LH376" s="395"/>
      <c r="LI376" s="395"/>
      <c r="LJ376" s="395"/>
      <c r="LK376" s="395"/>
      <c r="LL376" s="395"/>
      <c r="LM376" s="395"/>
      <c r="LN376" s="395"/>
      <c r="LO376" s="395"/>
      <c r="LP376" s="395"/>
      <c r="LQ376" s="395"/>
      <c r="LR376" s="395"/>
      <c r="LS376" s="395"/>
      <c r="LT376" s="395"/>
      <c r="LU376" s="395"/>
      <c r="LV376" s="395"/>
      <c r="LW376" s="395"/>
      <c r="LX376" s="395"/>
      <c r="LY376" s="395"/>
      <c r="LZ376" s="395"/>
      <c r="MA376" s="395"/>
      <c r="MB376" s="395"/>
      <c r="MC376" s="395"/>
      <c r="MD376" s="395"/>
      <c r="ME376" s="395"/>
      <c r="MF376" s="395"/>
      <c r="MG376" s="395"/>
      <c r="MH376" s="395"/>
      <c r="MI376" s="395"/>
      <c r="MJ376" s="395"/>
      <c r="MK376" s="395"/>
      <c r="ML376" s="395"/>
      <c r="MM376" s="395"/>
      <c r="MN376" s="395"/>
      <c r="MO376" s="395"/>
      <c r="MP376" s="395"/>
      <c r="MQ376" s="395"/>
      <c r="MR376" s="395"/>
      <c r="MS376" s="395"/>
      <c r="MT376" s="395"/>
      <c r="MU376" s="395"/>
      <c r="MV376" s="395"/>
      <c r="MW376" s="395"/>
      <c r="MX376" s="395"/>
      <c r="MY376" s="395"/>
      <c r="MZ376" s="395"/>
      <c r="NA376" s="395"/>
      <c r="NB376" s="395"/>
      <c r="NC376" s="395"/>
      <c r="ND376" s="395"/>
      <c r="NE376" s="395"/>
      <c r="NF376" s="395"/>
      <c r="NG376" s="489"/>
      <c r="NH376" s="475">
        <v>6.5948460773025674</v>
      </c>
      <c r="NI376" s="475">
        <v>19.064381040266262</v>
      </c>
      <c r="NJ376" s="475">
        <v>3.8226288712211107</v>
      </c>
      <c r="NK376" s="475">
        <v>1334.7438724909487</v>
      </c>
      <c r="NL376" s="475">
        <v>12.012929646497682</v>
      </c>
      <c r="NM376" s="475">
        <v>0.34367300000000001</v>
      </c>
      <c r="NN376" s="475">
        <v>0.98805900000000002</v>
      </c>
      <c r="NO376" s="475">
        <v>0.10023800000000001</v>
      </c>
      <c r="NP376" s="475">
        <v>3.8353881600639177E-2</v>
      </c>
      <c r="NQ376" s="475">
        <v>0.81070168974022994</v>
      </c>
      <c r="NR376" s="475">
        <v>1.1679041169574353</v>
      </c>
      <c r="NS376" s="475">
        <v>0</v>
      </c>
      <c r="NT376" s="475">
        <v>5.0938898655278777</v>
      </c>
      <c r="NU376" s="475">
        <v>8.3405971414923022E-3</v>
      </c>
      <c r="NV376" s="475">
        <v>0</v>
      </c>
      <c r="NW376" s="475">
        <v>0.69672011565482317</v>
      </c>
      <c r="NX376" s="475">
        <v>0</v>
      </c>
      <c r="NY376" s="475">
        <v>0</v>
      </c>
      <c r="NZ376" s="475">
        <v>2.7748097382745462</v>
      </c>
      <c r="OA376" s="475">
        <v>2.2669191919365023E-2</v>
      </c>
      <c r="OB376" s="475">
        <v>0.19000000000000011</v>
      </c>
      <c r="OC376" s="475">
        <v>1.9242801498003814</v>
      </c>
      <c r="OD376" s="475">
        <v>2.0315852366879177E-14</v>
      </c>
      <c r="OE376" s="475">
        <v>1.6364792827518218E-13</v>
      </c>
      <c r="OF376" s="475">
        <v>0.11999999880790704</v>
      </c>
      <c r="OG376" s="475">
        <v>9.5847859978675842E-2</v>
      </c>
      <c r="OH376" s="475">
        <v>0.29455248737829764</v>
      </c>
      <c r="OI376" s="475">
        <v>0.12</v>
      </c>
      <c r="OJ376" s="475">
        <v>0.06</v>
      </c>
      <c r="OK376" s="475">
        <v>8.5727999999999999E-2</v>
      </c>
      <c r="OL376" s="475">
        <v>0.92610481721912519</v>
      </c>
      <c r="OM376" s="475" t="s">
        <v>1395</v>
      </c>
      <c r="ON376" s="475">
        <v>1</v>
      </c>
      <c r="OO376" s="475">
        <v>365</v>
      </c>
      <c r="OP376" s="490"/>
      <c r="OQ376" s="491" t="s">
        <v>1395</v>
      </c>
      <c r="OR376" s="478" t="s">
        <v>1395</v>
      </c>
      <c r="OS376" s="479">
        <v>1687465</v>
      </c>
      <c r="OT376" s="479">
        <v>2025</v>
      </c>
      <c r="OU376" s="479" t="s">
        <v>1395</v>
      </c>
      <c r="OV376" s="479" t="s">
        <v>1395</v>
      </c>
      <c r="OW376" s="479">
        <v>0</v>
      </c>
      <c r="OX376" s="479">
        <v>1</v>
      </c>
      <c r="OY376" s="480">
        <v>1</v>
      </c>
      <c r="OZ376" s="480">
        <v>0.92610481721912519</v>
      </c>
      <c r="PA376" s="481"/>
      <c r="PB376" s="482">
        <v>6.5948460773025674</v>
      </c>
      <c r="PC376" s="483"/>
      <c r="PD376" s="478">
        <v>132.61543151132707</v>
      </c>
      <c r="PE376" s="479">
        <v>1.5155513470357612E-11</v>
      </c>
      <c r="PF376" s="479">
        <v>178.2085116409273</v>
      </c>
      <c r="PG376" s="480">
        <v>6.5948460773025674</v>
      </c>
      <c r="PH376" s="483"/>
      <c r="PI376" s="478">
        <v>6.5948460773025674</v>
      </c>
      <c r="PJ376" s="479">
        <v>195000</v>
      </c>
      <c r="PK376" s="479">
        <v>100</v>
      </c>
      <c r="PL376" s="479">
        <v>-1.0040246958511538</v>
      </c>
      <c r="PM376" s="484">
        <v>36</v>
      </c>
      <c r="PN376" s="479">
        <v>4032</v>
      </c>
      <c r="PO376" s="485">
        <v>2022</v>
      </c>
      <c r="PP376" s="479">
        <v>33</v>
      </c>
      <c r="PQ376" s="479">
        <v>0</v>
      </c>
      <c r="PR376" s="486" t="s">
        <v>2350</v>
      </c>
      <c r="PS376" s="486" t="s">
        <v>1657</v>
      </c>
      <c r="PT376" s="479">
        <v>1</v>
      </c>
      <c r="PU376" s="487" t="s">
        <v>2348</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row>
    <row r="377" spans="1:457" x14ac:dyDescent="0.35">
      <c r="A377" s="459" t="s">
        <v>2351</v>
      </c>
      <c r="B377" s="460">
        <v>5.5908213814514136</v>
      </c>
      <c r="C377" s="488">
        <f>NPV(About!A$94,'H2 Data'!AE$2:BH$2)/30*AB377+B377</f>
        <v>5.5908213814514136</v>
      </c>
      <c r="D377" s="462" t="s">
        <v>1592</v>
      </c>
      <c r="E377" s="463" t="s">
        <v>2351</v>
      </c>
      <c r="F377" s="463" t="s">
        <v>1391</v>
      </c>
      <c r="G377" s="463" t="s">
        <v>1392</v>
      </c>
      <c r="H377" s="463" t="s">
        <v>2290</v>
      </c>
      <c r="I377" s="463" t="s">
        <v>2232</v>
      </c>
      <c r="J377" s="464">
        <v>2026</v>
      </c>
      <c r="K377" s="465">
        <v>100</v>
      </c>
      <c r="L377" s="466">
        <v>0.35</v>
      </c>
      <c r="M377" s="466">
        <v>2.3300000000000001E-2</v>
      </c>
      <c r="N377" s="466">
        <v>0.25</v>
      </c>
      <c r="O377" s="471">
        <v>0.12</v>
      </c>
      <c r="P377" s="465">
        <v>1</v>
      </c>
      <c r="Q377" s="465">
        <v>2</v>
      </c>
      <c r="R377" s="465">
        <v>30</v>
      </c>
      <c r="S377" s="467" t="s">
        <v>1395</v>
      </c>
      <c r="T377" s="468">
        <v>89014</v>
      </c>
      <c r="U377" s="468">
        <v>877428</v>
      </c>
      <c r="V377" s="468">
        <v>305192</v>
      </c>
      <c r="W377" s="468">
        <v>25433</v>
      </c>
      <c r="X377" s="465">
        <v>0</v>
      </c>
      <c r="Y377" s="469" t="s">
        <v>2349</v>
      </c>
      <c r="Z377" s="470">
        <v>19.739999999999998</v>
      </c>
      <c r="AA377" s="469" t="s">
        <v>1397</v>
      </c>
      <c r="AB377" s="465">
        <v>0</v>
      </c>
      <c r="AC377" s="466">
        <v>0</v>
      </c>
      <c r="AD377" s="466">
        <v>0.52</v>
      </c>
      <c r="AE377" s="466">
        <v>0.52</v>
      </c>
      <c r="AF377" s="467" t="s">
        <v>1398</v>
      </c>
      <c r="AG377" s="465">
        <v>578.46</v>
      </c>
      <c r="AH377" s="465">
        <v>578.46</v>
      </c>
      <c r="AI377" s="465">
        <v>578.46</v>
      </c>
      <c r="AJ377" s="465">
        <v>30</v>
      </c>
      <c r="AK377" s="469" t="s">
        <v>1399</v>
      </c>
      <c r="AL377" s="466">
        <v>0.91</v>
      </c>
      <c r="AM377" s="466">
        <v>0.01</v>
      </c>
      <c r="AN377" s="469" t="s">
        <v>1400</v>
      </c>
      <c r="AO377" s="466"/>
      <c r="AP377" s="466"/>
      <c r="AQ377" s="466"/>
      <c r="AR377" s="466"/>
      <c r="AS377" s="466"/>
      <c r="AT377" s="466"/>
      <c r="AU377" s="466"/>
      <c r="AV377" s="466"/>
      <c r="AW377" s="466"/>
      <c r="AX377" s="466"/>
      <c r="AY377" s="466"/>
      <c r="AZ377" s="466"/>
      <c r="BA377" s="466"/>
      <c r="BB377" s="466"/>
      <c r="BC377" s="466"/>
      <c r="BD377" s="466"/>
      <c r="BE377" s="466"/>
      <c r="BF377" s="466"/>
      <c r="BG377" s="466"/>
      <c r="BH377" s="466"/>
      <c r="BI377" s="466"/>
      <c r="BJ377" s="466"/>
      <c r="BK377" s="466"/>
      <c r="BL377" s="466"/>
      <c r="BM377" s="466"/>
      <c r="BN377" s="466"/>
      <c r="BO377" s="466"/>
      <c r="BP377" s="466"/>
      <c r="BQ377" s="466"/>
      <c r="BR377" s="466"/>
      <c r="BS377" s="466"/>
      <c r="BT377" s="466"/>
      <c r="BU377" s="466"/>
      <c r="BV377" s="466"/>
      <c r="BW377" s="466"/>
      <c r="BX377" s="466"/>
      <c r="BY377" s="466"/>
      <c r="BZ377" s="466"/>
      <c r="CA377" s="466"/>
      <c r="CB377" s="466"/>
      <c r="CC377" s="466"/>
      <c r="CD377" s="466"/>
      <c r="CE377" s="466"/>
      <c r="CF377" s="466"/>
      <c r="CG377" s="466"/>
      <c r="CH377" s="466"/>
      <c r="CI377" s="466"/>
      <c r="CJ377" s="466"/>
      <c r="CK377" s="466"/>
      <c r="CL377" s="466"/>
      <c r="CM377" s="466"/>
      <c r="CN377" s="466"/>
      <c r="CO377" s="466"/>
      <c r="CP377" s="466"/>
      <c r="CQ377" s="466"/>
      <c r="CR377" s="466"/>
      <c r="CS377" s="466"/>
      <c r="CT377" s="466"/>
      <c r="CU377" s="466"/>
      <c r="CV377" s="466"/>
      <c r="CW377" s="466"/>
      <c r="CX377" s="466"/>
      <c r="CY377" s="466"/>
      <c r="CZ377" s="466"/>
      <c r="DA377" s="466"/>
      <c r="DB377" s="466"/>
      <c r="DC377" s="466"/>
      <c r="DD377" s="466"/>
      <c r="DE377" s="466"/>
      <c r="DF377" s="466"/>
      <c r="DG377" s="466"/>
      <c r="DH377" s="466"/>
      <c r="DI377" s="466"/>
      <c r="DJ377" s="466"/>
      <c r="DK377" s="466"/>
      <c r="DL377" s="466"/>
      <c r="DM377" s="466"/>
      <c r="DN377" s="466"/>
      <c r="DO377" s="466"/>
      <c r="DP377" s="466"/>
      <c r="DQ377" s="466"/>
      <c r="DR377" s="466"/>
      <c r="DS377" s="466"/>
      <c r="DT377" s="466"/>
      <c r="DU377" s="466"/>
      <c r="DV377" s="466"/>
      <c r="DW377" s="471"/>
      <c r="DX377" s="466"/>
      <c r="DY377" s="466"/>
      <c r="DZ377" s="466"/>
      <c r="EA377" s="466"/>
      <c r="EB377" s="466"/>
      <c r="EC377" s="466"/>
      <c r="ED377" s="466"/>
      <c r="EE377" s="466"/>
      <c r="EF377" s="466"/>
      <c r="EG377" s="466"/>
      <c r="EH377" s="466"/>
      <c r="EI377" s="466"/>
      <c r="EJ377" s="466"/>
      <c r="EK377" s="465"/>
      <c r="EL377" s="465"/>
      <c r="EM377" s="465"/>
      <c r="EN377" s="465"/>
      <c r="EO377" s="466"/>
      <c r="EP377" s="466"/>
      <c r="EQ377" s="466"/>
      <c r="ER377" s="465"/>
      <c r="ES377" s="465"/>
      <c r="ET377" s="465"/>
      <c r="EU377" s="465"/>
      <c r="EV377" s="465"/>
      <c r="EW377" s="467"/>
      <c r="EX377" s="467" t="s">
        <v>1401</v>
      </c>
      <c r="EY377" s="467">
        <v>0</v>
      </c>
      <c r="EZ377" s="467">
        <v>0</v>
      </c>
      <c r="FA377" s="467">
        <v>0</v>
      </c>
      <c r="FB377" s="469" t="s">
        <v>1402</v>
      </c>
      <c r="FC377" s="467">
        <v>100</v>
      </c>
      <c r="FD377" s="469" t="s">
        <v>2292</v>
      </c>
      <c r="FE377" s="467">
        <v>0</v>
      </c>
      <c r="FF377" s="469" t="s">
        <v>1404</v>
      </c>
      <c r="FG377" s="467">
        <v>0</v>
      </c>
      <c r="FH377" s="469" t="s">
        <v>1405</v>
      </c>
      <c r="FI377" s="467">
        <v>0</v>
      </c>
      <c r="FJ377" s="469" t="s">
        <v>1405</v>
      </c>
      <c r="FK377" s="467">
        <v>0</v>
      </c>
      <c r="FL377" s="472">
        <v>1</v>
      </c>
      <c r="FM377" s="473">
        <v>0</v>
      </c>
      <c r="FN377" s="473">
        <v>0</v>
      </c>
      <c r="FO377" s="473">
        <v>0</v>
      </c>
      <c r="FP377" s="473">
        <v>0</v>
      </c>
      <c r="FQ377" s="473">
        <v>0</v>
      </c>
      <c r="FR377" s="473">
        <v>0</v>
      </c>
      <c r="FS377" s="473">
        <v>0</v>
      </c>
      <c r="FT377" s="473">
        <v>0</v>
      </c>
      <c r="FU377" s="473">
        <v>0</v>
      </c>
      <c r="FV377" s="473">
        <v>125256</v>
      </c>
      <c r="FW377" s="473">
        <v>0</v>
      </c>
      <c r="FX377" s="473">
        <v>0</v>
      </c>
      <c r="FY377" s="473">
        <v>0</v>
      </c>
      <c r="FZ377" s="473">
        <v>0</v>
      </c>
      <c r="GA377" s="473">
        <v>0</v>
      </c>
      <c r="GB377" s="473">
        <v>0</v>
      </c>
      <c r="GC377" s="473">
        <v>0</v>
      </c>
      <c r="GD377" s="473">
        <v>0</v>
      </c>
      <c r="GE377" s="473">
        <v>0</v>
      </c>
      <c r="GF377" s="473">
        <v>93222.999999999985</v>
      </c>
      <c r="GG377" s="473">
        <v>0</v>
      </c>
      <c r="GH377" s="473">
        <v>0</v>
      </c>
      <c r="GI377" s="473">
        <v>0</v>
      </c>
      <c r="GJ377" s="473">
        <v>0</v>
      </c>
      <c r="GK377" s="473">
        <v>0</v>
      </c>
      <c r="GL377" s="473">
        <v>0</v>
      </c>
      <c r="GM377" s="473">
        <v>0</v>
      </c>
      <c r="GN377" s="473">
        <v>0</v>
      </c>
      <c r="GO377" s="473">
        <v>0</v>
      </c>
      <c r="GP377" s="473">
        <v>0</v>
      </c>
      <c r="GQ377" s="473">
        <v>0</v>
      </c>
      <c r="GR377" s="473">
        <v>0</v>
      </c>
      <c r="GS377" s="473">
        <v>0</v>
      </c>
      <c r="GT377" s="473">
        <v>0</v>
      </c>
      <c r="GU377" s="473">
        <v>0</v>
      </c>
      <c r="GV377" s="473">
        <v>0</v>
      </c>
      <c r="GW377" s="473">
        <v>0</v>
      </c>
      <c r="GX377" s="473">
        <v>0</v>
      </c>
      <c r="GY377" s="473">
        <v>0</v>
      </c>
      <c r="GZ377" s="473">
        <v>0</v>
      </c>
      <c r="HA377" s="473">
        <v>0</v>
      </c>
      <c r="HB377" s="473">
        <v>0</v>
      </c>
      <c r="HC377" s="473">
        <v>0</v>
      </c>
      <c r="HD377" s="473">
        <v>0</v>
      </c>
      <c r="HE377" s="473">
        <v>0</v>
      </c>
      <c r="HF377" s="473">
        <v>0</v>
      </c>
      <c r="HG377" s="473">
        <v>0</v>
      </c>
      <c r="HH377" s="473">
        <v>0</v>
      </c>
      <c r="HI377" s="473">
        <v>0</v>
      </c>
      <c r="HJ377" s="473">
        <v>0</v>
      </c>
      <c r="HK377" s="473">
        <v>0</v>
      </c>
      <c r="HL377" s="473">
        <v>0</v>
      </c>
      <c r="HM377" s="473">
        <v>0</v>
      </c>
      <c r="HN377" s="473">
        <v>0</v>
      </c>
      <c r="HO377" s="473">
        <v>0</v>
      </c>
      <c r="HP377" s="473">
        <v>0</v>
      </c>
      <c r="HQ377" s="473">
        <v>0</v>
      </c>
      <c r="HR377" s="473">
        <v>0</v>
      </c>
      <c r="HS377" s="473">
        <v>0</v>
      </c>
      <c r="HT377" s="473">
        <v>0</v>
      </c>
      <c r="HU377" s="473">
        <v>0</v>
      </c>
      <c r="HV377" s="473">
        <v>0</v>
      </c>
      <c r="HW377" s="473">
        <v>0</v>
      </c>
      <c r="HX377" s="473">
        <v>0</v>
      </c>
      <c r="HY377" s="473">
        <v>0</v>
      </c>
      <c r="HZ377" s="473">
        <v>0</v>
      </c>
      <c r="IA377" s="473">
        <v>0</v>
      </c>
      <c r="IB377" s="473">
        <v>0</v>
      </c>
      <c r="IC377" s="473">
        <v>0</v>
      </c>
      <c r="ID377" s="473">
        <v>0</v>
      </c>
      <c r="IE377" s="473">
        <v>0</v>
      </c>
      <c r="IF377" s="473">
        <v>0</v>
      </c>
      <c r="IG377" s="473">
        <v>0</v>
      </c>
      <c r="IH377" s="473">
        <v>0</v>
      </c>
      <c r="II377" s="473">
        <v>0</v>
      </c>
      <c r="IJ377" s="473">
        <v>0</v>
      </c>
      <c r="IK377" s="473">
        <v>0</v>
      </c>
      <c r="IL377" s="473">
        <v>0</v>
      </c>
      <c r="IM377" s="473">
        <v>0</v>
      </c>
      <c r="IN377" s="473">
        <v>0</v>
      </c>
      <c r="IO377" s="473">
        <v>0</v>
      </c>
      <c r="IP377" s="473">
        <v>0</v>
      </c>
      <c r="IQ377" s="473">
        <v>0</v>
      </c>
      <c r="IR377" s="473">
        <v>0</v>
      </c>
      <c r="IS377" s="473">
        <v>0</v>
      </c>
      <c r="IT377" s="473">
        <v>0</v>
      </c>
      <c r="IU377" s="473">
        <v>0</v>
      </c>
      <c r="IV377" s="473">
        <v>0</v>
      </c>
      <c r="IW377" s="473">
        <v>0</v>
      </c>
      <c r="IX377" s="473">
        <v>0</v>
      </c>
      <c r="IY377" s="473">
        <v>0</v>
      </c>
      <c r="IZ377" s="473">
        <v>0</v>
      </c>
      <c r="JA377" s="473">
        <v>0</v>
      </c>
      <c r="JB377" s="473">
        <v>0</v>
      </c>
      <c r="JC377" s="473">
        <v>0</v>
      </c>
      <c r="JD377" s="473">
        <v>0</v>
      </c>
      <c r="JE377" s="473">
        <v>0</v>
      </c>
      <c r="JF377" s="473">
        <v>0</v>
      </c>
      <c r="JG377" s="473">
        <v>0</v>
      </c>
      <c r="JH377" s="473">
        <v>0</v>
      </c>
      <c r="JI377" s="467" t="s">
        <v>1406</v>
      </c>
      <c r="JJ377" s="467" t="s">
        <v>1406</v>
      </c>
      <c r="JK377" s="395"/>
      <c r="JL377" s="395"/>
      <c r="JM377" s="395"/>
      <c r="JN377" s="395"/>
      <c r="JO377" s="395"/>
      <c r="JP377" s="395"/>
      <c r="JQ377" s="395"/>
      <c r="JR377" s="395"/>
      <c r="JS377" s="395"/>
      <c r="JT377" s="395"/>
      <c r="JU377" s="395"/>
      <c r="JV377" s="395"/>
      <c r="JW377" s="395"/>
      <c r="JX377" s="395"/>
      <c r="JY377" s="395"/>
      <c r="JZ377" s="395"/>
      <c r="KA377" s="395"/>
      <c r="KB377" s="395"/>
      <c r="KC377" s="395"/>
      <c r="KD377" s="395"/>
      <c r="KE377" s="395"/>
      <c r="KF377" s="395"/>
      <c r="KG377" s="395"/>
      <c r="KH377" s="395"/>
      <c r="KI377" s="395"/>
      <c r="KJ377" s="395"/>
      <c r="KK377" s="395"/>
      <c r="KL377" s="395"/>
      <c r="KM377" s="395"/>
      <c r="KN377" s="395"/>
      <c r="KO377" s="395"/>
      <c r="KP377" s="395"/>
      <c r="KQ377" s="395"/>
      <c r="KR377" s="395"/>
      <c r="KS377" s="395"/>
      <c r="KT377" s="395"/>
      <c r="KU377" s="395"/>
      <c r="KV377" s="395"/>
      <c r="KW377" s="395"/>
      <c r="KX377" s="395"/>
      <c r="KY377" s="395"/>
      <c r="KZ377" s="395"/>
      <c r="LA377" s="395"/>
      <c r="LB377" s="395"/>
      <c r="LC377" s="395"/>
      <c r="LD377" s="395"/>
      <c r="LE377" s="395"/>
      <c r="LF377" s="395"/>
      <c r="LG377" s="395"/>
      <c r="LH377" s="395"/>
      <c r="LI377" s="395"/>
      <c r="LJ377" s="395"/>
      <c r="LK377" s="395"/>
      <c r="LL377" s="395"/>
      <c r="LM377" s="395"/>
      <c r="LN377" s="395"/>
      <c r="LO377" s="395"/>
      <c r="LP377" s="395"/>
      <c r="LQ377" s="395"/>
      <c r="LR377" s="395"/>
      <c r="LS377" s="395"/>
      <c r="LT377" s="395"/>
      <c r="LU377" s="395"/>
      <c r="LV377" s="395"/>
      <c r="LW377" s="395"/>
      <c r="LX377" s="395"/>
      <c r="LY377" s="395"/>
      <c r="LZ377" s="395"/>
      <c r="MA377" s="395"/>
      <c r="MB377" s="395"/>
      <c r="MC377" s="395"/>
      <c r="MD377" s="395"/>
      <c r="ME377" s="395"/>
      <c r="MF377" s="395"/>
      <c r="MG377" s="395"/>
      <c r="MH377" s="395"/>
      <c r="MI377" s="395"/>
      <c r="MJ377" s="395"/>
      <c r="MK377" s="395"/>
      <c r="ML377" s="395"/>
      <c r="MM377" s="395"/>
      <c r="MN377" s="395"/>
      <c r="MO377" s="395"/>
      <c r="MP377" s="395"/>
      <c r="MQ377" s="395"/>
      <c r="MR377" s="395"/>
      <c r="MS377" s="395"/>
      <c r="MT377" s="395"/>
      <c r="MU377" s="395"/>
      <c r="MV377" s="395"/>
      <c r="MW377" s="395"/>
      <c r="MX377" s="395"/>
      <c r="MY377" s="395"/>
      <c r="MZ377" s="395"/>
      <c r="NA377" s="395"/>
      <c r="NB377" s="395"/>
      <c r="NC377" s="395"/>
      <c r="ND377" s="395"/>
      <c r="NE377" s="395"/>
      <c r="NF377" s="395"/>
      <c r="NG377" s="489"/>
      <c r="NH377" s="475">
        <v>5.5908213814514136</v>
      </c>
      <c r="NI377" s="475">
        <v>17.141458355530034</v>
      </c>
      <c r="NJ377" s="475">
        <v>3.4696720763137399</v>
      </c>
      <c r="NK377" s="475">
        <v>1434.5411912121699</v>
      </c>
      <c r="NL377" s="475">
        <v>10.95919731499878</v>
      </c>
      <c r="NM377" s="475">
        <v>0.30519200000000002</v>
      </c>
      <c r="NN377" s="475">
        <v>0.87742799999999999</v>
      </c>
      <c r="NO377" s="475">
        <v>8.9013999999999996E-2</v>
      </c>
      <c r="NP377" s="475">
        <v>3.702045642950802E-2</v>
      </c>
      <c r="NQ377" s="475">
        <v>0.74686363829020253</v>
      </c>
      <c r="NR377" s="475">
        <v>1.0373632582472776</v>
      </c>
      <c r="NS377" s="475">
        <v>0</v>
      </c>
      <c r="NT377" s="475">
        <v>4.9682411144435576</v>
      </c>
      <c r="NU377" s="475">
        <v>9.146399027158204E-3</v>
      </c>
      <c r="NV377" s="475">
        <v>0</v>
      </c>
      <c r="NW377" s="475">
        <v>0.58407784194821166</v>
      </c>
      <c r="NX377" s="475">
        <v>0</v>
      </c>
      <c r="NY377" s="475">
        <v>0</v>
      </c>
      <c r="NZ377" s="475">
        <v>2.3141174301833605</v>
      </c>
      <c r="OA377" s="475">
        <v>2.0845555555252415E-2</v>
      </c>
      <c r="OB377" s="475">
        <v>0.19000000000000011</v>
      </c>
      <c r="OC377" s="475">
        <v>1.5893642480294616</v>
      </c>
      <c r="OD377" s="475">
        <v>8.9382950642940919E-13</v>
      </c>
      <c r="OE377" s="475">
        <v>7.1999611100182083E-12</v>
      </c>
      <c r="OF377" s="475">
        <v>0.11999999880790704</v>
      </c>
      <c r="OG377" s="475">
        <v>9.2833003401756278E-2</v>
      </c>
      <c r="OH377" s="475">
        <v>0.2951933739736145</v>
      </c>
      <c r="OI377" s="475">
        <v>0.12</v>
      </c>
      <c r="OJ377" s="475">
        <v>5.7846000000000002E-2</v>
      </c>
      <c r="OK377" s="475">
        <v>8.19647352E-2</v>
      </c>
      <c r="OL377" s="475">
        <v>0.90782129631141328</v>
      </c>
      <c r="OM377" s="475" t="s">
        <v>1395</v>
      </c>
      <c r="ON377" s="475">
        <v>1</v>
      </c>
      <c r="OO377" s="475">
        <v>366</v>
      </c>
      <c r="OP377" s="490"/>
      <c r="OQ377" s="491" t="s">
        <v>1395</v>
      </c>
      <c r="OR377" s="478" t="s">
        <v>1395</v>
      </c>
      <c r="OS377" s="479">
        <v>1515546</v>
      </c>
      <c r="OT377" s="479">
        <v>2026</v>
      </c>
      <c r="OU377" s="479" t="s">
        <v>1395</v>
      </c>
      <c r="OV377" s="479" t="s">
        <v>1395</v>
      </c>
      <c r="OW377" s="479">
        <v>0</v>
      </c>
      <c r="OX377" s="479">
        <v>1</v>
      </c>
      <c r="OY377" s="480">
        <v>1</v>
      </c>
      <c r="OZ377" s="480">
        <v>0.90782129631141328</v>
      </c>
      <c r="PA377" s="481"/>
      <c r="PB377" s="482">
        <v>5.5908213814514136</v>
      </c>
      <c r="PC377" s="483"/>
      <c r="PD377" s="478">
        <v>115.44164263136678</v>
      </c>
      <c r="PE377" s="479">
        <v>6.536278028288492E-10</v>
      </c>
      <c r="PF377" s="479">
        <v>144.28587119571205</v>
      </c>
      <c r="PG377" s="480">
        <v>5.5908213814514136</v>
      </c>
      <c r="PH377" s="483"/>
      <c r="PI377" s="478">
        <v>5.5908213814514136</v>
      </c>
      <c r="PJ377" s="479">
        <v>195100</v>
      </c>
      <c r="PK377" s="479">
        <v>100</v>
      </c>
      <c r="PL377" s="479">
        <v>-0.79650815855774759</v>
      </c>
      <c r="PM377" s="484">
        <v>36</v>
      </c>
      <c r="PN377" s="479">
        <v>3996</v>
      </c>
      <c r="PO377" s="485">
        <v>2023</v>
      </c>
      <c r="PP377" s="479">
        <v>33</v>
      </c>
      <c r="PQ377" s="479">
        <v>0</v>
      </c>
      <c r="PR377" s="486" t="s">
        <v>2352</v>
      </c>
      <c r="PS377" s="486" t="s">
        <v>1657</v>
      </c>
      <c r="PT377" s="479">
        <v>1</v>
      </c>
      <c r="PU377" s="487" t="s">
        <v>2351</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row>
    <row r="378" spans="1:457" x14ac:dyDescent="0.35">
      <c r="A378" s="459" t="s">
        <v>2353</v>
      </c>
      <c r="B378" s="460">
        <v>4.794313222893666</v>
      </c>
      <c r="C378" s="488">
        <f>NPV(About!A$94,'H2 Data'!AE$2:BH$2)/30*AB378+B378</f>
        <v>4.794313222893666</v>
      </c>
      <c r="D378" s="462" t="s">
        <v>1592</v>
      </c>
      <c r="E378" s="463" t="s">
        <v>2353</v>
      </c>
      <c r="F378" s="463" t="s">
        <v>1391</v>
      </c>
      <c r="G378" s="463" t="s">
        <v>1392</v>
      </c>
      <c r="H378" s="463" t="s">
        <v>2290</v>
      </c>
      <c r="I378" s="463" t="s">
        <v>2232</v>
      </c>
      <c r="J378" s="464">
        <v>2027</v>
      </c>
      <c r="K378" s="465">
        <v>100</v>
      </c>
      <c r="L378" s="466">
        <v>0.37</v>
      </c>
      <c r="M378" s="466">
        <v>2.3300000000000001E-2</v>
      </c>
      <c r="N378" s="466">
        <v>0.25</v>
      </c>
      <c r="O378" s="471">
        <v>0.12</v>
      </c>
      <c r="P378" s="465">
        <v>1</v>
      </c>
      <c r="Q378" s="465">
        <v>2</v>
      </c>
      <c r="R378" s="465">
        <v>30</v>
      </c>
      <c r="S378" s="467" t="s">
        <v>1395</v>
      </c>
      <c r="T378" s="468">
        <v>78996</v>
      </c>
      <c r="U378" s="468">
        <v>778675</v>
      </c>
      <c r="V378" s="468">
        <v>270844</v>
      </c>
      <c r="W378" s="468">
        <v>22570</v>
      </c>
      <c r="X378" s="465">
        <v>0</v>
      </c>
      <c r="Y378" s="469" t="s">
        <v>2349</v>
      </c>
      <c r="Z378" s="470">
        <v>20</v>
      </c>
      <c r="AA378" s="469" t="s">
        <v>1397</v>
      </c>
      <c r="AB378" s="465">
        <v>0</v>
      </c>
      <c r="AC378" s="466">
        <v>0</v>
      </c>
      <c r="AD378" s="466">
        <v>0.56999999999999995</v>
      </c>
      <c r="AE378" s="466">
        <v>0.56999999999999995</v>
      </c>
      <c r="AF378" s="467" t="s">
        <v>1398</v>
      </c>
      <c r="AG378" s="465">
        <v>566.22</v>
      </c>
      <c r="AH378" s="465">
        <v>566.22</v>
      </c>
      <c r="AI378" s="465">
        <v>566.22</v>
      </c>
      <c r="AJ378" s="465">
        <v>30</v>
      </c>
      <c r="AK378" s="469" t="s">
        <v>1399</v>
      </c>
      <c r="AL378" s="466">
        <v>0.91</v>
      </c>
      <c r="AM378" s="466">
        <v>0.01</v>
      </c>
      <c r="AN378" s="469" t="s">
        <v>1400</v>
      </c>
      <c r="AO378" s="466"/>
      <c r="AP378" s="466"/>
      <c r="AQ378" s="466"/>
      <c r="AR378" s="466"/>
      <c r="AS378" s="466"/>
      <c r="AT378" s="466"/>
      <c r="AU378" s="466"/>
      <c r="AV378" s="466"/>
      <c r="AW378" s="466"/>
      <c r="AX378" s="466"/>
      <c r="AY378" s="466"/>
      <c r="AZ378" s="466"/>
      <c r="BA378" s="466"/>
      <c r="BB378" s="466"/>
      <c r="BC378" s="466"/>
      <c r="BD378" s="466"/>
      <c r="BE378" s="466"/>
      <c r="BF378" s="466"/>
      <c r="BG378" s="466"/>
      <c r="BH378" s="466"/>
      <c r="BI378" s="466"/>
      <c r="BJ378" s="466"/>
      <c r="BK378" s="466"/>
      <c r="BL378" s="466"/>
      <c r="BM378" s="466"/>
      <c r="BN378" s="466"/>
      <c r="BO378" s="466"/>
      <c r="BP378" s="466"/>
      <c r="BQ378" s="466"/>
      <c r="BR378" s="466"/>
      <c r="BS378" s="466"/>
      <c r="BT378" s="466"/>
      <c r="BU378" s="466"/>
      <c r="BV378" s="466"/>
      <c r="BW378" s="466"/>
      <c r="BX378" s="466"/>
      <c r="BY378" s="466"/>
      <c r="BZ378" s="466"/>
      <c r="CA378" s="466"/>
      <c r="CB378" s="466"/>
      <c r="CC378" s="466"/>
      <c r="CD378" s="466"/>
      <c r="CE378" s="466"/>
      <c r="CF378" s="466"/>
      <c r="CG378" s="466"/>
      <c r="CH378" s="466"/>
      <c r="CI378" s="466"/>
      <c r="CJ378" s="466"/>
      <c r="CK378" s="466"/>
      <c r="CL378" s="466"/>
      <c r="CM378" s="466"/>
      <c r="CN378" s="466"/>
      <c r="CO378" s="466"/>
      <c r="CP378" s="466"/>
      <c r="CQ378" s="466"/>
      <c r="CR378" s="466"/>
      <c r="CS378" s="466"/>
      <c r="CT378" s="466"/>
      <c r="CU378" s="466"/>
      <c r="CV378" s="466"/>
      <c r="CW378" s="466"/>
      <c r="CX378" s="466"/>
      <c r="CY378" s="466"/>
      <c r="CZ378" s="466"/>
      <c r="DA378" s="466"/>
      <c r="DB378" s="466"/>
      <c r="DC378" s="466"/>
      <c r="DD378" s="466"/>
      <c r="DE378" s="466"/>
      <c r="DF378" s="466"/>
      <c r="DG378" s="466"/>
      <c r="DH378" s="466"/>
      <c r="DI378" s="466"/>
      <c r="DJ378" s="466"/>
      <c r="DK378" s="466"/>
      <c r="DL378" s="466"/>
      <c r="DM378" s="466"/>
      <c r="DN378" s="466"/>
      <c r="DO378" s="466"/>
      <c r="DP378" s="466"/>
      <c r="DQ378" s="466"/>
      <c r="DR378" s="466"/>
      <c r="DS378" s="466"/>
      <c r="DT378" s="466"/>
      <c r="DU378" s="466"/>
      <c r="DV378" s="466"/>
      <c r="DW378" s="471"/>
      <c r="DX378" s="466"/>
      <c r="DY378" s="466"/>
      <c r="DZ378" s="466"/>
      <c r="EA378" s="466"/>
      <c r="EB378" s="466"/>
      <c r="EC378" s="466"/>
      <c r="ED378" s="466"/>
      <c r="EE378" s="466"/>
      <c r="EF378" s="466"/>
      <c r="EG378" s="466"/>
      <c r="EH378" s="466"/>
      <c r="EI378" s="466"/>
      <c r="EJ378" s="466"/>
      <c r="EK378" s="465"/>
      <c r="EL378" s="465"/>
      <c r="EM378" s="465"/>
      <c r="EN378" s="465"/>
      <c r="EO378" s="466"/>
      <c r="EP378" s="466"/>
      <c r="EQ378" s="466"/>
      <c r="ER378" s="465"/>
      <c r="ES378" s="465"/>
      <c r="ET378" s="465"/>
      <c r="EU378" s="465"/>
      <c r="EV378" s="465"/>
      <c r="EW378" s="467"/>
      <c r="EX378" s="467" t="s">
        <v>1401</v>
      </c>
      <c r="EY378" s="467">
        <v>0</v>
      </c>
      <c r="EZ378" s="467">
        <v>0</v>
      </c>
      <c r="FA378" s="467">
        <v>0</v>
      </c>
      <c r="FB378" s="469" t="s">
        <v>1402</v>
      </c>
      <c r="FC378" s="467">
        <v>100</v>
      </c>
      <c r="FD378" s="469" t="s">
        <v>2292</v>
      </c>
      <c r="FE378" s="467">
        <v>0</v>
      </c>
      <c r="FF378" s="469" t="s">
        <v>1404</v>
      </c>
      <c r="FG378" s="467">
        <v>0</v>
      </c>
      <c r="FH378" s="469" t="s">
        <v>1405</v>
      </c>
      <c r="FI378" s="467">
        <v>0</v>
      </c>
      <c r="FJ378" s="469" t="s">
        <v>1405</v>
      </c>
      <c r="FK378" s="467">
        <v>0</v>
      </c>
      <c r="FL378" s="472">
        <v>1</v>
      </c>
      <c r="FM378" s="473">
        <v>0</v>
      </c>
      <c r="FN378" s="473">
        <v>0</v>
      </c>
      <c r="FO378" s="473">
        <v>0</v>
      </c>
      <c r="FP378" s="473">
        <v>0</v>
      </c>
      <c r="FQ378" s="473">
        <v>0</v>
      </c>
      <c r="FR378" s="473">
        <v>0</v>
      </c>
      <c r="FS378" s="473">
        <v>0</v>
      </c>
      <c r="FT378" s="473">
        <v>0</v>
      </c>
      <c r="FU378" s="473">
        <v>0</v>
      </c>
      <c r="FV378" s="473">
        <v>119237</v>
      </c>
      <c r="FW378" s="473">
        <v>0</v>
      </c>
      <c r="FX378" s="473">
        <v>0</v>
      </c>
      <c r="FY378" s="473">
        <v>0</v>
      </c>
      <c r="FZ378" s="473">
        <v>0</v>
      </c>
      <c r="GA378" s="473">
        <v>0</v>
      </c>
      <c r="GB378" s="473">
        <v>0</v>
      </c>
      <c r="GC378" s="473">
        <v>0</v>
      </c>
      <c r="GD378" s="473">
        <v>0</v>
      </c>
      <c r="GE378" s="473">
        <v>0</v>
      </c>
      <c r="GF378" s="473">
        <v>92194</v>
      </c>
      <c r="GG378" s="473">
        <v>0</v>
      </c>
      <c r="GH378" s="473">
        <v>0</v>
      </c>
      <c r="GI378" s="473">
        <v>0</v>
      </c>
      <c r="GJ378" s="473">
        <v>0</v>
      </c>
      <c r="GK378" s="473">
        <v>0</v>
      </c>
      <c r="GL378" s="473">
        <v>0</v>
      </c>
      <c r="GM378" s="473">
        <v>0</v>
      </c>
      <c r="GN378" s="473">
        <v>0</v>
      </c>
      <c r="GO378" s="473">
        <v>0</v>
      </c>
      <c r="GP378" s="473">
        <v>0</v>
      </c>
      <c r="GQ378" s="473">
        <v>0</v>
      </c>
      <c r="GR378" s="473">
        <v>0</v>
      </c>
      <c r="GS378" s="473">
        <v>0</v>
      </c>
      <c r="GT378" s="473">
        <v>0</v>
      </c>
      <c r="GU378" s="473">
        <v>0</v>
      </c>
      <c r="GV378" s="473">
        <v>0</v>
      </c>
      <c r="GW378" s="473">
        <v>0</v>
      </c>
      <c r="GX378" s="473">
        <v>0</v>
      </c>
      <c r="GY378" s="473">
        <v>0</v>
      </c>
      <c r="GZ378" s="473">
        <v>0</v>
      </c>
      <c r="HA378" s="473">
        <v>0</v>
      </c>
      <c r="HB378" s="473">
        <v>0</v>
      </c>
      <c r="HC378" s="473">
        <v>0</v>
      </c>
      <c r="HD378" s="473">
        <v>0</v>
      </c>
      <c r="HE378" s="473">
        <v>0</v>
      </c>
      <c r="HF378" s="473">
        <v>0</v>
      </c>
      <c r="HG378" s="473">
        <v>0</v>
      </c>
      <c r="HH378" s="473">
        <v>0</v>
      </c>
      <c r="HI378" s="473">
        <v>0</v>
      </c>
      <c r="HJ378" s="473">
        <v>0</v>
      </c>
      <c r="HK378" s="473">
        <v>0</v>
      </c>
      <c r="HL378" s="473">
        <v>0</v>
      </c>
      <c r="HM378" s="473">
        <v>0</v>
      </c>
      <c r="HN378" s="473">
        <v>0</v>
      </c>
      <c r="HO378" s="473">
        <v>0</v>
      </c>
      <c r="HP378" s="473">
        <v>0</v>
      </c>
      <c r="HQ378" s="473">
        <v>0</v>
      </c>
      <c r="HR378" s="473">
        <v>0</v>
      </c>
      <c r="HS378" s="473">
        <v>0</v>
      </c>
      <c r="HT378" s="473">
        <v>0</v>
      </c>
      <c r="HU378" s="473">
        <v>0</v>
      </c>
      <c r="HV378" s="473">
        <v>0</v>
      </c>
      <c r="HW378" s="473">
        <v>0</v>
      </c>
      <c r="HX378" s="473">
        <v>0</v>
      </c>
      <c r="HY378" s="473">
        <v>0</v>
      </c>
      <c r="HZ378" s="473">
        <v>0</v>
      </c>
      <c r="IA378" s="473">
        <v>0</v>
      </c>
      <c r="IB378" s="473">
        <v>0</v>
      </c>
      <c r="IC378" s="473">
        <v>0</v>
      </c>
      <c r="ID378" s="473">
        <v>0</v>
      </c>
      <c r="IE378" s="473">
        <v>0</v>
      </c>
      <c r="IF378" s="473">
        <v>0</v>
      </c>
      <c r="IG378" s="473">
        <v>0</v>
      </c>
      <c r="IH378" s="473">
        <v>0</v>
      </c>
      <c r="II378" s="473">
        <v>0</v>
      </c>
      <c r="IJ378" s="473">
        <v>0</v>
      </c>
      <c r="IK378" s="473">
        <v>0</v>
      </c>
      <c r="IL378" s="473">
        <v>0</v>
      </c>
      <c r="IM378" s="473">
        <v>0</v>
      </c>
      <c r="IN378" s="473">
        <v>0</v>
      </c>
      <c r="IO378" s="473">
        <v>0</v>
      </c>
      <c r="IP378" s="473">
        <v>0</v>
      </c>
      <c r="IQ378" s="473">
        <v>0</v>
      </c>
      <c r="IR378" s="473">
        <v>0</v>
      </c>
      <c r="IS378" s="473">
        <v>0</v>
      </c>
      <c r="IT378" s="473">
        <v>0</v>
      </c>
      <c r="IU378" s="473">
        <v>0</v>
      </c>
      <c r="IV378" s="473">
        <v>0</v>
      </c>
      <c r="IW378" s="473">
        <v>0</v>
      </c>
      <c r="IX378" s="473">
        <v>0</v>
      </c>
      <c r="IY378" s="473">
        <v>0</v>
      </c>
      <c r="IZ378" s="473">
        <v>0</v>
      </c>
      <c r="JA378" s="473">
        <v>0</v>
      </c>
      <c r="JB378" s="473">
        <v>0</v>
      </c>
      <c r="JC378" s="473">
        <v>0</v>
      </c>
      <c r="JD378" s="473">
        <v>0</v>
      </c>
      <c r="JE378" s="473">
        <v>0</v>
      </c>
      <c r="JF378" s="473">
        <v>0</v>
      </c>
      <c r="JG378" s="473">
        <v>0</v>
      </c>
      <c r="JH378" s="473">
        <v>0</v>
      </c>
      <c r="JI378" s="467" t="s">
        <v>1406</v>
      </c>
      <c r="JJ378" s="467" t="s">
        <v>1406</v>
      </c>
      <c r="JK378" s="395"/>
      <c r="JL378" s="395"/>
      <c r="JM378" s="395"/>
      <c r="JN378" s="395"/>
      <c r="JO378" s="395"/>
      <c r="JP378" s="395"/>
      <c r="JQ378" s="395"/>
      <c r="JR378" s="395"/>
      <c r="JS378" s="395"/>
      <c r="JT378" s="395"/>
      <c r="JU378" s="395"/>
      <c r="JV378" s="395"/>
      <c r="JW378" s="395"/>
      <c r="JX378" s="395"/>
      <c r="JY378" s="395"/>
      <c r="JZ378" s="395"/>
      <c r="KA378" s="395"/>
      <c r="KB378" s="395"/>
      <c r="KC378" s="395"/>
      <c r="KD378" s="395"/>
      <c r="KE378" s="395"/>
      <c r="KF378" s="395"/>
      <c r="KG378" s="395"/>
      <c r="KH378" s="395"/>
      <c r="KI378" s="395"/>
      <c r="KJ378" s="395"/>
      <c r="KK378" s="395"/>
      <c r="KL378" s="395"/>
      <c r="KM378" s="395"/>
      <c r="KN378" s="395"/>
      <c r="KO378" s="395"/>
      <c r="KP378" s="395"/>
      <c r="KQ378" s="395"/>
      <c r="KR378" s="395"/>
      <c r="KS378" s="395"/>
      <c r="KT378" s="395"/>
      <c r="KU378" s="395"/>
      <c r="KV378" s="395"/>
      <c r="KW378" s="395"/>
      <c r="KX378" s="395"/>
      <c r="KY378" s="395"/>
      <c r="KZ378" s="395"/>
      <c r="LA378" s="395"/>
      <c r="LB378" s="395"/>
      <c r="LC378" s="395"/>
      <c r="LD378" s="395"/>
      <c r="LE378" s="395"/>
      <c r="LF378" s="395"/>
      <c r="LG378" s="395"/>
      <c r="LH378" s="395"/>
      <c r="LI378" s="395"/>
      <c r="LJ378" s="395"/>
      <c r="LK378" s="395"/>
      <c r="LL378" s="395"/>
      <c r="LM378" s="395"/>
      <c r="LN378" s="395"/>
      <c r="LO378" s="395"/>
      <c r="LP378" s="395"/>
      <c r="LQ378" s="395"/>
      <c r="LR378" s="395"/>
      <c r="LS378" s="395"/>
      <c r="LT378" s="395"/>
      <c r="LU378" s="395"/>
      <c r="LV378" s="395"/>
      <c r="LW378" s="395"/>
      <c r="LX378" s="395"/>
      <c r="LY378" s="395"/>
      <c r="LZ378" s="395"/>
      <c r="MA378" s="395"/>
      <c r="MB378" s="395"/>
      <c r="MC378" s="395"/>
      <c r="MD378" s="395"/>
      <c r="ME378" s="395"/>
      <c r="MF378" s="395"/>
      <c r="MG378" s="395"/>
      <c r="MH378" s="395"/>
      <c r="MI378" s="395"/>
      <c r="MJ378" s="395"/>
      <c r="MK378" s="395"/>
      <c r="ML378" s="395"/>
      <c r="MM378" s="395"/>
      <c r="MN378" s="395"/>
      <c r="MO378" s="395"/>
      <c r="MP378" s="395"/>
      <c r="MQ378" s="395"/>
      <c r="MR378" s="395"/>
      <c r="MS378" s="395"/>
      <c r="MT378" s="395"/>
      <c r="MU378" s="395"/>
      <c r="MV378" s="395"/>
      <c r="MW378" s="395"/>
      <c r="MX378" s="395"/>
      <c r="MY378" s="395"/>
      <c r="MZ378" s="395"/>
      <c r="NA378" s="395"/>
      <c r="NB378" s="395"/>
      <c r="NC378" s="395"/>
      <c r="ND378" s="395"/>
      <c r="NE378" s="395"/>
      <c r="NF378" s="395"/>
      <c r="NG378" s="489"/>
      <c r="NH378" s="475">
        <v>4.794313222893666</v>
      </c>
      <c r="NI378" s="475">
        <v>15.53932801804295</v>
      </c>
      <c r="NJ378" s="475">
        <v>3.2079418129195449</v>
      </c>
      <c r="NK378" s="475">
        <v>1536.6200495058449</v>
      </c>
      <c r="NL378" s="475">
        <v>10.076543132510658</v>
      </c>
      <c r="NM378" s="475">
        <v>0.27084399999999997</v>
      </c>
      <c r="NN378" s="475">
        <v>0.77867500000000001</v>
      </c>
      <c r="NO378" s="475">
        <v>7.8995999999999997E-2</v>
      </c>
      <c r="NP378" s="475">
        <v>3.8268090276440764E-2</v>
      </c>
      <c r="NQ378" s="475">
        <v>0.70840161655724043</v>
      </c>
      <c r="NR378" s="475">
        <v>0.92049860140844131</v>
      </c>
      <c r="NS378" s="475">
        <v>0</v>
      </c>
      <c r="NT378" s="475">
        <v>4.9193910333523432</v>
      </c>
      <c r="NU378" s="475">
        <v>9.9966740279579594E-3</v>
      </c>
      <c r="NV378" s="475">
        <v>0</v>
      </c>
      <c r="NW378" s="475">
        <v>0.47903030986128781</v>
      </c>
      <c r="NX378" s="475">
        <v>0</v>
      </c>
      <c r="NY378" s="475">
        <v>0</v>
      </c>
      <c r="NZ378" s="475">
        <v>1.8792014367505037</v>
      </c>
      <c r="OA378" s="475">
        <v>2.0399494949639344E-2</v>
      </c>
      <c r="OB378" s="475">
        <v>0.19000000000000011</v>
      </c>
      <c r="OC378" s="475">
        <v>1.3375360565869372</v>
      </c>
      <c r="OD378" s="475">
        <v>7.9676186757436016E-13</v>
      </c>
      <c r="OE378" s="475">
        <v>6.4180634217336921E-12</v>
      </c>
      <c r="OF378" s="475">
        <v>0.11999999880790704</v>
      </c>
      <c r="OG378" s="475">
        <v>8.9242300391197224E-2</v>
      </c>
      <c r="OH378" s="475">
        <v>0.2975086172774995</v>
      </c>
      <c r="OI378" s="475">
        <v>0.12</v>
      </c>
      <c r="OJ378" s="475">
        <v>5.6622000000000013E-2</v>
      </c>
      <c r="OK378" s="475">
        <v>7.7742377400000007E-2</v>
      </c>
      <c r="OL378" s="475">
        <v>0.9024189010983974</v>
      </c>
      <c r="OM378" s="475" t="s">
        <v>1395</v>
      </c>
      <c r="ON378" s="475">
        <v>1</v>
      </c>
      <c r="OO378" s="475">
        <v>367</v>
      </c>
      <c r="OP378" s="490"/>
      <c r="OQ378" s="491" t="s">
        <v>1395</v>
      </c>
      <c r="OR378" s="478" t="s">
        <v>1395</v>
      </c>
      <c r="OS378" s="479">
        <v>1362516</v>
      </c>
      <c r="OT378" s="479">
        <v>2027</v>
      </c>
      <c r="OU378" s="479" t="s">
        <v>1395</v>
      </c>
      <c r="OV378" s="479" t="s">
        <v>1395</v>
      </c>
      <c r="OW378" s="479">
        <v>0</v>
      </c>
      <c r="OX378" s="479">
        <v>1</v>
      </c>
      <c r="OY378" s="480">
        <v>1</v>
      </c>
      <c r="OZ378" s="480">
        <v>0.88963711370723741</v>
      </c>
      <c r="PA378" s="481"/>
      <c r="PB378" s="482">
        <v>4.794313222893666</v>
      </c>
      <c r="PC378" s="483"/>
      <c r="PD378" s="478">
        <v>101.8393266173058</v>
      </c>
      <c r="PE378" s="479">
        <v>5.7917817402207389E-10</v>
      </c>
      <c r="PF378" s="479">
        <v>120.70178183646678</v>
      </c>
      <c r="PG378" s="480">
        <v>4.794313222893666</v>
      </c>
      <c r="PH378" s="483"/>
      <c r="PI378" s="478">
        <v>4.794313222893666</v>
      </c>
      <c r="PJ378" s="479">
        <v>195200</v>
      </c>
      <c r="PK378" s="479">
        <v>100</v>
      </c>
      <c r="PL378" s="479">
        <v>-0.56158000055990609</v>
      </c>
      <c r="PM378" s="484">
        <v>36</v>
      </c>
      <c r="PN378" s="479">
        <v>3960</v>
      </c>
      <c r="PO378" s="485">
        <v>2024</v>
      </c>
      <c r="PP378" s="479">
        <v>33</v>
      </c>
      <c r="PQ378" s="479">
        <v>0</v>
      </c>
      <c r="PR378" s="486" t="s">
        <v>2354</v>
      </c>
      <c r="PS378" s="486" t="s">
        <v>1657</v>
      </c>
      <c r="PT378" s="479">
        <v>1</v>
      </c>
      <c r="PU378" s="487" t="s">
        <v>2353</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row>
    <row r="379" spans="1:457" x14ac:dyDescent="0.35">
      <c r="A379" s="459" t="s">
        <v>2355</v>
      </c>
      <c r="B379" s="460">
        <v>4.2327332223337599</v>
      </c>
      <c r="C379" s="488">
        <f>NPV(About!A$94,'H2 Data'!AE$2:BH$2)/30*AB379+B379</f>
        <v>4.2327332223337599</v>
      </c>
      <c r="D379" s="462" t="s">
        <v>1592</v>
      </c>
      <c r="E379" s="463" t="s">
        <v>2355</v>
      </c>
      <c r="F379" s="463" t="s">
        <v>1391</v>
      </c>
      <c r="G379" s="463" t="s">
        <v>1392</v>
      </c>
      <c r="H379" s="463" t="s">
        <v>2290</v>
      </c>
      <c r="I379" s="463" t="s">
        <v>2232</v>
      </c>
      <c r="J379" s="464">
        <v>2028</v>
      </c>
      <c r="K379" s="465">
        <v>100</v>
      </c>
      <c r="L379" s="466">
        <v>0.38</v>
      </c>
      <c r="M379" s="466">
        <v>2.3300000000000001E-2</v>
      </c>
      <c r="N379" s="466">
        <v>0.25</v>
      </c>
      <c r="O379" s="471">
        <v>0.12</v>
      </c>
      <c r="P379" s="465">
        <v>1</v>
      </c>
      <c r="Q379" s="465">
        <v>2</v>
      </c>
      <c r="R379" s="465">
        <v>30</v>
      </c>
      <c r="S379" s="467" t="s">
        <v>1395</v>
      </c>
      <c r="T379" s="468">
        <v>71406</v>
      </c>
      <c r="U379" s="468">
        <v>703861</v>
      </c>
      <c r="V379" s="468">
        <v>244821</v>
      </c>
      <c r="W379" s="468">
        <v>20402</v>
      </c>
      <c r="X379" s="465">
        <v>0</v>
      </c>
      <c r="Y379" s="469" t="s">
        <v>2349</v>
      </c>
      <c r="Z379" s="470">
        <v>20.27</v>
      </c>
      <c r="AA379" s="469" t="s">
        <v>1397</v>
      </c>
      <c r="AB379" s="465">
        <v>0</v>
      </c>
      <c r="AC379" s="466">
        <v>0</v>
      </c>
      <c r="AD379" s="466">
        <v>0.61</v>
      </c>
      <c r="AE379" s="466">
        <v>0.61</v>
      </c>
      <c r="AF379" s="467" t="s">
        <v>1398</v>
      </c>
      <c r="AG379" s="465">
        <v>557.69000000000005</v>
      </c>
      <c r="AH379" s="465">
        <v>557.69000000000005</v>
      </c>
      <c r="AI379" s="465">
        <v>557.69000000000005</v>
      </c>
      <c r="AJ379" s="465">
        <v>30</v>
      </c>
      <c r="AK379" s="469" t="s">
        <v>1399</v>
      </c>
      <c r="AL379" s="466">
        <v>0.91</v>
      </c>
      <c r="AM379" s="466">
        <v>0.01</v>
      </c>
      <c r="AN379" s="469" t="s">
        <v>1400</v>
      </c>
      <c r="AO379" s="466"/>
      <c r="AP379" s="466"/>
      <c r="AQ379" s="466"/>
      <c r="AR379" s="466"/>
      <c r="AS379" s="466"/>
      <c r="AT379" s="466"/>
      <c r="AU379" s="466"/>
      <c r="AV379" s="466"/>
      <c r="AW379" s="466"/>
      <c r="AX379" s="466"/>
      <c r="AY379" s="466"/>
      <c r="AZ379" s="466"/>
      <c r="BA379" s="466"/>
      <c r="BB379" s="466"/>
      <c r="BC379" s="466"/>
      <c r="BD379" s="466"/>
      <c r="BE379" s="466"/>
      <c r="BF379" s="466"/>
      <c r="BG379" s="466"/>
      <c r="BH379" s="466"/>
      <c r="BI379" s="466"/>
      <c r="BJ379" s="466"/>
      <c r="BK379" s="466"/>
      <c r="BL379" s="466"/>
      <c r="BM379" s="466"/>
      <c r="BN379" s="466"/>
      <c r="BO379" s="466"/>
      <c r="BP379" s="466"/>
      <c r="BQ379" s="466"/>
      <c r="BR379" s="466"/>
      <c r="BS379" s="466"/>
      <c r="BT379" s="466"/>
      <c r="BU379" s="466"/>
      <c r="BV379" s="466"/>
      <c r="BW379" s="466"/>
      <c r="BX379" s="466"/>
      <c r="BY379" s="466"/>
      <c r="BZ379" s="466"/>
      <c r="CA379" s="466"/>
      <c r="CB379" s="466"/>
      <c r="CC379" s="466"/>
      <c r="CD379" s="466"/>
      <c r="CE379" s="466"/>
      <c r="CF379" s="466"/>
      <c r="CG379" s="466"/>
      <c r="CH379" s="466"/>
      <c r="CI379" s="466"/>
      <c r="CJ379" s="466"/>
      <c r="CK379" s="466"/>
      <c r="CL379" s="466"/>
      <c r="CM379" s="466"/>
      <c r="CN379" s="466"/>
      <c r="CO379" s="466"/>
      <c r="CP379" s="466"/>
      <c r="CQ379" s="466"/>
      <c r="CR379" s="466"/>
      <c r="CS379" s="466"/>
      <c r="CT379" s="466"/>
      <c r="CU379" s="466"/>
      <c r="CV379" s="466"/>
      <c r="CW379" s="466"/>
      <c r="CX379" s="466"/>
      <c r="CY379" s="466"/>
      <c r="CZ379" s="466"/>
      <c r="DA379" s="466"/>
      <c r="DB379" s="466"/>
      <c r="DC379" s="466"/>
      <c r="DD379" s="466"/>
      <c r="DE379" s="466"/>
      <c r="DF379" s="466"/>
      <c r="DG379" s="466"/>
      <c r="DH379" s="466"/>
      <c r="DI379" s="466"/>
      <c r="DJ379" s="466"/>
      <c r="DK379" s="466"/>
      <c r="DL379" s="466"/>
      <c r="DM379" s="466"/>
      <c r="DN379" s="466"/>
      <c r="DO379" s="466"/>
      <c r="DP379" s="466"/>
      <c r="DQ379" s="466"/>
      <c r="DR379" s="466"/>
      <c r="DS379" s="466"/>
      <c r="DT379" s="466"/>
      <c r="DU379" s="466"/>
      <c r="DV379" s="466"/>
      <c r="DW379" s="471"/>
      <c r="DX379" s="466"/>
      <c r="DY379" s="466"/>
      <c r="DZ379" s="466"/>
      <c r="EA379" s="466"/>
      <c r="EB379" s="466"/>
      <c r="EC379" s="466"/>
      <c r="ED379" s="466"/>
      <c r="EE379" s="466"/>
      <c r="EF379" s="466"/>
      <c r="EG379" s="466"/>
      <c r="EH379" s="466"/>
      <c r="EI379" s="466"/>
      <c r="EJ379" s="466"/>
      <c r="EK379" s="465"/>
      <c r="EL379" s="465"/>
      <c r="EM379" s="465"/>
      <c r="EN379" s="465"/>
      <c r="EO379" s="466"/>
      <c r="EP379" s="466"/>
      <c r="EQ379" s="466"/>
      <c r="ER379" s="465"/>
      <c r="ES379" s="465"/>
      <c r="ET379" s="465"/>
      <c r="EU379" s="465"/>
      <c r="EV379" s="465"/>
      <c r="EW379" s="467"/>
      <c r="EX379" s="467" t="s">
        <v>1401</v>
      </c>
      <c r="EY379" s="467">
        <v>0</v>
      </c>
      <c r="EZ379" s="467">
        <v>0</v>
      </c>
      <c r="FA379" s="467">
        <v>0</v>
      </c>
      <c r="FB379" s="469" t="s">
        <v>1402</v>
      </c>
      <c r="FC379" s="467">
        <v>100</v>
      </c>
      <c r="FD379" s="469" t="s">
        <v>2292</v>
      </c>
      <c r="FE379" s="467">
        <v>0</v>
      </c>
      <c r="FF379" s="469" t="s">
        <v>1404</v>
      </c>
      <c r="FG379" s="467">
        <v>0</v>
      </c>
      <c r="FH379" s="469" t="s">
        <v>1405</v>
      </c>
      <c r="FI379" s="467">
        <v>0</v>
      </c>
      <c r="FJ379" s="469" t="s">
        <v>1405</v>
      </c>
      <c r="FK379" s="467">
        <v>0</v>
      </c>
      <c r="FL379" s="472">
        <v>1</v>
      </c>
      <c r="FM379" s="473">
        <v>0</v>
      </c>
      <c r="FN379" s="473">
        <v>0</v>
      </c>
      <c r="FO379" s="473">
        <v>0</v>
      </c>
      <c r="FP379" s="473">
        <v>0</v>
      </c>
      <c r="FQ379" s="473">
        <v>0</v>
      </c>
      <c r="FR379" s="473">
        <v>0</v>
      </c>
      <c r="FS379" s="473">
        <v>0</v>
      </c>
      <c r="FT379" s="473">
        <v>0</v>
      </c>
      <c r="FU379" s="473">
        <v>0</v>
      </c>
      <c r="FV379" s="473">
        <v>114119</v>
      </c>
      <c r="FW379" s="473">
        <v>0</v>
      </c>
      <c r="FX379" s="473">
        <v>0</v>
      </c>
      <c r="FY379" s="473">
        <v>0</v>
      </c>
      <c r="FZ379" s="473">
        <v>0</v>
      </c>
      <c r="GA379" s="473">
        <v>0</v>
      </c>
      <c r="GB379" s="473">
        <v>0</v>
      </c>
      <c r="GC379" s="473">
        <v>0</v>
      </c>
      <c r="GD379" s="473">
        <v>0</v>
      </c>
      <c r="GE379" s="473">
        <v>0</v>
      </c>
      <c r="GF379" s="473">
        <v>91391.999999999985</v>
      </c>
      <c r="GG379" s="473">
        <v>0</v>
      </c>
      <c r="GH379" s="473">
        <v>0</v>
      </c>
      <c r="GI379" s="473">
        <v>0</v>
      </c>
      <c r="GJ379" s="473">
        <v>0</v>
      </c>
      <c r="GK379" s="473">
        <v>0</v>
      </c>
      <c r="GL379" s="473">
        <v>0</v>
      </c>
      <c r="GM379" s="473">
        <v>0</v>
      </c>
      <c r="GN379" s="473">
        <v>0</v>
      </c>
      <c r="GO379" s="473">
        <v>0</v>
      </c>
      <c r="GP379" s="473">
        <v>0</v>
      </c>
      <c r="GQ379" s="473">
        <v>0</v>
      </c>
      <c r="GR379" s="473">
        <v>0</v>
      </c>
      <c r="GS379" s="473">
        <v>0</v>
      </c>
      <c r="GT379" s="473">
        <v>0</v>
      </c>
      <c r="GU379" s="473">
        <v>0</v>
      </c>
      <c r="GV379" s="473">
        <v>0</v>
      </c>
      <c r="GW379" s="473">
        <v>0</v>
      </c>
      <c r="GX379" s="473">
        <v>0</v>
      </c>
      <c r="GY379" s="473">
        <v>0</v>
      </c>
      <c r="GZ379" s="473">
        <v>0</v>
      </c>
      <c r="HA379" s="473">
        <v>0</v>
      </c>
      <c r="HB379" s="473">
        <v>0</v>
      </c>
      <c r="HC379" s="473">
        <v>0</v>
      </c>
      <c r="HD379" s="473">
        <v>0</v>
      </c>
      <c r="HE379" s="473">
        <v>0</v>
      </c>
      <c r="HF379" s="473">
        <v>0</v>
      </c>
      <c r="HG379" s="473">
        <v>0</v>
      </c>
      <c r="HH379" s="473">
        <v>0</v>
      </c>
      <c r="HI379" s="473">
        <v>0</v>
      </c>
      <c r="HJ379" s="473">
        <v>0</v>
      </c>
      <c r="HK379" s="473">
        <v>0</v>
      </c>
      <c r="HL379" s="473">
        <v>0</v>
      </c>
      <c r="HM379" s="473">
        <v>0</v>
      </c>
      <c r="HN379" s="473">
        <v>0</v>
      </c>
      <c r="HO379" s="473">
        <v>0</v>
      </c>
      <c r="HP379" s="473">
        <v>0</v>
      </c>
      <c r="HQ379" s="473">
        <v>0</v>
      </c>
      <c r="HR379" s="473">
        <v>0</v>
      </c>
      <c r="HS379" s="473">
        <v>0</v>
      </c>
      <c r="HT379" s="473">
        <v>0</v>
      </c>
      <c r="HU379" s="473">
        <v>0</v>
      </c>
      <c r="HV379" s="473">
        <v>0</v>
      </c>
      <c r="HW379" s="473">
        <v>0</v>
      </c>
      <c r="HX379" s="473">
        <v>0</v>
      </c>
      <c r="HY379" s="473">
        <v>0</v>
      </c>
      <c r="HZ379" s="473">
        <v>0</v>
      </c>
      <c r="IA379" s="473">
        <v>0</v>
      </c>
      <c r="IB379" s="473">
        <v>0</v>
      </c>
      <c r="IC379" s="473">
        <v>0</v>
      </c>
      <c r="ID379" s="473">
        <v>0</v>
      </c>
      <c r="IE379" s="473">
        <v>0</v>
      </c>
      <c r="IF379" s="473">
        <v>0</v>
      </c>
      <c r="IG379" s="473">
        <v>0</v>
      </c>
      <c r="IH379" s="473">
        <v>0</v>
      </c>
      <c r="II379" s="473">
        <v>0</v>
      </c>
      <c r="IJ379" s="473">
        <v>0</v>
      </c>
      <c r="IK379" s="473">
        <v>0</v>
      </c>
      <c r="IL379" s="473">
        <v>0</v>
      </c>
      <c r="IM379" s="473">
        <v>0</v>
      </c>
      <c r="IN379" s="473">
        <v>0</v>
      </c>
      <c r="IO379" s="473">
        <v>0</v>
      </c>
      <c r="IP379" s="473">
        <v>0</v>
      </c>
      <c r="IQ379" s="473">
        <v>0</v>
      </c>
      <c r="IR379" s="473">
        <v>0</v>
      </c>
      <c r="IS379" s="473">
        <v>0</v>
      </c>
      <c r="IT379" s="473">
        <v>0</v>
      </c>
      <c r="IU379" s="473">
        <v>0</v>
      </c>
      <c r="IV379" s="473">
        <v>0</v>
      </c>
      <c r="IW379" s="473">
        <v>0</v>
      </c>
      <c r="IX379" s="473">
        <v>0</v>
      </c>
      <c r="IY379" s="473">
        <v>0</v>
      </c>
      <c r="IZ379" s="473">
        <v>0</v>
      </c>
      <c r="JA379" s="473">
        <v>0</v>
      </c>
      <c r="JB379" s="473">
        <v>0</v>
      </c>
      <c r="JC379" s="473">
        <v>0</v>
      </c>
      <c r="JD379" s="473">
        <v>0</v>
      </c>
      <c r="JE379" s="473">
        <v>0</v>
      </c>
      <c r="JF379" s="473">
        <v>0</v>
      </c>
      <c r="JG379" s="473">
        <v>0</v>
      </c>
      <c r="JH379" s="473">
        <v>0</v>
      </c>
      <c r="JI379" s="467" t="s">
        <v>1406</v>
      </c>
      <c r="JJ379" s="467" t="s">
        <v>1406</v>
      </c>
      <c r="JK379" s="395"/>
      <c r="JL379" s="395"/>
      <c r="JM379" s="395"/>
      <c r="JN379" s="395"/>
      <c r="JO379" s="395"/>
      <c r="JP379" s="395"/>
      <c r="JQ379" s="395"/>
      <c r="JR379" s="395"/>
      <c r="JS379" s="395"/>
      <c r="JT379" s="395"/>
      <c r="JU379" s="395"/>
      <c r="JV379" s="395"/>
      <c r="JW379" s="395"/>
      <c r="JX379" s="395"/>
      <c r="JY379" s="395"/>
      <c r="JZ379" s="395"/>
      <c r="KA379" s="395"/>
      <c r="KB379" s="395"/>
      <c r="KC379" s="395"/>
      <c r="KD379" s="395"/>
      <c r="KE379" s="395"/>
      <c r="KF379" s="395"/>
      <c r="KG379" s="395"/>
      <c r="KH379" s="395"/>
      <c r="KI379" s="395"/>
      <c r="KJ379" s="395"/>
      <c r="KK379" s="395"/>
      <c r="KL379" s="395"/>
      <c r="KM379" s="395"/>
      <c r="KN379" s="395"/>
      <c r="KO379" s="395"/>
      <c r="KP379" s="395"/>
      <c r="KQ379" s="395"/>
      <c r="KR379" s="395"/>
      <c r="KS379" s="395"/>
      <c r="KT379" s="395"/>
      <c r="KU379" s="395"/>
      <c r="KV379" s="395"/>
      <c r="KW379" s="395"/>
      <c r="KX379" s="395"/>
      <c r="KY379" s="395"/>
      <c r="KZ379" s="395"/>
      <c r="LA379" s="395"/>
      <c r="LB379" s="395"/>
      <c r="LC379" s="395"/>
      <c r="LD379" s="395"/>
      <c r="LE379" s="395"/>
      <c r="LF379" s="395"/>
      <c r="LG379" s="395"/>
      <c r="LH379" s="395"/>
      <c r="LI379" s="395"/>
      <c r="LJ379" s="395"/>
      <c r="LK379" s="395"/>
      <c r="LL379" s="395"/>
      <c r="LM379" s="395"/>
      <c r="LN379" s="395"/>
      <c r="LO379" s="395"/>
      <c r="LP379" s="395"/>
      <c r="LQ379" s="395"/>
      <c r="LR379" s="395"/>
      <c r="LS379" s="395"/>
      <c r="LT379" s="395"/>
      <c r="LU379" s="395"/>
      <c r="LV379" s="395"/>
      <c r="LW379" s="395"/>
      <c r="LX379" s="395"/>
      <c r="LY379" s="395"/>
      <c r="LZ379" s="395"/>
      <c r="MA379" s="395"/>
      <c r="MB379" s="395"/>
      <c r="MC379" s="395"/>
      <c r="MD379" s="395"/>
      <c r="ME379" s="395"/>
      <c r="MF379" s="395"/>
      <c r="MG379" s="395"/>
      <c r="MH379" s="395"/>
      <c r="MI379" s="395"/>
      <c r="MJ379" s="395"/>
      <c r="MK379" s="395"/>
      <c r="ML379" s="395"/>
      <c r="MM379" s="395"/>
      <c r="MN379" s="395"/>
      <c r="MO379" s="395"/>
      <c r="MP379" s="395"/>
      <c r="MQ379" s="395"/>
      <c r="MR379" s="395"/>
      <c r="MS379" s="395"/>
      <c r="MT379" s="395"/>
      <c r="MU379" s="395"/>
      <c r="MV379" s="395"/>
      <c r="MW379" s="395"/>
      <c r="MX379" s="395"/>
      <c r="MY379" s="395"/>
      <c r="MZ379" s="395"/>
      <c r="NA379" s="395"/>
      <c r="NB379" s="395"/>
      <c r="NC379" s="395"/>
      <c r="ND379" s="395"/>
      <c r="NE379" s="395"/>
      <c r="NF379" s="395"/>
      <c r="NG379" s="489"/>
      <c r="NH379" s="475">
        <v>4.2327332223337599</v>
      </c>
      <c r="NI379" s="475">
        <v>14.089922350504619</v>
      </c>
      <c r="NJ379" s="475">
        <v>2.9606686263868967</v>
      </c>
      <c r="NK379" s="475">
        <v>1599.4670916772811</v>
      </c>
      <c r="NL379" s="475">
        <v>9.2711566817201163</v>
      </c>
      <c r="NM379" s="475">
        <v>0.24482100000000001</v>
      </c>
      <c r="NN379" s="475">
        <v>0.70386099999999996</v>
      </c>
      <c r="NO379" s="475">
        <v>7.1405999999999997E-2</v>
      </c>
      <c r="NP379" s="475">
        <v>3.8417636488585503E-2</v>
      </c>
      <c r="NQ379" s="475">
        <v>0.67310689879879626</v>
      </c>
      <c r="NR379" s="475">
        <v>0.83207819646667081</v>
      </c>
      <c r="NS379" s="475">
        <v>0</v>
      </c>
      <c r="NT379" s="475">
        <v>4.7248750165306737</v>
      </c>
      <c r="NU379" s="475">
        <v>1.0617020736546785E-2</v>
      </c>
      <c r="NV379" s="475">
        <v>0</v>
      </c>
      <c r="NW379" s="475">
        <v>0.40455401334561203</v>
      </c>
      <c r="NX379" s="475">
        <v>0</v>
      </c>
      <c r="NY379" s="475">
        <v>0</v>
      </c>
      <c r="NZ379" s="475">
        <v>1.572559922864649</v>
      </c>
      <c r="OA379" s="475">
        <v>2.0339494949499735E-2</v>
      </c>
      <c r="OB379" s="475">
        <v>0.19000000000000011</v>
      </c>
      <c r="OC379" s="475">
        <v>1.2209856513207775</v>
      </c>
      <c r="OD379" s="475">
        <v>1.6866919472265908E-13</v>
      </c>
      <c r="OE379" s="475">
        <v>1.3586613931693279E-12</v>
      </c>
      <c r="OF379" s="475">
        <v>0.11999999880790704</v>
      </c>
      <c r="OG379" s="475">
        <v>8.6322823166847251E-2</v>
      </c>
      <c r="OH379" s="475">
        <v>0.29985385133343129</v>
      </c>
      <c r="OI379" s="475">
        <v>0.12</v>
      </c>
      <c r="OJ379" s="475">
        <v>5.5769000000000006E-2</v>
      </c>
      <c r="OK379" s="475">
        <v>7.4355462900000002E-2</v>
      </c>
      <c r="OL379" s="475">
        <v>0.88614952612179287</v>
      </c>
      <c r="OM379" s="475" t="s">
        <v>1395</v>
      </c>
      <c r="ON379" s="475">
        <v>1</v>
      </c>
      <c r="OO379" s="475">
        <v>368</v>
      </c>
      <c r="OP379" s="490"/>
      <c r="OQ379" s="491" t="s">
        <v>1395</v>
      </c>
      <c r="OR379" s="478" t="s">
        <v>1395</v>
      </c>
      <c r="OS379" s="479">
        <v>1246001</v>
      </c>
      <c r="OT379" s="479">
        <v>2028</v>
      </c>
      <c r="OU379" s="479" t="s">
        <v>1395</v>
      </c>
      <c r="OV379" s="479" t="s">
        <v>1395</v>
      </c>
      <c r="OW379" s="479">
        <v>0</v>
      </c>
      <c r="OX379" s="479">
        <v>1</v>
      </c>
      <c r="OY379" s="480">
        <v>1</v>
      </c>
      <c r="OZ379" s="480">
        <v>0.87190261452774309</v>
      </c>
      <c r="PA379" s="481"/>
      <c r="PB379" s="482">
        <v>4.2327332223337599</v>
      </c>
      <c r="PC379" s="483"/>
      <c r="PD379" s="478">
        <v>90.395049780252734</v>
      </c>
      <c r="PE379" s="479">
        <v>1.2039771497169747E-10</v>
      </c>
      <c r="PF379" s="479">
        <v>108.19758563194155</v>
      </c>
      <c r="PG379" s="480">
        <v>4.2327332223337599</v>
      </c>
      <c r="PH379" s="483"/>
      <c r="PI379" s="478">
        <v>4.2327332223337599</v>
      </c>
      <c r="PJ379" s="479">
        <v>195300</v>
      </c>
      <c r="PK379" s="479">
        <v>100</v>
      </c>
      <c r="PL379" s="479">
        <v>-0.50653325816878736</v>
      </c>
      <c r="PM379" s="484">
        <v>36</v>
      </c>
      <c r="PN379" s="479">
        <v>3924</v>
      </c>
      <c r="PO379" s="485">
        <v>2025</v>
      </c>
      <c r="PP379" s="479">
        <v>33</v>
      </c>
      <c r="PQ379" s="479">
        <v>0</v>
      </c>
      <c r="PR379" s="486" t="s">
        <v>2356</v>
      </c>
      <c r="PS379" s="486" t="s">
        <v>1657</v>
      </c>
      <c r="PT379" s="479">
        <v>1</v>
      </c>
      <c r="PU379" s="487" t="s">
        <v>2355</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row>
    <row r="380" spans="1:457" x14ac:dyDescent="0.35">
      <c r="A380" s="459" t="s">
        <v>2357</v>
      </c>
      <c r="B380" s="460">
        <v>3.7261999641649726</v>
      </c>
      <c r="C380" s="488">
        <f>NPV(About!A$94,'H2 Data'!AE$2:BH$2)/30*AB380+B380</f>
        <v>3.7261999641649726</v>
      </c>
      <c r="D380" s="462" t="s">
        <v>1592</v>
      </c>
      <c r="E380" s="463" t="s">
        <v>2357</v>
      </c>
      <c r="F380" s="463" t="s">
        <v>1391</v>
      </c>
      <c r="G380" s="463" t="s">
        <v>1392</v>
      </c>
      <c r="H380" s="463" t="s">
        <v>2290</v>
      </c>
      <c r="I380" s="463" t="s">
        <v>2232</v>
      </c>
      <c r="J380" s="464">
        <v>2029</v>
      </c>
      <c r="K380" s="465">
        <v>100</v>
      </c>
      <c r="L380" s="466">
        <v>0.39</v>
      </c>
      <c r="M380" s="466">
        <v>2.3300000000000001E-2</v>
      </c>
      <c r="N380" s="466">
        <v>0.25</v>
      </c>
      <c r="O380" s="471">
        <v>0.12</v>
      </c>
      <c r="P380" s="465">
        <v>1</v>
      </c>
      <c r="Q380" s="465">
        <v>2</v>
      </c>
      <c r="R380" s="465">
        <v>30</v>
      </c>
      <c r="S380" s="467" t="s">
        <v>1395</v>
      </c>
      <c r="T380" s="468">
        <v>63377.999999999993</v>
      </c>
      <c r="U380" s="468">
        <v>624725</v>
      </c>
      <c r="V380" s="468">
        <v>217296</v>
      </c>
      <c r="W380" s="468">
        <v>18108</v>
      </c>
      <c r="X380" s="465">
        <v>0</v>
      </c>
      <c r="Y380" s="469" t="s">
        <v>2349</v>
      </c>
      <c r="Z380" s="470">
        <v>20.55</v>
      </c>
      <c r="AA380" s="469" t="s">
        <v>1397</v>
      </c>
      <c r="AB380" s="465">
        <v>0</v>
      </c>
      <c r="AC380" s="466">
        <v>0</v>
      </c>
      <c r="AD380" s="466">
        <v>0.66</v>
      </c>
      <c r="AE380" s="466">
        <v>0.66</v>
      </c>
      <c r="AF380" s="467" t="s">
        <v>1398</v>
      </c>
      <c r="AG380" s="465">
        <v>551.16999999999996</v>
      </c>
      <c r="AH380" s="465">
        <v>551.16999999999996</v>
      </c>
      <c r="AI380" s="465">
        <v>551.16999999999996</v>
      </c>
      <c r="AJ380" s="465">
        <v>30</v>
      </c>
      <c r="AK380" s="469" t="s">
        <v>1399</v>
      </c>
      <c r="AL380" s="466">
        <v>0.91</v>
      </c>
      <c r="AM380" s="466">
        <v>0.01</v>
      </c>
      <c r="AN380" s="469" t="s">
        <v>1400</v>
      </c>
      <c r="AO380" s="466"/>
      <c r="AP380" s="466"/>
      <c r="AQ380" s="466"/>
      <c r="AR380" s="466"/>
      <c r="AS380" s="466"/>
      <c r="AT380" s="466"/>
      <c r="AU380" s="466"/>
      <c r="AV380" s="466"/>
      <c r="AW380" s="466"/>
      <c r="AX380" s="466"/>
      <c r="AY380" s="466"/>
      <c r="AZ380" s="466"/>
      <c r="BA380" s="466"/>
      <c r="BB380" s="466"/>
      <c r="BC380" s="466"/>
      <c r="BD380" s="466"/>
      <c r="BE380" s="466"/>
      <c r="BF380" s="466"/>
      <c r="BG380" s="466"/>
      <c r="BH380" s="466"/>
      <c r="BI380" s="466"/>
      <c r="BJ380" s="466"/>
      <c r="BK380" s="466"/>
      <c r="BL380" s="466"/>
      <c r="BM380" s="466"/>
      <c r="BN380" s="466"/>
      <c r="BO380" s="466"/>
      <c r="BP380" s="466"/>
      <c r="BQ380" s="466"/>
      <c r="BR380" s="466"/>
      <c r="BS380" s="466"/>
      <c r="BT380" s="466"/>
      <c r="BU380" s="466"/>
      <c r="BV380" s="466"/>
      <c r="BW380" s="466"/>
      <c r="BX380" s="466"/>
      <c r="BY380" s="466"/>
      <c r="BZ380" s="466"/>
      <c r="CA380" s="466"/>
      <c r="CB380" s="466"/>
      <c r="CC380" s="466"/>
      <c r="CD380" s="466"/>
      <c r="CE380" s="466"/>
      <c r="CF380" s="466"/>
      <c r="CG380" s="466"/>
      <c r="CH380" s="466"/>
      <c r="CI380" s="466"/>
      <c r="CJ380" s="466"/>
      <c r="CK380" s="466"/>
      <c r="CL380" s="466"/>
      <c r="CM380" s="466"/>
      <c r="CN380" s="466"/>
      <c r="CO380" s="466"/>
      <c r="CP380" s="466"/>
      <c r="CQ380" s="466"/>
      <c r="CR380" s="466"/>
      <c r="CS380" s="466"/>
      <c r="CT380" s="466"/>
      <c r="CU380" s="466"/>
      <c r="CV380" s="466"/>
      <c r="CW380" s="466"/>
      <c r="CX380" s="466"/>
      <c r="CY380" s="466"/>
      <c r="CZ380" s="466"/>
      <c r="DA380" s="466"/>
      <c r="DB380" s="466"/>
      <c r="DC380" s="466"/>
      <c r="DD380" s="466"/>
      <c r="DE380" s="466"/>
      <c r="DF380" s="466"/>
      <c r="DG380" s="466"/>
      <c r="DH380" s="466"/>
      <c r="DI380" s="466"/>
      <c r="DJ380" s="466"/>
      <c r="DK380" s="466"/>
      <c r="DL380" s="466"/>
      <c r="DM380" s="466"/>
      <c r="DN380" s="466"/>
      <c r="DO380" s="466"/>
      <c r="DP380" s="466"/>
      <c r="DQ380" s="466"/>
      <c r="DR380" s="466"/>
      <c r="DS380" s="466"/>
      <c r="DT380" s="466"/>
      <c r="DU380" s="466"/>
      <c r="DV380" s="466"/>
      <c r="DW380" s="471"/>
      <c r="DX380" s="466"/>
      <c r="DY380" s="466"/>
      <c r="DZ380" s="466"/>
      <c r="EA380" s="466"/>
      <c r="EB380" s="466"/>
      <c r="EC380" s="466"/>
      <c r="ED380" s="466"/>
      <c r="EE380" s="466"/>
      <c r="EF380" s="466"/>
      <c r="EG380" s="466"/>
      <c r="EH380" s="466"/>
      <c r="EI380" s="466"/>
      <c r="EJ380" s="466"/>
      <c r="EK380" s="465"/>
      <c r="EL380" s="465"/>
      <c r="EM380" s="465"/>
      <c r="EN380" s="465"/>
      <c r="EO380" s="466"/>
      <c r="EP380" s="466"/>
      <c r="EQ380" s="466"/>
      <c r="ER380" s="465"/>
      <c r="ES380" s="465"/>
      <c r="ET380" s="465"/>
      <c r="EU380" s="465"/>
      <c r="EV380" s="465"/>
      <c r="EW380" s="467"/>
      <c r="EX380" s="467" t="s">
        <v>1401</v>
      </c>
      <c r="EY380" s="467">
        <v>0</v>
      </c>
      <c r="EZ380" s="467">
        <v>0</v>
      </c>
      <c r="FA380" s="467">
        <v>0</v>
      </c>
      <c r="FB380" s="469" t="s">
        <v>1402</v>
      </c>
      <c r="FC380" s="467">
        <v>100</v>
      </c>
      <c r="FD380" s="469" t="s">
        <v>2292</v>
      </c>
      <c r="FE380" s="467">
        <v>0</v>
      </c>
      <c r="FF380" s="469" t="s">
        <v>1404</v>
      </c>
      <c r="FG380" s="467">
        <v>0</v>
      </c>
      <c r="FH380" s="469" t="s">
        <v>1405</v>
      </c>
      <c r="FI380" s="467">
        <v>0</v>
      </c>
      <c r="FJ380" s="469" t="s">
        <v>1405</v>
      </c>
      <c r="FK380" s="467">
        <v>0</v>
      </c>
      <c r="FL380" s="472">
        <v>1</v>
      </c>
      <c r="FM380" s="473">
        <v>0</v>
      </c>
      <c r="FN380" s="473">
        <v>0</v>
      </c>
      <c r="FO380" s="473">
        <v>0</v>
      </c>
      <c r="FP380" s="473">
        <v>0</v>
      </c>
      <c r="FQ380" s="473">
        <v>0</v>
      </c>
      <c r="FR380" s="473">
        <v>0</v>
      </c>
      <c r="FS380" s="473">
        <v>0</v>
      </c>
      <c r="FT380" s="473">
        <v>0</v>
      </c>
      <c r="FU380" s="473">
        <v>0</v>
      </c>
      <c r="FV380" s="473">
        <v>109761</v>
      </c>
      <c r="FW380" s="473">
        <v>0</v>
      </c>
      <c r="FX380" s="473">
        <v>0</v>
      </c>
      <c r="FY380" s="473">
        <v>0</v>
      </c>
      <c r="FZ380" s="473">
        <v>0</v>
      </c>
      <c r="GA380" s="473">
        <v>0</v>
      </c>
      <c r="GB380" s="473">
        <v>0</v>
      </c>
      <c r="GC380" s="473">
        <v>0</v>
      </c>
      <c r="GD380" s="473">
        <v>0</v>
      </c>
      <c r="GE380" s="473">
        <v>0</v>
      </c>
      <c r="GF380" s="473">
        <v>90796</v>
      </c>
      <c r="GG380" s="473">
        <v>0</v>
      </c>
      <c r="GH380" s="473">
        <v>0</v>
      </c>
      <c r="GI380" s="473">
        <v>0</v>
      </c>
      <c r="GJ380" s="473">
        <v>0</v>
      </c>
      <c r="GK380" s="473">
        <v>0</v>
      </c>
      <c r="GL380" s="473">
        <v>0</v>
      </c>
      <c r="GM380" s="473">
        <v>0</v>
      </c>
      <c r="GN380" s="473">
        <v>0</v>
      </c>
      <c r="GO380" s="473">
        <v>0</v>
      </c>
      <c r="GP380" s="473">
        <v>0</v>
      </c>
      <c r="GQ380" s="473">
        <v>0</v>
      </c>
      <c r="GR380" s="473">
        <v>0</v>
      </c>
      <c r="GS380" s="473">
        <v>0</v>
      </c>
      <c r="GT380" s="473">
        <v>0</v>
      </c>
      <c r="GU380" s="473">
        <v>0</v>
      </c>
      <c r="GV380" s="473">
        <v>0</v>
      </c>
      <c r="GW380" s="473">
        <v>0</v>
      </c>
      <c r="GX380" s="473">
        <v>0</v>
      </c>
      <c r="GY380" s="473">
        <v>0</v>
      </c>
      <c r="GZ380" s="473">
        <v>0</v>
      </c>
      <c r="HA380" s="473">
        <v>0</v>
      </c>
      <c r="HB380" s="473">
        <v>0</v>
      </c>
      <c r="HC380" s="473">
        <v>0</v>
      </c>
      <c r="HD380" s="473">
        <v>0</v>
      </c>
      <c r="HE380" s="473">
        <v>0</v>
      </c>
      <c r="HF380" s="473">
        <v>0</v>
      </c>
      <c r="HG380" s="473">
        <v>0</v>
      </c>
      <c r="HH380" s="473">
        <v>0</v>
      </c>
      <c r="HI380" s="473">
        <v>0</v>
      </c>
      <c r="HJ380" s="473">
        <v>0</v>
      </c>
      <c r="HK380" s="473">
        <v>0</v>
      </c>
      <c r="HL380" s="473">
        <v>0</v>
      </c>
      <c r="HM380" s="473">
        <v>0</v>
      </c>
      <c r="HN380" s="473">
        <v>0</v>
      </c>
      <c r="HO380" s="473">
        <v>0</v>
      </c>
      <c r="HP380" s="473">
        <v>0</v>
      </c>
      <c r="HQ380" s="473">
        <v>0</v>
      </c>
      <c r="HR380" s="473">
        <v>0</v>
      </c>
      <c r="HS380" s="473">
        <v>0</v>
      </c>
      <c r="HT380" s="473">
        <v>0</v>
      </c>
      <c r="HU380" s="473">
        <v>0</v>
      </c>
      <c r="HV380" s="473">
        <v>0</v>
      </c>
      <c r="HW380" s="473">
        <v>0</v>
      </c>
      <c r="HX380" s="473">
        <v>0</v>
      </c>
      <c r="HY380" s="473">
        <v>0</v>
      </c>
      <c r="HZ380" s="473">
        <v>0</v>
      </c>
      <c r="IA380" s="473">
        <v>0</v>
      </c>
      <c r="IB380" s="473">
        <v>0</v>
      </c>
      <c r="IC380" s="473">
        <v>0</v>
      </c>
      <c r="ID380" s="473">
        <v>0</v>
      </c>
      <c r="IE380" s="473">
        <v>0</v>
      </c>
      <c r="IF380" s="473">
        <v>0</v>
      </c>
      <c r="IG380" s="473">
        <v>0</v>
      </c>
      <c r="IH380" s="473">
        <v>0</v>
      </c>
      <c r="II380" s="473">
        <v>0</v>
      </c>
      <c r="IJ380" s="473">
        <v>0</v>
      </c>
      <c r="IK380" s="473">
        <v>0</v>
      </c>
      <c r="IL380" s="473">
        <v>0</v>
      </c>
      <c r="IM380" s="473">
        <v>0</v>
      </c>
      <c r="IN380" s="473">
        <v>0</v>
      </c>
      <c r="IO380" s="473">
        <v>0</v>
      </c>
      <c r="IP380" s="473">
        <v>0</v>
      </c>
      <c r="IQ380" s="473">
        <v>0</v>
      </c>
      <c r="IR380" s="473">
        <v>0</v>
      </c>
      <c r="IS380" s="473">
        <v>0</v>
      </c>
      <c r="IT380" s="473">
        <v>0</v>
      </c>
      <c r="IU380" s="473">
        <v>0</v>
      </c>
      <c r="IV380" s="473">
        <v>0</v>
      </c>
      <c r="IW380" s="473">
        <v>0</v>
      </c>
      <c r="IX380" s="473">
        <v>0</v>
      </c>
      <c r="IY380" s="473">
        <v>0</v>
      </c>
      <c r="IZ380" s="473">
        <v>0</v>
      </c>
      <c r="JA380" s="473">
        <v>0</v>
      </c>
      <c r="JB380" s="473">
        <v>0</v>
      </c>
      <c r="JC380" s="473">
        <v>0</v>
      </c>
      <c r="JD380" s="473">
        <v>0</v>
      </c>
      <c r="JE380" s="473">
        <v>0</v>
      </c>
      <c r="JF380" s="473">
        <v>0</v>
      </c>
      <c r="JG380" s="473">
        <v>0</v>
      </c>
      <c r="JH380" s="473">
        <v>0</v>
      </c>
      <c r="JI380" s="467" t="s">
        <v>1406</v>
      </c>
      <c r="JJ380" s="467" t="s">
        <v>1406</v>
      </c>
      <c r="JK380" s="395"/>
      <c r="JL380" s="395"/>
      <c r="JM380" s="395"/>
      <c r="JN380" s="395"/>
      <c r="JO380" s="395"/>
      <c r="JP380" s="395"/>
      <c r="JQ380" s="395"/>
      <c r="JR380" s="395"/>
      <c r="JS380" s="395"/>
      <c r="JT380" s="395"/>
      <c r="JU380" s="395"/>
      <c r="JV380" s="395"/>
      <c r="JW380" s="395"/>
      <c r="JX380" s="395"/>
      <c r="JY380" s="395"/>
      <c r="JZ380" s="395"/>
      <c r="KA380" s="395"/>
      <c r="KB380" s="395"/>
      <c r="KC380" s="395"/>
      <c r="KD380" s="395"/>
      <c r="KE380" s="395"/>
      <c r="KF380" s="395"/>
      <c r="KG380" s="395"/>
      <c r="KH380" s="395"/>
      <c r="KI380" s="395"/>
      <c r="KJ380" s="395"/>
      <c r="KK380" s="395"/>
      <c r="KL380" s="395"/>
      <c r="KM380" s="395"/>
      <c r="KN380" s="395"/>
      <c r="KO380" s="395"/>
      <c r="KP380" s="395"/>
      <c r="KQ380" s="395"/>
      <c r="KR380" s="395"/>
      <c r="KS380" s="395"/>
      <c r="KT380" s="395"/>
      <c r="KU380" s="395"/>
      <c r="KV380" s="395"/>
      <c r="KW380" s="395"/>
      <c r="KX380" s="395"/>
      <c r="KY380" s="395"/>
      <c r="KZ380" s="395"/>
      <c r="LA380" s="395"/>
      <c r="LB380" s="395"/>
      <c r="LC380" s="395"/>
      <c r="LD380" s="395"/>
      <c r="LE380" s="395"/>
      <c r="LF380" s="395"/>
      <c r="LG380" s="395"/>
      <c r="LH380" s="395"/>
      <c r="LI380" s="395"/>
      <c r="LJ380" s="395"/>
      <c r="LK380" s="395"/>
      <c r="LL380" s="395"/>
      <c r="LM380" s="395"/>
      <c r="LN380" s="395"/>
      <c r="LO380" s="395"/>
      <c r="LP380" s="395"/>
      <c r="LQ380" s="395"/>
      <c r="LR380" s="395"/>
      <c r="LS380" s="395"/>
      <c r="LT380" s="395"/>
      <c r="LU380" s="395"/>
      <c r="LV380" s="395"/>
      <c r="LW380" s="395"/>
      <c r="LX380" s="395"/>
      <c r="LY380" s="395"/>
      <c r="LZ380" s="395"/>
      <c r="MA380" s="395"/>
      <c r="MB380" s="395"/>
      <c r="MC380" s="395"/>
      <c r="MD380" s="395"/>
      <c r="ME380" s="395"/>
      <c r="MF380" s="395"/>
      <c r="MG380" s="395"/>
      <c r="MH380" s="395"/>
      <c r="MI380" s="395"/>
      <c r="MJ380" s="395"/>
      <c r="MK380" s="395"/>
      <c r="ML380" s="395"/>
      <c r="MM380" s="395"/>
      <c r="MN380" s="395"/>
      <c r="MO380" s="395"/>
      <c r="MP380" s="395"/>
      <c r="MQ380" s="395"/>
      <c r="MR380" s="395"/>
      <c r="MS380" s="395"/>
      <c r="MT380" s="395"/>
      <c r="MU380" s="395"/>
      <c r="MV380" s="395"/>
      <c r="MW380" s="395"/>
      <c r="MX380" s="395"/>
      <c r="MY380" s="395"/>
      <c r="MZ380" s="395"/>
      <c r="NA380" s="395"/>
      <c r="NB380" s="395"/>
      <c r="NC380" s="395"/>
      <c r="ND380" s="395"/>
      <c r="NE380" s="395"/>
      <c r="NF380" s="395"/>
      <c r="NG380" s="489"/>
      <c r="NH380" s="475">
        <v>3.7261999641649726</v>
      </c>
      <c r="NI380" s="475">
        <v>12.730189557573212</v>
      </c>
      <c r="NJ380" s="475">
        <v>2.7660633497628191</v>
      </c>
      <c r="NK380" s="475">
        <v>1664.0695610227592</v>
      </c>
      <c r="NL380" s="475">
        <v>8.5040368882726085</v>
      </c>
      <c r="NM380" s="475">
        <v>0.21729599999999999</v>
      </c>
      <c r="NN380" s="475">
        <v>0.62472499999999997</v>
      </c>
      <c r="NO380" s="475">
        <v>6.337799999999999E-2</v>
      </c>
      <c r="NP380" s="475">
        <v>3.846520449331655E-2</v>
      </c>
      <c r="NQ380" s="475">
        <v>0.63749830123547735</v>
      </c>
      <c r="NR380" s="475">
        <v>0.7385431954829843</v>
      </c>
      <c r="NS380" s="475">
        <v>0</v>
      </c>
      <c r="NT380" s="475">
        <v>4.591651159589369</v>
      </c>
      <c r="NU380" s="475">
        <v>1.1270664611588323E-2</v>
      </c>
      <c r="NV380" s="475">
        <v>0</v>
      </c>
      <c r="NW380" s="475">
        <v>0.32777918729710609</v>
      </c>
      <c r="NX380" s="475">
        <v>0</v>
      </c>
      <c r="NY380" s="475">
        <v>0</v>
      </c>
      <c r="NZ380" s="475">
        <v>1.2567944510694515</v>
      </c>
      <c r="OA380" s="475">
        <v>2.0336464646413328E-2</v>
      </c>
      <c r="OB380" s="475">
        <v>0.19000000000000011</v>
      </c>
      <c r="OC380" s="475">
        <v>1.0965163297291014</v>
      </c>
      <c r="OD380" s="475">
        <v>2.9859118244004968E-13</v>
      </c>
      <c r="OE380" s="475">
        <v>2.4052069056779287E-12</v>
      </c>
      <c r="OF380" s="475">
        <v>0.11999999880790704</v>
      </c>
      <c r="OG380" s="475">
        <v>8.2770553231239344E-2</v>
      </c>
      <c r="OH380" s="475">
        <v>0.30363841159827359</v>
      </c>
      <c r="OI380" s="475">
        <v>0.12</v>
      </c>
      <c r="OJ380" s="475">
        <v>5.5116999999999999E-2</v>
      </c>
      <c r="OK380" s="475">
        <v>7.02655482E-2</v>
      </c>
      <c r="OL380" s="475">
        <v>0.86860621963572837</v>
      </c>
      <c r="OM380" s="475" t="s">
        <v>1395</v>
      </c>
      <c r="ON380" s="475">
        <v>1</v>
      </c>
      <c r="OO380" s="475">
        <v>369</v>
      </c>
      <c r="OP380" s="490"/>
      <c r="OQ380" s="491" t="s">
        <v>1395</v>
      </c>
      <c r="OR380" s="478" t="s">
        <v>1395</v>
      </c>
      <c r="OS380" s="479">
        <v>1124064</v>
      </c>
      <c r="OT380" s="479">
        <v>2029</v>
      </c>
      <c r="OU380" s="479" t="s">
        <v>1395</v>
      </c>
      <c r="OV380" s="479" t="s">
        <v>1395</v>
      </c>
      <c r="OW380" s="479">
        <v>0</v>
      </c>
      <c r="OX380" s="479">
        <v>1</v>
      </c>
      <c r="OY380" s="480">
        <v>1</v>
      </c>
      <c r="OZ380" s="480">
        <v>0.85454956143356553</v>
      </c>
      <c r="PA380" s="481"/>
      <c r="PB380" s="482">
        <v>3.7261999641649726</v>
      </c>
      <c r="PC380" s="483"/>
      <c r="PD380" s="478">
        <v>78.643520265196884</v>
      </c>
      <c r="PE380" s="479">
        <v>2.0891776777826536E-10</v>
      </c>
      <c r="PF380" s="479">
        <v>95.244090393483859</v>
      </c>
      <c r="PG380" s="480">
        <v>3.7261999641649726</v>
      </c>
      <c r="PH380" s="483"/>
      <c r="PI380" s="478">
        <v>3.7261999641649726</v>
      </c>
      <c r="PJ380" s="479">
        <v>195400</v>
      </c>
      <c r="PK380" s="479">
        <v>100</v>
      </c>
      <c r="PL380" s="479">
        <v>-0.41330901501674511</v>
      </c>
      <c r="PM380" s="484">
        <v>36</v>
      </c>
      <c r="PN380" s="479">
        <v>3888</v>
      </c>
      <c r="PO380" s="485">
        <v>2026</v>
      </c>
      <c r="PP380" s="479">
        <v>33</v>
      </c>
      <c r="PQ380" s="479">
        <v>0</v>
      </c>
      <c r="PR380" s="486" t="s">
        <v>2358</v>
      </c>
      <c r="PS380" s="486" t="s">
        <v>1657</v>
      </c>
      <c r="PT380" s="479">
        <v>1</v>
      </c>
      <c r="PU380" s="487" t="s">
        <v>2357</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row>
    <row r="381" spans="1:457" x14ac:dyDescent="0.35">
      <c r="A381" s="459" t="s">
        <v>2359</v>
      </c>
      <c r="B381" s="460">
        <v>3.3128909491482275</v>
      </c>
      <c r="C381" s="488">
        <f>NPV(About!A$94,'H2 Data'!AE$2:BH$2)/30*AB381+B381</f>
        <v>3.3128909491482275</v>
      </c>
      <c r="D381" s="462" t="s">
        <v>1592</v>
      </c>
      <c r="E381" s="463" t="s">
        <v>2359</v>
      </c>
      <c r="F381" s="463" t="s">
        <v>1391</v>
      </c>
      <c r="G381" s="463" t="s">
        <v>1392</v>
      </c>
      <c r="H381" s="463" t="s">
        <v>2290</v>
      </c>
      <c r="I381" s="463" t="s">
        <v>2232</v>
      </c>
      <c r="J381" s="464">
        <v>2030</v>
      </c>
      <c r="K381" s="465">
        <v>100</v>
      </c>
      <c r="L381" s="466">
        <v>0.4</v>
      </c>
      <c r="M381" s="466">
        <v>2.3300000000000001E-2</v>
      </c>
      <c r="N381" s="466">
        <v>0.25</v>
      </c>
      <c r="O381" s="471">
        <v>0.12</v>
      </c>
      <c r="P381" s="465">
        <v>1</v>
      </c>
      <c r="Q381" s="465">
        <v>2</v>
      </c>
      <c r="R381" s="465">
        <v>30</v>
      </c>
      <c r="S381" s="467" t="s">
        <v>1395</v>
      </c>
      <c r="T381" s="468">
        <v>56105</v>
      </c>
      <c r="U381" s="468">
        <v>553031</v>
      </c>
      <c r="V381" s="468">
        <v>192359</v>
      </c>
      <c r="W381" s="468">
        <v>16030</v>
      </c>
      <c r="X381" s="465">
        <v>0</v>
      </c>
      <c r="Y381" s="469" t="s">
        <v>2349</v>
      </c>
      <c r="Z381" s="470">
        <v>20.83</v>
      </c>
      <c r="AA381" s="469" t="s">
        <v>1397</v>
      </c>
      <c r="AB381" s="465">
        <v>0</v>
      </c>
      <c r="AC381" s="466">
        <v>0</v>
      </c>
      <c r="AD381" s="466">
        <v>0.7</v>
      </c>
      <c r="AE381" s="466">
        <v>0.7</v>
      </c>
      <c r="AF381" s="467" t="s">
        <v>1398</v>
      </c>
      <c r="AG381" s="465">
        <v>545.89</v>
      </c>
      <c r="AH381" s="465">
        <v>545.89</v>
      </c>
      <c r="AI381" s="465">
        <v>545.89</v>
      </c>
      <c r="AJ381" s="465">
        <v>30</v>
      </c>
      <c r="AK381" s="469" t="s">
        <v>1399</v>
      </c>
      <c r="AL381" s="466">
        <v>0.91</v>
      </c>
      <c r="AM381" s="466">
        <v>0.01</v>
      </c>
      <c r="AN381" s="469" t="s">
        <v>1400</v>
      </c>
      <c r="AO381" s="466"/>
      <c r="AP381" s="466"/>
      <c r="AQ381" s="466"/>
      <c r="AR381" s="466"/>
      <c r="AS381" s="466"/>
      <c r="AT381" s="466"/>
      <c r="AU381" s="466"/>
      <c r="AV381" s="466"/>
      <c r="AW381" s="466"/>
      <c r="AX381" s="466"/>
      <c r="AY381" s="466"/>
      <c r="AZ381" s="466"/>
      <c r="BA381" s="466"/>
      <c r="BB381" s="466"/>
      <c r="BC381" s="466"/>
      <c r="BD381" s="466"/>
      <c r="BE381" s="466"/>
      <c r="BF381" s="466"/>
      <c r="BG381" s="466"/>
      <c r="BH381" s="466"/>
      <c r="BI381" s="466"/>
      <c r="BJ381" s="466"/>
      <c r="BK381" s="466"/>
      <c r="BL381" s="466"/>
      <c r="BM381" s="466"/>
      <c r="BN381" s="466"/>
      <c r="BO381" s="466"/>
      <c r="BP381" s="466"/>
      <c r="BQ381" s="466"/>
      <c r="BR381" s="466"/>
      <c r="BS381" s="466"/>
      <c r="BT381" s="466"/>
      <c r="BU381" s="466"/>
      <c r="BV381" s="466"/>
      <c r="BW381" s="466"/>
      <c r="BX381" s="466"/>
      <c r="BY381" s="466"/>
      <c r="BZ381" s="466"/>
      <c r="CA381" s="466"/>
      <c r="CB381" s="466"/>
      <c r="CC381" s="466"/>
      <c r="CD381" s="466"/>
      <c r="CE381" s="466"/>
      <c r="CF381" s="466"/>
      <c r="CG381" s="466"/>
      <c r="CH381" s="466"/>
      <c r="CI381" s="466"/>
      <c r="CJ381" s="466"/>
      <c r="CK381" s="466"/>
      <c r="CL381" s="466"/>
      <c r="CM381" s="466"/>
      <c r="CN381" s="466"/>
      <c r="CO381" s="466"/>
      <c r="CP381" s="466"/>
      <c r="CQ381" s="466"/>
      <c r="CR381" s="466"/>
      <c r="CS381" s="466"/>
      <c r="CT381" s="466"/>
      <c r="CU381" s="466"/>
      <c r="CV381" s="466"/>
      <c r="CW381" s="466"/>
      <c r="CX381" s="466"/>
      <c r="CY381" s="466"/>
      <c r="CZ381" s="466"/>
      <c r="DA381" s="466"/>
      <c r="DB381" s="466"/>
      <c r="DC381" s="466"/>
      <c r="DD381" s="466"/>
      <c r="DE381" s="466"/>
      <c r="DF381" s="466"/>
      <c r="DG381" s="466"/>
      <c r="DH381" s="466"/>
      <c r="DI381" s="466"/>
      <c r="DJ381" s="466"/>
      <c r="DK381" s="466"/>
      <c r="DL381" s="466"/>
      <c r="DM381" s="466"/>
      <c r="DN381" s="466"/>
      <c r="DO381" s="466"/>
      <c r="DP381" s="466"/>
      <c r="DQ381" s="466"/>
      <c r="DR381" s="466"/>
      <c r="DS381" s="466"/>
      <c r="DT381" s="466"/>
      <c r="DU381" s="466"/>
      <c r="DV381" s="466"/>
      <c r="DW381" s="471"/>
      <c r="DX381" s="466"/>
      <c r="DY381" s="466"/>
      <c r="DZ381" s="466"/>
      <c r="EA381" s="466"/>
      <c r="EB381" s="466"/>
      <c r="EC381" s="466"/>
      <c r="ED381" s="466"/>
      <c r="EE381" s="466"/>
      <c r="EF381" s="466"/>
      <c r="EG381" s="466"/>
      <c r="EH381" s="466"/>
      <c r="EI381" s="466"/>
      <c r="EJ381" s="466"/>
      <c r="EK381" s="465"/>
      <c r="EL381" s="465"/>
      <c r="EM381" s="465"/>
      <c r="EN381" s="465"/>
      <c r="EO381" s="466"/>
      <c r="EP381" s="466"/>
      <c r="EQ381" s="466"/>
      <c r="ER381" s="465"/>
      <c r="ES381" s="465"/>
      <c r="ET381" s="465"/>
      <c r="EU381" s="465"/>
      <c r="EV381" s="465"/>
      <c r="EW381" s="467"/>
      <c r="EX381" s="467" t="s">
        <v>1401</v>
      </c>
      <c r="EY381" s="467">
        <v>0</v>
      </c>
      <c r="EZ381" s="467">
        <v>0</v>
      </c>
      <c r="FA381" s="467">
        <v>0</v>
      </c>
      <c r="FB381" s="469" t="s">
        <v>1402</v>
      </c>
      <c r="FC381" s="467">
        <v>100</v>
      </c>
      <c r="FD381" s="469" t="s">
        <v>2292</v>
      </c>
      <c r="FE381" s="467">
        <v>0</v>
      </c>
      <c r="FF381" s="469" t="s">
        <v>1404</v>
      </c>
      <c r="FG381" s="467">
        <v>0</v>
      </c>
      <c r="FH381" s="469" t="s">
        <v>1405</v>
      </c>
      <c r="FI381" s="467">
        <v>0</v>
      </c>
      <c r="FJ381" s="469" t="s">
        <v>1405</v>
      </c>
      <c r="FK381" s="467">
        <v>0</v>
      </c>
      <c r="FL381" s="472">
        <v>1</v>
      </c>
      <c r="FM381" s="473">
        <v>0</v>
      </c>
      <c r="FN381" s="473">
        <v>0</v>
      </c>
      <c r="FO381" s="473">
        <v>0</v>
      </c>
      <c r="FP381" s="473">
        <v>0</v>
      </c>
      <c r="FQ381" s="473">
        <v>0</v>
      </c>
      <c r="FR381" s="473">
        <v>0</v>
      </c>
      <c r="FS381" s="473">
        <v>0</v>
      </c>
      <c r="FT381" s="473">
        <v>0</v>
      </c>
      <c r="FU381" s="473">
        <v>0</v>
      </c>
      <c r="FV381" s="473">
        <v>106052</v>
      </c>
      <c r="FW381" s="473">
        <v>0</v>
      </c>
      <c r="FX381" s="473">
        <v>0</v>
      </c>
      <c r="FY381" s="473">
        <v>0</v>
      </c>
      <c r="FZ381" s="473">
        <v>0</v>
      </c>
      <c r="GA381" s="473">
        <v>0</v>
      </c>
      <c r="GB381" s="473">
        <v>0</v>
      </c>
      <c r="GC381" s="473">
        <v>0</v>
      </c>
      <c r="GD381" s="473">
        <v>0</v>
      </c>
      <c r="GE381" s="473">
        <v>0</v>
      </c>
      <c r="GF381" s="473">
        <v>90387</v>
      </c>
      <c r="GG381" s="473">
        <v>0</v>
      </c>
      <c r="GH381" s="473">
        <v>0</v>
      </c>
      <c r="GI381" s="473">
        <v>0</v>
      </c>
      <c r="GJ381" s="473">
        <v>0</v>
      </c>
      <c r="GK381" s="473">
        <v>0</v>
      </c>
      <c r="GL381" s="473">
        <v>0</v>
      </c>
      <c r="GM381" s="473">
        <v>0</v>
      </c>
      <c r="GN381" s="473">
        <v>0</v>
      </c>
      <c r="GO381" s="473">
        <v>0</v>
      </c>
      <c r="GP381" s="473">
        <v>0</v>
      </c>
      <c r="GQ381" s="473">
        <v>0</v>
      </c>
      <c r="GR381" s="473">
        <v>0</v>
      </c>
      <c r="GS381" s="473">
        <v>0</v>
      </c>
      <c r="GT381" s="473">
        <v>0</v>
      </c>
      <c r="GU381" s="473">
        <v>0</v>
      </c>
      <c r="GV381" s="473">
        <v>0</v>
      </c>
      <c r="GW381" s="473">
        <v>0</v>
      </c>
      <c r="GX381" s="473">
        <v>0</v>
      </c>
      <c r="GY381" s="473">
        <v>0</v>
      </c>
      <c r="GZ381" s="473">
        <v>0</v>
      </c>
      <c r="HA381" s="473">
        <v>0</v>
      </c>
      <c r="HB381" s="473">
        <v>0</v>
      </c>
      <c r="HC381" s="473">
        <v>0</v>
      </c>
      <c r="HD381" s="473">
        <v>0</v>
      </c>
      <c r="HE381" s="473">
        <v>0</v>
      </c>
      <c r="HF381" s="473">
        <v>0</v>
      </c>
      <c r="HG381" s="473">
        <v>0</v>
      </c>
      <c r="HH381" s="473">
        <v>0</v>
      </c>
      <c r="HI381" s="473">
        <v>0</v>
      </c>
      <c r="HJ381" s="473">
        <v>0</v>
      </c>
      <c r="HK381" s="473">
        <v>0</v>
      </c>
      <c r="HL381" s="473">
        <v>0</v>
      </c>
      <c r="HM381" s="473">
        <v>0</v>
      </c>
      <c r="HN381" s="473">
        <v>0</v>
      </c>
      <c r="HO381" s="473">
        <v>0</v>
      </c>
      <c r="HP381" s="473">
        <v>0</v>
      </c>
      <c r="HQ381" s="473">
        <v>0</v>
      </c>
      <c r="HR381" s="473">
        <v>0</v>
      </c>
      <c r="HS381" s="473">
        <v>0</v>
      </c>
      <c r="HT381" s="473">
        <v>0</v>
      </c>
      <c r="HU381" s="473">
        <v>0</v>
      </c>
      <c r="HV381" s="473">
        <v>0</v>
      </c>
      <c r="HW381" s="473">
        <v>0</v>
      </c>
      <c r="HX381" s="473">
        <v>0</v>
      </c>
      <c r="HY381" s="473">
        <v>0</v>
      </c>
      <c r="HZ381" s="473">
        <v>0</v>
      </c>
      <c r="IA381" s="473">
        <v>0</v>
      </c>
      <c r="IB381" s="473">
        <v>0</v>
      </c>
      <c r="IC381" s="473">
        <v>0</v>
      </c>
      <c r="ID381" s="473">
        <v>0</v>
      </c>
      <c r="IE381" s="473">
        <v>0</v>
      </c>
      <c r="IF381" s="473">
        <v>0</v>
      </c>
      <c r="IG381" s="473">
        <v>0</v>
      </c>
      <c r="IH381" s="473">
        <v>0</v>
      </c>
      <c r="II381" s="473">
        <v>0</v>
      </c>
      <c r="IJ381" s="473">
        <v>0</v>
      </c>
      <c r="IK381" s="473">
        <v>0</v>
      </c>
      <c r="IL381" s="473">
        <v>0</v>
      </c>
      <c r="IM381" s="473">
        <v>0</v>
      </c>
      <c r="IN381" s="473">
        <v>0</v>
      </c>
      <c r="IO381" s="473">
        <v>0</v>
      </c>
      <c r="IP381" s="473">
        <v>0</v>
      </c>
      <c r="IQ381" s="473">
        <v>0</v>
      </c>
      <c r="IR381" s="473">
        <v>0</v>
      </c>
      <c r="IS381" s="473">
        <v>0</v>
      </c>
      <c r="IT381" s="473">
        <v>0</v>
      </c>
      <c r="IU381" s="473">
        <v>0</v>
      </c>
      <c r="IV381" s="473">
        <v>0</v>
      </c>
      <c r="IW381" s="473">
        <v>0</v>
      </c>
      <c r="IX381" s="473">
        <v>0</v>
      </c>
      <c r="IY381" s="473">
        <v>0</v>
      </c>
      <c r="IZ381" s="473">
        <v>0</v>
      </c>
      <c r="JA381" s="473">
        <v>0</v>
      </c>
      <c r="JB381" s="473">
        <v>0</v>
      </c>
      <c r="JC381" s="473">
        <v>0</v>
      </c>
      <c r="JD381" s="473">
        <v>0</v>
      </c>
      <c r="JE381" s="473">
        <v>0</v>
      </c>
      <c r="JF381" s="473">
        <v>0</v>
      </c>
      <c r="JG381" s="473">
        <v>0</v>
      </c>
      <c r="JH381" s="473">
        <v>0</v>
      </c>
      <c r="JI381" s="467" t="s">
        <v>1406</v>
      </c>
      <c r="JJ381" s="467" t="s">
        <v>1406</v>
      </c>
      <c r="JK381" s="395"/>
      <c r="JL381" s="395"/>
      <c r="JM381" s="395"/>
      <c r="JN381" s="395"/>
      <c r="JO381" s="395"/>
      <c r="JP381" s="395"/>
      <c r="JQ381" s="395"/>
      <c r="JR381" s="395"/>
      <c r="JS381" s="395"/>
      <c r="JT381" s="395"/>
      <c r="JU381" s="395"/>
      <c r="JV381" s="395"/>
      <c r="JW381" s="395"/>
      <c r="JX381" s="395"/>
      <c r="JY381" s="395"/>
      <c r="JZ381" s="395"/>
      <c r="KA381" s="395"/>
      <c r="KB381" s="395"/>
      <c r="KC381" s="395"/>
      <c r="KD381" s="395"/>
      <c r="KE381" s="395"/>
      <c r="KF381" s="395"/>
      <c r="KG381" s="395"/>
      <c r="KH381" s="395"/>
      <c r="KI381" s="395"/>
      <c r="KJ381" s="395"/>
      <c r="KK381" s="395"/>
      <c r="KL381" s="395"/>
      <c r="KM381" s="395"/>
      <c r="KN381" s="395"/>
      <c r="KO381" s="395"/>
      <c r="KP381" s="395"/>
      <c r="KQ381" s="395"/>
      <c r="KR381" s="395"/>
      <c r="KS381" s="395"/>
      <c r="KT381" s="395"/>
      <c r="KU381" s="395"/>
      <c r="KV381" s="395"/>
      <c r="KW381" s="395"/>
      <c r="KX381" s="395"/>
      <c r="KY381" s="395"/>
      <c r="KZ381" s="395"/>
      <c r="LA381" s="395"/>
      <c r="LB381" s="395"/>
      <c r="LC381" s="395"/>
      <c r="LD381" s="395"/>
      <c r="LE381" s="395"/>
      <c r="LF381" s="395"/>
      <c r="LG381" s="395"/>
      <c r="LH381" s="395"/>
      <c r="LI381" s="395"/>
      <c r="LJ381" s="395"/>
      <c r="LK381" s="395"/>
      <c r="LL381" s="395"/>
      <c r="LM381" s="395"/>
      <c r="LN381" s="395"/>
      <c r="LO381" s="395"/>
      <c r="LP381" s="395"/>
      <c r="LQ381" s="395"/>
      <c r="LR381" s="395"/>
      <c r="LS381" s="395"/>
      <c r="LT381" s="395"/>
      <c r="LU381" s="395"/>
      <c r="LV381" s="395"/>
      <c r="LW381" s="395"/>
      <c r="LX381" s="395"/>
      <c r="LY381" s="395"/>
      <c r="LZ381" s="395"/>
      <c r="MA381" s="395"/>
      <c r="MB381" s="395"/>
      <c r="MC381" s="395"/>
      <c r="MD381" s="395"/>
      <c r="ME381" s="395"/>
      <c r="MF381" s="395"/>
      <c r="MG381" s="395"/>
      <c r="MH381" s="395"/>
      <c r="MI381" s="395"/>
      <c r="MJ381" s="395"/>
      <c r="MK381" s="395"/>
      <c r="ML381" s="395"/>
      <c r="MM381" s="395"/>
      <c r="MN381" s="395"/>
      <c r="MO381" s="395"/>
      <c r="MP381" s="395"/>
      <c r="MQ381" s="395"/>
      <c r="MR381" s="395"/>
      <c r="MS381" s="395"/>
      <c r="MT381" s="395"/>
      <c r="MU381" s="395"/>
      <c r="MV381" s="395"/>
      <c r="MW381" s="395"/>
      <c r="MX381" s="395"/>
      <c r="MY381" s="395"/>
      <c r="MZ381" s="395"/>
      <c r="NA381" s="395"/>
      <c r="NB381" s="395"/>
      <c r="NC381" s="395"/>
      <c r="ND381" s="395"/>
      <c r="NE381" s="395"/>
      <c r="NF381" s="395"/>
      <c r="NG381" s="489"/>
      <c r="NH381" s="475">
        <v>3.3128909491482275</v>
      </c>
      <c r="NI381" s="475">
        <v>11.608369885815389</v>
      </c>
      <c r="NJ381" s="475">
        <v>2.6053471871567422</v>
      </c>
      <c r="NK381" s="475">
        <v>1730.0039376436255</v>
      </c>
      <c r="NL381" s="475">
        <v>7.8711476331237984</v>
      </c>
      <c r="NM381" s="475">
        <v>0.192359</v>
      </c>
      <c r="NN381" s="475">
        <v>0.55303100000000005</v>
      </c>
      <c r="NO381" s="475">
        <v>5.6105000000000002E-2</v>
      </c>
      <c r="NP381" s="475">
        <v>3.7065331555712018E-2</v>
      </c>
      <c r="NQ381" s="475">
        <v>0.5917925376288955</v>
      </c>
      <c r="NR381" s="475">
        <v>0.65377702106419033</v>
      </c>
      <c r="NS381" s="475">
        <v>0</v>
      </c>
      <c r="NT381" s="475">
        <v>4.4953054772479781</v>
      </c>
      <c r="NU381" s="475">
        <v>1.195541546192923E-2</v>
      </c>
      <c r="NV381" s="475">
        <v>0</v>
      </c>
      <c r="NW381" s="475">
        <v>0.26793736952695318</v>
      </c>
      <c r="NX381" s="475">
        <v>0</v>
      </c>
      <c r="NY381" s="475">
        <v>0</v>
      </c>
      <c r="NZ381" s="475">
        <v>1.0140276490824291</v>
      </c>
      <c r="OA381" s="475">
        <v>2.0342525252557874E-2</v>
      </c>
      <c r="OB381" s="475">
        <v>0.19000000000000011</v>
      </c>
      <c r="OC381" s="475">
        <v>0.97968877595632808</v>
      </c>
      <c r="OD381" s="475">
        <v>3.3648462432158956E-14</v>
      </c>
      <c r="OE381" s="475">
        <v>2.7104455512018435E-13</v>
      </c>
      <c r="OF381" s="475">
        <v>0.11999999880790704</v>
      </c>
      <c r="OG381" s="475">
        <v>7.985165417194369E-2</v>
      </c>
      <c r="OH381" s="475">
        <v>0.30849937967957952</v>
      </c>
      <c r="OI381" s="475">
        <v>0.12</v>
      </c>
      <c r="OJ381" s="475">
        <v>5.4588999999999992E-2</v>
      </c>
      <c r="OK381" s="475">
        <v>6.6951962999999989E-2</v>
      </c>
      <c r="OL381" s="475">
        <v>0.85108827461950598</v>
      </c>
      <c r="OM381" s="475" t="s">
        <v>1395</v>
      </c>
      <c r="ON381" s="475">
        <v>1</v>
      </c>
      <c r="OO381" s="475">
        <v>370</v>
      </c>
      <c r="OP381" s="490"/>
      <c r="OQ381" s="491" t="s">
        <v>1395</v>
      </c>
      <c r="OR381" s="478" t="s">
        <v>1395</v>
      </c>
      <c r="OS381" s="479">
        <v>1013964</v>
      </c>
      <c r="OT381" s="479">
        <v>2030</v>
      </c>
      <c r="OU381" s="479" t="s">
        <v>1395</v>
      </c>
      <c r="OV381" s="479" t="s">
        <v>1395</v>
      </c>
      <c r="OW381" s="479">
        <v>0</v>
      </c>
      <c r="OX381" s="479">
        <v>1</v>
      </c>
      <c r="OY381" s="480">
        <v>1</v>
      </c>
      <c r="OZ381" s="480">
        <v>0.83749627614834921</v>
      </c>
      <c r="PA381" s="481"/>
      <c r="PB381" s="482">
        <v>3.3128909491482275</v>
      </c>
      <c r="PC381" s="483"/>
      <c r="PD381" s="478">
        <v>68.2142996666161</v>
      </c>
      <c r="PE381" s="479">
        <v>2.3068284276224928E-11</v>
      </c>
      <c r="PF381" s="479">
        <v>83.380162999276706</v>
      </c>
      <c r="PG381" s="480">
        <v>3.3128909491482275</v>
      </c>
      <c r="PH381" s="483"/>
      <c r="PI381" s="478">
        <v>3.3128909491482275</v>
      </c>
      <c r="PJ381" s="479">
        <v>195500</v>
      </c>
      <c r="PK381" s="479">
        <v>100</v>
      </c>
      <c r="PL381" s="479">
        <v>-0.26445222061602447</v>
      </c>
      <c r="PM381" s="484">
        <v>36</v>
      </c>
      <c r="PN381" s="479">
        <v>3852</v>
      </c>
      <c r="PO381" s="485">
        <v>2027</v>
      </c>
      <c r="PP381" s="479">
        <v>33</v>
      </c>
      <c r="PQ381" s="479">
        <v>0</v>
      </c>
      <c r="PR381" s="486" t="s">
        <v>2360</v>
      </c>
      <c r="PS381" s="486" t="s">
        <v>1657</v>
      </c>
      <c r="PT381" s="479">
        <v>1</v>
      </c>
      <c r="PU381" s="487" t="s">
        <v>2359</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row>
    <row r="382" spans="1:457" x14ac:dyDescent="0.35">
      <c r="A382" s="459" t="s">
        <v>2361</v>
      </c>
      <c r="B382" s="460">
        <v>3.048438728532203</v>
      </c>
      <c r="C382" s="488">
        <f>NPV(About!A$94,'H2 Data'!AE$2:BH$2)/30*AB382+B382</f>
        <v>3.048438728532203</v>
      </c>
      <c r="D382" s="462" t="s">
        <v>1592</v>
      </c>
      <c r="E382" s="463" t="s">
        <v>2361</v>
      </c>
      <c r="F382" s="463" t="s">
        <v>1391</v>
      </c>
      <c r="G382" s="463" t="s">
        <v>1392</v>
      </c>
      <c r="H382" s="463" t="s">
        <v>2290</v>
      </c>
      <c r="I382" s="463" t="s">
        <v>2232</v>
      </c>
      <c r="J382" s="464">
        <v>2031</v>
      </c>
      <c r="K382" s="465">
        <v>115</v>
      </c>
      <c r="L382" s="466">
        <v>0.41</v>
      </c>
      <c r="M382" s="466">
        <v>2.3300000000000001E-2</v>
      </c>
      <c r="N382" s="466">
        <v>0.25</v>
      </c>
      <c r="O382" s="471">
        <v>0.12</v>
      </c>
      <c r="P382" s="465">
        <v>1</v>
      </c>
      <c r="Q382" s="465">
        <v>2</v>
      </c>
      <c r="R382" s="465">
        <v>30</v>
      </c>
      <c r="S382" s="467" t="s">
        <v>1395</v>
      </c>
      <c r="T382" s="468">
        <v>49489.000000000007</v>
      </c>
      <c r="U382" s="468">
        <v>487823.00000000006</v>
      </c>
      <c r="V382" s="468">
        <v>169678</v>
      </c>
      <c r="W382" s="468">
        <v>14140</v>
      </c>
      <c r="X382" s="465">
        <v>0</v>
      </c>
      <c r="Y382" s="469" t="s">
        <v>2349</v>
      </c>
      <c r="Z382" s="470">
        <v>20.9</v>
      </c>
      <c r="AA382" s="469" t="s">
        <v>1397</v>
      </c>
      <c r="AB382" s="465">
        <v>0</v>
      </c>
      <c r="AC382" s="466">
        <v>0</v>
      </c>
      <c r="AD382" s="466">
        <v>0.7</v>
      </c>
      <c r="AE382" s="466">
        <v>0.7</v>
      </c>
      <c r="AF382" s="467" t="s">
        <v>1398</v>
      </c>
      <c r="AG382" s="465">
        <v>541.47</v>
      </c>
      <c r="AH382" s="465">
        <v>541.47</v>
      </c>
      <c r="AI382" s="465">
        <v>541.47</v>
      </c>
      <c r="AJ382" s="465">
        <v>30</v>
      </c>
      <c r="AK382" s="469" t="s">
        <v>1399</v>
      </c>
      <c r="AL382" s="466">
        <v>0.91</v>
      </c>
      <c r="AM382" s="466">
        <v>0.01</v>
      </c>
      <c r="AN382" s="469" t="s">
        <v>1400</v>
      </c>
      <c r="AO382" s="466"/>
      <c r="AP382" s="466"/>
      <c r="AQ382" s="466"/>
      <c r="AR382" s="466"/>
      <c r="AS382" s="466"/>
      <c r="AT382" s="466"/>
      <c r="AU382" s="466"/>
      <c r="AV382" s="466"/>
      <c r="AW382" s="466"/>
      <c r="AX382" s="466"/>
      <c r="AY382" s="466"/>
      <c r="AZ382" s="466"/>
      <c r="BA382" s="466"/>
      <c r="BB382" s="466"/>
      <c r="BC382" s="466"/>
      <c r="BD382" s="466"/>
      <c r="BE382" s="466"/>
      <c r="BF382" s="466"/>
      <c r="BG382" s="466"/>
      <c r="BH382" s="466"/>
      <c r="BI382" s="466"/>
      <c r="BJ382" s="466"/>
      <c r="BK382" s="466"/>
      <c r="BL382" s="466"/>
      <c r="BM382" s="466"/>
      <c r="BN382" s="466"/>
      <c r="BO382" s="466"/>
      <c r="BP382" s="466"/>
      <c r="BQ382" s="466"/>
      <c r="BR382" s="466"/>
      <c r="BS382" s="466"/>
      <c r="BT382" s="466"/>
      <c r="BU382" s="466"/>
      <c r="BV382" s="466"/>
      <c r="BW382" s="466"/>
      <c r="BX382" s="466"/>
      <c r="BY382" s="466"/>
      <c r="BZ382" s="466"/>
      <c r="CA382" s="466"/>
      <c r="CB382" s="466"/>
      <c r="CC382" s="466"/>
      <c r="CD382" s="466"/>
      <c r="CE382" s="466"/>
      <c r="CF382" s="466"/>
      <c r="CG382" s="466"/>
      <c r="CH382" s="466"/>
      <c r="CI382" s="466"/>
      <c r="CJ382" s="466"/>
      <c r="CK382" s="466"/>
      <c r="CL382" s="466"/>
      <c r="CM382" s="466"/>
      <c r="CN382" s="466"/>
      <c r="CO382" s="466"/>
      <c r="CP382" s="466"/>
      <c r="CQ382" s="466"/>
      <c r="CR382" s="466"/>
      <c r="CS382" s="466"/>
      <c r="CT382" s="466"/>
      <c r="CU382" s="466"/>
      <c r="CV382" s="466"/>
      <c r="CW382" s="466"/>
      <c r="CX382" s="466"/>
      <c r="CY382" s="466"/>
      <c r="CZ382" s="466"/>
      <c r="DA382" s="466"/>
      <c r="DB382" s="466"/>
      <c r="DC382" s="466"/>
      <c r="DD382" s="466"/>
      <c r="DE382" s="466"/>
      <c r="DF382" s="466"/>
      <c r="DG382" s="466"/>
      <c r="DH382" s="466"/>
      <c r="DI382" s="466"/>
      <c r="DJ382" s="466"/>
      <c r="DK382" s="466"/>
      <c r="DL382" s="466"/>
      <c r="DM382" s="466"/>
      <c r="DN382" s="466"/>
      <c r="DO382" s="466"/>
      <c r="DP382" s="466"/>
      <c r="DQ382" s="466"/>
      <c r="DR382" s="466"/>
      <c r="DS382" s="466"/>
      <c r="DT382" s="466"/>
      <c r="DU382" s="466"/>
      <c r="DV382" s="466"/>
      <c r="DW382" s="471"/>
      <c r="DX382" s="466"/>
      <c r="DY382" s="466"/>
      <c r="DZ382" s="466"/>
      <c r="EA382" s="466"/>
      <c r="EB382" s="466"/>
      <c r="EC382" s="466"/>
      <c r="ED382" s="466"/>
      <c r="EE382" s="466"/>
      <c r="EF382" s="466"/>
      <c r="EG382" s="466"/>
      <c r="EH382" s="466"/>
      <c r="EI382" s="466"/>
      <c r="EJ382" s="466"/>
      <c r="EK382" s="465"/>
      <c r="EL382" s="465"/>
      <c r="EM382" s="465"/>
      <c r="EN382" s="465"/>
      <c r="EO382" s="466"/>
      <c r="EP382" s="466"/>
      <c r="EQ382" s="466"/>
      <c r="ER382" s="465"/>
      <c r="ES382" s="465"/>
      <c r="ET382" s="465"/>
      <c r="EU382" s="465"/>
      <c r="EV382" s="465"/>
      <c r="EW382" s="467"/>
      <c r="EX382" s="467" t="s">
        <v>1401</v>
      </c>
      <c r="EY382" s="467">
        <v>0</v>
      </c>
      <c r="EZ382" s="467">
        <v>0</v>
      </c>
      <c r="FA382" s="467">
        <v>0</v>
      </c>
      <c r="FB382" s="469" t="s">
        <v>1402</v>
      </c>
      <c r="FC382" s="467">
        <v>100</v>
      </c>
      <c r="FD382" s="469" t="s">
        <v>2292</v>
      </c>
      <c r="FE382" s="467">
        <v>0</v>
      </c>
      <c r="FF382" s="469" t="s">
        <v>1404</v>
      </c>
      <c r="FG382" s="467">
        <v>0</v>
      </c>
      <c r="FH382" s="469" t="s">
        <v>1405</v>
      </c>
      <c r="FI382" s="467">
        <v>0</v>
      </c>
      <c r="FJ382" s="469" t="s">
        <v>1405</v>
      </c>
      <c r="FK382" s="467">
        <v>0</v>
      </c>
      <c r="FL382" s="472">
        <v>1</v>
      </c>
      <c r="FM382" s="473">
        <v>0</v>
      </c>
      <c r="FN382" s="473">
        <v>0</v>
      </c>
      <c r="FO382" s="473">
        <v>0</v>
      </c>
      <c r="FP382" s="473">
        <v>0</v>
      </c>
      <c r="FQ382" s="473">
        <v>0</v>
      </c>
      <c r="FR382" s="473">
        <v>0</v>
      </c>
      <c r="FS382" s="473">
        <v>0</v>
      </c>
      <c r="FT382" s="473">
        <v>0</v>
      </c>
      <c r="FU382" s="473">
        <v>0</v>
      </c>
      <c r="FV382" s="473">
        <v>102898</v>
      </c>
      <c r="FW382" s="473">
        <v>0</v>
      </c>
      <c r="FX382" s="473">
        <v>0</v>
      </c>
      <c r="FY382" s="473">
        <v>0</v>
      </c>
      <c r="FZ382" s="473">
        <v>0</v>
      </c>
      <c r="GA382" s="473">
        <v>0</v>
      </c>
      <c r="GB382" s="473">
        <v>0</v>
      </c>
      <c r="GC382" s="473">
        <v>0</v>
      </c>
      <c r="GD382" s="473">
        <v>0</v>
      </c>
      <c r="GE382" s="473">
        <v>0</v>
      </c>
      <c r="GF382" s="473">
        <v>92222</v>
      </c>
      <c r="GG382" s="473">
        <v>0</v>
      </c>
      <c r="GH382" s="473">
        <v>0</v>
      </c>
      <c r="GI382" s="473">
        <v>0</v>
      </c>
      <c r="GJ382" s="473">
        <v>0</v>
      </c>
      <c r="GK382" s="473">
        <v>0</v>
      </c>
      <c r="GL382" s="473">
        <v>0</v>
      </c>
      <c r="GM382" s="473">
        <v>0</v>
      </c>
      <c r="GN382" s="473">
        <v>0</v>
      </c>
      <c r="GO382" s="473">
        <v>0</v>
      </c>
      <c r="GP382" s="473">
        <v>0</v>
      </c>
      <c r="GQ382" s="473">
        <v>0</v>
      </c>
      <c r="GR382" s="473">
        <v>0</v>
      </c>
      <c r="GS382" s="473">
        <v>0</v>
      </c>
      <c r="GT382" s="473">
        <v>0</v>
      </c>
      <c r="GU382" s="473">
        <v>0</v>
      </c>
      <c r="GV382" s="473">
        <v>0</v>
      </c>
      <c r="GW382" s="473">
        <v>0</v>
      </c>
      <c r="GX382" s="473">
        <v>0</v>
      </c>
      <c r="GY382" s="473">
        <v>0</v>
      </c>
      <c r="GZ382" s="473">
        <v>0</v>
      </c>
      <c r="HA382" s="473">
        <v>0</v>
      </c>
      <c r="HB382" s="473">
        <v>0</v>
      </c>
      <c r="HC382" s="473">
        <v>0</v>
      </c>
      <c r="HD382" s="473">
        <v>0</v>
      </c>
      <c r="HE382" s="473">
        <v>0</v>
      </c>
      <c r="HF382" s="473">
        <v>0</v>
      </c>
      <c r="HG382" s="473">
        <v>0</v>
      </c>
      <c r="HH382" s="473">
        <v>0</v>
      </c>
      <c r="HI382" s="473">
        <v>0</v>
      </c>
      <c r="HJ382" s="473">
        <v>0</v>
      </c>
      <c r="HK382" s="473">
        <v>0</v>
      </c>
      <c r="HL382" s="473">
        <v>0</v>
      </c>
      <c r="HM382" s="473">
        <v>0</v>
      </c>
      <c r="HN382" s="473">
        <v>0</v>
      </c>
      <c r="HO382" s="473">
        <v>0</v>
      </c>
      <c r="HP382" s="473">
        <v>0</v>
      </c>
      <c r="HQ382" s="473">
        <v>0</v>
      </c>
      <c r="HR382" s="473">
        <v>0</v>
      </c>
      <c r="HS382" s="473">
        <v>0</v>
      </c>
      <c r="HT382" s="473">
        <v>0</v>
      </c>
      <c r="HU382" s="473">
        <v>0</v>
      </c>
      <c r="HV382" s="473">
        <v>0</v>
      </c>
      <c r="HW382" s="473">
        <v>0</v>
      </c>
      <c r="HX382" s="473">
        <v>0</v>
      </c>
      <c r="HY382" s="473">
        <v>0</v>
      </c>
      <c r="HZ382" s="473">
        <v>0</v>
      </c>
      <c r="IA382" s="473">
        <v>0</v>
      </c>
      <c r="IB382" s="473">
        <v>0</v>
      </c>
      <c r="IC382" s="473">
        <v>0</v>
      </c>
      <c r="ID382" s="473">
        <v>0</v>
      </c>
      <c r="IE382" s="473">
        <v>0</v>
      </c>
      <c r="IF382" s="473">
        <v>0</v>
      </c>
      <c r="IG382" s="473">
        <v>0</v>
      </c>
      <c r="IH382" s="473">
        <v>0</v>
      </c>
      <c r="II382" s="473">
        <v>0</v>
      </c>
      <c r="IJ382" s="473">
        <v>0</v>
      </c>
      <c r="IK382" s="473">
        <v>0</v>
      </c>
      <c r="IL382" s="473">
        <v>0</v>
      </c>
      <c r="IM382" s="473">
        <v>0</v>
      </c>
      <c r="IN382" s="473">
        <v>0</v>
      </c>
      <c r="IO382" s="473">
        <v>0</v>
      </c>
      <c r="IP382" s="473">
        <v>0</v>
      </c>
      <c r="IQ382" s="473">
        <v>0</v>
      </c>
      <c r="IR382" s="473">
        <v>0</v>
      </c>
      <c r="IS382" s="473">
        <v>0</v>
      </c>
      <c r="IT382" s="473">
        <v>0</v>
      </c>
      <c r="IU382" s="473">
        <v>0</v>
      </c>
      <c r="IV382" s="473">
        <v>0</v>
      </c>
      <c r="IW382" s="473">
        <v>0</v>
      </c>
      <c r="IX382" s="473">
        <v>0</v>
      </c>
      <c r="IY382" s="473">
        <v>0</v>
      </c>
      <c r="IZ382" s="473">
        <v>0</v>
      </c>
      <c r="JA382" s="473">
        <v>0</v>
      </c>
      <c r="JB382" s="473">
        <v>0</v>
      </c>
      <c r="JC382" s="473">
        <v>0</v>
      </c>
      <c r="JD382" s="473">
        <v>0</v>
      </c>
      <c r="JE382" s="473">
        <v>0</v>
      </c>
      <c r="JF382" s="473">
        <v>0</v>
      </c>
      <c r="JG382" s="473">
        <v>0</v>
      </c>
      <c r="JH382" s="473">
        <v>0</v>
      </c>
      <c r="JI382" s="467" t="s">
        <v>1406</v>
      </c>
      <c r="JJ382" s="467" t="s">
        <v>1406</v>
      </c>
      <c r="JK382" s="395"/>
      <c r="JL382" s="395"/>
      <c r="JM382" s="395"/>
      <c r="JN382" s="395"/>
      <c r="JO382" s="395"/>
      <c r="JP382" s="395"/>
      <c r="JQ382" s="395"/>
      <c r="JR382" s="395"/>
      <c r="JS382" s="395"/>
      <c r="JT382" s="395"/>
      <c r="JU382" s="395"/>
      <c r="JV382" s="395"/>
      <c r="JW382" s="395"/>
      <c r="JX382" s="395"/>
      <c r="JY382" s="395"/>
      <c r="JZ382" s="395"/>
      <c r="KA382" s="395"/>
      <c r="KB382" s="395"/>
      <c r="KC382" s="395"/>
      <c r="KD382" s="395"/>
      <c r="KE382" s="395"/>
      <c r="KF382" s="395"/>
      <c r="KG382" s="395"/>
      <c r="KH382" s="395"/>
      <c r="KI382" s="395"/>
      <c r="KJ382" s="395"/>
      <c r="KK382" s="395"/>
      <c r="KL382" s="395"/>
      <c r="KM382" s="395"/>
      <c r="KN382" s="395"/>
      <c r="KO382" s="395"/>
      <c r="KP382" s="395"/>
      <c r="KQ382" s="395"/>
      <c r="KR382" s="395"/>
      <c r="KS382" s="395"/>
      <c r="KT382" s="395"/>
      <c r="KU382" s="395"/>
      <c r="KV382" s="395"/>
      <c r="KW382" s="395"/>
      <c r="KX382" s="395"/>
      <c r="KY382" s="395"/>
      <c r="KZ382" s="395"/>
      <c r="LA382" s="395"/>
      <c r="LB382" s="395"/>
      <c r="LC382" s="395"/>
      <c r="LD382" s="395"/>
      <c r="LE382" s="395"/>
      <c r="LF382" s="395"/>
      <c r="LG382" s="395"/>
      <c r="LH382" s="395"/>
      <c r="LI382" s="395"/>
      <c r="LJ382" s="395"/>
      <c r="LK382" s="395"/>
      <c r="LL382" s="395"/>
      <c r="LM382" s="395"/>
      <c r="LN382" s="395"/>
      <c r="LO382" s="395"/>
      <c r="LP382" s="395"/>
      <c r="LQ382" s="395"/>
      <c r="LR382" s="395"/>
      <c r="LS382" s="395"/>
      <c r="LT382" s="395"/>
      <c r="LU382" s="395"/>
      <c r="LV382" s="395"/>
      <c r="LW382" s="395"/>
      <c r="LX382" s="395"/>
      <c r="LY382" s="395"/>
      <c r="LZ382" s="395"/>
      <c r="MA382" s="395"/>
      <c r="MB382" s="395"/>
      <c r="MC382" s="395"/>
      <c r="MD382" s="395"/>
      <c r="ME382" s="395"/>
      <c r="MF382" s="395"/>
      <c r="MG382" s="395"/>
      <c r="MH382" s="395"/>
      <c r="MI382" s="395"/>
      <c r="MJ382" s="395"/>
      <c r="MK382" s="395"/>
      <c r="ML382" s="395"/>
      <c r="MM382" s="395"/>
      <c r="MN382" s="395"/>
      <c r="MO382" s="395"/>
      <c r="MP382" s="395"/>
      <c r="MQ382" s="395"/>
      <c r="MR382" s="395"/>
      <c r="MS382" s="395"/>
      <c r="MT382" s="395"/>
      <c r="MU382" s="395"/>
      <c r="MV382" s="395"/>
      <c r="MW382" s="395"/>
      <c r="MX382" s="395"/>
      <c r="MY382" s="395"/>
      <c r="MZ382" s="395"/>
      <c r="NA382" s="395"/>
      <c r="NB382" s="395"/>
      <c r="NC382" s="395"/>
      <c r="ND382" s="395"/>
      <c r="NE382" s="395"/>
      <c r="NF382" s="395"/>
      <c r="NG382" s="489"/>
      <c r="NH382" s="475">
        <v>3.048438728532203</v>
      </c>
      <c r="NI382" s="475">
        <v>10.948772537396261</v>
      </c>
      <c r="NJ382" s="475">
        <v>2.5251435137960518</v>
      </c>
      <c r="NK382" s="475">
        <v>1779.3644870561609</v>
      </c>
      <c r="NL382" s="475">
        <v>7.4588141615584691</v>
      </c>
      <c r="NM382" s="475">
        <v>0.169678</v>
      </c>
      <c r="NN382" s="475">
        <v>0.48782300000000006</v>
      </c>
      <c r="NO382" s="475">
        <v>4.9489000000000005E-2</v>
      </c>
      <c r="NP382" s="475">
        <v>3.2427081104869034E-2</v>
      </c>
      <c r="NQ382" s="475">
        <v>0.51704198380215927</v>
      </c>
      <c r="NR382" s="475">
        <v>0.57669615720009948</v>
      </c>
      <c r="NS382" s="475">
        <v>0</v>
      </c>
      <c r="NT382" s="475">
        <v>4.4806038828604793</v>
      </c>
      <c r="NU382" s="475">
        <v>1.2546810308423586E-2</v>
      </c>
      <c r="NV382" s="475">
        <v>0</v>
      </c>
      <c r="NW382" s="475">
        <v>0.23698688170358861</v>
      </c>
      <c r="NX382" s="475">
        <v>0</v>
      </c>
      <c r="NY382" s="475">
        <v>0</v>
      </c>
      <c r="NZ382" s="475">
        <v>0.89773658347398178</v>
      </c>
      <c r="OA382" s="475">
        <v>2.0339494949490316E-2</v>
      </c>
      <c r="OB382" s="475">
        <v>0.19000000000000011</v>
      </c>
      <c r="OC382" s="475">
        <v>0.86592709720854699</v>
      </c>
      <c r="OD382" s="475">
        <v>1.7143548232199976E-12</v>
      </c>
      <c r="OE382" s="475">
        <v>1.3809443486894939E-11</v>
      </c>
      <c r="OF382" s="475">
        <v>0.11999999880790704</v>
      </c>
      <c r="OG382" s="475">
        <v>7.9708865284919772E-2</v>
      </c>
      <c r="OH382" s="475">
        <v>0.31182459793091916</v>
      </c>
      <c r="OI382" s="475">
        <v>0.12</v>
      </c>
      <c r="OJ382" s="475">
        <v>5.4146999999999994E-2</v>
      </c>
      <c r="OK382" s="475">
        <v>6.6701348999999993E-2</v>
      </c>
      <c r="OL382" s="475">
        <v>0.83421733578601298</v>
      </c>
      <c r="OM382" s="475" t="s">
        <v>1395</v>
      </c>
      <c r="ON382" s="475">
        <v>1</v>
      </c>
      <c r="OO382" s="475">
        <v>371</v>
      </c>
      <c r="OP382" s="490"/>
      <c r="OQ382" s="491" t="s">
        <v>1395</v>
      </c>
      <c r="OR382" s="478" t="s">
        <v>1395</v>
      </c>
      <c r="OS382" s="479">
        <v>916250.00000000012</v>
      </c>
      <c r="OT382" s="479">
        <v>2031</v>
      </c>
      <c r="OU382" s="479" t="s">
        <v>1395</v>
      </c>
      <c r="OV382" s="479" t="s">
        <v>1395</v>
      </c>
      <c r="OW382" s="479">
        <v>0</v>
      </c>
      <c r="OX382" s="479">
        <v>1</v>
      </c>
      <c r="OY382" s="480">
        <v>1</v>
      </c>
      <c r="OZ382" s="480">
        <v>0.82080415955833841</v>
      </c>
      <c r="PA382" s="481"/>
      <c r="PB382" s="482">
        <v>3.048438728532203</v>
      </c>
      <c r="PC382" s="483"/>
      <c r="PD382" s="478">
        <v>67.825081136145641</v>
      </c>
      <c r="PE382" s="479">
        <v>1.3248088727473756E-9</v>
      </c>
      <c r="PF382" s="479">
        <v>83.072710542096445</v>
      </c>
      <c r="PG382" s="480">
        <v>3.048438728532203</v>
      </c>
      <c r="PH382" s="483"/>
      <c r="PI382" s="478">
        <v>3.048438728532203</v>
      </c>
      <c r="PJ382" s="479">
        <v>195615</v>
      </c>
      <c r="PK382" s="479">
        <v>115</v>
      </c>
      <c r="PL382" s="479">
        <v>-0.19993785684208421</v>
      </c>
      <c r="PM382" s="484">
        <v>36</v>
      </c>
      <c r="PN382" s="479">
        <v>3816</v>
      </c>
      <c r="PO382" s="485">
        <v>2028</v>
      </c>
      <c r="PP382" s="479">
        <v>33</v>
      </c>
      <c r="PQ382" s="479">
        <v>0</v>
      </c>
      <c r="PR382" s="486" t="s">
        <v>2362</v>
      </c>
      <c r="PS382" s="486" t="s">
        <v>1657</v>
      </c>
      <c r="PT382" s="479">
        <v>1</v>
      </c>
      <c r="PU382" s="487" t="s">
        <v>2361</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row>
    <row r="383" spans="1:457" x14ac:dyDescent="0.35">
      <c r="A383" s="459" t="s">
        <v>2363</v>
      </c>
      <c r="B383" s="460">
        <v>2.8485008716901188</v>
      </c>
      <c r="C383" s="488">
        <f>NPV(About!A$94,'H2 Data'!AE$2:BH$2)/30*AB383+B383</f>
        <v>2.8485008716901188</v>
      </c>
      <c r="D383" s="462" t="s">
        <v>1592</v>
      </c>
      <c r="E383" s="463" t="s">
        <v>2363</v>
      </c>
      <c r="F383" s="463" t="s">
        <v>1391</v>
      </c>
      <c r="G383" s="463" t="s">
        <v>1392</v>
      </c>
      <c r="H383" s="463" t="s">
        <v>2290</v>
      </c>
      <c r="I383" s="463" t="s">
        <v>2232</v>
      </c>
      <c r="J383" s="464">
        <v>2032</v>
      </c>
      <c r="K383" s="465">
        <v>130</v>
      </c>
      <c r="L383" s="466">
        <v>0.41</v>
      </c>
      <c r="M383" s="466">
        <v>2.3300000000000001E-2</v>
      </c>
      <c r="N383" s="466">
        <v>0.25</v>
      </c>
      <c r="O383" s="471">
        <v>0.12</v>
      </c>
      <c r="P383" s="465">
        <v>1</v>
      </c>
      <c r="Q383" s="465">
        <v>2</v>
      </c>
      <c r="R383" s="465">
        <v>30</v>
      </c>
      <c r="S383" s="467" t="s">
        <v>1395</v>
      </c>
      <c r="T383" s="468">
        <v>43476</v>
      </c>
      <c r="U383" s="468">
        <v>428550</v>
      </c>
      <c r="V383" s="468">
        <v>149061</v>
      </c>
      <c r="W383" s="468">
        <v>12422</v>
      </c>
      <c r="X383" s="465">
        <v>0</v>
      </c>
      <c r="Y383" s="469" t="s">
        <v>2349</v>
      </c>
      <c r="Z383" s="470">
        <v>20.96</v>
      </c>
      <c r="AA383" s="469" t="s">
        <v>1397</v>
      </c>
      <c r="AB383" s="465">
        <v>0</v>
      </c>
      <c r="AC383" s="466">
        <v>0</v>
      </c>
      <c r="AD383" s="466">
        <v>0.7</v>
      </c>
      <c r="AE383" s="466">
        <v>0.7</v>
      </c>
      <c r="AF383" s="467" t="s">
        <v>1398</v>
      </c>
      <c r="AG383" s="465">
        <v>537.66999999999996</v>
      </c>
      <c r="AH383" s="465">
        <v>537.66999999999996</v>
      </c>
      <c r="AI383" s="465">
        <v>537.66999999999996</v>
      </c>
      <c r="AJ383" s="465">
        <v>30</v>
      </c>
      <c r="AK383" s="469" t="s">
        <v>1399</v>
      </c>
      <c r="AL383" s="466">
        <v>0.91</v>
      </c>
      <c r="AM383" s="466">
        <v>0.01</v>
      </c>
      <c r="AN383" s="469" t="s">
        <v>1400</v>
      </c>
      <c r="AO383" s="466"/>
      <c r="AP383" s="466"/>
      <c r="AQ383" s="466"/>
      <c r="AR383" s="466"/>
      <c r="AS383" s="466"/>
      <c r="AT383" s="466"/>
      <c r="AU383" s="466"/>
      <c r="AV383" s="466"/>
      <c r="AW383" s="466"/>
      <c r="AX383" s="466"/>
      <c r="AY383" s="466"/>
      <c r="AZ383" s="466"/>
      <c r="BA383" s="466"/>
      <c r="BB383" s="466"/>
      <c r="BC383" s="466"/>
      <c r="BD383" s="466"/>
      <c r="BE383" s="466"/>
      <c r="BF383" s="466"/>
      <c r="BG383" s="466"/>
      <c r="BH383" s="466"/>
      <c r="BI383" s="466"/>
      <c r="BJ383" s="466"/>
      <c r="BK383" s="466"/>
      <c r="BL383" s="466"/>
      <c r="BM383" s="466"/>
      <c r="BN383" s="466"/>
      <c r="BO383" s="466"/>
      <c r="BP383" s="466"/>
      <c r="BQ383" s="466"/>
      <c r="BR383" s="466"/>
      <c r="BS383" s="466"/>
      <c r="BT383" s="466"/>
      <c r="BU383" s="466"/>
      <c r="BV383" s="466"/>
      <c r="BW383" s="466"/>
      <c r="BX383" s="466"/>
      <c r="BY383" s="466"/>
      <c r="BZ383" s="466"/>
      <c r="CA383" s="466"/>
      <c r="CB383" s="466"/>
      <c r="CC383" s="466"/>
      <c r="CD383" s="466"/>
      <c r="CE383" s="466"/>
      <c r="CF383" s="466"/>
      <c r="CG383" s="466"/>
      <c r="CH383" s="466"/>
      <c r="CI383" s="466"/>
      <c r="CJ383" s="466"/>
      <c r="CK383" s="466"/>
      <c r="CL383" s="466"/>
      <c r="CM383" s="466"/>
      <c r="CN383" s="466"/>
      <c r="CO383" s="466"/>
      <c r="CP383" s="466"/>
      <c r="CQ383" s="466"/>
      <c r="CR383" s="466"/>
      <c r="CS383" s="466"/>
      <c r="CT383" s="466"/>
      <c r="CU383" s="466"/>
      <c r="CV383" s="466"/>
      <c r="CW383" s="466"/>
      <c r="CX383" s="466"/>
      <c r="CY383" s="466"/>
      <c r="CZ383" s="466"/>
      <c r="DA383" s="466"/>
      <c r="DB383" s="466"/>
      <c r="DC383" s="466"/>
      <c r="DD383" s="466"/>
      <c r="DE383" s="466"/>
      <c r="DF383" s="466"/>
      <c r="DG383" s="466"/>
      <c r="DH383" s="466"/>
      <c r="DI383" s="466"/>
      <c r="DJ383" s="466"/>
      <c r="DK383" s="466"/>
      <c r="DL383" s="466"/>
      <c r="DM383" s="466"/>
      <c r="DN383" s="466"/>
      <c r="DO383" s="466"/>
      <c r="DP383" s="466"/>
      <c r="DQ383" s="466"/>
      <c r="DR383" s="466"/>
      <c r="DS383" s="466"/>
      <c r="DT383" s="466"/>
      <c r="DU383" s="466"/>
      <c r="DV383" s="466"/>
      <c r="DW383" s="471"/>
      <c r="DX383" s="466"/>
      <c r="DY383" s="466"/>
      <c r="DZ383" s="466"/>
      <c r="EA383" s="466"/>
      <c r="EB383" s="466"/>
      <c r="EC383" s="466"/>
      <c r="ED383" s="466"/>
      <c r="EE383" s="466"/>
      <c r="EF383" s="466"/>
      <c r="EG383" s="466"/>
      <c r="EH383" s="466"/>
      <c r="EI383" s="466"/>
      <c r="EJ383" s="466"/>
      <c r="EK383" s="465"/>
      <c r="EL383" s="465"/>
      <c r="EM383" s="465"/>
      <c r="EN383" s="465"/>
      <c r="EO383" s="466"/>
      <c r="EP383" s="466"/>
      <c r="EQ383" s="466"/>
      <c r="ER383" s="465"/>
      <c r="ES383" s="465"/>
      <c r="ET383" s="465"/>
      <c r="EU383" s="465"/>
      <c r="EV383" s="465"/>
      <c r="EW383" s="467"/>
      <c r="EX383" s="467" t="s">
        <v>1401</v>
      </c>
      <c r="EY383" s="467">
        <v>0</v>
      </c>
      <c r="EZ383" s="467">
        <v>0</v>
      </c>
      <c r="FA383" s="467">
        <v>0</v>
      </c>
      <c r="FB383" s="469" t="s">
        <v>1402</v>
      </c>
      <c r="FC383" s="467">
        <v>100</v>
      </c>
      <c r="FD383" s="469" t="s">
        <v>2292</v>
      </c>
      <c r="FE383" s="467">
        <v>0</v>
      </c>
      <c r="FF383" s="469" t="s">
        <v>1404</v>
      </c>
      <c r="FG383" s="467">
        <v>0</v>
      </c>
      <c r="FH383" s="469" t="s">
        <v>1405</v>
      </c>
      <c r="FI383" s="467">
        <v>0</v>
      </c>
      <c r="FJ383" s="469" t="s">
        <v>1405</v>
      </c>
      <c r="FK383" s="467">
        <v>0</v>
      </c>
      <c r="FL383" s="472">
        <v>1</v>
      </c>
      <c r="FM383" s="473">
        <v>0</v>
      </c>
      <c r="FN383" s="473">
        <v>0</v>
      </c>
      <c r="FO383" s="473">
        <v>0</v>
      </c>
      <c r="FP383" s="473">
        <v>0</v>
      </c>
      <c r="FQ383" s="473">
        <v>0</v>
      </c>
      <c r="FR383" s="473">
        <v>0</v>
      </c>
      <c r="FS383" s="473">
        <v>0</v>
      </c>
      <c r="FT383" s="473">
        <v>0</v>
      </c>
      <c r="FU383" s="473">
        <v>0</v>
      </c>
      <c r="FV383" s="473">
        <v>100224</v>
      </c>
      <c r="FW383" s="473">
        <v>0</v>
      </c>
      <c r="FX383" s="473">
        <v>0</v>
      </c>
      <c r="FY383" s="473">
        <v>0</v>
      </c>
      <c r="FZ383" s="473">
        <v>0</v>
      </c>
      <c r="GA383" s="473">
        <v>0</v>
      </c>
      <c r="GB383" s="473">
        <v>0</v>
      </c>
      <c r="GC383" s="473">
        <v>0</v>
      </c>
      <c r="GD383" s="473">
        <v>0</v>
      </c>
      <c r="GE383" s="473">
        <v>0</v>
      </c>
      <c r="GF383" s="473">
        <v>94094</v>
      </c>
      <c r="GG383" s="473">
        <v>0</v>
      </c>
      <c r="GH383" s="473">
        <v>0</v>
      </c>
      <c r="GI383" s="473">
        <v>0</v>
      </c>
      <c r="GJ383" s="473">
        <v>0</v>
      </c>
      <c r="GK383" s="473">
        <v>0</v>
      </c>
      <c r="GL383" s="473">
        <v>0</v>
      </c>
      <c r="GM383" s="473">
        <v>0</v>
      </c>
      <c r="GN383" s="473">
        <v>0</v>
      </c>
      <c r="GO383" s="473">
        <v>0</v>
      </c>
      <c r="GP383" s="473">
        <v>0</v>
      </c>
      <c r="GQ383" s="473">
        <v>0</v>
      </c>
      <c r="GR383" s="473">
        <v>0</v>
      </c>
      <c r="GS383" s="473">
        <v>0</v>
      </c>
      <c r="GT383" s="473">
        <v>0</v>
      </c>
      <c r="GU383" s="473">
        <v>0</v>
      </c>
      <c r="GV383" s="473">
        <v>0</v>
      </c>
      <c r="GW383" s="473">
        <v>0</v>
      </c>
      <c r="GX383" s="473">
        <v>0</v>
      </c>
      <c r="GY383" s="473">
        <v>0</v>
      </c>
      <c r="GZ383" s="473">
        <v>0</v>
      </c>
      <c r="HA383" s="473">
        <v>0</v>
      </c>
      <c r="HB383" s="473">
        <v>0</v>
      </c>
      <c r="HC383" s="473">
        <v>0</v>
      </c>
      <c r="HD383" s="473">
        <v>0</v>
      </c>
      <c r="HE383" s="473">
        <v>0</v>
      </c>
      <c r="HF383" s="473">
        <v>0</v>
      </c>
      <c r="HG383" s="473">
        <v>0</v>
      </c>
      <c r="HH383" s="473">
        <v>0</v>
      </c>
      <c r="HI383" s="473">
        <v>0</v>
      </c>
      <c r="HJ383" s="473">
        <v>0</v>
      </c>
      <c r="HK383" s="473">
        <v>0</v>
      </c>
      <c r="HL383" s="473">
        <v>0</v>
      </c>
      <c r="HM383" s="473">
        <v>0</v>
      </c>
      <c r="HN383" s="473">
        <v>0</v>
      </c>
      <c r="HO383" s="473">
        <v>0</v>
      </c>
      <c r="HP383" s="473">
        <v>0</v>
      </c>
      <c r="HQ383" s="473">
        <v>0</v>
      </c>
      <c r="HR383" s="473">
        <v>0</v>
      </c>
      <c r="HS383" s="473">
        <v>0</v>
      </c>
      <c r="HT383" s="473">
        <v>0</v>
      </c>
      <c r="HU383" s="473">
        <v>0</v>
      </c>
      <c r="HV383" s="473">
        <v>0</v>
      </c>
      <c r="HW383" s="473">
        <v>0</v>
      </c>
      <c r="HX383" s="473">
        <v>0</v>
      </c>
      <c r="HY383" s="473">
        <v>0</v>
      </c>
      <c r="HZ383" s="473">
        <v>0</v>
      </c>
      <c r="IA383" s="473">
        <v>0</v>
      </c>
      <c r="IB383" s="473">
        <v>0</v>
      </c>
      <c r="IC383" s="473">
        <v>0</v>
      </c>
      <c r="ID383" s="473">
        <v>0</v>
      </c>
      <c r="IE383" s="473">
        <v>0</v>
      </c>
      <c r="IF383" s="473">
        <v>0</v>
      </c>
      <c r="IG383" s="473">
        <v>0</v>
      </c>
      <c r="IH383" s="473">
        <v>0</v>
      </c>
      <c r="II383" s="473">
        <v>0</v>
      </c>
      <c r="IJ383" s="473">
        <v>0</v>
      </c>
      <c r="IK383" s="473">
        <v>0</v>
      </c>
      <c r="IL383" s="473">
        <v>0</v>
      </c>
      <c r="IM383" s="473">
        <v>0</v>
      </c>
      <c r="IN383" s="473">
        <v>0</v>
      </c>
      <c r="IO383" s="473">
        <v>0</v>
      </c>
      <c r="IP383" s="473">
        <v>0</v>
      </c>
      <c r="IQ383" s="473">
        <v>0</v>
      </c>
      <c r="IR383" s="473">
        <v>0</v>
      </c>
      <c r="IS383" s="473">
        <v>0</v>
      </c>
      <c r="IT383" s="473">
        <v>0</v>
      </c>
      <c r="IU383" s="473">
        <v>0</v>
      </c>
      <c r="IV383" s="473">
        <v>0</v>
      </c>
      <c r="IW383" s="473">
        <v>0</v>
      </c>
      <c r="IX383" s="473">
        <v>0</v>
      </c>
      <c r="IY383" s="473">
        <v>0</v>
      </c>
      <c r="IZ383" s="473">
        <v>0</v>
      </c>
      <c r="JA383" s="473">
        <v>0</v>
      </c>
      <c r="JB383" s="473">
        <v>0</v>
      </c>
      <c r="JC383" s="473">
        <v>0</v>
      </c>
      <c r="JD383" s="473">
        <v>0</v>
      </c>
      <c r="JE383" s="473">
        <v>0</v>
      </c>
      <c r="JF383" s="473">
        <v>0</v>
      </c>
      <c r="JG383" s="473">
        <v>0</v>
      </c>
      <c r="JH383" s="473">
        <v>0</v>
      </c>
      <c r="JI383" s="467" t="s">
        <v>1406</v>
      </c>
      <c r="JJ383" s="467" t="s">
        <v>1406</v>
      </c>
      <c r="JK383" s="395"/>
      <c r="JL383" s="395"/>
      <c r="JM383" s="395"/>
      <c r="JN383" s="395"/>
      <c r="JO383" s="395"/>
      <c r="JP383" s="395"/>
      <c r="JQ383" s="395"/>
      <c r="JR383" s="395"/>
      <c r="JS383" s="395"/>
      <c r="JT383" s="395"/>
      <c r="JU383" s="395"/>
      <c r="JV383" s="395"/>
      <c r="JW383" s="395"/>
      <c r="JX383" s="395"/>
      <c r="JY383" s="395"/>
      <c r="JZ383" s="395"/>
      <c r="KA383" s="395"/>
      <c r="KB383" s="395"/>
      <c r="KC383" s="395"/>
      <c r="KD383" s="395"/>
      <c r="KE383" s="395"/>
      <c r="KF383" s="395"/>
      <c r="KG383" s="395"/>
      <c r="KH383" s="395"/>
      <c r="KI383" s="395"/>
      <c r="KJ383" s="395"/>
      <c r="KK383" s="395"/>
      <c r="KL383" s="395"/>
      <c r="KM383" s="395"/>
      <c r="KN383" s="395"/>
      <c r="KO383" s="395"/>
      <c r="KP383" s="395"/>
      <c r="KQ383" s="395"/>
      <c r="KR383" s="395"/>
      <c r="KS383" s="395"/>
      <c r="KT383" s="395"/>
      <c r="KU383" s="395"/>
      <c r="KV383" s="395"/>
      <c r="KW383" s="395"/>
      <c r="KX383" s="395"/>
      <c r="KY383" s="395"/>
      <c r="KZ383" s="395"/>
      <c r="LA383" s="395"/>
      <c r="LB383" s="395"/>
      <c r="LC383" s="395"/>
      <c r="LD383" s="395"/>
      <c r="LE383" s="395"/>
      <c r="LF383" s="395"/>
      <c r="LG383" s="395"/>
      <c r="LH383" s="395"/>
      <c r="LI383" s="395"/>
      <c r="LJ383" s="395"/>
      <c r="LK383" s="395"/>
      <c r="LL383" s="395"/>
      <c r="LM383" s="395"/>
      <c r="LN383" s="395"/>
      <c r="LO383" s="395"/>
      <c r="LP383" s="395"/>
      <c r="LQ383" s="395"/>
      <c r="LR383" s="395"/>
      <c r="LS383" s="395"/>
      <c r="LT383" s="395"/>
      <c r="LU383" s="395"/>
      <c r="LV383" s="395"/>
      <c r="LW383" s="395"/>
      <c r="LX383" s="395"/>
      <c r="LY383" s="395"/>
      <c r="LZ383" s="395"/>
      <c r="MA383" s="395"/>
      <c r="MB383" s="395"/>
      <c r="MC383" s="395"/>
      <c r="MD383" s="395"/>
      <c r="ME383" s="395"/>
      <c r="MF383" s="395"/>
      <c r="MG383" s="395"/>
      <c r="MH383" s="395"/>
      <c r="MI383" s="395"/>
      <c r="MJ383" s="395"/>
      <c r="MK383" s="395"/>
      <c r="ML383" s="395"/>
      <c r="MM383" s="395"/>
      <c r="MN383" s="395"/>
      <c r="MO383" s="395"/>
      <c r="MP383" s="395"/>
      <c r="MQ383" s="395"/>
      <c r="MR383" s="395"/>
      <c r="MS383" s="395"/>
      <c r="MT383" s="395"/>
      <c r="MU383" s="395"/>
      <c r="MV383" s="395"/>
      <c r="MW383" s="395"/>
      <c r="MX383" s="395"/>
      <c r="MY383" s="395"/>
      <c r="MZ383" s="395"/>
      <c r="NA383" s="395"/>
      <c r="NB383" s="395"/>
      <c r="NC383" s="395"/>
      <c r="ND383" s="395"/>
      <c r="NE383" s="395"/>
      <c r="NF383" s="395"/>
      <c r="NG383" s="489"/>
      <c r="NH383" s="475">
        <v>2.8485008716901188</v>
      </c>
      <c r="NI383" s="475">
        <v>10.230675730762231</v>
      </c>
      <c r="NJ383" s="475">
        <v>2.4633384255839346</v>
      </c>
      <c r="NK383" s="475">
        <v>1784.4858098613302</v>
      </c>
      <c r="NL383" s="475">
        <v>7.0010759721638092</v>
      </c>
      <c r="NM383" s="475">
        <v>0.149061</v>
      </c>
      <c r="NN383" s="475">
        <v>0.42854999999999999</v>
      </c>
      <c r="NO383" s="475">
        <v>4.3476000000000001E-2</v>
      </c>
      <c r="NP383" s="475">
        <v>2.8284731579976182E-2</v>
      </c>
      <c r="NQ383" s="475">
        <v>0.45047101912983561</v>
      </c>
      <c r="NR383" s="475">
        <v>0.50663041186096269</v>
      </c>
      <c r="NS383" s="475">
        <v>0</v>
      </c>
      <c r="NT383" s="475">
        <v>4.3829537959594207</v>
      </c>
      <c r="NU383" s="475">
        <v>1.2838669381260857E-2</v>
      </c>
      <c r="NV383" s="475">
        <v>0</v>
      </c>
      <c r="NW383" s="475">
        <v>0.20889580890814266</v>
      </c>
      <c r="NX383" s="475">
        <v>0</v>
      </c>
      <c r="NY383" s="475">
        <v>0</v>
      </c>
      <c r="NZ383" s="475">
        <v>0.79206300376423466</v>
      </c>
      <c r="OA383" s="475">
        <v>2.0339494949487173E-2</v>
      </c>
      <c r="OB383" s="475">
        <v>0.19000000000000011</v>
      </c>
      <c r="OC383" s="475">
        <v>0.76226458890410154</v>
      </c>
      <c r="OD383" s="475">
        <v>1.1208980838331585E-12</v>
      </c>
      <c r="OE383" s="475">
        <v>9.0290402742819259E-12</v>
      </c>
      <c r="OF383" s="475">
        <v>0.11999999880790704</v>
      </c>
      <c r="OG383" s="475">
        <v>7.9616352915763883E-2</v>
      </c>
      <c r="OH383" s="475">
        <v>0.3158430068065437</v>
      </c>
      <c r="OI383" s="475">
        <v>0.12</v>
      </c>
      <c r="OJ383" s="475">
        <v>5.3766999999999995E-2</v>
      </c>
      <c r="OK383" s="475">
        <v>6.6485888999999992E-2</v>
      </c>
      <c r="OL383" s="475">
        <v>0.8175468639883785</v>
      </c>
      <c r="OM383" s="475" t="s">
        <v>1395</v>
      </c>
      <c r="ON383" s="475">
        <v>1</v>
      </c>
      <c r="OO383" s="475">
        <v>372</v>
      </c>
      <c r="OP383" s="490"/>
      <c r="OQ383" s="491" t="s">
        <v>1395</v>
      </c>
      <c r="OR383" s="478" t="s">
        <v>1395</v>
      </c>
      <c r="OS383" s="479">
        <v>827827</v>
      </c>
      <c r="OT383" s="479">
        <v>2032</v>
      </c>
      <c r="OU383" s="479" t="s">
        <v>1395</v>
      </c>
      <c r="OV383" s="479" t="s">
        <v>1395</v>
      </c>
      <c r="OW383" s="479">
        <v>0</v>
      </c>
      <c r="OX383" s="479">
        <v>1</v>
      </c>
      <c r="OY383" s="480">
        <v>1</v>
      </c>
      <c r="OZ383" s="480">
        <v>0.80444570646032543</v>
      </c>
      <c r="PA383" s="481"/>
      <c r="PB383" s="482">
        <v>2.8485008716901188</v>
      </c>
      <c r="PC383" s="483"/>
      <c r="PD383" s="478">
        <v>66.009804784813497</v>
      </c>
      <c r="PE383" s="479">
        <v>9.5961626293831441E-10</v>
      </c>
      <c r="PF383" s="479">
        <v>81.014313144432037</v>
      </c>
      <c r="PG383" s="480">
        <v>2.8485008716901188</v>
      </c>
      <c r="PH383" s="483"/>
      <c r="PI383" s="478">
        <v>2.8485008716901188</v>
      </c>
      <c r="PJ383" s="479">
        <v>195745</v>
      </c>
      <c r="PK383" s="479">
        <v>130</v>
      </c>
      <c r="PL383" s="479">
        <v>-0.19736224893126275</v>
      </c>
      <c r="PM383" s="484">
        <v>36</v>
      </c>
      <c r="PN383" s="479">
        <v>3780</v>
      </c>
      <c r="PO383" s="485">
        <v>2029</v>
      </c>
      <c r="PP383" s="479">
        <v>33</v>
      </c>
      <c r="PQ383" s="479">
        <v>0</v>
      </c>
      <c r="PR383" s="486" t="s">
        <v>2364</v>
      </c>
      <c r="PS383" s="486" t="s">
        <v>1657</v>
      </c>
      <c r="PT383" s="479">
        <v>1</v>
      </c>
      <c r="PU383" s="487" t="s">
        <v>2363</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row>
    <row r="384" spans="1:457" x14ac:dyDescent="0.35">
      <c r="A384" s="459" t="s">
        <v>2365</v>
      </c>
      <c r="B384" s="460">
        <v>2.651138622758856</v>
      </c>
      <c r="C384" s="488">
        <f>NPV(About!A$94,'H2 Data'!AE$2:BH$2)/30*AB384+B384</f>
        <v>2.651138622758856</v>
      </c>
      <c r="D384" s="462" t="s">
        <v>1592</v>
      </c>
      <c r="E384" s="463" t="s">
        <v>2365</v>
      </c>
      <c r="F384" s="463" t="s">
        <v>1391</v>
      </c>
      <c r="G384" s="463" t="s">
        <v>1392</v>
      </c>
      <c r="H384" s="463" t="s">
        <v>2290</v>
      </c>
      <c r="I384" s="463" t="s">
        <v>2232</v>
      </c>
      <c r="J384" s="464">
        <v>2033</v>
      </c>
      <c r="K384" s="465">
        <v>145</v>
      </c>
      <c r="L384" s="466">
        <v>0.42</v>
      </c>
      <c r="M384" s="466">
        <v>2.3300000000000001E-2</v>
      </c>
      <c r="N384" s="466">
        <v>0.25</v>
      </c>
      <c r="O384" s="471">
        <v>0.12</v>
      </c>
      <c r="P384" s="465">
        <v>1</v>
      </c>
      <c r="Q384" s="465">
        <v>2</v>
      </c>
      <c r="R384" s="465">
        <v>30</v>
      </c>
      <c r="S384" s="467" t="s">
        <v>1395</v>
      </c>
      <c r="T384" s="468">
        <v>38024.999999999993</v>
      </c>
      <c r="U384" s="468">
        <v>374819.99999999994</v>
      </c>
      <c r="V384" s="468">
        <v>130371.99999999999</v>
      </c>
      <c r="W384" s="468">
        <v>10863.999999999998</v>
      </c>
      <c r="X384" s="465">
        <v>0</v>
      </c>
      <c r="Y384" s="469" t="s">
        <v>2349</v>
      </c>
      <c r="Z384" s="470">
        <v>21.03</v>
      </c>
      <c r="AA384" s="469" t="s">
        <v>1397</v>
      </c>
      <c r="AB384" s="465">
        <v>0</v>
      </c>
      <c r="AC384" s="466">
        <v>0</v>
      </c>
      <c r="AD384" s="466">
        <v>0.7</v>
      </c>
      <c r="AE384" s="466">
        <v>0.7</v>
      </c>
      <c r="AF384" s="467" t="s">
        <v>1398</v>
      </c>
      <c r="AG384" s="465">
        <v>534.34</v>
      </c>
      <c r="AH384" s="465">
        <v>534.34</v>
      </c>
      <c r="AI384" s="465">
        <v>534.34</v>
      </c>
      <c r="AJ384" s="465">
        <v>30</v>
      </c>
      <c r="AK384" s="469" t="s">
        <v>1399</v>
      </c>
      <c r="AL384" s="466">
        <v>0.91</v>
      </c>
      <c r="AM384" s="466">
        <v>0.01</v>
      </c>
      <c r="AN384" s="469" t="s">
        <v>1400</v>
      </c>
      <c r="AO384" s="466"/>
      <c r="AP384" s="466"/>
      <c r="AQ384" s="466"/>
      <c r="AR384" s="466"/>
      <c r="AS384" s="466"/>
      <c r="AT384" s="466"/>
      <c r="AU384" s="466"/>
      <c r="AV384" s="466"/>
      <c r="AW384" s="466"/>
      <c r="AX384" s="466"/>
      <c r="AY384" s="466"/>
      <c r="AZ384" s="466"/>
      <c r="BA384" s="466"/>
      <c r="BB384" s="466"/>
      <c r="BC384" s="466"/>
      <c r="BD384" s="466"/>
      <c r="BE384" s="466"/>
      <c r="BF384" s="466"/>
      <c r="BG384" s="466"/>
      <c r="BH384" s="466"/>
      <c r="BI384" s="466"/>
      <c r="BJ384" s="466"/>
      <c r="BK384" s="466"/>
      <c r="BL384" s="466"/>
      <c r="BM384" s="466"/>
      <c r="BN384" s="466"/>
      <c r="BO384" s="466"/>
      <c r="BP384" s="466"/>
      <c r="BQ384" s="466"/>
      <c r="BR384" s="466"/>
      <c r="BS384" s="466"/>
      <c r="BT384" s="466"/>
      <c r="BU384" s="466"/>
      <c r="BV384" s="466"/>
      <c r="BW384" s="466"/>
      <c r="BX384" s="466"/>
      <c r="BY384" s="466"/>
      <c r="BZ384" s="466"/>
      <c r="CA384" s="466"/>
      <c r="CB384" s="466"/>
      <c r="CC384" s="466"/>
      <c r="CD384" s="466"/>
      <c r="CE384" s="466"/>
      <c r="CF384" s="466"/>
      <c r="CG384" s="466"/>
      <c r="CH384" s="466"/>
      <c r="CI384" s="466"/>
      <c r="CJ384" s="466"/>
      <c r="CK384" s="466"/>
      <c r="CL384" s="466"/>
      <c r="CM384" s="466"/>
      <c r="CN384" s="466"/>
      <c r="CO384" s="466"/>
      <c r="CP384" s="466"/>
      <c r="CQ384" s="466"/>
      <c r="CR384" s="466"/>
      <c r="CS384" s="466"/>
      <c r="CT384" s="466"/>
      <c r="CU384" s="466"/>
      <c r="CV384" s="466"/>
      <c r="CW384" s="466"/>
      <c r="CX384" s="466"/>
      <c r="CY384" s="466"/>
      <c r="CZ384" s="466"/>
      <c r="DA384" s="466"/>
      <c r="DB384" s="466"/>
      <c r="DC384" s="466"/>
      <c r="DD384" s="466"/>
      <c r="DE384" s="466"/>
      <c r="DF384" s="466"/>
      <c r="DG384" s="466"/>
      <c r="DH384" s="466"/>
      <c r="DI384" s="466"/>
      <c r="DJ384" s="466"/>
      <c r="DK384" s="466"/>
      <c r="DL384" s="466"/>
      <c r="DM384" s="466"/>
      <c r="DN384" s="466"/>
      <c r="DO384" s="466"/>
      <c r="DP384" s="466"/>
      <c r="DQ384" s="466"/>
      <c r="DR384" s="466"/>
      <c r="DS384" s="466"/>
      <c r="DT384" s="466"/>
      <c r="DU384" s="466"/>
      <c r="DV384" s="466"/>
      <c r="DW384" s="471"/>
      <c r="DX384" s="466"/>
      <c r="DY384" s="466"/>
      <c r="DZ384" s="466"/>
      <c r="EA384" s="466"/>
      <c r="EB384" s="466"/>
      <c r="EC384" s="466"/>
      <c r="ED384" s="466"/>
      <c r="EE384" s="466"/>
      <c r="EF384" s="466"/>
      <c r="EG384" s="466"/>
      <c r="EH384" s="466"/>
      <c r="EI384" s="466"/>
      <c r="EJ384" s="466"/>
      <c r="EK384" s="465"/>
      <c r="EL384" s="465"/>
      <c r="EM384" s="465"/>
      <c r="EN384" s="465"/>
      <c r="EO384" s="466"/>
      <c r="EP384" s="466"/>
      <c r="EQ384" s="466"/>
      <c r="ER384" s="465"/>
      <c r="ES384" s="465"/>
      <c r="ET384" s="465"/>
      <c r="EU384" s="465"/>
      <c r="EV384" s="465"/>
      <c r="EW384" s="467"/>
      <c r="EX384" s="467" t="s">
        <v>1401</v>
      </c>
      <c r="EY384" s="467">
        <v>0</v>
      </c>
      <c r="EZ384" s="467">
        <v>0</v>
      </c>
      <c r="FA384" s="467">
        <v>0</v>
      </c>
      <c r="FB384" s="469" t="s">
        <v>1402</v>
      </c>
      <c r="FC384" s="467">
        <v>100</v>
      </c>
      <c r="FD384" s="469" t="s">
        <v>2292</v>
      </c>
      <c r="FE384" s="467">
        <v>0</v>
      </c>
      <c r="FF384" s="469" t="s">
        <v>1404</v>
      </c>
      <c r="FG384" s="467">
        <v>0</v>
      </c>
      <c r="FH384" s="469" t="s">
        <v>1405</v>
      </c>
      <c r="FI384" s="467">
        <v>0</v>
      </c>
      <c r="FJ384" s="469" t="s">
        <v>1405</v>
      </c>
      <c r="FK384" s="467">
        <v>0</v>
      </c>
      <c r="FL384" s="472">
        <v>1</v>
      </c>
      <c r="FM384" s="473">
        <v>0</v>
      </c>
      <c r="FN384" s="473">
        <v>0</v>
      </c>
      <c r="FO384" s="473">
        <v>0</v>
      </c>
      <c r="FP384" s="473">
        <v>0</v>
      </c>
      <c r="FQ384" s="473">
        <v>0</v>
      </c>
      <c r="FR384" s="473">
        <v>0</v>
      </c>
      <c r="FS384" s="473">
        <v>0</v>
      </c>
      <c r="FT384" s="473">
        <v>0</v>
      </c>
      <c r="FU384" s="473">
        <v>0</v>
      </c>
      <c r="FV384" s="473">
        <v>97967.999999999985</v>
      </c>
      <c r="FW384" s="473">
        <v>0</v>
      </c>
      <c r="FX384" s="473">
        <v>0</v>
      </c>
      <c r="FY384" s="473">
        <v>0</v>
      </c>
      <c r="FZ384" s="473">
        <v>0</v>
      </c>
      <c r="GA384" s="473">
        <v>0</v>
      </c>
      <c r="GB384" s="473">
        <v>0</v>
      </c>
      <c r="GC384" s="473">
        <v>0</v>
      </c>
      <c r="GD384" s="473">
        <v>0</v>
      </c>
      <c r="GE384" s="473">
        <v>0</v>
      </c>
      <c r="GF384" s="473">
        <v>96003.999999999985</v>
      </c>
      <c r="GG384" s="473">
        <v>0</v>
      </c>
      <c r="GH384" s="473">
        <v>0</v>
      </c>
      <c r="GI384" s="473">
        <v>0</v>
      </c>
      <c r="GJ384" s="473">
        <v>0</v>
      </c>
      <c r="GK384" s="473">
        <v>0</v>
      </c>
      <c r="GL384" s="473">
        <v>0</v>
      </c>
      <c r="GM384" s="473">
        <v>0</v>
      </c>
      <c r="GN384" s="473">
        <v>0</v>
      </c>
      <c r="GO384" s="473">
        <v>0</v>
      </c>
      <c r="GP384" s="473">
        <v>0</v>
      </c>
      <c r="GQ384" s="473">
        <v>0</v>
      </c>
      <c r="GR384" s="473">
        <v>0</v>
      </c>
      <c r="GS384" s="473">
        <v>0</v>
      </c>
      <c r="GT384" s="473">
        <v>0</v>
      </c>
      <c r="GU384" s="473">
        <v>0</v>
      </c>
      <c r="GV384" s="473">
        <v>0</v>
      </c>
      <c r="GW384" s="473">
        <v>0</v>
      </c>
      <c r="GX384" s="473">
        <v>0</v>
      </c>
      <c r="GY384" s="473">
        <v>0</v>
      </c>
      <c r="GZ384" s="473">
        <v>0</v>
      </c>
      <c r="HA384" s="473">
        <v>0</v>
      </c>
      <c r="HB384" s="473">
        <v>0</v>
      </c>
      <c r="HC384" s="473">
        <v>0</v>
      </c>
      <c r="HD384" s="473">
        <v>0</v>
      </c>
      <c r="HE384" s="473">
        <v>0</v>
      </c>
      <c r="HF384" s="473">
        <v>0</v>
      </c>
      <c r="HG384" s="473">
        <v>0</v>
      </c>
      <c r="HH384" s="473">
        <v>0</v>
      </c>
      <c r="HI384" s="473">
        <v>0</v>
      </c>
      <c r="HJ384" s="473">
        <v>0</v>
      </c>
      <c r="HK384" s="473">
        <v>0</v>
      </c>
      <c r="HL384" s="473">
        <v>0</v>
      </c>
      <c r="HM384" s="473">
        <v>0</v>
      </c>
      <c r="HN384" s="473">
        <v>0</v>
      </c>
      <c r="HO384" s="473">
        <v>0</v>
      </c>
      <c r="HP384" s="473">
        <v>0</v>
      </c>
      <c r="HQ384" s="473">
        <v>0</v>
      </c>
      <c r="HR384" s="473">
        <v>0</v>
      </c>
      <c r="HS384" s="473">
        <v>0</v>
      </c>
      <c r="HT384" s="473">
        <v>0</v>
      </c>
      <c r="HU384" s="473">
        <v>0</v>
      </c>
      <c r="HV384" s="473">
        <v>0</v>
      </c>
      <c r="HW384" s="473">
        <v>0</v>
      </c>
      <c r="HX384" s="473">
        <v>0</v>
      </c>
      <c r="HY384" s="473">
        <v>0</v>
      </c>
      <c r="HZ384" s="473">
        <v>0</v>
      </c>
      <c r="IA384" s="473">
        <v>0</v>
      </c>
      <c r="IB384" s="473">
        <v>0</v>
      </c>
      <c r="IC384" s="473">
        <v>0</v>
      </c>
      <c r="ID384" s="473">
        <v>0</v>
      </c>
      <c r="IE384" s="473">
        <v>0</v>
      </c>
      <c r="IF384" s="473">
        <v>0</v>
      </c>
      <c r="IG384" s="473">
        <v>0</v>
      </c>
      <c r="IH384" s="473">
        <v>0</v>
      </c>
      <c r="II384" s="473">
        <v>0</v>
      </c>
      <c r="IJ384" s="473">
        <v>0</v>
      </c>
      <c r="IK384" s="473">
        <v>0</v>
      </c>
      <c r="IL384" s="473">
        <v>0</v>
      </c>
      <c r="IM384" s="473">
        <v>0</v>
      </c>
      <c r="IN384" s="473">
        <v>0</v>
      </c>
      <c r="IO384" s="473">
        <v>0</v>
      </c>
      <c r="IP384" s="473">
        <v>0</v>
      </c>
      <c r="IQ384" s="473">
        <v>0</v>
      </c>
      <c r="IR384" s="473">
        <v>0</v>
      </c>
      <c r="IS384" s="473">
        <v>0</v>
      </c>
      <c r="IT384" s="473">
        <v>0</v>
      </c>
      <c r="IU384" s="473">
        <v>0</v>
      </c>
      <c r="IV384" s="473">
        <v>0</v>
      </c>
      <c r="IW384" s="473">
        <v>0</v>
      </c>
      <c r="IX384" s="473">
        <v>0</v>
      </c>
      <c r="IY384" s="473">
        <v>0</v>
      </c>
      <c r="IZ384" s="473">
        <v>0</v>
      </c>
      <c r="JA384" s="473">
        <v>0</v>
      </c>
      <c r="JB384" s="473">
        <v>0</v>
      </c>
      <c r="JC384" s="473">
        <v>0</v>
      </c>
      <c r="JD384" s="473">
        <v>0</v>
      </c>
      <c r="JE384" s="473">
        <v>0</v>
      </c>
      <c r="JF384" s="473">
        <v>0</v>
      </c>
      <c r="JG384" s="473">
        <v>0</v>
      </c>
      <c r="JH384" s="473">
        <v>0</v>
      </c>
      <c r="JI384" s="467" t="s">
        <v>1406</v>
      </c>
      <c r="JJ384" s="467" t="s">
        <v>1406</v>
      </c>
      <c r="JK384" s="395"/>
      <c r="JL384" s="395"/>
      <c r="JM384" s="395"/>
      <c r="JN384" s="395"/>
      <c r="JO384" s="395"/>
      <c r="JP384" s="395"/>
      <c r="JQ384" s="395"/>
      <c r="JR384" s="395"/>
      <c r="JS384" s="395"/>
      <c r="JT384" s="395"/>
      <c r="JU384" s="395"/>
      <c r="JV384" s="395"/>
      <c r="JW384" s="395"/>
      <c r="JX384" s="395"/>
      <c r="JY384" s="395"/>
      <c r="JZ384" s="395"/>
      <c r="KA384" s="395"/>
      <c r="KB384" s="395"/>
      <c r="KC384" s="395"/>
      <c r="KD384" s="395"/>
      <c r="KE384" s="395"/>
      <c r="KF384" s="395"/>
      <c r="KG384" s="395"/>
      <c r="KH384" s="395"/>
      <c r="KI384" s="395"/>
      <c r="KJ384" s="395"/>
      <c r="KK384" s="395"/>
      <c r="KL384" s="395"/>
      <c r="KM384" s="395"/>
      <c r="KN384" s="395"/>
      <c r="KO384" s="395"/>
      <c r="KP384" s="395"/>
      <c r="KQ384" s="395"/>
      <c r="KR384" s="395"/>
      <c r="KS384" s="395"/>
      <c r="KT384" s="395"/>
      <c r="KU384" s="395"/>
      <c r="KV384" s="395"/>
      <c r="KW384" s="395"/>
      <c r="KX384" s="395"/>
      <c r="KY384" s="395"/>
      <c r="KZ384" s="395"/>
      <c r="LA384" s="395"/>
      <c r="LB384" s="395"/>
      <c r="LC384" s="395"/>
      <c r="LD384" s="395"/>
      <c r="LE384" s="395"/>
      <c r="LF384" s="395"/>
      <c r="LG384" s="395"/>
      <c r="LH384" s="395"/>
      <c r="LI384" s="395"/>
      <c r="LJ384" s="395"/>
      <c r="LK384" s="395"/>
      <c r="LL384" s="395"/>
      <c r="LM384" s="395"/>
      <c r="LN384" s="395"/>
      <c r="LO384" s="395"/>
      <c r="LP384" s="395"/>
      <c r="LQ384" s="395"/>
      <c r="LR384" s="395"/>
      <c r="LS384" s="395"/>
      <c r="LT384" s="395"/>
      <c r="LU384" s="395"/>
      <c r="LV384" s="395"/>
      <c r="LW384" s="395"/>
      <c r="LX384" s="395"/>
      <c r="LY384" s="395"/>
      <c r="LZ384" s="395"/>
      <c r="MA384" s="395"/>
      <c r="MB384" s="395"/>
      <c r="MC384" s="395"/>
      <c r="MD384" s="395"/>
      <c r="ME384" s="395"/>
      <c r="MF384" s="395"/>
      <c r="MG384" s="395"/>
      <c r="MH384" s="395"/>
      <c r="MI384" s="395"/>
      <c r="MJ384" s="395"/>
      <c r="MK384" s="395"/>
      <c r="ML384" s="395"/>
      <c r="MM384" s="395"/>
      <c r="MN384" s="395"/>
      <c r="MO384" s="395"/>
      <c r="MP384" s="395"/>
      <c r="MQ384" s="395"/>
      <c r="MR384" s="395"/>
      <c r="MS384" s="395"/>
      <c r="MT384" s="395"/>
      <c r="MU384" s="395"/>
      <c r="MV384" s="395"/>
      <c r="MW384" s="395"/>
      <c r="MX384" s="395"/>
      <c r="MY384" s="395"/>
      <c r="MZ384" s="395"/>
      <c r="NA384" s="395"/>
      <c r="NB384" s="395"/>
      <c r="NC384" s="395"/>
      <c r="ND384" s="395"/>
      <c r="NE384" s="395"/>
      <c r="NF384" s="395"/>
      <c r="NG384" s="489"/>
      <c r="NH384" s="475">
        <v>2.651138622758856</v>
      </c>
      <c r="NI384" s="475">
        <v>9.7540692208543849</v>
      </c>
      <c r="NJ384" s="475">
        <v>2.4124857560831452</v>
      </c>
      <c r="NK384" s="475">
        <v>1833.9335959435552</v>
      </c>
      <c r="NL384" s="475">
        <v>6.7047215650719032</v>
      </c>
      <c r="NM384" s="475">
        <v>0.13037199999999996</v>
      </c>
      <c r="NN384" s="475">
        <v>0.37481999999999993</v>
      </c>
      <c r="NO384" s="475">
        <v>3.8024999999999989E-2</v>
      </c>
      <c r="NP384" s="475">
        <v>2.4583470463007965E-2</v>
      </c>
      <c r="NQ384" s="475">
        <v>0.39112487521409417</v>
      </c>
      <c r="NR384" s="475">
        <v>0.44308555633372876</v>
      </c>
      <c r="NS384" s="475">
        <v>0</v>
      </c>
      <c r="NT384" s="475">
        <v>4.410875689891645</v>
      </c>
      <c r="NU384" s="475">
        <v>1.3462987924524312E-2</v>
      </c>
      <c r="NV384" s="475">
        <v>0</v>
      </c>
      <c r="NW384" s="475">
        <v>0.18358561058450307</v>
      </c>
      <c r="NX384" s="475">
        <v>0</v>
      </c>
      <c r="NY384" s="475">
        <v>0</v>
      </c>
      <c r="NZ384" s="475">
        <v>0.69682040419739177</v>
      </c>
      <c r="OA384" s="475">
        <v>2.0340505050511788E-2</v>
      </c>
      <c r="OB384" s="475">
        <v>0.19000000000000011</v>
      </c>
      <c r="OC384" s="475">
        <v>0.6683136341509206</v>
      </c>
      <c r="OD384" s="475">
        <v>1.3098726985829927E-12</v>
      </c>
      <c r="OE384" s="475">
        <v>1.0551265561310905E-11</v>
      </c>
      <c r="OF384" s="475">
        <v>0.11999999880790704</v>
      </c>
      <c r="OG384" s="475">
        <v>7.9587838053703328E-2</v>
      </c>
      <c r="OH384" s="475">
        <v>0.32085789348922628</v>
      </c>
      <c r="OI384" s="475">
        <v>0.12</v>
      </c>
      <c r="OJ384" s="475">
        <v>5.3434000000000009E-2</v>
      </c>
      <c r="OK384" s="475">
        <v>6.6297077999999995E-2</v>
      </c>
      <c r="OL384" s="475">
        <v>0.80121455965825672</v>
      </c>
      <c r="OM384" s="475" t="s">
        <v>1395</v>
      </c>
      <c r="ON384" s="475">
        <v>1</v>
      </c>
      <c r="OO384" s="475">
        <v>373</v>
      </c>
      <c r="OP384" s="490"/>
      <c r="OQ384" s="491" t="s">
        <v>1395</v>
      </c>
      <c r="OR384" s="478" t="s">
        <v>1395</v>
      </c>
      <c r="OS384" s="479">
        <v>748052.99999999988</v>
      </c>
      <c r="OT384" s="479">
        <v>2033</v>
      </c>
      <c r="OU384" s="479" t="s">
        <v>1395</v>
      </c>
      <c r="OV384" s="479" t="s">
        <v>1395</v>
      </c>
      <c r="OW384" s="479">
        <v>0</v>
      </c>
      <c r="OX384" s="479">
        <v>1</v>
      </c>
      <c r="OY384" s="480">
        <v>1</v>
      </c>
      <c r="OZ384" s="480">
        <v>0.78840596031171539</v>
      </c>
      <c r="PA384" s="481"/>
      <c r="PB384" s="482">
        <v>2.651138622758856</v>
      </c>
      <c r="PC384" s="483"/>
      <c r="PD384" s="478">
        <v>63.10883857081248</v>
      </c>
      <c r="PE384" s="479">
        <v>1.2258050006287416E-9</v>
      </c>
      <c r="PF384" s="479">
        <v>77.642079044476674</v>
      </c>
      <c r="PG384" s="480">
        <v>2.651138622758856</v>
      </c>
      <c r="PH384" s="483"/>
      <c r="PI384" s="478">
        <v>2.651138622758856</v>
      </c>
      <c r="PJ384" s="479">
        <v>195890</v>
      </c>
      <c r="PK384" s="479">
        <v>145</v>
      </c>
      <c r="PL384" s="479">
        <v>-0.15203800257935862</v>
      </c>
      <c r="PM384" s="484">
        <v>36</v>
      </c>
      <c r="PN384" s="479">
        <v>3744</v>
      </c>
      <c r="PO384" s="485">
        <v>2030</v>
      </c>
      <c r="PP384" s="479">
        <v>33</v>
      </c>
      <c r="PQ384" s="479">
        <v>0</v>
      </c>
      <c r="PR384" s="486" t="s">
        <v>2366</v>
      </c>
      <c r="PS384" s="486" t="s">
        <v>1657</v>
      </c>
      <c r="PT384" s="479">
        <v>1</v>
      </c>
      <c r="PU384" s="487" t="s">
        <v>2365</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row>
    <row r="385" spans="1:457" x14ac:dyDescent="0.35">
      <c r="A385" s="459" t="s">
        <v>2367</v>
      </c>
      <c r="B385" s="460">
        <v>2.4991006201794974</v>
      </c>
      <c r="C385" s="488">
        <f>NPV(About!A$94,'H2 Data'!AE$2:BH$2)/30*AB385+B385</f>
        <v>2.4991006201794974</v>
      </c>
      <c r="D385" s="462" t="s">
        <v>1592</v>
      </c>
      <c r="E385" s="463" t="s">
        <v>2367</v>
      </c>
      <c r="F385" s="463" t="s">
        <v>1391</v>
      </c>
      <c r="G385" s="463" t="s">
        <v>1392</v>
      </c>
      <c r="H385" s="463" t="s">
        <v>2290</v>
      </c>
      <c r="I385" s="463" t="s">
        <v>2232</v>
      </c>
      <c r="J385" s="464">
        <v>2034</v>
      </c>
      <c r="K385" s="465">
        <v>160</v>
      </c>
      <c r="L385" s="466">
        <v>0.42</v>
      </c>
      <c r="M385" s="466">
        <v>2.3300000000000001E-2</v>
      </c>
      <c r="N385" s="466">
        <v>0.25</v>
      </c>
      <c r="O385" s="471">
        <v>0.12</v>
      </c>
      <c r="P385" s="465">
        <v>1</v>
      </c>
      <c r="Q385" s="465">
        <v>2</v>
      </c>
      <c r="R385" s="465">
        <v>30</v>
      </c>
      <c r="S385" s="467" t="s">
        <v>1395</v>
      </c>
      <c r="T385" s="468">
        <v>33128</v>
      </c>
      <c r="U385" s="468">
        <v>326551</v>
      </c>
      <c r="V385" s="468">
        <v>113583</v>
      </c>
      <c r="W385" s="468">
        <v>9465.0000000000018</v>
      </c>
      <c r="X385" s="465">
        <v>0</v>
      </c>
      <c r="Y385" s="469" t="s">
        <v>2349</v>
      </c>
      <c r="Z385" s="470">
        <v>21.1</v>
      </c>
      <c r="AA385" s="469" t="s">
        <v>1397</v>
      </c>
      <c r="AB385" s="465">
        <v>0</v>
      </c>
      <c r="AC385" s="466">
        <v>0</v>
      </c>
      <c r="AD385" s="466">
        <v>0.7</v>
      </c>
      <c r="AE385" s="466">
        <v>0.7</v>
      </c>
      <c r="AF385" s="467" t="s">
        <v>1398</v>
      </c>
      <c r="AG385" s="465">
        <v>531.38</v>
      </c>
      <c r="AH385" s="465">
        <v>531.38</v>
      </c>
      <c r="AI385" s="465">
        <v>531.38</v>
      </c>
      <c r="AJ385" s="465">
        <v>30</v>
      </c>
      <c r="AK385" s="469" t="s">
        <v>1399</v>
      </c>
      <c r="AL385" s="466">
        <v>0.91</v>
      </c>
      <c r="AM385" s="466">
        <v>0.01</v>
      </c>
      <c r="AN385" s="469" t="s">
        <v>1400</v>
      </c>
      <c r="AO385" s="466"/>
      <c r="AP385" s="466"/>
      <c r="AQ385" s="466"/>
      <c r="AR385" s="466"/>
      <c r="AS385" s="466"/>
      <c r="AT385" s="466"/>
      <c r="AU385" s="466"/>
      <c r="AV385" s="466"/>
      <c r="AW385" s="466"/>
      <c r="AX385" s="466"/>
      <c r="AY385" s="466"/>
      <c r="AZ385" s="466"/>
      <c r="BA385" s="466"/>
      <c r="BB385" s="466"/>
      <c r="BC385" s="466"/>
      <c r="BD385" s="466"/>
      <c r="BE385" s="466"/>
      <c r="BF385" s="466"/>
      <c r="BG385" s="466"/>
      <c r="BH385" s="466"/>
      <c r="BI385" s="466"/>
      <c r="BJ385" s="466"/>
      <c r="BK385" s="466"/>
      <c r="BL385" s="466"/>
      <c r="BM385" s="466"/>
      <c r="BN385" s="466"/>
      <c r="BO385" s="466"/>
      <c r="BP385" s="466"/>
      <c r="BQ385" s="466"/>
      <c r="BR385" s="466"/>
      <c r="BS385" s="466"/>
      <c r="BT385" s="466"/>
      <c r="BU385" s="466"/>
      <c r="BV385" s="466"/>
      <c r="BW385" s="466"/>
      <c r="BX385" s="466"/>
      <c r="BY385" s="466"/>
      <c r="BZ385" s="466"/>
      <c r="CA385" s="466"/>
      <c r="CB385" s="466"/>
      <c r="CC385" s="466"/>
      <c r="CD385" s="466"/>
      <c r="CE385" s="466"/>
      <c r="CF385" s="466"/>
      <c r="CG385" s="466"/>
      <c r="CH385" s="466"/>
      <c r="CI385" s="466"/>
      <c r="CJ385" s="466"/>
      <c r="CK385" s="466"/>
      <c r="CL385" s="466"/>
      <c r="CM385" s="466"/>
      <c r="CN385" s="466"/>
      <c r="CO385" s="466"/>
      <c r="CP385" s="466"/>
      <c r="CQ385" s="466"/>
      <c r="CR385" s="466"/>
      <c r="CS385" s="466"/>
      <c r="CT385" s="466"/>
      <c r="CU385" s="466"/>
      <c r="CV385" s="466"/>
      <c r="CW385" s="466"/>
      <c r="CX385" s="466"/>
      <c r="CY385" s="466"/>
      <c r="CZ385" s="466"/>
      <c r="DA385" s="466"/>
      <c r="DB385" s="466"/>
      <c r="DC385" s="466"/>
      <c r="DD385" s="466"/>
      <c r="DE385" s="466"/>
      <c r="DF385" s="466"/>
      <c r="DG385" s="466"/>
      <c r="DH385" s="466"/>
      <c r="DI385" s="466"/>
      <c r="DJ385" s="466"/>
      <c r="DK385" s="466"/>
      <c r="DL385" s="466"/>
      <c r="DM385" s="466"/>
      <c r="DN385" s="466"/>
      <c r="DO385" s="466"/>
      <c r="DP385" s="466"/>
      <c r="DQ385" s="466"/>
      <c r="DR385" s="466"/>
      <c r="DS385" s="466"/>
      <c r="DT385" s="466"/>
      <c r="DU385" s="466"/>
      <c r="DV385" s="466"/>
      <c r="DW385" s="471"/>
      <c r="DX385" s="466"/>
      <c r="DY385" s="466"/>
      <c r="DZ385" s="466"/>
      <c r="EA385" s="466"/>
      <c r="EB385" s="466"/>
      <c r="EC385" s="466"/>
      <c r="ED385" s="466"/>
      <c r="EE385" s="466"/>
      <c r="EF385" s="466"/>
      <c r="EG385" s="466"/>
      <c r="EH385" s="466"/>
      <c r="EI385" s="466"/>
      <c r="EJ385" s="466"/>
      <c r="EK385" s="465"/>
      <c r="EL385" s="465"/>
      <c r="EM385" s="465"/>
      <c r="EN385" s="465"/>
      <c r="EO385" s="466"/>
      <c r="EP385" s="466"/>
      <c r="EQ385" s="466"/>
      <c r="ER385" s="465"/>
      <c r="ES385" s="465"/>
      <c r="ET385" s="465"/>
      <c r="EU385" s="465"/>
      <c r="EV385" s="465"/>
      <c r="EW385" s="467"/>
      <c r="EX385" s="467" t="s">
        <v>1401</v>
      </c>
      <c r="EY385" s="467">
        <v>0</v>
      </c>
      <c r="EZ385" s="467">
        <v>0</v>
      </c>
      <c r="FA385" s="467">
        <v>0</v>
      </c>
      <c r="FB385" s="469" t="s">
        <v>1402</v>
      </c>
      <c r="FC385" s="467">
        <v>100</v>
      </c>
      <c r="FD385" s="469" t="s">
        <v>2292</v>
      </c>
      <c r="FE385" s="467">
        <v>0</v>
      </c>
      <c r="FF385" s="469" t="s">
        <v>1404</v>
      </c>
      <c r="FG385" s="467">
        <v>0</v>
      </c>
      <c r="FH385" s="469" t="s">
        <v>1405</v>
      </c>
      <c r="FI385" s="467">
        <v>0</v>
      </c>
      <c r="FJ385" s="469" t="s">
        <v>1405</v>
      </c>
      <c r="FK385" s="467">
        <v>0</v>
      </c>
      <c r="FL385" s="472">
        <v>1</v>
      </c>
      <c r="FM385" s="473">
        <v>0</v>
      </c>
      <c r="FN385" s="473">
        <v>0</v>
      </c>
      <c r="FO385" s="473">
        <v>0</v>
      </c>
      <c r="FP385" s="473">
        <v>0</v>
      </c>
      <c r="FQ385" s="473">
        <v>0</v>
      </c>
      <c r="FR385" s="473">
        <v>0</v>
      </c>
      <c r="FS385" s="473">
        <v>0</v>
      </c>
      <c r="FT385" s="473">
        <v>0</v>
      </c>
      <c r="FU385" s="473">
        <v>0</v>
      </c>
      <c r="FV385" s="473">
        <v>96076</v>
      </c>
      <c r="FW385" s="473">
        <v>0</v>
      </c>
      <c r="FX385" s="473">
        <v>0</v>
      </c>
      <c r="FY385" s="473">
        <v>0</v>
      </c>
      <c r="FZ385" s="473">
        <v>0</v>
      </c>
      <c r="GA385" s="473">
        <v>0</v>
      </c>
      <c r="GB385" s="473">
        <v>0</v>
      </c>
      <c r="GC385" s="473">
        <v>0</v>
      </c>
      <c r="GD385" s="473">
        <v>0</v>
      </c>
      <c r="GE385" s="473">
        <v>0</v>
      </c>
      <c r="GF385" s="473">
        <v>97953.000000000015</v>
      </c>
      <c r="GG385" s="473">
        <v>0</v>
      </c>
      <c r="GH385" s="473">
        <v>0</v>
      </c>
      <c r="GI385" s="473">
        <v>0</v>
      </c>
      <c r="GJ385" s="473">
        <v>0</v>
      </c>
      <c r="GK385" s="473">
        <v>0</v>
      </c>
      <c r="GL385" s="473">
        <v>0</v>
      </c>
      <c r="GM385" s="473">
        <v>0</v>
      </c>
      <c r="GN385" s="473">
        <v>0</v>
      </c>
      <c r="GO385" s="473">
        <v>0</v>
      </c>
      <c r="GP385" s="473">
        <v>0</v>
      </c>
      <c r="GQ385" s="473">
        <v>0</v>
      </c>
      <c r="GR385" s="473">
        <v>0</v>
      </c>
      <c r="GS385" s="473">
        <v>0</v>
      </c>
      <c r="GT385" s="473">
        <v>0</v>
      </c>
      <c r="GU385" s="473">
        <v>0</v>
      </c>
      <c r="GV385" s="473">
        <v>0</v>
      </c>
      <c r="GW385" s="473">
        <v>0</v>
      </c>
      <c r="GX385" s="473">
        <v>0</v>
      </c>
      <c r="GY385" s="473">
        <v>0</v>
      </c>
      <c r="GZ385" s="473">
        <v>0</v>
      </c>
      <c r="HA385" s="473">
        <v>0</v>
      </c>
      <c r="HB385" s="473">
        <v>0</v>
      </c>
      <c r="HC385" s="473">
        <v>0</v>
      </c>
      <c r="HD385" s="473">
        <v>0</v>
      </c>
      <c r="HE385" s="473">
        <v>0</v>
      </c>
      <c r="HF385" s="473">
        <v>0</v>
      </c>
      <c r="HG385" s="473">
        <v>0</v>
      </c>
      <c r="HH385" s="473">
        <v>0</v>
      </c>
      <c r="HI385" s="473">
        <v>0</v>
      </c>
      <c r="HJ385" s="473">
        <v>0</v>
      </c>
      <c r="HK385" s="473">
        <v>0</v>
      </c>
      <c r="HL385" s="473">
        <v>0</v>
      </c>
      <c r="HM385" s="473">
        <v>0</v>
      </c>
      <c r="HN385" s="473">
        <v>0</v>
      </c>
      <c r="HO385" s="473">
        <v>0</v>
      </c>
      <c r="HP385" s="473">
        <v>0</v>
      </c>
      <c r="HQ385" s="473">
        <v>0</v>
      </c>
      <c r="HR385" s="473">
        <v>0</v>
      </c>
      <c r="HS385" s="473">
        <v>0</v>
      </c>
      <c r="HT385" s="473">
        <v>0</v>
      </c>
      <c r="HU385" s="473">
        <v>0</v>
      </c>
      <c r="HV385" s="473">
        <v>0</v>
      </c>
      <c r="HW385" s="473">
        <v>0</v>
      </c>
      <c r="HX385" s="473">
        <v>0</v>
      </c>
      <c r="HY385" s="473">
        <v>0</v>
      </c>
      <c r="HZ385" s="473">
        <v>0</v>
      </c>
      <c r="IA385" s="473">
        <v>0</v>
      </c>
      <c r="IB385" s="473">
        <v>0</v>
      </c>
      <c r="IC385" s="473">
        <v>0</v>
      </c>
      <c r="ID385" s="473">
        <v>0</v>
      </c>
      <c r="IE385" s="473">
        <v>0</v>
      </c>
      <c r="IF385" s="473">
        <v>0</v>
      </c>
      <c r="IG385" s="473">
        <v>0</v>
      </c>
      <c r="IH385" s="473">
        <v>0</v>
      </c>
      <c r="II385" s="473">
        <v>0</v>
      </c>
      <c r="IJ385" s="473">
        <v>0</v>
      </c>
      <c r="IK385" s="473">
        <v>0</v>
      </c>
      <c r="IL385" s="473">
        <v>0</v>
      </c>
      <c r="IM385" s="473">
        <v>0</v>
      </c>
      <c r="IN385" s="473">
        <v>0</v>
      </c>
      <c r="IO385" s="473">
        <v>0</v>
      </c>
      <c r="IP385" s="473">
        <v>0</v>
      </c>
      <c r="IQ385" s="473">
        <v>0</v>
      </c>
      <c r="IR385" s="473">
        <v>0</v>
      </c>
      <c r="IS385" s="473">
        <v>0</v>
      </c>
      <c r="IT385" s="473">
        <v>0</v>
      </c>
      <c r="IU385" s="473">
        <v>0</v>
      </c>
      <c r="IV385" s="473">
        <v>0</v>
      </c>
      <c r="IW385" s="473">
        <v>0</v>
      </c>
      <c r="IX385" s="473">
        <v>0</v>
      </c>
      <c r="IY385" s="473">
        <v>0</v>
      </c>
      <c r="IZ385" s="473">
        <v>0</v>
      </c>
      <c r="JA385" s="473">
        <v>0</v>
      </c>
      <c r="JB385" s="473">
        <v>0</v>
      </c>
      <c r="JC385" s="473">
        <v>0</v>
      </c>
      <c r="JD385" s="473">
        <v>0</v>
      </c>
      <c r="JE385" s="473">
        <v>0</v>
      </c>
      <c r="JF385" s="473">
        <v>0</v>
      </c>
      <c r="JG385" s="473">
        <v>0</v>
      </c>
      <c r="JH385" s="473">
        <v>0</v>
      </c>
      <c r="JI385" s="467" t="s">
        <v>1406</v>
      </c>
      <c r="JJ385" s="467" t="s">
        <v>1406</v>
      </c>
      <c r="JK385" s="395"/>
      <c r="JL385" s="395"/>
      <c r="JM385" s="395"/>
      <c r="JN385" s="395"/>
      <c r="JO385" s="395"/>
      <c r="JP385" s="395"/>
      <c r="JQ385" s="395"/>
      <c r="JR385" s="395"/>
      <c r="JS385" s="395"/>
      <c r="JT385" s="395"/>
      <c r="JU385" s="395"/>
      <c r="JV385" s="395"/>
      <c r="JW385" s="395"/>
      <c r="JX385" s="395"/>
      <c r="JY385" s="395"/>
      <c r="JZ385" s="395"/>
      <c r="KA385" s="395"/>
      <c r="KB385" s="395"/>
      <c r="KC385" s="395"/>
      <c r="KD385" s="395"/>
      <c r="KE385" s="395"/>
      <c r="KF385" s="395"/>
      <c r="KG385" s="395"/>
      <c r="KH385" s="395"/>
      <c r="KI385" s="395"/>
      <c r="KJ385" s="395"/>
      <c r="KK385" s="395"/>
      <c r="KL385" s="395"/>
      <c r="KM385" s="395"/>
      <c r="KN385" s="395"/>
      <c r="KO385" s="395"/>
      <c r="KP385" s="395"/>
      <c r="KQ385" s="395"/>
      <c r="KR385" s="395"/>
      <c r="KS385" s="395"/>
      <c r="KT385" s="395"/>
      <c r="KU385" s="395"/>
      <c r="KV385" s="395"/>
      <c r="KW385" s="395"/>
      <c r="KX385" s="395"/>
      <c r="KY385" s="395"/>
      <c r="KZ385" s="395"/>
      <c r="LA385" s="395"/>
      <c r="LB385" s="395"/>
      <c r="LC385" s="395"/>
      <c r="LD385" s="395"/>
      <c r="LE385" s="395"/>
      <c r="LF385" s="395"/>
      <c r="LG385" s="395"/>
      <c r="LH385" s="395"/>
      <c r="LI385" s="395"/>
      <c r="LJ385" s="395"/>
      <c r="LK385" s="395"/>
      <c r="LL385" s="395"/>
      <c r="LM385" s="395"/>
      <c r="LN385" s="395"/>
      <c r="LO385" s="395"/>
      <c r="LP385" s="395"/>
      <c r="LQ385" s="395"/>
      <c r="LR385" s="395"/>
      <c r="LS385" s="395"/>
      <c r="LT385" s="395"/>
      <c r="LU385" s="395"/>
      <c r="LV385" s="395"/>
      <c r="LW385" s="395"/>
      <c r="LX385" s="395"/>
      <c r="LY385" s="395"/>
      <c r="LZ385" s="395"/>
      <c r="MA385" s="395"/>
      <c r="MB385" s="395"/>
      <c r="MC385" s="395"/>
      <c r="MD385" s="395"/>
      <c r="ME385" s="395"/>
      <c r="MF385" s="395"/>
      <c r="MG385" s="395"/>
      <c r="MH385" s="395"/>
      <c r="MI385" s="395"/>
      <c r="MJ385" s="395"/>
      <c r="MK385" s="395"/>
      <c r="ML385" s="395"/>
      <c r="MM385" s="395"/>
      <c r="MN385" s="395"/>
      <c r="MO385" s="395"/>
      <c r="MP385" s="395"/>
      <c r="MQ385" s="395"/>
      <c r="MR385" s="395"/>
      <c r="MS385" s="395"/>
      <c r="MT385" s="395"/>
      <c r="MU385" s="395"/>
      <c r="MV385" s="395"/>
      <c r="MW385" s="395"/>
      <c r="MX385" s="395"/>
      <c r="MY385" s="395"/>
      <c r="MZ385" s="395"/>
      <c r="NA385" s="395"/>
      <c r="NB385" s="395"/>
      <c r="NC385" s="395"/>
      <c r="ND385" s="395"/>
      <c r="NE385" s="395"/>
      <c r="NF385" s="395"/>
      <c r="NG385" s="489"/>
      <c r="NH385" s="475">
        <v>2.4991006201794974</v>
      </c>
      <c r="NI385" s="475">
        <v>9.1946910017644061</v>
      </c>
      <c r="NJ385" s="475">
        <v>2.3710885760676015</v>
      </c>
      <c r="NK385" s="475">
        <v>1840.0497954150032</v>
      </c>
      <c r="NL385" s="475">
        <v>6.3517959500290297</v>
      </c>
      <c r="NM385" s="475">
        <v>0.113583</v>
      </c>
      <c r="NN385" s="475">
        <v>0.32655099999999998</v>
      </c>
      <c r="NO385" s="475">
        <v>3.3127999999999998E-2</v>
      </c>
      <c r="NP385" s="475">
        <v>2.1297613056818248E-2</v>
      </c>
      <c r="NQ385" s="475">
        <v>0.3385389182147458</v>
      </c>
      <c r="NR385" s="475">
        <v>0.38602819257341048</v>
      </c>
      <c r="NS385" s="475">
        <v>0</v>
      </c>
      <c r="NT385" s="475">
        <v>4.3491385894209387</v>
      </c>
      <c r="NU385" s="475">
        <v>1.3782459883102293E-2</v>
      </c>
      <c r="NV385" s="475">
        <v>0</v>
      </c>
      <c r="NW385" s="475">
        <v>0.16077429308799826</v>
      </c>
      <c r="NX385" s="475">
        <v>0</v>
      </c>
      <c r="NY385" s="475">
        <v>0</v>
      </c>
      <c r="NZ385" s="475">
        <v>0.61086587073519838</v>
      </c>
      <c r="OA385" s="475">
        <v>2.0339831649829762E-2</v>
      </c>
      <c r="OB385" s="475">
        <v>0.19000000000000011</v>
      </c>
      <c r="OC385" s="475">
        <v>0.5837074197941049</v>
      </c>
      <c r="OD385" s="475">
        <v>9.1496430760951802E-13</v>
      </c>
      <c r="OE385" s="475">
        <v>7.3702058216440583E-12</v>
      </c>
      <c r="OF385" s="475">
        <v>0.11999999880790704</v>
      </c>
      <c r="OG385" s="475">
        <v>7.9584589600563083E-2</v>
      </c>
      <c r="OH385" s="475">
        <v>0.32734630068832216</v>
      </c>
      <c r="OI385" s="475">
        <v>0.12</v>
      </c>
      <c r="OJ385" s="475">
        <v>5.3137999999999991E-2</v>
      </c>
      <c r="OK385" s="475">
        <v>6.6129245999999989E-2</v>
      </c>
      <c r="OL385" s="475">
        <v>0.78526464055446321</v>
      </c>
      <c r="OM385" s="475" t="s">
        <v>1395</v>
      </c>
      <c r="ON385" s="475">
        <v>1</v>
      </c>
      <c r="OO385" s="475">
        <v>374</v>
      </c>
      <c r="OP385" s="490"/>
      <c r="OQ385" s="491" t="s">
        <v>1395</v>
      </c>
      <c r="OR385" s="478" t="s">
        <v>1395</v>
      </c>
      <c r="OS385" s="479">
        <v>676756</v>
      </c>
      <c r="OT385" s="479">
        <v>2034</v>
      </c>
      <c r="OU385" s="479" t="s">
        <v>1395</v>
      </c>
      <c r="OV385" s="479" t="s">
        <v>1395</v>
      </c>
      <c r="OW385" s="479">
        <v>0</v>
      </c>
      <c r="OX385" s="479">
        <v>1</v>
      </c>
      <c r="OY385" s="480">
        <v>1</v>
      </c>
      <c r="OZ385" s="480">
        <v>0.77269049556403557</v>
      </c>
      <c r="PA385" s="481"/>
      <c r="PB385" s="482">
        <v>2.4991006201794974</v>
      </c>
      <c r="PC385" s="483"/>
      <c r="PD385" s="478">
        <v>59.461746290893821</v>
      </c>
      <c r="PE385" s="479">
        <v>9.2600992405531742E-10</v>
      </c>
      <c r="PF385" s="479">
        <v>73.338367550974553</v>
      </c>
      <c r="PG385" s="480">
        <v>2.4991006201794974</v>
      </c>
      <c r="PH385" s="483"/>
      <c r="PI385" s="478">
        <v>2.4991006201794974</v>
      </c>
      <c r="PJ385" s="479">
        <v>196050</v>
      </c>
      <c r="PK385" s="479">
        <v>160</v>
      </c>
      <c r="PL385" s="479">
        <v>-0.1443735075359851</v>
      </c>
      <c r="PM385" s="484">
        <v>36</v>
      </c>
      <c r="PN385" s="479">
        <v>3708</v>
      </c>
      <c r="PO385" s="485">
        <v>2031</v>
      </c>
      <c r="PP385" s="479">
        <v>33</v>
      </c>
      <c r="PQ385" s="479">
        <v>0</v>
      </c>
      <c r="PR385" s="486" t="s">
        <v>2368</v>
      </c>
      <c r="PS385" s="486" t="s">
        <v>1657</v>
      </c>
      <c r="PT385" s="479">
        <v>1</v>
      </c>
      <c r="PU385" s="487" t="s">
        <v>2367</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row>
    <row r="386" spans="1:457" x14ac:dyDescent="0.35">
      <c r="A386" s="459" t="s">
        <v>2369</v>
      </c>
      <c r="B386" s="460">
        <v>2.3547271126435123</v>
      </c>
      <c r="C386" s="488">
        <f>NPV(About!A$94,'H2 Data'!AE$2:BH$2)/30*AB386+B386</f>
        <v>2.3547271126435123</v>
      </c>
      <c r="D386" s="462" t="s">
        <v>1592</v>
      </c>
      <c r="E386" s="463" t="s">
        <v>2369</v>
      </c>
      <c r="F386" s="463" t="s">
        <v>1391</v>
      </c>
      <c r="G386" s="463" t="s">
        <v>1392</v>
      </c>
      <c r="H386" s="463" t="s">
        <v>2290</v>
      </c>
      <c r="I386" s="463" t="s">
        <v>2232</v>
      </c>
      <c r="J386" s="464">
        <v>2035</v>
      </c>
      <c r="K386" s="465">
        <v>175</v>
      </c>
      <c r="L386" s="466">
        <v>0.43</v>
      </c>
      <c r="M386" s="466">
        <v>2.3300000000000001E-2</v>
      </c>
      <c r="N386" s="466">
        <v>0.25</v>
      </c>
      <c r="O386" s="471">
        <v>0.12</v>
      </c>
      <c r="P386" s="465">
        <v>1</v>
      </c>
      <c r="Q386" s="465">
        <v>2</v>
      </c>
      <c r="R386" s="465">
        <v>30</v>
      </c>
      <c r="S386" s="467" t="s">
        <v>1395</v>
      </c>
      <c r="T386" s="468">
        <v>28781</v>
      </c>
      <c r="U386" s="468">
        <v>283697.99999999994</v>
      </c>
      <c r="V386" s="468">
        <v>98677.999999999985</v>
      </c>
      <c r="W386" s="468">
        <v>8223</v>
      </c>
      <c r="X386" s="465">
        <v>0</v>
      </c>
      <c r="Y386" s="469" t="s">
        <v>2349</v>
      </c>
      <c r="Z386" s="470">
        <v>21.16</v>
      </c>
      <c r="AA386" s="469" t="s">
        <v>1397</v>
      </c>
      <c r="AB386" s="465">
        <v>0</v>
      </c>
      <c r="AC386" s="466">
        <v>0</v>
      </c>
      <c r="AD386" s="466">
        <v>0.7</v>
      </c>
      <c r="AE386" s="466">
        <v>0.7</v>
      </c>
      <c r="AF386" s="467" t="s">
        <v>1398</v>
      </c>
      <c r="AG386" s="465">
        <v>528.72</v>
      </c>
      <c r="AH386" s="465">
        <v>528.72</v>
      </c>
      <c r="AI386" s="465">
        <v>528.72</v>
      </c>
      <c r="AJ386" s="465">
        <v>30</v>
      </c>
      <c r="AK386" s="469" t="s">
        <v>1399</v>
      </c>
      <c r="AL386" s="466">
        <v>0.91</v>
      </c>
      <c r="AM386" s="466">
        <v>0.01</v>
      </c>
      <c r="AN386" s="469" t="s">
        <v>1400</v>
      </c>
      <c r="AO386" s="466"/>
      <c r="AP386" s="466"/>
      <c r="AQ386" s="466"/>
      <c r="AR386" s="466"/>
      <c r="AS386" s="466"/>
      <c r="AT386" s="466"/>
      <c r="AU386" s="466"/>
      <c r="AV386" s="466"/>
      <c r="AW386" s="466"/>
      <c r="AX386" s="466"/>
      <c r="AY386" s="466"/>
      <c r="AZ386" s="466"/>
      <c r="BA386" s="466"/>
      <c r="BB386" s="466"/>
      <c r="BC386" s="466"/>
      <c r="BD386" s="466"/>
      <c r="BE386" s="466"/>
      <c r="BF386" s="466"/>
      <c r="BG386" s="466"/>
      <c r="BH386" s="466"/>
      <c r="BI386" s="466"/>
      <c r="BJ386" s="466"/>
      <c r="BK386" s="466"/>
      <c r="BL386" s="466"/>
      <c r="BM386" s="466"/>
      <c r="BN386" s="466"/>
      <c r="BO386" s="466"/>
      <c r="BP386" s="466"/>
      <c r="BQ386" s="466"/>
      <c r="BR386" s="466"/>
      <c r="BS386" s="466"/>
      <c r="BT386" s="466"/>
      <c r="BU386" s="466"/>
      <c r="BV386" s="466"/>
      <c r="BW386" s="466"/>
      <c r="BX386" s="466"/>
      <c r="BY386" s="466"/>
      <c r="BZ386" s="466"/>
      <c r="CA386" s="466"/>
      <c r="CB386" s="466"/>
      <c r="CC386" s="466"/>
      <c r="CD386" s="466"/>
      <c r="CE386" s="466"/>
      <c r="CF386" s="466"/>
      <c r="CG386" s="466"/>
      <c r="CH386" s="466"/>
      <c r="CI386" s="466"/>
      <c r="CJ386" s="466"/>
      <c r="CK386" s="466"/>
      <c r="CL386" s="466"/>
      <c r="CM386" s="466"/>
      <c r="CN386" s="466"/>
      <c r="CO386" s="466"/>
      <c r="CP386" s="466"/>
      <c r="CQ386" s="466"/>
      <c r="CR386" s="466"/>
      <c r="CS386" s="466"/>
      <c r="CT386" s="466"/>
      <c r="CU386" s="466"/>
      <c r="CV386" s="466"/>
      <c r="CW386" s="466"/>
      <c r="CX386" s="466"/>
      <c r="CY386" s="466"/>
      <c r="CZ386" s="466"/>
      <c r="DA386" s="466"/>
      <c r="DB386" s="466"/>
      <c r="DC386" s="466"/>
      <c r="DD386" s="466"/>
      <c r="DE386" s="466"/>
      <c r="DF386" s="466"/>
      <c r="DG386" s="466"/>
      <c r="DH386" s="466"/>
      <c r="DI386" s="466"/>
      <c r="DJ386" s="466"/>
      <c r="DK386" s="466"/>
      <c r="DL386" s="466"/>
      <c r="DM386" s="466"/>
      <c r="DN386" s="466"/>
      <c r="DO386" s="466"/>
      <c r="DP386" s="466"/>
      <c r="DQ386" s="466"/>
      <c r="DR386" s="466"/>
      <c r="DS386" s="466"/>
      <c r="DT386" s="466"/>
      <c r="DU386" s="466"/>
      <c r="DV386" s="466"/>
      <c r="DW386" s="471"/>
      <c r="DX386" s="466"/>
      <c r="DY386" s="466"/>
      <c r="DZ386" s="466"/>
      <c r="EA386" s="466"/>
      <c r="EB386" s="466"/>
      <c r="EC386" s="466"/>
      <c r="ED386" s="466"/>
      <c r="EE386" s="466"/>
      <c r="EF386" s="466"/>
      <c r="EG386" s="466"/>
      <c r="EH386" s="466"/>
      <c r="EI386" s="466"/>
      <c r="EJ386" s="466"/>
      <c r="EK386" s="465"/>
      <c r="EL386" s="465"/>
      <c r="EM386" s="465"/>
      <c r="EN386" s="465"/>
      <c r="EO386" s="466"/>
      <c r="EP386" s="466"/>
      <c r="EQ386" s="466"/>
      <c r="ER386" s="465"/>
      <c r="ES386" s="465"/>
      <c r="ET386" s="465"/>
      <c r="EU386" s="465"/>
      <c r="EV386" s="465"/>
      <c r="EW386" s="467"/>
      <c r="EX386" s="467" t="s">
        <v>1401</v>
      </c>
      <c r="EY386" s="467">
        <v>0</v>
      </c>
      <c r="EZ386" s="467">
        <v>0</v>
      </c>
      <c r="FA386" s="467">
        <v>0</v>
      </c>
      <c r="FB386" s="469" t="s">
        <v>1402</v>
      </c>
      <c r="FC386" s="467">
        <v>100</v>
      </c>
      <c r="FD386" s="469" t="s">
        <v>2292</v>
      </c>
      <c r="FE386" s="467">
        <v>0</v>
      </c>
      <c r="FF386" s="469" t="s">
        <v>1404</v>
      </c>
      <c r="FG386" s="467">
        <v>0</v>
      </c>
      <c r="FH386" s="469" t="s">
        <v>1405</v>
      </c>
      <c r="FI386" s="467">
        <v>0</v>
      </c>
      <c r="FJ386" s="469" t="s">
        <v>1405</v>
      </c>
      <c r="FK386" s="467">
        <v>0</v>
      </c>
      <c r="FL386" s="472">
        <v>1</v>
      </c>
      <c r="FM386" s="473">
        <v>0</v>
      </c>
      <c r="FN386" s="473">
        <v>0</v>
      </c>
      <c r="FO386" s="473">
        <v>0</v>
      </c>
      <c r="FP386" s="473">
        <v>0</v>
      </c>
      <c r="FQ386" s="473">
        <v>0</v>
      </c>
      <c r="FR386" s="473">
        <v>0</v>
      </c>
      <c r="FS386" s="473">
        <v>0</v>
      </c>
      <c r="FT386" s="473">
        <v>0</v>
      </c>
      <c r="FU386" s="473">
        <v>0</v>
      </c>
      <c r="FV386" s="473">
        <v>94507</v>
      </c>
      <c r="FW386" s="473">
        <v>0</v>
      </c>
      <c r="FX386" s="473">
        <v>0</v>
      </c>
      <c r="FY386" s="473">
        <v>0</v>
      </c>
      <c r="FZ386" s="473">
        <v>0</v>
      </c>
      <c r="GA386" s="473">
        <v>0</v>
      </c>
      <c r="GB386" s="473">
        <v>0</v>
      </c>
      <c r="GC386" s="473">
        <v>0</v>
      </c>
      <c r="GD386" s="473">
        <v>0</v>
      </c>
      <c r="GE386" s="473">
        <v>0</v>
      </c>
      <c r="GF386" s="473">
        <v>99941</v>
      </c>
      <c r="GG386" s="473">
        <v>0</v>
      </c>
      <c r="GH386" s="473">
        <v>0</v>
      </c>
      <c r="GI386" s="473">
        <v>0</v>
      </c>
      <c r="GJ386" s="473">
        <v>0</v>
      </c>
      <c r="GK386" s="473">
        <v>0</v>
      </c>
      <c r="GL386" s="473">
        <v>0</v>
      </c>
      <c r="GM386" s="473">
        <v>0</v>
      </c>
      <c r="GN386" s="473">
        <v>0</v>
      </c>
      <c r="GO386" s="473">
        <v>0</v>
      </c>
      <c r="GP386" s="473">
        <v>0</v>
      </c>
      <c r="GQ386" s="473">
        <v>0</v>
      </c>
      <c r="GR386" s="473">
        <v>0</v>
      </c>
      <c r="GS386" s="473">
        <v>0</v>
      </c>
      <c r="GT386" s="473">
        <v>0</v>
      </c>
      <c r="GU386" s="473">
        <v>0</v>
      </c>
      <c r="GV386" s="473">
        <v>0</v>
      </c>
      <c r="GW386" s="473">
        <v>0</v>
      </c>
      <c r="GX386" s="473">
        <v>0</v>
      </c>
      <c r="GY386" s="473">
        <v>0</v>
      </c>
      <c r="GZ386" s="473">
        <v>0</v>
      </c>
      <c r="HA386" s="473">
        <v>0</v>
      </c>
      <c r="HB386" s="473">
        <v>0</v>
      </c>
      <c r="HC386" s="473">
        <v>0</v>
      </c>
      <c r="HD386" s="473">
        <v>0</v>
      </c>
      <c r="HE386" s="473">
        <v>0</v>
      </c>
      <c r="HF386" s="473">
        <v>0</v>
      </c>
      <c r="HG386" s="473">
        <v>0</v>
      </c>
      <c r="HH386" s="473">
        <v>0</v>
      </c>
      <c r="HI386" s="473">
        <v>0</v>
      </c>
      <c r="HJ386" s="473">
        <v>0</v>
      </c>
      <c r="HK386" s="473">
        <v>0</v>
      </c>
      <c r="HL386" s="473">
        <v>0</v>
      </c>
      <c r="HM386" s="473">
        <v>0</v>
      </c>
      <c r="HN386" s="473">
        <v>0</v>
      </c>
      <c r="HO386" s="473">
        <v>0</v>
      </c>
      <c r="HP386" s="473">
        <v>0</v>
      </c>
      <c r="HQ386" s="473">
        <v>0</v>
      </c>
      <c r="HR386" s="473">
        <v>0</v>
      </c>
      <c r="HS386" s="473">
        <v>0</v>
      </c>
      <c r="HT386" s="473">
        <v>0</v>
      </c>
      <c r="HU386" s="473">
        <v>0</v>
      </c>
      <c r="HV386" s="473">
        <v>0</v>
      </c>
      <c r="HW386" s="473">
        <v>0</v>
      </c>
      <c r="HX386" s="473">
        <v>0</v>
      </c>
      <c r="HY386" s="473">
        <v>0</v>
      </c>
      <c r="HZ386" s="473">
        <v>0</v>
      </c>
      <c r="IA386" s="473">
        <v>0</v>
      </c>
      <c r="IB386" s="473">
        <v>0</v>
      </c>
      <c r="IC386" s="473">
        <v>0</v>
      </c>
      <c r="ID386" s="473">
        <v>0</v>
      </c>
      <c r="IE386" s="473">
        <v>0</v>
      </c>
      <c r="IF386" s="473">
        <v>0</v>
      </c>
      <c r="IG386" s="473">
        <v>0</v>
      </c>
      <c r="IH386" s="473">
        <v>0</v>
      </c>
      <c r="II386" s="473">
        <v>0</v>
      </c>
      <c r="IJ386" s="473">
        <v>0</v>
      </c>
      <c r="IK386" s="473">
        <v>0</v>
      </c>
      <c r="IL386" s="473">
        <v>0</v>
      </c>
      <c r="IM386" s="473">
        <v>0</v>
      </c>
      <c r="IN386" s="473">
        <v>0</v>
      </c>
      <c r="IO386" s="473">
        <v>0</v>
      </c>
      <c r="IP386" s="473">
        <v>0</v>
      </c>
      <c r="IQ386" s="473">
        <v>0</v>
      </c>
      <c r="IR386" s="473">
        <v>0</v>
      </c>
      <c r="IS386" s="473">
        <v>0</v>
      </c>
      <c r="IT386" s="473">
        <v>0</v>
      </c>
      <c r="IU386" s="473">
        <v>0</v>
      </c>
      <c r="IV386" s="473">
        <v>0</v>
      </c>
      <c r="IW386" s="473">
        <v>0</v>
      </c>
      <c r="IX386" s="473">
        <v>0</v>
      </c>
      <c r="IY386" s="473">
        <v>0</v>
      </c>
      <c r="IZ386" s="473">
        <v>0</v>
      </c>
      <c r="JA386" s="473">
        <v>0</v>
      </c>
      <c r="JB386" s="473">
        <v>0</v>
      </c>
      <c r="JC386" s="473">
        <v>0</v>
      </c>
      <c r="JD386" s="473">
        <v>0</v>
      </c>
      <c r="JE386" s="473">
        <v>0</v>
      </c>
      <c r="JF386" s="473">
        <v>0</v>
      </c>
      <c r="JG386" s="473">
        <v>0</v>
      </c>
      <c r="JH386" s="473">
        <v>0</v>
      </c>
      <c r="JI386" s="467" t="s">
        <v>1406</v>
      </c>
      <c r="JJ386" s="467" t="s">
        <v>1406</v>
      </c>
      <c r="JK386" s="395"/>
      <c r="JL386" s="395"/>
      <c r="JM386" s="395"/>
      <c r="JN386" s="395"/>
      <c r="JO386" s="395"/>
      <c r="JP386" s="395"/>
      <c r="JQ386" s="395"/>
      <c r="JR386" s="395"/>
      <c r="JS386" s="395"/>
      <c r="JT386" s="395"/>
      <c r="JU386" s="395"/>
      <c r="JV386" s="395"/>
      <c r="JW386" s="395"/>
      <c r="JX386" s="395"/>
      <c r="JY386" s="395"/>
      <c r="JZ386" s="395"/>
      <c r="KA386" s="395"/>
      <c r="KB386" s="395"/>
      <c r="KC386" s="395"/>
      <c r="KD386" s="395"/>
      <c r="KE386" s="395"/>
      <c r="KF386" s="395"/>
      <c r="KG386" s="395"/>
      <c r="KH386" s="395"/>
      <c r="KI386" s="395"/>
      <c r="KJ386" s="395"/>
      <c r="KK386" s="395"/>
      <c r="KL386" s="395"/>
      <c r="KM386" s="395"/>
      <c r="KN386" s="395"/>
      <c r="KO386" s="395"/>
      <c r="KP386" s="395"/>
      <c r="KQ386" s="395"/>
      <c r="KR386" s="395"/>
      <c r="KS386" s="395"/>
      <c r="KT386" s="395"/>
      <c r="KU386" s="395"/>
      <c r="KV386" s="395"/>
      <c r="KW386" s="395"/>
      <c r="KX386" s="395"/>
      <c r="KY386" s="395"/>
      <c r="KZ386" s="395"/>
      <c r="LA386" s="395"/>
      <c r="LB386" s="395"/>
      <c r="LC386" s="395"/>
      <c r="LD386" s="395"/>
      <c r="LE386" s="395"/>
      <c r="LF386" s="395"/>
      <c r="LG386" s="395"/>
      <c r="LH386" s="395"/>
      <c r="LI386" s="395"/>
      <c r="LJ386" s="395"/>
      <c r="LK386" s="395"/>
      <c r="LL386" s="395"/>
      <c r="LM386" s="395"/>
      <c r="LN386" s="395"/>
      <c r="LO386" s="395"/>
      <c r="LP386" s="395"/>
      <c r="LQ386" s="395"/>
      <c r="LR386" s="395"/>
      <c r="LS386" s="395"/>
      <c r="LT386" s="395"/>
      <c r="LU386" s="395"/>
      <c r="LV386" s="395"/>
      <c r="LW386" s="395"/>
      <c r="LX386" s="395"/>
      <c r="LY386" s="395"/>
      <c r="LZ386" s="395"/>
      <c r="MA386" s="395"/>
      <c r="MB386" s="395"/>
      <c r="MC386" s="395"/>
      <c r="MD386" s="395"/>
      <c r="ME386" s="395"/>
      <c r="MF386" s="395"/>
      <c r="MG386" s="395"/>
      <c r="MH386" s="395"/>
      <c r="MI386" s="395"/>
      <c r="MJ386" s="395"/>
      <c r="MK386" s="395"/>
      <c r="ML386" s="395"/>
      <c r="MM386" s="395"/>
      <c r="MN386" s="395"/>
      <c r="MO386" s="395"/>
      <c r="MP386" s="395"/>
      <c r="MQ386" s="395"/>
      <c r="MR386" s="395"/>
      <c r="MS386" s="395"/>
      <c r="MT386" s="395"/>
      <c r="MU386" s="395"/>
      <c r="MV386" s="395"/>
      <c r="MW386" s="395"/>
      <c r="MX386" s="395"/>
      <c r="MY386" s="395"/>
      <c r="MZ386" s="395"/>
      <c r="NA386" s="395"/>
      <c r="NB386" s="395"/>
      <c r="NC386" s="395"/>
      <c r="ND386" s="395"/>
      <c r="NE386" s="395"/>
      <c r="NF386" s="395"/>
      <c r="NG386" s="489"/>
      <c r="NH386" s="475">
        <v>2.3547271126435123</v>
      </c>
      <c r="NI386" s="475">
        <v>8.8697860879055828</v>
      </c>
      <c r="NJ386" s="475">
        <v>2.3398603714366626</v>
      </c>
      <c r="NK386" s="475">
        <v>1889.3781765464573</v>
      </c>
      <c r="NL386" s="475">
        <v>6.1521070972666498</v>
      </c>
      <c r="NM386" s="475">
        <v>9.8677999999999988E-2</v>
      </c>
      <c r="NN386" s="475">
        <v>0.28369799999999995</v>
      </c>
      <c r="NO386" s="475">
        <v>2.8781000000000001E-2</v>
      </c>
      <c r="NP386" s="475">
        <v>1.8409067959408262E-2</v>
      </c>
      <c r="NQ386" s="475">
        <v>0.29238459995182103</v>
      </c>
      <c r="NR386" s="475">
        <v>0.33537365789592527</v>
      </c>
      <c r="NS386" s="475">
        <v>0</v>
      </c>
      <c r="NT386" s="475">
        <v>4.4064411298813724</v>
      </c>
      <c r="NU386" s="475">
        <v>1.443999207694564E-2</v>
      </c>
      <c r="NV386" s="475">
        <v>0</v>
      </c>
      <c r="NW386" s="475">
        <v>0.14063999831751128</v>
      </c>
      <c r="NX386" s="475">
        <v>0</v>
      </c>
      <c r="NY386" s="475">
        <v>0</v>
      </c>
      <c r="NZ386" s="475">
        <v>0.53499928322425783</v>
      </c>
      <c r="OA386" s="475">
        <v>2.0339943883276247E-2</v>
      </c>
      <c r="OB386" s="475">
        <v>0.19000000000000011</v>
      </c>
      <c r="OC386" s="475">
        <v>0.50874436387554678</v>
      </c>
      <c r="OD386" s="475">
        <v>1.0173219836403786E-12</v>
      </c>
      <c r="OE386" s="475">
        <v>8.1947157325755353E-12</v>
      </c>
      <c r="OF386" s="475">
        <v>0.11999999880790704</v>
      </c>
      <c r="OG386" s="475">
        <v>7.9629543423652679E-2</v>
      </c>
      <c r="OH386" s="475">
        <v>0.33370230526107852</v>
      </c>
      <c r="OI386" s="475">
        <v>0.12</v>
      </c>
      <c r="OJ386" s="475">
        <v>5.2872000000000002E-2</v>
      </c>
      <c r="OK386" s="475">
        <v>6.5978423999999994E-2</v>
      </c>
      <c r="OL386" s="475">
        <v>0.76960777713748962</v>
      </c>
      <c r="OM386" s="475" t="s">
        <v>1395</v>
      </c>
      <c r="ON386" s="475">
        <v>1</v>
      </c>
      <c r="OO386" s="475">
        <v>375</v>
      </c>
      <c r="OP386" s="490"/>
      <c r="OQ386" s="491" t="s">
        <v>1395</v>
      </c>
      <c r="OR386" s="478" t="s">
        <v>1395</v>
      </c>
      <c r="OS386" s="479">
        <v>613828</v>
      </c>
      <c r="OT386" s="479">
        <v>2035</v>
      </c>
      <c r="OU386" s="479" t="s">
        <v>1395</v>
      </c>
      <c r="OV386" s="479" t="s">
        <v>1395</v>
      </c>
      <c r="OW386" s="479">
        <v>0</v>
      </c>
      <c r="OX386" s="479">
        <v>1</v>
      </c>
      <c r="OY386" s="480">
        <v>1</v>
      </c>
      <c r="OZ386" s="480">
        <v>0.75728771361722225</v>
      </c>
      <c r="PA386" s="481"/>
      <c r="PB386" s="482">
        <v>2.3547271126435123</v>
      </c>
      <c r="PC386" s="483"/>
      <c r="PD386" s="478">
        <v>55.37518434429078</v>
      </c>
      <c r="PE386" s="479">
        <v>1.1036754678636875E-9</v>
      </c>
      <c r="PF386" s="479">
        <v>68.518383327359999</v>
      </c>
      <c r="PG386" s="480">
        <v>2.3547271126435123</v>
      </c>
      <c r="PH386" s="483"/>
      <c r="PI386" s="478">
        <v>2.3547271126435123</v>
      </c>
      <c r="PJ386" s="479">
        <v>196225</v>
      </c>
      <c r="PK386" s="479">
        <v>175</v>
      </c>
      <c r="PL386" s="479">
        <v>-0.10532871239255792</v>
      </c>
      <c r="PM386" s="484">
        <v>36</v>
      </c>
      <c r="PN386" s="479">
        <v>3672</v>
      </c>
      <c r="PO386" s="485">
        <v>2032</v>
      </c>
      <c r="PP386" s="479">
        <v>33</v>
      </c>
      <c r="PQ386" s="479">
        <v>0</v>
      </c>
      <c r="PR386" s="486" t="s">
        <v>2370</v>
      </c>
      <c r="PS386" s="486" t="s">
        <v>1657</v>
      </c>
      <c r="PT386" s="479">
        <v>1</v>
      </c>
      <c r="PU386" s="487" t="s">
        <v>2369</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row>
    <row r="387" spans="1:457" x14ac:dyDescent="0.35">
      <c r="A387" s="459" t="s">
        <v>2371</v>
      </c>
      <c r="B387" s="460">
        <v>2.2493984002509544</v>
      </c>
      <c r="C387" s="488">
        <f>NPV(About!A$94,'H2 Data'!AE$2:BH$2)/30*AB387+B387</f>
        <v>2.2493984002509544</v>
      </c>
      <c r="D387" s="462" t="s">
        <v>1592</v>
      </c>
      <c r="E387" s="463" t="s">
        <v>2371</v>
      </c>
      <c r="F387" s="463" t="s">
        <v>1391</v>
      </c>
      <c r="G387" s="463" t="s">
        <v>1392</v>
      </c>
      <c r="H387" s="463" t="s">
        <v>2290</v>
      </c>
      <c r="I387" s="463" t="s">
        <v>2232</v>
      </c>
      <c r="J387" s="464">
        <v>2036</v>
      </c>
      <c r="K387" s="465">
        <v>190</v>
      </c>
      <c r="L387" s="466">
        <v>0.43</v>
      </c>
      <c r="M387" s="466">
        <v>2.3300000000000001E-2</v>
      </c>
      <c r="N387" s="466">
        <v>0.25</v>
      </c>
      <c r="O387" s="471">
        <v>0.12</v>
      </c>
      <c r="P387" s="465">
        <v>1</v>
      </c>
      <c r="Q387" s="465">
        <v>2</v>
      </c>
      <c r="R387" s="465">
        <v>30</v>
      </c>
      <c r="S387" s="467" t="s">
        <v>1395</v>
      </c>
      <c r="T387" s="468">
        <v>24979</v>
      </c>
      <c r="U387" s="468">
        <v>246221</v>
      </c>
      <c r="V387" s="468">
        <v>85642</v>
      </c>
      <c r="W387" s="468">
        <v>7137</v>
      </c>
      <c r="X387" s="465">
        <v>0</v>
      </c>
      <c r="Y387" s="469" t="s">
        <v>2349</v>
      </c>
      <c r="Z387" s="470">
        <v>21.23</v>
      </c>
      <c r="AA387" s="469" t="s">
        <v>1397</v>
      </c>
      <c r="AB387" s="465">
        <v>0</v>
      </c>
      <c r="AC387" s="466">
        <v>0</v>
      </c>
      <c r="AD387" s="466">
        <v>0.7</v>
      </c>
      <c r="AE387" s="466">
        <v>0.7</v>
      </c>
      <c r="AF387" s="467" t="s">
        <v>1398</v>
      </c>
      <c r="AG387" s="465">
        <v>526.29999999999995</v>
      </c>
      <c r="AH387" s="465">
        <v>526.29999999999995</v>
      </c>
      <c r="AI387" s="465">
        <v>526.29999999999995</v>
      </c>
      <c r="AJ387" s="465">
        <v>30</v>
      </c>
      <c r="AK387" s="469" t="s">
        <v>1399</v>
      </c>
      <c r="AL387" s="466">
        <v>0.91</v>
      </c>
      <c r="AM387" s="466">
        <v>0.01</v>
      </c>
      <c r="AN387" s="469" t="s">
        <v>1400</v>
      </c>
      <c r="AO387" s="466"/>
      <c r="AP387" s="466"/>
      <c r="AQ387" s="466"/>
      <c r="AR387" s="466"/>
      <c r="AS387" s="466"/>
      <c r="AT387" s="466"/>
      <c r="AU387" s="466"/>
      <c r="AV387" s="466"/>
      <c r="AW387" s="466"/>
      <c r="AX387" s="466"/>
      <c r="AY387" s="466"/>
      <c r="AZ387" s="466"/>
      <c r="BA387" s="466"/>
      <c r="BB387" s="466"/>
      <c r="BC387" s="466"/>
      <c r="BD387" s="466"/>
      <c r="BE387" s="466"/>
      <c r="BF387" s="466"/>
      <c r="BG387" s="466"/>
      <c r="BH387" s="466"/>
      <c r="BI387" s="466"/>
      <c r="BJ387" s="466"/>
      <c r="BK387" s="466"/>
      <c r="BL387" s="466"/>
      <c r="BM387" s="466"/>
      <c r="BN387" s="466"/>
      <c r="BO387" s="466"/>
      <c r="BP387" s="466"/>
      <c r="BQ387" s="466"/>
      <c r="BR387" s="466"/>
      <c r="BS387" s="466"/>
      <c r="BT387" s="466"/>
      <c r="BU387" s="466"/>
      <c r="BV387" s="466"/>
      <c r="BW387" s="466"/>
      <c r="BX387" s="466"/>
      <c r="BY387" s="466"/>
      <c r="BZ387" s="466"/>
      <c r="CA387" s="466"/>
      <c r="CB387" s="466"/>
      <c r="CC387" s="466"/>
      <c r="CD387" s="466"/>
      <c r="CE387" s="466"/>
      <c r="CF387" s="466"/>
      <c r="CG387" s="466"/>
      <c r="CH387" s="466"/>
      <c r="CI387" s="466"/>
      <c r="CJ387" s="466"/>
      <c r="CK387" s="466"/>
      <c r="CL387" s="466"/>
      <c r="CM387" s="466"/>
      <c r="CN387" s="466"/>
      <c r="CO387" s="466"/>
      <c r="CP387" s="466"/>
      <c r="CQ387" s="466"/>
      <c r="CR387" s="466"/>
      <c r="CS387" s="466"/>
      <c r="CT387" s="466"/>
      <c r="CU387" s="466"/>
      <c r="CV387" s="466"/>
      <c r="CW387" s="466"/>
      <c r="CX387" s="466"/>
      <c r="CY387" s="466"/>
      <c r="CZ387" s="466"/>
      <c r="DA387" s="466"/>
      <c r="DB387" s="466"/>
      <c r="DC387" s="466"/>
      <c r="DD387" s="466"/>
      <c r="DE387" s="466"/>
      <c r="DF387" s="466"/>
      <c r="DG387" s="466"/>
      <c r="DH387" s="466"/>
      <c r="DI387" s="466"/>
      <c r="DJ387" s="466"/>
      <c r="DK387" s="466"/>
      <c r="DL387" s="466"/>
      <c r="DM387" s="466"/>
      <c r="DN387" s="466"/>
      <c r="DO387" s="466"/>
      <c r="DP387" s="466"/>
      <c r="DQ387" s="466"/>
      <c r="DR387" s="466"/>
      <c r="DS387" s="466"/>
      <c r="DT387" s="466"/>
      <c r="DU387" s="466"/>
      <c r="DV387" s="466"/>
      <c r="DW387" s="471"/>
      <c r="DX387" s="466"/>
      <c r="DY387" s="466"/>
      <c r="DZ387" s="466"/>
      <c r="EA387" s="466"/>
      <c r="EB387" s="466"/>
      <c r="EC387" s="466"/>
      <c r="ED387" s="466"/>
      <c r="EE387" s="466"/>
      <c r="EF387" s="466"/>
      <c r="EG387" s="466"/>
      <c r="EH387" s="466"/>
      <c r="EI387" s="466"/>
      <c r="EJ387" s="466"/>
      <c r="EK387" s="465"/>
      <c r="EL387" s="465"/>
      <c r="EM387" s="465"/>
      <c r="EN387" s="465"/>
      <c r="EO387" s="466"/>
      <c r="EP387" s="466"/>
      <c r="EQ387" s="466"/>
      <c r="ER387" s="465"/>
      <c r="ES387" s="465"/>
      <c r="ET387" s="465"/>
      <c r="EU387" s="465"/>
      <c r="EV387" s="465"/>
      <c r="EW387" s="467"/>
      <c r="EX387" s="467" t="s">
        <v>1401</v>
      </c>
      <c r="EY387" s="467">
        <v>0</v>
      </c>
      <c r="EZ387" s="467">
        <v>0</v>
      </c>
      <c r="FA387" s="467">
        <v>0</v>
      </c>
      <c r="FB387" s="469" t="s">
        <v>1402</v>
      </c>
      <c r="FC387" s="467">
        <v>100</v>
      </c>
      <c r="FD387" s="469" t="s">
        <v>2292</v>
      </c>
      <c r="FE387" s="467">
        <v>0</v>
      </c>
      <c r="FF387" s="469" t="s">
        <v>1404</v>
      </c>
      <c r="FG387" s="467">
        <v>0</v>
      </c>
      <c r="FH387" s="469" t="s">
        <v>1405</v>
      </c>
      <c r="FI387" s="467">
        <v>0</v>
      </c>
      <c r="FJ387" s="469" t="s">
        <v>1405</v>
      </c>
      <c r="FK387" s="467">
        <v>0</v>
      </c>
      <c r="FL387" s="472">
        <v>1</v>
      </c>
      <c r="FM387" s="473">
        <v>0</v>
      </c>
      <c r="FN387" s="473">
        <v>0</v>
      </c>
      <c r="FO387" s="473">
        <v>0</v>
      </c>
      <c r="FP387" s="473">
        <v>0</v>
      </c>
      <c r="FQ387" s="473">
        <v>0</v>
      </c>
      <c r="FR387" s="473">
        <v>0</v>
      </c>
      <c r="FS387" s="473">
        <v>0</v>
      </c>
      <c r="FT387" s="473">
        <v>0</v>
      </c>
      <c r="FU387" s="473">
        <v>0</v>
      </c>
      <c r="FV387" s="473">
        <v>93223</v>
      </c>
      <c r="FW387" s="473">
        <v>0</v>
      </c>
      <c r="FX387" s="473">
        <v>0</v>
      </c>
      <c r="FY387" s="473">
        <v>0</v>
      </c>
      <c r="FZ387" s="473">
        <v>0</v>
      </c>
      <c r="GA387" s="473">
        <v>0</v>
      </c>
      <c r="GB387" s="473">
        <v>0</v>
      </c>
      <c r="GC387" s="473">
        <v>0</v>
      </c>
      <c r="GD387" s="473">
        <v>0</v>
      </c>
      <c r="GE387" s="473">
        <v>0</v>
      </c>
      <c r="GF387" s="473">
        <v>101970</v>
      </c>
      <c r="GG387" s="473">
        <v>0</v>
      </c>
      <c r="GH387" s="473">
        <v>0</v>
      </c>
      <c r="GI387" s="473">
        <v>0</v>
      </c>
      <c r="GJ387" s="473">
        <v>0</v>
      </c>
      <c r="GK387" s="473">
        <v>0</v>
      </c>
      <c r="GL387" s="473">
        <v>0</v>
      </c>
      <c r="GM387" s="473">
        <v>0</v>
      </c>
      <c r="GN387" s="473">
        <v>0</v>
      </c>
      <c r="GO387" s="473">
        <v>0</v>
      </c>
      <c r="GP387" s="473">
        <v>0</v>
      </c>
      <c r="GQ387" s="473">
        <v>0</v>
      </c>
      <c r="GR387" s="473">
        <v>0</v>
      </c>
      <c r="GS387" s="473">
        <v>0</v>
      </c>
      <c r="GT387" s="473">
        <v>0</v>
      </c>
      <c r="GU387" s="473">
        <v>0</v>
      </c>
      <c r="GV387" s="473">
        <v>0</v>
      </c>
      <c r="GW387" s="473">
        <v>0</v>
      </c>
      <c r="GX387" s="473">
        <v>0</v>
      </c>
      <c r="GY387" s="473">
        <v>0</v>
      </c>
      <c r="GZ387" s="473">
        <v>0</v>
      </c>
      <c r="HA387" s="473">
        <v>0</v>
      </c>
      <c r="HB387" s="473">
        <v>0</v>
      </c>
      <c r="HC387" s="473">
        <v>0</v>
      </c>
      <c r="HD387" s="473">
        <v>0</v>
      </c>
      <c r="HE387" s="473">
        <v>0</v>
      </c>
      <c r="HF387" s="473">
        <v>0</v>
      </c>
      <c r="HG387" s="473">
        <v>0</v>
      </c>
      <c r="HH387" s="473">
        <v>0</v>
      </c>
      <c r="HI387" s="473">
        <v>0</v>
      </c>
      <c r="HJ387" s="473">
        <v>0</v>
      </c>
      <c r="HK387" s="473">
        <v>0</v>
      </c>
      <c r="HL387" s="473">
        <v>0</v>
      </c>
      <c r="HM387" s="473">
        <v>0</v>
      </c>
      <c r="HN387" s="473">
        <v>0</v>
      </c>
      <c r="HO387" s="473">
        <v>0</v>
      </c>
      <c r="HP387" s="473">
        <v>0</v>
      </c>
      <c r="HQ387" s="473">
        <v>0</v>
      </c>
      <c r="HR387" s="473">
        <v>0</v>
      </c>
      <c r="HS387" s="473">
        <v>0</v>
      </c>
      <c r="HT387" s="473">
        <v>0</v>
      </c>
      <c r="HU387" s="473">
        <v>0</v>
      </c>
      <c r="HV387" s="473">
        <v>0</v>
      </c>
      <c r="HW387" s="473">
        <v>0</v>
      </c>
      <c r="HX387" s="473">
        <v>0</v>
      </c>
      <c r="HY387" s="473">
        <v>0</v>
      </c>
      <c r="HZ387" s="473">
        <v>0</v>
      </c>
      <c r="IA387" s="473">
        <v>0</v>
      </c>
      <c r="IB387" s="473">
        <v>0</v>
      </c>
      <c r="IC387" s="473">
        <v>0</v>
      </c>
      <c r="ID387" s="473">
        <v>0</v>
      </c>
      <c r="IE387" s="473">
        <v>0</v>
      </c>
      <c r="IF387" s="473">
        <v>0</v>
      </c>
      <c r="IG387" s="473">
        <v>0</v>
      </c>
      <c r="IH387" s="473">
        <v>0</v>
      </c>
      <c r="II387" s="473">
        <v>0</v>
      </c>
      <c r="IJ387" s="473">
        <v>0</v>
      </c>
      <c r="IK387" s="473">
        <v>0</v>
      </c>
      <c r="IL387" s="473">
        <v>0</v>
      </c>
      <c r="IM387" s="473">
        <v>0</v>
      </c>
      <c r="IN387" s="473">
        <v>0</v>
      </c>
      <c r="IO387" s="473">
        <v>0</v>
      </c>
      <c r="IP387" s="473">
        <v>0</v>
      </c>
      <c r="IQ387" s="473">
        <v>0</v>
      </c>
      <c r="IR387" s="473">
        <v>0</v>
      </c>
      <c r="IS387" s="473">
        <v>0</v>
      </c>
      <c r="IT387" s="473">
        <v>0</v>
      </c>
      <c r="IU387" s="473">
        <v>0</v>
      </c>
      <c r="IV387" s="473">
        <v>0</v>
      </c>
      <c r="IW387" s="473">
        <v>0</v>
      </c>
      <c r="IX387" s="473">
        <v>0</v>
      </c>
      <c r="IY387" s="473">
        <v>0</v>
      </c>
      <c r="IZ387" s="473">
        <v>0</v>
      </c>
      <c r="JA387" s="473">
        <v>0</v>
      </c>
      <c r="JB387" s="473">
        <v>0</v>
      </c>
      <c r="JC387" s="473">
        <v>0</v>
      </c>
      <c r="JD387" s="473">
        <v>0</v>
      </c>
      <c r="JE387" s="473">
        <v>0</v>
      </c>
      <c r="JF387" s="473">
        <v>0</v>
      </c>
      <c r="JG387" s="473">
        <v>0</v>
      </c>
      <c r="JH387" s="473">
        <v>0</v>
      </c>
      <c r="JI387" s="467" t="s">
        <v>1406</v>
      </c>
      <c r="JJ387" s="467" t="s">
        <v>1406</v>
      </c>
      <c r="JK387" s="395"/>
      <c r="JL387" s="395"/>
      <c r="JM387" s="395"/>
      <c r="JN387" s="395"/>
      <c r="JO387" s="395"/>
      <c r="JP387" s="395"/>
      <c r="JQ387" s="395"/>
      <c r="JR387" s="395"/>
      <c r="JS387" s="395"/>
      <c r="JT387" s="395"/>
      <c r="JU387" s="395"/>
      <c r="JV387" s="395"/>
      <c r="JW387" s="395"/>
      <c r="JX387" s="395"/>
      <c r="JY387" s="395"/>
      <c r="JZ387" s="395"/>
      <c r="KA387" s="395"/>
      <c r="KB387" s="395"/>
      <c r="KC387" s="395"/>
      <c r="KD387" s="395"/>
      <c r="KE387" s="395"/>
      <c r="KF387" s="395"/>
      <c r="KG387" s="395"/>
      <c r="KH387" s="395"/>
      <c r="KI387" s="395"/>
      <c r="KJ387" s="395"/>
      <c r="KK387" s="395"/>
      <c r="KL387" s="395"/>
      <c r="KM387" s="395"/>
      <c r="KN387" s="395"/>
      <c r="KO387" s="395"/>
      <c r="KP387" s="395"/>
      <c r="KQ387" s="395"/>
      <c r="KR387" s="395"/>
      <c r="KS387" s="395"/>
      <c r="KT387" s="395"/>
      <c r="KU387" s="395"/>
      <c r="KV387" s="395"/>
      <c r="KW387" s="395"/>
      <c r="KX387" s="395"/>
      <c r="KY387" s="395"/>
      <c r="KZ387" s="395"/>
      <c r="LA387" s="395"/>
      <c r="LB387" s="395"/>
      <c r="LC387" s="395"/>
      <c r="LD387" s="395"/>
      <c r="LE387" s="395"/>
      <c r="LF387" s="395"/>
      <c r="LG387" s="395"/>
      <c r="LH387" s="395"/>
      <c r="LI387" s="395"/>
      <c r="LJ387" s="395"/>
      <c r="LK387" s="395"/>
      <c r="LL387" s="395"/>
      <c r="LM387" s="395"/>
      <c r="LN387" s="395"/>
      <c r="LO387" s="395"/>
      <c r="LP387" s="395"/>
      <c r="LQ387" s="395"/>
      <c r="LR387" s="395"/>
      <c r="LS387" s="395"/>
      <c r="LT387" s="395"/>
      <c r="LU387" s="395"/>
      <c r="LV387" s="395"/>
      <c r="LW387" s="395"/>
      <c r="LX387" s="395"/>
      <c r="LY387" s="395"/>
      <c r="LZ387" s="395"/>
      <c r="MA387" s="395"/>
      <c r="MB387" s="395"/>
      <c r="MC387" s="395"/>
      <c r="MD387" s="395"/>
      <c r="ME387" s="395"/>
      <c r="MF387" s="395"/>
      <c r="MG387" s="395"/>
      <c r="MH387" s="395"/>
      <c r="MI387" s="395"/>
      <c r="MJ387" s="395"/>
      <c r="MK387" s="395"/>
      <c r="ML387" s="395"/>
      <c r="MM387" s="395"/>
      <c r="MN387" s="395"/>
      <c r="MO387" s="395"/>
      <c r="MP387" s="395"/>
      <c r="MQ387" s="395"/>
      <c r="MR387" s="395"/>
      <c r="MS387" s="395"/>
      <c r="MT387" s="395"/>
      <c r="MU387" s="395"/>
      <c r="MV387" s="395"/>
      <c r="MW387" s="395"/>
      <c r="MX387" s="395"/>
      <c r="MY387" s="395"/>
      <c r="MZ387" s="395"/>
      <c r="NA387" s="395"/>
      <c r="NB387" s="395"/>
      <c r="NC387" s="395"/>
      <c r="ND387" s="395"/>
      <c r="NE387" s="395"/>
      <c r="NF387" s="395"/>
      <c r="NG387" s="489"/>
      <c r="NH387" s="475">
        <v>2.2493984002509544</v>
      </c>
      <c r="NI387" s="475">
        <v>8.4730338940652938</v>
      </c>
      <c r="NJ387" s="475">
        <v>2.3204480896524542</v>
      </c>
      <c r="NK387" s="475">
        <v>1895.6423977894135</v>
      </c>
      <c r="NL387" s="475">
        <v>5.9051418930799899</v>
      </c>
      <c r="NM387" s="475">
        <v>8.5641999999999996E-2</v>
      </c>
      <c r="NN387" s="475">
        <v>0.246221</v>
      </c>
      <c r="NO387" s="475">
        <v>2.4979000000000001E-2</v>
      </c>
      <c r="NP387" s="475">
        <v>1.5903201307742615E-2</v>
      </c>
      <c r="NQ387" s="475">
        <v>0.25239649377095147</v>
      </c>
      <c r="NR387" s="475">
        <v>0.29108109255867398</v>
      </c>
      <c r="NS387" s="475">
        <v>0</v>
      </c>
      <c r="NT387" s="475">
        <v>4.3839574467973943</v>
      </c>
      <c r="NU387" s="475">
        <v>1.4782333817248888E-2</v>
      </c>
      <c r="NV387" s="475">
        <v>0</v>
      </c>
      <c r="NW387" s="475">
        <v>0.12305438846578731</v>
      </c>
      <c r="NX387" s="475">
        <v>0</v>
      </c>
      <c r="NY387" s="475">
        <v>0</v>
      </c>
      <c r="NZ387" s="475">
        <v>0.46870703505445044</v>
      </c>
      <c r="OA387" s="475">
        <v>2.0340093527872603E-2</v>
      </c>
      <c r="OB387" s="475">
        <v>0.19000000000000011</v>
      </c>
      <c r="OC387" s="475">
        <v>0.44309282520431348</v>
      </c>
      <c r="OD387" s="475">
        <v>6.3699635137895605E-13</v>
      </c>
      <c r="OE387" s="475">
        <v>5.1311227970903725E-12</v>
      </c>
      <c r="OF387" s="475">
        <v>0.11999999880790704</v>
      </c>
      <c r="OG387" s="475">
        <v>7.9719260334968609E-2</v>
      </c>
      <c r="OH387" s="475">
        <v>0.33517550317435713</v>
      </c>
      <c r="OI387" s="475">
        <v>0.12</v>
      </c>
      <c r="OJ387" s="475">
        <v>5.2629999999999982E-2</v>
      </c>
      <c r="OK387" s="475">
        <v>6.5841209999999983E-2</v>
      </c>
      <c r="OL387" s="475">
        <v>0.75421905052447935</v>
      </c>
      <c r="OM387" s="475" t="s">
        <v>1395</v>
      </c>
      <c r="ON387" s="475">
        <v>1</v>
      </c>
      <c r="OO387" s="475">
        <v>376</v>
      </c>
      <c r="OP387" s="490"/>
      <c r="OQ387" s="491" t="s">
        <v>1395</v>
      </c>
      <c r="OR387" s="478" t="s">
        <v>1395</v>
      </c>
      <c r="OS387" s="479">
        <v>559172</v>
      </c>
      <c r="OT387" s="479">
        <v>2036</v>
      </c>
      <c r="OU387" s="479" t="s">
        <v>1395</v>
      </c>
      <c r="OV387" s="479" t="s">
        <v>1395</v>
      </c>
      <c r="OW387" s="479">
        <v>0</v>
      </c>
      <c r="OX387" s="479">
        <v>1</v>
      </c>
      <c r="OY387" s="480">
        <v>1</v>
      </c>
      <c r="OZ387" s="480">
        <v>0.74219091688670202</v>
      </c>
      <c r="PA387" s="481"/>
      <c r="PB387" s="482">
        <v>2.2493984002509544</v>
      </c>
      <c r="PC387" s="483"/>
      <c r="PD387" s="478">
        <v>51.13603654117869</v>
      </c>
      <c r="PE387" s="479">
        <v>7.3529820718774217E-10</v>
      </c>
      <c r="PF387" s="479">
        <v>63.495919484763213</v>
      </c>
      <c r="PG387" s="480">
        <v>2.2493984002509544</v>
      </c>
      <c r="PH387" s="483"/>
      <c r="PI387" s="478">
        <v>2.2493984002509544</v>
      </c>
      <c r="PJ387" s="479">
        <v>196415</v>
      </c>
      <c r="PK387" s="479">
        <v>190</v>
      </c>
      <c r="PL387" s="479">
        <v>-8.6026407229808033E-2</v>
      </c>
      <c r="PM387" s="484">
        <v>36</v>
      </c>
      <c r="PN387" s="479">
        <v>3636</v>
      </c>
      <c r="PO387" s="485">
        <v>2033</v>
      </c>
      <c r="PP387" s="479">
        <v>33</v>
      </c>
      <c r="PQ387" s="479">
        <v>0</v>
      </c>
      <c r="PR387" s="486" t="s">
        <v>2372</v>
      </c>
      <c r="PS387" s="486" t="s">
        <v>1657</v>
      </c>
      <c r="PT387" s="479">
        <v>1</v>
      </c>
      <c r="PU387" s="487" t="s">
        <v>2371</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row>
    <row r="388" spans="1:457" x14ac:dyDescent="0.35">
      <c r="A388" s="459" t="s">
        <v>2373</v>
      </c>
      <c r="B388" s="460">
        <v>2.1633719930211464</v>
      </c>
      <c r="C388" s="488">
        <f>NPV(About!A$94,'H2 Data'!AE$2:BH$2)/30*AB388+B388</f>
        <v>2.1633719930211464</v>
      </c>
      <c r="D388" s="462" t="s">
        <v>1592</v>
      </c>
      <c r="E388" s="463" t="s">
        <v>2373</v>
      </c>
      <c r="F388" s="463" t="s">
        <v>1391</v>
      </c>
      <c r="G388" s="463" t="s">
        <v>1392</v>
      </c>
      <c r="H388" s="463" t="s">
        <v>2290</v>
      </c>
      <c r="I388" s="463" t="s">
        <v>2232</v>
      </c>
      <c r="J388" s="464">
        <v>2037</v>
      </c>
      <c r="K388" s="465">
        <v>205</v>
      </c>
      <c r="L388" s="466">
        <v>0.43</v>
      </c>
      <c r="M388" s="466">
        <v>2.3300000000000001E-2</v>
      </c>
      <c r="N388" s="466">
        <v>0.25</v>
      </c>
      <c r="O388" s="471">
        <v>0.12</v>
      </c>
      <c r="P388" s="465">
        <v>1</v>
      </c>
      <c r="Q388" s="465">
        <v>2</v>
      </c>
      <c r="R388" s="465">
        <v>30</v>
      </c>
      <c r="S388" s="467" t="s">
        <v>1395</v>
      </c>
      <c r="T388" s="468">
        <v>21713</v>
      </c>
      <c r="U388" s="468">
        <v>214024.99999999997</v>
      </c>
      <c r="V388" s="468">
        <v>74442.999999999985</v>
      </c>
      <c r="W388" s="468">
        <v>6203.9999999999991</v>
      </c>
      <c r="X388" s="465">
        <v>0</v>
      </c>
      <c r="Y388" s="469" t="s">
        <v>2349</v>
      </c>
      <c r="Z388" s="470">
        <v>21.3</v>
      </c>
      <c r="AA388" s="469" t="s">
        <v>1397</v>
      </c>
      <c r="AB388" s="465">
        <v>0</v>
      </c>
      <c r="AC388" s="466">
        <v>0</v>
      </c>
      <c r="AD388" s="466">
        <v>0.7</v>
      </c>
      <c r="AE388" s="466">
        <v>0.7</v>
      </c>
      <c r="AF388" s="467" t="s">
        <v>1398</v>
      </c>
      <c r="AG388" s="465">
        <v>524.08000000000004</v>
      </c>
      <c r="AH388" s="465">
        <v>524.08000000000004</v>
      </c>
      <c r="AI388" s="465">
        <v>524.08000000000004</v>
      </c>
      <c r="AJ388" s="465">
        <v>30</v>
      </c>
      <c r="AK388" s="469" t="s">
        <v>1399</v>
      </c>
      <c r="AL388" s="466">
        <v>0.91</v>
      </c>
      <c r="AM388" s="466">
        <v>0.01</v>
      </c>
      <c r="AN388" s="469" t="s">
        <v>1400</v>
      </c>
      <c r="AO388" s="466"/>
      <c r="AP388" s="466"/>
      <c r="AQ388" s="466"/>
      <c r="AR388" s="466"/>
      <c r="AS388" s="466"/>
      <c r="AT388" s="466"/>
      <c r="AU388" s="466"/>
      <c r="AV388" s="466"/>
      <c r="AW388" s="466"/>
      <c r="AX388" s="466"/>
      <c r="AY388" s="466"/>
      <c r="AZ388" s="466"/>
      <c r="BA388" s="466"/>
      <c r="BB388" s="466"/>
      <c r="BC388" s="466"/>
      <c r="BD388" s="466"/>
      <c r="BE388" s="466"/>
      <c r="BF388" s="466"/>
      <c r="BG388" s="466"/>
      <c r="BH388" s="466"/>
      <c r="BI388" s="466"/>
      <c r="BJ388" s="466"/>
      <c r="BK388" s="466"/>
      <c r="BL388" s="466"/>
      <c r="BM388" s="466"/>
      <c r="BN388" s="466"/>
      <c r="BO388" s="466"/>
      <c r="BP388" s="466"/>
      <c r="BQ388" s="466"/>
      <c r="BR388" s="466"/>
      <c r="BS388" s="466"/>
      <c r="BT388" s="466"/>
      <c r="BU388" s="466"/>
      <c r="BV388" s="466"/>
      <c r="BW388" s="466"/>
      <c r="BX388" s="466"/>
      <c r="BY388" s="466"/>
      <c r="BZ388" s="466"/>
      <c r="CA388" s="466"/>
      <c r="CB388" s="466"/>
      <c r="CC388" s="466"/>
      <c r="CD388" s="466"/>
      <c r="CE388" s="466"/>
      <c r="CF388" s="466"/>
      <c r="CG388" s="466"/>
      <c r="CH388" s="466"/>
      <c r="CI388" s="466"/>
      <c r="CJ388" s="466"/>
      <c r="CK388" s="466"/>
      <c r="CL388" s="466"/>
      <c r="CM388" s="466"/>
      <c r="CN388" s="466"/>
      <c r="CO388" s="466"/>
      <c r="CP388" s="466"/>
      <c r="CQ388" s="466"/>
      <c r="CR388" s="466"/>
      <c r="CS388" s="466"/>
      <c r="CT388" s="466"/>
      <c r="CU388" s="466"/>
      <c r="CV388" s="466"/>
      <c r="CW388" s="466"/>
      <c r="CX388" s="466"/>
      <c r="CY388" s="466"/>
      <c r="CZ388" s="466"/>
      <c r="DA388" s="466"/>
      <c r="DB388" s="466"/>
      <c r="DC388" s="466"/>
      <c r="DD388" s="466"/>
      <c r="DE388" s="466"/>
      <c r="DF388" s="466"/>
      <c r="DG388" s="466"/>
      <c r="DH388" s="466"/>
      <c r="DI388" s="466"/>
      <c r="DJ388" s="466"/>
      <c r="DK388" s="466"/>
      <c r="DL388" s="466"/>
      <c r="DM388" s="466"/>
      <c r="DN388" s="466"/>
      <c r="DO388" s="466"/>
      <c r="DP388" s="466"/>
      <c r="DQ388" s="466"/>
      <c r="DR388" s="466"/>
      <c r="DS388" s="466"/>
      <c r="DT388" s="466"/>
      <c r="DU388" s="466"/>
      <c r="DV388" s="466"/>
      <c r="DW388" s="471"/>
      <c r="DX388" s="466"/>
      <c r="DY388" s="466"/>
      <c r="DZ388" s="466"/>
      <c r="EA388" s="466"/>
      <c r="EB388" s="466"/>
      <c r="EC388" s="466"/>
      <c r="ED388" s="466"/>
      <c r="EE388" s="466"/>
      <c r="EF388" s="466"/>
      <c r="EG388" s="466"/>
      <c r="EH388" s="466"/>
      <c r="EI388" s="466"/>
      <c r="EJ388" s="466"/>
      <c r="EK388" s="465"/>
      <c r="EL388" s="465"/>
      <c r="EM388" s="465"/>
      <c r="EN388" s="465"/>
      <c r="EO388" s="466"/>
      <c r="EP388" s="466"/>
      <c r="EQ388" s="466"/>
      <c r="ER388" s="465"/>
      <c r="ES388" s="465"/>
      <c r="ET388" s="465"/>
      <c r="EU388" s="465"/>
      <c r="EV388" s="465"/>
      <c r="EW388" s="467"/>
      <c r="EX388" s="467" t="s">
        <v>1401</v>
      </c>
      <c r="EY388" s="467">
        <v>0</v>
      </c>
      <c r="EZ388" s="467">
        <v>0</v>
      </c>
      <c r="FA388" s="467">
        <v>0</v>
      </c>
      <c r="FB388" s="469" t="s">
        <v>1402</v>
      </c>
      <c r="FC388" s="467">
        <v>100</v>
      </c>
      <c r="FD388" s="469" t="s">
        <v>2292</v>
      </c>
      <c r="FE388" s="467">
        <v>0</v>
      </c>
      <c r="FF388" s="469" t="s">
        <v>1404</v>
      </c>
      <c r="FG388" s="467">
        <v>0</v>
      </c>
      <c r="FH388" s="469" t="s">
        <v>1405</v>
      </c>
      <c r="FI388" s="467">
        <v>0</v>
      </c>
      <c r="FJ388" s="469" t="s">
        <v>1405</v>
      </c>
      <c r="FK388" s="467">
        <v>0</v>
      </c>
      <c r="FL388" s="472">
        <v>1</v>
      </c>
      <c r="FM388" s="473">
        <v>0</v>
      </c>
      <c r="FN388" s="473">
        <v>0</v>
      </c>
      <c r="FO388" s="473">
        <v>0</v>
      </c>
      <c r="FP388" s="473">
        <v>0</v>
      </c>
      <c r="FQ388" s="473">
        <v>0</v>
      </c>
      <c r="FR388" s="473">
        <v>0</v>
      </c>
      <c r="FS388" s="473">
        <v>0</v>
      </c>
      <c r="FT388" s="473">
        <v>0</v>
      </c>
      <c r="FU388" s="473">
        <v>0</v>
      </c>
      <c r="FV388" s="473">
        <v>92194</v>
      </c>
      <c r="FW388" s="473">
        <v>0</v>
      </c>
      <c r="FX388" s="473">
        <v>0</v>
      </c>
      <c r="FY388" s="473">
        <v>0</v>
      </c>
      <c r="FZ388" s="473">
        <v>0</v>
      </c>
      <c r="GA388" s="473">
        <v>0</v>
      </c>
      <c r="GB388" s="473">
        <v>0</v>
      </c>
      <c r="GC388" s="473">
        <v>0</v>
      </c>
      <c r="GD388" s="473">
        <v>0</v>
      </c>
      <c r="GE388" s="473">
        <v>0</v>
      </c>
      <c r="GF388" s="473">
        <v>104039.99999999999</v>
      </c>
      <c r="GG388" s="473">
        <v>0</v>
      </c>
      <c r="GH388" s="473">
        <v>0</v>
      </c>
      <c r="GI388" s="473">
        <v>0</v>
      </c>
      <c r="GJ388" s="473">
        <v>0</v>
      </c>
      <c r="GK388" s="473">
        <v>0</v>
      </c>
      <c r="GL388" s="473">
        <v>0</v>
      </c>
      <c r="GM388" s="473">
        <v>0</v>
      </c>
      <c r="GN388" s="473">
        <v>0</v>
      </c>
      <c r="GO388" s="473">
        <v>0</v>
      </c>
      <c r="GP388" s="473">
        <v>0</v>
      </c>
      <c r="GQ388" s="473">
        <v>0</v>
      </c>
      <c r="GR388" s="473">
        <v>0</v>
      </c>
      <c r="GS388" s="473">
        <v>0</v>
      </c>
      <c r="GT388" s="473">
        <v>0</v>
      </c>
      <c r="GU388" s="473">
        <v>0</v>
      </c>
      <c r="GV388" s="473">
        <v>0</v>
      </c>
      <c r="GW388" s="473">
        <v>0</v>
      </c>
      <c r="GX388" s="473">
        <v>0</v>
      </c>
      <c r="GY388" s="473">
        <v>0</v>
      </c>
      <c r="GZ388" s="473">
        <v>0</v>
      </c>
      <c r="HA388" s="473">
        <v>0</v>
      </c>
      <c r="HB388" s="473">
        <v>0</v>
      </c>
      <c r="HC388" s="473">
        <v>0</v>
      </c>
      <c r="HD388" s="473">
        <v>0</v>
      </c>
      <c r="HE388" s="473">
        <v>0</v>
      </c>
      <c r="HF388" s="473">
        <v>0</v>
      </c>
      <c r="HG388" s="473">
        <v>0</v>
      </c>
      <c r="HH388" s="473">
        <v>0</v>
      </c>
      <c r="HI388" s="473">
        <v>0</v>
      </c>
      <c r="HJ388" s="473">
        <v>0</v>
      </c>
      <c r="HK388" s="473">
        <v>0</v>
      </c>
      <c r="HL388" s="473">
        <v>0</v>
      </c>
      <c r="HM388" s="473">
        <v>0</v>
      </c>
      <c r="HN388" s="473">
        <v>0</v>
      </c>
      <c r="HO388" s="473">
        <v>0</v>
      </c>
      <c r="HP388" s="473">
        <v>0</v>
      </c>
      <c r="HQ388" s="473">
        <v>0</v>
      </c>
      <c r="HR388" s="473">
        <v>0</v>
      </c>
      <c r="HS388" s="473">
        <v>0</v>
      </c>
      <c r="HT388" s="473">
        <v>0</v>
      </c>
      <c r="HU388" s="473">
        <v>0</v>
      </c>
      <c r="HV388" s="473">
        <v>0</v>
      </c>
      <c r="HW388" s="473">
        <v>0</v>
      </c>
      <c r="HX388" s="473">
        <v>0</v>
      </c>
      <c r="HY388" s="473">
        <v>0</v>
      </c>
      <c r="HZ388" s="473">
        <v>0</v>
      </c>
      <c r="IA388" s="473">
        <v>0</v>
      </c>
      <c r="IB388" s="473">
        <v>0</v>
      </c>
      <c r="IC388" s="473">
        <v>0</v>
      </c>
      <c r="ID388" s="473">
        <v>0</v>
      </c>
      <c r="IE388" s="473">
        <v>0</v>
      </c>
      <c r="IF388" s="473">
        <v>0</v>
      </c>
      <c r="IG388" s="473">
        <v>0</v>
      </c>
      <c r="IH388" s="473">
        <v>0</v>
      </c>
      <c r="II388" s="473">
        <v>0</v>
      </c>
      <c r="IJ388" s="473">
        <v>0</v>
      </c>
      <c r="IK388" s="473">
        <v>0</v>
      </c>
      <c r="IL388" s="473">
        <v>0</v>
      </c>
      <c r="IM388" s="473">
        <v>0</v>
      </c>
      <c r="IN388" s="473">
        <v>0</v>
      </c>
      <c r="IO388" s="473">
        <v>0</v>
      </c>
      <c r="IP388" s="473">
        <v>0</v>
      </c>
      <c r="IQ388" s="473">
        <v>0</v>
      </c>
      <c r="IR388" s="473">
        <v>0</v>
      </c>
      <c r="IS388" s="473">
        <v>0</v>
      </c>
      <c r="IT388" s="473">
        <v>0</v>
      </c>
      <c r="IU388" s="473">
        <v>0</v>
      </c>
      <c r="IV388" s="473">
        <v>0</v>
      </c>
      <c r="IW388" s="473">
        <v>0</v>
      </c>
      <c r="IX388" s="473">
        <v>0</v>
      </c>
      <c r="IY388" s="473">
        <v>0</v>
      </c>
      <c r="IZ388" s="473">
        <v>0</v>
      </c>
      <c r="JA388" s="473">
        <v>0</v>
      </c>
      <c r="JB388" s="473">
        <v>0</v>
      </c>
      <c r="JC388" s="473">
        <v>0</v>
      </c>
      <c r="JD388" s="473">
        <v>0</v>
      </c>
      <c r="JE388" s="473">
        <v>0</v>
      </c>
      <c r="JF388" s="473">
        <v>0</v>
      </c>
      <c r="JG388" s="473">
        <v>0</v>
      </c>
      <c r="JH388" s="473">
        <v>0</v>
      </c>
      <c r="JI388" s="467" t="s">
        <v>1406</v>
      </c>
      <c r="JJ388" s="467" t="s">
        <v>1406</v>
      </c>
      <c r="JK388" s="395"/>
      <c r="JL388" s="395"/>
      <c r="JM388" s="395"/>
      <c r="JN388" s="395"/>
      <c r="JO388" s="395"/>
      <c r="JP388" s="395"/>
      <c r="JQ388" s="395"/>
      <c r="JR388" s="395"/>
      <c r="JS388" s="395"/>
      <c r="JT388" s="395"/>
      <c r="JU388" s="395"/>
      <c r="JV388" s="395"/>
      <c r="JW388" s="395"/>
      <c r="JX388" s="395"/>
      <c r="JY388" s="395"/>
      <c r="JZ388" s="395"/>
      <c r="KA388" s="395"/>
      <c r="KB388" s="395"/>
      <c r="KC388" s="395"/>
      <c r="KD388" s="395"/>
      <c r="KE388" s="395"/>
      <c r="KF388" s="395"/>
      <c r="KG388" s="395"/>
      <c r="KH388" s="395"/>
      <c r="KI388" s="395"/>
      <c r="KJ388" s="395"/>
      <c r="KK388" s="395"/>
      <c r="KL388" s="395"/>
      <c r="KM388" s="395"/>
      <c r="KN388" s="395"/>
      <c r="KO388" s="395"/>
      <c r="KP388" s="395"/>
      <c r="KQ388" s="395"/>
      <c r="KR388" s="395"/>
      <c r="KS388" s="395"/>
      <c r="KT388" s="395"/>
      <c r="KU388" s="395"/>
      <c r="KV388" s="395"/>
      <c r="KW388" s="395"/>
      <c r="KX388" s="395"/>
      <c r="KY388" s="395"/>
      <c r="KZ388" s="395"/>
      <c r="LA388" s="395"/>
      <c r="LB388" s="395"/>
      <c r="LC388" s="395"/>
      <c r="LD388" s="395"/>
      <c r="LE388" s="395"/>
      <c r="LF388" s="395"/>
      <c r="LG388" s="395"/>
      <c r="LH388" s="395"/>
      <c r="LI388" s="395"/>
      <c r="LJ388" s="395"/>
      <c r="LK388" s="395"/>
      <c r="LL388" s="395"/>
      <c r="LM388" s="395"/>
      <c r="LN388" s="395"/>
      <c r="LO388" s="395"/>
      <c r="LP388" s="395"/>
      <c r="LQ388" s="395"/>
      <c r="LR388" s="395"/>
      <c r="LS388" s="395"/>
      <c r="LT388" s="395"/>
      <c r="LU388" s="395"/>
      <c r="LV388" s="395"/>
      <c r="LW388" s="395"/>
      <c r="LX388" s="395"/>
      <c r="LY388" s="395"/>
      <c r="LZ388" s="395"/>
      <c r="MA388" s="395"/>
      <c r="MB388" s="395"/>
      <c r="MC388" s="395"/>
      <c r="MD388" s="395"/>
      <c r="ME388" s="395"/>
      <c r="MF388" s="395"/>
      <c r="MG388" s="395"/>
      <c r="MH388" s="395"/>
      <c r="MI388" s="395"/>
      <c r="MJ388" s="395"/>
      <c r="MK388" s="395"/>
      <c r="ML388" s="395"/>
      <c r="MM388" s="395"/>
      <c r="MN388" s="395"/>
      <c r="MO388" s="395"/>
      <c r="MP388" s="395"/>
      <c r="MQ388" s="395"/>
      <c r="MR388" s="395"/>
      <c r="MS388" s="395"/>
      <c r="MT388" s="395"/>
      <c r="MU388" s="395"/>
      <c r="MV388" s="395"/>
      <c r="MW388" s="395"/>
      <c r="MX388" s="395"/>
      <c r="MY388" s="395"/>
      <c r="MZ388" s="395"/>
      <c r="NA388" s="395"/>
      <c r="NB388" s="395"/>
      <c r="NC388" s="395"/>
      <c r="ND388" s="395"/>
      <c r="NE388" s="395"/>
      <c r="NF388" s="395"/>
      <c r="NG388" s="489"/>
      <c r="NH388" s="475">
        <v>2.1633719930211464</v>
      </c>
      <c r="NI388" s="475">
        <v>8.1489896233120547</v>
      </c>
      <c r="NJ388" s="475">
        <v>2.3092069665793482</v>
      </c>
      <c r="NK388" s="475">
        <v>1901.7047987282369</v>
      </c>
      <c r="NL388" s="475">
        <v>5.7054508653908105</v>
      </c>
      <c r="NM388" s="475">
        <v>7.4442999999999981E-2</v>
      </c>
      <c r="NN388" s="475">
        <v>0.21402499999999997</v>
      </c>
      <c r="NO388" s="475">
        <v>2.1713E-2</v>
      </c>
      <c r="NP388" s="475">
        <v>1.3764689003008318E-2</v>
      </c>
      <c r="NQ388" s="475">
        <v>0.21830704107677609</v>
      </c>
      <c r="NR388" s="475">
        <v>0.25302896742147202</v>
      </c>
      <c r="NS388" s="475">
        <v>0</v>
      </c>
      <c r="NT388" s="475">
        <v>4.3762985182425931</v>
      </c>
      <c r="NU388" s="475">
        <v>1.5131451358029261E-2</v>
      </c>
      <c r="NV388" s="475">
        <v>0</v>
      </c>
      <c r="NW388" s="475">
        <v>0.10804165458546847</v>
      </c>
      <c r="NX388" s="475">
        <v>0</v>
      </c>
      <c r="NY388" s="475">
        <v>0</v>
      </c>
      <c r="NZ388" s="475">
        <v>0.41213195470045411</v>
      </c>
      <c r="OA388" s="475">
        <v>2.0339956353659538E-2</v>
      </c>
      <c r="OB388" s="475">
        <v>0.19000000000000011</v>
      </c>
      <c r="OC388" s="475">
        <v>0.38675112991451899</v>
      </c>
      <c r="OD388" s="475">
        <v>4.9423194302085677E-13</v>
      </c>
      <c r="OE388" s="475">
        <v>3.9811292237306942E-12</v>
      </c>
      <c r="OF388" s="475">
        <v>0.11999999880790704</v>
      </c>
      <c r="OG388" s="475">
        <v>7.9869768023490925E-2</v>
      </c>
      <c r="OH388" s="475">
        <v>0.33658971902451912</v>
      </c>
      <c r="OI388" s="475">
        <v>0.12</v>
      </c>
      <c r="OJ388" s="475">
        <v>5.240800000000001E-2</v>
      </c>
      <c r="OK388" s="475">
        <v>6.5715335999999999E-2</v>
      </c>
      <c r="OL388" s="475">
        <v>0.73918862128853147</v>
      </c>
      <c r="OM388" s="475" t="s">
        <v>1395</v>
      </c>
      <c r="ON388" s="475">
        <v>1</v>
      </c>
      <c r="OO388" s="475">
        <v>377</v>
      </c>
      <c r="OP388" s="490"/>
      <c r="OQ388" s="491" t="s">
        <v>1395</v>
      </c>
      <c r="OR388" s="478" t="s">
        <v>1395</v>
      </c>
      <c r="OS388" s="479">
        <v>512618.99999999994</v>
      </c>
      <c r="OT388" s="479">
        <v>2037</v>
      </c>
      <c r="OU388" s="479" t="s">
        <v>1395</v>
      </c>
      <c r="OV388" s="479" t="s">
        <v>1395</v>
      </c>
      <c r="OW388" s="479">
        <v>0</v>
      </c>
      <c r="OX388" s="479">
        <v>1</v>
      </c>
      <c r="OY388" s="480">
        <v>1</v>
      </c>
      <c r="OZ388" s="480">
        <v>0.72739595297858162</v>
      </c>
      <c r="PA388" s="481"/>
      <c r="PB388" s="482">
        <v>2.1633719930211464</v>
      </c>
      <c r="PC388" s="483"/>
      <c r="PD388" s="478">
        <v>47.002864476679079</v>
      </c>
      <c r="PE388" s="479">
        <v>6.0327511152249958E-10</v>
      </c>
      <c r="PF388" s="479">
        <v>58.60581707317548</v>
      </c>
      <c r="PG388" s="480">
        <v>2.1633719930211464</v>
      </c>
      <c r="PH388" s="483"/>
      <c r="PI388" s="478">
        <v>2.1633719930211464</v>
      </c>
      <c r="PJ388" s="479">
        <v>196620</v>
      </c>
      <c r="PK388" s="479">
        <v>205</v>
      </c>
      <c r="PL388" s="479">
        <v>-5.1349035496357942E-2</v>
      </c>
      <c r="PM388" s="484">
        <v>36</v>
      </c>
      <c r="PN388" s="479">
        <v>3600</v>
      </c>
      <c r="PO388" s="485">
        <v>2034</v>
      </c>
      <c r="PP388" s="479">
        <v>33</v>
      </c>
      <c r="PQ388" s="479">
        <v>0</v>
      </c>
      <c r="PR388" s="486" t="s">
        <v>2374</v>
      </c>
      <c r="PS388" s="486" t="s">
        <v>1657</v>
      </c>
      <c r="PT388" s="479">
        <v>1</v>
      </c>
      <c r="PU388" s="487" t="s">
        <v>2373</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row>
    <row r="389" spans="1:457" x14ac:dyDescent="0.35">
      <c r="A389" s="459" t="s">
        <v>2375</v>
      </c>
      <c r="B389" s="460">
        <v>2.1120229575247884</v>
      </c>
      <c r="C389" s="488">
        <f>NPV(About!A$94,'H2 Data'!AE$2:BH$2)/30*AB389+B389</f>
        <v>2.1120229575247884</v>
      </c>
      <c r="D389" s="462" t="s">
        <v>1592</v>
      </c>
      <c r="E389" s="463" t="s">
        <v>2375</v>
      </c>
      <c r="F389" s="463" t="s">
        <v>1391</v>
      </c>
      <c r="G389" s="463" t="s">
        <v>1392</v>
      </c>
      <c r="H389" s="463" t="s">
        <v>2290</v>
      </c>
      <c r="I389" s="463" t="s">
        <v>2232</v>
      </c>
      <c r="J389" s="464">
        <v>2038</v>
      </c>
      <c r="K389" s="465">
        <v>220</v>
      </c>
      <c r="L389" s="466">
        <v>0.43</v>
      </c>
      <c r="M389" s="466">
        <v>2.3300000000000001E-2</v>
      </c>
      <c r="N389" s="466">
        <v>0.25</v>
      </c>
      <c r="O389" s="471">
        <v>0.12</v>
      </c>
      <c r="P389" s="465">
        <v>1</v>
      </c>
      <c r="Q389" s="465">
        <v>2</v>
      </c>
      <c r="R389" s="465">
        <v>30</v>
      </c>
      <c r="S389" s="467" t="s">
        <v>1395</v>
      </c>
      <c r="T389" s="468">
        <v>19880.000000000004</v>
      </c>
      <c r="U389" s="468">
        <v>195963</v>
      </c>
      <c r="V389" s="468">
        <v>68161</v>
      </c>
      <c r="W389" s="468">
        <v>5680</v>
      </c>
      <c r="X389" s="465">
        <v>0</v>
      </c>
      <c r="Y389" s="469" t="s">
        <v>2349</v>
      </c>
      <c r="Z389" s="470">
        <v>21.37</v>
      </c>
      <c r="AA389" s="469" t="s">
        <v>1397</v>
      </c>
      <c r="AB389" s="465">
        <v>0</v>
      </c>
      <c r="AC389" s="466">
        <v>0</v>
      </c>
      <c r="AD389" s="466">
        <v>0.7</v>
      </c>
      <c r="AE389" s="466">
        <v>0.7</v>
      </c>
      <c r="AF389" s="467" t="s">
        <v>1398</v>
      </c>
      <c r="AG389" s="465">
        <v>522.03</v>
      </c>
      <c r="AH389" s="465">
        <v>522.03</v>
      </c>
      <c r="AI389" s="465">
        <v>522.03</v>
      </c>
      <c r="AJ389" s="465">
        <v>30</v>
      </c>
      <c r="AK389" s="469" t="s">
        <v>1399</v>
      </c>
      <c r="AL389" s="466">
        <v>0.91</v>
      </c>
      <c r="AM389" s="466">
        <v>0.01</v>
      </c>
      <c r="AN389" s="469" t="s">
        <v>1400</v>
      </c>
      <c r="AO389" s="466"/>
      <c r="AP389" s="466"/>
      <c r="AQ389" s="466"/>
      <c r="AR389" s="466"/>
      <c r="AS389" s="466"/>
      <c r="AT389" s="466"/>
      <c r="AU389" s="466"/>
      <c r="AV389" s="466"/>
      <c r="AW389" s="466"/>
      <c r="AX389" s="466"/>
      <c r="AY389" s="466"/>
      <c r="AZ389" s="466"/>
      <c r="BA389" s="466"/>
      <c r="BB389" s="466"/>
      <c r="BC389" s="466"/>
      <c r="BD389" s="466"/>
      <c r="BE389" s="466"/>
      <c r="BF389" s="466"/>
      <c r="BG389" s="466"/>
      <c r="BH389" s="466"/>
      <c r="BI389" s="466"/>
      <c r="BJ389" s="466"/>
      <c r="BK389" s="466"/>
      <c r="BL389" s="466"/>
      <c r="BM389" s="466"/>
      <c r="BN389" s="466"/>
      <c r="BO389" s="466"/>
      <c r="BP389" s="466"/>
      <c r="BQ389" s="466"/>
      <c r="BR389" s="466"/>
      <c r="BS389" s="466"/>
      <c r="BT389" s="466"/>
      <c r="BU389" s="466"/>
      <c r="BV389" s="466"/>
      <c r="BW389" s="466"/>
      <c r="BX389" s="466"/>
      <c r="BY389" s="466"/>
      <c r="BZ389" s="466"/>
      <c r="CA389" s="466"/>
      <c r="CB389" s="466"/>
      <c r="CC389" s="466"/>
      <c r="CD389" s="466"/>
      <c r="CE389" s="466"/>
      <c r="CF389" s="466"/>
      <c r="CG389" s="466"/>
      <c r="CH389" s="466"/>
      <c r="CI389" s="466"/>
      <c r="CJ389" s="466"/>
      <c r="CK389" s="466"/>
      <c r="CL389" s="466"/>
      <c r="CM389" s="466"/>
      <c r="CN389" s="466"/>
      <c r="CO389" s="466"/>
      <c r="CP389" s="466"/>
      <c r="CQ389" s="466"/>
      <c r="CR389" s="466"/>
      <c r="CS389" s="466"/>
      <c r="CT389" s="466"/>
      <c r="CU389" s="466"/>
      <c r="CV389" s="466"/>
      <c r="CW389" s="466"/>
      <c r="CX389" s="466"/>
      <c r="CY389" s="466"/>
      <c r="CZ389" s="466"/>
      <c r="DA389" s="466"/>
      <c r="DB389" s="466"/>
      <c r="DC389" s="466"/>
      <c r="DD389" s="466"/>
      <c r="DE389" s="466"/>
      <c r="DF389" s="466"/>
      <c r="DG389" s="466"/>
      <c r="DH389" s="466"/>
      <c r="DI389" s="466"/>
      <c r="DJ389" s="466"/>
      <c r="DK389" s="466"/>
      <c r="DL389" s="466"/>
      <c r="DM389" s="466"/>
      <c r="DN389" s="466"/>
      <c r="DO389" s="466"/>
      <c r="DP389" s="466"/>
      <c r="DQ389" s="466"/>
      <c r="DR389" s="466"/>
      <c r="DS389" s="466"/>
      <c r="DT389" s="466"/>
      <c r="DU389" s="466"/>
      <c r="DV389" s="466"/>
      <c r="DW389" s="471"/>
      <c r="DX389" s="466"/>
      <c r="DY389" s="466"/>
      <c r="DZ389" s="466"/>
      <c r="EA389" s="466"/>
      <c r="EB389" s="466"/>
      <c r="EC389" s="466"/>
      <c r="ED389" s="466"/>
      <c r="EE389" s="466"/>
      <c r="EF389" s="466"/>
      <c r="EG389" s="466"/>
      <c r="EH389" s="466"/>
      <c r="EI389" s="466"/>
      <c r="EJ389" s="466"/>
      <c r="EK389" s="465"/>
      <c r="EL389" s="465"/>
      <c r="EM389" s="465"/>
      <c r="EN389" s="465"/>
      <c r="EO389" s="466"/>
      <c r="EP389" s="466"/>
      <c r="EQ389" s="466"/>
      <c r="ER389" s="465"/>
      <c r="ES389" s="465"/>
      <c r="ET389" s="465"/>
      <c r="EU389" s="465"/>
      <c r="EV389" s="465"/>
      <c r="EW389" s="467"/>
      <c r="EX389" s="467" t="s">
        <v>1401</v>
      </c>
      <c r="EY389" s="467">
        <v>0</v>
      </c>
      <c r="EZ389" s="467">
        <v>0</v>
      </c>
      <c r="FA389" s="467">
        <v>0</v>
      </c>
      <c r="FB389" s="469" t="s">
        <v>1402</v>
      </c>
      <c r="FC389" s="467">
        <v>100</v>
      </c>
      <c r="FD389" s="469" t="s">
        <v>2292</v>
      </c>
      <c r="FE389" s="467">
        <v>0</v>
      </c>
      <c r="FF389" s="469" t="s">
        <v>1404</v>
      </c>
      <c r="FG389" s="467">
        <v>0</v>
      </c>
      <c r="FH389" s="469" t="s">
        <v>1405</v>
      </c>
      <c r="FI389" s="467">
        <v>0</v>
      </c>
      <c r="FJ389" s="469" t="s">
        <v>1405</v>
      </c>
      <c r="FK389" s="467">
        <v>0</v>
      </c>
      <c r="FL389" s="472">
        <v>1</v>
      </c>
      <c r="FM389" s="473">
        <v>0</v>
      </c>
      <c r="FN389" s="473">
        <v>0</v>
      </c>
      <c r="FO389" s="473">
        <v>0</v>
      </c>
      <c r="FP389" s="473">
        <v>0</v>
      </c>
      <c r="FQ389" s="473">
        <v>0</v>
      </c>
      <c r="FR389" s="473">
        <v>0</v>
      </c>
      <c r="FS389" s="473">
        <v>0</v>
      </c>
      <c r="FT389" s="473">
        <v>0</v>
      </c>
      <c r="FU389" s="473">
        <v>0</v>
      </c>
      <c r="FV389" s="473">
        <v>91392.000000000015</v>
      </c>
      <c r="FW389" s="473">
        <v>0</v>
      </c>
      <c r="FX389" s="473">
        <v>0</v>
      </c>
      <c r="FY389" s="473">
        <v>0</v>
      </c>
      <c r="FZ389" s="473">
        <v>0</v>
      </c>
      <c r="GA389" s="473">
        <v>0</v>
      </c>
      <c r="GB389" s="473">
        <v>0</v>
      </c>
      <c r="GC389" s="473">
        <v>0</v>
      </c>
      <c r="GD389" s="473">
        <v>0</v>
      </c>
      <c r="GE389" s="473">
        <v>0</v>
      </c>
      <c r="GF389" s="473">
        <v>106152.00000000001</v>
      </c>
      <c r="GG389" s="473">
        <v>0</v>
      </c>
      <c r="GH389" s="473">
        <v>0</v>
      </c>
      <c r="GI389" s="473">
        <v>0</v>
      </c>
      <c r="GJ389" s="473">
        <v>0</v>
      </c>
      <c r="GK389" s="473">
        <v>0</v>
      </c>
      <c r="GL389" s="473">
        <v>0</v>
      </c>
      <c r="GM389" s="473">
        <v>0</v>
      </c>
      <c r="GN389" s="473">
        <v>0</v>
      </c>
      <c r="GO389" s="473">
        <v>0</v>
      </c>
      <c r="GP389" s="473">
        <v>0</v>
      </c>
      <c r="GQ389" s="473">
        <v>0</v>
      </c>
      <c r="GR389" s="473">
        <v>0</v>
      </c>
      <c r="GS389" s="473">
        <v>0</v>
      </c>
      <c r="GT389" s="473">
        <v>0</v>
      </c>
      <c r="GU389" s="473">
        <v>0</v>
      </c>
      <c r="GV389" s="473">
        <v>0</v>
      </c>
      <c r="GW389" s="473">
        <v>0</v>
      </c>
      <c r="GX389" s="473">
        <v>0</v>
      </c>
      <c r="GY389" s="473">
        <v>0</v>
      </c>
      <c r="GZ389" s="473">
        <v>0</v>
      </c>
      <c r="HA389" s="473">
        <v>0</v>
      </c>
      <c r="HB389" s="473">
        <v>0</v>
      </c>
      <c r="HC389" s="473">
        <v>0</v>
      </c>
      <c r="HD389" s="473">
        <v>0</v>
      </c>
      <c r="HE389" s="473">
        <v>0</v>
      </c>
      <c r="HF389" s="473">
        <v>0</v>
      </c>
      <c r="HG389" s="473">
        <v>0</v>
      </c>
      <c r="HH389" s="473">
        <v>0</v>
      </c>
      <c r="HI389" s="473">
        <v>0</v>
      </c>
      <c r="HJ389" s="473">
        <v>0</v>
      </c>
      <c r="HK389" s="473">
        <v>0</v>
      </c>
      <c r="HL389" s="473">
        <v>0</v>
      </c>
      <c r="HM389" s="473">
        <v>0</v>
      </c>
      <c r="HN389" s="473">
        <v>0</v>
      </c>
      <c r="HO389" s="473">
        <v>0</v>
      </c>
      <c r="HP389" s="473">
        <v>0</v>
      </c>
      <c r="HQ389" s="473">
        <v>0</v>
      </c>
      <c r="HR389" s="473">
        <v>0</v>
      </c>
      <c r="HS389" s="473">
        <v>0</v>
      </c>
      <c r="HT389" s="473">
        <v>0</v>
      </c>
      <c r="HU389" s="473">
        <v>0</v>
      </c>
      <c r="HV389" s="473">
        <v>0</v>
      </c>
      <c r="HW389" s="473">
        <v>0</v>
      </c>
      <c r="HX389" s="473">
        <v>0</v>
      </c>
      <c r="HY389" s="473">
        <v>0</v>
      </c>
      <c r="HZ389" s="473">
        <v>0</v>
      </c>
      <c r="IA389" s="473">
        <v>0</v>
      </c>
      <c r="IB389" s="473">
        <v>0</v>
      </c>
      <c r="IC389" s="473">
        <v>0</v>
      </c>
      <c r="ID389" s="473">
        <v>0</v>
      </c>
      <c r="IE389" s="473">
        <v>0</v>
      </c>
      <c r="IF389" s="473">
        <v>0</v>
      </c>
      <c r="IG389" s="473">
        <v>0</v>
      </c>
      <c r="IH389" s="473">
        <v>0</v>
      </c>
      <c r="II389" s="473">
        <v>0</v>
      </c>
      <c r="IJ389" s="473">
        <v>0</v>
      </c>
      <c r="IK389" s="473">
        <v>0</v>
      </c>
      <c r="IL389" s="473">
        <v>0</v>
      </c>
      <c r="IM389" s="473">
        <v>0</v>
      </c>
      <c r="IN389" s="473">
        <v>0</v>
      </c>
      <c r="IO389" s="473">
        <v>0</v>
      </c>
      <c r="IP389" s="473">
        <v>0</v>
      </c>
      <c r="IQ389" s="473">
        <v>0</v>
      </c>
      <c r="IR389" s="473">
        <v>0</v>
      </c>
      <c r="IS389" s="473">
        <v>0</v>
      </c>
      <c r="IT389" s="473">
        <v>0</v>
      </c>
      <c r="IU389" s="473">
        <v>0</v>
      </c>
      <c r="IV389" s="473">
        <v>0</v>
      </c>
      <c r="IW389" s="473">
        <v>0</v>
      </c>
      <c r="IX389" s="473">
        <v>0</v>
      </c>
      <c r="IY389" s="473">
        <v>0</v>
      </c>
      <c r="IZ389" s="473">
        <v>0</v>
      </c>
      <c r="JA389" s="473">
        <v>0</v>
      </c>
      <c r="JB389" s="473">
        <v>0</v>
      </c>
      <c r="JC389" s="473">
        <v>0</v>
      </c>
      <c r="JD389" s="473">
        <v>0</v>
      </c>
      <c r="JE389" s="473">
        <v>0</v>
      </c>
      <c r="JF389" s="473">
        <v>0</v>
      </c>
      <c r="JG389" s="473">
        <v>0</v>
      </c>
      <c r="JH389" s="473">
        <v>0</v>
      </c>
      <c r="JI389" s="467" t="s">
        <v>1406</v>
      </c>
      <c r="JJ389" s="467" t="s">
        <v>1406</v>
      </c>
      <c r="JK389" s="395"/>
      <c r="JL389" s="395"/>
      <c r="JM389" s="395"/>
      <c r="JN389" s="395"/>
      <c r="JO389" s="395"/>
      <c r="JP389" s="395"/>
      <c r="JQ389" s="395"/>
      <c r="JR389" s="395"/>
      <c r="JS389" s="395"/>
      <c r="JT389" s="395"/>
      <c r="JU389" s="395"/>
      <c r="JV389" s="395"/>
      <c r="JW389" s="395"/>
      <c r="JX389" s="395"/>
      <c r="JY389" s="395"/>
      <c r="JZ389" s="395"/>
      <c r="KA389" s="395"/>
      <c r="KB389" s="395"/>
      <c r="KC389" s="395"/>
      <c r="KD389" s="395"/>
      <c r="KE389" s="395"/>
      <c r="KF389" s="395"/>
      <c r="KG389" s="395"/>
      <c r="KH389" s="395"/>
      <c r="KI389" s="395"/>
      <c r="KJ389" s="395"/>
      <c r="KK389" s="395"/>
      <c r="KL389" s="395"/>
      <c r="KM389" s="395"/>
      <c r="KN389" s="395"/>
      <c r="KO389" s="395"/>
      <c r="KP389" s="395"/>
      <c r="KQ389" s="395"/>
      <c r="KR389" s="395"/>
      <c r="KS389" s="395"/>
      <c r="KT389" s="395"/>
      <c r="KU389" s="395"/>
      <c r="KV389" s="395"/>
      <c r="KW389" s="395"/>
      <c r="KX389" s="395"/>
      <c r="KY389" s="395"/>
      <c r="KZ389" s="395"/>
      <c r="LA389" s="395"/>
      <c r="LB389" s="395"/>
      <c r="LC389" s="395"/>
      <c r="LD389" s="395"/>
      <c r="LE389" s="395"/>
      <c r="LF389" s="395"/>
      <c r="LG389" s="395"/>
      <c r="LH389" s="395"/>
      <c r="LI389" s="395"/>
      <c r="LJ389" s="395"/>
      <c r="LK389" s="395"/>
      <c r="LL389" s="395"/>
      <c r="LM389" s="395"/>
      <c r="LN389" s="395"/>
      <c r="LO389" s="395"/>
      <c r="LP389" s="395"/>
      <c r="LQ389" s="395"/>
      <c r="LR389" s="395"/>
      <c r="LS389" s="395"/>
      <c r="LT389" s="395"/>
      <c r="LU389" s="395"/>
      <c r="LV389" s="395"/>
      <c r="LW389" s="395"/>
      <c r="LX389" s="395"/>
      <c r="LY389" s="395"/>
      <c r="LZ389" s="395"/>
      <c r="MA389" s="395"/>
      <c r="MB389" s="395"/>
      <c r="MC389" s="395"/>
      <c r="MD389" s="395"/>
      <c r="ME389" s="395"/>
      <c r="MF389" s="395"/>
      <c r="MG389" s="395"/>
      <c r="MH389" s="395"/>
      <c r="MI389" s="395"/>
      <c r="MJ389" s="395"/>
      <c r="MK389" s="395"/>
      <c r="ML389" s="395"/>
      <c r="MM389" s="395"/>
      <c r="MN389" s="395"/>
      <c r="MO389" s="395"/>
      <c r="MP389" s="395"/>
      <c r="MQ389" s="395"/>
      <c r="MR389" s="395"/>
      <c r="MS389" s="395"/>
      <c r="MT389" s="395"/>
      <c r="MU389" s="395"/>
      <c r="MV389" s="395"/>
      <c r="MW389" s="395"/>
      <c r="MX389" s="395"/>
      <c r="MY389" s="395"/>
      <c r="MZ389" s="395"/>
      <c r="NA389" s="395"/>
      <c r="NB389" s="395"/>
      <c r="NC389" s="395"/>
      <c r="ND389" s="395"/>
      <c r="NE389" s="395"/>
      <c r="NF389" s="395"/>
      <c r="NG389" s="489"/>
      <c r="NH389" s="475">
        <v>2.1120229575247884</v>
      </c>
      <c r="NI389" s="475">
        <v>7.955568076404373</v>
      </c>
      <c r="NJ389" s="475">
        <v>2.2995813831078999</v>
      </c>
      <c r="NK389" s="475">
        <v>1907.9667766923953</v>
      </c>
      <c r="NL389" s="475">
        <v>5.5936371527846607</v>
      </c>
      <c r="NM389" s="475">
        <v>6.8160999999999999E-2</v>
      </c>
      <c r="NN389" s="475">
        <v>0.195963</v>
      </c>
      <c r="NO389" s="475">
        <v>1.9880000000000005E-2</v>
      </c>
      <c r="NP389" s="475">
        <v>1.2553214328278028E-2</v>
      </c>
      <c r="NQ389" s="475">
        <v>0.19896641260846007</v>
      </c>
      <c r="NR389" s="475">
        <v>0.23165773516230909</v>
      </c>
      <c r="NS389" s="475">
        <v>0</v>
      </c>
      <c r="NT389" s="475">
        <v>4.3720350146862179</v>
      </c>
      <c r="NU389" s="475">
        <v>1.5489864584003423E-2</v>
      </c>
      <c r="NV389" s="475">
        <v>0</v>
      </c>
      <c r="NW389" s="475">
        <v>9.9668361891297338E-2</v>
      </c>
      <c r="NX389" s="475">
        <v>0</v>
      </c>
      <c r="NY389" s="475">
        <v>0</v>
      </c>
      <c r="NZ389" s="475">
        <v>0.38062533519581687</v>
      </c>
      <c r="OA389" s="475">
        <v>2.03399979216028E-2</v>
      </c>
      <c r="OB389" s="475">
        <v>0.19000000000000011</v>
      </c>
      <c r="OC389" s="475">
        <v>0.35518727922847948</v>
      </c>
      <c r="OD389" s="475">
        <v>1.6248685360918954E-13</v>
      </c>
      <c r="OE389" s="475">
        <v>1.3088614981494572E-12</v>
      </c>
      <c r="OF389" s="475">
        <v>0.11999999880790704</v>
      </c>
      <c r="OG389" s="475">
        <v>7.9951146245002797E-2</v>
      </c>
      <c r="OH389" s="475">
        <v>0.33745882212051487</v>
      </c>
      <c r="OI389" s="475">
        <v>0.12</v>
      </c>
      <c r="OJ389" s="475">
        <v>5.2202999999999999E-2</v>
      </c>
      <c r="OK389" s="475">
        <v>6.5599100999999993E-2</v>
      </c>
      <c r="OL389" s="475">
        <v>0.72445197142218476</v>
      </c>
      <c r="OM389" s="475" t="s">
        <v>1395</v>
      </c>
      <c r="ON389" s="475">
        <v>1</v>
      </c>
      <c r="OO389" s="475">
        <v>378</v>
      </c>
      <c r="OP389" s="490"/>
      <c r="OQ389" s="491" t="s">
        <v>1395</v>
      </c>
      <c r="OR389" s="478" t="s">
        <v>1395</v>
      </c>
      <c r="OS389" s="479">
        <v>487228</v>
      </c>
      <c r="OT389" s="479">
        <v>2038</v>
      </c>
      <c r="OU389" s="479" t="s">
        <v>1395</v>
      </c>
      <c r="OV389" s="479" t="s">
        <v>1395</v>
      </c>
      <c r="OW389" s="479">
        <v>0</v>
      </c>
      <c r="OX389" s="479">
        <v>1</v>
      </c>
      <c r="OY389" s="480">
        <v>1</v>
      </c>
      <c r="OZ389" s="480">
        <v>0.7128956813798083</v>
      </c>
      <c r="PA389" s="481"/>
      <c r="PB389" s="482">
        <v>2.1120229575247884</v>
      </c>
      <c r="PC389" s="483"/>
      <c r="PD389" s="478">
        <v>45.26439669219296</v>
      </c>
      <c r="PE389" s="479">
        <v>2.0860560438365308E-10</v>
      </c>
      <c r="PF389" s="479">
        <v>56.609547425453876</v>
      </c>
      <c r="PG389" s="480">
        <v>2.1120229575247884</v>
      </c>
      <c r="PH389" s="483"/>
      <c r="PI389" s="478">
        <v>2.1120229575247884</v>
      </c>
      <c r="PJ389" s="479">
        <v>196840</v>
      </c>
      <c r="PK389" s="479">
        <v>220</v>
      </c>
      <c r="PL389" s="479">
        <v>-3.9328633731647855E-2</v>
      </c>
      <c r="PM389" s="484">
        <v>36</v>
      </c>
      <c r="PN389" s="479">
        <v>3564</v>
      </c>
      <c r="PO389" s="485">
        <v>2035</v>
      </c>
      <c r="PP389" s="479">
        <v>33</v>
      </c>
      <c r="PQ389" s="479">
        <v>0</v>
      </c>
      <c r="PR389" s="486" t="s">
        <v>2376</v>
      </c>
      <c r="PS389" s="486" t="s">
        <v>1657</v>
      </c>
      <c r="PT389" s="479">
        <v>1</v>
      </c>
      <c r="PU389" s="487" t="s">
        <v>2375</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row>
    <row r="390" spans="1:457" x14ac:dyDescent="0.35">
      <c r="A390" s="459" t="s">
        <v>2377</v>
      </c>
      <c r="B390" s="460">
        <v>2.0726943237931406</v>
      </c>
      <c r="C390" s="488">
        <f>NPV(About!A$94,'H2 Data'!AE$2:BH$2)/30*AB390+B390</f>
        <v>2.0726943237931406</v>
      </c>
      <c r="D390" s="462" t="s">
        <v>1592</v>
      </c>
      <c r="E390" s="463" t="s">
        <v>2377</v>
      </c>
      <c r="F390" s="463" t="s">
        <v>1391</v>
      </c>
      <c r="G390" s="463" t="s">
        <v>1392</v>
      </c>
      <c r="H390" s="463" t="s">
        <v>2290</v>
      </c>
      <c r="I390" s="463" t="s">
        <v>2232</v>
      </c>
      <c r="J390" s="464">
        <v>2039</v>
      </c>
      <c r="K390" s="465">
        <v>235</v>
      </c>
      <c r="L390" s="466">
        <v>0.43</v>
      </c>
      <c r="M390" s="466">
        <v>2.3300000000000001E-2</v>
      </c>
      <c r="N390" s="466">
        <v>0.25</v>
      </c>
      <c r="O390" s="471">
        <v>0.12</v>
      </c>
      <c r="P390" s="465">
        <v>1</v>
      </c>
      <c r="Q390" s="465">
        <v>2</v>
      </c>
      <c r="R390" s="465">
        <v>30</v>
      </c>
      <c r="S390" s="467" t="s">
        <v>1395</v>
      </c>
      <c r="T390" s="468">
        <v>18706</v>
      </c>
      <c r="U390" s="468">
        <v>184385</v>
      </c>
      <c r="V390" s="468">
        <v>64134.000000000007</v>
      </c>
      <c r="W390" s="468">
        <v>5345</v>
      </c>
      <c r="X390" s="465">
        <v>0</v>
      </c>
      <c r="Y390" s="469" t="s">
        <v>2349</v>
      </c>
      <c r="Z390" s="470">
        <v>21.44</v>
      </c>
      <c r="AA390" s="469" t="s">
        <v>1397</v>
      </c>
      <c r="AB390" s="465">
        <v>0</v>
      </c>
      <c r="AC390" s="466">
        <v>0</v>
      </c>
      <c r="AD390" s="466">
        <v>0.7</v>
      </c>
      <c r="AE390" s="466">
        <v>0.7</v>
      </c>
      <c r="AF390" s="467" t="s">
        <v>1398</v>
      </c>
      <c r="AG390" s="465">
        <v>520.14</v>
      </c>
      <c r="AH390" s="465">
        <v>520.14</v>
      </c>
      <c r="AI390" s="465">
        <v>520.14</v>
      </c>
      <c r="AJ390" s="465">
        <v>30</v>
      </c>
      <c r="AK390" s="469" t="s">
        <v>1399</v>
      </c>
      <c r="AL390" s="466">
        <v>0.91</v>
      </c>
      <c r="AM390" s="466">
        <v>0.01</v>
      </c>
      <c r="AN390" s="469" t="s">
        <v>1400</v>
      </c>
      <c r="AO390" s="466"/>
      <c r="AP390" s="466"/>
      <c r="AQ390" s="466"/>
      <c r="AR390" s="466"/>
      <c r="AS390" s="466"/>
      <c r="AT390" s="466"/>
      <c r="AU390" s="466"/>
      <c r="AV390" s="466"/>
      <c r="AW390" s="466"/>
      <c r="AX390" s="466"/>
      <c r="AY390" s="466"/>
      <c r="AZ390" s="466"/>
      <c r="BA390" s="466"/>
      <c r="BB390" s="466"/>
      <c r="BC390" s="466"/>
      <c r="BD390" s="466"/>
      <c r="BE390" s="466"/>
      <c r="BF390" s="466"/>
      <c r="BG390" s="466"/>
      <c r="BH390" s="466"/>
      <c r="BI390" s="466"/>
      <c r="BJ390" s="466"/>
      <c r="BK390" s="466"/>
      <c r="BL390" s="466"/>
      <c r="BM390" s="466"/>
      <c r="BN390" s="466"/>
      <c r="BO390" s="466"/>
      <c r="BP390" s="466"/>
      <c r="BQ390" s="466"/>
      <c r="BR390" s="466"/>
      <c r="BS390" s="466"/>
      <c r="BT390" s="466"/>
      <c r="BU390" s="466"/>
      <c r="BV390" s="466"/>
      <c r="BW390" s="466"/>
      <c r="BX390" s="466"/>
      <c r="BY390" s="466"/>
      <c r="BZ390" s="466"/>
      <c r="CA390" s="466"/>
      <c r="CB390" s="466"/>
      <c r="CC390" s="466"/>
      <c r="CD390" s="466"/>
      <c r="CE390" s="466"/>
      <c r="CF390" s="466"/>
      <c r="CG390" s="466"/>
      <c r="CH390" s="466"/>
      <c r="CI390" s="466"/>
      <c r="CJ390" s="466"/>
      <c r="CK390" s="466"/>
      <c r="CL390" s="466"/>
      <c r="CM390" s="466"/>
      <c r="CN390" s="466"/>
      <c r="CO390" s="466"/>
      <c r="CP390" s="466"/>
      <c r="CQ390" s="466"/>
      <c r="CR390" s="466"/>
      <c r="CS390" s="466"/>
      <c r="CT390" s="466"/>
      <c r="CU390" s="466"/>
      <c r="CV390" s="466"/>
      <c r="CW390" s="466"/>
      <c r="CX390" s="466"/>
      <c r="CY390" s="466"/>
      <c r="CZ390" s="466"/>
      <c r="DA390" s="466"/>
      <c r="DB390" s="466"/>
      <c r="DC390" s="466"/>
      <c r="DD390" s="466"/>
      <c r="DE390" s="466"/>
      <c r="DF390" s="466"/>
      <c r="DG390" s="466"/>
      <c r="DH390" s="466"/>
      <c r="DI390" s="466"/>
      <c r="DJ390" s="466"/>
      <c r="DK390" s="466"/>
      <c r="DL390" s="466"/>
      <c r="DM390" s="466"/>
      <c r="DN390" s="466"/>
      <c r="DO390" s="466"/>
      <c r="DP390" s="466"/>
      <c r="DQ390" s="466"/>
      <c r="DR390" s="466"/>
      <c r="DS390" s="466"/>
      <c r="DT390" s="466"/>
      <c r="DU390" s="466"/>
      <c r="DV390" s="466"/>
      <c r="DW390" s="471"/>
      <c r="DX390" s="466"/>
      <c r="DY390" s="466"/>
      <c r="DZ390" s="466"/>
      <c r="EA390" s="466"/>
      <c r="EB390" s="466"/>
      <c r="EC390" s="466"/>
      <c r="ED390" s="466"/>
      <c r="EE390" s="466"/>
      <c r="EF390" s="466"/>
      <c r="EG390" s="466"/>
      <c r="EH390" s="466"/>
      <c r="EI390" s="466"/>
      <c r="EJ390" s="466"/>
      <c r="EK390" s="465"/>
      <c r="EL390" s="465"/>
      <c r="EM390" s="465"/>
      <c r="EN390" s="465"/>
      <c r="EO390" s="466"/>
      <c r="EP390" s="466"/>
      <c r="EQ390" s="466"/>
      <c r="ER390" s="465"/>
      <c r="ES390" s="465"/>
      <c r="ET390" s="465"/>
      <c r="EU390" s="465"/>
      <c r="EV390" s="465"/>
      <c r="EW390" s="467"/>
      <c r="EX390" s="467" t="s">
        <v>1401</v>
      </c>
      <c r="EY390" s="467">
        <v>0</v>
      </c>
      <c r="EZ390" s="467">
        <v>0</v>
      </c>
      <c r="FA390" s="467">
        <v>0</v>
      </c>
      <c r="FB390" s="469" t="s">
        <v>1402</v>
      </c>
      <c r="FC390" s="467">
        <v>100</v>
      </c>
      <c r="FD390" s="469" t="s">
        <v>2292</v>
      </c>
      <c r="FE390" s="467">
        <v>0</v>
      </c>
      <c r="FF390" s="469" t="s">
        <v>1404</v>
      </c>
      <c r="FG390" s="467">
        <v>0</v>
      </c>
      <c r="FH390" s="469" t="s">
        <v>1405</v>
      </c>
      <c r="FI390" s="467">
        <v>0</v>
      </c>
      <c r="FJ390" s="469" t="s">
        <v>1405</v>
      </c>
      <c r="FK390" s="467">
        <v>0</v>
      </c>
      <c r="FL390" s="472">
        <v>1</v>
      </c>
      <c r="FM390" s="473">
        <v>0</v>
      </c>
      <c r="FN390" s="473">
        <v>0</v>
      </c>
      <c r="FO390" s="473">
        <v>0</v>
      </c>
      <c r="FP390" s="473">
        <v>0</v>
      </c>
      <c r="FQ390" s="473">
        <v>0</v>
      </c>
      <c r="FR390" s="473">
        <v>0</v>
      </c>
      <c r="FS390" s="473">
        <v>0</v>
      </c>
      <c r="FT390" s="473">
        <v>0</v>
      </c>
      <c r="FU390" s="473">
        <v>0</v>
      </c>
      <c r="FV390" s="473">
        <v>90796</v>
      </c>
      <c r="FW390" s="473">
        <v>0</v>
      </c>
      <c r="FX390" s="473">
        <v>0</v>
      </c>
      <c r="FY390" s="473">
        <v>0</v>
      </c>
      <c r="FZ390" s="473">
        <v>0</v>
      </c>
      <c r="GA390" s="473">
        <v>0</v>
      </c>
      <c r="GB390" s="473">
        <v>0</v>
      </c>
      <c r="GC390" s="473">
        <v>0</v>
      </c>
      <c r="GD390" s="473">
        <v>0</v>
      </c>
      <c r="GE390" s="473">
        <v>0</v>
      </c>
      <c r="GF390" s="473">
        <v>108307</v>
      </c>
      <c r="GG390" s="473">
        <v>0</v>
      </c>
      <c r="GH390" s="473">
        <v>0</v>
      </c>
      <c r="GI390" s="473">
        <v>0</v>
      </c>
      <c r="GJ390" s="473">
        <v>0</v>
      </c>
      <c r="GK390" s="473">
        <v>0</v>
      </c>
      <c r="GL390" s="473">
        <v>0</v>
      </c>
      <c r="GM390" s="473">
        <v>0</v>
      </c>
      <c r="GN390" s="473">
        <v>0</v>
      </c>
      <c r="GO390" s="473">
        <v>0</v>
      </c>
      <c r="GP390" s="473">
        <v>0</v>
      </c>
      <c r="GQ390" s="473">
        <v>0</v>
      </c>
      <c r="GR390" s="473">
        <v>0</v>
      </c>
      <c r="GS390" s="473">
        <v>0</v>
      </c>
      <c r="GT390" s="473">
        <v>0</v>
      </c>
      <c r="GU390" s="473">
        <v>0</v>
      </c>
      <c r="GV390" s="473">
        <v>0</v>
      </c>
      <c r="GW390" s="473">
        <v>0</v>
      </c>
      <c r="GX390" s="473">
        <v>0</v>
      </c>
      <c r="GY390" s="473">
        <v>0</v>
      </c>
      <c r="GZ390" s="473">
        <v>0</v>
      </c>
      <c r="HA390" s="473">
        <v>0</v>
      </c>
      <c r="HB390" s="473">
        <v>0</v>
      </c>
      <c r="HC390" s="473">
        <v>0</v>
      </c>
      <c r="HD390" s="473">
        <v>0</v>
      </c>
      <c r="HE390" s="473">
        <v>0</v>
      </c>
      <c r="HF390" s="473">
        <v>0</v>
      </c>
      <c r="HG390" s="473">
        <v>0</v>
      </c>
      <c r="HH390" s="473">
        <v>0</v>
      </c>
      <c r="HI390" s="473">
        <v>0</v>
      </c>
      <c r="HJ390" s="473">
        <v>0</v>
      </c>
      <c r="HK390" s="473">
        <v>0</v>
      </c>
      <c r="HL390" s="473">
        <v>0</v>
      </c>
      <c r="HM390" s="473">
        <v>0</v>
      </c>
      <c r="HN390" s="473">
        <v>0</v>
      </c>
      <c r="HO390" s="473">
        <v>0</v>
      </c>
      <c r="HP390" s="473">
        <v>0</v>
      </c>
      <c r="HQ390" s="473">
        <v>0</v>
      </c>
      <c r="HR390" s="473">
        <v>0</v>
      </c>
      <c r="HS390" s="473">
        <v>0</v>
      </c>
      <c r="HT390" s="473">
        <v>0</v>
      </c>
      <c r="HU390" s="473">
        <v>0</v>
      </c>
      <c r="HV390" s="473">
        <v>0</v>
      </c>
      <c r="HW390" s="473">
        <v>0</v>
      </c>
      <c r="HX390" s="473">
        <v>0</v>
      </c>
      <c r="HY390" s="473">
        <v>0</v>
      </c>
      <c r="HZ390" s="473">
        <v>0</v>
      </c>
      <c r="IA390" s="473">
        <v>0</v>
      </c>
      <c r="IB390" s="473">
        <v>0</v>
      </c>
      <c r="IC390" s="473">
        <v>0</v>
      </c>
      <c r="ID390" s="473">
        <v>0</v>
      </c>
      <c r="IE390" s="473">
        <v>0</v>
      </c>
      <c r="IF390" s="473">
        <v>0</v>
      </c>
      <c r="IG390" s="473">
        <v>0</v>
      </c>
      <c r="IH390" s="473">
        <v>0</v>
      </c>
      <c r="II390" s="473">
        <v>0</v>
      </c>
      <c r="IJ390" s="473">
        <v>0</v>
      </c>
      <c r="IK390" s="473">
        <v>0</v>
      </c>
      <c r="IL390" s="473">
        <v>0</v>
      </c>
      <c r="IM390" s="473">
        <v>0</v>
      </c>
      <c r="IN390" s="473">
        <v>0</v>
      </c>
      <c r="IO390" s="473">
        <v>0</v>
      </c>
      <c r="IP390" s="473">
        <v>0</v>
      </c>
      <c r="IQ390" s="473">
        <v>0</v>
      </c>
      <c r="IR390" s="473">
        <v>0</v>
      </c>
      <c r="IS390" s="473">
        <v>0</v>
      </c>
      <c r="IT390" s="473">
        <v>0</v>
      </c>
      <c r="IU390" s="473">
        <v>0</v>
      </c>
      <c r="IV390" s="473">
        <v>0</v>
      </c>
      <c r="IW390" s="473">
        <v>0</v>
      </c>
      <c r="IX390" s="473">
        <v>0</v>
      </c>
      <c r="IY390" s="473">
        <v>0</v>
      </c>
      <c r="IZ390" s="473">
        <v>0</v>
      </c>
      <c r="JA390" s="473">
        <v>0</v>
      </c>
      <c r="JB390" s="473">
        <v>0</v>
      </c>
      <c r="JC390" s="473">
        <v>0</v>
      </c>
      <c r="JD390" s="473">
        <v>0</v>
      </c>
      <c r="JE390" s="473">
        <v>0</v>
      </c>
      <c r="JF390" s="473">
        <v>0</v>
      </c>
      <c r="JG390" s="473">
        <v>0</v>
      </c>
      <c r="JH390" s="473">
        <v>0</v>
      </c>
      <c r="JI390" s="467" t="s">
        <v>1406</v>
      </c>
      <c r="JJ390" s="467" t="s">
        <v>1406</v>
      </c>
      <c r="JK390" s="395"/>
      <c r="JL390" s="395"/>
      <c r="JM390" s="395"/>
      <c r="JN390" s="395"/>
      <c r="JO390" s="395"/>
      <c r="JP390" s="395"/>
      <c r="JQ390" s="395"/>
      <c r="JR390" s="395"/>
      <c r="JS390" s="395"/>
      <c r="JT390" s="395"/>
      <c r="JU390" s="395"/>
      <c r="JV390" s="395"/>
      <c r="JW390" s="395"/>
      <c r="JX390" s="395"/>
      <c r="JY390" s="395"/>
      <c r="JZ390" s="395"/>
      <c r="KA390" s="395"/>
      <c r="KB390" s="395"/>
      <c r="KC390" s="395"/>
      <c r="KD390" s="395"/>
      <c r="KE390" s="395"/>
      <c r="KF390" s="395"/>
      <c r="KG390" s="395"/>
      <c r="KH390" s="395"/>
      <c r="KI390" s="395"/>
      <c r="KJ390" s="395"/>
      <c r="KK390" s="395"/>
      <c r="KL390" s="395"/>
      <c r="KM390" s="395"/>
      <c r="KN390" s="395"/>
      <c r="KO390" s="395"/>
      <c r="KP390" s="395"/>
      <c r="KQ390" s="395"/>
      <c r="KR390" s="395"/>
      <c r="KS390" s="395"/>
      <c r="KT390" s="395"/>
      <c r="KU390" s="395"/>
      <c r="KV390" s="395"/>
      <c r="KW390" s="395"/>
      <c r="KX390" s="395"/>
      <c r="KY390" s="395"/>
      <c r="KZ390" s="395"/>
      <c r="LA390" s="395"/>
      <c r="LB390" s="395"/>
      <c r="LC390" s="395"/>
      <c r="LD390" s="395"/>
      <c r="LE390" s="395"/>
      <c r="LF390" s="395"/>
      <c r="LG390" s="395"/>
      <c r="LH390" s="395"/>
      <c r="LI390" s="395"/>
      <c r="LJ390" s="395"/>
      <c r="LK390" s="395"/>
      <c r="LL390" s="395"/>
      <c r="LM390" s="395"/>
      <c r="LN390" s="395"/>
      <c r="LO390" s="395"/>
      <c r="LP390" s="395"/>
      <c r="LQ390" s="395"/>
      <c r="LR390" s="395"/>
      <c r="LS390" s="395"/>
      <c r="LT390" s="395"/>
      <c r="LU390" s="395"/>
      <c r="LV390" s="395"/>
      <c r="LW390" s="395"/>
      <c r="LX390" s="395"/>
      <c r="LY390" s="395"/>
      <c r="LZ390" s="395"/>
      <c r="MA390" s="395"/>
      <c r="MB390" s="395"/>
      <c r="MC390" s="395"/>
      <c r="MD390" s="395"/>
      <c r="ME390" s="395"/>
      <c r="MF390" s="395"/>
      <c r="MG390" s="395"/>
      <c r="MH390" s="395"/>
      <c r="MI390" s="395"/>
      <c r="MJ390" s="395"/>
      <c r="MK390" s="395"/>
      <c r="ML390" s="395"/>
      <c r="MM390" s="395"/>
      <c r="MN390" s="395"/>
      <c r="MO390" s="395"/>
      <c r="MP390" s="395"/>
      <c r="MQ390" s="395"/>
      <c r="MR390" s="395"/>
      <c r="MS390" s="395"/>
      <c r="MT390" s="395"/>
      <c r="MU390" s="395"/>
      <c r="MV390" s="395"/>
      <c r="MW390" s="395"/>
      <c r="MX390" s="395"/>
      <c r="MY390" s="395"/>
      <c r="MZ390" s="395"/>
      <c r="NA390" s="395"/>
      <c r="NB390" s="395"/>
      <c r="NC390" s="395"/>
      <c r="ND390" s="395"/>
      <c r="NE390" s="395"/>
      <c r="NF390" s="395"/>
      <c r="NG390" s="489"/>
      <c r="NH390" s="475">
        <v>2.0726943237931406</v>
      </c>
      <c r="NI390" s="475">
        <v>7.8074249788640016</v>
      </c>
      <c r="NJ390" s="475">
        <v>2.2854075504122093</v>
      </c>
      <c r="NK390" s="475">
        <v>1914.3794000546343</v>
      </c>
      <c r="NL390" s="475">
        <v>5.5125847265549126</v>
      </c>
      <c r="NM390" s="475">
        <v>6.413400000000001E-2</v>
      </c>
      <c r="NN390" s="475">
        <v>0.18438499999999999</v>
      </c>
      <c r="NO390" s="475">
        <v>1.8706E-2</v>
      </c>
      <c r="NP390" s="475">
        <v>1.1768291993303603E-2</v>
      </c>
      <c r="NQ390" s="475">
        <v>0.18641663394547325</v>
      </c>
      <c r="NR390" s="475">
        <v>0.21799479166234512</v>
      </c>
      <c r="NS390" s="475">
        <v>0</v>
      </c>
      <c r="NT390" s="475">
        <v>4.3592788682121428</v>
      </c>
      <c r="NU390" s="475">
        <v>1.5858267026313246E-2</v>
      </c>
      <c r="NV390" s="475">
        <v>0</v>
      </c>
      <c r="NW390" s="475">
        <v>9.4419191984641354E-2</v>
      </c>
      <c r="NX390" s="475">
        <v>0</v>
      </c>
      <c r="NY390" s="475">
        <v>0</v>
      </c>
      <c r="NZ390" s="475">
        <v>0.36094958973739005</v>
      </c>
      <c r="OA390" s="475">
        <v>2.0340015934378321E-2</v>
      </c>
      <c r="OB390" s="475">
        <v>0.19000000000000011</v>
      </c>
      <c r="OC390" s="475">
        <v>0.33514691585712258</v>
      </c>
      <c r="OD390" s="475">
        <v>8.2183747069185207E-14</v>
      </c>
      <c r="OE390" s="475">
        <v>6.6200520179453015E-13</v>
      </c>
      <c r="OF390" s="475">
        <v>0.11999999880790704</v>
      </c>
      <c r="OG390" s="475">
        <v>8.0008617043495212E-2</v>
      </c>
      <c r="OH390" s="475">
        <v>0.33804998166490763</v>
      </c>
      <c r="OI390" s="475">
        <v>0.12</v>
      </c>
      <c r="OJ390" s="475">
        <v>5.2013999999999998E-2</v>
      </c>
      <c r="OK390" s="475">
        <v>6.5491938E-2</v>
      </c>
      <c r="OL390" s="475">
        <v>0.71000968214121984</v>
      </c>
      <c r="OM390" s="475" t="s">
        <v>1395</v>
      </c>
      <c r="ON390" s="475">
        <v>1</v>
      </c>
      <c r="OO390" s="475">
        <v>379</v>
      </c>
      <c r="OP390" s="490"/>
      <c r="OQ390" s="491" t="s">
        <v>1395</v>
      </c>
      <c r="OR390" s="478" t="s">
        <v>1395</v>
      </c>
      <c r="OS390" s="479">
        <v>471673</v>
      </c>
      <c r="OT390" s="479">
        <v>2039</v>
      </c>
      <c r="OU390" s="479" t="s">
        <v>1395</v>
      </c>
      <c r="OV390" s="479" t="s">
        <v>1395</v>
      </c>
      <c r="OW390" s="479">
        <v>0</v>
      </c>
      <c r="OX390" s="479">
        <v>1</v>
      </c>
      <c r="OY390" s="480">
        <v>1</v>
      </c>
      <c r="OZ390" s="480">
        <v>0.69868433821093778</v>
      </c>
      <c r="PA390" s="481"/>
      <c r="PB390" s="482">
        <v>2.0726943237931406</v>
      </c>
      <c r="PC390" s="483"/>
      <c r="PD390" s="478">
        <v>44.587099267894061</v>
      </c>
      <c r="PE390" s="479">
        <v>1.1045707418196259E-10</v>
      </c>
      <c r="PF390" s="479">
        <v>55.920025471606557</v>
      </c>
      <c r="PG390" s="480">
        <v>2.0726943237931406</v>
      </c>
      <c r="PH390" s="483"/>
      <c r="PI390" s="478">
        <v>2.0726943237931406</v>
      </c>
      <c r="PJ390" s="479">
        <v>197075</v>
      </c>
      <c r="PK390" s="479">
        <v>235</v>
      </c>
      <c r="PL390" s="479">
        <v>-4.2164705930847202E-2</v>
      </c>
      <c r="PM390" s="484">
        <v>36</v>
      </c>
      <c r="PN390" s="479">
        <v>3528</v>
      </c>
      <c r="PO390" s="485">
        <v>2036</v>
      </c>
      <c r="PP390" s="479">
        <v>33</v>
      </c>
      <c r="PQ390" s="479">
        <v>0</v>
      </c>
      <c r="PR390" s="486" t="s">
        <v>2378</v>
      </c>
      <c r="PS390" s="486" t="s">
        <v>1657</v>
      </c>
      <c r="PT390" s="479">
        <v>1</v>
      </c>
      <c r="PU390" s="487" t="s">
        <v>2377</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row>
    <row r="391" spans="1:457" x14ac:dyDescent="0.35">
      <c r="A391" s="459" t="s">
        <v>2379</v>
      </c>
      <c r="B391" s="460">
        <v>2.0305296178622934</v>
      </c>
      <c r="C391" s="488">
        <f>NPV(About!A$94,'H2 Data'!AE$2:BH$2)/30*AB391+B391</f>
        <v>2.0305296178622934</v>
      </c>
      <c r="D391" s="462" t="s">
        <v>1592</v>
      </c>
      <c r="E391" s="463" t="s">
        <v>2379</v>
      </c>
      <c r="F391" s="463" t="s">
        <v>1391</v>
      </c>
      <c r="G391" s="463" t="s">
        <v>1392</v>
      </c>
      <c r="H391" s="463" t="s">
        <v>2290</v>
      </c>
      <c r="I391" s="463" t="s">
        <v>2232</v>
      </c>
      <c r="J391" s="464">
        <v>2040</v>
      </c>
      <c r="K391" s="465">
        <v>250</v>
      </c>
      <c r="L391" s="466">
        <v>0.44</v>
      </c>
      <c r="M391" s="466">
        <v>2.3300000000000001E-2</v>
      </c>
      <c r="N391" s="466">
        <v>0.25</v>
      </c>
      <c r="O391" s="471">
        <v>0.12</v>
      </c>
      <c r="P391" s="465">
        <v>1</v>
      </c>
      <c r="Q391" s="465">
        <v>2</v>
      </c>
      <c r="R391" s="465">
        <v>30</v>
      </c>
      <c r="S391" s="467" t="s">
        <v>1395</v>
      </c>
      <c r="T391" s="468">
        <v>17901.999999999996</v>
      </c>
      <c r="U391" s="468">
        <v>176466.99999999997</v>
      </c>
      <c r="V391" s="468">
        <v>61379.999999999993</v>
      </c>
      <c r="W391" s="468">
        <v>5115</v>
      </c>
      <c r="X391" s="465">
        <v>0</v>
      </c>
      <c r="Y391" s="469" t="s">
        <v>2349</v>
      </c>
      <c r="Z391" s="470">
        <v>21.51</v>
      </c>
      <c r="AA391" s="469" t="s">
        <v>1397</v>
      </c>
      <c r="AB391" s="465">
        <v>0</v>
      </c>
      <c r="AC391" s="466">
        <v>0</v>
      </c>
      <c r="AD391" s="466">
        <v>0.7</v>
      </c>
      <c r="AE391" s="466">
        <v>0.7</v>
      </c>
      <c r="AF391" s="467" t="s">
        <v>1398</v>
      </c>
      <c r="AG391" s="465">
        <v>518.37</v>
      </c>
      <c r="AH391" s="465">
        <v>518.37</v>
      </c>
      <c r="AI391" s="465">
        <v>518.37</v>
      </c>
      <c r="AJ391" s="465">
        <v>30</v>
      </c>
      <c r="AK391" s="469" t="s">
        <v>1399</v>
      </c>
      <c r="AL391" s="466">
        <v>0.91</v>
      </c>
      <c r="AM391" s="466">
        <v>0.01</v>
      </c>
      <c r="AN391" s="469" t="s">
        <v>1400</v>
      </c>
      <c r="AO391" s="466"/>
      <c r="AP391" s="466"/>
      <c r="AQ391" s="466"/>
      <c r="AR391" s="466"/>
      <c r="AS391" s="466"/>
      <c r="AT391" s="466"/>
      <c r="AU391" s="466"/>
      <c r="AV391" s="466"/>
      <c r="AW391" s="466"/>
      <c r="AX391" s="466"/>
      <c r="AY391" s="466"/>
      <c r="AZ391" s="466"/>
      <c r="BA391" s="466"/>
      <c r="BB391" s="466"/>
      <c r="BC391" s="466"/>
      <c r="BD391" s="466"/>
      <c r="BE391" s="466"/>
      <c r="BF391" s="466"/>
      <c r="BG391" s="466"/>
      <c r="BH391" s="466"/>
      <c r="BI391" s="466"/>
      <c r="BJ391" s="466"/>
      <c r="BK391" s="466"/>
      <c r="BL391" s="466"/>
      <c r="BM391" s="466"/>
      <c r="BN391" s="466"/>
      <c r="BO391" s="466"/>
      <c r="BP391" s="466"/>
      <c r="BQ391" s="466"/>
      <c r="BR391" s="466"/>
      <c r="BS391" s="466"/>
      <c r="BT391" s="466"/>
      <c r="BU391" s="466"/>
      <c r="BV391" s="466"/>
      <c r="BW391" s="466"/>
      <c r="BX391" s="466"/>
      <c r="BY391" s="466"/>
      <c r="BZ391" s="466"/>
      <c r="CA391" s="466"/>
      <c r="CB391" s="466"/>
      <c r="CC391" s="466"/>
      <c r="CD391" s="466"/>
      <c r="CE391" s="466"/>
      <c r="CF391" s="466"/>
      <c r="CG391" s="466"/>
      <c r="CH391" s="466"/>
      <c r="CI391" s="466"/>
      <c r="CJ391" s="466"/>
      <c r="CK391" s="466"/>
      <c r="CL391" s="466"/>
      <c r="CM391" s="466"/>
      <c r="CN391" s="466"/>
      <c r="CO391" s="466"/>
      <c r="CP391" s="466"/>
      <c r="CQ391" s="466"/>
      <c r="CR391" s="466"/>
      <c r="CS391" s="466"/>
      <c r="CT391" s="466"/>
      <c r="CU391" s="466"/>
      <c r="CV391" s="466"/>
      <c r="CW391" s="466"/>
      <c r="CX391" s="466"/>
      <c r="CY391" s="466"/>
      <c r="CZ391" s="466"/>
      <c r="DA391" s="466"/>
      <c r="DB391" s="466"/>
      <c r="DC391" s="466"/>
      <c r="DD391" s="466"/>
      <c r="DE391" s="466"/>
      <c r="DF391" s="466"/>
      <c r="DG391" s="466"/>
      <c r="DH391" s="466"/>
      <c r="DI391" s="466"/>
      <c r="DJ391" s="466"/>
      <c r="DK391" s="466"/>
      <c r="DL391" s="466"/>
      <c r="DM391" s="466"/>
      <c r="DN391" s="466"/>
      <c r="DO391" s="466"/>
      <c r="DP391" s="466"/>
      <c r="DQ391" s="466"/>
      <c r="DR391" s="466"/>
      <c r="DS391" s="466"/>
      <c r="DT391" s="466"/>
      <c r="DU391" s="466"/>
      <c r="DV391" s="466"/>
      <c r="DW391" s="471"/>
      <c r="DX391" s="466"/>
      <c r="DY391" s="466"/>
      <c r="DZ391" s="466"/>
      <c r="EA391" s="466"/>
      <c r="EB391" s="466"/>
      <c r="EC391" s="466"/>
      <c r="ED391" s="466"/>
      <c r="EE391" s="466"/>
      <c r="EF391" s="466"/>
      <c r="EG391" s="466"/>
      <c r="EH391" s="466"/>
      <c r="EI391" s="466"/>
      <c r="EJ391" s="466"/>
      <c r="EK391" s="465"/>
      <c r="EL391" s="465"/>
      <c r="EM391" s="465"/>
      <c r="EN391" s="465"/>
      <c r="EO391" s="466"/>
      <c r="EP391" s="466"/>
      <c r="EQ391" s="466"/>
      <c r="ER391" s="465"/>
      <c r="ES391" s="465"/>
      <c r="ET391" s="465"/>
      <c r="EU391" s="465"/>
      <c r="EV391" s="465"/>
      <c r="EW391" s="467"/>
      <c r="EX391" s="467" t="s">
        <v>1401</v>
      </c>
      <c r="EY391" s="467">
        <v>0</v>
      </c>
      <c r="EZ391" s="467">
        <v>0</v>
      </c>
      <c r="FA391" s="467">
        <v>0</v>
      </c>
      <c r="FB391" s="469" t="s">
        <v>1402</v>
      </c>
      <c r="FC391" s="467">
        <v>100</v>
      </c>
      <c r="FD391" s="469" t="s">
        <v>2292</v>
      </c>
      <c r="FE391" s="467">
        <v>0</v>
      </c>
      <c r="FF391" s="469" t="s">
        <v>1404</v>
      </c>
      <c r="FG391" s="467">
        <v>0</v>
      </c>
      <c r="FH391" s="469" t="s">
        <v>1405</v>
      </c>
      <c r="FI391" s="467">
        <v>0</v>
      </c>
      <c r="FJ391" s="469" t="s">
        <v>1405</v>
      </c>
      <c r="FK391" s="467">
        <v>0</v>
      </c>
      <c r="FL391" s="472">
        <v>1</v>
      </c>
      <c r="FM391" s="473">
        <v>0</v>
      </c>
      <c r="FN391" s="473">
        <v>0</v>
      </c>
      <c r="FO391" s="473">
        <v>0</v>
      </c>
      <c r="FP391" s="473">
        <v>0</v>
      </c>
      <c r="FQ391" s="473">
        <v>0</v>
      </c>
      <c r="FR391" s="473">
        <v>0</v>
      </c>
      <c r="FS391" s="473">
        <v>0</v>
      </c>
      <c r="FT391" s="473">
        <v>0</v>
      </c>
      <c r="FU391" s="473">
        <v>0</v>
      </c>
      <c r="FV391" s="473">
        <v>90386.999999999985</v>
      </c>
      <c r="FW391" s="473">
        <v>0</v>
      </c>
      <c r="FX391" s="473">
        <v>0</v>
      </c>
      <c r="FY391" s="473">
        <v>0</v>
      </c>
      <c r="FZ391" s="473">
        <v>0</v>
      </c>
      <c r="GA391" s="473">
        <v>0</v>
      </c>
      <c r="GB391" s="473">
        <v>0</v>
      </c>
      <c r="GC391" s="473">
        <v>0</v>
      </c>
      <c r="GD391" s="473">
        <v>0</v>
      </c>
      <c r="GE391" s="473">
        <v>0</v>
      </c>
      <c r="GF391" s="473">
        <v>110505.99999999999</v>
      </c>
      <c r="GG391" s="473">
        <v>0</v>
      </c>
      <c r="GH391" s="473">
        <v>0</v>
      </c>
      <c r="GI391" s="473">
        <v>0</v>
      </c>
      <c r="GJ391" s="473">
        <v>0</v>
      </c>
      <c r="GK391" s="473">
        <v>0</v>
      </c>
      <c r="GL391" s="473">
        <v>0</v>
      </c>
      <c r="GM391" s="473">
        <v>0</v>
      </c>
      <c r="GN391" s="473">
        <v>0</v>
      </c>
      <c r="GO391" s="473">
        <v>0</v>
      </c>
      <c r="GP391" s="473">
        <v>0</v>
      </c>
      <c r="GQ391" s="473">
        <v>0</v>
      </c>
      <c r="GR391" s="473">
        <v>0</v>
      </c>
      <c r="GS391" s="473">
        <v>0</v>
      </c>
      <c r="GT391" s="473">
        <v>0</v>
      </c>
      <c r="GU391" s="473">
        <v>0</v>
      </c>
      <c r="GV391" s="473">
        <v>0</v>
      </c>
      <c r="GW391" s="473">
        <v>0</v>
      </c>
      <c r="GX391" s="473">
        <v>0</v>
      </c>
      <c r="GY391" s="473">
        <v>0</v>
      </c>
      <c r="GZ391" s="473">
        <v>0</v>
      </c>
      <c r="HA391" s="473">
        <v>0</v>
      </c>
      <c r="HB391" s="473">
        <v>0</v>
      </c>
      <c r="HC391" s="473">
        <v>0</v>
      </c>
      <c r="HD391" s="473">
        <v>0</v>
      </c>
      <c r="HE391" s="473">
        <v>0</v>
      </c>
      <c r="HF391" s="473">
        <v>0</v>
      </c>
      <c r="HG391" s="473">
        <v>0</v>
      </c>
      <c r="HH391" s="473">
        <v>0</v>
      </c>
      <c r="HI391" s="473">
        <v>0</v>
      </c>
      <c r="HJ391" s="473">
        <v>0</v>
      </c>
      <c r="HK391" s="473">
        <v>0</v>
      </c>
      <c r="HL391" s="473">
        <v>0</v>
      </c>
      <c r="HM391" s="473">
        <v>0</v>
      </c>
      <c r="HN391" s="473">
        <v>0</v>
      </c>
      <c r="HO391" s="473">
        <v>0</v>
      </c>
      <c r="HP391" s="473">
        <v>0</v>
      </c>
      <c r="HQ391" s="473">
        <v>0</v>
      </c>
      <c r="HR391" s="473">
        <v>0</v>
      </c>
      <c r="HS391" s="473">
        <v>0</v>
      </c>
      <c r="HT391" s="473">
        <v>0</v>
      </c>
      <c r="HU391" s="473">
        <v>0</v>
      </c>
      <c r="HV391" s="473">
        <v>0</v>
      </c>
      <c r="HW391" s="473">
        <v>0</v>
      </c>
      <c r="HX391" s="473">
        <v>0</v>
      </c>
      <c r="HY391" s="473">
        <v>0</v>
      </c>
      <c r="HZ391" s="473">
        <v>0</v>
      </c>
      <c r="IA391" s="473">
        <v>0</v>
      </c>
      <c r="IB391" s="473">
        <v>0</v>
      </c>
      <c r="IC391" s="473">
        <v>0</v>
      </c>
      <c r="ID391" s="473">
        <v>0</v>
      </c>
      <c r="IE391" s="473">
        <v>0</v>
      </c>
      <c r="IF391" s="473">
        <v>0</v>
      </c>
      <c r="IG391" s="473">
        <v>0</v>
      </c>
      <c r="IH391" s="473">
        <v>0</v>
      </c>
      <c r="II391" s="473">
        <v>0</v>
      </c>
      <c r="IJ391" s="473">
        <v>0</v>
      </c>
      <c r="IK391" s="473">
        <v>0</v>
      </c>
      <c r="IL391" s="473">
        <v>0</v>
      </c>
      <c r="IM391" s="473">
        <v>0</v>
      </c>
      <c r="IN391" s="473">
        <v>0</v>
      </c>
      <c r="IO391" s="473">
        <v>0</v>
      </c>
      <c r="IP391" s="473">
        <v>0</v>
      </c>
      <c r="IQ391" s="473">
        <v>0</v>
      </c>
      <c r="IR391" s="473">
        <v>0</v>
      </c>
      <c r="IS391" s="473">
        <v>0</v>
      </c>
      <c r="IT391" s="473">
        <v>0</v>
      </c>
      <c r="IU391" s="473">
        <v>0</v>
      </c>
      <c r="IV391" s="473">
        <v>0</v>
      </c>
      <c r="IW391" s="473">
        <v>0</v>
      </c>
      <c r="IX391" s="473">
        <v>0</v>
      </c>
      <c r="IY391" s="473">
        <v>0</v>
      </c>
      <c r="IZ391" s="473">
        <v>0</v>
      </c>
      <c r="JA391" s="473">
        <v>0</v>
      </c>
      <c r="JB391" s="473">
        <v>0</v>
      </c>
      <c r="JC391" s="473">
        <v>0</v>
      </c>
      <c r="JD391" s="473">
        <v>0</v>
      </c>
      <c r="JE391" s="473">
        <v>0</v>
      </c>
      <c r="JF391" s="473">
        <v>0</v>
      </c>
      <c r="JG391" s="473">
        <v>0</v>
      </c>
      <c r="JH391" s="473">
        <v>0</v>
      </c>
      <c r="JI391" s="467" t="s">
        <v>1406</v>
      </c>
      <c r="JJ391" s="467" t="s">
        <v>1406</v>
      </c>
      <c r="JK391" s="395"/>
      <c r="JL391" s="395"/>
      <c r="JM391" s="395"/>
      <c r="JN391" s="395"/>
      <c r="JO391" s="395"/>
      <c r="JP391" s="395"/>
      <c r="JQ391" s="395"/>
      <c r="JR391" s="395"/>
      <c r="JS391" s="395"/>
      <c r="JT391" s="395"/>
      <c r="JU391" s="395"/>
      <c r="JV391" s="395"/>
      <c r="JW391" s="395"/>
      <c r="JX391" s="395"/>
      <c r="JY391" s="395"/>
      <c r="JZ391" s="395"/>
      <c r="KA391" s="395"/>
      <c r="KB391" s="395"/>
      <c r="KC391" s="395"/>
      <c r="KD391" s="395"/>
      <c r="KE391" s="395"/>
      <c r="KF391" s="395"/>
      <c r="KG391" s="395"/>
      <c r="KH391" s="395"/>
      <c r="KI391" s="395"/>
      <c r="KJ391" s="395"/>
      <c r="KK391" s="395"/>
      <c r="KL391" s="395"/>
      <c r="KM391" s="395"/>
      <c r="KN391" s="395"/>
      <c r="KO391" s="395"/>
      <c r="KP391" s="395"/>
      <c r="KQ391" s="395"/>
      <c r="KR391" s="395"/>
      <c r="KS391" s="395"/>
      <c r="KT391" s="395"/>
      <c r="KU391" s="395"/>
      <c r="KV391" s="395"/>
      <c r="KW391" s="395"/>
      <c r="KX391" s="395"/>
      <c r="KY391" s="395"/>
      <c r="KZ391" s="395"/>
      <c r="LA391" s="395"/>
      <c r="LB391" s="395"/>
      <c r="LC391" s="395"/>
      <c r="LD391" s="395"/>
      <c r="LE391" s="395"/>
      <c r="LF391" s="395"/>
      <c r="LG391" s="395"/>
      <c r="LH391" s="395"/>
      <c r="LI391" s="395"/>
      <c r="LJ391" s="395"/>
      <c r="LK391" s="395"/>
      <c r="LL391" s="395"/>
      <c r="LM391" s="395"/>
      <c r="LN391" s="395"/>
      <c r="LO391" s="395"/>
      <c r="LP391" s="395"/>
      <c r="LQ391" s="395"/>
      <c r="LR391" s="395"/>
      <c r="LS391" s="395"/>
      <c r="LT391" s="395"/>
      <c r="LU391" s="395"/>
      <c r="LV391" s="395"/>
      <c r="LW391" s="395"/>
      <c r="LX391" s="395"/>
      <c r="LY391" s="395"/>
      <c r="LZ391" s="395"/>
      <c r="MA391" s="395"/>
      <c r="MB391" s="395"/>
      <c r="MC391" s="395"/>
      <c r="MD391" s="395"/>
      <c r="ME391" s="395"/>
      <c r="MF391" s="395"/>
      <c r="MG391" s="395"/>
      <c r="MH391" s="395"/>
      <c r="MI391" s="395"/>
      <c r="MJ391" s="395"/>
      <c r="MK391" s="395"/>
      <c r="ML391" s="395"/>
      <c r="MM391" s="395"/>
      <c r="MN391" s="395"/>
      <c r="MO391" s="395"/>
      <c r="MP391" s="395"/>
      <c r="MQ391" s="395"/>
      <c r="MR391" s="395"/>
      <c r="MS391" s="395"/>
      <c r="MT391" s="395"/>
      <c r="MU391" s="395"/>
      <c r="MV391" s="395"/>
      <c r="MW391" s="395"/>
      <c r="MX391" s="395"/>
      <c r="MY391" s="395"/>
      <c r="MZ391" s="395"/>
      <c r="NA391" s="395"/>
      <c r="NB391" s="395"/>
      <c r="NC391" s="395"/>
      <c r="ND391" s="395"/>
      <c r="NE391" s="395"/>
      <c r="NF391" s="395"/>
      <c r="NG391" s="489"/>
      <c r="NH391" s="475">
        <v>2.0305296178622934</v>
      </c>
      <c r="NI391" s="475">
        <v>7.826473359088423</v>
      </c>
      <c r="NJ391" s="475">
        <v>2.2663398288075953</v>
      </c>
      <c r="NK391" s="475">
        <v>1965.3099398216782</v>
      </c>
      <c r="NL391" s="475">
        <v>5.5446899648067269</v>
      </c>
      <c r="NM391" s="475">
        <v>6.137999999999999E-2</v>
      </c>
      <c r="NN391" s="475">
        <v>0.17646699999999996</v>
      </c>
      <c r="NO391" s="475">
        <v>1.7901999999999998E-2</v>
      </c>
      <c r="NP391" s="475">
        <v>1.1224169970321579E-2</v>
      </c>
      <c r="NQ391" s="475">
        <v>0.17769921599581676</v>
      </c>
      <c r="NR391" s="475">
        <v>0.20861430348595303</v>
      </c>
      <c r="NS391" s="475">
        <v>0</v>
      </c>
      <c r="NT391" s="475">
        <v>4.4374491347833525</v>
      </c>
      <c r="NU391" s="475">
        <v>1.6611057785974933E-2</v>
      </c>
      <c r="NV391" s="475">
        <v>0</v>
      </c>
      <c r="NW391" s="475">
        <v>9.0888704523569716E-2</v>
      </c>
      <c r="NX391" s="475">
        <v>0</v>
      </c>
      <c r="NY391" s="475">
        <v>0</v>
      </c>
      <c r="NZ391" s="475">
        <v>0.34776160829141711</v>
      </c>
      <c r="OA391" s="475">
        <v>2.0339990069880222E-2</v>
      </c>
      <c r="OB391" s="475">
        <v>0.19000000000000011</v>
      </c>
      <c r="OC391" s="475">
        <v>0.3214854740280656</v>
      </c>
      <c r="OD391" s="475">
        <v>1.0931380299265517E-13</v>
      </c>
      <c r="OE391" s="475">
        <v>8.8054279331118442E-13</v>
      </c>
      <c r="OF391" s="475">
        <v>0.11999999880790704</v>
      </c>
      <c r="OG391" s="475">
        <v>8.0047371983528168E-2</v>
      </c>
      <c r="OH391" s="475">
        <v>0.3384738892814747</v>
      </c>
      <c r="OI391" s="475">
        <v>0.12</v>
      </c>
      <c r="OJ391" s="475">
        <v>5.1836999999999994E-2</v>
      </c>
      <c r="OK391" s="475">
        <v>6.5391578999999991E-2</v>
      </c>
      <c r="OL391" s="475">
        <v>0.69581846186564189</v>
      </c>
      <c r="OM391" s="475" t="s">
        <v>1395</v>
      </c>
      <c r="ON391" s="475">
        <v>1</v>
      </c>
      <c r="OO391" s="475">
        <v>380</v>
      </c>
      <c r="OP391" s="490"/>
      <c r="OQ391" s="491" t="s">
        <v>1395</v>
      </c>
      <c r="OR391" s="478" t="s">
        <v>1395</v>
      </c>
      <c r="OS391" s="479">
        <v>461756.99999999994</v>
      </c>
      <c r="OT391" s="479">
        <v>2040</v>
      </c>
      <c r="OU391" s="479" t="s">
        <v>1395</v>
      </c>
      <c r="OV391" s="479" t="s">
        <v>1395</v>
      </c>
      <c r="OW391" s="479">
        <v>0</v>
      </c>
      <c r="OX391" s="479">
        <v>1</v>
      </c>
      <c r="OY391" s="480">
        <v>1</v>
      </c>
      <c r="OZ391" s="480">
        <v>0.68475645126279561</v>
      </c>
      <c r="PA391" s="481"/>
      <c r="PB391" s="482">
        <v>2.0305296178622934</v>
      </c>
      <c r="PC391" s="483"/>
      <c r="PD391" s="478">
        <v>44.488718950919008</v>
      </c>
      <c r="PE391" s="479">
        <v>1.5317448301216605E-10</v>
      </c>
      <c r="PF391" s="479">
        <v>55.923882012588841</v>
      </c>
      <c r="PG391" s="480">
        <v>2.0305296178622934</v>
      </c>
      <c r="PH391" s="483"/>
      <c r="PI391" s="478">
        <v>2.0305296178622934</v>
      </c>
      <c r="PJ391" s="479">
        <v>197325</v>
      </c>
      <c r="PK391" s="479">
        <v>250</v>
      </c>
      <c r="PL391" s="479">
        <v>-2.5472203296806217E-2</v>
      </c>
      <c r="PM391" s="484">
        <v>36</v>
      </c>
      <c r="PN391" s="479">
        <v>3492</v>
      </c>
      <c r="PO391" s="485">
        <v>2037</v>
      </c>
      <c r="PP391" s="479">
        <v>33</v>
      </c>
      <c r="PQ391" s="479">
        <v>0</v>
      </c>
      <c r="PR391" s="486" t="s">
        <v>2380</v>
      </c>
      <c r="PS391" s="486" t="s">
        <v>1657</v>
      </c>
      <c r="PT391" s="479">
        <v>1</v>
      </c>
      <c r="PU391" s="487" t="s">
        <v>2379</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row>
    <row r="392" spans="1:457" x14ac:dyDescent="0.35">
      <c r="A392" s="459" t="s">
        <v>2381</v>
      </c>
      <c r="B392" s="460">
        <v>2.0050574145654871</v>
      </c>
      <c r="C392" s="488">
        <f>NPV(About!A$94,'H2 Data'!AE$2:BH$2)/30*AB392+B392</f>
        <v>2.0050574145654871</v>
      </c>
      <c r="D392" s="462" t="s">
        <v>1592</v>
      </c>
      <c r="E392" s="463" t="s">
        <v>2381</v>
      </c>
      <c r="F392" s="463" t="s">
        <v>1391</v>
      </c>
      <c r="G392" s="463" t="s">
        <v>1392</v>
      </c>
      <c r="H392" s="463" t="s">
        <v>2290</v>
      </c>
      <c r="I392" s="463" t="s">
        <v>2232</v>
      </c>
      <c r="J392" s="464">
        <v>2041</v>
      </c>
      <c r="K392" s="465">
        <v>265</v>
      </c>
      <c r="L392" s="466">
        <v>0.44</v>
      </c>
      <c r="M392" s="466">
        <v>2.3300000000000001E-2</v>
      </c>
      <c r="N392" s="466">
        <v>0.25</v>
      </c>
      <c r="O392" s="471">
        <v>0.12</v>
      </c>
      <c r="P392" s="465">
        <v>1</v>
      </c>
      <c r="Q392" s="465">
        <v>2</v>
      </c>
      <c r="R392" s="465">
        <v>30</v>
      </c>
      <c r="S392" s="467" t="s">
        <v>1395</v>
      </c>
      <c r="T392" s="468">
        <v>17336</v>
      </c>
      <c r="U392" s="468">
        <v>170884</v>
      </c>
      <c r="V392" s="468">
        <v>59438.000000000007</v>
      </c>
      <c r="W392" s="468">
        <v>4953</v>
      </c>
      <c r="X392" s="465">
        <v>0</v>
      </c>
      <c r="Y392" s="469" t="s">
        <v>2349</v>
      </c>
      <c r="Z392" s="470">
        <v>21.57</v>
      </c>
      <c r="AA392" s="469" t="s">
        <v>1397</v>
      </c>
      <c r="AB392" s="465">
        <v>0</v>
      </c>
      <c r="AC392" s="466">
        <v>0</v>
      </c>
      <c r="AD392" s="466">
        <v>0.7</v>
      </c>
      <c r="AE392" s="466">
        <v>0.7</v>
      </c>
      <c r="AF392" s="467" t="s">
        <v>1398</v>
      </c>
      <c r="AG392" s="465">
        <v>516.72</v>
      </c>
      <c r="AH392" s="465">
        <v>516.72</v>
      </c>
      <c r="AI392" s="465">
        <v>516.72</v>
      </c>
      <c r="AJ392" s="465">
        <v>30</v>
      </c>
      <c r="AK392" s="469" t="s">
        <v>1399</v>
      </c>
      <c r="AL392" s="466">
        <v>0.91</v>
      </c>
      <c r="AM392" s="466">
        <v>0.01</v>
      </c>
      <c r="AN392" s="469" t="s">
        <v>1400</v>
      </c>
      <c r="AO392" s="466"/>
      <c r="AP392" s="466"/>
      <c r="AQ392" s="466"/>
      <c r="AR392" s="466"/>
      <c r="AS392" s="466"/>
      <c r="AT392" s="466"/>
      <c r="AU392" s="466"/>
      <c r="AV392" s="466"/>
      <c r="AW392" s="466"/>
      <c r="AX392" s="466"/>
      <c r="AY392" s="466"/>
      <c r="AZ392" s="466"/>
      <c r="BA392" s="466"/>
      <c r="BB392" s="466"/>
      <c r="BC392" s="466"/>
      <c r="BD392" s="466"/>
      <c r="BE392" s="466"/>
      <c r="BF392" s="466"/>
      <c r="BG392" s="466"/>
      <c r="BH392" s="466"/>
      <c r="BI392" s="466"/>
      <c r="BJ392" s="466"/>
      <c r="BK392" s="466"/>
      <c r="BL392" s="466"/>
      <c r="BM392" s="466"/>
      <c r="BN392" s="466"/>
      <c r="BO392" s="466"/>
      <c r="BP392" s="466"/>
      <c r="BQ392" s="466"/>
      <c r="BR392" s="466"/>
      <c r="BS392" s="466"/>
      <c r="BT392" s="466"/>
      <c r="BU392" s="466"/>
      <c r="BV392" s="466"/>
      <c r="BW392" s="466"/>
      <c r="BX392" s="466"/>
      <c r="BY392" s="466"/>
      <c r="BZ392" s="466"/>
      <c r="CA392" s="466"/>
      <c r="CB392" s="466"/>
      <c r="CC392" s="466"/>
      <c r="CD392" s="466"/>
      <c r="CE392" s="466"/>
      <c r="CF392" s="466"/>
      <c r="CG392" s="466"/>
      <c r="CH392" s="466"/>
      <c r="CI392" s="466"/>
      <c r="CJ392" s="466"/>
      <c r="CK392" s="466"/>
      <c r="CL392" s="466"/>
      <c r="CM392" s="466"/>
      <c r="CN392" s="466"/>
      <c r="CO392" s="466"/>
      <c r="CP392" s="466"/>
      <c r="CQ392" s="466"/>
      <c r="CR392" s="466"/>
      <c r="CS392" s="466"/>
      <c r="CT392" s="466"/>
      <c r="CU392" s="466"/>
      <c r="CV392" s="466"/>
      <c r="CW392" s="466"/>
      <c r="CX392" s="466"/>
      <c r="CY392" s="466"/>
      <c r="CZ392" s="466"/>
      <c r="DA392" s="466"/>
      <c r="DB392" s="466"/>
      <c r="DC392" s="466"/>
      <c r="DD392" s="466"/>
      <c r="DE392" s="466"/>
      <c r="DF392" s="466"/>
      <c r="DG392" s="466"/>
      <c r="DH392" s="466"/>
      <c r="DI392" s="466"/>
      <c r="DJ392" s="466"/>
      <c r="DK392" s="466"/>
      <c r="DL392" s="466"/>
      <c r="DM392" s="466"/>
      <c r="DN392" s="466"/>
      <c r="DO392" s="466"/>
      <c r="DP392" s="466"/>
      <c r="DQ392" s="466"/>
      <c r="DR392" s="466"/>
      <c r="DS392" s="466"/>
      <c r="DT392" s="466"/>
      <c r="DU392" s="466"/>
      <c r="DV392" s="466"/>
      <c r="DW392" s="471"/>
      <c r="DX392" s="466"/>
      <c r="DY392" s="466"/>
      <c r="DZ392" s="466"/>
      <c r="EA392" s="466"/>
      <c r="EB392" s="466"/>
      <c r="EC392" s="466"/>
      <c r="ED392" s="466"/>
      <c r="EE392" s="466"/>
      <c r="EF392" s="466"/>
      <c r="EG392" s="466"/>
      <c r="EH392" s="466"/>
      <c r="EI392" s="466"/>
      <c r="EJ392" s="466"/>
      <c r="EK392" s="465"/>
      <c r="EL392" s="465"/>
      <c r="EM392" s="465"/>
      <c r="EN392" s="465"/>
      <c r="EO392" s="466"/>
      <c r="EP392" s="466"/>
      <c r="EQ392" s="466"/>
      <c r="ER392" s="465"/>
      <c r="ES392" s="465"/>
      <c r="ET392" s="465"/>
      <c r="EU392" s="465"/>
      <c r="EV392" s="465"/>
      <c r="EW392" s="467"/>
      <c r="EX392" s="467" t="s">
        <v>1401</v>
      </c>
      <c r="EY392" s="467">
        <v>0</v>
      </c>
      <c r="EZ392" s="467">
        <v>0</v>
      </c>
      <c r="FA392" s="467">
        <v>0</v>
      </c>
      <c r="FB392" s="469" t="s">
        <v>1402</v>
      </c>
      <c r="FC392" s="467">
        <v>100</v>
      </c>
      <c r="FD392" s="469" t="s">
        <v>2292</v>
      </c>
      <c r="FE392" s="467">
        <v>0</v>
      </c>
      <c r="FF392" s="469" t="s">
        <v>1404</v>
      </c>
      <c r="FG392" s="467">
        <v>0</v>
      </c>
      <c r="FH392" s="469" t="s">
        <v>1405</v>
      </c>
      <c r="FI392" s="467">
        <v>0</v>
      </c>
      <c r="FJ392" s="469" t="s">
        <v>1405</v>
      </c>
      <c r="FK392" s="467">
        <v>0</v>
      </c>
      <c r="FL392" s="472">
        <v>1</v>
      </c>
      <c r="FM392" s="473">
        <v>0</v>
      </c>
      <c r="FN392" s="473">
        <v>0</v>
      </c>
      <c r="FO392" s="473">
        <v>0</v>
      </c>
      <c r="FP392" s="473">
        <v>0</v>
      </c>
      <c r="FQ392" s="473">
        <v>0</v>
      </c>
      <c r="FR392" s="473">
        <v>0</v>
      </c>
      <c r="FS392" s="473">
        <v>0</v>
      </c>
      <c r="FT392" s="473">
        <v>0</v>
      </c>
      <c r="FU392" s="473">
        <v>0</v>
      </c>
      <c r="FV392" s="473">
        <v>92222</v>
      </c>
      <c r="FW392" s="473">
        <v>0</v>
      </c>
      <c r="FX392" s="473">
        <v>0</v>
      </c>
      <c r="FY392" s="473">
        <v>0</v>
      </c>
      <c r="FZ392" s="473">
        <v>0</v>
      </c>
      <c r="GA392" s="473">
        <v>0</v>
      </c>
      <c r="GB392" s="473">
        <v>0</v>
      </c>
      <c r="GC392" s="473">
        <v>0</v>
      </c>
      <c r="GD392" s="473">
        <v>0</v>
      </c>
      <c r="GE392" s="473">
        <v>0</v>
      </c>
      <c r="GF392" s="473">
        <v>112749.00000000001</v>
      </c>
      <c r="GG392" s="473">
        <v>0</v>
      </c>
      <c r="GH392" s="473">
        <v>0</v>
      </c>
      <c r="GI392" s="473">
        <v>0</v>
      </c>
      <c r="GJ392" s="473">
        <v>0</v>
      </c>
      <c r="GK392" s="473">
        <v>0</v>
      </c>
      <c r="GL392" s="473">
        <v>0</v>
      </c>
      <c r="GM392" s="473">
        <v>0</v>
      </c>
      <c r="GN392" s="473">
        <v>0</v>
      </c>
      <c r="GO392" s="473">
        <v>0</v>
      </c>
      <c r="GP392" s="473">
        <v>0</v>
      </c>
      <c r="GQ392" s="473">
        <v>0</v>
      </c>
      <c r="GR392" s="473">
        <v>0</v>
      </c>
      <c r="GS392" s="473">
        <v>0</v>
      </c>
      <c r="GT392" s="473">
        <v>0</v>
      </c>
      <c r="GU392" s="473">
        <v>0</v>
      </c>
      <c r="GV392" s="473">
        <v>0</v>
      </c>
      <c r="GW392" s="473">
        <v>0</v>
      </c>
      <c r="GX392" s="473">
        <v>0</v>
      </c>
      <c r="GY392" s="473">
        <v>0</v>
      </c>
      <c r="GZ392" s="473">
        <v>0</v>
      </c>
      <c r="HA392" s="473">
        <v>0</v>
      </c>
      <c r="HB392" s="473">
        <v>0</v>
      </c>
      <c r="HC392" s="473">
        <v>0</v>
      </c>
      <c r="HD392" s="473">
        <v>0</v>
      </c>
      <c r="HE392" s="473">
        <v>0</v>
      </c>
      <c r="HF392" s="473">
        <v>0</v>
      </c>
      <c r="HG392" s="473">
        <v>0</v>
      </c>
      <c r="HH392" s="473">
        <v>0</v>
      </c>
      <c r="HI392" s="473">
        <v>0</v>
      </c>
      <c r="HJ392" s="473">
        <v>0</v>
      </c>
      <c r="HK392" s="473">
        <v>0</v>
      </c>
      <c r="HL392" s="473">
        <v>0</v>
      </c>
      <c r="HM392" s="473">
        <v>0</v>
      </c>
      <c r="HN392" s="473">
        <v>0</v>
      </c>
      <c r="HO392" s="473">
        <v>0</v>
      </c>
      <c r="HP392" s="473">
        <v>0</v>
      </c>
      <c r="HQ392" s="473">
        <v>0</v>
      </c>
      <c r="HR392" s="473">
        <v>0</v>
      </c>
      <c r="HS392" s="473">
        <v>0</v>
      </c>
      <c r="HT392" s="473">
        <v>0</v>
      </c>
      <c r="HU392" s="473">
        <v>0</v>
      </c>
      <c r="HV392" s="473">
        <v>0</v>
      </c>
      <c r="HW392" s="473">
        <v>0</v>
      </c>
      <c r="HX392" s="473">
        <v>0</v>
      </c>
      <c r="HY392" s="473">
        <v>0</v>
      </c>
      <c r="HZ392" s="473">
        <v>0</v>
      </c>
      <c r="IA392" s="473">
        <v>0</v>
      </c>
      <c r="IB392" s="473">
        <v>0</v>
      </c>
      <c r="IC392" s="473">
        <v>0</v>
      </c>
      <c r="ID392" s="473">
        <v>0</v>
      </c>
      <c r="IE392" s="473">
        <v>0</v>
      </c>
      <c r="IF392" s="473">
        <v>0</v>
      </c>
      <c r="IG392" s="473">
        <v>0</v>
      </c>
      <c r="IH392" s="473">
        <v>0</v>
      </c>
      <c r="II392" s="473">
        <v>0</v>
      </c>
      <c r="IJ392" s="473">
        <v>0</v>
      </c>
      <c r="IK392" s="473">
        <v>0</v>
      </c>
      <c r="IL392" s="473">
        <v>0</v>
      </c>
      <c r="IM392" s="473">
        <v>0</v>
      </c>
      <c r="IN392" s="473">
        <v>0</v>
      </c>
      <c r="IO392" s="473">
        <v>0</v>
      </c>
      <c r="IP392" s="473">
        <v>0</v>
      </c>
      <c r="IQ392" s="473">
        <v>0</v>
      </c>
      <c r="IR392" s="473">
        <v>0</v>
      </c>
      <c r="IS392" s="473">
        <v>0</v>
      </c>
      <c r="IT392" s="473">
        <v>0</v>
      </c>
      <c r="IU392" s="473">
        <v>0</v>
      </c>
      <c r="IV392" s="473">
        <v>0</v>
      </c>
      <c r="IW392" s="473">
        <v>0</v>
      </c>
      <c r="IX392" s="473">
        <v>0</v>
      </c>
      <c r="IY392" s="473">
        <v>0</v>
      </c>
      <c r="IZ392" s="473">
        <v>0</v>
      </c>
      <c r="JA392" s="473">
        <v>0</v>
      </c>
      <c r="JB392" s="473">
        <v>0</v>
      </c>
      <c r="JC392" s="473">
        <v>0</v>
      </c>
      <c r="JD392" s="473">
        <v>0</v>
      </c>
      <c r="JE392" s="473">
        <v>0</v>
      </c>
      <c r="JF392" s="473">
        <v>0</v>
      </c>
      <c r="JG392" s="473">
        <v>0</v>
      </c>
      <c r="JH392" s="473">
        <v>0</v>
      </c>
      <c r="JI392" s="467" t="s">
        <v>1406</v>
      </c>
      <c r="JJ392" s="467" t="s">
        <v>1406</v>
      </c>
      <c r="JK392" s="395"/>
      <c r="JL392" s="395"/>
      <c r="JM392" s="395"/>
      <c r="JN392" s="395"/>
      <c r="JO392" s="395"/>
      <c r="JP392" s="395"/>
      <c r="JQ392" s="395"/>
      <c r="JR392" s="395"/>
      <c r="JS392" s="395"/>
      <c r="JT392" s="395"/>
      <c r="JU392" s="395"/>
      <c r="JV392" s="395"/>
      <c r="JW392" s="395"/>
      <c r="JX392" s="395"/>
      <c r="JY392" s="395"/>
      <c r="JZ392" s="395"/>
      <c r="KA392" s="395"/>
      <c r="KB392" s="395"/>
      <c r="KC392" s="395"/>
      <c r="KD392" s="395"/>
      <c r="KE392" s="395"/>
      <c r="KF392" s="395"/>
      <c r="KG392" s="395"/>
      <c r="KH392" s="395"/>
      <c r="KI392" s="395"/>
      <c r="KJ392" s="395"/>
      <c r="KK392" s="395"/>
      <c r="KL392" s="395"/>
      <c r="KM392" s="395"/>
      <c r="KN392" s="395"/>
      <c r="KO392" s="395"/>
      <c r="KP392" s="395"/>
      <c r="KQ392" s="395"/>
      <c r="KR392" s="395"/>
      <c r="KS392" s="395"/>
      <c r="KT392" s="395"/>
      <c r="KU392" s="395"/>
      <c r="KV392" s="395"/>
      <c r="KW392" s="395"/>
      <c r="KX392" s="395"/>
      <c r="KY392" s="395"/>
      <c r="KZ392" s="395"/>
      <c r="LA392" s="395"/>
      <c r="LB392" s="395"/>
      <c r="LC392" s="395"/>
      <c r="LD392" s="395"/>
      <c r="LE392" s="395"/>
      <c r="LF392" s="395"/>
      <c r="LG392" s="395"/>
      <c r="LH392" s="395"/>
      <c r="LI392" s="395"/>
      <c r="LJ392" s="395"/>
      <c r="LK392" s="395"/>
      <c r="LL392" s="395"/>
      <c r="LM392" s="395"/>
      <c r="LN392" s="395"/>
      <c r="LO392" s="395"/>
      <c r="LP392" s="395"/>
      <c r="LQ392" s="395"/>
      <c r="LR392" s="395"/>
      <c r="LS392" s="395"/>
      <c r="LT392" s="395"/>
      <c r="LU392" s="395"/>
      <c r="LV392" s="395"/>
      <c r="LW392" s="395"/>
      <c r="LX392" s="395"/>
      <c r="LY392" s="395"/>
      <c r="LZ392" s="395"/>
      <c r="MA392" s="395"/>
      <c r="MB392" s="395"/>
      <c r="MC392" s="395"/>
      <c r="MD392" s="395"/>
      <c r="ME392" s="395"/>
      <c r="MF392" s="395"/>
      <c r="MG392" s="395"/>
      <c r="MH392" s="395"/>
      <c r="MI392" s="395"/>
      <c r="MJ392" s="395"/>
      <c r="MK392" s="395"/>
      <c r="ML392" s="395"/>
      <c r="MM392" s="395"/>
      <c r="MN392" s="395"/>
      <c r="MO392" s="395"/>
      <c r="MP392" s="395"/>
      <c r="MQ392" s="395"/>
      <c r="MR392" s="395"/>
      <c r="MS392" s="395"/>
      <c r="MT392" s="395"/>
      <c r="MU392" s="395"/>
      <c r="MV392" s="395"/>
      <c r="MW392" s="395"/>
      <c r="MX392" s="395"/>
      <c r="MY392" s="395"/>
      <c r="MZ392" s="395"/>
      <c r="NA392" s="395"/>
      <c r="NB392" s="395"/>
      <c r="NC392" s="395"/>
      <c r="ND392" s="395"/>
      <c r="NE392" s="395"/>
      <c r="NF392" s="395"/>
      <c r="NG392" s="489"/>
      <c r="NH392" s="475">
        <v>2.0050574145654871</v>
      </c>
      <c r="NI392" s="475">
        <v>7.7282932987012138</v>
      </c>
      <c r="NJ392" s="475">
        <v>2.2523864953666015</v>
      </c>
      <c r="NK392" s="475">
        <v>1970.5972162648704</v>
      </c>
      <c r="NL392" s="475">
        <v>5.4960010474747811</v>
      </c>
      <c r="NM392" s="475">
        <v>5.9438000000000005E-2</v>
      </c>
      <c r="NN392" s="475">
        <v>0.17088400000000001</v>
      </c>
      <c r="NO392" s="475">
        <v>1.7336000000000001E-2</v>
      </c>
      <c r="NP392" s="475">
        <v>1.0834070290391667E-2</v>
      </c>
      <c r="NQ392" s="475">
        <v>0.17143548344475662</v>
      </c>
      <c r="NR392" s="475">
        <v>0.20200716271874469</v>
      </c>
      <c r="NS392" s="475">
        <v>0</v>
      </c>
      <c r="NT392" s="475">
        <v>4.4215517991472089</v>
      </c>
      <c r="NU392" s="475">
        <v>1.6994758574803055E-2</v>
      </c>
      <c r="NV392" s="475">
        <v>0</v>
      </c>
      <c r="NW392" s="475">
        <v>8.8389129281960604E-2</v>
      </c>
      <c r="NX392" s="475">
        <v>0</v>
      </c>
      <c r="NY392" s="475">
        <v>0</v>
      </c>
      <c r="NZ392" s="475">
        <v>0.33843177372652233</v>
      </c>
      <c r="OA392" s="475">
        <v>2.0340001308620449E-2</v>
      </c>
      <c r="OB392" s="475">
        <v>0.19000000000000011</v>
      </c>
      <c r="OC392" s="475">
        <v>0.31196559370962873</v>
      </c>
      <c r="OD392" s="475">
        <v>1.6702176050315979E-14</v>
      </c>
      <c r="OE392" s="475">
        <v>1.3453910074566307E-13</v>
      </c>
      <c r="OF392" s="475">
        <v>0.11999999880790704</v>
      </c>
      <c r="OG392" s="475">
        <v>8.0092713236808791E-2</v>
      </c>
      <c r="OH392" s="475">
        <v>0.33892487980216268</v>
      </c>
      <c r="OI392" s="475">
        <v>0.12</v>
      </c>
      <c r="OJ392" s="475">
        <v>5.1672000000000003E-2</v>
      </c>
      <c r="OK392" s="475">
        <v>6.5298023999999996E-2</v>
      </c>
      <c r="OL392" s="475">
        <v>0.68194728724448805</v>
      </c>
      <c r="OM392" s="475" t="s">
        <v>1395</v>
      </c>
      <c r="ON392" s="475">
        <v>1</v>
      </c>
      <c r="OO392" s="475">
        <v>381</v>
      </c>
      <c r="OP392" s="490"/>
      <c r="OQ392" s="491" t="s">
        <v>1395</v>
      </c>
      <c r="OR392" s="478" t="s">
        <v>1395</v>
      </c>
      <c r="OS392" s="479">
        <v>457582</v>
      </c>
      <c r="OT392" s="479">
        <v>2041</v>
      </c>
      <c r="OU392" s="479" t="s">
        <v>1395</v>
      </c>
      <c r="OV392" s="479" t="s">
        <v>1395</v>
      </c>
      <c r="OW392" s="479">
        <v>0</v>
      </c>
      <c r="OX392" s="479">
        <v>1</v>
      </c>
      <c r="OY392" s="480">
        <v>1</v>
      </c>
      <c r="OZ392" s="480">
        <v>0.67110614672417912</v>
      </c>
      <c r="PA392" s="481"/>
      <c r="PB392" s="482">
        <v>2.0050574145654871</v>
      </c>
      <c r="PC392" s="483"/>
      <c r="PD392" s="478">
        <v>44.755770835064787</v>
      </c>
      <c r="PE392" s="479">
        <v>2.431337231718172E-11</v>
      </c>
      <c r="PF392" s="479">
        <v>56.37718394113282</v>
      </c>
      <c r="PG392" s="480">
        <v>2.0050574145654871</v>
      </c>
      <c r="PH392" s="483"/>
      <c r="PI392" s="478">
        <v>2.0050574145654871</v>
      </c>
      <c r="PJ392" s="479">
        <v>197590</v>
      </c>
      <c r="PK392" s="479">
        <v>265</v>
      </c>
      <c r="PL392" s="479">
        <v>-2.701739050191132E-2</v>
      </c>
      <c r="PM392" s="484">
        <v>36</v>
      </c>
      <c r="PN392" s="479">
        <v>3456</v>
      </c>
      <c r="PO392" s="485">
        <v>2038</v>
      </c>
      <c r="PP392" s="479">
        <v>33</v>
      </c>
      <c r="PQ392" s="479">
        <v>0</v>
      </c>
      <c r="PR392" s="486" t="s">
        <v>2382</v>
      </c>
      <c r="PS392" s="486" t="s">
        <v>1657</v>
      </c>
      <c r="PT392" s="479">
        <v>1</v>
      </c>
      <c r="PU392" s="487" t="s">
        <v>2381</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row>
    <row r="393" spans="1:457" x14ac:dyDescent="0.35">
      <c r="A393" s="459" t="s">
        <v>2383</v>
      </c>
      <c r="B393" s="460">
        <v>1.9780400240635758</v>
      </c>
      <c r="C393" s="488">
        <f>NPV(About!A$94,'H2 Data'!AE$2:BH$2)/30*AB393+B393</f>
        <v>1.9780400240635758</v>
      </c>
      <c r="D393" s="462" t="s">
        <v>1592</v>
      </c>
      <c r="E393" s="463" t="s">
        <v>2383</v>
      </c>
      <c r="F393" s="463" t="s">
        <v>1391</v>
      </c>
      <c r="G393" s="463" t="s">
        <v>1392</v>
      </c>
      <c r="H393" s="463" t="s">
        <v>2290</v>
      </c>
      <c r="I393" s="463" t="s">
        <v>2232</v>
      </c>
      <c r="J393" s="464">
        <v>2042</v>
      </c>
      <c r="K393" s="465">
        <v>280</v>
      </c>
      <c r="L393" s="466">
        <v>0.45</v>
      </c>
      <c r="M393" s="466">
        <v>2.3300000000000001E-2</v>
      </c>
      <c r="N393" s="466">
        <v>0.25</v>
      </c>
      <c r="O393" s="471">
        <v>0.12</v>
      </c>
      <c r="P393" s="465">
        <v>1</v>
      </c>
      <c r="Q393" s="465">
        <v>2</v>
      </c>
      <c r="R393" s="465">
        <v>30</v>
      </c>
      <c r="S393" s="467" t="s">
        <v>1395</v>
      </c>
      <c r="T393" s="468">
        <v>16933</v>
      </c>
      <c r="U393" s="468">
        <v>166910.99999999997</v>
      </c>
      <c r="V393" s="468">
        <v>58055.999999999993</v>
      </c>
      <c r="W393" s="468">
        <v>4837.9999999999991</v>
      </c>
      <c r="X393" s="465">
        <v>0</v>
      </c>
      <c r="Y393" s="469" t="s">
        <v>2349</v>
      </c>
      <c r="Z393" s="470">
        <v>21.65</v>
      </c>
      <c r="AA393" s="469" t="s">
        <v>1397</v>
      </c>
      <c r="AB393" s="465">
        <v>0</v>
      </c>
      <c r="AC393" s="466">
        <v>0</v>
      </c>
      <c r="AD393" s="466">
        <v>0.7</v>
      </c>
      <c r="AE393" s="466">
        <v>0.7</v>
      </c>
      <c r="AF393" s="467" t="s">
        <v>1398</v>
      </c>
      <c r="AG393" s="465">
        <v>515.16</v>
      </c>
      <c r="AH393" s="465">
        <v>515.16</v>
      </c>
      <c r="AI393" s="465">
        <v>515.16</v>
      </c>
      <c r="AJ393" s="465">
        <v>30</v>
      </c>
      <c r="AK393" s="469" t="s">
        <v>1399</v>
      </c>
      <c r="AL393" s="466">
        <v>0.91</v>
      </c>
      <c r="AM393" s="466">
        <v>0.01</v>
      </c>
      <c r="AN393" s="469" t="s">
        <v>1400</v>
      </c>
      <c r="AO393" s="466"/>
      <c r="AP393" s="466"/>
      <c r="AQ393" s="466"/>
      <c r="AR393" s="466"/>
      <c r="AS393" s="466"/>
      <c r="AT393" s="466"/>
      <c r="AU393" s="466"/>
      <c r="AV393" s="466"/>
      <c r="AW393" s="466"/>
      <c r="AX393" s="466"/>
      <c r="AY393" s="466"/>
      <c r="AZ393" s="466"/>
      <c r="BA393" s="466"/>
      <c r="BB393" s="466"/>
      <c r="BC393" s="466"/>
      <c r="BD393" s="466"/>
      <c r="BE393" s="466"/>
      <c r="BF393" s="466"/>
      <c r="BG393" s="466"/>
      <c r="BH393" s="466"/>
      <c r="BI393" s="466"/>
      <c r="BJ393" s="466"/>
      <c r="BK393" s="466"/>
      <c r="BL393" s="466"/>
      <c r="BM393" s="466"/>
      <c r="BN393" s="466"/>
      <c r="BO393" s="466"/>
      <c r="BP393" s="466"/>
      <c r="BQ393" s="466"/>
      <c r="BR393" s="466"/>
      <c r="BS393" s="466"/>
      <c r="BT393" s="466"/>
      <c r="BU393" s="466"/>
      <c r="BV393" s="466"/>
      <c r="BW393" s="466"/>
      <c r="BX393" s="466"/>
      <c r="BY393" s="466"/>
      <c r="BZ393" s="466"/>
      <c r="CA393" s="466"/>
      <c r="CB393" s="466"/>
      <c r="CC393" s="466"/>
      <c r="CD393" s="466"/>
      <c r="CE393" s="466"/>
      <c r="CF393" s="466"/>
      <c r="CG393" s="466"/>
      <c r="CH393" s="466"/>
      <c r="CI393" s="466"/>
      <c r="CJ393" s="466"/>
      <c r="CK393" s="466"/>
      <c r="CL393" s="466"/>
      <c r="CM393" s="466"/>
      <c r="CN393" s="466"/>
      <c r="CO393" s="466"/>
      <c r="CP393" s="466"/>
      <c r="CQ393" s="466"/>
      <c r="CR393" s="466"/>
      <c r="CS393" s="466"/>
      <c r="CT393" s="466"/>
      <c r="CU393" s="466"/>
      <c r="CV393" s="466"/>
      <c r="CW393" s="466"/>
      <c r="CX393" s="466"/>
      <c r="CY393" s="466"/>
      <c r="CZ393" s="466"/>
      <c r="DA393" s="466"/>
      <c r="DB393" s="466"/>
      <c r="DC393" s="466"/>
      <c r="DD393" s="466"/>
      <c r="DE393" s="466"/>
      <c r="DF393" s="466"/>
      <c r="DG393" s="466"/>
      <c r="DH393" s="466"/>
      <c r="DI393" s="466"/>
      <c r="DJ393" s="466"/>
      <c r="DK393" s="466"/>
      <c r="DL393" s="466"/>
      <c r="DM393" s="466"/>
      <c r="DN393" s="466"/>
      <c r="DO393" s="466"/>
      <c r="DP393" s="466"/>
      <c r="DQ393" s="466"/>
      <c r="DR393" s="466"/>
      <c r="DS393" s="466"/>
      <c r="DT393" s="466"/>
      <c r="DU393" s="466"/>
      <c r="DV393" s="466"/>
      <c r="DW393" s="471"/>
      <c r="DX393" s="466"/>
      <c r="DY393" s="466"/>
      <c r="DZ393" s="466"/>
      <c r="EA393" s="466"/>
      <c r="EB393" s="466"/>
      <c r="EC393" s="466"/>
      <c r="ED393" s="466"/>
      <c r="EE393" s="466"/>
      <c r="EF393" s="466"/>
      <c r="EG393" s="466"/>
      <c r="EH393" s="466"/>
      <c r="EI393" s="466"/>
      <c r="EJ393" s="466"/>
      <c r="EK393" s="465"/>
      <c r="EL393" s="465"/>
      <c r="EM393" s="465"/>
      <c r="EN393" s="465"/>
      <c r="EO393" s="466"/>
      <c r="EP393" s="466"/>
      <c r="EQ393" s="466"/>
      <c r="ER393" s="465"/>
      <c r="ES393" s="465"/>
      <c r="ET393" s="465"/>
      <c r="EU393" s="465"/>
      <c r="EV393" s="465"/>
      <c r="EW393" s="467"/>
      <c r="EX393" s="467" t="s">
        <v>1401</v>
      </c>
      <c r="EY393" s="467">
        <v>0</v>
      </c>
      <c r="EZ393" s="467">
        <v>0</v>
      </c>
      <c r="FA393" s="467">
        <v>0</v>
      </c>
      <c r="FB393" s="469" t="s">
        <v>1402</v>
      </c>
      <c r="FC393" s="467">
        <v>100</v>
      </c>
      <c r="FD393" s="469" t="s">
        <v>2292</v>
      </c>
      <c r="FE393" s="467">
        <v>0</v>
      </c>
      <c r="FF393" s="469" t="s">
        <v>1404</v>
      </c>
      <c r="FG393" s="467">
        <v>0</v>
      </c>
      <c r="FH393" s="469" t="s">
        <v>1405</v>
      </c>
      <c r="FI393" s="467">
        <v>0</v>
      </c>
      <c r="FJ393" s="469" t="s">
        <v>1405</v>
      </c>
      <c r="FK393" s="467">
        <v>0</v>
      </c>
      <c r="FL393" s="472">
        <v>1</v>
      </c>
      <c r="FM393" s="473">
        <v>0</v>
      </c>
      <c r="FN393" s="473">
        <v>0</v>
      </c>
      <c r="FO393" s="473">
        <v>0</v>
      </c>
      <c r="FP393" s="473">
        <v>0</v>
      </c>
      <c r="FQ393" s="473">
        <v>0</v>
      </c>
      <c r="FR393" s="473">
        <v>0</v>
      </c>
      <c r="FS393" s="473">
        <v>0</v>
      </c>
      <c r="FT393" s="473">
        <v>0</v>
      </c>
      <c r="FU393" s="473">
        <v>0</v>
      </c>
      <c r="FV393" s="473">
        <v>94094</v>
      </c>
      <c r="FW393" s="473">
        <v>0</v>
      </c>
      <c r="FX393" s="473">
        <v>0</v>
      </c>
      <c r="FY393" s="473">
        <v>0</v>
      </c>
      <c r="FZ393" s="473">
        <v>0</v>
      </c>
      <c r="GA393" s="473">
        <v>0</v>
      </c>
      <c r="GB393" s="473">
        <v>0</v>
      </c>
      <c r="GC393" s="473">
        <v>0</v>
      </c>
      <c r="GD393" s="473">
        <v>0</v>
      </c>
      <c r="GE393" s="473">
        <v>0</v>
      </c>
      <c r="GF393" s="473">
        <v>115038</v>
      </c>
      <c r="GG393" s="473">
        <v>0</v>
      </c>
      <c r="GH393" s="473">
        <v>0</v>
      </c>
      <c r="GI393" s="473">
        <v>0</v>
      </c>
      <c r="GJ393" s="473">
        <v>0</v>
      </c>
      <c r="GK393" s="473">
        <v>0</v>
      </c>
      <c r="GL393" s="473">
        <v>0</v>
      </c>
      <c r="GM393" s="473">
        <v>0</v>
      </c>
      <c r="GN393" s="473">
        <v>0</v>
      </c>
      <c r="GO393" s="473">
        <v>0</v>
      </c>
      <c r="GP393" s="473">
        <v>0</v>
      </c>
      <c r="GQ393" s="473">
        <v>0</v>
      </c>
      <c r="GR393" s="473">
        <v>0</v>
      </c>
      <c r="GS393" s="473">
        <v>0</v>
      </c>
      <c r="GT393" s="473">
        <v>0</v>
      </c>
      <c r="GU393" s="473">
        <v>0</v>
      </c>
      <c r="GV393" s="473">
        <v>0</v>
      </c>
      <c r="GW393" s="473">
        <v>0</v>
      </c>
      <c r="GX393" s="473">
        <v>0</v>
      </c>
      <c r="GY393" s="473">
        <v>0</v>
      </c>
      <c r="GZ393" s="473">
        <v>0</v>
      </c>
      <c r="HA393" s="473">
        <v>0</v>
      </c>
      <c r="HB393" s="473">
        <v>0</v>
      </c>
      <c r="HC393" s="473">
        <v>0</v>
      </c>
      <c r="HD393" s="473">
        <v>0</v>
      </c>
      <c r="HE393" s="473">
        <v>0</v>
      </c>
      <c r="HF393" s="473">
        <v>0</v>
      </c>
      <c r="HG393" s="473">
        <v>0</v>
      </c>
      <c r="HH393" s="473">
        <v>0</v>
      </c>
      <c r="HI393" s="473">
        <v>0</v>
      </c>
      <c r="HJ393" s="473">
        <v>0</v>
      </c>
      <c r="HK393" s="473">
        <v>0</v>
      </c>
      <c r="HL393" s="473">
        <v>0</v>
      </c>
      <c r="HM393" s="473">
        <v>0</v>
      </c>
      <c r="HN393" s="473">
        <v>0</v>
      </c>
      <c r="HO393" s="473">
        <v>0</v>
      </c>
      <c r="HP393" s="473">
        <v>0</v>
      </c>
      <c r="HQ393" s="473">
        <v>0</v>
      </c>
      <c r="HR393" s="473">
        <v>0</v>
      </c>
      <c r="HS393" s="473">
        <v>0</v>
      </c>
      <c r="HT393" s="473">
        <v>0</v>
      </c>
      <c r="HU393" s="473">
        <v>0</v>
      </c>
      <c r="HV393" s="473">
        <v>0</v>
      </c>
      <c r="HW393" s="473">
        <v>0</v>
      </c>
      <c r="HX393" s="473">
        <v>0</v>
      </c>
      <c r="HY393" s="473">
        <v>0</v>
      </c>
      <c r="HZ393" s="473">
        <v>0</v>
      </c>
      <c r="IA393" s="473">
        <v>0</v>
      </c>
      <c r="IB393" s="473">
        <v>0</v>
      </c>
      <c r="IC393" s="473">
        <v>0</v>
      </c>
      <c r="ID393" s="473">
        <v>0</v>
      </c>
      <c r="IE393" s="473">
        <v>0</v>
      </c>
      <c r="IF393" s="473">
        <v>0</v>
      </c>
      <c r="IG393" s="473">
        <v>0</v>
      </c>
      <c r="IH393" s="473">
        <v>0</v>
      </c>
      <c r="II393" s="473">
        <v>0</v>
      </c>
      <c r="IJ393" s="473">
        <v>0</v>
      </c>
      <c r="IK393" s="473">
        <v>0</v>
      </c>
      <c r="IL393" s="473">
        <v>0</v>
      </c>
      <c r="IM393" s="473">
        <v>0</v>
      </c>
      <c r="IN393" s="473">
        <v>0</v>
      </c>
      <c r="IO393" s="473">
        <v>0</v>
      </c>
      <c r="IP393" s="473">
        <v>0</v>
      </c>
      <c r="IQ393" s="473">
        <v>0</v>
      </c>
      <c r="IR393" s="473">
        <v>0</v>
      </c>
      <c r="IS393" s="473">
        <v>0</v>
      </c>
      <c r="IT393" s="473">
        <v>0</v>
      </c>
      <c r="IU393" s="473">
        <v>0</v>
      </c>
      <c r="IV393" s="473">
        <v>0</v>
      </c>
      <c r="IW393" s="473">
        <v>0</v>
      </c>
      <c r="IX393" s="473">
        <v>0</v>
      </c>
      <c r="IY393" s="473">
        <v>0</v>
      </c>
      <c r="IZ393" s="473">
        <v>0</v>
      </c>
      <c r="JA393" s="473">
        <v>0</v>
      </c>
      <c r="JB393" s="473">
        <v>0</v>
      </c>
      <c r="JC393" s="473">
        <v>0</v>
      </c>
      <c r="JD393" s="473">
        <v>0</v>
      </c>
      <c r="JE393" s="473">
        <v>0</v>
      </c>
      <c r="JF393" s="473">
        <v>0</v>
      </c>
      <c r="JG393" s="473">
        <v>0</v>
      </c>
      <c r="JH393" s="473">
        <v>0</v>
      </c>
      <c r="JI393" s="467" t="s">
        <v>1406</v>
      </c>
      <c r="JJ393" s="467" t="s">
        <v>1406</v>
      </c>
      <c r="JK393" s="395"/>
      <c r="JL393" s="395"/>
      <c r="JM393" s="395"/>
      <c r="JN393" s="395"/>
      <c r="JO393" s="395"/>
      <c r="JP393" s="395"/>
      <c r="JQ393" s="395"/>
      <c r="JR393" s="395"/>
      <c r="JS393" s="395"/>
      <c r="JT393" s="395"/>
      <c r="JU393" s="395"/>
      <c r="JV393" s="395"/>
      <c r="JW393" s="395"/>
      <c r="JX393" s="395"/>
      <c r="JY393" s="395"/>
      <c r="JZ393" s="395"/>
      <c r="KA393" s="395"/>
      <c r="KB393" s="395"/>
      <c r="KC393" s="395"/>
      <c r="KD393" s="395"/>
      <c r="KE393" s="395"/>
      <c r="KF393" s="395"/>
      <c r="KG393" s="395"/>
      <c r="KH393" s="395"/>
      <c r="KI393" s="395"/>
      <c r="KJ393" s="395"/>
      <c r="KK393" s="395"/>
      <c r="KL393" s="395"/>
      <c r="KM393" s="395"/>
      <c r="KN393" s="395"/>
      <c r="KO393" s="395"/>
      <c r="KP393" s="395"/>
      <c r="KQ393" s="395"/>
      <c r="KR393" s="395"/>
      <c r="KS393" s="395"/>
      <c r="KT393" s="395"/>
      <c r="KU393" s="395"/>
      <c r="KV393" s="395"/>
      <c r="KW393" s="395"/>
      <c r="KX393" s="395"/>
      <c r="KY393" s="395"/>
      <c r="KZ393" s="395"/>
      <c r="LA393" s="395"/>
      <c r="LB393" s="395"/>
      <c r="LC393" s="395"/>
      <c r="LD393" s="395"/>
      <c r="LE393" s="395"/>
      <c r="LF393" s="395"/>
      <c r="LG393" s="395"/>
      <c r="LH393" s="395"/>
      <c r="LI393" s="395"/>
      <c r="LJ393" s="395"/>
      <c r="LK393" s="395"/>
      <c r="LL393" s="395"/>
      <c r="LM393" s="395"/>
      <c r="LN393" s="395"/>
      <c r="LO393" s="395"/>
      <c r="LP393" s="395"/>
      <c r="LQ393" s="395"/>
      <c r="LR393" s="395"/>
      <c r="LS393" s="395"/>
      <c r="LT393" s="395"/>
      <c r="LU393" s="395"/>
      <c r="LV393" s="395"/>
      <c r="LW393" s="395"/>
      <c r="LX393" s="395"/>
      <c r="LY393" s="395"/>
      <c r="LZ393" s="395"/>
      <c r="MA393" s="395"/>
      <c r="MB393" s="395"/>
      <c r="MC393" s="395"/>
      <c r="MD393" s="395"/>
      <c r="ME393" s="395"/>
      <c r="MF393" s="395"/>
      <c r="MG393" s="395"/>
      <c r="MH393" s="395"/>
      <c r="MI393" s="395"/>
      <c r="MJ393" s="395"/>
      <c r="MK393" s="395"/>
      <c r="ML393" s="395"/>
      <c r="MM393" s="395"/>
      <c r="MN393" s="395"/>
      <c r="MO393" s="395"/>
      <c r="MP393" s="395"/>
      <c r="MQ393" s="395"/>
      <c r="MR393" s="395"/>
      <c r="MS393" s="395"/>
      <c r="MT393" s="395"/>
      <c r="MU393" s="395"/>
      <c r="MV393" s="395"/>
      <c r="MW393" s="395"/>
      <c r="MX393" s="395"/>
      <c r="MY393" s="395"/>
      <c r="MZ393" s="395"/>
      <c r="NA393" s="395"/>
      <c r="NB393" s="395"/>
      <c r="NC393" s="395"/>
      <c r="ND393" s="395"/>
      <c r="NE393" s="395"/>
      <c r="NF393" s="395"/>
      <c r="NG393" s="489"/>
      <c r="NH393" s="475">
        <v>1.9780400240635758</v>
      </c>
      <c r="NI393" s="475">
        <v>7.7974337748586162</v>
      </c>
      <c r="NJ393" s="475">
        <v>2.241162960043694</v>
      </c>
      <c r="NK393" s="475">
        <v>2022.8712629012257</v>
      </c>
      <c r="NL393" s="475">
        <v>5.567262366398591</v>
      </c>
      <c r="NM393" s="475">
        <v>5.805599999999999E-2</v>
      </c>
      <c r="NN393" s="475">
        <v>0.16691099999999998</v>
      </c>
      <c r="NO393" s="475">
        <v>1.6933E-2</v>
      </c>
      <c r="NP393" s="475">
        <v>1.0549867880798612E-2</v>
      </c>
      <c r="NQ393" s="475">
        <v>0.16685728629109717</v>
      </c>
      <c r="NR393" s="475">
        <v>0.1973169051247404</v>
      </c>
      <c r="NS393" s="475">
        <v>0</v>
      </c>
      <c r="NT393" s="475">
        <v>4.5157839544758183</v>
      </c>
      <c r="NU393" s="475">
        <v>1.780019287521822E-2</v>
      </c>
      <c r="NV393" s="475">
        <v>0</v>
      </c>
      <c r="NW393" s="475">
        <v>8.659922175002617E-2</v>
      </c>
      <c r="NX393" s="475">
        <v>0</v>
      </c>
      <c r="NY393" s="475">
        <v>0</v>
      </c>
      <c r="NZ393" s="475">
        <v>0.33175817012009334</v>
      </c>
      <c r="OA393" s="475">
        <v>2.0340002437626327E-2</v>
      </c>
      <c r="OB393" s="475">
        <v>0.19000000000000011</v>
      </c>
      <c r="OC393" s="475">
        <v>0.305204677423972</v>
      </c>
      <c r="OD393" s="475">
        <v>2.4529230480351463E-14</v>
      </c>
      <c r="OE393" s="475">
        <v>1.9758746410454467E-13</v>
      </c>
      <c r="OF393" s="475">
        <v>0.11999999880790704</v>
      </c>
      <c r="OG393" s="475">
        <v>8.0109885334968614E-2</v>
      </c>
      <c r="OH393" s="475">
        <v>0.3392995256016369</v>
      </c>
      <c r="OI393" s="475">
        <v>0.12</v>
      </c>
      <c r="OJ393" s="475">
        <v>5.1515999999999999E-2</v>
      </c>
      <c r="OK393" s="475">
        <v>6.5209571999999993E-2</v>
      </c>
      <c r="OL393" s="475">
        <v>0.6683529350657289</v>
      </c>
      <c r="OM393" s="475" t="s">
        <v>1395</v>
      </c>
      <c r="ON393" s="475">
        <v>1</v>
      </c>
      <c r="OO393" s="475">
        <v>382</v>
      </c>
      <c r="OP393" s="490"/>
      <c r="OQ393" s="491" t="s">
        <v>1395</v>
      </c>
      <c r="OR393" s="478" t="s">
        <v>1395</v>
      </c>
      <c r="OS393" s="479">
        <v>455870</v>
      </c>
      <c r="OT393" s="479">
        <v>2042</v>
      </c>
      <c r="OU393" s="479" t="s">
        <v>1395</v>
      </c>
      <c r="OV393" s="479" t="s">
        <v>1395</v>
      </c>
      <c r="OW393" s="479">
        <v>0</v>
      </c>
      <c r="OX393" s="479">
        <v>1</v>
      </c>
      <c r="OY393" s="480">
        <v>1</v>
      </c>
      <c r="OZ393" s="480">
        <v>0.65772794494977127</v>
      </c>
      <c r="PA393" s="481"/>
      <c r="PB393" s="482">
        <v>1.9780400240635758</v>
      </c>
      <c r="PC393" s="483"/>
      <c r="PD393" s="478">
        <v>45.268880997871946</v>
      </c>
      <c r="PE393" s="479">
        <v>3.6976285238610696E-11</v>
      </c>
      <c r="PF393" s="479">
        <v>57.115643746588198</v>
      </c>
      <c r="PG393" s="480">
        <v>1.9780400240635758</v>
      </c>
      <c r="PH393" s="483"/>
      <c r="PI393" s="478">
        <v>1.9780400240635758</v>
      </c>
      <c r="PJ393" s="479">
        <v>197870</v>
      </c>
      <c r="PK393" s="479">
        <v>280</v>
      </c>
      <c r="PL393" s="479">
        <v>-1.6065703694089661E-2</v>
      </c>
      <c r="PM393" s="484">
        <v>36</v>
      </c>
      <c r="PN393" s="479">
        <v>3420</v>
      </c>
      <c r="PO393" s="485">
        <v>2039</v>
      </c>
      <c r="PP393" s="479">
        <v>33</v>
      </c>
      <c r="PQ393" s="479">
        <v>0</v>
      </c>
      <c r="PR393" s="486" t="s">
        <v>2384</v>
      </c>
      <c r="PS393" s="486" t="s">
        <v>1657</v>
      </c>
      <c r="PT393" s="479">
        <v>1</v>
      </c>
      <c r="PU393" s="487" t="s">
        <v>2383</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row>
    <row r="394" spans="1:457" x14ac:dyDescent="0.35">
      <c r="A394" s="459" t="s">
        <v>2385</v>
      </c>
      <c r="B394" s="460">
        <v>1.9619743203694862</v>
      </c>
      <c r="C394" s="488">
        <f>NPV(About!A$94,'H2 Data'!AE$2:BH$2)/30*AB394+B394</f>
        <v>1.9619743203694862</v>
      </c>
      <c r="D394" s="462" t="s">
        <v>1592</v>
      </c>
      <c r="E394" s="463" t="s">
        <v>2385</v>
      </c>
      <c r="F394" s="463" t="s">
        <v>1391</v>
      </c>
      <c r="G394" s="463" t="s">
        <v>1392</v>
      </c>
      <c r="H394" s="463" t="s">
        <v>2290</v>
      </c>
      <c r="I394" s="463" t="s">
        <v>2232</v>
      </c>
      <c r="J394" s="464">
        <v>2043</v>
      </c>
      <c r="K394" s="465">
        <v>295</v>
      </c>
      <c r="L394" s="466">
        <v>0.45</v>
      </c>
      <c r="M394" s="466">
        <v>2.3300000000000001E-2</v>
      </c>
      <c r="N394" s="466">
        <v>0.25</v>
      </c>
      <c r="O394" s="471">
        <v>0.12</v>
      </c>
      <c r="P394" s="465">
        <v>1</v>
      </c>
      <c r="Q394" s="465">
        <v>2</v>
      </c>
      <c r="R394" s="465">
        <v>30</v>
      </c>
      <c r="S394" s="467" t="s">
        <v>1395</v>
      </c>
      <c r="T394" s="468">
        <v>16649</v>
      </c>
      <c r="U394" s="468">
        <v>164110.99999999997</v>
      </c>
      <c r="V394" s="468">
        <v>57081.999999999993</v>
      </c>
      <c r="W394" s="468">
        <v>4757</v>
      </c>
      <c r="X394" s="465">
        <v>0</v>
      </c>
      <c r="Y394" s="469" t="s">
        <v>2349</v>
      </c>
      <c r="Z394" s="470">
        <v>21.72</v>
      </c>
      <c r="AA394" s="469" t="s">
        <v>1397</v>
      </c>
      <c r="AB394" s="465">
        <v>0</v>
      </c>
      <c r="AC394" s="466">
        <v>0</v>
      </c>
      <c r="AD394" s="466">
        <v>0.7</v>
      </c>
      <c r="AE394" s="466">
        <v>0.7</v>
      </c>
      <c r="AF394" s="467" t="s">
        <v>1398</v>
      </c>
      <c r="AG394" s="465">
        <v>515.16</v>
      </c>
      <c r="AH394" s="465">
        <v>515.16</v>
      </c>
      <c r="AI394" s="465">
        <v>515.16</v>
      </c>
      <c r="AJ394" s="465">
        <v>30</v>
      </c>
      <c r="AK394" s="469" t="s">
        <v>1399</v>
      </c>
      <c r="AL394" s="466">
        <v>0.91</v>
      </c>
      <c r="AM394" s="466">
        <v>0.01</v>
      </c>
      <c r="AN394" s="469" t="s">
        <v>1400</v>
      </c>
      <c r="AO394" s="466"/>
      <c r="AP394" s="466"/>
      <c r="AQ394" s="466"/>
      <c r="AR394" s="466"/>
      <c r="AS394" s="466"/>
      <c r="AT394" s="466"/>
      <c r="AU394" s="466"/>
      <c r="AV394" s="466"/>
      <c r="AW394" s="466"/>
      <c r="AX394" s="466"/>
      <c r="AY394" s="466"/>
      <c r="AZ394" s="466"/>
      <c r="BA394" s="466"/>
      <c r="BB394" s="466"/>
      <c r="BC394" s="466"/>
      <c r="BD394" s="466"/>
      <c r="BE394" s="466"/>
      <c r="BF394" s="466"/>
      <c r="BG394" s="466"/>
      <c r="BH394" s="466"/>
      <c r="BI394" s="466"/>
      <c r="BJ394" s="466"/>
      <c r="BK394" s="466"/>
      <c r="BL394" s="466"/>
      <c r="BM394" s="466"/>
      <c r="BN394" s="466"/>
      <c r="BO394" s="466"/>
      <c r="BP394" s="466"/>
      <c r="BQ394" s="466"/>
      <c r="BR394" s="466"/>
      <c r="BS394" s="466"/>
      <c r="BT394" s="466"/>
      <c r="BU394" s="466"/>
      <c r="BV394" s="466"/>
      <c r="BW394" s="466"/>
      <c r="BX394" s="466"/>
      <c r="BY394" s="466"/>
      <c r="BZ394" s="466"/>
      <c r="CA394" s="466"/>
      <c r="CB394" s="466"/>
      <c r="CC394" s="466"/>
      <c r="CD394" s="466"/>
      <c r="CE394" s="466"/>
      <c r="CF394" s="466"/>
      <c r="CG394" s="466"/>
      <c r="CH394" s="466"/>
      <c r="CI394" s="466"/>
      <c r="CJ394" s="466"/>
      <c r="CK394" s="466"/>
      <c r="CL394" s="466"/>
      <c r="CM394" s="466"/>
      <c r="CN394" s="466"/>
      <c r="CO394" s="466"/>
      <c r="CP394" s="466"/>
      <c r="CQ394" s="466"/>
      <c r="CR394" s="466"/>
      <c r="CS394" s="466"/>
      <c r="CT394" s="466"/>
      <c r="CU394" s="466"/>
      <c r="CV394" s="466"/>
      <c r="CW394" s="466"/>
      <c r="CX394" s="466"/>
      <c r="CY394" s="466"/>
      <c r="CZ394" s="466"/>
      <c r="DA394" s="466"/>
      <c r="DB394" s="466"/>
      <c r="DC394" s="466"/>
      <c r="DD394" s="466"/>
      <c r="DE394" s="466"/>
      <c r="DF394" s="466"/>
      <c r="DG394" s="466"/>
      <c r="DH394" s="466"/>
      <c r="DI394" s="466"/>
      <c r="DJ394" s="466"/>
      <c r="DK394" s="466"/>
      <c r="DL394" s="466"/>
      <c r="DM394" s="466"/>
      <c r="DN394" s="466"/>
      <c r="DO394" s="466"/>
      <c r="DP394" s="466"/>
      <c r="DQ394" s="466"/>
      <c r="DR394" s="466"/>
      <c r="DS394" s="466"/>
      <c r="DT394" s="466"/>
      <c r="DU394" s="466"/>
      <c r="DV394" s="466"/>
      <c r="DW394" s="471"/>
      <c r="DX394" s="466"/>
      <c r="DY394" s="466"/>
      <c r="DZ394" s="466"/>
      <c r="EA394" s="466"/>
      <c r="EB394" s="466"/>
      <c r="EC394" s="466"/>
      <c r="ED394" s="466"/>
      <c r="EE394" s="466"/>
      <c r="EF394" s="466"/>
      <c r="EG394" s="466"/>
      <c r="EH394" s="466"/>
      <c r="EI394" s="466"/>
      <c r="EJ394" s="466"/>
      <c r="EK394" s="465"/>
      <c r="EL394" s="465"/>
      <c r="EM394" s="465"/>
      <c r="EN394" s="465"/>
      <c r="EO394" s="466"/>
      <c r="EP394" s="466"/>
      <c r="EQ394" s="466"/>
      <c r="ER394" s="465"/>
      <c r="ES394" s="465"/>
      <c r="ET394" s="465"/>
      <c r="EU394" s="465"/>
      <c r="EV394" s="465"/>
      <c r="EW394" s="467"/>
      <c r="EX394" s="467" t="s">
        <v>1401</v>
      </c>
      <c r="EY394" s="467">
        <v>0</v>
      </c>
      <c r="EZ394" s="467">
        <v>0</v>
      </c>
      <c r="FA394" s="467">
        <v>0</v>
      </c>
      <c r="FB394" s="469" t="s">
        <v>1402</v>
      </c>
      <c r="FC394" s="467">
        <v>100</v>
      </c>
      <c r="FD394" s="469" t="s">
        <v>2292</v>
      </c>
      <c r="FE394" s="467">
        <v>0</v>
      </c>
      <c r="FF394" s="469" t="s">
        <v>1404</v>
      </c>
      <c r="FG394" s="467">
        <v>0</v>
      </c>
      <c r="FH394" s="469" t="s">
        <v>1405</v>
      </c>
      <c r="FI394" s="467">
        <v>0</v>
      </c>
      <c r="FJ394" s="469" t="s">
        <v>1405</v>
      </c>
      <c r="FK394" s="467">
        <v>0</v>
      </c>
      <c r="FL394" s="472">
        <v>1</v>
      </c>
      <c r="FM394" s="473">
        <v>0</v>
      </c>
      <c r="FN394" s="473">
        <v>0</v>
      </c>
      <c r="FO394" s="473">
        <v>0</v>
      </c>
      <c r="FP394" s="473">
        <v>0</v>
      </c>
      <c r="FQ394" s="473">
        <v>0</v>
      </c>
      <c r="FR394" s="473">
        <v>0</v>
      </c>
      <c r="FS394" s="473">
        <v>0</v>
      </c>
      <c r="FT394" s="473">
        <v>0</v>
      </c>
      <c r="FU394" s="473">
        <v>0</v>
      </c>
      <c r="FV394" s="473">
        <v>96003.999999999985</v>
      </c>
      <c r="FW394" s="473">
        <v>0</v>
      </c>
      <c r="FX394" s="473">
        <v>0</v>
      </c>
      <c r="FY394" s="473">
        <v>0</v>
      </c>
      <c r="FZ394" s="473">
        <v>0</v>
      </c>
      <c r="GA394" s="473">
        <v>0</v>
      </c>
      <c r="GB394" s="473">
        <v>0</v>
      </c>
      <c r="GC394" s="473">
        <v>0</v>
      </c>
      <c r="GD394" s="473">
        <v>0</v>
      </c>
      <c r="GE394" s="473">
        <v>0</v>
      </c>
      <c r="GF394" s="473">
        <v>117372.99999999999</v>
      </c>
      <c r="GG394" s="473">
        <v>0</v>
      </c>
      <c r="GH394" s="473">
        <v>0</v>
      </c>
      <c r="GI394" s="473">
        <v>0</v>
      </c>
      <c r="GJ394" s="473">
        <v>0</v>
      </c>
      <c r="GK394" s="473">
        <v>0</v>
      </c>
      <c r="GL394" s="473">
        <v>0</v>
      </c>
      <c r="GM394" s="473">
        <v>0</v>
      </c>
      <c r="GN394" s="473">
        <v>0</v>
      </c>
      <c r="GO394" s="473">
        <v>0</v>
      </c>
      <c r="GP394" s="473">
        <v>0</v>
      </c>
      <c r="GQ394" s="473">
        <v>0</v>
      </c>
      <c r="GR394" s="473">
        <v>0</v>
      </c>
      <c r="GS394" s="473">
        <v>0</v>
      </c>
      <c r="GT394" s="473">
        <v>0</v>
      </c>
      <c r="GU394" s="473">
        <v>0</v>
      </c>
      <c r="GV394" s="473">
        <v>0</v>
      </c>
      <c r="GW394" s="473">
        <v>0</v>
      </c>
      <c r="GX394" s="473">
        <v>0</v>
      </c>
      <c r="GY394" s="473">
        <v>0</v>
      </c>
      <c r="GZ394" s="473">
        <v>0</v>
      </c>
      <c r="HA394" s="473">
        <v>0</v>
      </c>
      <c r="HB394" s="473">
        <v>0</v>
      </c>
      <c r="HC394" s="473">
        <v>0</v>
      </c>
      <c r="HD394" s="473">
        <v>0</v>
      </c>
      <c r="HE394" s="473">
        <v>0</v>
      </c>
      <c r="HF394" s="473">
        <v>0</v>
      </c>
      <c r="HG394" s="473">
        <v>0</v>
      </c>
      <c r="HH394" s="473">
        <v>0</v>
      </c>
      <c r="HI394" s="473">
        <v>0</v>
      </c>
      <c r="HJ394" s="473">
        <v>0</v>
      </c>
      <c r="HK394" s="473">
        <v>0</v>
      </c>
      <c r="HL394" s="473">
        <v>0</v>
      </c>
      <c r="HM394" s="473">
        <v>0</v>
      </c>
      <c r="HN394" s="473">
        <v>0</v>
      </c>
      <c r="HO394" s="473">
        <v>0</v>
      </c>
      <c r="HP394" s="473">
        <v>0</v>
      </c>
      <c r="HQ394" s="473">
        <v>0</v>
      </c>
      <c r="HR394" s="473">
        <v>0</v>
      </c>
      <c r="HS394" s="473">
        <v>0</v>
      </c>
      <c r="HT394" s="473">
        <v>0</v>
      </c>
      <c r="HU394" s="473">
        <v>0</v>
      </c>
      <c r="HV394" s="473">
        <v>0</v>
      </c>
      <c r="HW394" s="473">
        <v>0</v>
      </c>
      <c r="HX394" s="473">
        <v>0</v>
      </c>
      <c r="HY394" s="473">
        <v>0</v>
      </c>
      <c r="HZ394" s="473">
        <v>0</v>
      </c>
      <c r="IA394" s="473">
        <v>0</v>
      </c>
      <c r="IB394" s="473">
        <v>0</v>
      </c>
      <c r="IC394" s="473">
        <v>0</v>
      </c>
      <c r="ID394" s="473">
        <v>0</v>
      </c>
      <c r="IE394" s="473">
        <v>0</v>
      </c>
      <c r="IF394" s="473">
        <v>0</v>
      </c>
      <c r="IG394" s="473">
        <v>0</v>
      </c>
      <c r="IH394" s="473">
        <v>0</v>
      </c>
      <c r="II394" s="473">
        <v>0</v>
      </c>
      <c r="IJ394" s="473">
        <v>0</v>
      </c>
      <c r="IK394" s="473">
        <v>0</v>
      </c>
      <c r="IL394" s="473">
        <v>0</v>
      </c>
      <c r="IM394" s="473">
        <v>0</v>
      </c>
      <c r="IN394" s="473">
        <v>0</v>
      </c>
      <c r="IO394" s="473">
        <v>0</v>
      </c>
      <c r="IP394" s="473">
        <v>0</v>
      </c>
      <c r="IQ394" s="473">
        <v>0</v>
      </c>
      <c r="IR394" s="473">
        <v>0</v>
      </c>
      <c r="IS394" s="473">
        <v>0</v>
      </c>
      <c r="IT394" s="473">
        <v>0</v>
      </c>
      <c r="IU394" s="473">
        <v>0</v>
      </c>
      <c r="IV394" s="473">
        <v>0</v>
      </c>
      <c r="IW394" s="473">
        <v>0</v>
      </c>
      <c r="IX394" s="473">
        <v>0</v>
      </c>
      <c r="IY394" s="473">
        <v>0</v>
      </c>
      <c r="IZ394" s="473">
        <v>0</v>
      </c>
      <c r="JA394" s="473">
        <v>0</v>
      </c>
      <c r="JB394" s="473">
        <v>0</v>
      </c>
      <c r="JC394" s="473">
        <v>0</v>
      </c>
      <c r="JD394" s="473">
        <v>0</v>
      </c>
      <c r="JE394" s="473">
        <v>0</v>
      </c>
      <c r="JF394" s="473">
        <v>0</v>
      </c>
      <c r="JG394" s="473">
        <v>0</v>
      </c>
      <c r="JH394" s="473">
        <v>0</v>
      </c>
      <c r="JI394" s="467" t="s">
        <v>1406</v>
      </c>
      <c r="JJ394" s="467" t="s">
        <v>1406</v>
      </c>
      <c r="JK394" s="395"/>
      <c r="JL394" s="395"/>
      <c r="JM394" s="395"/>
      <c r="JN394" s="395"/>
      <c r="JO394" s="395"/>
      <c r="JP394" s="395"/>
      <c r="JQ394" s="395"/>
      <c r="JR394" s="395"/>
      <c r="JS394" s="395"/>
      <c r="JT394" s="395"/>
      <c r="JU394" s="395"/>
      <c r="JV394" s="395"/>
      <c r="JW394" s="395"/>
      <c r="JX394" s="395"/>
      <c r="JY394" s="395"/>
      <c r="JZ394" s="395"/>
      <c r="KA394" s="395"/>
      <c r="KB394" s="395"/>
      <c r="KC394" s="395"/>
      <c r="KD394" s="395"/>
      <c r="KE394" s="395"/>
      <c r="KF394" s="395"/>
      <c r="KG394" s="395"/>
      <c r="KH394" s="395"/>
      <c r="KI394" s="395"/>
      <c r="KJ394" s="395"/>
      <c r="KK394" s="395"/>
      <c r="KL394" s="395"/>
      <c r="KM394" s="395"/>
      <c r="KN394" s="395"/>
      <c r="KO394" s="395"/>
      <c r="KP394" s="395"/>
      <c r="KQ394" s="395"/>
      <c r="KR394" s="395"/>
      <c r="KS394" s="395"/>
      <c r="KT394" s="395"/>
      <c r="KU394" s="395"/>
      <c r="KV394" s="395"/>
      <c r="KW394" s="395"/>
      <c r="KX394" s="395"/>
      <c r="KY394" s="395"/>
      <c r="KZ394" s="395"/>
      <c r="LA394" s="395"/>
      <c r="LB394" s="395"/>
      <c r="LC394" s="395"/>
      <c r="LD394" s="395"/>
      <c r="LE394" s="395"/>
      <c r="LF394" s="395"/>
      <c r="LG394" s="395"/>
      <c r="LH394" s="395"/>
      <c r="LI394" s="395"/>
      <c r="LJ394" s="395"/>
      <c r="LK394" s="395"/>
      <c r="LL394" s="395"/>
      <c r="LM394" s="395"/>
      <c r="LN394" s="395"/>
      <c r="LO394" s="395"/>
      <c r="LP394" s="395"/>
      <c r="LQ394" s="395"/>
      <c r="LR394" s="395"/>
      <c r="LS394" s="395"/>
      <c r="LT394" s="395"/>
      <c r="LU394" s="395"/>
      <c r="LV394" s="395"/>
      <c r="LW394" s="395"/>
      <c r="LX394" s="395"/>
      <c r="LY394" s="395"/>
      <c r="LZ394" s="395"/>
      <c r="MA394" s="395"/>
      <c r="MB394" s="395"/>
      <c r="MC394" s="395"/>
      <c r="MD394" s="395"/>
      <c r="ME394" s="395"/>
      <c r="MF394" s="395"/>
      <c r="MG394" s="395"/>
      <c r="MH394" s="395"/>
      <c r="MI394" s="395"/>
      <c r="MJ394" s="395"/>
      <c r="MK394" s="395"/>
      <c r="ML394" s="395"/>
      <c r="MM394" s="395"/>
      <c r="MN394" s="395"/>
      <c r="MO394" s="395"/>
      <c r="MP394" s="395"/>
      <c r="MQ394" s="395"/>
      <c r="MR394" s="395"/>
      <c r="MS394" s="395"/>
      <c r="MT394" s="395"/>
      <c r="MU394" s="395"/>
      <c r="MV394" s="395"/>
      <c r="MW394" s="395"/>
      <c r="MX394" s="395"/>
      <c r="MY394" s="395"/>
      <c r="MZ394" s="395"/>
      <c r="NA394" s="395"/>
      <c r="NB394" s="395"/>
      <c r="NC394" s="395"/>
      <c r="ND394" s="395"/>
      <c r="NE394" s="395"/>
      <c r="NF394" s="395"/>
      <c r="NG394" s="489"/>
      <c r="NH394" s="475">
        <v>1.9619743203694862</v>
      </c>
      <c r="NI394" s="475">
        <v>7.7341027708965147</v>
      </c>
      <c r="NJ394" s="475">
        <v>2.2309176932078487</v>
      </c>
      <c r="NK394" s="475">
        <v>2029.5843734959633</v>
      </c>
      <c r="NL394" s="475">
        <v>5.5456991675477978</v>
      </c>
      <c r="NM394" s="475">
        <v>5.7081999999999987E-2</v>
      </c>
      <c r="NN394" s="475">
        <v>0.16411099999999998</v>
      </c>
      <c r="NO394" s="475">
        <v>1.6649000000000001E-2</v>
      </c>
      <c r="NP394" s="475">
        <v>1.0372885472791506E-2</v>
      </c>
      <c r="NQ394" s="475">
        <v>0.16405816736687534</v>
      </c>
      <c r="NR394" s="475">
        <v>0.19401333903284648</v>
      </c>
      <c r="NS394" s="475">
        <v>0</v>
      </c>
      <c r="NT394" s="475">
        <v>4.5096129153353468</v>
      </c>
      <c r="NU394" s="475">
        <v>1.8222773354963934E-2</v>
      </c>
      <c r="NV394" s="475">
        <v>0</v>
      </c>
      <c r="NW394" s="475">
        <v>8.5435138266975505E-2</v>
      </c>
      <c r="NX394" s="475">
        <v>0</v>
      </c>
      <c r="NY394" s="475">
        <v>0</v>
      </c>
      <c r="NZ394" s="475">
        <v>0.32742336324520727</v>
      </c>
      <c r="OA394" s="475">
        <v>2.0339997938708995E-2</v>
      </c>
      <c r="OB394" s="475">
        <v>0.19000000000000011</v>
      </c>
      <c r="OC394" s="475">
        <v>0.3005279732143617</v>
      </c>
      <c r="OD394" s="475">
        <v>-7.9122557457564226E-15</v>
      </c>
      <c r="OE394" s="475">
        <v>-6.3734675631301105E-14</v>
      </c>
      <c r="OF394" s="475">
        <v>0.11999999880790704</v>
      </c>
      <c r="OG394" s="475">
        <v>8.0195090174675021E-2</v>
      </c>
      <c r="OH394" s="475">
        <v>0.33959795724121816</v>
      </c>
      <c r="OI394" s="475">
        <v>0.12</v>
      </c>
      <c r="OJ394" s="475">
        <v>5.1515999999999999E-2</v>
      </c>
      <c r="OK394" s="475">
        <v>6.5209571999999993E-2</v>
      </c>
      <c r="OL394" s="475">
        <v>0.65502978698174008</v>
      </c>
      <c r="OM394" s="475" t="s">
        <v>1395</v>
      </c>
      <c r="ON394" s="475">
        <v>1</v>
      </c>
      <c r="OO394" s="475">
        <v>383</v>
      </c>
      <c r="OP394" s="490"/>
      <c r="OQ394" s="491" t="s">
        <v>1395</v>
      </c>
      <c r="OR394" s="478" t="s">
        <v>1395</v>
      </c>
      <c r="OS394" s="479">
        <v>455975.99999999994</v>
      </c>
      <c r="OT394" s="479">
        <v>2043</v>
      </c>
      <c r="OU394" s="479" t="s">
        <v>1395</v>
      </c>
      <c r="OV394" s="479" t="s">
        <v>1395</v>
      </c>
      <c r="OW394" s="479">
        <v>0</v>
      </c>
      <c r="OX394" s="479">
        <v>1</v>
      </c>
      <c r="OY394" s="480">
        <v>1</v>
      </c>
      <c r="OZ394" s="480">
        <v>0.64461645800459044</v>
      </c>
      <c r="PA394" s="481"/>
      <c r="PB394" s="482">
        <v>1.9619743203694862</v>
      </c>
      <c r="PC394" s="483"/>
      <c r="PD394" s="478">
        <v>45.959110405616748</v>
      </c>
      <c r="PE394" s="479">
        <v>-1.2315692745625831E-11</v>
      </c>
      <c r="PF394" s="479">
        <v>58.072158411613941</v>
      </c>
      <c r="PG394" s="480">
        <v>1.9619743203694862</v>
      </c>
      <c r="PH394" s="483"/>
      <c r="PI394" s="478">
        <v>1.9619743203694862</v>
      </c>
      <c r="PJ394" s="479">
        <v>198165</v>
      </c>
      <c r="PK394" s="479">
        <v>295</v>
      </c>
      <c r="PL394" s="479">
        <v>-1.4429755277569623E-2</v>
      </c>
      <c r="PM394" s="484">
        <v>36</v>
      </c>
      <c r="PN394" s="479">
        <v>3384</v>
      </c>
      <c r="PO394" s="485">
        <v>2040</v>
      </c>
      <c r="PP394" s="479">
        <v>33</v>
      </c>
      <c r="PQ394" s="479">
        <v>0</v>
      </c>
      <c r="PR394" s="486" t="s">
        <v>2386</v>
      </c>
      <c r="PS394" s="486" t="s">
        <v>1657</v>
      </c>
      <c r="PT394" s="479">
        <v>1</v>
      </c>
      <c r="PU394" s="487" t="s">
        <v>2385</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row>
    <row r="395" spans="1:457" x14ac:dyDescent="0.35">
      <c r="A395" s="459" t="s">
        <v>2387</v>
      </c>
      <c r="B395" s="460">
        <v>1.9475445650919165</v>
      </c>
      <c r="C395" s="488">
        <f>NPV(About!A$94,'H2 Data'!AE$2:BH$2)/30*AB395+B395</f>
        <v>1.9475445650919165</v>
      </c>
      <c r="D395" s="462" t="s">
        <v>1592</v>
      </c>
      <c r="E395" s="463" t="s">
        <v>2387</v>
      </c>
      <c r="F395" s="463" t="s">
        <v>1391</v>
      </c>
      <c r="G395" s="463" t="s">
        <v>1392</v>
      </c>
      <c r="H395" s="463" t="s">
        <v>2290</v>
      </c>
      <c r="I395" s="463" t="s">
        <v>2232</v>
      </c>
      <c r="J395" s="464">
        <v>2044</v>
      </c>
      <c r="K395" s="465">
        <v>310</v>
      </c>
      <c r="L395" s="466">
        <v>0.45</v>
      </c>
      <c r="M395" s="466">
        <v>2.3300000000000001E-2</v>
      </c>
      <c r="N395" s="466">
        <v>0.25</v>
      </c>
      <c r="O395" s="471">
        <v>0.12</v>
      </c>
      <c r="P395" s="465">
        <v>1</v>
      </c>
      <c r="Q395" s="465">
        <v>2</v>
      </c>
      <c r="R395" s="465">
        <v>30</v>
      </c>
      <c r="S395" s="467" t="s">
        <v>1395</v>
      </c>
      <c r="T395" s="468">
        <v>16456</v>
      </c>
      <c r="U395" s="468">
        <v>162204.00000000003</v>
      </c>
      <c r="V395" s="468">
        <v>56419</v>
      </c>
      <c r="W395" s="468">
        <v>4702.0000000000009</v>
      </c>
      <c r="X395" s="465">
        <v>0</v>
      </c>
      <c r="Y395" s="469" t="s">
        <v>2349</v>
      </c>
      <c r="Z395" s="470">
        <v>21.79</v>
      </c>
      <c r="AA395" s="469" t="s">
        <v>1397</v>
      </c>
      <c r="AB395" s="465">
        <v>0</v>
      </c>
      <c r="AC395" s="466">
        <v>0</v>
      </c>
      <c r="AD395" s="466">
        <v>0.7</v>
      </c>
      <c r="AE395" s="466">
        <v>0.7</v>
      </c>
      <c r="AF395" s="467" t="s">
        <v>1398</v>
      </c>
      <c r="AG395" s="465">
        <v>515.16</v>
      </c>
      <c r="AH395" s="465">
        <v>515.16</v>
      </c>
      <c r="AI395" s="465">
        <v>515.16</v>
      </c>
      <c r="AJ395" s="465">
        <v>30</v>
      </c>
      <c r="AK395" s="469" t="s">
        <v>1399</v>
      </c>
      <c r="AL395" s="466">
        <v>0.91</v>
      </c>
      <c r="AM395" s="466">
        <v>0.01</v>
      </c>
      <c r="AN395" s="469" t="s">
        <v>1400</v>
      </c>
      <c r="AO395" s="466"/>
      <c r="AP395" s="466"/>
      <c r="AQ395" s="466"/>
      <c r="AR395" s="466"/>
      <c r="AS395" s="466"/>
      <c r="AT395" s="466"/>
      <c r="AU395" s="466"/>
      <c r="AV395" s="466"/>
      <c r="AW395" s="466"/>
      <c r="AX395" s="466"/>
      <c r="AY395" s="466"/>
      <c r="AZ395" s="466"/>
      <c r="BA395" s="466"/>
      <c r="BB395" s="466"/>
      <c r="BC395" s="466"/>
      <c r="BD395" s="466"/>
      <c r="BE395" s="466"/>
      <c r="BF395" s="466"/>
      <c r="BG395" s="466"/>
      <c r="BH395" s="466"/>
      <c r="BI395" s="466"/>
      <c r="BJ395" s="466"/>
      <c r="BK395" s="466"/>
      <c r="BL395" s="466"/>
      <c r="BM395" s="466"/>
      <c r="BN395" s="466"/>
      <c r="BO395" s="466"/>
      <c r="BP395" s="466"/>
      <c r="BQ395" s="466"/>
      <c r="BR395" s="466"/>
      <c r="BS395" s="466"/>
      <c r="BT395" s="466"/>
      <c r="BU395" s="466"/>
      <c r="BV395" s="466"/>
      <c r="BW395" s="466"/>
      <c r="BX395" s="466"/>
      <c r="BY395" s="466"/>
      <c r="BZ395" s="466"/>
      <c r="CA395" s="466"/>
      <c r="CB395" s="466"/>
      <c r="CC395" s="466"/>
      <c r="CD395" s="466"/>
      <c r="CE395" s="466"/>
      <c r="CF395" s="466"/>
      <c r="CG395" s="466"/>
      <c r="CH395" s="466"/>
      <c r="CI395" s="466"/>
      <c r="CJ395" s="466"/>
      <c r="CK395" s="466"/>
      <c r="CL395" s="466"/>
      <c r="CM395" s="466"/>
      <c r="CN395" s="466"/>
      <c r="CO395" s="466"/>
      <c r="CP395" s="466"/>
      <c r="CQ395" s="466"/>
      <c r="CR395" s="466"/>
      <c r="CS395" s="466"/>
      <c r="CT395" s="466"/>
      <c r="CU395" s="466"/>
      <c r="CV395" s="466"/>
      <c r="CW395" s="466"/>
      <c r="CX395" s="466"/>
      <c r="CY395" s="466"/>
      <c r="CZ395" s="466"/>
      <c r="DA395" s="466"/>
      <c r="DB395" s="466"/>
      <c r="DC395" s="466"/>
      <c r="DD395" s="466"/>
      <c r="DE395" s="466"/>
      <c r="DF395" s="466"/>
      <c r="DG395" s="466"/>
      <c r="DH395" s="466"/>
      <c r="DI395" s="466"/>
      <c r="DJ395" s="466"/>
      <c r="DK395" s="466"/>
      <c r="DL395" s="466"/>
      <c r="DM395" s="466"/>
      <c r="DN395" s="466"/>
      <c r="DO395" s="466"/>
      <c r="DP395" s="466"/>
      <c r="DQ395" s="466"/>
      <c r="DR395" s="466"/>
      <c r="DS395" s="466"/>
      <c r="DT395" s="466"/>
      <c r="DU395" s="466"/>
      <c r="DV395" s="466"/>
      <c r="DW395" s="471"/>
      <c r="DX395" s="466"/>
      <c r="DY395" s="466"/>
      <c r="DZ395" s="466"/>
      <c r="EA395" s="466"/>
      <c r="EB395" s="466"/>
      <c r="EC395" s="466"/>
      <c r="ED395" s="466"/>
      <c r="EE395" s="466"/>
      <c r="EF395" s="466"/>
      <c r="EG395" s="466"/>
      <c r="EH395" s="466"/>
      <c r="EI395" s="466"/>
      <c r="EJ395" s="466"/>
      <c r="EK395" s="465"/>
      <c r="EL395" s="465"/>
      <c r="EM395" s="465"/>
      <c r="EN395" s="465"/>
      <c r="EO395" s="466"/>
      <c r="EP395" s="466"/>
      <c r="EQ395" s="466"/>
      <c r="ER395" s="465"/>
      <c r="ES395" s="465"/>
      <c r="ET395" s="465"/>
      <c r="EU395" s="465"/>
      <c r="EV395" s="465"/>
      <c r="EW395" s="467"/>
      <c r="EX395" s="467" t="s">
        <v>1401</v>
      </c>
      <c r="EY395" s="467">
        <v>0</v>
      </c>
      <c r="EZ395" s="467">
        <v>0</v>
      </c>
      <c r="FA395" s="467">
        <v>0</v>
      </c>
      <c r="FB395" s="469" t="s">
        <v>1402</v>
      </c>
      <c r="FC395" s="467">
        <v>100</v>
      </c>
      <c r="FD395" s="469" t="s">
        <v>2292</v>
      </c>
      <c r="FE395" s="467">
        <v>0</v>
      </c>
      <c r="FF395" s="469" t="s">
        <v>1404</v>
      </c>
      <c r="FG395" s="467">
        <v>0</v>
      </c>
      <c r="FH395" s="469" t="s">
        <v>1405</v>
      </c>
      <c r="FI395" s="467">
        <v>0</v>
      </c>
      <c r="FJ395" s="469" t="s">
        <v>1405</v>
      </c>
      <c r="FK395" s="467">
        <v>0</v>
      </c>
      <c r="FL395" s="472">
        <v>1</v>
      </c>
      <c r="FM395" s="473">
        <v>0</v>
      </c>
      <c r="FN395" s="473">
        <v>0</v>
      </c>
      <c r="FO395" s="473">
        <v>0</v>
      </c>
      <c r="FP395" s="473">
        <v>0</v>
      </c>
      <c r="FQ395" s="473">
        <v>0</v>
      </c>
      <c r="FR395" s="473">
        <v>0</v>
      </c>
      <c r="FS395" s="473">
        <v>0</v>
      </c>
      <c r="FT395" s="473">
        <v>0</v>
      </c>
      <c r="FU395" s="473">
        <v>0</v>
      </c>
      <c r="FV395" s="473">
        <v>97953.000000000015</v>
      </c>
      <c r="FW395" s="473">
        <v>0</v>
      </c>
      <c r="FX395" s="473">
        <v>0</v>
      </c>
      <c r="FY395" s="473">
        <v>0</v>
      </c>
      <c r="FZ395" s="473">
        <v>0</v>
      </c>
      <c r="GA395" s="473">
        <v>0</v>
      </c>
      <c r="GB395" s="473">
        <v>0</v>
      </c>
      <c r="GC395" s="473">
        <v>0</v>
      </c>
      <c r="GD395" s="473">
        <v>0</v>
      </c>
      <c r="GE395" s="473">
        <v>0</v>
      </c>
      <c r="GF395" s="473">
        <v>119756.00000000001</v>
      </c>
      <c r="GG395" s="473">
        <v>0</v>
      </c>
      <c r="GH395" s="473">
        <v>0</v>
      </c>
      <c r="GI395" s="473">
        <v>0</v>
      </c>
      <c r="GJ395" s="473">
        <v>0</v>
      </c>
      <c r="GK395" s="473">
        <v>0</v>
      </c>
      <c r="GL395" s="473">
        <v>0</v>
      </c>
      <c r="GM395" s="473">
        <v>0</v>
      </c>
      <c r="GN395" s="473">
        <v>0</v>
      </c>
      <c r="GO395" s="473">
        <v>0</v>
      </c>
      <c r="GP395" s="473">
        <v>0</v>
      </c>
      <c r="GQ395" s="473">
        <v>0</v>
      </c>
      <c r="GR395" s="473">
        <v>0</v>
      </c>
      <c r="GS395" s="473">
        <v>0</v>
      </c>
      <c r="GT395" s="473">
        <v>0</v>
      </c>
      <c r="GU395" s="473">
        <v>0</v>
      </c>
      <c r="GV395" s="473">
        <v>0</v>
      </c>
      <c r="GW395" s="473">
        <v>0</v>
      </c>
      <c r="GX395" s="473">
        <v>0</v>
      </c>
      <c r="GY395" s="473">
        <v>0</v>
      </c>
      <c r="GZ395" s="473">
        <v>0</v>
      </c>
      <c r="HA395" s="473">
        <v>0</v>
      </c>
      <c r="HB395" s="473">
        <v>0</v>
      </c>
      <c r="HC395" s="473">
        <v>0</v>
      </c>
      <c r="HD395" s="473">
        <v>0</v>
      </c>
      <c r="HE395" s="473">
        <v>0</v>
      </c>
      <c r="HF395" s="473">
        <v>0</v>
      </c>
      <c r="HG395" s="473">
        <v>0</v>
      </c>
      <c r="HH395" s="473">
        <v>0</v>
      </c>
      <c r="HI395" s="473">
        <v>0</v>
      </c>
      <c r="HJ395" s="473">
        <v>0</v>
      </c>
      <c r="HK395" s="473">
        <v>0</v>
      </c>
      <c r="HL395" s="473">
        <v>0</v>
      </c>
      <c r="HM395" s="473">
        <v>0</v>
      </c>
      <c r="HN395" s="473">
        <v>0</v>
      </c>
      <c r="HO395" s="473">
        <v>0</v>
      </c>
      <c r="HP395" s="473">
        <v>0</v>
      </c>
      <c r="HQ395" s="473">
        <v>0</v>
      </c>
      <c r="HR395" s="473">
        <v>0</v>
      </c>
      <c r="HS395" s="473">
        <v>0</v>
      </c>
      <c r="HT395" s="473">
        <v>0</v>
      </c>
      <c r="HU395" s="473">
        <v>0</v>
      </c>
      <c r="HV395" s="473">
        <v>0</v>
      </c>
      <c r="HW395" s="473">
        <v>0</v>
      </c>
      <c r="HX395" s="473">
        <v>0</v>
      </c>
      <c r="HY395" s="473">
        <v>0</v>
      </c>
      <c r="HZ395" s="473">
        <v>0</v>
      </c>
      <c r="IA395" s="473">
        <v>0</v>
      </c>
      <c r="IB395" s="473">
        <v>0</v>
      </c>
      <c r="IC395" s="473">
        <v>0</v>
      </c>
      <c r="ID395" s="473">
        <v>0</v>
      </c>
      <c r="IE395" s="473">
        <v>0</v>
      </c>
      <c r="IF395" s="473">
        <v>0</v>
      </c>
      <c r="IG395" s="473">
        <v>0</v>
      </c>
      <c r="IH395" s="473">
        <v>0</v>
      </c>
      <c r="II395" s="473">
        <v>0</v>
      </c>
      <c r="IJ395" s="473">
        <v>0</v>
      </c>
      <c r="IK395" s="473">
        <v>0</v>
      </c>
      <c r="IL395" s="473">
        <v>0</v>
      </c>
      <c r="IM395" s="473">
        <v>0</v>
      </c>
      <c r="IN395" s="473">
        <v>0</v>
      </c>
      <c r="IO395" s="473">
        <v>0</v>
      </c>
      <c r="IP395" s="473">
        <v>0</v>
      </c>
      <c r="IQ395" s="473">
        <v>0</v>
      </c>
      <c r="IR395" s="473">
        <v>0</v>
      </c>
      <c r="IS395" s="473">
        <v>0</v>
      </c>
      <c r="IT395" s="473">
        <v>0</v>
      </c>
      <c r="IU395" s="473">
        <v>0</v>
      </c>
      <c r="IV395" s="473">
        <v>0</v>
      </c>
      <c r="IW395" s="473">
        <v>0</v>
      </c>
      <c r="IX395" s="473">
        <v>0</v>
      </c>
      <c r="IY395" s="473">
        <v>0</v>
      </c>
      <c r="IZ395" s="473">
        <v>0</v>
      </c>
      <c r="JA395" s="473">
        <v>0</v>
      </c>
      <c r="JB395" s="473">
        <v>0</v>
      </c>
      <c r="JC395" s="473">
        <v>0</v>
      </c>
      <c r="JD395" s="473">
        <v>0</v>
      </c>
      <c r="JE395" s="473">
        <v>0</v>
      </c>
      <c r="JF395" s="473">
        <v>0</v>
      </c>
      <c r="JG395" s="473">
        <v>0</v>
      </c>
      <c r="JH395" s="473">
        <v>0</v>
      </c>
      <c r="JI395" s="467" t="s">
        <v>1406</v>
      </c>
      <c r="JJ395" s="467" t="s">
        <v>1406</v>
      </c>
      <c r="JK395" s="395"/>
      <c r="JL395" s="395"/>
      <c r="JM395" s="395"/>
      <c r="JN395" s="395"/>
      <c r="JO395" s="395"/>
      <c r="JP395" s="395"/>
      <c r="JQ395" s="395"/>
      <c r="JR395" s="395"/>
      <c r="JS395" s="395"/>
      <c r="JT395" s="395"/>
      <c r="JU395" s="395"/>
      <c r="JV395" s="395"/>
      <c r="JW395" s="395"/>
      <c r="JX395" s="395"/>
      <c r="JY395" s="395"/>
      <c r="JZ395" s="395"/>
      <c r="KA395" s="395"/>
      <c r="KB395" s="395"/>
      <c r="KC395" s="395"/>
      <c r="KD395" s="395"/>
      <c r="KE395" s="395"/>
      <c r="KF395" s="395"/>
      <c r="KG395" s="395"/>
      <c r="KH395" s="395"/>
      <c r="KI395" s="395"/>
      <c r="KJ395" s="395"/>
      <c r="KK395" s="395"/>
      <c r="KL395" s="395"/>
      <c r="KM395" s="395"/>
      <c r="KN395" s="395"/>
      <c r="KO395" s="395"/>
      <c r="KP395" s="395"/>
      <c r="KQ395" s="395"/>
      <c r="KR395" s="395"/>
      <c r="KS395" s="395"/>
      <c r="KT395" s="395"/>
      <c r="KU395" s="395"/>
      <c r="KV395" s="395"/>
      <c r="KW395" s="395"/>
      <c r="KX395" s="395"/>
      <c r="KY395" s="395"/>
      <c r="KZ395" s="395"/>
      <c r="LA395" s="395"/>
      <c r="LB395" s="395"/>
      <c r="LC395" s="395"/>
      <c r="LD395" s="395"/>
      <c r="LE395" s="395"/>
      <c r="LF395" s="395"/>
      <c r="LG395" s="395"/>
      <c r="LH395" s="395"/>
      <c r="LI395" s="395"/>
      <c r="LJ395" s="395"/>
      <c r="LK395" s="395"/>
      <c r="LL395" s="395"/>
      <c r="LM395" s="395"/>
      <c r="LN395" s="395"/>
      <c r="LO395" s="395"/>
      <c r="LP395" s="395"/>
      <c r="LQ395" s="395"/>
      <c r="LR395" s="395"/>
      <c r="LS395" s="395"/>
      <c r="LT395" s="395"/>
      <c r="LU395" s="395"/>
      <c r="LV395" s="395"/>
      <c r="LW395" s="395"/>
      <c r="LX395" s="395"/>
      <c r="LY395" s="395"/>
      <c r="LZ395" s="395"/>
      <c r="MA395" s="395"/>
      <c r="MB395" s="395"/>
      <c r="MC395" s="395"/>
      <c r="MD395" s="395"/>
      <c r="ME395" s="395"/>
      <c r="MF395" s="395"/>
      <c r="MG395" s="395"/>
      <c r="MH395" s="395"/>
      <c r="MI395" s="395"/>
      <c r="MJ395" s="395"/>
      <c r="MK395" s="395"/>
      <c r="ML395" s="395"/>
      <c r="MM395" s="395"/>
      <c r="MN395" s="395"/>
      <c r="MO395" s="395"/>
      <c r="MP395" s="395"/>
      <c r="MQ395" s="395"/>
      <c r="MR395" s="395"/>
      <c r="MS395" s="395"/>
      <c r="MT395" s="395"/>
      <c r="MU395" s="395"/>
      <c r="MV395" s="395"/>
      <c r="MW395" s="395"/>
      <c r="MX395" s="395"/>
      <c r="MY395" s="395"/>
      <c r="MZ395" s="395"/>
      <c r="NA395" s="395"/>
      <c r="NB395" s="395"/>
      <c r="NC395" s="395"/>
      <c r="ND395" s="395"/>
      <c r="NE395" s="395"/>
      <c r="NF395" s="395"/>
      <c r="NG395" s="489"/>
      <c r="NH395" s="475">
        <v>1.9475445650919165</v>
      </c>
      <c r="NI395" s="475">
        <v>7.6772206755923351</v>
      </c>
      <c r="NJ395" s="475">
        <v>2.2201444921080231</v>
      </c>
      <c r="NK395" s="475">
        <v>2036.1403379951676</v>
      </c>
      <c r="NL395" s="475">
        <v>5.5278331446567925</v>
      </c>
      <c r="NM395" s="475">
        <v>5.6418999999999997E-2</v>
      </c>
      <c r="NN395" s="475">
        <v>0.16220400000000004</v>
      </c>
      <c r="NO395" s="475">
        <v>1.6455999999999998E-2</v>
      </c>
      <c r="NP395" s="475">
        <v>1.025236486108556E-2</v>
      </c>
      <c r="NQ395" s="475">
        <v>0.16215231088889975</v>
      </c>
      <c r="NR395" s="475">
        <v>0.19177017370046576</v>
      </c>
      <c r="NS395" s="475">
        <v>0</v>
      </c>
      <c r="NT395" s="475">
        <v>4.5018725458406861</v>
      </c>
      <c r="NU395" s="475">
        <v>1.8653210718252971E-2</v>
      </c>
      <c r="NV395" s="475">
        <v>0</v>
      </c>
      <c r="NW395" s="475">
        <v>8.468168016661265E-2</v>
      </c>
      <c r="NX395" s="475">
        <v>0</v>
      </c>
      <c r="NY395" s="475">
        <v>0</v>
      </c>
      <c r="NZ395" s="475">
        <v>0.32463869361970388</v>
      </c>
      <c r="OA395" s="475">
        <v>2.034000056165192E-2</v>
      </c>
      <c r="OB395" s="475">
        <v>0.19000000000000011</v>
      </c>
      <c r="OC395" s="475">
        <v>0.29737762950001118</v>
      </c>
      <c r="OD395" s="475">
        <v>-9.7132930272776481E-15</v>
      </c>
      <c r="OE395" s="475">
        <v>-7.8242362266582082E-14</v>
      </c>
      <c r="OF395" s="475">
        <v>0.11999999880790704</v>
      </c>
      <c r="OG395" s="475">
        <v>8.0269411206245436E-2</v>
      </c>
      <c r="OH395" s="475">
        <v>0.33983652432960726</v>
      </c>
      <c r="OI395" s="475">
        <v>0.12</v>
      </c>
      <c r="OJ395" s="475">
        <v>5.1516000000000006E-2</v>
      </c>
      <c r="OK395" s="475">
        <v>6.5209571999999993E-2</v>
      </c>
      <c r="OL395" s="475">
        <v>0.64193657470284282</v>
      </c>
      <c r="OM395" s="475" t="s">
        <v>1395</v>
      </c>
      <c r="ON395" s="475">
        <v>1</v>
      </c>
      <c r="OO395" s="475">
        <v>384</v>
      </c>
      <c r="OP395" s="490"/>
      <c r="OQ395" s="491" t="s">
        <v>1395</v>
      </c>
      <c r="OR395" s="478" t="s">
        <v>1395</v>
      </c>
      <c r="OS395" s="479">
        <v>457490.00000000006</v>
      </c>
      <c r="OT395" s="479">
        <v>2044</v>
      </c>
      <c r="OU395" s="479" t="s">
        <v>1395</v>
      </c>
      <c r="OV395" s="479" t="s">
        <v>1395</v>
      </c>
      <c r="OW395" s="479">
        <v>0</v>
      </c>
      <c r="OX395" s="479">
        <v>1</v>
      </c>
      <c r="OY395" s="480">
        <v>1</v>
      </c>
      <c r="OZ395" s="480">
        <v>0.63176632809673661</v>
      </c>
      <c r="PA395" s="481"/>
      <c r="PB395" s="482">
        <v>1.9475445650919165</v>
      </c>
      <c r="PC395" s="483"/>
      <c r="PD395" s="478">
        <v>46.780800493816585</v>
      </c>
      <c r="PE395" s="479">
        <v>-1.5570256549321284E-11</v>
      </c>
      <c r="PF395" s="479">
        <v>59.178248831091359</v>
      </c>
      <c r="PG395" s="480">
        <v>1.9475445650919165</v>
      </c>
      <c r="PH395" s="483"/>
      <c r="PI395" s="478">
        <v>1.9475445650919165</v>
      </c>
      <c r="PJ395" s="479">
        <v>198475</v>
      </c>
      <c r="PK395" s="479">
        <v>310</v>
      </c>
      <c r="PL395" s="479">
        <v>-1.0606393644733147E-2</v>
      </c>
      <c r="PM395" s="484">
        <v>36</v>
      </c>
      <c r="PN395" s="479">
        <v>3348</v>
      </c>
      <c r="PO395" s="485">
        <v>2041</v>
      </c>
      <c r="PP395" s="479">
        <v>33</v>
      </c>
      <c r="PQ395" s="479">
        <v>0</v>
      </c>
      <c r="PR395" s="486" t="s">
        <v>2388</v>
      </c>
      <c r="PS395" s="486" t="s">
        <v>1657</v>
      </c>
      <c r="PT395" s="479">
        <v>1</v>
      </c>
      <c r="PU395" s="487" t="s">
        <v>2387</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row>
    <row r="396" spans="1:457" x14ac:dyDescent="0.35">
      <c r="A396" s="459" t="s">
        <v>2389</v>
      </c>
      <c r="B396" s="460">
        <v>1.9369381714471834</v>
      </c>
      <c r="C396" s="488">
        <f>NPV(About!A$94,'H2 Data'!AE$2:BH$2)/30*AB396+B396</f>
        <v>1.9369381714471834</v>
      </c>
      <c r="D396" s="462" t="s">
        <v>1592</v>
      </c>
      <c r="E396" s="463" t="s">
        <v>2389</v>
      </c>
      <c r="F396" s="463" t="s">
        <v>1391</v>
      </c>
      <c r="G396" s="463" t="s">
        <v>1392</v>
      </c>
      <c r="H396" s="463" t="s">
        <v>2290</v>
      </c>
      <c r="I396" s="463" t="s">
        <v>2232</v>
      </c>
      <c r="J396" s="464">
        <v>2045</v>
      </c>
      <c r="K396" s="465">
        <v>325</v>
      </c>
      <c r="L396" s="466">
        <v>0.45</v>
      </c>
      <c r="M396" s="466">
        <v>2.3300000000000001E-2</v>
      </c>
      <c r="N396" s="466">
        <v>0.25</v>
      </c>
      <c r="O396" s="471">
        <v>0.12</v>
      </c>
      <c r="P396" s="465">
        <v>1</v>
      </c>
      <c r="Q396" s="465">
        <v>2</v>
      </c>
      <c r="R396" s="465">
        <v>30</v>
      </c>
      <c r="S396" s="467" t="s">
        <v>1395</v>
      </c>
      <c r="T396" s="468">
        <v>16332.999999999998</v>
      </c>
      <c r="U396" s="468">
        <v>160998.99999999997</v>
      </c>
      <c r="V396" s="468">
        <v>56000</v>
      </c>
      <c r="W396" s="468">
        <v>4667</v>
      </c>
      <c r="X396" s="465">
        <v>0</v>
      </c>
      <c r="Y396" s="469" t="s">
        <v>2349</v>
      </c>
      <c r="Z396" s="470">
        <v>21.86</v>
      </c>
      <c r="AA396" s="469" t="s">
        <v>1397</v>
      </c>
      <c r="AB396" s="465">
        <v>0</v>
      </c>
      <c r="AC396" s="466">
        <v>0</v>
      </c>
      <c r="AD396" s="466">
        <v>0.7</v>
      </c>
      <c r="AE396" s="466">
        <v>0.7</v>
      </c>
      <c r="AF396" s="467" t="s">
        <v>1398</v>
      </c>
      <c r="AG396" s="465">
        <v>515.16</v>
      </c>
      <c r="AH396" s="465">
        <v>515.16</v>
      </c>
      <c r="AI396" s="465">
        <v>515.16</v>
      </c>
      <c r="AJ396" s="465">
        <v>30</v>
      </c>
      <c r="AK396" s="469" t="s">
        <v>1399</v>
      </c>
      <c r="AL396" s="466">
        <v>0.91</v>
      </c>
      <c r="AM396" s="466">
        <v>0.01</v>
      </c>
      <c r="AN396" s="469" t="s">
        <v>1400</v>
      </c>
      <c r="AO396" s="466"/>
      <c r="AP396" s="466"/>
      <c r="AQ396" s="466"/>
      <c r="AR396" s="466"/>
      <c r="AS396" s="466"/>
      <c r="AT396" s="466"/>
      <c r="AU396" s="466"/>
      <c r="AV396" s="466"/>
      <c r="AW396" s="466"/>
      <c r="AX396" s="466"/>
      <c r="AY396" s="466"/>
      <c r="AZ396" s="466"/>
      <c r="BA396" s="466"/>
      <c r="BB396" s="466"/>
      <c r="BC396" s="466"/>
      <c r="BD396" s="466"/>
      <c r="BE396" s="466"/>
      <c r="BF396" s="466"/>
      <c r="BG396" s="466"/>
      <c r="BH396" s="466"/>
      <c r="BI396" s="466"/>
      <c r="BJ396" s="466"/>
      <c r="BK396" s="466"/>
      <c r="BL396" s="466"/>
      <c r="BM396" s="466"/>
      <c r="BN396" s="466"/>
      <c r="BO396" s="466"/>
      <c r="BP396" s="466"/>
      <c r="BQ396" s="466"/>
      <c r="BR396" s="466"/>
      <c r="BS396" s="466"/>
      <c r="BT396" s="466"/>
      <c r="BU396" s="466"/>
      <c r="BV396" s="466"/>
      <c r="BW396" s="466"/>
      <c r="BX396" s="466"/>
      <c r="BY396" s="466"/>
      <c r="BZ396" s="466"/>
      <c r="CA396" s="466"/>
      <c r="CB396" s="466"/>
      <c r="CC396" s="466"/>
      <c r="CD396" s="466"/>
      <c r="CE396" s="466"/>
      <c r="CF396" s="466"/>
      <c r="CG396" s="466"/>
      <c r="CH396" s="466"/>
      <c r="CI396" s="466"/>
      <c r="CJ396" s="466"/>
      <c r="CK396" s="466"/>
      <c r="CL396" s="466"/>
      <c r="CM396" s="466"/>
      <c r="CN396" s="466"/>
      <c r="CO396" s="466"/>
      <c r="CP396" s="466"/>
      <c r="CQ396" s="466"/>
      <c r="CR396" s="466"/>
      <c r="CS396" s="466"/>
      <c r="CT396" s="466"/>
      <c r="CU396" s="466"/>
      <c r="CV396" s="466"/>
      <c r="CW396" s="466"/>
      <c r="CX396" s="466"/>
      <c r="CY396" s="466"/>
      <c r="CZ396" s="466"/>
      <c r="DA396" s="466"/>
      <c r="DB396" s="466"/>
      <c r="DC396" s="466"/>
      <c r="DD396" s="466"/>
      <c r="DE396" s="466"/>
      <c r="DF396" s="466"/>
      <c r="DG396" s="466"/>
      <c r="DH396" s="466"/>
      <c r="DI396" s="466"/>
      <c r="DJ396" s="466"/>
      <c r="DK396" s="466"/>
      <c r="DL396" s="466"/>
      <c r="DM396" s="466"/>
      <c r="DN396" s="466"/>
      <c r="DO396" s="466"/>
      <c r="DP396" s="466"/>
      <c r="DQ396" s="466"/>
      <c r="DR396" s="466"/>
      <c r="DS396" s="466"/>
      <c r="DT396" s="466"/>
      <c r="DU396" s="466"/>
      <c r="DV396" s="466"/>
      <c r="DW396" s="471"/>
      <c r="DX396" s="466"/>
      <c r="DY396" s="466"/>
      <c r="DZ396" s="466"/>
      <c r="EA396" s="466"/>
      <c r="EB396" s="466"/>
      <c r="EC396" s="466"/>
      <c r="ED396" s="466"/>
      <c r="EE396" s="466"/>
      <c r="EF396" s="466"/>
      <c r="EG396" s="466"/>
      <c r="EH396" s="466"/>
      <c r="EI396" s="466"/>
      <c r="EJ396" s="466"/>
      <c r="EK396" s="465"/>
      <c r="EL396" s="465"/>
      <c r="EM396" s="465"/>
      <c r="EN396" s="465"/>
      <c r="EO396" s="466"/>
      <c r="EP396" s="466"/>
      <c r="EQ396" s="466"/>
      <c r="ER396" s="465"/>
      <c r="ES396" s="465"/>
      <c r="ET396" s="465"/>
      <c r="EU396" s="465"/>
      <c r="EV396" s="465"/>
      <c r="EW396" s="467"/>
      <c r="EX396" s="467" t="s">
        <v>1401</v>
      </c>
      <c r="EY396" s="467">
        <v>0</v>
      </c>
      <c r="EZ396" s="467">
        <v>0</v>
      </c>
      <c r="FA396" s="467">
        <v>0</v>
      </c>
      <c r="FB396" s="469" t="s">
        <v>1402</v>
      </c>
      <c r="FC396" s="467">
        <v>100</v>
      </c>
      <c r="FD396" s="469" t="s">
        <v>2292</v>
      </c>
      <c r="FE396" s="467">
        <v>0</v>
      </c>
      <c r="FF396" s="469" t="s">
        <v>1404</v>
      </c>
      <c r="FG396" s="467">
        <v>0</v>
      </c>
      <c r="FH396" s="469" t="s">
        <v>1405</v>
      </c>
      <c r="FI396" s="467">
        <v>0</v>
      </c>
      <c r="FJ396" s="469" t="s">
        <v>1405</v>
      </c>
      <c r="FK396" s="467">
        <v>0</v>
      </c>
      <c r="FL396" s="472">
        <v>1</v>
      </c>
      <c r="FM396" s="473">
        <v>0</v>
      </c>
      <c r="FN396" s="473">
        <v>0</v>
      </c>
      <c r="FO396" s="473">
        <v>0</v>
      </c>
      <c r="FP396" s="473">
        <v>0</v>
      </c>
      <c r="FQ396" s="473">
        <v>0</v>
      </c>
      <c r="FR396" s="473">
        <v>0</v>
      </c>
      <c r="FS396" s="473">
        <v>0</v>
      </c>
      <c r="FT396" s="473">
        <v>0</v>
      </c>
      <c r="FU396" s="473">
        <v>0</v>
      </c>
      <c r="FV396" s="473">
        <v>99940.999999999985</v>
      </c>
      <c r="FW396" s="473">
        <v>0</v>
      </c>
      <c r="FX396" s="473">
        <v>0</v>
      </c>
      <c r="FY396" s="473">
        <v>0</v>
      </c>
      <c r="FZ396" s="473">
        <v>0</v>
      </c>
      <c r="GA396" s="473">
        <v>0</v>
      </c>
      <c r="GB396" s="473">
        <v>0</v>
      </c>
      <c r="GC396" s="473">
        <v>0</v>
      </c>
      <c r="GD396" s="473">
        <v>0</v>
      </c>
      <c r="GE396" s="473">
        <v>0</v>
      </c>
      <c r="GF396" s="473">
        <v>122186.99999999999</v>
      </c>
      <c r="GG396" s="473">
        <v>0</v>
      </c>
      <c r="GH396" s="473">
        <v>0</v>
      </c>
      <c r="GI396" s="473">
        <v>0</v>
      </c>
      <c r="GJ396" s="473">
        <v>0</v>
      </c>
      <c r="GK396" s="473">
        <v>0</v>
      </c>
      <c r="GL396" s="473">
        <v>0</v>
      </c>
      <c r="GM396" s="473">
        <v>0</v>
      </c>
      <c r="GN396" s="473">
        <v>0</v>
      </c>
      <c r="GO396" s="473">
        <v>0</v>
      </c>
      <c r="GP396" s="473">
        <v>0</v>
      </c>
      <c r="GQ396" s="473">
        <v>0</v>
      </c>
      <c r="GR396" s="473">
        <v>0</v>
      </c>
      <c r="GS396" s="473">
        <v>0</v>
      </c>
      <c r="GT396" s="473">
        <v>0</v>
      </c>
      <c r="GU396" s="473">
        <v>0</v>
      </c>
      <c r="GV396" s="473">
        <v>0</v>
      </c>
      <c r="GW396" s="473">
        <v>0</v>
      </c>
      <c r="GX396" s="473">
        <v>0</v>
      </c>
      <c r="GY396" s="473">
        <v>0</v>
      </c>
      <c r="GZ396" s="473">
        <v>0</v>
      </c>
      <c r="HA396" s="473">
        <v>0</v>
      </c>
      <c r="HB396" s="473">
        <v>0</v>
      </c>
      <c r="HC396" s="473">
        <v>0</v>
      </c>
      <c r="HD396" s="473">
        <v>0</v>
      </c>
      <c r="HE396" s="473">
        <v>0</v>
      </c>
      <c r="HF396" s="473">
        <v>0</v>
      </c>
      <c r="HG396" s="473">
        <v>0</v>
      </c>
      <c r="HH396" s="473">
        <v>0</v>
      </c>
      <c r="HI396" s="473">
        <v>0</v>
      </c>
      <c r="HJ396" s="473">
        <v>0</v>
      </c>
      <c r="HK396" s="473">
        <v>0</v>
      </c>
      <c r="HL396" s="473">
        <v>0</v>
      </c>
      <c r="HM396" s="473">
        <v>0</v>
      </c>
      <c r="HN396" s="473">
        <v>0</v>
      </c>
      <c r="HO396" s="473">
        <v>0</v>
      </c>
      <c r="HP396" s="473">
        <v>0</v>
      </c>
      <c r="HQ396" s="473">
        <v>0</v>
      </c>
      <c r="HR396" s="473">
        <v>0</v>
      </c>
      <c r="HS396" s="473">
        <v>0</v>
      </c>
      <c r="HT396" s="473">
        <v>0</v>
      </c>
      <c r="HU396" s="473">
        <v>0</v>
      </c>
      <c r="HV396" s="473">
        <v>0</v>
      </c>
      <c r="HW396" s="473">
        <v>0</v>
      </c>
      <c r="HX396" s="473">
        <v>0</v>
      </c>
      <c r="HY396" s="473">
        <v>0</v>
      </c>
      <c r="HZ396" s="473">
        <v>0</v>
      </c>
      <c r="IA396" s="473">
        <v>0</v>
      </c>
      <c r="IB396" s="473">
        <v>0</v>
      </c>
      <c r="IC396" s="473">
        <v>0</v>
      </c>
      <c r="ID396" s="473">
        <v>0</v>
      </c>
      <c r="IE396" s="473">
        <v>0</v>
      </c>
      <c r="IF396" s="473">
        <v>0</v>
      </c>
      <c r="IG396" s="473">
        <v>0</v>
      </c>
      <c r="IH396" s="473">
        <v>0</v>
      </c>
      <c r="II396" s="473">
        <v>0</v>
      </c>
      <c r="IJ396" s="473">
        <v>0</v>
      </c>
      <c r="IK396" s="473">
        <v>0</v>
      </c>
      <c r="IL396" s="473">
        <v>0</v>
      </c>
      <c r="IM396" s="473">
        <v>0</v>
      </c>
      <c r="IN396" s="473">
        <v>0</v>
      </c>
      <c r="IO396" s="473">
        <v>0</v>
      </c>
      <c r="IP396" s="473">
        <v>0</v>
      </c>
      <c r="IQ396" s="473">
        <v>0</v>
      </c>
      <c r="IR396" s="473">
        <v>0</v>
      </c>
      <c r="IS396" s="473">
        <v>0</v>
      </c>
      <c r="IT396" s="473">
        <v>0</v>
      </c>
      <c r="IU396" s="473">
        <v>0</v>
      </c>
      <c r="IV396" s="473">
        <v>0</v>
      </c>
      <c r="IW396" s="473">
        <v>0</v>
      </c>
      <c r="IX396" s="473">
        <v>0</v>
      </c>
      <c r="IY396" s="473">
        <v>0</v>
      </c>
      <c r="IZ396" s="473">
        <v>0</v>
      </c>
      <c r="JA396" s="473">
        <v>0</v>
      </c>
      <c r="JB396" s="473">
        <v>0</v>
      </c>
      <c r="JC396" s="473">
        <v>0</v>
      </c>
      <c r="JD396" s="473">
        <v>0</v>
      </c>
      <c r="JE396" s="473">
        <v>0</v>
      </c>
      <c r="JF396" s="473">
        <v>0</v>
      </c>
      <c r="JG396" s="473">
        <v>0</v>
      </c>
      <c r="JH396" s="473">
        <v>0</v>
      </c>
      <c r="JI396" s="467" t="s">
        <v>1406</v>
      </c>
      <c r="JJ396" s="467" t="s">
        <v>1406</v>
      </c>
      <c r="JK396" s="395"/>
      <c r="JL396" s="395"/>
      <c r="JM396" s="395"/>
      <c r="JN396" s="395"/>
      <c r="JO396" s="395"/>
      <c r="JP396" s="395"/>
      <c r="JQ396" s="395"/>
      <c r="JR396" s="395"/>
      <c r="JS396" s="395"/>
      <c r="JT396" s="395"/>
      <c r="JU396" s="395"/>
      <c r="JV396" s="395"/>
      <c r="JW396" s="395"/>
      <c r="JX396" s="395"/>
      <c r="JY396" s="395"/>
      <c r="JZ396" s="395"/>
      <c r="KA396" s="395"/>
      <c r="KB396" s="395"/>
      <c r="KC396" s="395"/>
      <c r="KD396" s="395"/>
      <c r="KE396" s="395"/>
      <c r="KF396" s="395"/>
      <c r="KG396" s="395"/>
      <c r="KH396" s="395"/>
      <c r="KI396" s="395"/>
      <c r="KJ396" s="395"/>
      <c r="KK396" s="395"/>
      <c r="KL396" s="395"/>
      <c r="KM396" s="395"/>
      <c r="KN396" s="395"/>
      <c r="KO396" s="395"/>
      <c r="KP396" s="395"/>
      <c r="KQ396" s="395"/>
      <c r="KR396" s="395"/>
      <c r="KS396" s="395"/>
      <c r="KT396" s="395"/>
      <c r="KU396" s="395"/>
      <c r="KV396" s="395"/>
      <c r="KW396" s="395"/>
      <c r="KX396" s="395"/>
      <c r="KY396" s="395"/>
      <c r="KZ396" s="395"/>
      <c r="LA396" s="395"/>
      <c r="LB396" s="395"/>
      <c r="LC396" s="395"/>
      <c r="LD396" s="395"/>
      <c r="LE396" s="395"/>
      <c r="LF396" s="395"/>
      <c r="LG396" s="395"/>
      <c r="LH396" s="395"/>
      <c r="LI396" s="395"/>
      <c r="LJ396" s="395"/>
      <c r="LK396" s="395"/>
      <c r="LL396" s="395"/>
      <c r="LM396" s="395"/>
      <c r="LN396" s="395"/>
      <c r="LO396" s="395"/>
      <c r="LP396" s="395"/>
      <c r="LQ396" s="395"/>
      <c r="LR396" s="395"/>
      <c r="LS396" s="395"/>
      <c r="LT396" s="395"/>
      <c r="LU396" s="395"/>
      <c r="LV396" s="395"/>
      <c r="LW396" s="395"/>
      <c r="LX396" s="395"/>
      <c r="LY396" s="395"/>
      <c r="LZ396" s="395"/>
      <c r="MA396" s="395"/>
      <c r="MB396" s="395"/>
      <c r="MC396" s="395"/>
      <c r="MD396" s="395"/>
      <c r="ME396" s="395"/>
      <c r="MF396" s="395"/>
      <c r="MG396" s="395"/>
      <c r="MH396" s="395"/>
      <c r="MI396" s="395"/>
      <c r="MJ396" s="395"/>
      <c r="MK396" s="395"/>
      <c r="ML396" s="395"/>
      <c r="MM396" s="395"/>
      <c r="MN396" s="395"/>
      <c r="MO396" s="395"/>
      <c r="MP396" s="395"/>
      <c r="MQ396" s="395"/>
      <c r="MR396" s="395"/>
      <c r="MS396" s="395"/>
      <c r="MT396" s="395"/>
      <c r="MU396" s="395"/>
      <c r="MV396" s="395"/>
      <c r="MW396" s="395"/>
      <c r="MX396" s="395"/>
      <c r="MY396" s="395"/>
      <c r="MZ396" s="395"/>
      <c r="NA396" s="395"/>
      <c r="NB396" s="395"/>
      <c r="NC396" s="395"/>
      <c r="ND396" s="395"/>
      <c r="NE396" s="395"/>
      <c r="NF396" s="395"/>
      <c r="NG396" s="489"/>
      <c r="NH396" s="475">
        <v>1.9369381714471834</v>
      </c>
      <c r="NI396" s="475">
        <v>7.6354102718447976</v>
      </c>
      <c r="NJ396" s="475">
        <v>2.2123777135067835</v>
      </c>
      <c r="NK396" s="475">
        <v>2042.479539806712</v>
      </c>
      <c r="NL396" s="475">
        <v>5.5198481991846373</v>
      </c>
      <c r="NM396" s="475">
        <v>5.6000000000000001E-2</v>
      </c>
      <c r="NN396" s="475">
        <v>0.16099899999999998</v>
      </c>
      <c r="NO396" s="475">
        <v>1.6332999999999997E-2</v>
      </c>
      <c r="NP396" s="475">
        <v>1.0176207089330513E-2</v>
      </c>
      <c r="NQ396" s="475">
        <v>0.16094726880890572</v>
      </c>
      <c r="NR396" s="475">
        <v>0.19034270478670154</v>
      </c>
      <c r="NS396" s="475">
        <v>0</v>
      </c>
      <c r="NT396" s="475">
        <v>4.4996440790496699</v>
      </c>
      <c r="NU396" s="475">
        <v>1.9092135112291086E-2</v>
      </c>
      <c r="NV396" s="475">
        <v>0</v>
      </c>
      <c r="NW396" s="475">
        <v>8.4297862671143156E-2</v>
      </c>
      <c r="NX396" s="475">
        <v>0</v>
      </c>
      <c r="NY396" s="475">
        <v>0</v>
      </c>
      <c r="NZ396" s="475">
        <v>0.32327283457726508</v>
      </c>
      <c r="OA396" s="475">
        <v>2.0340000312662421E-2</v>
      </c>
      <c r="OB396" s="475">
        <v>0.19000000000000011</v>
      </c>
      <c r="OC396" s="475">
        <v>0.29550108123418622</v>
      </c>
      <c r="OD396" s="475">
        <v>-1.1960176861869589E-14</v>
      </c>
      <c r="OE396" s="475">
        <v>-9.6341424908198059E-14</v>
      </c>
      <c r="OF396" s="475">
        <v>0.11999999880790704</v>
      </c>
      <c r="OG396" s="475">
        <v>8.0350813269615171E-2</v>
      </c>
      <c r="OH396" s="475">
        <v>0.34005097929492956</v>
      </c>
      <c r="OI396" s="475">
        <v>0.12</v>
      </c>
      <c r="OJ396" s="475">
        <v>5.1515999999999999E-2</v>
      </c>
      <c r="OK396" s="475">
        <v>6.5209571999999993E-2</v>
      </c>
      <c r="OL396" s="475">
        <v>0.62913987544367544</v>
      </c>
      <c r="OM396" s="475" t="s">
        <v>1395</v>
      </c>
      <c r="ON396" s="475">
        <v>1</v>
      </c>
      <c r="OO396" s="475">
        <v>385</v>
      </c>
      <c r="OP396" s="490"/>
      <c r="OQ396" s="491" t="s">
        <v>1395</v>
      </c>
      <c r="OR396" s="478" t="s">
        <v>1395</v>
      </c>
      <c r="OS396" s="479">
        <v>460126.99999999994</v>
      </c>
      <c r="OT396" s="479">
        <v>2045</v>
      </c>
      <c r="OU396" s="479" t="s">
        <v>1395</v>
      </c>
      <c r="OV396" s="479" t="s">
        <v>1395</v>
      </c>
      <c r="OW396" s="479">
        <v>0</v>
      </c>
      <c r="OX396" s="479">
        <v>1</v>
      </c>
      <c r="OY396" s="480">
        <v>1</v>
      </c>
      <c r="OZ396" s="480">
        <v>0.6191723603318785</v>
      </c>
      <c r="PA396" s="481"/>
      <c r="PB396" s="482">
        <v>1.9369381714471834</v>
      </c>
      <c r="PC396" s="483"/>
      <c r="PD396" s="478">
        <v>47.70950126053269</v>
      </c>
      <c r="PE396" s="479">
        <v>-1.969897542171323E-11</v>
      </c>
      <c r="PF396" s="479">
        <v>60.421241868372888</v>
      </c>
      <c r="PG396" s="480">
        <v>1.9369381714471834</v>
      </c>
      <c r="PH396" s="483"/>
      <c r="PI396" s="478">
        <v>1.9369381714471834</v>
      </c>
      <c r="PJ396" s="479">
        <v>198800</v>
      </c>
      <c r="PK396" s="479">
        <v>325</v>
      </c>
      <c r="PL396" s="479">
        <v>-1.569821518711545E-2</v>
      </c>
      <c r="PM396" s="484">
        <v>36</v>
      </c>
      <c r="PN396" s="479">
        <v>3312</v>
      </c>
      <c r="PO396" s="485">
        <v>2042</v>
      </c>
      <c r="PP396" s="479">
        <v>33</v>
      </c>
      <c r="PQ396" s="479">
        <v>0</v>
      </c>
      <c r="PR396" s="486" t="s">
        <v>2390</v>
      </c>
      <c r="PS396" s="486" t="s">
        <v>1657</v>
      </c>
      <c r="PT396" s="479">
        <v>1</v>
      </c>
      <c r="PU396" s="487" t="s">
        <v>2389</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row>
    <row r="397" spans="1:457" x14ac:dyDescent="0.35">
      <c r="A397" s="459" t="s">
        <v>2391</v>
      </c>
      <c r="B397" s="460">
        <v>1.9212399562600679</v>
      </c>
      <c r="C397" s="488">
        <f>NPV(About!A$94,'H2 Data'!AE$2:BH$2)/30*AB397+B397</f>
        <v>1.9212399562600679</v>
      </c>
      <c r="D397" s="462" t="s">
        <v>1592</v>
      </c>
      <c r="E397" s="463" t="s">
        <v>2391</v>
      </c>
      <c r="F397" s="463" t="s">
        <v>1391</v>
      </c>
      <c r="G397" s="463" t="s">
        <v>1392</v>
      </c>
      <c r="H397" s="463" t="s">
        <v>2290</v>
      </c>
      <c r="I397" s="463" t="s">
        <v>2232</v>
      </c>
      <c r="J397" s="464">
        <v>2046</v>
      </c>
      <c r="K397" s="465">
        <v>340</v>
      </c>
      <c r="L397" s="466">
        <v>0.46</v>
      </c>
      <c r="M397" s="466">
        <v>2.3300000000000001E-2</v>
      </c>
      <c r="N397" s="466">
        <v>0.25</v>
      </c>
      <c r="O397" s="471">
        <v>0.12</v>
      </c>
      <c r="P397" s="465">
        <v>1</v>
      </c>
      <c r="Q397" s="465">
        <v>2</v>
      </c>
      <c r="R397" s="465">
        <v>30</v>
      </c>
      <c r="S397" s="467" t="s">
        <v>1395</v>
      </c>
      <c r="T397" s="468">
        <v>16268</v>
      </c>
      <c r="U397" s="468">
        <v>160361.00000000003</v>
      </c>
      <c r="V397" s="468">
        <v>55778</v>
      </c>
      <c r="W397" s="468">
        <v>4648.0000000000009</v>
      </c>
      <c r="X397" s="465">
        <v>0</v>
      </c>
      <c r="Y397" s="469" t="s">
        <v>2349</v>
      </c>
      <c r="Z397" s="470">
        <v>21.93</v>
      </c>
      <c r="AA397" s="469" t="s">
        <v>1397</v>
      </c>
      <c r="AB397" s="465">
        <v>0</v>
      </c>
      <c r="AC397" s="466">
        <v>0</v>
      </c>
      <c r="AD397" s="466">
        <v>0.7</v>
      </c>
      <c r="AE397" s="466">
        <v>0.7</v>
      </c>
      <c r="AF397" s="467" t="s">
        <v>1398</v>
      </c>
      <c r="AG397" s="465">
        <v>515.16</v>
      </c>
      <c r="AH397" s="465">
        <v>515.16</v>
      </c>
      <c r="AI397" s="465">
        <v>515.16</v>
      </c>
      <c r="AJ397" s="465">
        <v>30</v>
      </c>
      <c r="AK397" s="469" t="s">
        <v>1399</v>
      </c>
      <c r="AL397" s="466">
        <v>0.91</v>
      </c>
      <c r="AM397" s="466">
        <v>0.01</v>
      </c>
      <c r="AN397" s="469" t="s">
        <v>1400</v>
      </c>
      <c r="AO397" s="466"/>
      <c r="AP397" s="466"/>
      <c r="AQ397" s="466"/>
      <c r="AR397" s="466"/>
      <c r="AS397" s="466"/>
      <c r="AT397" s="466"/>
      <c r="AU397" s="466"/>
      <c r="AV397" s="466"/>
      <c r="AW397" s="466"/>
      <c r="AX397" s="466"/>
      <c r="AY397" s="466"/>
      <c r="AZ397" s="466"/>
      <c r="BA397" s="466"/>
      <c r="BB397" s="466"/>
      <c r="BC397" s="466"/>
      <c r="BD397" s="466"/>
      <c r="BE397" s="466"/>
      <c r="BF397" s="466"/>
      <c r="BG397" s="466"/>
      <c r="BH397" s="466"/>
      <c r="BI397" s="466"/>
      <c r="BJ397" s="466"/>
      <c r="BK397" s="466"/>
      <c r="BL397" s="466"/>
      <c r="BM397" s="466"/>
      <c r="BN397" s="466"/>
      <c r="BO397" s="466"/>
      <c r="BP397" s="466"/>
      <c r="BQ397" s="466"/>
      <c r="BR397" s="466"/>
      <c r="BS397" s="466"/>
      <c r="BT397" s="466"/>
      <c r="BU397" s="466"/>
      <c r="BV397" s="466"/>
      <c r="BW397" s="466"/>
      <c r="BX397" s="466"/>
      <c r="BY397" s="466"/>
      <c r="BZ397" s="466"/>
      <c r="CA397" s="466"/>
      <c r="CB397" s="466"/>
      <c r="CC397" s="466"/>
      <c r="CD397" s="466"/>
      <c r="CE397" s="466"/>
      <c r="CF397" s="466"/>
      <c r="CG397" s="466"/>
      <c r="CH397" s="466"/>
      <c r="CI397" s="466"/>
      <c r="CJ397" s="466"/>
      <c r="CK397" s="466"/>
      <c r="CL397" s="466"/>
      <c r="CM397" s="466"/>
      <c r="CN397" s="466"/>
      <c r="CO397" s="466"/>
      <c r="CP397" s="466"/>
      <c r="CQ397" s="466"/>
      <c r="CR397" s="466"/>
      <c r="CS397" s="466"/>
      <c r="CT397" s="466"/>
      <c r="CU397" s="466"/>
      <c r="CV397" s="466"/>
      <c r="CW397" s="466"/>
      <c r="CX397" s="466"/>
      <c r="CY397" s="466"/>
      <c r="CZ397" s="466"/>
      <c r="DA397" s="466"/>
      <c r="DB397" s="466"/>
      <c r="DC397" s="466"/>
      <c r="DD397" s="466"/>
      <c r="DE397" s="466"/>
      <c r="DF397" s="466"/>
      <c r="DG397" s="466"/>
      <c r="DH397" s="466"/>
      <c r="DI397" s="466"/>
      <c r="DJ397" s="466"/>
      <c r="DK397" s="466"/>
      <c r="DL397" s="466"/>
      <c r="DM397" s="466"/>
      <c r="DN397" s="466"/>
      <c r="DO397" s="466"/>
      <c r="DP397" s="466"/>
      <c r="DQ397" s="466"/>
      <c r="DR397" s="466"/>
      <c r="DS397" s="466"/>
      <c r="DT397" s="466"/>
      <c r="DU397" s="466"/>
      <c r="DV397" s="466"/>
      <c r="DW397" s="471"/>
      <c r="DX397" s="466"/>
      <c r="DY397" s="466"/>
      <c r="DZ397" s="466"/>
      <c r="EA397" s="466"/>
      <c r="EB397" s="466"/>
      <c r="EC397" s="466"/>
      <c r="ED397" s="466"/>
      <c r="EE397" s="466"/>
      <c r="EF397" s="466"/>
      <c r="EG397" s="466"/>
      <c r="EH397" s="466"/>
      <c r="EI397" s="466"/>
      <c r="EJ397" s="466"/>
      <c r="EK397" s="465"/>
      <c r="EL397" s="465"/>
      <c r="EM397" s="465"/>
      <c r="EN397" s="465"/>
      <c r="EO397" s="466"/>
      <c r="EP397" s="466"/>
      <c r="EQ397" s="466"/>
      <c r="ER397" s="465"/>
      <c r="ES397" s="465"/>
      <c r="ET397" s="465"/>
      <c r="EU397" s="465"/>
      <c r="EV397" s="465"/>
      <c r="EW397" s="467"/>
      <c r="EX397" s="467" t="s">
        <v>1401</v>
      </c>
      <c r="EY397" s="467">
        <v>0</v>
      </c>
      <c r="EZ397" s="467">
        <v>0</v>
      </c>
      <c r="FA397" s="467">
        <v>0</v>
      </c>
      <c r="FB397" s="469" t="s">
        <v>1402</v>
      </c>
      <c r="FC397" s="467">
        <v>100</v>
      </c>
      <c r="FD397" s="469" t="s">
        <v>2292</v>
      </c>
      <c r="FE397" s="467">
        <v>0</v>
      </c>
      <c r="FF397" s="469" t="s">
        <v>1404</v>
      </c>
      <c r="FG397" s="467">
        <v>0</v>
      </c>
      <c r="FH397" s="469" t="s">
        <v>1405</v>
      </c>
      <c r="FI397" s="467">
        <v>0</v>
      </c>
      <c r="FJ397" s="469" t="s">
        <v>1405</v>
      </c>
      <c r="FK397" s="467">
        <v>0</v>
      </c>
      <c r="FL397" s="472">
        <v>1</v>
      </c>
      <c r="FM397" s="473">
        <v>0</v>
      </c>
      <c r="FN397" s="473">
        <v>0</v>
      </c>
      <c r="FO397" s="473">
        <v>0</v>
      </c>
      <c r="FP397" s="473">
        <v>0</v>
      </c>
      <c r="FQ397" s="473">
        <v>0</v>
      </c>
      <c r="FR397" s="473">
        <v>0</v>
      </c>
      <c r="FS397" s="473">
        <v>0</v>
      </c>
      <c r="FT397" s="473">
        <v>0</v>
      </c>
      <c r="FU397" s="473">
        <v>0</v>
      </c>
      <c r="FV397" s="473">
        <v>101970</v>
      </c>
      <c r="FW397" s="473">
        <v>0</v>
      </c>
      <c r="FX397" s="473">
        <v>0</v>
      </c>
      <c r="FY397" s="473">
        <v>0</v>
      </c>
      <c r="FZ397" s="473">
        <v>0</v>
      </c>
      <c r="GA397" s="473">
        <v>0</v>
      </c>
      <c r="GB397" s="473">
        <v>0</v>
      </c>
      <c r="GC397" s="473">
        <v>0</v>
      </c>
      <c r="GD397" s="473">
        <v>0</v>
      </c>
      <c r="GE397" s="473">
        <v>0</v>
      </c>
      <c r="GF397" s="473">
        <v>124667</v>
      </c>
      <c r="GG397" s="473">
        <v>0</v>
      </c>
      <c r="GH397" s="473">
        <v>0</v>
      </c>
      <c r="GI397" s="473">
        <v>0</v>
      </c>
      <c r="GJ397" s="473">
        <v>0</v>
      </c>
      <c r="GK397" s="473">
        <v>0</v>
      </c>
      <c r="GL397" s="473">
        <v>0</v>
      </c>
      <c r="GM397" s="473">
        <v>0</v>
      </c>
      <c r="GN397" s="473">
        <v>0</v>
      </c>
      <c r="GO397" s="473">
        <v>0</v>
      </c>
      <c r="GP397" s="473">
        <v>0</v>
      </c>
      <c r="GQ397" s="473">
        <v>0</v>
      </c>
      <c r="GR397" s="473">
        <v>0</v>
      </c>
      <c r="GS397" s="473">
        <v>0</v>
      </c>
      <c r="GT397" s="473">
        <v>0</v>
      </c>
      <c r="GU397" s="473">
        <v>0</v>
      </c>
      <c r="GV397" s="473">
        <v>0</v>
      </c>
      <c r="GW397" s="473">
        <v>0</v>
      </c>
      <c r="GX397" s="473">
        <v>0</v>
      </c>
      <c r="GY397" s="473">
        <v>0</v>
      </c>
      <c r="GZ397" s="473">
        <v>0</v>
      </c>
      <c r="HA397" s="473">
        <v>0</v>
      </c>
      <c r="HB397" s="473">
        <v>0</v>
      </c>
      <c r="HC397" s="473">
        <v>0</v>
      </c>
      <c r="HD397" s="473">
        <v>0</v>
      </c>
      <c r="HE397" s="473">
        <v>0</v>
      </c>
      <c r="HF397" s="473">
        <v>0</v>
      </c>
      <c r="HG397" s="473">
        <v>0</v>
      </c>
      <c r="HH397" s="473">
        <v>0</v>
      </c>
      <c r="HI397" s="473">
        <v>0</v>
      </c>
      <c r="HJ397" s="473">
        <v>0</v>
      </c>
      <c r="HK397" s="473">
        <v>0</v>
      </c>
      <c r="HL397" s="473">
        <v>0</v>
      </c>
      <c r="HM397" s="473">
        <v>0</v>
      </c>
      <c r="HN397" s="473">
        <v>0</v>
      </c>
      <c r="HO397" s="473">
        <v>0</v>
      </c>
      <c r="HP397" s="473">
        <v>0</v>
      </c>
      <c r="HQ397" s="473">
        <v>0</v>
      </c>
      <c r="HR397" s="473">
        <v>0</v>
      </c>
      <c r="HS397" s="473">
        <v>0</v>
      </c>
      <c r="HT397" s="473">
        <v>0</v>
      </c>
      <c r="HU397" s="473">
        <v>0</v>
      </c>
      <c r="HV397" s="473">
        <v>0</v>
      </c>
      <c r="HW397" s="473">
        <v>0</v>
      </c>
      <c r="HX397" s="473">
        <v>0</v>
      </c>
      <c r="HY397" s="473">
        <v>0</v>
      </c>
      <c r="HZ397" s="473">
        <v>0</v>
      </c>
      <c r="IA397" s="473">
        <v>0</v>
      </c>
      <c r="IB397" s="473">
        <v>0</v>
      </c>
      <c r="IC397" s="473">
        <v>0</v>
      </c>
      <c r="ID397" s="473">
        <v>0</v>
      </c>
      <c r="IE397" s="473">
        <v>0</v>
      </c>
      <c r="IF397" s="473">
        <v>0</v>
      </c>
      <c r="IG397" s="473">
        <v>0</v>
      </c>
      <c r="IH397" s="473">
        <v>0</v>
      </c>
      <c r="II397" s="473">
        <v>0</v>
      </c>
      <c r="IJ397" s="473">
        <v>0</v>
      </c>
      <c r="IK397" s="473">
        <v>0</v>
      </c>
      <c r="IL397" s="473">
        <v>0</v>
      </c>
      <c r="IM397" s="473">
        <v>0</v>
      </c>
      <c r="IN397" s="473">
        <v>0</v>
      </c>
      <c r="IO397" s="473">
        <v>0</v>
      </c>
      <c r="IP397" s="473">
        <v>0</v>
      </c>
      <c r="IQ397" s="473">
        <v>0</v>
      </c>
      <c r="IR397" s="473">
        <v>0</v>
      </c>
      <c r="IS397" s="473">
        <v>0</v>
      </c>
      <c r="IT397" s="473">
        <v>0</v>
      </c>
      <c r="IU397" s="473">
        <v>0</v>
      </c>
      <c r="IV397" s="473">
        <v>0</v>
      </c>
      <c r="IW397" s="473">
        <v>0</v>
      </c>
      <c r="IX397" s="473">
        <v>0</v>
      </c>
      <c r="IY397" s="473">
        <v>0</v>
      </c>
      <c r="IZ397" s="473">
        <v>0</v>
      </c>
      <c r="JA397" s="473">
        <v>0</v>
      </c>
      <c r="JB397" s="473">
        <v>0</v>
      </c>
      <c r="JC397" s="473">
        <v>0</v>
      </c>
      <c r="JD397" s="473">
        <v>0</v>
      </c>
      <c r="JE397" s="473">
        <v>0</v>
      </c>
      <c r="JF397" s="473">
        <v>0</v>
      </c>
      <c r="JG397" s="473">
        <v>0</v>
      </c>
      <c r="JH397" s="473">
        <v>0</v>
      </c>
      <c r="JI397" s="467" t="s">
        <v>1406</v>
      </c>
      <c r="JJ397" s="467" t="s">
        <v>1406</v>
      </c>
      <c r="JK397" s="395"/>
      <c r="JL397" s="395"/>
      <c r="JM397" s="395"/>
      <c r="JN397" s="395"/>
      <c r="JO397" s="395"/>
      <c r="JP397" s="395"/>
      <c r="JQ397" s="395"/>
      <c r="JR397" s="395"/>
      <c r="JS397" s="395"/>
      <c r="JT397" s="395"/>
      <c r="JU397" s="395"/>
      <c r="JV397" s="395"/>
      <c r="JW397" s="395"/>
      <c r="JX397" s="395"/>
      <c r="JY397" s="395"/>
      <c r="JZ397" s="395"/>
      <c r="KA397" s="395"/>
      <c r="KB397" s="395"/>
      <c r="KC397" s="395"/>
      <c r="KD397" s="395"/>
      <c r="KE397" s="395"/>
      <c r="KF397" s="395"/>
      <c r="KG397" s="395"/>
      <c r="KH397" s="395"/>
      <c r="KI397" s="395"/>
      <c r="KJ397" s="395"/>
      <c r="KK397" s="395"/>
      <c r="KL397" s="395"/>
      <c r="KM397" s="395"/>
      <c r="KN397" s="395"/>
      <c r="KO397" s="395"/>
      <c r="KP397" s="395"/>
      <c r="KQ397" s="395"/>
      <c r="KR397" s="395"/>
      <c r="KS397" s="395"/>
      <c r="KT397" s="395"/>
      <c r="KU397" s="395"/>
      <c r="KV397" s="395"/>
      <c r="KW397" s="395"/>
      <c r="KX397" s="395"/>
      <c r="KY397" s="395"/>
      <c r="KZ397" s="395"/>
      <c r="LA397" s="395"/>
      <c r="LB397" s="395"/>
      <c r="LC397" s="395"/>
      <c r="LD397" s="395"/>
      <c r="LE397" s="395"/>
      <c r="LF397" s="395"/>
      <c r="LG397" s="395"/>
      <c r="LH397" s="395"/>
      <c r="LI397" s="395"/>
      <c r="LJ397" s="395"/>
      <c r="LK397" s="395"/>
      <c r="LL397" s="395"/>
      <c r="LM397" s="395"/>
      <c r="LN397" s="395"/>
      <c r="LO397" s="395"/>
      <c r="LP397" s="395"/>
      <c r="LQ397" s="395"/>
      <c r="LR397" s="395"/>
      <c r="LS397" s="395"/>
      <c r="LT397" s="395"/>
      <c r="LU397" s="395"/>
      <c r="LV397" s="395"/>
      <c r="LW397" s="395"/>
      <c r="LX397" s="395"/>
      <c r="LY397" s="395"/>
      <c r="LZ397" s="395"/>
      <c r="MA397" s="395"/>
      <c r="MB397" s="395"/>
      <c r="MC397" s="395"/>
      <c r="MD397" s="395"/>
      <c r="ME397" s="395"/>
      <c r="MF397" s="395"/>
      <c r="MG397" s="395"/>
      <c r="MH397" s="395"/>
      <c r="MI397" s="395"/>
      <c r="MJ397" s="395"/>
      <c r="MK397" s="395"/>
      <c r="ML397" s="395"/>
      <c r="MM397" s="395"/>
      <c r="MN397" s="395"/>
      <c r="MO397" s="395"/>
      <c r="MP397" s="395"/>
      <c r="MQ397" s="395"/>
      <c r="MR397" s="395"/>
      <c r="MS397" s="395"/>
      <c r="MT397" s="395"/>
      <c r="MU397" s="395"/>
      <c r="MV397" s="395"/>
      <c r="MW397" s="395"/>
      <c r="MX397" s="395"/>
      <c r="MY397" s="395"/>
      <c r="MZ397" s="395"/>
      <c r="NA397" s="395"/>
      <c r="NB397" s="395"/>
      <c r="NC397" s="395"/>
      <c r="ND397" s="395"/>
      <c r="NE397" s="395"/>
      <c r="NF397" s="395"/>
      <c r="NG397" s="489"/>
      <c r="NH397" s="475">
        <v>1.9212399562600679</v>
      </c>
      <c r="NI397" s="475">
        <v>7.7418285277455698</v>
      </c>
      <c r="NJ397" s="475">
        <v>2.2044434389432666</v>
      </c>
      <c r="NK397" s="475">
        <v>2094.5671774077491</v>
      </c>
      <c r="NL397" s="475">
        <v>5.615360077488031</v>
      </c>
      <c r="NM397" s="475">
        <v>5.5778000000000001E-2</v>
      </c>
      <c r="NN397" s="475">
        <v>0.16036100000000003</v>
      </c>
      <c r="NO397" s="475">
        <v>1.6268000000000001E-2</v>
      </c>
      <c r="NP397" s="475">
        <v>1.0135877234829692E-2</v>
      </c>
      <c r="NQ397" s="475">
        <v>0.16030922420444413</v>
      </c>
      <c r="NR397" s="475">
        <v>0.1895677940655647</v>
      </c>
      <c r="NS397" s="475">
        <v>0</v>
      </c>
      <c r="NT397" s="475">
        <v>4.5973778653513886</v>
      </c>
      <c r="NU397" s="475">
        <v>1.9977006311040681E-2</v>
      </c>
      <c r="NV397" s="475">
        <v>0</v>
      </c>
      <c r="NW397" s="475">
        <v>8.4131266135562863E-2</v>
      </c>
      <c r="NX397" s="475">
        <v>0</v>
      </c>
      <c r="NY397" s="475">
        <v>0</v>
      </c>
      <c r="NZ397" s="475">
        <v>0.32270576695037179</v>
      </c>
      <c r="OA397" s="475">
        <v>2.0339999604341113E-2</v>
      </c>
      <c r="OB397" s="475">
        <v>0.19000000000000011</v>
      </c>
      <c r="OC397" s="475">
        <v>0.29455792391555641</v>
      </c>
      <c r="OD397" s="475">
        <v>-7.2302191178382114E-15</v>
      </c>
      <c r="OE397" s="475">
        <v>-5.8240745120732421E-14</v>
      </c>
      <c r="OF397" s="475">
        <v>0.11999999880790704</v>
      </c>
      <c r="OG397" s="475">
        <v>8.0407020449638392E-2</v>
      </c>
      <c r="OH397" s="475">
        <v>0.34024454994548115</v>
      </c>
      <c r="OI397" s="475">
        <v>0.12</v>
      </c>
      <c r="OJ397" s="475">
        <v>5.1515999999999992E-2</v>
      </c>
      <c r="OK397" s="475">
        <v>6.5209571999999993E-2</v>
      </c>
      <c r="OL397" s="475">
        <v>0.61659829136570199</v>
      </c>
      <c r="OM397" s="475" t="s">
        <v>1395</v>
      </c>
      <c r="ON397" s="475">
        <v>1</v>
      </c>
      <c r="OO397" s="475">
        <v>386</v>
      </c>
      <c r="OP397" s="490"/>
      <c r="OQ397" s="491" t="s">
        <v>1395</v>
      </c>
      <c r="OR397" s="478" t="s">
        <v>1395</v>
      </c>
      <c r="OS397" s="479">
        <v>463692</v>
      </c>
      <c r="OT397" s="479">
        <v>2046</v>
      </c>
      <c r="OU397" s="479" t="s">
        <v>1395</v>
      </c>
      <c r="OV397" s="479" t="s">
        <v>1395</v>
      </c>
      <c r="OW397" s="479">
        <v>0</v>
      </c>
      <c r="OX397" s="479">
        <v>1</v>
      </c>
      <c r="OY397" s="480">
        <v>1</v>
      </c>
      <c r="OZ397" s="480">
        <v>0.60682945146165224</v>
      </c>
      <c r="PA397" s="481"/>
      <c r="PB397" s="482">
        <v>1.9212399562600679</v>
      </c>
      <c r="PC397" s="483"/>
      <c r="PD397" s="478">
        <v>48.722598094485768</v>
      </c>
      <c r="PE397" s="479">
        <v>-1.2209788935965044E-11</v>
      </c>
      <c r="PF397" s="479">
        <v>61.752130282150581</v>
      </c>
      <c r="PG397" s="480">
        <v>1.9212399562600679</v>
      </c>
      <c r="PH397" s="483"/>
      <c r="PI397" s="478">
        <v>1.9212399562600679</v>
      </c>
      <c r="PJ397" s="479">
        <v>199140</v>
      </c>
      <c r="PK397" s="479">
        <v>340</v>
      </c>
      <c r="PL397" s="479">
        <v>-7.1115552763452161E-3</v>
      </c>
      <c r="PM397" s="484">
        <v>36</v>
      </c>
      <c r="PN397" s="479">
        <v>3276</v>
      </c>
      <c r="PO397" s="485">
        <v>2043</v>
      </c>
      <c r="PP397" s="479">
        <v>33</v>
      </c>
      <c r="PQ397" s="479">
        <v>0</v>
      </c>
      <c r="PR397" s="486" t="s">
        <v>2392</v>
      </c>
      <c r="PS397" s="486" t="s">
        <v>1657</v>
      </c>
      <c r="PT397" s="479">
        <v>1</v>
      </c>
      <c r="PU397" s="487" t="s">
        <v>2391</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row>
    <row r="398" spans="1:457" x14ac:dyDescent="0.35">
      <c r="A398" s="459" t="s">
        <v>2393</v>
      </c>
      <c r="B398" s="460">
        <v>1.9141284009837227</v>
      </c>
      <c r="C398" s="488">
        <f>NPV(About!A$94,'H2 Data'!AE$2:BH$2)/30*AB398+B398</f>
        <v>1.9141284009837227</v>
      </c>
      <c r="D398" s="462" t="s">
        <v>1592</v>
      </c>
      <c r="E398" s="463" t="s">
        <v>2393</v>
      </c>
      <c r="F398" s="463" t="s">
        <v>1391</v>
      </c>
      <c r="G398" s="463" t="s">
        <v>1392</v>
      </c>
      <c r="H398" s="463" t="s">
        <v>2290</v>
      </c>
      <c r="I398" s="463" t="s">
        <v>2232</v>
      </c>
      <c r="J398" s="464">
        <v>2047</v>
      </c>
      <c r="K398" s="465">
        <v>355</v>
      </c>
      <c r="L398" s="466">
        <v>0.46</v>
      </c>
      <c r="M398" s="466">
        <v>2.3300000000000001E-2</v>
      </c>
      <c r="N398" s="466">
        <v>0.25</v>
      </c>
      <c r="O398" s="471">
        <v>0.12</v>
      </c>
      <c r="P398" s="465">
        <v>1</v>
      </c>
      <c r="Q398" s="465">
        <v>2</v>
      </c>
      <c r="R398" s="465">
        <v>30</v>
      </c>
      <c r="S398" s="467" t="s">
        <v>1395</v>
      </c>
      <c r="T398" s="468">
        <v>16251</v>
      </c>
      <c r="U398" s="468">
        <v>160191.99999999997</v>
      </c>
      <c r="V398" s="468">
        <v>55719</v>
      </c>
      <c r="W398" s="468">
        <v>4643</v>
      </c>
      <c r="X398" s="465">
        <v>0</v>
      </c>
      <c r="Y398" s="469" t="s">
        <v>2349</v>
      </c>
      <c r="Z398" s="470">
        <v>22</v>
      </c>
      <c r="AA398" s="469" t="s">
        <v>1397</v>
      </c>
      <c r="AB398" s="465">
        <v>0</v>
      </c>
      <c r="AC398" s="466">
        <v>0</v>
      </c>
      <c r="AD398" s="466">
        <v>0.7</v>
      </c>
      <c r="AE398" s="466">
        <v>0.7</v>
      </c>
      <c r="AF398" s="467" t="s">
        <v>1398</v>
      </c>
      <c r="AG398" s="465">
        <v>515.16</v>
      </c>
      <c r="AH398" s="465">
        <v>515.16</v>
      </c>
      <c r="AI398" s="465">
        <v>515.16</v>
      </c>
      <c r="AJ398" s="465">
        <v>30</v>
      </c>
      <c r="AK398" s="469" t="s">
        <v>1399</v>
      </c>
      <c r="AL398" s="466">
        <v>0.91</v>
      </c>
      <c r="AM398" s="466">
        <v>0.01</v>
      </c>
      <c r="AN398" s="469" t="s">
        <v>1400</v>
      </c>
      <c r="AO398" s="466"/>
      <c r="AP398" s="466"/>
      <c r="AQ398" s="466"/>
      <c r="AR398" s="466"/>
      <c r="AS398" s="466"/>
      <c r="AT398" s="466"/>
      <c r="AU398" s="466"/>
      <c r="AV398" s="466"/>
      <c r="AW398" s="466"/>
      <c r="AX398" s="466"/>
      <c r="AY398" s="466"/>
      <c r="AZ398" s="466"/>
      <c r="BA398" s="466"/>
      <c r="BB398" s="466"/>
      <c r="BC398" s="466"/>
      <c r="BD398" s="466"/>
      <c r="BE398" s="466"/>
      <c r="BF398" s="466"/>
      <c r="BG398" s="466"/>
      <c r="BH398" s="466"/>
      <c r="BI398" s="466"/>
      <c r="BJ398" s="466"/>
      <c r="BK398" s="466"/>
      <c r="BL398" s="466"/>
      <c r="BM398" s="466"/>
      <c r="BN398" s="466"/>
      <c r="BO398" s="466"/>
      <c r="BP398" s="466"/>
      <c r="BQ398" s="466"/>
      <c r="BR398" s="466"/>
      <c r="BS398" s="466"/>
      <c r="BT398" s="466"/>
      <c r="BU398" s="466"/>
      <c r="BV398" s="466"/>
      <c r="BW398" s="466"/>
      <c r="BX398" s="466"/>
      <c r="BY398" s="466"/>
      <c r="BZ398" s="466"/>
      <c r="CA398" s="466"/>
      <c r="CB398" s="466"/>
      <c r="CC398" s="466"/>
      <c r="CD398" s="466"/>
      <c r="CE398" s="466"/>
      <c r="CF398" s="466"/>
      <c r="CG398" s="466"/>
      <c r="CH398" s="466"/>
      <c r="CI398" s="466"/>
      <c r="CJ398" s="466"/>
      <c r="CK398" s="466"/>
      <c r="CL398" s="466"/>
      <c r="CM398" s="466"/>
      <c r="CN398" s="466"/>
      <c r="CO398" s="466"/>
      <c r="CP398" s="466"/>
      <c r="CQ398" s="466"/>
      <c r="CR398" s="466"/>
      <c r="CS398" s="466"/>
      <c r="CT398" s="466"/>
      <c r="CU398" s="466"/>
      <c r="CV398" s="466"/>
      <c r="CW398" s="466"/>
      <c r="CX398" s="466"/>
      <c r="CY398" s="466"/>
      <c r="CZ398" s="466"/>
      <c r="DA398" s="466"/>
      <c r="DB398" s="466"/>
      <c r="DC398" s="466"/>
      <c r="DD398" s="466"/>
      <c r="DE398" s="466"/>
      <c r="DF398" s="466"/>
      <c r="DG398" s="466"/>
      <c r="DH398" s="466"/>
      <c r="DI398" s="466"/>
      <c r="DJ398" s="466"/>
      <c r="DK398" s="466"/>
      <c r="DL398" s="466"/>
      <c r="DM398" s="466"/>
      <c r="DN398" s="466"/>
      <c r="DO398" s="466"/>
      <c r="DP398" s="466"/>
      <c r="DQ398" s="466"/>
      <c r="DR398" s="466"/>
      <c r="DS398" s="466"/>
      <c r="DT398" s="466"/>
      <c r="DU398" s="466"/>
      <c r="DV398" s="466"/>
      <c r="DW398" s="471"/>
      <c r="DX398" s="466"/>
      <c r="DY398" s="466"/>
      <c r="DZ398" s="466"/>
      <c r="EA398" s="466"/>
      <c r="EB398" s="466"/>
      <c r="EC398" s="466"/>
      <c r="ED398" s="466"/>
      <c r="EE398" s="466"/>
      <c r="EF398" s="466"/>
      <c r="EG398" s="466"/>
      <c r="EH398" s="466"/>
      <c r="EI398" s="466"/>
      <c r="EJ398" s="466"/>
      <c r="EK398" s="465"/>
      <c r="EL398" s="465"/>
      <c r="EM398" s="465"/>
      <c r="EN398" s="465"/>
      <c r="EO398" s="466"/>
      <c r="EP398" s="466"/>
      <c r="EQ398" s="466"/>
      <c r="ER398" s="465"/>
      <c r="ES398" s="465"/>
      <c r="ET398" s="465"/>
      <c r="EU398" s="465"/>
      <c r="EV398" s="465"/>
      <c r="EW398" s="467"/>
      <c r="EX398" s="467" t="s">
        <v>1401</v>
      </c>
      <c r="EY398" s="467">
        <v>0</v>
      </c>
      <c r="EZ398" s="467">
        <v>0</v>
      </c>
      <c r="FA398" s="467">
        <v>0</v>
      </c>
      <c r="FB398" s="469" t="s">
        <v>1402</v>
      </c>
      <c r="FC398" s="467">
        <v>100</v>
      </c>
      <c r="FD398" s="469" t="s">
        <v>2292</v>
      </c>
      <c r="FE398" s="467">
        <v>0</v>
      </c>
      <c r="FF398" s="469" t="s">
        <v>1404</v>
      </c>
      <c r="FG398" s="467">
        <v>0</v>
      </c>
      <c r="FH398" s="469" t="s">
        <v>1405</v>
      </c>
      <c r="FI398" s="467">
        <v>0</v>
      </c>
      <c r="FJ398" s="469" t="s">
        <v>1405</v>
      </c>
      <c r="FK398" s="467">
        <v>0</v>
      </c>
      <c r="FL398" s="472">
        <v>1</v>
      </c>
      <c r="FM398" s="473">
        <v>0</v>
      </c>
      <c r="FN398" s="473">
        <v>0</v>
      </c>
      <c r="FO398" s="473">
        <v>0</v>
      </c>
      <c r="FP398" s="473">
        <v>0</v>
      </c>
      <c r="FQ398" s="473">
        <v>0</v>
      </c>
      <c r="FR398" s="473">
        <v>0</v>
      </c>
      <c r="FS398" s="473">
        <v>0</v>
      </c>
      <c r="FT398" s="473">
        <v>0</v>
      </c>
      <c r="FU398" s="473">
        <v>0</v>
      </c>
      <c r="FV398" s="473">
        <v>104040</v>
      </c>
      <c r="FW398" s="473">
        <v>0</v>
      </c>
      <c r="FX398" s="473">
        <v>0</v>
      </c>
      <c r="FY398" s="473">
        <v>0</v>
      </c>
      <c r="FZ398" s="473">
        <v>0</v>
      </c>
      <c r="GA398" s="473">
        <v>0</v>
      </c>
      <c r="GB398" s="473">
        <v>0</v>
      </c>
      <c r="GC398" s="473">
        <v>0</v>
      </c>
      <c r="GD398" s="473">
        <v>0</v>
      </c>
      <c r="GE398" s="473">
        <v>0</v>
      </c>
      <c r="GF398" s="473">
        <v>127198</v>
      </c>
      <c r="GG398" s="473">
        <v>0</v>
      </c>
      <c r="GH398" s="473">
        <v>0</v>
      </c>
      <c r="GI398" s="473">
        <v>0</v>
      </c>
      <c r="GJ398" s="473">
        <v>0</v>
      </c>
      <c r="GK398" s="473">
        <v>0</v>
      </c>
      <c r="GL398" s="473">
        <v>0</v>
      </c>
      <c r="GM398" s="473">
        <v>0</v>
      </c>
      <c r="GN398" s="473">
        <v>0</v>
      </c>
      <c r="GO398" s="473">
        <v>0</v>
      </c>
      <c r="GP398" s="473">
        <v>0</v>
      </c>
      <c r="GQ398" s="473">
        <v>0</v>
      </c>
      <c r="GR398" s="473">
        <v>0</v>
      </c>
      <c r="GS398" s="473">
        <v>0</v>
      </c>
      <c r="GT398" s="473">
        <v>0</v>
      </c>
      <c r="GU398" s="473">
        <v>0</v>
      </c>
      <c r="GV398" s="473">
        <v>0</v>
      </c>
      <c r="GW398" s="473">
        <v>0</v>
      </c>
      <c r="GX398" s="473">
        <v>0</v>
      </c>
      <c r="GY398" s="473">
        <v>0</v>
      </c>
      <c r="GZ398" s="473">
        <v>0</v>
      </c>
      <c r="HA398" s="473">
        <v>0</v>
      </c>
      <c r="HB398" s="473">
        <v>0</v>
      </c>
      <c r="HC398" s="473">
        <v>0</v>
      </c>
      <c r="HD398" s="473">
        <v>0</v>
      </c>
      <c r="HE398" s="473">
        <v>0</v>
      </c>
      <c r="HF398" s="473">
        <v>0</v>
      </c>
      <c r="HG398" s="473">
        <v>0</v>
      </c>
      <c r="HH398" s="473">
        <v>0</v>
      </c>
      <c r="HI398" s="473">
        <v>0</v>
      </c>
      <c r="HJ398" s="473">
        <v>0</v>
      </c>
      <c r="HK398" s="473">
        <v>0</v>
      </c>
      <c r="HL398" s="473">
        <v>0</v>
      </c>
      <c r="HM398" s="473">
        <v>0</v>
      </c>
      <c r="HN398" s="473">
        <v>0</v>
      </c>
      <c r="HO398" s="473">
        <v>0</v>
      </c>
      <c r="HP398" s="473">
        <v>0</v>
      </c>
      <c r="HQ398" s="473">
        <v>0</v>
      </c>
      <c r="HR398" s="473">
        <v>0</v>
      </c>
      <c r="HS398" s="473">
        <v>0</v>
      </c>
      <c r="HT398" s="473">
        <v>0</v>
      </c>
      <c r="HU398" s="473">
        <v>0</v>
      </c>
      <c r="HV398" s="473">
        <v>0</v>
      </c>
      <c r="HW398" s="473">
        <v>0</v>
      </c>
      <c r="HX398" s="473">
        <v>0</v>
      </c>
      <c r="HY398" s="473">
        <v>0</v>
      </c>
      <c r="HZ398" s="473">
        <v>0</v>
      </c>
      <c r="IA398" s="473">
        <v>0</v>
      </c>
      <c r="IB398" s="473">
        <v>0</v>
      </c>
      <c r="IC398" s="473">
        <v>0</v>
      </c>
      <c r="ID398" s="473">
        <v>0</v>
      </c>
      <c r="IE398" s="473">
        <v>0</v>
      </c>
      <c r="IF398" s="473">
        <v>0</v>
      </c>
      <c r="IG398" s="473">
        <v>0</v>
      </c>
      <c r="IH398" s="473">
        <v>0</v>
      </c>
      <c r="II398" s="473">
        <v>0</v>
      </c>
      <c r="IJ398" s="473">
        <v>0</v>
      </c>
      <c r="IK398" s="473">
        <v>0</v>
      </c>
      <c r="IL398" s="473">
        <v>0</v>
      </c>
      <c r="IM398" s="473">
        <v>0</v>
      </c>
      <c r="IN398" s="473">
        <v>0</v>
      </c>
      <c r="IO398" s="473">
        <v>0</v>
      </c>
      <c r="IP398" s="473">
        <v>0</v>
      </c>
      <c r="IQ398" s="473">
        <v>0</v>
      </c>
      <c r="IR398" s="473">
        <v>0</v>
      </c>
      <c r="IS398" s="473">
        <v>0</v>
      </c>
      <c r="IT398" s="473">
        <v>0</v>
      </c>
      <c r="IU398" s="473">
        <v>0</v>
      </c>
      <c r="IV398" s="473">
        <v>0</v>
      </c>
      <c r="IW398" s="473">
        <v>0</v>
      </c>
      <c r="IX398" s="473">
        <v>0</v>
      </c>
      <c r="IY398" s="473">
        <v>0</v>
      </c>
      <c r="IZ398" s="473">
        <v>0</v>
      </c>
      <c r="JA398" s="473">
        <v>0</v>
      </c>
      <c r="JB398" s="473">
        <v>0</v>
      </c>
      <c r="JC398" s="473">
        <v>0</v>
      </c>
      <c r="JD398" s="473">
        <v>0</v>
      </c>
      <c r="JE398" s="473">
        <v>0</v>
      </c>
      <c r="JF398" s="473">
        <v>0</v>
      </c>
      <c r="JG398" s="473">
        <v>0</v>
      </c>
      <c r="JH398" s="473">
        <v>0</v>
      </c>
      <c r="JI398" s="467" t="s">
        <v>1406</v>
      </c>
      <c r="JJ398" s="467" t="s">
        <v>1406</v>
      </c>
      <c r="JK398" s="395"/>
      <c r="JL398" s="395"/>
      <c r="JM398" s="395"/>
      <c r="JN398" s="395"/>
      <c r="JO398" s="395"/>
      <c r="JP398" s="395"/>
      <c r="JQ398" s="395"/>
      <c r="JR398" s="395"/>
      <c r="JS398" s="395"/>
      <c r="JT398" s="395"/>
      <c r="JU398" s="395"/>
      <c r="JV398" s="395"/>
      <c r="JW398" s="395"/>
      <c r="JX398" s="395"/>
      <c r="JY398" s="395"/>
      <c r="JZ398" s="395"/>
      <c r="KA398" s="395"/>
      <c r="KB398" s="395"/>
      <c r="KC398" s="395"/>
      <c r="KD398" s="395"/>
      <c r="KE398" s="395"/>
      <c r="KF398" s="395"/>
      <c r="KG398" s="395"/>
      <c r="KH398" s="395"/>
      <c r="KI398" s="395"/>
      <c r="KJ398" s="395"/>
      <c r="KK398" s="395"/>
      <c r="KL398" s="395"/>
      <c r="KM398" s="395"/>
      <c r="KN398" s="395"/>
      <c r="KO398" s="395"/>
      <c r="KP398" s="395"/>
      <c r="KQ398" s="395"/>
      <c r="KR398" s="395"/>
      <c r="KS398" s="395"/>
      <c r="KT398" s="395"/>
      <c r="KU398" s="395"/>
      <c r="KV398" s="395"/>
      <c r="KW398" s="395"/>
      <c r="KX398" s="395"/>
      <c r="KY398" s="395"/>
      <c r="KZ398" s="395"/>
      <c r="LA398" s="395"/>
      <c r="LB398" s="395"/>
      <c r="LC398" s="395"/>
      <c r="LD398" s="395"/>
      <c r="LE398" s="395"/>
      <c r="LF398" s="395"/>
      <c r="LG398" s="395"/>
      <c r="LH398" s="395"/>
      <c r="LI398" s="395"/>
      <c r="LJ398" s="395"/>
      <c r="LK398" s="395"/>
      <c r="LL398" s="395"/>
      <c r="LM398" s="395"/>
      <c r="LN398" s="395"/>
      <c r="LO398" s="395"/>
      <c r="LP398" s="395"/>
      <c r="LQ398" s="395"/>
      <c r="LR398" s="395"/>
      <c r="LS398" s="395"/>
      <c r="LT398" s="395"/>
      <c r="LU398" s="395"/>
      <c r="LV398" s="395"/>
      <c r="LW398" s="395"/>
      <c r="LX398" s="395"/>
      <c r="LY398" s="395"/>
      <c r="LZ398" s="395"/>
      <c r="MA398" s="395"/>
      <c r="MB398" s="395"/>
      <c r="MC398" s="395"/>
      <c r="MD398" s="395"/>
      <c r="ME398" s="395"/>
      <c r="MF398" s="395"/>
      <c r="MG398" s="395"/>
      <c r="MH398" s="395"/>
      <c r="MI398" s="395"/>
      <c r="MJ398" s="395"/>
      <c r="MK398" s="395"/>
      <c r="ML398" s="395"/>
      <c r="MM398" s="395"/>
      <c r="MN398" s="395"/>
      <c r="MO398" s="395"/>
      <c r="MP398" s="395"/>
      <c r="MQ398" s="395"/>
      <c r="MR398" s="395"/>
      <c r="MS398" s="395"/>
      <c r="MT398" s="395"/>
      <c r="MU398" s="395"/>
      <c r="MV398" s="395"/>
      <c r="MW398" s="395"/>
      <c r="MX398" s="395"/>
      <c r="MY398" s="395"/>
      <c r="MZ398" s="395"/>
      <c r="NA398" s="395"/>
      <c r="NB398" s="395"/>
      <c r="NC398" s="395"/>
      <c r="ND398" s="395"/>
      <c r="NE398" s="395"/>
      <c r="NF398" s="395"/>
      <c r="NG398" s="489"/>
      <c r="NH398" s="475">
        <v>1.9141284009837227</v>
      </c>
      <c r="NI398" s="475">
        <v>7.7131718046040092</v>
      </c>
      <c r="NJ398" s="475">
        <v>2.1983908345746044</v>
      </c>
      <c r="NK398" s="475">
        <v>2101.4317433782639</v>
      </c>
      <c r="NL398" s="475">
        <v>5.6176839303526611</v>
      </c>
      <c r="NM398" s="475">
        <v>5.5718999999999998E-2</v>
      </c>
      <c r="NN398" s="475">
        <v>0.16019199999999997</v>
      </c>
      <c r="NO398" s="475">
        <v>1.6251000000000002E-2</v>
      </c>
      <c r="NP398" s="475">
        <v>1.012518513386901E-2</v>
      </c>
      <c r="NQ398" s="475">
        <v>0.16014022860650565</v>
      </c>
      <c r="NR398" s="475">
        <v>0.18936386977676875</v>
      </c>
      <c r="NS398" s="475">
        <v>0</v>
      </c>
      <c r="NT398" s="475">
        <v>4.5993178608457761</v>
      </c>
      <c r="NU398" s="475">
        <v>2.0450423281131506E-2</v>
      </c>
      <c r="NV398" s="475">
        <v>0</v>
      </c>
      <c r="NW398" s="475">
        <v>8.4226258590071393E-2</v>
      </c>
      <c r="NX398" s="475">
        <v>0</v>
      </c>
      <c r="NY398" s="475">
        <v>0</v>
      </c>
      <c r="NZ398" s="475">
        <v>0.32314861898467151</v>
      </c>
      <c r="OA398" s="475">
        <v>2.0340000159551817E-2</v>
      </c>
      <c r="OB398" s="475">
        <v>0.19000000000000011</v>
      </c>
      <c r="OC398" s="475">
        <v>0.2945397619173602</v>
      </c>
      <c r="OD398" s="475">
        <v>-1.0729015477481162E-14</v>
      </c>
      <c r="OE398" s="475">
        <v>-8.6424193463061246E-14</v>
      </c>
      <c r="OF398" s="475">
        <v>0.11999999880790704</v>
      </c>
      <c r="OG398" s="475">
        <v>8.0459865927696245E-2</v>
      </c>
      <c r="OH398" s="475">
        <v>0.34040066075665365</v>
      </c>
      <c r="OI398" s="475">
        <v>0.12</v>
      </c>
      <c r="OJ398" s="475">
        <v>5.1515999999999999E-2</v>
      </c>
      <c r="OK398" s="475">
        <v>6.5209571999999993E-2</v>
      </c>
      <c r="OL398" s="475">
        <v>0.6043066749085565</v>
      </c>
      <c r="OM398" s="475" t="s">
        <v>1395</v>
      </c>
      <c r="ON398" s="475">
        <v>1</v>
      </c>
      <c r="OO398" s="475">
        <v>387</v>
      </c>
      <c r="OP398" s="490"/>
      <c r="OQ398" s="491" t="s">
        <v>1395</v>
      </c>
      <c r="OR398" s="478" t="s">
        <v>1395</v>
      </c>
      <c r="OS398" s="479">
        <v>468043</v>
      </c>
      <c r="OT398" s="479">
        <v>2047</v>
      </c>
      <c r="OU398" s="479" t="s">
        <v>1395</v>
      </c>
      <c r="OV398" s="479" t="s">
        <v>1395</v>
      </c>
      <c r="OW398" s="479">
        <v>0</v>
      </c>
      <c r="OX398" s="479">
        <v>1</v>
      </c>
      <c r="OY398" s="480">
        <v>1</v>
      </c>
      <c r="OZ398" s="480">
        <v>0.59473258979199017</v>
      </c>
      <c r="PA398" s="481"/>
      <c r="PB398" s="482">
        <v>1.9141284009837227</v>
      </c>
      <c r="PC398" s="483"/>
      <c r="PD398" s="478">
        <v>49.805451422342692</v>
      </c>
      <c r="PE398" s="479">
        <v>-1.8540484529077302E-11</v>
      </c>
      <c r="PF398" s="479">
        <v>63.187282174186421</v>
      </c>
      <c r="PG398" s="480">
        <v>1.9141284009837227</v>
      </c>
      <c r="PH398" s="483"/>
      <c r="PI398" s="478">
        <v>1.9141284009837227</v>
      </c>
      <c r="PJ398" s="479">
        <v>199495</v>
      </c>
      <c r="PK398" s="479">
        <v>355</v>
      </c>
      <c r="PL398" s="479">
        <v>-8.4887055526554622E-3</v>
      </c>
      <c r="PM398" s="484">
        <v>36</v>
      </c>
      <c r="PN398" s="479">
        <v>3240</v>
      </c>
      <c r="PO398" s="485">
        <v>2044</v>
      </c>
      <c r="PP398" s="479">
        <v>33</v>
      </c>
      <c r="PQ398" s="479">
        <v>0</v>
      </c>
      <c r="PR398" s="486" t="s">
        <v>2394</v>
      </c>
      <c r="PS398" s="486" t="s">
        <v>1657</v>
      </c>
      <c r="PT398" s="479">
        <v>1</v>
      </c>
      <c r="PU398" s="487" t="s">
        <v>2393</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row>
    <row r="399" spans="1:457" x14ac:dyDescent="0.35">
      <c r="A399" s="459" t="s">
        <v>2395</v>
      </c>
      <c r="B399" s="460">
        <v>1.9056396954310673</v>
      </c>
      <c r="C399" s="488">
        <f>NPV(About!A$94,'H2 Data'!AE$2:BH$2)/30*AB399+B399</f>
        <v>1.9056396954310673</v>
      </c>
      <c r="D399" s="462" t="s">
        <v>1592</v>
      </c>
      <c r="E399" s="463" t="s">
        <v>2395</v>
      </c>
      <c r="F399" s="463" t="s">
        <v>1391</v>
      </c>
      <c r="G399" s="463" t="s">
        <v>1392</v>
      </c>
      <c r="H399" s="463" t="s">
        <v>2290</v>
      </c>
      <c r="I399" s="463" t="s">
        <v>2232</v>
      </c>
      <c r="J399" s="464">
        <v>2048</v>
      </c>
      <c r="K399" s="465">
        <v>370</v>
      </c>
      <c r="L399" s="466">
        <v>0.46</v>
      </c>
      <c r="M399" s="466">
        <v>2.3300000000000001E-2</v>
      </c>
      <c r="N399" s="466">
        <v>0.25</v>
      </c>
      <c r="O399" s="471">
        <v>0.12</v>
      </c>
      <c r="P399" s="465">
        <v>1</v>
      </c>
      <c r="Q399" s="465">
        <v>2</v>
      </c>
      <c r="R399" s="465">
        <v>30</v>
      </c>
      <c r="S399" s="467" t="s">
        <v>1395</v>
      </c>
      <c r="T399" s="468">
        <v>16275.000000000002</v>
      </c>
      <c r="U399" s="468">
        <v>160420.00000000003</v>
      </c>
      <c r="V399" s="468">
        <v>55798</v>
      </c>
      <c r="W399" s="468">
        <v>4650</v>
      </c>
      <c r="X399" s="465">
        <v>0</v>
      </c>
      <c r="Y399" s="469" t="s">
        <v>2349</v>
      </c>
      <c r="Z399" s="470">
        <v>22.08</v>
      </c>
      <c r="AA399" s="469" t="s">
        <v>1397</v>
      </c>
      <c r="AB399" s="465">
        <v>0</v>
      </c>
      <c r="AC399" s="466">
        <v>0</v>
      </c>
      <c r="AD399" s="466">
        <v>0.7</v>
      </c>
      <c r="AE399" s="466">
        <v>0.7</v>
      </c>
      <c r="AF399" s="467" t="s">
        <v>1398</v>
      </c>
      <c r="AG399" s="465">
        <v>515.16</v>
      </c>
      <c r="AH399" s="465">
        <v>515.16</v>
      </c>
      <c r="AI399" s="465">
        <v>515.16</v>
      </c>
      <c r="AJ399" s="465">
        <v>30</v>
      </c>
      <c r="AK399" s="469" t="s">
        <v>1399</v>
      </c>
      <c r="AL399" s="466">
        <v>0.91</v>
      </c>
      <c r="AM399" s="466">
        <v>0.01</v>
      </c>
      <c r="AN399" s="469" t="s">
        <v>1400</v>
      </c>
      <c r="AO399" s="466"/>
      <c r="AP399" s="466"/>
      <c r="AQ399" s="466"/>
      <c r="AR399" s="466"/>
      <c r="AS399" s="466"/>
      <c r="AT399" s="466"/>
      <c r="AU399" s="466"/>
      <c r="AV399" s="466"/>
      <c r="AW399" s="466"/>
      <c r="AX399" s="466"/>
      <c r="AY399" s="466"/>
      <c r="AZ399" s="466"/>
      <c r="BA399" s="466"/>
      <c r="BB399" s="466"/>
      <c r="BC399" s="466"/>
      <c r="BD399" s="466"/>
      <c r="BE399" s="466"/>
      <c r="BF399" s="466"/>
      <c r="BG399" s="466"/>
      <c r="BH399" s="466"/>
      <c r="BI399" s="466"/>
      <c r="BJ399" s="466"/>
      <c r="BK399" s="466"/>
      <c r="BL399" s="466"/>
      <c r="BM399" s="466"/>
      <c r="BN399" s="466"/>
      <c r="BO399" s="466"/>
      <c r="BP399" s="466"/>
      <c r="BQ399" s="466"/>
      <c r="BR399" s="466"/>
      <c r="BS399" s="466"/>
      <c r="BT399" s="466"/>
      <c r="BU399" s="466"/>
      <c r="BV399" s="466"/>
      <c r="BW399" s="466"/>
      <c r="BX399" s="466"/>
      <c r="BY399" s="466"/>
      <c r="BZ399" s="466"/>
      <c r="CA399" s="466"/>
      <c r="CB399" s="466"/>
      <c r="CC399" s="466"/>
      <c r="CD399" s="466"/>
      <c r="CE399" s="466"/>
      <c r="CF399" s="466"/>
      <c r="CG399" s="466"/>
      <c r="CH399" s="466"/>
      <c r="CI399" s="466"/>
      <c r="CJ399" s="466"/>
      <c r="CK399" s="466"/>
      <c r="CL399" s="466"/>
      <c r="CM399" s="466"/>
      <c r="CN399" s="466"/>
      <c r="CO399" s="466"/>
      <c r="CP399" s="466"/>
      <c r="CQ399" s="466"/>
      <c r="CR399" s="466"/>
      <c r="CS399" s="466"/>
      <c r="CT399" s="466"/>
      <c r="CU399" s="466"/>
      <c r="CV399" s="466"/>
      <c r="CW399" s="466"/>
      <c r="CX399" s="466"/>
      <c r="CY399" s="466"/>
      <c r="CZ399" s="466"/>
      <c r="DA399" s="466"/>
      <c r="DB399" s="466"/>
      <c r="DC399" s="466"/>
      <c r="DD399" s="466"/>
      <c r="DE399" s="466"/>
      <c r="DF399" s="466"/>
      <c r="DG399" s="466"/>
      <c r="DH399" s="466"/>
      <c r="DI399" s="466"/>
      <c r="DJ399" s="466"/>
      <c r="DK399" s="466"/>
      <c r="DL399" s="466"/>
      <c r="DM399" s="466"/>
      <c r="DN399" s="466"/>
      <c r="DO399" s="466"/>
      <c r="DP399" s="466"/>
      <c r="DQ399" s="466"/>
      <c r="DR399" s="466"/>
      <c r="DS399" s="466"/>
      <c r="DT399" s="466"/>
      <c r="DU399" s="466"/>
      <c r="DV399" s="466"/>
      <c r="DW399" s="471"/>
      <c r="DX399" s="466"/>
      <c r="DY399" s="466"/>
      <c r="DZ399" s="466"/>
      <c r="EA399" s="466"/>
      <c r="EB399" s="466"/>
      <c r="EC399" s="466"/>
      <c r="ED399" s="466"/>
      <c r="EE399" s="466"/>
      <c r="EF399" s="466"/>
      <c r="EG399" s="466"/>
      <c r="EH399" s="466"/>
      <c r="EI399" s="466"/>
      <c r="EJ399" s="466"/>
      <c r="EK399" s="465"/>
      <c r="EL399" s="465"/>
      <c r="EM399" s="465"/>
      <c r="EN399" s="465"/>
      <c r="EO399" s="466"/>
      <c r="EP399" s="466"/>
      <c r="EQ399" s="466"/>
      <c r="ER399" s="465"/>
      <c r="ES399" s="465"/>
      <c r="ET399" s="465"/>
      <c r="EU399" s="465"/>
      <c r="EV399" s="465"/>
      <c r="EW399" s="467"/>
      <c r="EX399" s="467" t="s">
        <v>1401</v>
      </c>
      <c r="EY399" s="467">
        <v>0</v>
      </c>
      <c r="EZ399" s="467">
        <v>0</v>
      </c>
      <c r="FA399" s="467">
        <v>0</v>
      </c>
      <c r="FB399" s="469" t="s">
        <v>1402</v>
      </c>
      <c r="FC399" s="467">
        <v>100</v>
      </c>
      <c r="FD399" s="469" t="s">
        <v>2292</v>
      </c>
      <c r="FE399" s="467">
        <v>0</v>
      </c>
      <c r="FF399" s="469" t="s">
        <v>1404</v>
      </c>
      <c r="FG399" s="467">
        <v>0</v>
      </c>
      <c r="FH399" s="469" t="s">
        <v>1405</v>
      </c>
      <c r="FI399" s="467">
        <v>0</v>
      </c>
      <c r="FJ399" s="469" t="s">
        <v>1405</v>
      </c>
      <c r="FK399" s="467">
        <v>0</v>
      </c>
      <c r="FL399" s="472">
        <v>1</v>
      </c>
      <c r="FM399" s="473">
        <v>0</v>
      </c>
      <c r="FN399" s="473">
        <v>0</v>
      </c>
      <c r="FO399" s="473">
        <v>0</v>
      </c>
      <c r="FP399" s="473">
        <v>0</v>
      </c>
      <c r="FQ399" s="473">
        <v>0</v>
      </c>
      <c r="FR399" s="473">
        <v>0</v>
      </c>
      <c r="FS399" s="473">
        <v>0</v>
      </c>
      <c r="FT399" s="473">
        <v>0</v>
      </c>
      <c r="FU399" s="473">
        <v>0</v>
      </c>
      <c r="FV399" s="473">
        <v>106152</v>
      </c>
      <c r="FW399" s="473">
        <v>0</v>
      </c>
      <c r="FX399" s="473">
        <v>0</v>
      </c>
      <c r="FY399" s="473">
        <v>0</v>
      </c>
      <c r="FZ399" s="473">
        <v>0</v>
      </c>
      <c r="GA399" s="473">
        <v>0</v>
      </c>
      <c r="GB399" s="473">
        <v>0</v>
      </c>
      <c r="GC399" s="473">
        <v>0</v>
      </c>
      <c r="GD399" s="473">
        <v>0</v>
      </c>
      <c r="GE399" s="473">
        <v>0</v>
      </c>
      <c r="GF399" s="473">
        <v>129780</v>
      </c>
      <c r="GG399" s="473">
        <v>0</v>
      </c>
      <c r="GH399" s="473">
        <v>0</v>
      </c>
      <c r="GI399" s="473">
        <v>0</v>
      </c>
      <c r="GJ399" s="473">
        <v>0</v>
      </c>
      <c r="GK399" s="473">
        <v>0</v>
      </c>
      <c r="GL399" s="473">
        <v>0</v>
      </c>
      <c r="GM399" s="473">
        <v>0</v>
      </c>
      <c r="GN399" s="473">
        <v>0</v>
      </c>
      <c r="GO399" s="473">
        <v>0</v>
      </c>
      <c r="GP399" s="473">
        <v>0</v>
      </c>
      <c r="GQ399" s="473">
        <v>0</v>
      </c>
      <c r="GR399" s="473">
        <v>0</v>
      </c>
      <c r="GS399" s="473">
        <v>0</v>
      </c>
      <c r="GT399" s="473">
        <v>0</v>
      </c>
      <c r="GU399" s="473">
        <v>0</v>
      </c>
      <c r="GV399" s="473">
        <v>0</v>
      </c>
      <c r="GW399" s="473">
        <v>0</v>
      </c>
      <c r="GX399" s="473">
        <v>0</v>
      </c>
      <c r="GY399" s="473">
        <v>0</v>
      </c>
      <c r="GZ399" s="473">
        <v>0</v>
      </c>
      <c r="HA399" s="473">
        <v>0</v>
      </c>
      <c r="HB399" s="473">
        <v>0</v>
      </c>
      <c r="HC399" s="473">
        <v>0</v>
      </c>
      <c r="HD399" s="473">
        <v>0</v>
      </c>
      <c r="HE399" s="473">
        <v>0</v>
      </c>
      <c r="HF399" s="473">
        <v>0</v>
      </c>
      <c r="HG399" s="473">
        <v>0</v>
      </c>
      <c r="HH399" s="473">
        <v>0</v>
      </c>
      <c r="HI399" s="473">
        <v>0</v>
      </c>
      <c r="HJ399" s="473">
        <v>0</v>
      </c>
      <c r="HK399" s="473">
        <v>0</v>
      </c>
      <c r="HL399" s="473">
        <v>0</v>
      </c>
      <c r="HM399" s="473">
        <v>0</v>
      </c>
      <c r="HN399" s="473">
        <v>0</v>
      </c>
      <c r="HO399" s="473">
        <v>0</v>
      </c>
      <c r="HP399" s="473">
        <v>0</v>
      </c>
      <c r="HQ399" s="473">
        <v>0</v>
      </c>
      <c r="HR399" s="473">
        <v>0</v>
      </c>
      <c r="HS399" s="473">
        <v>0</v>
      </c>
      <c r="HT399" s="473">
        <v>0</v>
      </c>
      <c r="HU399" s="473">
        <v>0</v>
      </c>
      <c r="HV399" s="473">
        <v>0</v>
      </c>
      <c r="HW399" s="473">
        <v>0</v>
      </c>
      <c r="HX399" s="473">
        <v>0</v>
      </c>
      <c r="HY399" s="473">
        <v>0</v>
      </c>
      <c r="HZ399" s="473">
        <v>0</v>
      </c>
      <c r="IA399" s="473">
        <v>0</v>
      </c>
      <c r="IB399" s="473">
        <v>0</v>
      </c>
      <c r="IC399" s="473">
        <v>0</v>
      </c>
      <c r="ID399" s="473">
        <v>0</v>
      </c>
      <c r="IE399" s="473">
        <v>0</v>
      </c>
      <c r="IF399" s="473">
        <v>0</v>
      </c>
      <c r="IG399" s="473">
        <v>0</v>
      </c>
      <c r="IH399" s="473">
        <v>0</v>
      </c>
      <c r="II399" s="473">
        <v>0</v>
      </c>
      <c r="IJ399" s="473">
        <v>0</v>
      </c>
      <c r="IK399" s="473">
        <v>0</v>
      </c>
      <c r="IL399" s="473">
        <v>0</v>
      </c>
      <c r="IM399" s="473">
        <v>0</v>
      </c>
      <c r="IN399" s="473">
        <v>0</v>
      </c>
      <c r="IO399" s="473">
        <v>0</v>
      </c>
      <c r="IP399" s="473">
        <v>0</v>
      </c>
      <c r="IQ399" s="473">
        <v>0</v>
      </c>
      <c r="IR399" s="473">
        <v>0</v>
      </c>
      <c r="IS399" s="473">
        <v>0</v>
      </c>
      <c r="IT399" s="473">
        <v>0</v>
      </c>
      <c r="IU399" s="473">
        <v>0</v>
      </c>
      <c r="IV399" s="473">
        <v>0</v>
      </c>
      <c r="IW399" s="473">
        <v>0</v>
      </c>
      <c r="IX399" s="473">
        <v>0</v>
      </c>
      <c r="IY399" s="473">
        <v>0</v>
      </c>
      <c r="IZ399" s="473">
        <v>0</v>
      </c>
      <c r="JA399" s="473">
        <v>0</v>
      </c>
      <c r="JB399" s="473">
        <v>0</v>
      </c>
      <c r="JC399" s="473">
        <v>0</v>
      </c>
      <c r="JD399" s="473">
        <v>0</v>
      </c>
      <c r="JE399" s="473">
        <v>0</v>
      </c>
      <c r="JF399" s="473">
        <v>0</v>
      </c>
      <c r="JG399" s="473">
        <v>0</v>
      </c>
      <c r="JH399" s="473">
        <v>0</v>
      </c>
      <c r="JI399" s="467" t="s">
        <v>1406</v>
      </c>
      <c r="JJ399" s="467" t="s">
        <v>1406</v>
      </c>
      <c r="JK399" s="395"/>
      <c r="JL399" s="395"/>
      <c r="JM399" s="395"/>
      <c r="JN399" s="395"/>
      <c r="JO399" s="395"/>
      <c r="JP399" s="395"/>
      <c r="JQ399" s="395"/>
      <c r="JR399" s="395"/>
      <c r="JS399" s="395"/>
      <c r="JT399" s="395"/>
      <c r="JU399" s="395"/>
      <c r="JV399" s="395"/>
      <c r="JW399" s="395"/>
      <c r="JX399" s="395"/>
      <c r="JY399" s="395"/>
      <c r="JZ399" s="395"/>
      <c r="KA399" s="395"/>
      <c r="KB399" s="395"/>
      <c r="KC399" s="395"/>
      <c r="KD399" s="395"/>
      <c r="KE399" s="395"/>
      <c r="KF399" s="395"/>
      <c r="KG399" s="395"/>
      <c r="KH399" s="395"/>
      <c r="KI399" s="395"/>
      <c r="KJ399" s="395"/>
      <c r="KK399" s="395"/>
      <c r="KL399" s="395"/>
      <c r="KM399" s="395"/>
      <c r="KN399" s="395"/>
      <c r="KO399" s="395"/>
      <c r="KP399" s="395"/>
      <c r="KQ399" s="395"/>
      <c r="KR399" s="395"/>
      <c r="KS399" s="395"/>
      <c r="KT399" s="395"/>
      <c r="KU399" s="395"/>
      <c r="KV399" s="395"/>
      <c r="KW399" s="395"/>
      <c r="KX399" s="395"/>
      <c r="KY399" s="395"/>
      <c r="KZ399" s="395"/>
      <c r="LA399" s="395"/>
      <c r="LB399" s="395"/>
      <c r="LC399" s="395"/>
      <c r="LD399" s="395"/>
      <c r="LE399" s="395"/>
      <c r="LF399" s="395"/>
      <c r="LG399" s="395"/>
      <c r="LH399" s="395"/>
      <c r="LI399" s="395"/>
      <c r="LJ399" s="395"/>
      <c r="LK399" s="395"/>
      <c r="LL399" s="395"/>
      <c r="LM399" s="395"/>
      <c r="LN399" s="395"/>
      <c r="LO399" s="395"/>
      <c r="LP399" s="395"/>
      <c r="LQ399" s="395"/>
      <c r="LR399" s="395"/>
      <c r="LS399" s="395"/>
      <c r="LT399" s="395"/>
      <c r="LU399" s="395"/>
      <c r="LV399" s="395"/>
      <c r="LW399" s="395"/>
      <c r="LX399" s="395"/>
      <c r="LY399" s="395"/>
      <c r="LZ399" s="395"/>
      <c r="MA399" s="395"/>
      <c r="MB399" s="395"/>
      <c r="MC399" s="395"/>
      <c r="MD399" s="395"/>
      <c r="ME399" s="395"/>
      <c r="MF399" s="395"/>
      <c r="MG399" s="395"/>
      <c r="MH399" s="395"/>
      <c r="MI399" s="395"/>
      <c r="MJ399" s="395"/>
      <c r="MK399" s="395"/>
      <c r="ML399" s="395"/>
      <c r="MM399" s="395"/>
      <c r="MN399" s="395"/>
      <c r="MO399" s="395"/>
      <c r="MP399" s="395"/>
      <c r="MQ399" s="395"/>
      <c r="MR399" s="395"/>
      <c r="MS399" s="395"/>
      <c r="MT399" s="395"/>
      <c r="MU399" s="395"/>
      <c r="MV399" s="395"/>
      <c r="MW399" s="395"/>
      <c r="MX399" s="395"/>
      <c r="MY399" s="395"/>
      <c r="MZ399" s="395"/>
      <c r="NA399" s="395"/>
      <c r="NB399" s="395"/>
      <c r="NC399" s="395"/>
      <c r="ND399" s="395"/>
      <c r="NE399" s="395"/>
      <c r="NF399" s="395"/>
      <c r="NG399" s="489"/>
      <c r="NH399" s="475">
        <v>1.9056396954310673</v>
      </c>
      <c r="NI399" s="475">
        <v>7.6789657167090288</v>
      </c>
      <c r="NJ399" s="475">
        <v>2.1894787244069547</v>
      </c>
      <c r="NK399" s="475">
        <v>2109.0887955687435</v>
      </c>
      <c r="NL399" s="475">
        <v>5.6179508836450234</v>
      </c>
      <c r="NM399" s="475">
        <v>5.5798E-2</v>
      </c>
      <c r="NN399" s="475">
        <v>0.16042000000000003</v>
      </c>
      <c r="NO399" s="475">
        <v>1.6275000000000001E-2</v>
      </c>
      <c r="NP399" s="475">
        <v>1.0139581954022208E-2</v>
      </c>
      <c r="NQ399" s="475">
        <v>0.16036854510821036</v>
      </c>
      <c r="NR399" s="475">
        <v>0.18964936338530292</v>
      </c>
      <c r="NS399" s="475">
        <v>0</v>
      </c>
      <c r="NT399" s="475">
        <v>4.596862937399548</v>
      </c>
      <c r="NU399" s="475">
        <v>2.0942108383304771E-2</v>
      </c>
      <c r="NV399" s="475">
        <v>0</v>
      </c>
      <c r="NW399" s="475">
        <v>8.4496957580045148E-2</v>
      </c>
      <c r="NX399" s="475">
        <v>0</v>
      </c>
      <c r="NY399" s="475">
        <v>0</v>
      </c>
      <c r="NZ399" s="475">
        <v>0.324251307880569</v>
      </c>
      <c r="OA399" s="475">
        <v>2.0340000025518452E-2</v>
      </c>
      <c r="OB399" s="475">
        <v>0.19000000000000011</v>
      </c>
      <c r="OC399" s="475">
        <v>0.2951741530657393</v>
      </c>
      <c r="OD399" s="475">
        <v>-1.0746864070206642E-14</v>
      </c>
      <c r="OE399" s="475">
        <v>-8.6567967161028962E-14</v>
      </c>
      <c r="OF399" s="475">
        <v>0.11999999880790704</v>
      </c>
      <c r="OG399" s="475">
        <v>8.0506166815757771E-2</v>
      </c>
      <c r="OH399" s="475">
        <v>0.34052722229651428</v>
      </c>
      <c r="OI399" s="475">
        <v>0.12</v>
      </c>
      <c r="OJ399" s="475">
        <v>5.1515999999999999E-2</v>
      </c>
      <c r="OK399" s="475">
        <v>6.5209571999999993E-2</v>
      </c>
      <c r="OL399" s="475">
        <v>0.59222743616506268</v>
      </c>
      <c r="OM399" s="475" t="s">
        <v>1395</v>
      </c>
      <c r="ON399" s="475">
        <v>1</v>
      </c>
      <c r="OO399" s="475">
        <v>388</v>
      </c>
      <c r="OP399" s="490"/>
      <c r="OQ399" s="491" t="s">
        <v>1395</v>
      </c>
      <c r="OR399" s="478" t="s">
        <v>1395</v>
      </c>
      <c r="OS399" s="479">
        <v>473075</v>
      </c>
      <c r="OT399" s="479">
        <v>2048</v>
      </c>
      <c r="OU399" s="479" t="s">
        <v>1395</v>
      </c>
      <c r="OV399" s="479" t="s">
        <v>1395</v>
      </c>
      <c r="OW399" s="479">
        <v>0</v>
      </c>
      <c r="OX399" s="479">
        <v>1</v>
      </c>
      <c r="OY399" s="480">
        <v>1</v>
      </c>
      <c r="OZ399" s="480">
        <v>0.58287687399761434</v>
      </c>
      <c r="PA399" s="481"/>
      <c r="PB399" s="482">
        <v>1.9056396954310673</v>
      </c>
      <c r="PC399" s="483"/>
      <c r="PD399" s="478">
        <v>50.944831327039857</v>
      </c>
      <c r="PE399" s="479">
        <v>-1.8969132340945085E-11</v>
      </c>
      <c r="PF399" s="479">
        <v>64.679785800157134</v>
      </c>
      <c r="PG399" s="480">
        <v>1.9056396954310673</v>
      </c>
      <c r="PH399" s="483"/>
      <c r="PI399" s="478">
        <v>1.9056396954310673</v>
      </c>
      <c r="PJ399" s="479">
        <v>199865</v>
      </c>
      <c r="PK399" s="479">
        <v>370</v>
      </c>
      <c r="PL399" s="479">
        <v>-1.3275957727749477E-2</v>
      </c>
      <c r="PM399" s="484">
        <v>36</v>
      </c>
      <c r="PN399" s="479">
        <v>3204</v>
      </c>
      <c r="PO399" s="485">
        <v>2045</v>
      </c>
      <c r="PP399" s="479">
        <v>33</v>
      </c>
      <c r="PQ399" s="479">
        <v>0</v>
      </c>
      <c r="PR399" s="486" t="s">
        <v>2396</v>
      </c>
      <c r="PS399" s="486" t="s">
        <v>1657</v>
      </c>
      <c r="PT399" s="479">
        <v>1</v>
      </c>
      <c r="PU399" s="487" t="s">
        <v>2395</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row>
    <row r="400" spans="1:457" x14ac:dyDescent="0.35">
      <c r="A400" s="459" t="s">
        <v>2397</v>
      </c>
      <c r="B400" s="460">
        <v>1.8923637377033178</v>
      </c>
      <c r="C400" s="488">
        <f>NPV(About!A$94,'H2 Data'!AE$2:BH$2)/30*AB400+B400</f>
        <v>1.8923637377033178</v>
      </c>
      <c r="D400" s="462" t="s">
        <v>1592</v>
      </c>
      <c r="E400" s="463" t="s">
        <v>2397</v>
      </c>
      <c r="F400" s="463" t="s">
        <v>1391</v>
      </c>
      <c r="G400" s="463" t="s">
        <v>1392</v>
      </c>
      <c r="H400" s="463" t="s">
        <v>2290</v>
      </c>
      <c r="I400" s="463" t="s">
        <v>2232</v>
      </c>
      <c r="J400" s="464">
        <v>2049</v>
      </c>
      <c r="K400" s="465">
        <v>385</v>
      </c>
      <c r="L400" s="466">
        <v>0.47</v>
      </c>
      <c r="M400" s="466">
        <v>2.3300000000000001E-2</v>
      </c>
      <c r="N400" s="466">
        <v>0.25</v>
      </c>
      <c r="O400" s="471">
        <v>0.12</v>
      </c>
      <c r="P400" s="465">
        <v>1</v>
      </c>
      <c r="Q400" s="465">
        <v>2</v>
      </c>
      <c r="R400" s="465">
        <v>30</v>
      </c>
      <c r="S400" s="467" t="s">
        <v>1395</v>
      </c>
      <c r="T400" s="468">
        <v>16332</v>
      </c>
      <c r="U400" s="468">
        <v>160990</v>
      </c>
      <c r="V400" s="468">
        <v>55996</v>
      </c>
      <c r="W400" s="468">
        <v>4666</v>
      </c>
      <c r="X400" s="465">
        <v>0</v>
      </c>
      <c r="Y400" s="469" t="s">
        <v>2349</v>
      </c>
      <c r="Z400" s="470">
        <v>22.15</v>
      </c>
      <c r="AA400" s="469" t="s">
        <v>1397</v>
      </c>
      <c r="AB400" s="465">
        <v>0</v>
      </c>
      <c r="AC400" s="466">
        <v>0</v>
      </c>
      <c r="AD400" s="466">
        <v>0.7</v>
      </c>
      <c r="AE400" s="466">
        <v>0.7</v>
      </c>
      <c r="AF400" s="467" t="s">
        <v>1398</v>
      </c>
      <c r="AG400" s="465">
        <v>515.16</v>
      </c>
      <c r="AH400" s="465">
        <v>515.16</v>
      </c>
      <c r="AI400" s="465">
        <v>515.16</v>
      </c>
      <c r="AJ400" s="465">
        <v>30</v>
      </c>
      <c r="AK400" s="469" t="s">
        <v>1399</v>
      </c>
      <c r="AL400" s="466">
        <v>0.91</v>
      </c>
      <c r="AM400" s="466">
        <v>0.01</v>
      </c>
      <c r="AN400" s="469" t="s">
        <v>1400</v>
      </c>
      <c r="AO400" s="466"/>
      <c r="AP400" s="466"/>
      <c r="AQ400" s="466"/>
      <c r="AR400" s="466"/>
      <c r="AS400" s="466"/>
      <c r="AT400" s="466"/>
      <c r="AU400" s="466"/>
      <c r="AV400" s="466"/>
      <c r="AW400" s="466"/>
      <c r="AX400" s="466"/>
      <c r="AY400" s="466"/>
      <c r="AZ400" s="466"/>
      <c r="BA400" s="466"/>
      <c r="BB400" s="466"/>
      <c r="BC400" s="466"/>
      <c r="BD400" s="466"/>
      <c r="BE400" s="466"/>
      <c r="BF400" s="466"/>
      <c r="BG400" s="466"/>
      <c r="BH400" s="466"/>
      <c r="BI400" s="466"/>
      <c r="BJ400" s="466"/>
      <c r="BK400" s="466"/>
      <c r="BL400" s="466"/>
      <c r="BM400" s="466"/>
      <c r="BN400" s="466"/>
      <c r="BO400" s="466"/>
      <c r="BP400" s="466"/>
      <c r="BQ400" s="466"/>
      <c r="BR400" s="466"/>
      <c r="BS400" s="466"/>
      <c r="BT400" s="466"/>
      <c r="BU400" s="466"/>
      <c r="BV400" s="466"/>
      <c r="BW400" s="466"/>
      <c r="BX400" s="466"/>
      <c r="BY400" s="466"/>
      <c r="BZ400" s="466"/>
      <c r="CA400" s="466"/>
      <c r="CB400" s="466"/>
      <c r="CC400" s="466"/>
      <c r="CD400" s="466"/>
      <c r="CE400" s="466"/>
      <c r="CF400" s="466"/>
      <c r="CG400" s="466"/>
      <c r="CH400" s="466"/>
      <c r="CI400" s="466"/>
      <c r="CJ400" s="466"/>
      <c r="CK400" s="466"/>
      <c r="CL400" s="466"/>
      <c r="CM400" s="466"/>
      <c r="CN400" s="466"/>
      <c r="CO400" s="466"/>
      <c r="CP400" s="466"/>
      <c r="CQ400" s="466"/>
      <c r="CR400" s="466"/>
      <c r="CS400" s="466"/>
      <c r="CT400" s="466"/>
      <c r="CU400" s="466"/>
      <c r="CV400" s="466"/>
      <c r="CW400" s="466"/>
      <c r="CX400" s="466"/>
      <c r="CY400" s="466"/>
      <c r="CZ400" s="466"/>
      <c r="DA400" s="466"/>
      <c r="DB400" s="466"/>
      <c r="DC400" s="466"/>
      <c r="DD400" s="466"/>
      <c r="DE400" s="466"/>
      <c r="DF400" s="466"/>
      <c r="DG400" s="466"/>
      <c r="DH400" s="466"/>
      <c r="DI400" s="466"/>
      <c r="DJ400" s="466"/>
      <c r="DK400" s="466"/>
      <c r="DL400" s="466"/>
      <c r="DM400" s="466"/>
      <c r="DN400" s="466"/>
      <c r="DO400" s="466"/>
      <c r="DP400" s="466"/>
      <c r="DQ400" s="466"/>
      <c r="DR400" s="466"/>
      <c r="DS400" s="466"/>
      <c r="DT400" s="466"/>
      <c r="DU400" s="466"/>
      <c r="DV400" s="466"/>
      <c r="DW400" s="471"/>
      <c r="DX400" s="466"/>
      <c r="DY400" s="466"/>
      <c r="DZ400" s="466"/>
      <c r="EA400" s="466"/>
      <c r="EB400" s="466"/>
      <c r="EC400" s="466"/>
      <c r="ED400" s="466"/>
      <c r="EE400" s="466"/>
      <c r="EF400" s="466"/>
      <c r="EG400" s="466"/>
      <c r="EH400" s="466"/>
      <c r="EI400" s="466"/>
      <c r="EJ400" s="466"/>
      <c r="EK400" s="465"/>
      <c r="EL400" s="465"/>
      <c r="EM400" s="465"/>
      <c r="EN400" s="465"/>
      <c r="EO400" s="466"/>
      <c r="EP400" s="466"/>
      <c r="EQ400" s="466"/>
      <c r="ER400" s="465"/>
      <c r="ES400" s="465"/>
      <c r="ET400" s="465"/>
      <c r="EU400" s="465"/>
      <c r="EV400" s="465"/>
      <c r="EW400" s="467"/>
      <c r="EX400" s="467" t="s">
        <v>1401</v>
      </c>
      <c r="EY400" s="467">
        <v>0</v>
      </c>
      <c r="EZ400" s="467">
        <v>0</v>
      </c>
      <c r="FA400" s="467">
        <v>0</v>
      </c>
      <c r="FB400" s="469" t="s">
        <v>1402</v>
      </c>
      <c r="FC400" s="467">
        <v>100</v>
      </c>
      <c r="FD400" s="469" t="s">
        <v>2292</v>
      </c>
      <c r="FE400" s="467">
        <v>0</v>
      </c>
      <c r="FF400" s="469" t="s">
        <v>1404</v>
      </c>
      <c r="FG400" s="467">
        <v>0</v>
      </c>
      <c r="FH400" s="469" t="s">
        <v>1405</v>
      </c>
      <c r="FI400" s="467">
        <v>0</v>
      </c>
      <c r="FJ400" s="469" t="s">
        <v>1405</v>
      </c>
      <c r="FK400" s="467">
        <v>0</v>
      </c>
      <c r="FL400" s="472">
        <v>1</v>
      </c>
      <c r="FM400" s="473">
        <v>0</v>
      </c>
      <c r="FN400" s="473">
        <v>0</v>
      </c>
      <c r="FO400" s="473">
        <v>0</v>
      </c>
      <c r="FP400" s="473">
        <v>0</v>
      </c>
      <c r="FQ400" s="473">
        <v>0</v>
      </c>
      <c r="FR400" s="473">
        <v>0</v>
      </c>
      <c r="FS400" s="473">
        <v>0</v>
      </c>
      <c r="FT400" s="473">
        <v>0</v>
      </c>
      <c r="FU400" s="473">
        <v>0</v>
      </c>
      <c r="FV400" s="473">
        <v>108307</v>
      </c>
      <c r="FW400" s="473">
        <v>0</v>
      </c>
      <c r="FX400" s="473">
        <v>0</v>
      </c>
      <c r="FY400" s="473">
        <v>0</v>
      </c>
      <c r="FZ400" s="473">
        <v>0</v>
      </c>
      <c r="GA400" s="473">
        <v>0</v>
      </c>
      <c r="GB400" s="473">
        <v>0</v>
      </c>
      <c r="GC400" s="473">
        <v>0</v>
      </c>
      <c r="GD400" s="473">
        <v>0</v>
      </c>
      <c r="GE400" s="473">
        <v>0</v>
      </c>
      <c r="GF400" s="473">
        <v>132415</v>
      </c>
      <c r="GG400" s="473">
        <v>0</v>
      </c>
      <c r="GH400" s="473">
        <v>0</v>
      </c>
      <c r="GI400" s="473">
        <v>0</v>
      </c>
      <c r="GJ400" s="473">
        <v>0</v>
      </c>
      <c r="GK400" s="473">
        <v>0</v>
      </c>
      <c r="GL400" s="473">
        <v>0</v>
      </c>
      <c r="GM400" s="473">
        <v>0</v>
      </c>
      <c r="GN400" s="473">
        <v>0</v>
      </c>
      <c r="GO400" s="473">
        <v>0</v>
      </c>
      <c r="GP400" s="473">
        <v>0</v>
      </c>
      <c r="GQ400" s="473">
        <v>0</v>
      </c>
      <c r="GR400" s="473">
        <v>0</v>
      </c>
      <c r="GS400" s="473">
        <v>0</v>
      </c>
      <c r="GT400" s="473">
        <v>0</v>
      </c>
      <c r="GU400" s="473">
        <v>0</v>
      </c>
      <c r="GV400" s="473">
        <v>0</v>
      </c>
      <c r="GW400" s="473">
        <v>0</v>
      </c>
      <c r="GX400" s="473">
        <v>0</v>
      </c>
      <c r="GY400" s="473">
        <v>0</v>
      </c>
      <c r="GZ400" s="473">
        <v>0</v>
      </c>
      <c r="HA400" s="473">
        <v>0</v>
      </c>
      <c r="HB400" s="473">
        <v>0</v>
      </c>
      <c r="HC400" s="473">
        <v>0</v>
      </c>
      <c r="HD400" s="473">
        <v>0</v>
      </c>
      <c r="HE400" s="473">
        <v>0</v>
      </c>
      <c r="HF400" s="473">
        <v>0</v>
      </c>
      <c r="HG400" s="473">
        <v>0</v>
      </c>
      <c r="HH400" s="473">
        <v>0</v>
      </c>
      <c r="HI400" s="473">
        <v>0</v>
      </c>
      <c r="HJ400" s="473">
        <v>0</v>
      </c>
      <c r="HK400" s="473">
        <v>0</v>
      </c>
      <c r="HL400" s="473">
        <v>0</v>
      </c>
      <c r="HM400" s="473">
        <v>0</v>
      </c>
      <c r="HN400" s="473">
        <v>0</v>
      </c>
      <c r="HO400" s="473">
        <v>0</v>
      </c>
      <c r="HP400" s="473">
        <v>0</v>
      </c>
      <c r="HQ400" s="473">
        <v>0</v>
      </c>
      <c r="HR400" s="473">
        <v>0</v>
      </c>
      <c r="HS400" s="473">
        <v>0</v>
      </c>
      <c r="HT400" s="473">
        <v>0</v>
      </c>
      <c r="HU400" s="473">
        <v>0</v>
      </c>
      <c r="HV400" s="473">
        <v>0</v>
      </c>
      <c r="HW400" s="473">
        <v>0</v>
      </c>
      <c r="HX400" s="473">
        <v>0</v>
      </c>
      <c r="HY400" s="473">
        <v>0</v>
      </c>
      <c r="HZ400" s="473">
        <v>0</v>
      </c>
      <c r="IA400" s="473">
        <v>0</v>
      </c>
      <c r="IB400" s="473">
        <v>0</v>
      </c>
      <c r="IC400" s="473">
        <v>0</v>
      </c>
      <c r="ID400" s="473">
        <v>0</v>
      </c>
      <c r="IE400" s="473">
        <v>0</v>
      </c>
      <c r="IF400" s="473">
        <v>0</v>
      </c>
      <c r="IG400" s="473">
        <v>0</v>
      </c>
      <c r="IH400" s="473">
        <v>0</v>
      </c>
      <c r="II400" s="473">
        <v>0</v>
      </c>
      <c r="IJ400" s="473">
        <v>0</v>
      </c>
      <c r="IK400" s="473">
        <v>0</v>
      </c>
      <c r="IL400" s="473">
        <v>0</v>
      </c>
      <c r="IM400" s="473">
        <v>0</v>
      </c>
      <c r="IN400" s="473">
        <v>0</v>
      </c>
      <c r="IO400" s="473">
        <v>0</v>
      </c>
      <c r="IP400" s="473">
        <v>0</v>
      </c>
      <c r="IQ400" s="473">
        <v>0</v>
      </c>
      <c r="IR400" s="473">
        <v>0</v>
      </c>
      <c r="IS400" s="473">
        <v>0</v>
      </c>
      <c r="IT400" s="473">
        <v>0</v>
      </c>
      <c r="IU400" s="473">
        <v>0</v>
      </c>
      <c r="IV400" s="473">
        <v>0</v>
      </c>
      <c r="IW400" s="473">
        <v>0</v>
      </c>
      <c r="IX400" s="473">
        <v>0</v>
      </c>
      <c r="IY400" s="473">
        <v>0</v>
      </c>
      <c r="IZ400" s="473">
        <v>0</v>
      </c>
      <c r="JA400" s="473">
        <v>0</v>
      </c>
      <c r="JB400" s="473">
        <v>0</v>
      </c>
      <c r="JC400" s="473">
        <v>0</v>
      </c>
      <c r="JD400" s="473">
        <v>0</v>
      </c>
      <c r="JE400" s="473">
        <v>0</v>
      </c>
      <c r="JF400" s="473">
        <v>0</v>
      </c>
      <c r="JG400" s="473">
        <v>0</v>
      </c>
      <c r="JH400" s="473">
        <v>0</v>
      </c>
      <c r="JI400" s="467" t="s">
        <v>1406</v>
      </c>
      <c r="JJ400" s="467" t="s">
        <v>1406</v>
      </c>
      <c r="JK400" s="395"/>
      <c r="JL400" s="395"/>
      <c r="JM400" s="395"/>
      <c r="JN400" s="395"/>
      <c r="JO400" s="395"/>
      <c r="JP400" s="395"/>
      <c r="JQ400" s="395"/>
      <c r="JR400" s="395"/>
      <c r="JS400" s="395"/>
      <c r="JT400" s="395"/>
      <c r="JU400" s="395"/>
      <c r="JV400" s="395"/>
      <c r="JW400" s="395"/>
      <c r="JX400" s="395"/>
      <c r="JY400" s="395"/>
      <c r="JZ400" s="395"/>
      <c r="KA400" s="395"/>
      <c r="KB400" s="395"/>
      <c r="KC400" s="395"/>
      <c r="KD400" s="395"/>
      <c r="KE400" s="395"/>
      <c r="KF400" s="395"/>
      <c r="KG400" s="395"/>
      <c r="KH400" s="395"/>
      <c r="KI400" s="395"/>
      <c r="KJ400" s="395"/>
      <c r="KK400" s="395"/>
      <c r="KL400" s="395"/>
      <c r="KM400" s="395"/>
      <c r="KN400" s="395"/>
      <c r="KO400" s="395"/>
      <c r="KP400" s="395"/>
      <c r="KQ400" s="395"/>
      <c r="KR400" s="395"/>
      <c r="KS400" s="395"/>
      <c r="KT400" s="395"/>
      <c r="KU400" s="395"/>
      <c r="KV400" s="395"/>
      <c r="KW400" s="395"/>
      <c r="KX400" s="395"/>
      <c r="KY400" s="395"/>
      <c r="KZ400" s="395"/>
      <c r="LA400" s="395"/>
      <c r="LB400" s="395"/>
      <c r="LC400" s="395"/>
      <c r="LD400" s="395"/>
      <c r="LE400" s="395"/>
      <c r="LF400" s="395"/>
      <c r="LG400" s="395"/>
      <c r="LH400" s="395"/>
      <c r="LI400" s="395"/>
      <c r="LJ400" s="395"/>
      <c r="LK400" s="395"/>
      <c r="LL400" s="395"/>
      <c r="LM400" s="395"/>
      <c r="LN400" s="395"/>
      <c r="LO400" s="395"/>
      <c r="LP400" s="395"/>
      <c r="LQ400" s="395"/>
      <c r="LR400" s="395"/>
      <c r="LS400" s="395"/>
      <c r="LT400" s="395"/>
      <c r="LU400" s="395"/>
      <c r="LV400" s="395"/>
      <c r="LW400" s="395"/>
      <c r="LX400" s="395"/>
      <c r="LY400" s="395"/>
      <c r="LZ400" s="395"/>
      <c r="MA400" s="395"/>
      <c r="MB400" s="395"/>
      <c r="MC400" s="395"/>
      <c r="MD400" s="395"/>
      <c r="ME400" s="395"/>
      <c r="MF400" s="395"/>
      <c r="MG400" s="395"/>
      <c r="MH400" s="395"/>
      <c r="MI400" s="395"/>
      <c r="MJ400" s="395"/>
      <c r="MK400" s="395"/>
      <c r="ML400" s="395"/>
      <c r="MM400" s="395"/>
      <c r="MN400" s="395"/>
      <c r="MO400" s="395"/>
      <c r="MP400" s="395"/>
      <c r="MQ400" s="395"/>
      <c r="MR400" s="395"/>
      <c r="MS400" s="395"/>
      <c r="MT400" s="395"/>
      <c r="MU400" s="395"/>
      <c r="MV400" s="395"/>
      <c r="MW400" s="395"/>
      <c r="MX400" s="395"/>
      <c r="MY400" s="395"/>
      <c r="MZ400" s="395"/>
      <c r="NA400" s="395"/>
      <c r="NB400" s="395"/>
      <c r="NC400" s="395"/>
      <c r="ND400" s="395"/>
      <c r="NE400" s="395"/>
      <c r="NF400" s="395"/>
      <c r="NG400" s="489"/>
      <c r="NH400" s="475">
        <v>1.8923637377033178</v>
      </c>
      <c r="NI400" s="475">
        <v>7.7912399808720991</v>
      </c>
      <c r="NJ400" s="475">
        <v>2.1807007033146184</v>
      </c>
      <c r="NK400" s="475">
        <v>2161.556699111291</v>
      </c>
      <c r="NL400" s="475">
        <v>5.7182776022042319</v>
      </c>
      <c r="NM400" s="475">
        <v>5.5995999999999997E-2</v>
      </c>
      <c r="NN400" s="475">
        <v>0.16098999999999999</v>
      </c>
      <c r="NO400" s="475">
        <v>1.6331999999999999E-2</v>
      </c>
      <c r="NP400" s="475">
        <v>1.0175597451995038E-2</v>
      </c>
      <c r="NQ400" s="475">
        <v>0.16093761191759498</v>
      </c>
      <c r="NR400" s="475">
        <v>0.19030192045363181</v>
      </c>
      <c r="NS400" s="475">
        <v>0</v>
      </c>
      <c r="NT400" s="475">
        <v>4.6918082668907353</v>
      </c>
      <c r="NU400" s="475">
        <v>2.1899947115682255E-2</v>
      </c>
      <c r="NV400" s="475">
        <v>0</v>
      </c>
      <c r="NW400" s="475">
        <v>8.4966699607051527E-2</v>
      </c>
      <c r="NX400" s="475">
        <v>0</v>
      </c>
      <c r="NY400" s="475">
        <v>0</v>
      </c>
      <c r="NZ400" s="475">
        <v>0.32612636131554529</v>
      </c>
      <c r="OA400" s="475">
        <v>2.0339999929803797E-2</v>
      </c>
      <c r="OB400" s="475">
        <v>0.19000000000000011</v>
      </c>
      <c r="OC400" s="475">
        <v>0.29644669038697719</v>
      </c>
      <c r="OD400" s="475">
        <v>-8.9094534650048608E-15</v>
      </c>
      <c r="OE400" s="475">
        <v>-7.176728671198558E-14</v>
      </c>
      <c r="OF400" s="475">
        <v>0.11999999880790704</v>
      </c>
      <c r="OG400" s="475">
        <v>8.0562970042228718E-2</v>
      </c>
      <c r="OH400" s="475">
        <v>0.34064857793448367</v>
      </c>
      <c r="OI400" s="475">
        <v>0.12</v>
      </c>
      <c r="OJ400" s="475">
        <v>5.1515999999999992E-2</v>
      </c>
      <c r="OK400" s="475">
        <v>6.5209571999999993E-2</v>
      </c>
      <c r="OL400" s="475">
        <v>0.58042166301231402</v>
      </c>
      <c r="OM400" s="475" t="s">
        <v>1395</v>
      </c>
      <c r="ON400" s="475">
        <v>1</v>
      </c>
      <c r="OO400" s="475">
        <v>389</v>
      </c>
      <c r="OP400" s="490"/>
      <c r="OQ400" s="491" t="s">
        <v>1395</v>
      </c>
      <c r="OR400" s="478" t="s">
        <v>1395</v>
      </c>
      <c r="OS400" s="479">
        <v>478706</v>
      </c>
      <c r="OT400" s="479">
        <v>2049</v>
      </c>
      <c r="OU400" s="479" t="s">
        <v>1395</v>
      </c>
      <c r="OV400" s="479" t="s">
        <v>1395</v>
      </c>
      <c r="OW400" s="479">
        <v>0</v>
      </c>
      <c r="OX400" s="479">
        <v>1</v>
      </c>
      <c r="OY400" s="480">
        <v>1</v>
      </c>
      <c r="OZ400" s="480">
        <v>0.57125749688087124</v>
      </c>
      <c r="PA400" s="481"/>
      <c r="PB400" s="482">
        <v>1.8923637377033178</v>
      </c>
      <c r="PC400" s="483"/>
      <c r="PD400" s="478">
        <v>52.137786304722226</v>
      </c>
      <c r="PE400" s="479">
        <v>-1.6037285842752104E-11</v>
      </c>
      <c r="PF400" s="479">
        <v>66.244671196128763</v>
      </c>
      <c r="PG400" s="480">
        <v>1.8923637377033178</v>
      </c>
      <c r="PH400" s="483"/>
      <c r="PI400" s="478">
        <v>1.8923637377033178</v>
      </c>
      <c r="PJ400" s="479">
        <v>200250</v>
      </c>
      <c r="PK400" s="479">
        <v>385</v>
      </c>
      <c r="PL400" s="479">
        <v>-5.508641383361601E-3</v>
      </c>
      <c r="PM400" s="484">
        <v>36</v>
      </c>
      <c r="PN400" s="479">
        <v>3168</v>
      </c>
      <c r="PO400" s="485">
        <v>2046</v>
      </c>
      <c r="PP400" s="479">
        <v>33</v>
      </c>
      <c r="PQ400" s="479">
        <v>0</v>
      </c>
      <c r="PR400" s="486" t="s">
        <v>2398</v>
      </c>
      <c r="PS400" s="486" t="s">
        <v>1657</v>
      </c>
      <c r="PT400" s="479">
        <v>1</v>
      </c>
      <c r="PU400" s="487" t="s">
        <v>2397</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row>
    <row r="401" spans="1:457" x14ac:dyDescent="0.35">
      <c r="A401" s="459" t="s">
        <v>2399</v>
      </c>
      <c r="B401" s="460">
        <v>1.8868550963199562</v>
      </c>
      <c r="C401" s="488">
        <f>NPV(About!A$94,'H2 Data'!AE$2:BH$2)/30*AB401+B401</f>
        <v>1.8868550963199562</v>
      </c>
      <c r="D401" s="462" t="s">
        <v>1592</v>
      </c>
      <c r="E401" s="463" t="s">
        <v>2399</v>
      </c>
      <c r="F401" s="463" t="s">
        <v>1391</v>
      </c>
      <c r="G401" s="463" t="s">
        <v>1392</v>
      </c>
      <c r="H401" s="463" t="s">
        <v>2290</v>
      </c>
      <c r="I401" s="463" t="s">
        <v>2232</v>
      </c>
      <c r="J401" s="464">
        <v>2050</v>
      </c>
      <c r="K401" s="465">
        <v>400</v>
      </c>
      <c r="L401" s="466">
        <v>0.47</v>
      </c>
      <c r="M401" s="466">
        <v>2.3300000000000001E-2</v>
      </c>
      <c r="N401" s="466">
        <v>0.25</v>
      </c>
      <c r="O401" s="471">
        <v>0.12</v>
      </c>
      <c r="P401" s="465">
        <v>1</v>
      </c>
      <c r="Q401" s="465">
        <v>2</v>
      </c>
      <c r="R401" s="465">
        <v>30</v>
      </c>
      <c r="S401" s="467" t="s">
        <v>1395</v>
      </c>
      <c r="T401" s="468">
        <v>16420</v>
      </c>
      <c r="U401" s="468">
        <v>161857.00000000003</v>
      </c>
      <c r="V401" s="468">
        <v>56298.000000000007</v>
      </c>
      <c r="W401" s="468">
        <v>4692.0000000000009</v>
      </c>
      <c r="X401" s="465">
        <v>0</v>
      </c>
      <c r="Y401" s="469" t="s">
        <v>2349</v>
      </c>
      <c r="Z401" s="470">
        <v>22.22</v>
      </c>
      <c r="AA401" s="469" t="s">
        <v>1397</v>
      </c>
      <c r="AB401" s="465">
        <v>0</v>
      </c>
      <c r="AC401" s="466">
        <v>0</v>
      </c>
      <c r="AD401" s="466">
        <v>0.7</v>
      </c>
      <c r="AE401" s="466">
        <v>0.7</v>
      </c>
      <c r="AF401" s="467" t="s">
        <v>1398</v>
      </c>
      <c r="AG401" s="465">
        <v>515.16</v>
      </c>
      <c r="AH401" s="465">
        <v>515.16</v>
      </c>
      <c r="AI401" s="465">
        <v>515.16</v>
      </c>
      <c r="AJ401" s="465">
        <v>30</v>
      </c>
      <c r="AK401" s="469" t="s">
        <v>1399</v>
      </c>
      <c r="AL401" s="466">
        <v>0.91</v>
      </c>
      <c r="AM401" s="466">
        <v>0.01</v>
      </c>
      <c r="AN401" s="469" t="s">
        <v>1400</v>
      </c>
      <c r="AO401" s="466"/>
      <c r="AP401" s="466"/>
      <c r="AQ401" s="466"/>
      <c r="AR401" s="466"/>
      <c r="AS401" s="466"/>
      <c r="AT401" s="466"/>
      <c r="AU401" s="466"/>
      <c r="AV401" s="466"/>
      <c r="AW401" s="466"/>
      <c r="AX401" s="466"/>
      <c r="AY401" s="466"/>
      <c r="AZ401" s="466"/>
      <c r="BA401" s="466"/>
      <c r="BB401" s="466"/>
      <c r="BC401" s="466"/>
      <c r="BD401" s="466"/>
      <c r="BE401" s="466"/>
      <c r="BF401" s="466"/>
      <c r="BG401" s="466"/>
      <c r="BH401" s="466"/>
      <c r="BI401" s="466"/>
      <c r="BJ401" s="466"/>
      <c r="BK401" s="466"/>
      <c r="BL401" s="466"/>
      <c r="BM401" s="466"/>
      <c r="BN401" s="466"/>
      <c r="BO401" s="466"/>
      <c r="BP401" s="466"/>
      <c r="BQ401" s="466"/>
      <c r="BR401" s="466"/>
      <c r="BS401" s="466"/>
      <c r="BT401" s="466"/>
      <c r="BU401" s="466"/>
      <c r="BV401" s="466"/>
      <c r="BW401" s="466"/>
      <c r="BX401" s="466"/>
      <c r="BY401" s="466"/>
      <c r="BZ401" s="466"/>
      <c r="CA401" s="466"/>
      <c r="CB401" s="466"/>
      <c r="CC401" s="466"/>
      <c r="CD401" s="466"/>
      <c r="CE401" s="466"/>
      <c r="CF401" s="466"/>
      <c r="CG401" s="466"/>
      <c r="CH401" s="466"/>
      <c r="CI401" s="466"/>
      <c r="CJ401" s="466"/>
      <c r="CK401" s="466"/>
      <c r="CL401" s="466"/>
      <c r="CM401" s="466"/>
      <c r="CN401" s="466"/>
      <c r="CO401" s="466"/>
      <c r="CP401" s="466"/>
      <c r="CQ401" s="466"/>
      <c r="CR401" s="466"/>
      <c r="CS401" s="466"/>
      <c r="CT401" s="466"/>
      <c r="CU401" s="466"/>
      <c r="CV401" s="466"/>
      <c r="CW401" s="466"/>
      <c r="CX401" s="466"/>
      <c r="CY401" s="466"/>
      <c r="CZ401" s="466"/>
      <c r="DA401" s="466"/>
      <c r="DB401" s="466"/>
      <c r="DC401" s="466"/>
      <c r="DD401" s="466"/>
      <c r="DE401" s="466"/>
      <c r="DF401" s="466"/>
      <c r="DG401" s="466"/>
      <c r="DH401" s="466"/>
      <c r="DI401" s="466"/>
      <c r="DJ401" s="466"/>
      <c r="DK401" s="466"/>
      <c r="DL401" s="466"/>
      <c r="DM401" s="466"/>
      <c r="DN401" s="466"/>
      <c r="DO401" s="466"/>
      <c r="DP401" s="466"/>
      <c r="DQ401" s="466"/>
      <c r="DR401" s="466"/>
      <c r="DS401" s="466"/>
      <c r="DT401" s="466"/>
      <c r="DU401" s="466"/>
      <c r="DV401" s="466"/>
      <c r="DW401" s="471"/>
      <c r="DX401" s="466"/>
      <c r="DY401" s="466"/>
      <c r="DZ401" s="466"/>
      <c r="EA401" s="466"/>
      <c r="EB401" s="466"/>
      <c r="EC401" s="466"/>
      <c r="ED401" s="466"/>
      <c r="EE401" s="466"/>
      <c r="EF401" s="466"/>
      <c r="EG401" s="466"/>
      <c r="EH401" s="466"/>
      <c r="EI401" s="466"/>
      <c r="EJ401" s="466"/>
      <c r="EK401" s="465"/>
      <c r="EL401" s="465"/>
      <c r="EM401" s="465"/>
      <c r="EN401" s="465"/>
      <c r="EO401" s="466"/>
      <c r="EP401" s="466"/>
      <c r="EQ401" s="466"/>
      <c r="ER401" s="465"/>
      <c r="ES401" s="465"/>
      <c r="ET401" s="465"/>
      <c r="EU401" s="465"/>
      <c r="EV401" s="465"/>
      <c r="EW401" s="467"/>
      <c r="EX401" s="467" t="s">
        <v>1401</v>
      </c>
      <c r="EY401" s="467">
        <v>0</v>
      </c>
      <c r="EZ401" s="467">
        <v>0</v>
      </c>
      <c r="FA401" s="467">
        <v>0</v>
      </c>
      <c r="FB401" s="469" t="s">
        <v>1402</v>
      </c>
      <c r="FC401" s="467">
        <v>100</v>
      </c>
      <c r="FD401" s="469" t="s">
        <v>2292</v>
      </c>
      <c r="FE401" s="467">
        <v>0</v>
      </c>
      <c r="FF401" s="469" t="s">
        <v>1404</v>
      </c>
      <c r="FG401" s="467">
        <v>0</v>
      </c>
      <c r="FH401" s="469" t="s">
        <v>1405</v>
      </c>
      <c r="FI401" s="467">
        <v>0</v>
      </c>
      <c r="FJ401" s="469" t="s">
        <v>1405</v>
      </c>
      <c r="FK401" s="467">
        <v>0</v>
      </c>
      <c r="FL401" s="472">
        <v>1</v>
      </c>
      <c r="FM401" s="473">
        <v>0</v>
      </c>
      <c r="FN401" s="473">
        <v>0</v>
      </c>
      <c r="FO401" s="473">
        <v>0</v>
      </c>
      <c r="FP401" s="473">
        <v>0</v>
      </c>
      <c r="FQ401" s="473">
        <v>0</v>
      </c>
      <c r="FR401" s="473">
        <v>0</v>
      </c>
      <c r="FS401" s="473">
        <v>0</v>
      </c>
      <c r="FT401" s="473">
        <v>0</v>
      </c>
      <c r="FU401" s="473">
        <v>0</v>
      </c>
      <c r="FV401" s="473">
        <v>110506.00000000001</v>
      </c>
      <c r="FW401" s="473">
        <v>0</v>
      </c>
      <c r="FX401" s="473">
        <v>0</v>
      </c>
      <c r="FY401" s="473">
        <v>0</v>
      </c>
      <c r="FZ401" s="473">
        <v>0</v>
      </c>
      <c r="GA401" s="473">
        <v>0</v>
      </c>
      <c r="GB401" s="473">
        <v>0</v>
      </c>
      <c r="GC401" s="473">
        <v>0</v>
      </c>
      <c r="GD401" s="473">
        <v>0</v>
      </c>
      <c r="GE401" s="473">
        <v>0</v>
      </c>
      <c r="GF401" s="473">
        <v>135103</v>
      </c>
      <c r="GG401" s="473">
        <v>0</v>
      </c>
      <c r="GH401" s="473">
        <v>0</v>
      </c>
      <c r="GI401" s="473">
        <v>0</v>
      </c>
      <c r="GJ401" s="473">
        <v>0</v>
      </c>
      <c r="GK401" s="473">
        <v>0</v>
      </c>
      <c r="GL401" s="473">
        <v>0</v>
      </c>
      <c r="GM401" s="473">
        <v>0</v>
      </c>
      <c r="GN401" s="473">
        <v>0</v>
      </c>
      <c r="GO401" s="473">
        <v>0</v>
      </c>
      <c r="GP401" s="473">
        <v>0</v>
      </c>
      <c r="GQ401" s="473">
        <v>0</v>
      </c>
      <c r="GR401" s="473">
        <v>0</v>
      </c>
      <c r="GS401" s="473">
        <v>0</v>
      </c>
      <c r="GT401" s="473">
        <v>0</v>
      </c>
      <c r="GU401" s="473">
        <v>0</v>
      </c>
      <c r="GV401" s="473">
        <v>0</v>
      </c>
      <c r="GW401" s="473">
        <v>0</v>
      </c>
      <c r="GX401" s="473">
        <v>0</v>
      </c>
      <c r="GY401" s="473">
        <v>0</v>
      </c>
      <c r="GZ401" s="473">
        <v>0</v>
      </c>
      <c r="HA401" s="473">
        <v>0</v>
      </c>
      <c r="HB401" s="473">
        <v>0</v>
      </c>
      <c r="HC401" s="473">
        <v>0</v>
      </c>
      <c r="HD401" s="473">
        <v>0</v>
      </c>
      <c r="HE401" s="473">
        <v>0</v>
      </c>
      <c r="HF401" s="473">
        <v>0</v>
      </c>
      <c r="HG401" s="473">
        <v>0</v>
      </c>
      <c r="HH401" s="473">
        <v>0</v>
      </c>
      <c r="HI401" s="473">
        <v>0</v>
      </c>
      <c r="HJ401" s="473">
        <v>0</v>
      </c>
      <c r="HK401" s="473">
        <v>0</v>
      </c>
      <c r="HL401" s="473">
        <v>0</v>
      </c>
      <c r="HM401" s="473">
        <v>0</v>
      </c>
      <c r="HN401" s="473">
        <v>0</v>
      </c>
      <c r="HO401" s="473">
        <v>0</v>
      </c>
      <c r="HP401" s="473">
        <v>0</v>
      </c>
      <c r="HQ401" s="473">
        <v>0</v>
      </c>
      <c r="HR401" s="473">
        <v>0</v>
      </c>
      <c r="HS401" s="473">
        <v>0</v>
      </c>
      <c r="HT401" s="473">
        <v>0</v>
      </c>
      <c r="HU401" s="473">
        <v>0</v>
      </c>
      <c r="HV401" s="473">
        <v>0</v>
      </c>
      <c r="HW401" s="473">
        <v>0</v>
      </c>
      <c r="HX401" s="473">
        <v>0</v>
      </c>
      <c r="HY401" s="473">
        <v>0</v>
      </c>
      <c r="HZ401" s="473">
        <v>0</v>
      </c>
      <c r="IA401" s="473">
        <v>0</v>
      </c>
      <c r="IB401" s="473">
        <v>0</v>
      </c>
      <c r="IC401" s="473">
        <v>0</v>
      </c>
      <c r="ID401" s="473">
        <v>0</v>
      </c>
      <c r="IE401" s="473">
        <v>0</v>
      </c>
      <c r="IF401" s="473">
        <v>0</v>
      </c>
      <c r="IG401" s="473">
        <v>0</v>
      </c>
      <c r="IH401" s="473">
        <v>0</v>
      </c>
      <c r="II401" s="473">
        <v>0</v>
      </c>
      <c r="IJ401" s="473">
        <v>0</v>
      </c>
      <c r="IK401" s="473">
        <v>0</v>
      </c>
      <c r="IL401" s="473">
        <v>0</v>
      </c>
      <c r="IM401" s="473">
        <v>0</v>
      </c>
      <c r="IN401" s="473">
        <v>0</v>
      </c>
      <c r="IO401" s="473">
        <v>0</v>
      </c>
      <c r="IP401" s="473">
        <v>0</v>
      </c>
      <c r="IQ401" s="473">
        <v>0</v>
      </c>
      <c r="IR401" s="473">
        <v>0</v>
      </c>
      <c r="IS401" s="473">
        <v>0</v>
      </c>
      <c r="IT401" s="473">
        <v>0</v>
      </c>
      <c r="IU401" s="473">
        <v>0</v>
      </c>
      <c r="IV401" s="473">
        <v>0</v>
      </c>
      <c r="IW401" s="473">
        <v>0</v>
      </c>
      <c r="IX401" s="473">
        <v>0</v>
      </c>
      <c r="IY401" s="473">
        <v>0</v>
      </c>
      <c r="IZ401" s="473">
        <v>0</v>
      </c>
      <c r="JA401" s="473">
        <v>0</v>
      </c>
      <c r="JB401" s="473">
        <v>0</v>
      </c>
      <c r="JC401" s="473">
        <v>0</v>
      </c>
      <c r="JD401" s="473">
        <v>0</v>
      </c>
      <c r="JE401" s="473">
        <v>0</v>
      </c>
      <c r="JF401" s="473">
        <v>0</v>
      </c>
      <c r="JG401" s="473">
        <v>0</v>
      </c>
      <c r="JH401" s="473">
        <v>0</v>
      </c>
      <c r="JI401" s="467" t="s">
        <v>1406</v>
      </c>
      <c r="JJ401" s="467" t="s">
        <v>1406</v>
      </c>
      <c r="JK401" s="395"/>
      <c r="JL401" s="395"/>
      <c r="JM401" s="395"/>
      <c r="JN401" s="395"/>
      <c r="JO401" s="395"/>
      <c r="JP401" s="395"/>
      <c r="JQ401" s="395"/>
      <c r="JR401" s="395"/>
      <c r="JS401" s="395"/>
      <c r="JT401" s="395"/>
      <c r="JU401" s="395"/>
      <c r="JV401" s="395"/>
      <c r="JW401" s="395"/>
      <c r="JX401" s="395"/>
      <c r="JY401" s="395"/>
      <c r="JZ401" s="395"/>
      <c r="KA401" s="395"/>
      <c r="KB401" s="395"/>
      <c r="KC401" s="395"/>
      <c r="KD401" s="395"/>
      <c r="KE401" s="395"/>
      <c r="KF401" s="395"/>
      <c r="KG401" s="395"/>
      <c r="KH401" s="395"/>
      <c r="KI401" s="395"/>
      <c r="KJ401" s="395"/>
      <c r="KK401" s="395"/>
      <c r="KL401" s="395"/>
      <c r="KM401" s="395"/>
      <c r="KN401" s="395"/>
      <c r="KO401" s="395"/>
      <c r="KP401" s="395"/>
      <c r="KQ401" s="395"/>
      <c r="KR401" s="395"/>
      <c r="KS401" s="395"/>
      <c r="KT401" s="395"/>
      <c r="KU401" s="395"/>
      <c r="KV401" s="395"/>
      <c r="KW401" s="395"/>
      <c r="KX401" s="395"/>
      <c r="KY401" s="395"/>
      <c r="KZ401" s="395"/>
      <c r="LA401" s="395"/>
      <c r="LB401" s="395"/>
      <c r="LC401" s="395"/>
      <c r="LD401" s="395"/>
      <c r="LE401" s="395"/>
      <c r="LF401" s="395"/>
      <c r="LG401" s="395"/>
      <c r="LH401" s="395"/>
      <c r="LI401" s="395"/>
      <c r="LJ401" s="395"/>
      <c r="LK401" s="395"/>
      <c r="LL401" s="395"/>
      <c r="LM401" s="395"/>
      <c r="LN401" s="395"/>
      <c r="LO401" s="395"/>
      <c r="LP401" s="395"/>
      <c r="LQ401" s="395"/>
      <c r="LR401" s="395"/>
      <c r="LS401" s="395"/>
      <c r="LT401" s="395"/>
      <c r="LU401" s="395"/>
      <c r="LV401" s="395"/>
      <c r="LW401" s="395"/>
      <c r="LX401" s="395"/>
      <c r="LY401" s="395"/>
      <c r="LZ401" s="395"/>
      <c r="MA401" s="395"/>
      <c r="MB401" s="395"/>
      <c r="MC401" s="395"/>
      <c r="MD401" s="395"/>
      <c r="ME401" s="395"/>
      <c r="MF401" s="395"/>
      <c r="MG401" s="395"/>
      <c r="MH401" s="395"/>
      <c r="MI401" s="395"/>
      <c r="MJ401" s="395"/>
      <c r="MK401" s="395"/>
      <c r="ML401" s="395"/>
      <c r="MM401" s="395"/>
      <c r="MN401" s="395"/>
      <c r="MO401" s="395"/>
      <c r="MP401" s="395"/>
      <c r="MQ401" s="395"/>
      <c r="MR401" s="395"/>
      <c r="MS401" s="395"/>
      <c r="MT401" s="395"/>
      <c r="MU401" s="395"/>
      <c r="MV401" s="395"/>
      <c r="MW401" s="395"/>
      <c r="MX401" s="395"/>
      <c r="MY401" s="395"/>
      <c r="MZ401" s="395"/>
      <c r="NA401" s="395"/>
      <c r="NB401" s="395"/>
      <c r="NC401" s="395"/>
      <c r="ND401" s="395"/>
      <c r="NE401" s="395"/>
      <c r="NF401" s="395"/>
      <c r="NG401" s="489"/>
      <c r="NH401" s="475">
        <v>1.8868550963199562</v>
      </c>
      <c r="NI401" s="475">
        <v>7.7685598025685234</v>
      </c>
      <c r="NJ401" s="475">
        <v>2.173902222488123</v>
      </c>
      <c r="NK401" s="475">
        <v>2168.4017189615256</v>
      </c>
      <c r="NL401" s="475">
        <v>5.7244444077173711</v>
      </c>
      <c r="NM401" s="475">
        <v>5.6298000000000008E-2</v>
      </c>
      <c r="NN401" s="475">
        <v>0.16185700000000003</v>
      </c>
      <c r="NO401" s="475">
        <v>1.6420000000000001E-2</v>
      </c>
      <c r="NP401" s="475">
        <v>1.0230417917008371E-2</v>
      </c>
      <c r="NQ401" s="475">
        <v>0.16180466280171199</v>
      </c>
      <c r="NR401" s="475">
        <v>0.1913623254361988</v>
      </c>
      <c r="NS401" s="475">
        <v>0</v>
      </c>
      <c r="NT401" s="475">
        <v>4.691477450918252</v>
      </c>
      <c r="NU401" s="475">
        <v>2.2415865179275973E-2</v>
      </c>
      <c r="NV401" s="475">
        <v>0</v>
      </c>
      <c r="NW401" s="475">
        <v>8.5526002142567253E-2</v>
      </c>
      <c r="NX401" s="475">
        <v>0</v>
      </c>
      <c r="NY401" s="475">
        <v>0</v>
      </c>
      <c r="NZ401" s="475">
        <v>0.32831626540534897</v>
      </c>
      <c r="OA401" s="475">
        <v>2.034000003829136E-2</v>
      </c>
      <c r="OB401" s="475">
        <v>0.19000000000000011</v>
      </c>
      <c r="OC401" s="475">
        <v>0.29817805336546971</v>
      </c>
      <c r="OD401" s="475">
        <v>-8.4586201545855066E-15</v>
      </c>
      <c r="OE401" s="475">
        <v>-6.8135741457805194E-14</v>
      </c>
      <c r="OF401" s="475">
        <v>0.11999999880790704</v>
      </c>
      <c r="OG401" s="475">
        <v>8.0597695708274866E-2</v>
      </c>
      <c r="OH401" s="475">
        <v>0.3407643521736079</v>
      </c>
      <c r="OI401" s="475">
        <v>0.12</v>
      </c>
      <c r="OJ401" s="475">
        <v>5.1515999999999999E-2</v>
      </c>
      <c r="OK401" s="475">
        <v>6.5209571999999993E-2</v>
      </c>
      <c r="OL401" s="475">
        <v>0.5688512254206779</v>
      </c>
      <c r="OM401" s="475" t="s">
        <v>1395</v>
      </c>
      <c r="ON401" s="475">
        <v>1</v>
      </c>
      <c r="OO401" s="475">
        <v>390</v>
      </c>
      <c r="OP401" s="490"/>
      <c r="OQ401" s="491" t="s">
        <v>1395</v>
      </c>
      <c r="OR401" s="478" t="s">
        <v>1395</v>
      </c>
      <c r="OS401" s="479">
        <v>484876.00000000006</v>
      </c>
      <c r="OT401" s="479">
        <v>2050</v>
      </c>
      <c r="OU401" s="479" t="s">
        <v>1395</v>
      </c>
      <c r="OV401" s="479" t="s">
        <v>1395</v>
      </c>
      <c r="OW401" s="479">
        <v>0</v>
      </c>
      <c r="OX401" s="479">
        <v>1</v>
      </c>
      <c r="OY401" s="480">
        <v>1</v>
      </c>
      <c r="OZ401" s="480">
        <v>0.55986974606111606</v>
      </c>
      <c r="PA401" s="481"/>
      <c r="PB401" s="482">
        <v>1.8868550963199562</v>
      </c>
      <c r="PC401" s="483"/>
      <c r="PD401" s="478">
        <v>53.375310481222215</v>
      </c>
      <c r="PE401" s="479">
        <v>-1.550364000928759E-11</v>
      </c>
      <c r="PF401" s="479">
        <v>67.84758042019989</v>
      </c>
      <c r="PG401" s="480">
        <v>1.8868550963199562</v>
      </c>
      <c r="PH401" s="483"/>
      <c r="PI401" s="478">
        <v>1.8868550963199562</v>
      </c>
      <c r="PJ401" s="479">
        <v>200650</v>
      </c>
      <c r="PK401" s="479">
        <v>400</v>
      </c>
      <c r="PL401" s="479">
        <v>1.1971607433404863E-2</v>
      </c>
      <c r="PM401" s="484">
        <v>36</v>
      </c>
      <c r="PN401" s="479">
        <v>3132</v>
      </c>
      <c r="PO401" s="485">
        <v>2047</v>
      </c>
      <c r="PP401" s="479">
        <v>33</v>
      </c>
      <c r="PQ401" s="479">
        <v>0</v>
      </c>
      <c r="PR401" s="486" t="s">
        <v>2400</v>
      </c>
      <c r="PS401" s="486" t="s">
        <v>1657</v>
      </c>
      <c r="PT401" s="479">
        <v>1</v>
      </c>
      <c r="PU401" s="487" t="s">
        <v>2399</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row>
    <row r="402" spans="1:457" x14ac:dyDescent="0.35">
      <c r="A402" s="459" t="s">
        <v>2401</v>
      </c>
      <c r="B402" s="460">
        <v>1.898826703753361</v>
      </c>
      <c r="C402" s="488">
        <f>NPV(About!A$94,'H2 Data'!AE$2:BH$2)/30*AB402+B402</f>
        <v>1.898826703753361</v>
      </c>
      <c r="D402" s="462" t="s">
        <v>1592</v>
      </c>
      <c r="E402" s="463" t="s">
        <v>2401</v>
      </c>
      <c r="F402" s="463" t="s">
        <v>1391</v>
      </c>
      <c r="G402" s="463" t="s">
        <v>1392</v>
      </c>
      <c r="H402" s="463" t="s">
        <v>2290</v>
      </c>
      <c r="I402" s="463" t="s">
        <v>2232</v>
      </c>
      <c r="J402" s="464">
        <v>2051</v>
      </c>
      <c r="K402" s="465">
        <v>400</v>
      </c>
      <c r="L402" s="466">
        <v>0.47</v>
      </c>
      <c r="M402" s="466">
        <v>2.3300000000000001E-2</v>
      </c>
      <c r="N402" s="466">
        <v>0.25</v>
      </c>
      <c r="O402" s="471">
        <v>0.12</v>
      </c>
      <c r="P402" s="465">
        <v>1</v>
      </c>
      <c r="Q402" s="465">
        <v>2</v>
      </c>
      <c r="R402" s="465">
        <v>30</v>
      </c>
      <c r="S402" s="467" t="s">
        <v>1395</v>
      </c>
      <c r="T402" s="468">
        <v>16535</v>
      </c>
      <c r="U402" s="468">
        <v>162987.99999999997</v>
      </c>
      <c r="V402" s="468">
        <v>56691.999999999993</v>
      </c>
      <c r="W402" s="468">
        <v>4724</v>
      </c>
      <c r="X402" s="465">
        <v>0</v>
      </c>
      <c r="Y402" s="469" t="s">
        <v>2349</v>
      </c>
      <c r="Z402" s="470">
        <v>22.22</v>
      </c>
      <c r="AA402" s="469" t="s">
        <v>1397</v>
      </c>
      <c r="AB402" s="465">
        <v>0</v>
      </c>
      <c r="AC402" s="466">
        <v>0</v>
      </c>
      <c r="AD402" s="466">
        <v>0.7</v>
      </c>
      <c r="AE402" s="466">
        <v>0.7</v>
      </c>
      <c r="AF402" s="467" t="s">
        <v>1398</v>
      </c>
      <c r="AG402" s="465">
        <v>515.16</v>
      </c>
      <c r="AH402" s="465">
        <v>515.16</v>
      </c>
      <c r="AI402" s="465">
        <v>515.16</v>
      </c>
      <c r="AJ402" s="465">
        <v>30</v>
      </c>
      <c r="AK402" s="469" t="s">
        <v>1399</v>
      </c>
      <c r="AL402" s="466">
        <v>0.91</v>
      </c>
      <c r="AM402" s="466">
        <v>0.01</v>
      </c>
      <c r="AN402" s="469" t="s">
        <v>1400</v>
      </c>
      <c r="AO402" s="466"/>
      <c r="AP402" s="466"/>
      <c r="AQ402" s="466"/>
      <c r="AR402" s="466"/>
      <c r="AS402" s="466"/>
      <c r="AT402" s="466"/>
      <c r="AU402" s="466"/>
      <c r="AV402" s="466"/>
      <c r="AW402" s="466"/>
      <c r="AX402" s="466"/>
      <c r="AY402" s="466"/>
      <c r="AZ402" s="466"/>
      <c r="BA402" s="466"/>
      <c r="BB402" s="466"/>
      <c r="BC402" s="466"/>
      <c r="BD402" s="466"/>
      <c r="BE402" s="466"/>
      <c r="BF402" s="466"/>
      <c r="BG402" s="466"/>
      <c r="BH402" s="466"/>
      <c r="BI402" s="466"/>
      <c r="BJ402" s="466"/>
      <c r="BK402" s="466"/>
      <c r="BL402" s="466"/>
      <c r="BM402" s="466"/>
      <c r="BN402" s="466"/>
      <c r="BO402" s="466"/>
      <c r="BP402" s="466"/>
      <c r="BQ402" s="466"/>
      <c r="BR402" s="466"/>
      <c r="BS402" s="466"/>
      <c r="BT402" s="466"/>
      <c r="BU402" s="466"/>
      <c r="BV402" s="466"/>
      <c r="BW402" s="466"/>
      <c r="BX402" s="466"/>
      <c r="BY402" s="466"/>
      <c r="BZ402" s="466"/>
      <c r="CA402" s="466"/>
      <c r="CB402" s="466"/>
      <c r="CC402" s="466"/>
      <c r="CD402" s="466"/>
      <c r="CE402" s="466"/>
      <c r="CF402" s="466"/>
      <c r="CG402" s="466"/>
      <c r="CH402" s="466"/>
      <c r="CI402" s="466"/>
      <c r="CJ402" s="466"/>
      <c r="CK402" s="466"/>
      <c r="CL402" s="466"/>
      <c r="CM402" s="466"/>
      <c r="CN402" s="466"/>
      <c r="CO402" s="466"/>
      <c r="CP402" s="466"/>
      <c r="CQ402" s="466"/>
      <c r="CR402" s="466"/>
      <c r="CS402" s="466"/>
      <c r="CT402" s="466"/>
      <c r="CU402" s="466"/>
      <c r="CV402" s="466"/>
      <c r="CW402" s="466"/>
      <c r="CX402" s="466"/>
      <c r="CY402" s="466"/>
      <c r="CZ402" s="466"/>
      <c r="DA402" s="466"/>
      <c r="DB402" s="466"/>
      <c r="DC402" s="466"/>
      <c r="DD402" s="466"/>
      <c r="DE402" s="466"/>
      <c r="DF402" s="466"/>
      <c r="DG402" s="466"/>
      <c r="DH402" s="466"/>
      <c r="DI402" s="466"/>
      <c r="DJ402" s="466"/>
      <c r="DK402" s="466"/>
      <c r="DL402" s="466"/>
      <c r="DM402" s="466"/>
      <c r="DN402" s="466"/>
      <c r="DO402" s="466"/>
      <c r="DP402" s="466"/>
      <c r="DQ402" s="466"/>
      <c r="DR402" s="466"/>
      <c r="DS402" s="466"/>
      <c r="DT402" s="466"/>
      <c r="DU402" s="466"/>
      <c r="DV402" s="466"/>
      <c r="DW402" s="471"/>
      <c r="DX402" s="466"/>
      <c r="DY402" s="466"/>
      <c r="DZ402" s="466"/>
      <c r="EA402" s="466"/>
      <c r="EB402" s="466"/>
      <c r="EC402" s="466"/>
      <c r="ED402" s="466"/>
      <c r="EE402" s="466"/>
      <c r="EF402" s="466"/>
      <c r="EG402" s="466"/>
      <c r="EH402" s="466"/>
      <c r="EI402" s="466"/>
      <c r="EJ402" s="466"/>
      <c r="EK402" s="465"/>
      <c r="EL402" s="465"/>
      <c r="EM402" s="465"/>
      <c r="EN402" s="465"/>
      <c r="EO402" s="466"/>
      <c r="EP402" s="466"/>
      <c r="EQ402" s="466"/>
      <c r="ER402" s="465"/>
      <c r="ES402" s="465"/>
      <c r="ET402" s="465"/>
      <c r="EU402" s="465"/>
      <c r="EV402" s="465"/>
      <c r="EW402" s="467"/>
      <c r="EX402" s="467" t="s">
        <v>1401</v>
      </c>
      <c r="EY402" s="467">
        <v>0</v>
      </c>
      <c r="EZ402" s="467">
        <v>0</v>
      </c>
      <c r="FA402" s="467">
        <v>0</v>
      </c>
      <c r="FB402" s="469" t="s">
        <v>1402</v>
      </c>
      <c r="FC402" s="467">
        <v>100</v>
      </c>
      <c r="FD402" s="469" t="s">
        <v>2292</v>
      </c>
      <c r="FE402" s="467">
        <v>0</v>
      </c>
      <c r="FF402" s="469" t="s">
        <v>1404</v>
      </c>
      <c r="FG402" s="467">
        <v>0</v>
      </c>
      <c r="FH402" s="469" t="s">
        <v>1405</v>
      </c>
      <c r="FI402" s="467">
        <v>0</v>
      </c>
      <c r="FJ402" s="469" t="s">
        <v>1405</v>
      </c>
      <c r="FK402" s="467">
        <v>0</v>
      </c>
      <c r="FL402" s="472">
        <v>1</v>
      </c>
      <c r="FM402" s="473">
        <v>0</v>
      </c>
      <c r="FN402" s="473">
        <v>0</v>
      </c>
      <c r="FO402" s="473">
        <v>0</v>
      </c>
      <c r="FP402" s="473">
        <v>0</v>
      </c>
      <c r="FQ402" s="473">
        <v>0</v>
      </c>
      <c r="FR402" s="473">
        <v>0</v>
      </c>
      <c r="FS402" s="473">
        <v>0</v>
      </c>
      <c r="FT402" s="473">
        <v>0</v>
      </c>
      <c r="FU402" s="473">
        <v>0</v>
      </c>
      <c r="FV402" s="473">
        <v>112748.99999999999</v>
      </c>
      <c r="FW402" s="473">
        <v>0</v>
      </c>
      <c r="FX402" s="473">
        <v>0</v>
      </c>
      <c r="FY402" s="473">
        <v>0</v>
      </c>
      <c r="FZ402" s="473">
        <v>0</v>
      </c>
      <c r="GA402" s="473">
        <v>0</v>
      </c>
      <c r="GB402" s="473">
        <v>0</v>
      </c>
      <c r="GC402" s="473">
        <v>0</v>
      </c>
      <c r="GD402" s="473">
        <v>0</v>
      </c>
      <c r="GE402" s="473">
        <v>0</v>
      </c>
      <c r="GF402" s="473">
        <v>137845</v>
      </c>
      <c r="GG402" s="473">
        <v>0</v>
      </c>
      <c r="GH402" s="473">
        <v>0</v>
      </c>
      <c r="GI402" s="473">
        <v>0</v>
      </c>
      <c r="GJ402" s="473">
        <v>0</v>
      </c>
      <c r="GK402" s="473">
        <v>0</v>
      </c>
      <c r="GL402" s="473">
        <v>0</v>
      </c>
      <c r="GM402" s="473">
        <v>0</v>
      </c>
      <c r="GN402" s="473">
        <v>0</v>
      </c>
      <c r="GO402" s="473">
        <v>0</v>
      </c>
      <c r="GP402" s="473">
        <v>0</v>
      </c>
      <c r="GQ402" s="473">
        <v>0</v>
      </c>
      <c r="GR402" s="473">
        <v>0</v>
      </c>
      <c r="GS402" s="473">
        <v>0</v>
      </c>
      <c r="GT402" s="473">
        <v>0</v>
      </c>
      <c r="GU402" s="473">
        <v>0</v>
      </c>
      <c r="GV402" s="473">
        <v>0</v>
      </c>
      <c r="GW402" s="473">
        <v>0</v>
      </c>
      <c r="GX402" s="473">
        <v>0</v>
      </c>
      <c r="GY402" s="473">
        <v>0</v>
      </c>
      <c r="GZ402" s="473">
        <v>0</v>
      </c>
      <c r="HA402" s="473">
        <v>0</v>
      </c>
      <c r="HB402" s="473">
        <v>0</v>
      </c>
      <c r="HC402" s="473">
        <v>0</v>
      </c>
      <c r="HD402" s="473">
        <v>0</v>
      </c>
      <c r="HE402" s="473">
        <v>0</v>
      </c>
      <c r="HF402" s="473">
        <v>0</v>
      </c>
      <c r="HG402" s="473">
        <v>0</v>
      </c>
      <c r="HH402" s="473">
        <v>0</v>
      </c>
      <c r="HI402" s="473">
        <v>0</v>
      </c>
      <c r="HJ402" s="473">
        <v>0</v>
      </c>
      <c r="HK402" s="473">
        <v>0</v>
      </c>
      <c r="HL402" s="473">
        <v>0</v>
      </c>
      <c r="HM402" s="473">
        <v>0</v>
      </c>
      <c r="HN402" s="473">
        <v>0</v>
      </c>
      <c r="HO402" s="473">
        <v>0</v>
      </c>
      <c r="HP402" s="473">
        <v>0</v>
      </c>
      <c r="HQ402" s="473">
        <v>0</v>
      </c>
      <c r="HR402" s="473">
        <v>0</v>
      </c>
      <c r="HS402" s="473">
        <v>0</v>
      </c>
      <c r="HT402" s="473">
        <v>0</v>
      </c>
      <c r="HU402" s="473">
        <v>0</v>
      </c>
      <c r="HV402" s="473">
        <v>0</v>
      </c>
      <c r="HW402" s="473">
        <v>0</v>
      </c>
      <c r="HX402" s="473">
        <v>0</v>
      </c>
      <c r="HY402" s="473">
        <v>0</v>
      </c>
      <c r="HZ402" s="473">
        <v>0</v>
      </c>
      <c r="IA402" s="473">
        <v>0</v>
      </c>
      <c r="IB402" s="473">
        <v>0</v>
      </c>
      <c r="IC402" s="473">
        <v>0</v>
      </c>
      <c r="ID402" s="473">
        <v>0</v>
      </c>
      <c r="IE402" s="473">
        <v>0</v>
      </c>
      <c r="IF402" s="473">
        <v>0</v>
      </c>
      <c r="IG402" s="473">
        <v>0</v>
      </c>
      <c r="IH402" s="473">
        <v>0</v>
      </c>
      <c r="II402" s="473">
        <v>0</v>
      </c>
      <c r="IJ402" s="473">
        <v>0</v>
      </c>
      <c r="IK402" s="473">
        <v>0</v>
      </c>
      <c r="IL402" s="473">
        <v>0</v>
      </c>
      <c r="IM402" s="473">
        <v>0</v>
      </c>
      <c r="IN402" s="473">
        <v>0</v>
      </c>
      <c r="IO402" s="473">
        <v>0</v>
      </c>
      <c r="IP402" s="473">
        <v>0</v>
      </c>
      <c r="IQ402" s="473">
        <v>0</v>
      </c>
      <c r="IR402" s="473">
        <v>0</v>
      </c>
      <c r="IS402" s="473">
        <v>0</v>
      </c>
      <c r="IT402" s="473">
        <v>0</v>
      </c>
      <c r="IU402" s="473">
        <v>0</v>
      </c>
      <c r="IV402" s="473">
        <v>0</v>
      </c>
      <c r="IW402" s="473">
        <v>0</v>
      </c>
      <c r="IX402" s="473">
        <v>0</v>
      </c>
      <c r="IY402" s="473">
        <v>0</v>
      </c>
      <c r="IZ402" s="473">
        <v>0</v>
      </c>
      <c r="JA402" s="473">
        <v>0</v>
      </c>
      <c r="JB402" s="473">
        <v>0</v>
      </c>
      <c r="JC402" s="473">
        <v>0</v>
      </c>
      <c r="JD402" s="473">
        <v>0</v>
      </c>
      <c r="JE402" s="473">
        <v>0</v>
      </c>
      <c r="JF402" s="473">
        <v>0</v>
      </c>
      <c r="JG402" s="473">
        <v>0</v>
      </c>
      <c r="JH402" s="473">
        <v>0</v>
      </c>
      <c r="JI402" s="467" t="s">
        <v>1406</v>
      </c>
      <c r="JJ402" s="467" t="s">
        <v>1406</v>
      </c>
      <c r="JK402" s="395"/>
      <c r="JL402" s="395"/>
      <c r="JM402" s="395"/>
      <c r="JN402" s="395"/>
      <c r="JO402" s="395"/>
      <c r="JP402" s="395"/>
      <c r="JQ402" s="395"/>
      <c r="JR402" s="395"/>
      <c r="JS402" s="395"/>
      <c r="JT402" s="395"/>
      <c r="JU402" s="395"/>
      <c r="JV402" s="395"/>
      <c r="JW402" s="395"/>
      <c r="JX402" s="395"/>
      <c r="JY402" s="395"/>
      <c r="JZ402" s="395"/>
      <c r="KA402" s="395"/>
      <c r="KB402" s="395"/>
      <c r="KC402" s="395"/>
      <c r="KD402" s="395"/>
      <c r="KE402" s="395"/>
      <c r="KF402" s="395"/>
      <c r="KG402" s="395"/>
      <c r="KH402" s="395"/>
      <c r="KI402" s="395"/>
      <c r="KJ402" s="395"/>
      <c r="KK402" s="395"/>
      <c r="KL402" s="395"/>
      <c r="KM402" s="395"/>
      <c r="KN402" s="395"/>
      <c r="KO402" s="395"/>
      <c r="KP402" s="395"/>
      <c r="KQ402" s="395"/>
      <c r="KR402" s="395"/>
      <c r="KS402" s="395"/>
      <c r="KT402" s="395"/>
      <c r="KU402" s="395"/>
      <c r="KV402" s="395"/>
      <c r="KW402" s="395"/>
      <c r="KX402" s="395"/>
      <c r="KY402" s="395"/>
      <c r="KZ402" s="395"/>
      <c r="LA402" s="395"/>
      <c r="LB402" s="395"/>
      <c r="LC402" s="395"/>
      <c r="LD402" s="395"/>
      <c r="LE402" s="395"/>
      <c r="LF402" s="395"/>
      <c r="LG402" s="395"/>
      <c r="LH402" s="395"/>
      <c r="LI402" s="395"/>
      <c r="LJ402" s="395"/>
      <c r="LK402" s="395"/>
      <c r="LL402" s="395"/>
      <c r="LM402" s="395"/>
      <c r="LN402" s="395"/>
      <c r="LO402" s="395"/>
      <c r="LP402" s="395"/>
      <c r="LQ402" s="395"/>
      <c r="LR402" s="395"/>
      <c r="LS402" s="395"/>
      <c r="LT402" s="395"/>
      <c r="LU402" s="395"/>
      <c r="LV402" s="395"/>
      <c r="LW402" s="395"/>
      <c r="LX402" s="395"/>
      <c r="LY402" s="395"/>
      <c r="LZ402" s="395"/>
      <c r="MA402" s="395"/>
      <c r="MB402" s="395"/>
      <c r="MC402" s="395"/>
      <c r="MD402" s="395"/>
      <c r="ME402" s="395"/>
      <c r="MF402" s="395"/>
      <c r="MG402" s="395"/>
      <c r="MH402" s="395"/>
      <c r="MI402" s="395"/>
      <c r="MJ402" s="395"/>
      <c r="MK402" s="395"/>
      <c r="ML402" s="395"/>
      <c r="MM402" s="395"/>
      <c r="MN402" s="395"/>
      <c r="MO402" s="395"/>
      <c r="MP402" s="395"/>
      <c r="MQ402" s="395"/>
      <c r="MR402" s="395"/>
      <c r="MS402" s="395"/>
      <c r="MT402" s="395"/>
      <c r="MU402" s="395"/>
      <c r="MV402" s="395"/>
      <c r="MW402" s="395"/>
      <c r="MX402" s="395"/>
      <c r="MY402" s="395"/>
      <c r="MZ402" s="395"/>
      <c r="NA402" s="395"/>
      <c r="NB402" s="395"/>
      <c r="NC402" s="395"/>
      <c r="ND402" s="395"/>
      <c r="NE402" s="395"/>
      <c r="NF402" s="395"/>
      <c r="NG402" s="489"/>
      <c r="NH402" s="475">
        <v>1.898826703753361</v>
      </c>
      <c r="NI402" s="475">
        <v>7.8178493046933379</v>
      </c>
      <c r="NJ402" s="475">
        <v>2.1887446317342492</v>
      </c>
      <c r="NK402" s="475">
        <v>2168.58619256883</v>
      </c>
      <c r="NL402" s="475">
        <v>5.7647362847798922</v>
      </c>
      <c r="NM402" s="475">
        <v>5.6691999999999992E-2</v>
      </c>
      <c r="NN402" s="475">
        <v>0.16298799999999997</v>
      </c>
      <c r="NO402" s="475">
        <v>1.6535000000000001E-2</v>
      </c>
      <c r="NP402" s="475">
        <v>1.0301933065977847E-2</v>
      </c>
      <c r="NQ402" s="475">
        <v>0.16293589864097366</v>
      </c>
      <c r="NR402" s="475">
        <v>0.19266743933572139</v>
      </c>
      <c r="NS402" s="475">
        <v>0</v>
      </c>
      <c r="NT402" s="475">
        <v>4.7236073224146633</v>
      </c>
      <c r="NU402" s="475">
        <v>2.2874065023377986E-2</v>
      </c>
      <c r="NV402" s="475">
        <v>0</v>
      </c>
      <c r="NW402" s="475">
        <v>8.625155627937954E-2</v>
      </c>
      <c r="NX402" s="475">
        <v>0</v>
      </c>
      <c r="NY402" s="475">
        <v>0</v>
      </c>
      <c r="NZ402" s="475">
        <v>0.33115563695382033</v>
      </c>
      <c r="OA402" s="475">
        <v>2.033999999787121E-2</v>
      </c>
      <c r="OB402" s="475">
        <v>0.19000000000000011</v>
      </c>
      <c r="OC402" s="475">
        <v>0.30047521881141154</v>
      </c>
      <c r="OD402" s="475">
        <v>-9.2286030268970736E-15</v>
      </c>
      <c r="OE402" s="475">
        <v>-7.4338095146227799E-14</v>
      </c>
      <c r="OF402" s="475">
        <v>0.11999999880790704</v>
      </c>
      <c r="OG402" s="475">
        <v>8.0631670355796839E-2</v>
      </c>
      <c r="OH402" s="475">
        <v>0.34085564309605665</v>
      </c>
      <c r="OI402" s="475">
        <v>0.12</v>
      </c>
      <c r="OJ402" s="475">
        <v>5.1515999999999999E-2</v>
      </c>
      <c r="OK402" s="475">
        <v>6.5209571999999993E-2</v>
      </c>
      <c r="OL402" s="475">
        <v>0.55751144393940855</v>
      </c>
      <c r="OM402" s="475" t="s">
        <v>1395</v>
      </c>
      <c r="ON402" s="475">
        <v>1</v>
      </c>
      <c r="OO402" s="475">
        <v>391</v>
      </c>
      <c r="OP402" s="490"/>
      <c r="OQ402" s="491" t="s">
        <v>1395</v>
      </c>
      <c r="OR402" s="478" t="s">
        <v>1395</v>
      </c>
      <c r="OS402" s="479">
        <v>491532.99999999994</v>
      </c>
      <c r="OT402" s="479">
        <v>2051</v>
      </c>
      <c r="OU402" s="479" t="s">
        <v>1395</v>
      </c>
      <c r="OV402" s="479" t="s">
        <v>1395</v>
      </c>
      <c r="OW402" s="479">
        <v>0</v>
      </c>
      <c r="OX402" s="479">
        <v>1</v>
      </c>
      <c r="OY402" s="480">
        <v>1</v>
      </c>
      <c r="OZ402" s="480">
        <v>0.54870900490375907</v>
      </c>
      <c r="PA402" s="481"/>
      <c r="PB402" s="482">
        <v>1.898826703753361</v>
      </c>
      <c r="PC402" s="483"/>
      <c r="PD402" s="478">
        <v>52.677026292058954</v>
      </c>
      <c r="PE402" s="479">
        <v>-1.6577735505871438E-11</v>
      </c>
      <c r="PF402" s="479">
        <v>67.00734924302391</v>
      </c>
      <c r="PG402" s="480">
        <v>1.898826703753361</v>
      </c>
      <c r="PH402" s="483"/>
      <c r="PI402" s="478">
        <v>1.898826703753361</v>
      </c>
      <c r="PJ402" s="479">
        <v>201050</v>
      </c>
      <c r="PK402" s="479">
        <v>400</v>
      </c>
      <c r="PL402" s="479">
        <v>1.0406508115492485E-2</v>
      </c>
      <c r="PM402" s="484">
        <v>36</v>
      </c>
      <c r="PN402" s="479">
        <v>3096</v>
      </c>
      <c r="PO402" s="485">
        <v>2048</v>
      </c>
      <c r="PP402" s="479">
        <v>33</v>
      </c>
      <c r="PQ402" s="479">
        <v>0</v>
      </c>
      <c r="PR402" s="486" t="s">
        <v>2402</v>
      </c>
      <c r="PS402" s="486" t="s">
        <v>1657</v>
      </c>
      <c r="PT402" s="479">
        <v>1</v>
      </c>
      <c r="PU402" s="487" t="s">
        <v>2401</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row>
    <row r="403" spans="1:457" x14ac:dyDescent="0.35">
      <c r="A403" s="459" t="s">
        <v>2403</v>
      </c>
      <c r="B403" s="460">
        <v>1.9092332118688535</v>
      </c>
      <c r="C403" s="488">
        <f>NPV(About!A$94,'H2 Data'!AE$2:BH$2)/30*AB403+B403</f>
        <v>1.9092332118688535</v>
      </c>
      <c r="D403" s="462" t="s">
        <v>1592</v>
      </c>
      <c r="E403" s="463" t="s">
        <v>2403</v>
      </c>
      <c r="F403" s="463" t="s">
        <v>1391</v>
      </c>
      <c r="G403" s="463" t="s">
        <v>1392</v>
      </c>
      <c r="H403" s="463" t="s">
        <v>2290</v>
      </c>
      <c r="I403" s="463" t="s">
        <v>2232</v>
      </c>
      <c r="J403" s="464">
        <v>2052</v>
      </c>
      <c r="K403" s="465">
        <v>400</v>
      </c>
      <c r="L403" s="466">
        <v>0.47</v>
      </c>
      <c r="M403" s="466">
        <v>2.3300000000000001E-2</v>
      </c>
      <c r="N403" s="466">
        <v>0.25</v>
      </c>
      <c r="O403" s="471">
        <v>0.12</v>
      </c>
      <c r="P403" s="465">
        <v>1</v>
      </c>
      <c r="Q403" s="465">
        <v>2</v>
      </c>
      <c r="R403" s="465">
        <v>30</v>
      </c>
      <c r="S403" s="467" t="s">
        <v>1395</v>
      </c>
      <c r="T403" s="468">
        <v>16674</v>
      </c>
      <c r="U403" s="468">
        <v>164355</v>
      </c>
      <c r="V403" s="468">
        <v>57166.999999999993</v>
      </c>
      <c r="W403" s="468">
        <v>4763.9999999999991</v>
      </c>
      <c r="X403" s="465">
        <v>0</v>
      </c>
      <c r="Y403" s="469" t="s">
        <v>2349</v>
      </c>
      <c r="Z403" s="470">
        <v>22.22</v>
      </c>
      <c r="AA403" s="469" t="s">
        <v>1397</v>
      </c>
      <c r="AB403" s="465">
        <v>0</v>
      </c>
      <c r="AC403" s="466">
        <v>0</v>
      </c>
      <c r="AD403" s="466">
        <v>0.7</v>
      </c>
      <c r="AE403" s="466">
        <v>0.7</v>
      </c>
      <c r="AF403" s="467" t="s">
        <v>1398</v>
      </c>
      <c r="AG403" s="465">
        <v>515.16</v>
      </c>
      <c r="AH403" s="465">
        <v>515.16</v>
      </c>
      <c r="AI403" s="465">
        <v>515.16</v>
      </c>
      <c r="AJ403" s="465">
        <v>30</v>
      </c>
      <c r="AK403" s="469" t="s">
        <v>1399</v>
      </c>
      <c r="AL403" s="466">
        <v>0.91</v>
      </c>
      <c r="AM403" s="466">
        <v>0.01</v>
      </c>
      <c r="AN403" s="469" t="s">
        <v>1400</v>
      </c>
      <c r="AO403" s="466"/>
      <c r="AP403" s="466"/>
      <c r="AQ403" s="466"/>
      <c r="AR403" s="466"/>
      <c r="AS403" s="466"/>
      <c r="AT403" s="466"/>
      <c r="AU403" s="466"/>
      <c r="AV403" s="466"/>
      <c r="AW403" s="466"/>
      <c r="AX403" s="466"/>
      <c r="AY403" s="466"/>
      <c r="AZ403" s="466"/>
      <c r="BA403" s="466"/>
      <c r="BB403" s="466"/>
      <c r="BC403" s="466"/>
      <c r="BD403" s="466"/>
      <c r="BE403" s="466"/>
      <c r="BF403" s="466"/>
      <c r="BG403" s="466"/>
      <c r="BH403" s="466"/>
      <c r="BI403" s="466"/>
      <c r="BJ403" s="466"/>
      <c r="BK403" s="466"/>
      <c r="BL403" s="466"/>
      <c r="BM403" s="466"/>
      <c r="BN403" s="466"/>
      <c r="BO403" s="466"/>
      <c r="BP403" s="466"/>
      <c r="BQ403" s="466"/>
      <c r="BR403" s="466"/>
      <c r="BS403" s="466"/>
      <c r="BT403" s="466"/>
      <c r="BU403" s="466"/>
      <c r="BV403" s="466"/>
      <c r="BW403" s="466"/>
      <c r="BX403" s="466"/>
      <c r="BY403" s="466"/>
      <c r="BZ403" s="466"/>
      <c r="CA403" s="466"/>
      <c r="CB403" s="466"/>
      <c r="CC403" s="466"/>
      <c r="CD403" s="466"/>
      <c r="CE403" s="466"/>
      <c r="CF403" s="466"/>
      <c r="CG403" s="466"/>
      <c r="CH403" s="466"/>
      <c r="CI403" s="466"/>
      <c r="CJ403" s="466"/>
      <c r="CK403" s="466"/>
      <c r="CL403" s="466"/>
      <c r="CM403" s="466"/>
      <c r="CN403" s="466"/>
      <c r="CO403" s="466"/>
      <c r="CP403" s="466"/>
      <c r="CQ403" s="466"/>
      <c r="CR403" s="466"/>
      <c r="CS403" s="466"/>
      <c r="CT403" s="466"/>
      <c r="CU403" s="466"/>
      <c r="CV403" s="466"/>
      <c r="CW403" s="466"/>
      <c r="CX403" s="466"/>
      <c r="CY403" s="466"/>
      <c r="CZ403" s="466"/>
      <c r="DA403" s="466"/>
      <c r="DB403" s="466"/>
      <c r="DC403" s="466"/>
      <c r="DD403" s="466"/>
      <c r="DE403" s="466"/>
      <c r="DF403" s="466"/>
      <c r="DG403" s="466"/>
      <c r="DH403" s="466"/>
      <c r="DI403" s="466"/>
      <c r="DJ403" s="466"/>
      <c r="DK403" s="466"/>
      <c r="DL403" s="466"/>
      <c r="DM403" s="466"/>
      <c r="DN403" s="466"/>
      <c r="DO403" s="466"/>
      <c r="DP403" s="466"/>
      <c r="DQ403" s="466"/>
      <c r="DR403" s="466"/>
      <c r="DS403" s="466"/>
      <c r="DT403" s="466"/>
      <c r="DU403" s="466"/>
      <c r="DV403" s="466"/>
      <c r="DW403" s="471"/>
      <c r="DX403" s="466"/>
      <c r="DY403" s="466"/>
      <c r="DZ403" s="466"/>
      <c r="EA403" s="466"/>
      <c r="EB403" s="466"/>
      <c r="EC403" s="466"/>
      <c r="ED403" s="466"/>
      <c r="EE403" s="466"/>
      <c r="EF403" s="466"/>
      <c r="EG403" s="466"/>
      <c r="EH403" s="466"/>
      <c r="EI403" s="466"/>
      <c r="EJ403" s="466"/>
      <c r="EK403" s="465"/>
      <c r="EL403" s="465"/>
      <c r="EM403" s="465"/>
      <c r="EN403" s="465"/>
      <c r="EO403" s="466"/>
      <c r="EP403" s="466"/>
      <c r="EQ403" s="466"/>
      <c r="ER403" s="465"/>
      <c r="ES403" s="465"/>
      <c r="ET403" s="465"/>
      <c r="EU403" s="465"/>
      <c r="EV403" s="465"/>
      <c r="EW403" s="467"/>
      <c r="EX403" s="467" t="s">
        <v>1401</v>
      </c>
      <c r="EY403" s="467">
        <v>0</v>
      </c>
      <c r="EZ403" s="467">
        <v>0</v>
      </c>
      <c r="FA403" s="467">
        <v>0</v>
      </c>
      <c r="FB403" s="469" t="s">
        <v>1402</v>
      </c>
      <c r="FC403" s="467">
        <v>100</v>
      </c>
      <c r="FD403" s="469" t="s">
        <v>2292</v>
      </c>
      <c r="FE403" s="467">
        <v>0</v>
      </c>
      <c r="FF403" s="469" t="s">
        <v>1404</v>
      </c>
      <c r="FG403" s="467">
        <v>0</v>
      </c>
      <c r="FH403" s="469" t="s">
        <v>1405</v>
      </c>
      <c r="FI403" s="467">
        <v>0</v>
      </c>
      <c r="FJ403" s="469" t="s">
        <v>1405</v>
      </c>
      <c r="FK403" s="467">
        <v>0</v>
      </c>
      <c r="FL403" s="472">
        <v>1</v>
      </c>
      <c r="FM403" s="473">
        <v>0</v>
      </c>
      <c r="FN403" s="473">
        <v>0</v>
      </c>
      <c r="FO403" s="473">
        <v>0</v>
      </c>
      <c r="FP403" s="473">
        <v>0</v>
      </c>
      <c r="FQ403" s="473">
        <v>0</v>
      </c>
      <c r="FR403" s="473">
        <v>0</v>
      </c>
      <c r="FS403" s="473">
        <v>0</v>
      </c>
      <c r="FT403" s="473">
        <v>0</v>
      </c>
      <c r="FU403" s="473">
        <v>0</v>
      </c>
      <c r="FV403" s="473">
        <v>115037.99999999999</v>
      </c>
      <c r="FW403" s="473">
        <v>0</v>
      </c>
      <c r="FX403" s="473">
        <v>0</v>
      </c>
      <c r="FY403" s="473">
        <v>0</v>
      </c>
      <c r="FZ403" s="473">
        <v>0</v>
      </c>
      <c r="GA403" s="473">
        <v>0</v>
      </c>
      <c r="GB403" s="473">
        <v>0</v>
      </c>
      <c r="GC403" s="473">
        <v>0</v>
      </c>
      <c r="GD403" s="473">
        <v>0</v>
      </c>
      <c r="GE403" s="473">
        <v>0</v>
      </c>
      <c r="GF403" s="473">
        <v>140644</v>
      </c>
      <c r="GG403" s="473">
        <v>0</v>
      </c>
      <c r="GH403" s="473">
        <v>0</v>
      </c>
      <c r="GI403" s="473">
        <v>0</v>
      </c>
      <c r="GJ403" s="473">
        <v>0</v>
      </c>
      <c r="GK403" s="473">
        <v>0</v>
      </c>
      <c r="GL403" s="473">
        <v>0</v>
      </c>
      <c r="GM403" s="473">
        <v>0</v>
      </c>
      <c r="GN403" s="473">
        <v>0</v>
      </c>
      <c r="GO403" s="473">
        <v>0</v>
      </c>
      <c r="GP403" s="473">
        <v>0</v>
      </c>
      <c r="GQ403" s="473">
        <v>0</v>
      </c>
      <c r="GR403" s="473">
        <v>0</v>
      </c>
      <c r="GS403" s="473">
        <v>0</v>
      </c>
      <c r="GT403" s="473">
        <v>0</v>
      </c>
      <c r="GU403" s="473">
        <v>0</v>
      </c>
      <c r="GV403" s="473">
        <v>0</v>
      </c>
      <c r="GW403" s="473">
        <v>0</v>
      </c>
      <c r="GX403" s="473">
        <v>0</v>
      </c>
      <c r="GY403" s="473">
        <v>0</v>
      </c>
      <c r="GZ403" s="473">
        <v>0</v>
      </c>
      <c r="HA403" s="473">
        <v>0</v>
      </c>
      <c r="HB403" s="473">
        <v>0</v>
      </c>
      <c r="HC403" s="473">
        <v>0</v>
      </c>
      <c r="HD403" s="473">
        <v>0</v>
      </c>
      <c r="HE403" s="473">
        <v>0</v>
      </c>
      <c r="HF403" s="473">
        <v>0</v>
      </c>
      <c r="HG403" s="473">
        <v>0</v>
      </c>
      <c r="HH403" s="473">
        <v>0</v>
      </c>
      <c r="HI403" s="473">
        <v>0</v>
      </c>
      <c r="HJ403" s="473">
        <v>0</v>
      </c>
      <c r="HK403" s="473">
        <v>0</v>
      </c>
      <c r="HL403" s="473">
        <v>0</v>
      </c>
      <c r="HM403" s="473">
        <v>0</v>
      </c>
      <c r="HN403" s="473">
        <v>0</v>
      </c>
      <c r="HO403" s="473">
        <v>0</v>
      </c>
      <c r="HP403" s="473">
        <v>0</v>
      </c>
      <c r="HQ403" s="473">
        <v>0</v>
      </c>
      <c r="HR403" s="473">
        <v>0</v>
      </c>
      <c r="HS403" s="473">
        <v>0</v>
      </c>
      <c r="HT403" s="473">
        <v>0</v>
      </c>
      <c r="HU403" s="473">
        <v>0</v>
      </c>
      <c r="HV403" s="473">
        <v>0</v>
      </c>
      <c r="HW403" s="473">
        <v>0</v>
      </c>
      <c r="HX403" s="473">
        <v>0</v>
      </c>
      <c r="HY403" s="473">
        <v>0</v>
      </c>
      <c r="HZ403" s="473">
        <v>0</v>
      </c>
      <c r="IA403" s="473">
        <v>0</v>
      </c>
      <c r="IB403" s="473">
        <v>0</v>
      </c>
      <c r="IC403" s="473">
        <v>0</v>
      </c>
      <c r="ID403" s="473">
        <v>0</v>
      </c>
      <c r="IE403" s="473">
        <v>0</v>
      </c>
      <c r="IF403" s="473">
        <v>0</v>
      </c>
      <c r="IG403" s="473">
        <v>0</v>
      </c>
      <c r="IH403" s="473">
        <v>0</v>
      </c>
      <c r="II403" s="473">
        <v>0</v>
      </c>
      <c r="IJ403" s="473">
        <v>0</v>
      </c>
      <c r="IK403" s="473">
        <v>0</v>
      </c>
      <c r="IL403" s="473">
        <v>0</v>
      </c>
      <c r="IM403" s="473">
        <v>0</v>
      </c>
      <c r="IN403" s="473">
        <v>0</v>
      </c>
      <c r="IO403" s="473">
        <v>0</v>
      </c>
      <c r="IP403" s="473">
        <v>0</v>
      </c>
      <c r="IQ403" s="473">
        <v>0</v>
      </c>
      <c r="IR403" s="473">
        <v>0</v>
      </c>
      <c r="IS403" s="473">
        <v>0</v>
      </c>
      <c r="IT403" s="473">
        <v>0</v>
      </c>
      <c r="IU403" s="473">
        <v>0</v>
      </c>
      <c r="IV403" s="473">
        <v>0</v>
      </c>
      <c r="IW403" s="473">
        <v>0</v>
      </c>
      <c r="IX403" s="473">
        <v>0</v>
      </c>
      <c r="IY403" s="473">
        <v>0</v>
      </c>
      <c r="IZ403" s="473">
        <v>0</v>
      </c>
      <c r="JA403" s="473">
        <v>0</v>
      </c>
      <c r="JB403" s="473">
        <v>0</v>
      </c>
      <c r="JC403" s="473">
        <v>0</v>
      </c>
      <c r="JD403" s="473">
        <v>0</v>
      </c>
      <c r="JE403" s="473">
        <v>0</v>
      </c>
      <c r="JF403" s="473">
        <v>0</v>
      </c>
      <c r="JG403" s="473">
        <v>0</v>
      </c>
      <c r="JH403" s="473">
        <v>0</v>
      </c>
      <c r="JI403" s="467" t="s">
        <v>1406</v>
      </c>
      <c r="JJ403" s="467" t="s">
        <v>1406</v>
      </c>
      <c r="JK403" s="395"/>
      <c r="JL403" s="395"/>
      <c r="JM403" s="395"/>
      <c r="JN403" s="395"/>
      <c r="JO403" s="395"/>
      <c r="JP403" s="395"/>
      <c r="JQ403" s="395"/>
      <c r="JR403" s="395"/>
      <c r="JS403" s="395"/>
      <c r="JT403" s="395"/>
      <c r="JU403" s="395"/>
      <c r="JV403" s="395"/>
      <c r="JW403" s="395"/>
      <c r="JX403" s="395"/>
      <c r="JY403" s="395"/>
      <c r="JZ403" s="395"/>
      <c r="KA403" s="395"/>
      <c r="KB403" s="395"/>
      <c r="KC403" s="395"/>
      <c r="KD403" s="395"/>
      <c r="KE403" s="395"/>
      <c r="KF403" s="395"/>
      <c r="KG403" s="395"/>
      <c r="KH403" s="395"/>
      <c r="KI403" s="395"/>
      <c r="KJ403" s="395"/>
      <c r="KK403" s="395"/>
      <c r="KL403" s="395"/>
      <c r="KM403" s="395"/>
      <c r="KN403" s="395"/>
      <c r="KO403" s="395"/>
      <c r="KP403" s="395"/>
      <c r="KQ403" s="395"/>
      <c r="KR403" s="395"/>
      <c r="KS403" s="395"/>
      <c r="KT403" s="395"/>
      <c r="KU403" s="395"/>
      <c r="KV403" s="395"/>
      <c r="KW403" s="395"/>
      <c r="KX403" s="395"/>
      <c r="KY403" s="395"/>
      <c r="KZ403" s="395"/>
      <c r="LA403" s="395"/>
      <c r="LB403" s="395"/>
      <c r="LC403" s="395"/>
      <c r="LD403" s="395"/>
      <c r="LE403" s="395"/>
      <c r="LF403" s="395"/>
      <c r="LG403" s="395"/>
      <c r="LH403" s="395"/>
      <c r="LI403" s="395"/>
      <c r="LJ403" s="395"/>
      <c r="LK403" s="395"/>
      <c r="LL403" s="395"/>
      <c r="LM403" s="395"/>
      <c r="LN403" s="395"/>
      <c r="LO403" s="395"/>
      <c r="LP403" s="395"/>
      <c r="LQ403" s="395"/>
      <c r="LR403" s="395"/>
      <c r="LS403" s="395"/>
      <c r="LT403" s="395"/>
      <c r="LU403" s="395"/>
      <c r="LV403" s="395"/>
      <c r="LW403" s="395"/>
      <c r="LX403" s="395"/>
      <c r="LY403" s="395"/>
      <c r="LZ403" s="395"/>
      <c r="MA403" s="395"/>
      <c r="MB403" s="395"/>
      <c r="MC403" s="395"/>
      <c r="MD403" s="395"/>
      <c r="ME403" s="395"/>
      <c r="MF403" s="395"/>
      <c r="MG403" s="395"/>
      <c r="MH403" s="395"/>
      <c r="MI403" s="395"/>
      <c r="MJ403" s="395"/>
      <c r="MK403" s="395"/>
      <c r="ML403" s="395"/>
      <c r="MM403" s="395"/>
      <c r="MN403" s="395"/>
      <c r="MO403" s="395"/>
      <c r="MP403" s="395"/>
      <c r="MQ403" s="395"/>
      <c r="MR403" s="395"/>
      <c r="MS403" s="395"/>
      <c r="MT403" s="395"/>
      <c r="MU403" s="395"/>
      <c r="MV403" s="395"/>
      <c r="MW403" s="395"/>
      <c r="MX403" s="395"/>
      <c r="MY403" s="395"/>
      <c r="MZ403" s="395"/>
      <c r="NA403" s="395"/>
      <c r="NB403" s="395"/>
      <c r="NC403" s="395"/>
      <c r="ND403" s="395"/>
      <c r="NE403" s="395"/>
      <c r="NF403" s="395"/>
      <c r="NG403" s="489"/>
      <c r="NH403" s="475">
        <v>1.9092332118688535</v>
      </c>
      <c r="NI403" s="475">
        <v>7.8606949799064436</v>
      </c>
      <c r="NJ403" s="475">
        <v>2.2008029402893645</v>
      </c>
      <c r="NK403" s="475">
        <v>2168.6021116535348</v>
      </c>
      <c r="NL403" s="475">
        <v>5.8000036659765133</v>
      </c>
      <c r="NM403" s="475">
        <v>5.7166999999999996E-2</v>
      </c>
      <c r="NN403" s="475">
        <v>0.164355</v>
      </c>
      <c r="NO403" s="475">
        <v>1.6674000000000001E-2</v>
      </c>
      <c r="NP403" s="475">
        <v>1.0388313986897055E-2</v>
      </c>
      <c r="NQ403" s="475">
        <v>0.16430234876144767</v>
      </c>
      <c r="NR403" s="475">
        <v>0.19429883172960072</v>
      </c>
      <c r="NS403" s="475">
        <v>0</v>
      </c>
      <c r="NT403" s="475">
        <v>4.7493267520673443</v>
      </c>
      <c r="NU403" s="475">
        <v>2.333915157747949E-2</v>
      </c>
      <c r="NV403" s="475">
        <v>0</v>
      </c>
      <c r="NW403" s="475">
        <v>8.70752295497218E-2</v>
      </c>
      <c r="NX403" s="475">
        <v>0</v>
      </c>
      <c r="NY403" s="475">
        <v>0</v>
      </c>
      <c r="NZ403" s="475">
        <v>0.33436052431712521</v>
      </c>
      <c r="OA403" s="475">
        <v>2.0339999988655457E-2</v>
      </c>
      <c r="OB403" s="475">
        <v>0.19000000000000011</v>
      </c>
      <c r="OC403" s="475">
        <v>0.30313768249776896</v>
      </c>
      <c r="OD403" s="475">
        <v>-9.7199289581647975E-15</v>
      </c>
      <c r="OE403" s="475">
        <v>-7.8295815910674794E-14</v>
      </c>
      <c r="OF403" s="475">
        <v>0.11999999880790704</v>
      </c>
      <c r="OG403" s="475">
        <v>8.0661109089851399E-2</v>
      </c>
      <c r="OH403" s="475">
        <v>0.34092861306349653</v>
      </c>
      <c r="OI403" s="475">
        <v>0.12</v>
      </c>
      <c r="OJ403" s="475">
        <v>5.1515999999999999E-2</v>
      </c>
      <c r="OK403" s="475">
        <v>6.5209571999999993E-2</v>
      </c>
      <c r="OL403" s="475">
        <v>0.54636757256116397</v>
      </c>
      <c r="OM403" s="475" t="s">
        <v>1395</v>
      </c>
      <c r="ON403" s="475">
        <v>1</v>
      </c>
      <c r="OO403" s="475">
        <v>392</v>
      </c>
      <c r="OP403" s="490"/>
      <c r="OQ403" s="491" t="s">
        <v>1395</v>
      </c>
      <c r="OR403" s="478" t="s">
        <v>1395</v>
      </c>
      <c r="OS403" s="479">
        <v>498642</v>
      </c>
      <c r="OT403" s="479">
        <v>2052</v>
      </c>
      <c r="OU403" s="479" t="s">
        <v>1395</v>
      </c>
      <c r="OV403" s="479" t="s">
        <v>1395</v>
      </c>
      <c r="OW403" s="479">
        <v>0</v>
      </c>
      <c r="OX403" s="479">
        <v>1</v>
      </c>
      <c r="OY403" s="480">
        <v>1</v>
      </c>
      <c r="OZ403" s="480">
        <v>0.53777074794812707</v>
      </c>
      <c r="PA403" s="481"/>
      <c r="PB403" s="482">
        <v>1.9092332118688535</v>
      </c>
      <c r="PC403" s="483"/>
      <c r="PD403" s="478">
        <v>52.0570281255116</v>
      </c>
      <c r="PE403" s="479">
        <v>-1.7111317952324458E-11</v>
      </c>
      <c r="PF403" s="479">
        <v>66.249839895249153</v>
      </c>
      <c r="PG403" s="480">
        <v>1.9092332118688535</v>
      </c>
      <c r="PH403" s="483"/>
      <c r="PI403" s="478">
        <v>1.9092332118688535</v>
      </c>
      <c r="PJ403" s="479">
        <v>201450</v>
      </c>
      <c r="PK403" s="479">
        <v>400</v>
      </c>
      <c r="PL403" s="479">
        <v>0.50514625709565708</v>
      </c>
      <c r="PM403" s="484">
        <v>36</v>
      </c>
      <c r="PN403" s="479">
        <v>3060</v>
      </c>
      <c r="PO403" s="485">
        <v>2049</v>
      </c>
      <c r="PP403" s="479">
        <v>33</v>
      </c>
      <c r="PQ403" s="479">
        <v>0</v>
      </c>
      <c r="PR403" s="486" t="s">
        <v>2404</v>
      </c>
      <c r="PS403" s="486" t="s">
        <v>1657</v>
      </c>
      <c r="PT403" s="479">
        <v>1</v>
      </c>
      <c r="PU403" s="487" t="s">
        <v>2403</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row>
    <row r="404" spans="1:457" x14ac:dyDescent="0.35">
      <c r="A404" s="459" t="s">
        <v>2405</v>
      </c>
      <c r="B404" s="460">
        <v>2.4143794689645106</v>
      </c>
      <c r="C404" s="488">
        <f>NPV(About!A$94,'H2 Data'!AE$2:BH$2)/30*AB404+B404</f>
        <v>3.7344835265931104</v>
      </c>
      <c r="D404" s="462" t="s">
        <v>1592</v>
      </c>
      <c r="E404" s="463" t="s">
        <v>2405</v>
      </c>
      <c r="F404" s="463" t="s">
        <v>1391</v>
      </c>
      <c r="G404" s="463" t="s">
        <v>1593</v>
      </c>
      <c r="H404" s="463" t="s">
        <v>2406</v>
      </c>
      <c r="I404" s="463" t="s">
        <v>1595</v>
      </c>
      <c r="J404" s="464">
        <v>2025</v>
      </c>
      <c r="K404" s="465">
        <v>575</v>
      </c>
      <c r="L404" s="466">
        <v>0.95</v>
      </c>
      <c r="M404" s="466">
        <v>2.3300000000000001E-2</v>
      </c>
      <c r="N404" s="466">
        <v>0.25</v>
      </c>
      <c r="O404" s="471">
        <v>0.12</v>
      </c>
      <c r="P404" s="465">
        <v>1</v>
      </c>
      <c r="Q404" s="465">
        <v>2</v>
      </c>
      <c r="R404" s="465">
        <v>30</v>
      </c>
      <c r="S404" s="467" t="s">
        <v>1395</v>
      </c>
      <c r="T404" s="468">
        <v>38324</v>
      </c>
      <c r="U404" s="468">
        <v>377767.00000000006</v>
      </c>
      <c r="V404" s="468">
        <v>131397</v>
      </c>
      <c r="W404" s="468">
        <v>26279.000000000004</v>
      </c>
      <c r="X404" s="465">
        <v>0</v>
      </c>
      <c r="Y404" s="469" t="s">
        <v>2407</v>
      </c>
      <c r="Z404" s="470">
        <v>18.559999999999999</v>
      </c>
      <c r="AA404" s="469" t="s">
        <v>1397</v>
      </c>
      <c r="AB404" s="465">
        <v>8.9999999999999993E-3</v>
      </c>
      <c r="AC404" s="466">
        <v>0.7</v>
      </c>
      <c r="AD404" s="466">
        <v>0.7</v>
      </c>
      <c r="AE404" s="466">
        <v>0.7</v>
      </c>
      <c r="AF404" s="467" t="s">
        <v>1398</v>
      </c>
      <c r="AG404" s="465">
        <v>474</v>
      </c>
      <c r="AH404" s="465">
        <v>474</v>
      </c>
      <c r="AI404" s="465">
        <v>474</v>
      </c>
      <c r="AJ404" s="465">
        <v>30</v>
      </c>
      <c r="AK404" s="469" t="s">
        <v>1399</v>
      </c>
      <c r="AL404" s="466">
        <v>1</v>
      </c>
      <c r="AM404" s="466">
        <v>0</v>
      </c>
      <c r="AN404" s="469" t="s">
        <v>1400</v>
      </c>
      <c r="AO404" s="466"/>
      <c r="AP404" s="466"/>
      <c r="AQ404" s="466"/>
      <c r="AR404" s="466"/>
      <c r="AS404" s="466"/>
      <c r="AT404" s="466"/>
      <c r="AU404" s="466"/>
      <c r="AV404" s="466"/>
      <c r="AW404" s="466"/>
      <c r="AX404" s="466"/>
      <c r="AY404" s="466"/>
      <c r="AZ404" s="466"/>
      <c r="BA404" s="466"/>
      <c r="BB404" s="466"/>
      <c r="BC404" s="466"/>
      <c r="BD404" s="466"/>
      <c r="BE404" s="466"/>
      <c r="BF404" s="466"/>
      <c r="BG404" s="466"/>
      <c r="BH404" s="466"/>
      <c r="BI404" s="466"/>
      <c r="BJ404" s="466"/>
      <c r="BK404" s="466"/>
      <c r="BL404" s="466"/>
      <c r="BM404" s="466"/>
      <c r="BN404" s="466"/>
      <c r="BO404" s="466"/>
      <c r="BP404" s="466"/>
      <c r="BQ404" s="466"/>
      <c r="BR404" s="466"/>
      <c r="BS404" s="466"/>
      <c r="BT404" s="466"/>
      <c r="BU404" s="466"/>
      <c r="BV404" s="466"/>
      <c r="BW404" s="466"/>
      <c r="BX404" s="466"/>
      <c r="BY404" s="466"/>
      <c r="BZ404" s="466"/>
      <c r="CA404" s="466"/>
      <c r="CB404" s="466"/>
      <c r="CC404" s="466"/>
      <c r="CD404" s="466"/>
      <c r="CE404" s="466"/>
      <c r="CF404" s="466"/>
      <c r="CG404" s="466"/>
      <c r="CH404" s="466"/>
      <c r="CI404" s="466"/>
      <c r="CJ404" s="466"/>
      <c r="CK404" s="466"/>
      <c r="CL404" s="466"/>
      <c r="CM404" s="466"/>
      <c r="CN404" s="466"/>
      <c r="CO404" s="466"/>
      <c r="CP404" s="466"/>
      <c r="CQ404" s="466"/>
      <c r="CR404" s="466"/>
      <c r="CS404" s="466"/>
      <c r="CT404" s="466"/>
      <c r="CU404" s="466"/>
      <c r="CV404" s="466"/>
      <c r="CW404" s="466"/>
      <c r="CX404" s="466"/>
      <c r="CY404" s="466"/>
      <c r="CZ404" s="466"/>
      <c r="DA404" s="466"/>
      <c r="DB404" s="466"/>
      <c r="DC404" s="466"/>
      <c r="DD404" s="466"/>
      <c r="DE404" s="466"/>
      <c r="DF404" s="466"/>
      <c r="DG404" s="466"/>
      <c r="DH404" s="466"/>
      <c r="DI404" s="466"/>
      <c r="DJ404" s="466"/>
      <c r="DK404" s="466"/>
      <c r="DL404" s="466"/>
      <c r="DM404" s="466"/>
      <c r="DN404" s="466"/>
      <c r="DO404" s="466"/>
      <c r="DP404" s="466"/>
      <c r="DQ404" s="466"/>
      <c r="DR404" s="466"/>
      <c r="DS404" s="466"/>
      <c r="DT404" s="466"/>
      <c r="DU404" s="466"/>
      <c r="DV404" s="466"/>
      <c r="DW404" s="471"/>
      <c r="DX404" s="466"/>
      <c r="DY404" s="466"/>
      <c r="DZ404" s="466"/>
      <c r="EA404" s="466"/>
      <c r="EB404" s="466"/>
      <c r="EC404" s="466"/>
      <c r="ED404" s="466"/>
      <c r="EE404" s="466"/>
      <c r="EF404" s="466"/>
      <c r="EG404" s="466"/>
      <c r="EH404" s="466"/>
      <c r="EI404" s="466"/>
      <c r="EJ404" s="466"/>
      <c r="EK404" s="465"/>
      <c r="EL404" s="465"/>
      <c r="EM404" s="465"/>
      <c r="EN404" s="465"/>
      <c r="EO404" s="466"/>
      <c r="EP404" s="466"/>
      <c r="EQ404" s="466"/>
      <c r="ER404" s="465"/>
      <c r="ES404" s="465"/>
      <c r="ET404" s="465"/>
      <c r="EU404" s="465"/>
      <c r="EV404" s="465"/>
      <c r="EW404" s="467"/>
      <c r="EX404" s="467" t="s">
        <v>1401</v>
      </c>
      <c r="EY404" s="467">
        <v>0</v>
      </c>
      <c r="EZ404" s="467">
        <v>0</v>
      </c>
      <c r="FA404" s="467">
        <v>0</v>
      </c>
      <c r="FB404" s="469" t="s">
        <v>1402</v>
      </c>
      <c r="FC404" s="467">
        <v>62.117280000000001</v>
      </c>
      <c r="FD404" s="469" t="s">
        <v>2408</v>
      </c>
      <c r="FE404" s="467">
        <v>1589.991</v>
      </c>
      <c r="FF404" s="469" t="s">
        <v>1404</v>
      </c>
      <c r="FG404" s="467">
        <v>0</v>
      </c>
      <c r="FH404" s="469" t="s">
        <v>1405</v>
      </c>
      <c r="FI404" s="467">
        <v>0</v>
      </c>
      <c r="FJ404" s="469" t="s">
        <v>1405</v>
      </c>
      <c r="FK404" s="467">
        <v>0</v>
      </c>
      <c r="FL404" s="472">
        <v>0</v>
      </c>
      <c r="FM404" s="473">
        <v>0</v>
      </c>
      <c r="FN404" s="473">
        <v>0</v>
      </c>
      <c r="FO404" s="473">
        <v>0</v>
      </c>
      <c r="FP404" s="473">
        <v>0</v>
      </c>
      <c r="FQ404" s="473">
        <v>0</v>
      </c>
      <c r="FR404" s="473">
        <v>0</v>
      </c>
      <c r="FS404" s="473">
        <v>0</v>
      </c>
      <c r="FT404" s="473">
        <v>0</v>
      </c>
      <c r="FU404" s="473">
        <v>0</v>
      </c>
      <c r="FV404" s="473">
        <v>0</v>
      </c>
      <c r="FW404" s="473">
        <v>0</v>
      </c>
      <c r="FX404" s="473">
        <v>0</v>
      </c>
      <c r="FY404" s="473">
        <v>0</v>
      </c>
      <c r="FZ404" s="473">
        <v>0</v>
      </c>
      <c r="GA404" s="473">
        <v>0</v>
      </c>
      <c r="GB404" s="473">
        <v>0</v>
      </c>
      <c r="GC404" s="473">
        <v>0</v>
      </c>
      <c r="GD404" s="473">
        <v>0</v>
      </c>
      <c r="GE404" s="473">
        <v>0</v>
      </c>
      <c r="GF404" s="473">
        <v>0</v>
      </c>
      <c r="GG404" s="473">
        <v>0</v>
      </c>
      <c r="GH404" s="473">
        <v>0</v>
      </c>
      <c r="GI404" s="473">
        <v>0</v>
      </c>
      <c r="GJ404" s="473">
        <v>0</v>
      </c>
      <c r="GK404" s="473">
        <v>0</v>
      </c>
      <c r="GL404" s="473">
        <v>0</v>
      </c>
      <c r="GM404" s="473">
        <v>0</v>
      </c>
      <c r="GN404" s="473">
        <v>0</v>
      </c>
      <c r="GO404" s="473">
        <v>0</v>
      </c>
      <c r="GP404" s="473">
        <v>0</v>
      </c>
      <c r="GQ404" s="473">
        <v>0</v>
      </c>
      <c r="GR404" s="473">
        <v>0</v>
      </c>
      <c r="GS404" s="473">
        <v>0</v>
      </c>
      <c r="GT404" s="473">
        <v>0</v>
      </c>
      <c r="GU404" s="473">
        <v>0</v>
      </c>
      <c r="GV404" s="473">
        <v>0</v>
      </c>
      <c r="GW404" s="473">
        <v>0</v>
      </c>
      <c r="GX404" s="473">
        <v>0</v>
      </c>
      <c r="GY404" s="473">
        <v>0</v>
      </c>
      <c r="GZ404" s="473">
        <v>0</v>
      </c>
      <c r="HA404" s="473">
        <v>0</v>
      </c>
      <c r="HB404" s="473">
        <v>0</v>
      </c>
      <c r="HC404" s="473">
        <v>0</v>
      </c>
      <c r="HD404" s="473">
        <v>0</v>
      </c>
      <c r="HE404" s="473">
        <v>0</v>
      </c>
      <c r="HF404" s="473">
        <v>0</v>
      </c>
      <c r="HG404" s="473">
        <v>0</v>
      </c>
      <c r="HH404" s="473">
        <v>0</v>
      </c>
      <c r="HI404" s="473">
        <v>0</v>
      </c>
      <c r="HJ404" s="473">
        <v>0</v>
      </c>
      <c r="HK404" s="473">
        <v>0</v>
      </c>
      <c r="HL404" s="473">
        <v>0</v>
      </c>
      <c r="HM404" s="473">
        <v>0</v>
      </c>
      <c r="HN404" s="473">
        <v>0</v>
      </c>
      <c r="HO404" s="473">
        <v>0</v>
      </c>
      <c r="HP404" s="473">
        <v>0</v>
      </c>
      <c r="HQ404" s="473">
        <v>0</v>
      </c>
      <c r="HR404" s="473">
        <v>0</v>
      </c>
      <c r="HS404" s="473">
        <v>0</v>
      </c>
      <c r="HT404" s="473">
        <v>0</v>
      </c>
      <c r="HU404" s="473">
        <v>0</v>
      </c>
      <c r="HV404" s="473">
        <v>0</v>
      </c>
      <c r="HW404" s="473">
        <v>0</v>
      </c>
      <c r="HX404" s="473">
        <v>0</v>
      </c>
      <c r="HY404" s="473">
        <v>0</v>
      </c>
      <c r="HZ404" s="473">
        <v>0</v>
      </c>
      <c r="IA404" s="473">
        <v>0</v>
      </c>
      <c r="IB404" s="473">
        <v>0</v>
      </c>
      <c r="IC404" s="473">
        <v>0</v>
      </c>
      <c r="ID404" s="473">
        <v>0</v>
      </c>
      <c r="IE404" s="473">
        <v>0</v>
      </c>
      <c r="IF404" s="473">
        <v>0</v>
      </c>
      <c r="IG404" s="473">
        <v>0</v>
      </c>
      <c r="IH404" s="473">
        <v>0</v>
      </c>
      <c r="II404" s="473">
        <v>0</v>
      </c>
      <c r="IJ404" s="473">
        <v>0</v>
      </c>
      <c r="IK404" s="473">
        <v>0</v>
      </c>
      <c r="IL404" s="473">
        <v>0</v>
      </c>
      <c r="IM404" s="473">
        <v>0</v>
      </c>
      <c r="IN404" s="473">
        <v>0</v>
      </c>
      <c r="IO404" s="473">
        <v>0</v>
      </c>
      <c r="IP404" s="473">
        <v>0</v>
      </c>
      <c r="IQ404" s="473">
        <v>0</v>
      </c>
      <c r="IR404" s="473">
        <v>0</v>
      </c>
      <c r="IS404" s="473">
        <v>0</v>
      </c>
      <c r="IT404" s="473">
        <v>0</v>
      </c>
      <c r="IU404" s="473">
        <v>0</v>
      </c>
      <c r="IV404" s="473">
        <v>0</v>
      </c>
      <c r="IW404" s="473">
        <v>0</v>
      </c>
      <c r="IX404" s="473">
        <v>0</v>
      </c>
      <c r="IY404" s="473">
        <v>0</v>
      </c>
      <c r="IZ404" s="473">
        <v>0</v>
      </c>
      <c r="JA404" s="473">
        <v>0</v>
      </c>
      <c r="JB404" s="473">
        <v>0</v>
      </c>
      <c r="JC404" s="473">
        <v>0</v>
      </c>
      <c r="JD404" s="473">
        <v>0</v>
      </c>
      <c r="JE404" s="473">
        <v>0</v>
      </c>
      <c r="JF404" s="473">
        <v>0</v>
      </c>
      <c r="JG404" s="473">
        <v>0</v>
      </c>
      <c r="JH404" s="473">
        <v>0</v>
      </c>
      <c r="JI404" s="467" t="s">
        <v>1416</v>
      </c>
      <c r="JJ404" s="467" t="s">
        <v>1416</v>
      </c>
      <c r="JK404" s="395"/>
      <c r="JL404" s="395"/>
      <c r="JM404" s="395"/>
      <c r="JN404" s="395"/>
      <c r="JO404" s="395"/>
      <c r="JP404" s="395"/>
      <c r="JQ404" s="395"/>
      <c r="JR404" s="395"/>
      <c r="JS404" s="395"/>
      <c r="JT404" s="395"/>
      <c r="JU404" s="395"/>
      <c r="JV404" s="395"/>
      <c r="JW404" s="395"/>
      <c r="JX404" s="395"/>
      <c r="JY404" s="395"/>
      <c r="JZ404" s="395"/>
      <c r="KA404" s="395"/>
      <c r="KB404" s="395"/>
      <c r="KC404" s="395"/>
      <c r="KD404" s="395"/>
      <c r="KE404" s="395"/>
      <c r="KF404" s="395"/>
      <c r="KG404" s="395"/>
      <c r="KH404" s="395"/>
      <c r="KI404" s="395"/>
      <c r="KJ404" s="395"/>
      <c r="KK404" s="395"/>
      <c r="KL404" s="395"/>
      <c r="KM404" s="395"/>
      <c r="KN404" s="395"/>
      <c r="KO404" s="395"/>
      <c r="KP404" s="395"/>
      <c r="KQ404" s="395"/>
      <c r="KR404" s="395"/>
      <c r="KS404" s="395"/>
      <c r="KT404" s="395"/>
      <c r="KU404" s="395"/>
      <c r="KV404" s="395"/>
      <c r="KW404" s="395"/>
      <c r="KX404" s="395"/>
      <c r="KY404" s="395"/>
      <c r="KZ404" s="395"/>
      <c r="LA404" s="395"/>
      <c r="LB404" s="395"/>
      <c r="LC404" s="395"/>
      <c r="LD404" s="395"/>
      <c r="LE404" s="395"/>
      <c r="LF404" s="395"/>
      <c r="LG404" s="395"/>
      <c r="LH404" s="395"/>
      <c r="LI404" s="395"/>
      <c r="LJ404" s="395"/>
      <c r="LK404" s="395"/>
      <c r="LL404" s="395"/>
      <c r="LM404" s="395"/>
      <c r="LN404" s="395"/>
      <c r="LO404" s="395"/>
      <c r="LP404" s="395"/>
      <c r="LQ404" s="395"/>
      <c r="LR404" s="395"/>
      <c r="LS404" s="395"/>
      <c r="LT404" s="395"/>
      <c r="LU404" s="395"/>
      <c r="LV404" s="395"/>
      <c r="LW404" s="395"/>
      <c r="LX404" s="395"/>
      <c r="LY404" s="395"/>
      <c r="LZ404" s="395"/>
      <c r="MA404" s="395"/>
      <c r="MB404" s="395"/>
      <c r="MC404" s="395"/>
      <c r="MD404" s="395"/>
      <c r="ME404" s="395"/>
      <c r="MF404" s="395"/>
      <c r="MG404" s="395"/>
      <c r="MH404" s="395"/>
      <c r="MI404" s="395"/>
      <c r="MJ404" s="395"/>
      <c r="MK404" s="395"/>
      <c r="ML404" s="395"/>
      <c r="MM404" s="395"/>
      <c r="MN404" s="395"/>
      <c r="MO404" s="395"/>
      <c r="MP404" s="395"/>
      <c r="MQ404" s="395"/>
      <c r="MR404" s="395"/>
      <c r="MS404" s="395"/>
      <c r="MT404" s="395"/>
      <c r="MU404" s="395"/>
      <c r="MV404" s="395"/>
      <c r="MW404" s="395"/>
      <c r="MX404" s="395"/>
      <c r="MY404" s="395"/>
      <c r="MZ404" s="395"/>
      <c r="NA404" s="395"/>
      <c r="NB404" s="395"/>
      <c r="NC404" s="395"/>
      <c r="ND404" s="395"/>
      <c r="NE404" s="395"/>
      <c r="NF404" s="395"/>
      <c r="NG404" s="489"/>
      <c r="NH404" s="475">
        <v>2.4143794689645106</v>
      </c>
      <c r="NI404" s="475">
        <v>20.092465940722658</v>
      </c>
      <c r="NJ404" s="475">
        <v>2.3039489015003811</v>
      </c>
      <c r="NK404" s="475">
        <v>4636.6517759999997</v>
      </c>
      <c r="NL404" s="475">
        <v>15.217394031215196</v>
      </c>
      <c r="NM404" s="475">
        <v>0.13139700000000001</v>
      </c>
      <c r="NN404" s="475">
        <v>0.37776700000000007</v>
      </c>
      <c r="NO404" s="475">
        <v>3.8323999999999997E-2</v>
      </c>
      <c r="NP404" s="475">
        <v>2.5948178164055539E-2</v>
      </c>
      <c r="NQ404" s="475">
        <v>0.34265177360205412</v>
      </c>
      <c r="NR404" s="475">
        <v>1.0716628474990202</v>
      </c>
      <c r="NS404" s="475">
        <v>0</v>
      </c>
      <c r="NT404" s="475">
        <v>10.314403712569137</v>
      </c>
      <c r="NU404" s="475">
        <v>0.36820505338585413</v>
      </c>
      <c r="NV404" s="475">
        <v>0</v>
      </c>
      <c r="NW404" s="475">
        <v>0.67308487628569225</v>
      </c>
      <c r="NX404" s="475">
        <v>0</v>
      </c>
      <c r="NY404" s="475">
        <v>0</v>
      </c>
      <c r="NZ404" s="475">
        <v>1.8480014115453274</v>
      </c>
      <c r="OA404" s="475">
        <v>2.2669191919365023E-2</v>
      </c>
      <c r="OB404" s="475">
        <v>0.25</v>
      </c>
      <c r="OC404" s="475">
        <v>1.1361604771614722</v>
      </c>
      <c r="OD404" s="475">
        <v>1.2114733729178367E-17</v>
      </c>
      <c r="OE404" s="475">
        <v>9.7586408907836614E-17</v>
      </c>
      <c r="OF404" s="475">
        <v>0.11999999880790704</v>
      </c>
      <c r="OG404" s="475">
        <v>8.9045968651771557E-2</v>
      </c>
      <c r="OH404" s="475">
        <v>0.43590362385220527</v>
      </c>
      <c r="OI404" s="475">
        <v>0.12</v>
      </c>
      <c r="OJ404" s="475">
        <v>4.7399999999999991E-2</v>
      </c>
      <c r="OK404" s="475">
        <v>6.0885000000000002E-2</v>
      </c>
      <c r="OL404" s="475">
        <v>0.92610481721912519</v>
      </c>
      <c r="OM404" s="475" t="s">
        <v>1395</v>
      </c>
      <c r="ON404" s="475">
        <v>1</v>
      </c>
      <c r="OO404" s="475">
        <v>393</v>
      </c>
      <c r="OP404" s="490"/>
      <c r="OQ404" s="491" t="s">
        <v>1395</v>
      </c>
      <c r="OR404" s="478" t="s">
        <v>1395</v>
      </c>
      <c r="OS404" s="479">
        <v>573767</v>
      </c>
      <c r="OT404" s="479">
        <v>2025</v>
      </c>
      <c r="OU404" s="479" t="s">
        <v>1395</v>
      </c>
      <c r="OV404" s="479" t="s">
        <v>1395</v>
      </c>
      <c r="OW404" s="479">
        <v>0</v>
      </c>
      <c r="OX404" s="479">
        <v>1</v>
      </c>
      <c r="OY404" s="480">
        <v>1</v>
      </c>
      <c r="OZ404" s="480">
        <v>0.92610481721912519</v>
      </c>
      <c r="PA404" s="481"/>
      <c r="PB404" s="482">
        <v>2.4143794689645106</v>
      </c>
      <c r="PC404" s="483"/>
      <c r="PD404" s="478">
        <v>291.54298264755704</v>
      </c>
      <c r="PE404" s="479">
        <v>5.196576494618113E-14</v>
      </c>
      <c r="PF404" s="479">
        <v>605.01712234410104</v>
      </c>
      <c r="PG404" s="480">
        <v>2.4143794689645106</v>
      </c>
      <c r="PH404" s="483"/>
      <c r="PI404" s="478">
        <v>2.4143794689645106</v>
      </c>
      <c r="PJ404" s="479">
        <v>202025</v>
      </c>
      <c r="PK404" s="479">
        <v>575</v>
      </c>
      <c r="PL404" s="479">
        <v>-3.2085071217574868E-2</v>
      </c>
      <c r="PM404" s="484">
        <v>36</v>
      </c>
      <c r="PN404" s="479">
        <v>3024</v>
      </c>
      <c r="PO404" s="485">
        <v>2022</v>
      </c>
      <c r="PP404" s="479">
        <v>33</v>
      </c>
      <c r="PQ404" s="479">
        <v>0</v>
      </c>
      <c r="PR404" s="486" t="s">
        <v>2409</v>
      </c>
      <c r="PS404" s="486" t="s">
        <v>1595</v>
      </c>
      <c r="PT404" s="479">
        <v>1</v>
      </c>
      <c r="PU404" s="487" t="s">
        <v>2405</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row>
    <row r="405" spans="1:457" x14ac:dyDescent="0.35">
      <c r="A405" s="459" t="s">
        <v>2410</v>
      </c>
      <c r="B405" s="460">
        <v>2.3822943977469357</v>
      </c>
      <c r="C405" s="488">
        <f>NPV(About!A$94,'H2 Data'!AE$2:BH$2)/30*AB405+B405</f>
        <v>3.7023984553755356</v>
      </c>
      <c r="D405" s="462" t="s">
        <v>1592</v>
      </c>
      <c r="E405" s="463" t="s">
        <v>2410</v>
      </c>
      <c r="F405" s="463" t="s">
        <v>1391</v>
      </c>
      <c r="G405" s="463" t="s">
        <v>1593</v>
      </c>
      <c r="H405" s="463" t="s">
        <v>2406</v>
      </c>
      <c r="I405" s="463" t="s">
        <v>1595</v>
      </c>
      <c r="J405" s="464">
        <v>2026</v>
      </c>
      <c r="K405" s="465">
        <v>575</v>
      </c>
      <c r="L405" s="466">
        <v>0.95</v>
      </c>
      <c r="M405" s="466">
        <v>2.3300000000000001E-2</v>
      </c>
      <c r="N405" s="466">
        <v>0.25</v>
      </c>
      <c r="O405" s="471">
        <v>0.12</v>
      </c>
      <c r="P405" s="465">
        <v>1</v>
      </c>
      <c r="Q405" s="465">
        <v>2</v>
      </c>
      <c r="R405" s="465">
        <v>30</v>
      </c>
      <c r="S405" s="467" t="s">
        <v>1395</v>
      </c>
      <c r="T405" s="468">
        <v>39179</v>
      </c>
      <c r="U405" s="468">
        <v>386191</v>
      </c>
      <c r="V405" s="468">
        <v>134326.99999999997</v>
      </c>
      <c r="W405" s="468">
        <v>26864.999999999996</v>
      </c>
      <c r="X405" s="465">
        <v>0</v>
      </c>
      <c r="Y405" s="469" t="s">
        <v>2407</v>
      </c>
      <c r="Z405" s="470">
        <v>18.559999999999999</v>
      </c>
      <c r="AA405" s="469" t="s">
        <v>1397</v>
      </c>
      <c r="AB405" s="465">
        <v>8.9999999999999993E-3</v>
      </c>
      <c r="AC405" s="466">
        <v>0.7</v>
      </c>
      <c r="AD405" s="466">
        <v>0.7</v>
      </c>
      <c r="AE405" s="466">
        <v>0.7</v>
      </c>
      <c r="AF405" s="467" t="s">
        <v>1398</v>
      </c>
      <c r="AG405" s="465">
        <v>465</v>
      </c>
      <c r="AH405" s="465">
        <v>465</v>
      </c>
      <c r="AI405" s="465">
        <v>465</v>
      </c>
      <c r="AJ405" s="465">
        <v>30</v>
      </c>
      <c r="AK405" s="469" t="s">
        <v>1399</v>
      </c>
      <c r="AL405" s="466">
        <v>1</v>
      </c>
      <c r="AM405" s="466">
        <v>0</v>
      </c>
      <c r="AN405" s="469" t="s">
        <v>1400</v>
      </c>
      <c r="AO405" s="466"/>
      <c r="AP405" s="466"/>
      <c r="AQ405" s="466"/>
      <c r="AR405" s="466"/>
      <c r="AS405" s="466"/>
      <c r="AT405" s="466"/>
      <c r="AU405" s="466"/>
      <c r="AV405" s="466"/>
      <c r="AW405" s="466"/>
      <c r="AX405" s="466"/>
      <c r="AY405" s="466"/>
      <c r="AZ405" s="466"/>
      <c r="BA405" s="466"/>
      <c r="BB405" s="466"/>
      <c r="BC405" s="466"/>
      <c r="BD405" s="466"/>
      <c r="BE405" s="466"/>
      <c r="BF405" s="466"/>
      <c r="BG405" s="466"/>
      <c r="BH405" s="466"/>
      <c r="BI405" s="466"/>
      <c r="BJ405" s="466"/>
      <c r="BK405" s="466"/>
      <c r="BL405" s="466"/>
      <c r="BM405" s="466"/>
      <c r="BN405" s="466"/>
      <c r="BO405" s="466"/>
      <c r="BP405" s="466"/>
      <c r="BQ405" s="466"/>
      <c r="BR405" s="466"/>
      <c r="BS405" s="466"/>
      <c r="BT405" s="466"/>
      <c r="BU405" s="466"/>
      <c r="BV405" s="466"/>
      <c r="BW405" s="466"/>
      <c r="BX405" s="466"/>
      <c r="BY405" s="466"/>
      <c r="BZ405" s="466"/>
      <c r="CA405" s="466"/>
      <c r="CB405" s="466"/>
      <c r="CC405" s="466"/>
      <c r="CD405" s="466"/>
      <c r="CE405" s="466"/>
      <c r="CF405" s="466"/>
      <c r="CG405" s="466"/>
      <c r="CH405" s="466"/>
      <c r="CI405" s="466"/>
      <c r="CJ405" s="466"/>
      <c r="CK405" s="466"/>
      <c r="CL405" s="466"/>
      <c r="CM405" s="466"/>
      <c r="CN405" s="466"/>
      <c r="CO405" s="466"/>
      <c r="CP405" s="466"/>
      <c r="CQ405" s="466"/>
      <c r="CR405" s="466"/>
      <c r="CS405" s="466"/>
      <c r="CT405" s="466"/>
      <c r="CU405" s="466"/>
      <c r="CV405" s="466"/>
      <c r="CW405" s="466"/>
      <c r="CX405" s="466"/>
      <c r="CY405" s="466"/>
      <c r="CZ405" s="466"/>
      <c r="DA405" s="466"/>
      <c r="DB405" s="466"/>
      <c r="DC405" s="466"/>
      <c r="DD405" s="466"/>
      <c r="DE405" s="466"/>
      <c r="DF405" s="466"/>
      <c r="DG405" s="466"/>
      <c r="DH405" s="466"/>
      <c r="DI405" s="466"/>
      <c r="DJ405" s="466"/>
      <c r="DK405" s="466"/>
      <c r="DL405" s="466"/>
      <c r="DM405" s="466"/>
      <c r="DN405" s="466"/>
      <c r="DO405" s="466"/>
      <c r="DP405" s="466"/>
      <c r="DQ405" s="466"/>
      <c r="DR405" s="466"/>
      <c r="DS405" s="466"/>
      <c r="DT405" s="466"/>
      <c r="DU405" s="466"/>
      <c r="DV405" s="466"/>
      <c r="DW405" s="471"/>
      <c r="DX405" s="466"/>
      <c r="DY405" s="466"/>
      <c r="DZ405" s="466"/>
      <c r="EA405" s="466"/>
      <c r="EB405" s="466"/>
      <c r="EC405" s="466"/>
      <c r="ED405" s="466"/>
      <c r="EE405" s="466"/>
      <c r="EF405" s="466"/>
      <c r="EG405" s="466"/>
      <c r="EH405" s="466"/>
      <c r="EI405" s="466"/>
      <c r="EJ405" s="466"/>
      <c r="EK405" s="465"/>
      <c r="EL405" s="465"/>
      <c r="EM405" s="465"/>
      <c r="EN405" s="465"/>
      <c r="EO405" s="466"/>
      <c r="EP405" s="466"/>
      <c r="EQ405" s="466"/>
      <c r="ER405" s="465"/>
      <c r="ES405" s="465"/>
      <c r="ET405" s="465"/>
      <c r="EU405" s="465"/>
      <c r="EV405" s="465"/>
      <c r="EW405" s="467"/>
      <c r="EX405" s="467" t="s">
        <v>1401</v>
      </c>
      <c r="EY405" s="467">
        <v>0</v>
      </c>
      <c r="EZ405" s="467">
        <v>0</v>
      </c>
      <c r="FA405" s="467">
        <v>0</v>
      </c>
      <c r="FB405" s="469" t="s">
        <v>1402</v>
      </c>
      <c r="FC405" s="467">
        <v>62.117280000000001</v>
      </c>
      <c r="FD405" s="469" t="s">
        <v>2408</v>
      </c>
      <c r="FE405" s="467">
        <v>1589.991</v>
      </c>
      <c r="FF405" s="469" t="s">
        <v>1404</v>
      </c>
      <c r="FG405" s="467">
        <v>0</v>
      </c>
      <c r="FH405" s="469" t="s">
        <v>1405</v>
      </c>
      <c r="FI405" s="467">
        <v>0</v>
      </c>
      <c r="FJ405" s="469" t="s">
        <v>1405</v>
      </c>
      <c r="FK405" s="467">
        <v>0</v>
      </c>
      <c r="FL405" s="472">
        <v>0</v>
      </c>
      <c r="FM405" s="473">
        <v>0</v>
      </c>
      <c r="FN405" s="473">
        <v>0</v>
      </c>
      <c r="FO405" s="473">
        <v>0</v>
      </c>
      <c r="FP405" s="473">
        <v>0</v>
      </c>
      <c r="FQ405" s="473">
        <v>0</v>
      </c>
      <c r="FR405" s="473">
        <v>0</v>
      </c>
      <c r="FS405" s="473">
        <v>0</v>
      </c>
      <c r="FT405" s="473">
        <v>0</v>
      </c>
      <c r="FU405" s="473">
        <v>0</v>
      </c>
      <c r="FV405" s="473">
        <v>0</v>
      </c>
      <c r="FW405" s="473">
        <v>0</v>
      </c>
      <c r="FX405" s="473">
        <v>0</v>
      </c>
      <c r="FY405" s="473">
        <v>0</v>
      </c>
      <c r="FZ405" s="473">
        <v>0</v>
      </c>
      <c r="GA405" s="473">
        <v>0</v>
      </c>
      <c r="GB405" s="473">
        <v>0</v>
      </c>
      <c r="GC405" s="473">
        <v>0</v>
      </c>
      <c r="GD405" s="473">
        <v>0</v>
      </c>
      <c r="GE405" s="473">
        <v>0</v>
      </c>
      <c r="GF405" s="473">
        <v>0</v>
      </c>
      <c r="GG405" s="473">
        <v>0</v>
      </c>
      <c r="GH405" s="473">
        <v>0</v>
      </c>
      <c r="GI405" s="473">
        <v>0</v>
      </c>
      <c r="GJ405" s="473">
        <v>0</v>
      </c>
      <c r="GK405" s="473">
        <v>0</v>
      </c>
      <c r="GL405" s="473">
        <v>0</v>
      </c>
      <c r="GM405" s="473">
        <v>0</v>
      </c>
      <c r="GN405" s="473">
        <v>0</v>
      </c>
      <c r="GO405" s="473">
        <v>0</v>
      </c>
      <c r="GP405" s="473">
        <v>0</v>
      </c>
      <c r="GQ405" s="473">
        <v>0</v>
      </c>
      <c r="GR405" s="473">
        <v>0</v>
      </c>
      <c r="GS405" s="473">
        <v>0</v>
      </c>
      <c r="GT405" s="473">
        <v>0</v>
      </c>
      <c r="GU405" s="473">
        <v>0</v>
      </c>
      <c r="GV405" s="473">
        <v>0</v>
      </c>
      <c r="GW405" s="473">
        <v>0</v>
      </c>
      <c r="GX405" s="473">
        <v>0</v>
      </c>
      <c r="GY405" s="473">
        <v>0</v>
      </c>
      <c r="GZ405" s="473">
        <v>0</v>
      </c>
      <c r="HA405" s="473">
        <v>0</v>
      </c>
      <c r="HB405" s="473">
        <v>0</v>
      </c>
      <c r="HC405" s="473">
        <v>0</v>
      </c>
      <c r="HD405" s="473">
        <v>0</v>
      </c>
      <c r="HE405" s="473">
        <v>0</v>
      </c>
      <c r="HF405" s="473">
        <v>0</v>
      </c>
      <c r="HG405" s="473">
        <v>0</v>
      </c>
      <c r="HH405" s="473">
        <v>0</v>
      </c>
      <c r="HI405" s="473">
        <v>0</v>
      </c>
      <c r="HJ405" s="473">
        <v>0</v>
      </c>
      <c r="HK405" s="473">
        <v>0</v>
      </c>
      <c r="HL405" s="473">
        <v>0</v>
      </c>
      <c r="HM405" s="473">
        <v>0</v>
      </c>
      <c r="HN405" s="473">
        <v>0</v>
      </c>
      <c r="HO405" s="473">
        <v>0</v>
      </c>
      <c r="HP405" s="473">
        <v>0</v>
      </c>
      <c r="HQ405" s="473">
        <v>0</v>
      </c>
      <c r="HR405" s="473">
        <v>0</v>
      </c>
      <c r="HS405" s="473">
        <v>0</v>
      </c>
      <c r="HT405" s="473">
        <v>0</v>
      </c>
      <c r="HU405" s="473">
        <v>0</v>
      </c>
      <c r="HV405" s="473">
        <v>0</v>
      </c>
      <c r="HW405" s="473">
        <v>0</v>
      </c>
      <c r="HX405" s="473">
        <v>0</v>
      </c>
      <c r="HY405" s="473">
        <v>0</v>
      </c>
      <c r="HZ405" s="473">
        <v>0</v>
      </c>
      <c r="IA405" s="473">
        <v>0</v>
      </c>
      <c r="IB405" s="473">
        <v>0</v>
      </c>
      <c r="IC405" s="473">
        <v>0</v>
      </c>
      <c r="ID405" s="473">
        <v>0</v>
      </c>
      <c r="IE405" s="473">
        <v>0</v>
      </c>
      <c r="IF405" s="473">
        <v>0</v>
      </c>
      <c r="IG405" s="473">
        <v>0</v>
      </c>
      <c r="IH405" s="473">
        <v>0</v>
      </c>
      <c r="II405" s="473">
        <v>0</v>
      </c>
      <c r="IJ405" s="473">
        <v>0</v>
      </c>
      <c r="IK405" s="473">
        <v>0</v>
      </c>
      <c r="IL405" s="473">
        <v>0</v>
      </c>
      <c r="IM405" s="473">
        <v>0</v>
      </c>
      <c r="IN405" s="473">
        <v>0</v>
      </c>
      <c r="IO405" s="473">
        <v>0</v>
      </c>
      <c r="IP405" s="473">
        <v>0</v>
      </c>
      <c r="IQ405" s="473">
        <v>0</v>
      </c>
      <c r="IR405" s="473">
        <v>0</v>
      </c>
      <c r="IS405" s="473">
        <v>0</v>
      </c>
      <c r="IT405" s="473">
        <v>0</v>
      </c>
      <c r="IU405" s="473">
        <v>0</v>
      </c>
      <c r="IV405" s="473">
        <v>0</v>
      </c>
      <c r="IW405" s="473">
        <v>0</v>
      </c>
      <c r="IX405" s="473">
        <v>0</v>
      </c>
      <c r="IY405" s="473">
        <v>0</v>
      </c>
      <c r="IZ405" s="473">
        <v>0</v>
      </c>
      <c r="JA405" s="473">
        <v>0</v>
      </c>
      <c r="JB405" s="473">
        <v>0</v>
      </c>
      <c r="JC405" s="473">
        <v>0</v>
      </c>
      <c r="JD405" s="473">
        <v>0</v>
      </c>
      <c r="JE405" s="473">
        <v>0</v>
      </c>
      <c r="JF405" s="473">
        <v>0</v>
      </c>
      <c r="JG405" s="473">
        <v>0</v>
      </c>
      <c r="JH405" s="473">
        <v>0</v>
      </c>
      <c r="JI405" s="467" t="s">
        <v>1416</v>
      </c>
      <c r="JJ405" s="467" t="s">
        <v>1416</v>
      </c>
      <c r="JK405" s="395"/>
      <c r="JL405" s="395"/>
      <c r="JM405" s="395"/>
      <c r="JN405" s="395"/>
      <c r="JO405" s="395"/>
      <c r="JP405" s="395"/>
      <c r="JQ405" s="395"/>
      <c r="JR405" s="395"/>
      <c r="JS405" s="395"/>
      <c r="JT405" s="395"/>
      <c r="JU405" s="395"/>
      <c r="JV405" s="395"/>
      <c r="JW405" s="395"/>
      <c r="JX405" s="395"/>
      <c r="JY405" s="395"/>
      <c r="JZ405" s="395"/>
      <c r="KA405" s="395"/>
      <c r="KB405" s="395"/>
      <c r="KC405" s="395"/>
      <c r="KD405" s="395"/>
      <c r="KE405" s="395"/>
      <c r="KF405" s="395"/>
      <c r="KG405" s="395"/>
      <c r="KH405" s="395"/>
      <c r="KI405" s="395"/>
      <c r="KJ405" s="395"/>
      <c r="KK405" s="395"/>
      <c r="KL405" s="395"/>
      <c r="KM405" s="395"/>
      <c r="KN405" s="395"/>
      <c r="KO405" s="395"/>
      <c r="KP405" s="395"/>
      <c r="KQ405" s="395"/>
      <c r="KR405" s="395"/>
      <c r="KS405" s="395"/>
      <c r="KT405" s="395"/>
      <c r="KU405" s="395"/>
      <c r="KV405" s="395"/>
      <c r="KW405" s="395"/>
      <c r="KX405" s="395"/>
      <c r="KY405" s="395"/>
      <c r="KZ405" s="395"/>
      <c r="LA405" s="395"/>
      <c r="LB405" s="395"/>
      <c r="LC405" s="395"/>
      <c r="LD405" s="395"/>
      <c r="LE405" s="395"/>
      <c r="LF405" s="395"/>
      <c r="LG405" s="395"/>
      <c r="LH405" s="395"/>
      <c r="LI405" s="395"/>
      <c r="LJ405" s="395"/>
      <c r="LK405" s="395"/>
      <c r="LL405" s="395"/>
      <c r="LM405" s="395"/>
      <c r="LN405" s="395"/>
      <c r="LO405" s="395"/>
      <c r="LP405" s="395"/>
      <c r="LQ405" s="395"/>
      <c r="LR405" s="395"/>
      <c r="LS405" s="395"/>
      <c r="LT405" s="395"/>
      <c r="LU405" s="395"/>
      <c r="LV405" s="395"/>
      <c r="LW405" s="395"/>
      <c r="LX405" s="395"/>
      <c r="LY405" s="395"/>
      <c r="LZ405" s="395"/>
      <c r="MA405" s="395"/>
      <c r="MB405" s="395"/>
      <c r="MC405" s="395"/>
      <c r="MD405" s="395"/>
      <c r="ME405" s="395"/>
      <c r="MF405" s="395"/>
      <c r="MG405" s="395"/>
      <c r="MH405" s="395"/>
      <c r="MI405" s="395"/>
      <c r="MJ405" s="395"/>
      <c r="MK405" s="395"/>
      <c r="ML405" s="395"/>
      <c r="MM405" s="395"/>
      <c r="MN405" s="395"/>
      <c r="MO405" s="395"/>
      <c r="MP405" s="395"/>
      <c r="MQ405" s="395"/>
      <c r="MR405" s="395"/>
      <c r="MS405" s="395"/>
      <c r="MT405" s="395"/>
      <c r="MU405" s="395"/>
      <c r="MV405" s="395"/>
      <c r="MW405" s="395"/>
      <c r="MX405" s="395"/>
      <c r="MY405" s="395"/>
      <c r="MZ405" s="395"/>
      <c r="NA405" s="395"/>
      <c r="NB405" s="395"/>
      <c r="NC405" s="395"/>
      <c r="ND405" s="395"/>
      <c r="NE405" s="395"/>
      <c r="NF405" s="395"/>
      <c r="NG405" s="489"/>
      <c r="NH405" s="475">
        <v>2.3822943977469357</v>
      </c>
      <c r="NI405" s="475">
        <v>19.82545397805</v>
      </c>
      <c r="NJ405" s="475">
        <v>2.3120253812334743</v>
      </c>
      <c r="NK405" s="475">
        <v>4636.6517759999997</v>
      </c>
      <c r="NL405" s="475">
        <v>15.017877003963305</v>
      </c>
      <c r="NM405" s="475">
        <v>0.13432699999999997</v>
      </c>
      <c r="NN405" s="475">
        <v>0.38619100000000001</v>
      </c>
      <c r="NO405" s="475">
        <v>3.9178999999999999E-2</v>
      </c>
      <c r="NP405" s="475">
        <v>2.6015264190947303E-2</v>
      </c>
      <c r="NQ405" s="475">
        <v>0.34257193998800722</v>
      </c>
      <c r="NR405" s="475">
        <v>1.0957717899112613</v>
      </c>
      <c r="NS405" s="475">
        <v>0</v>
      </c>
      <c r="NT405" s="475">
        <v>10.344379946399146</v>
      </c>
      <c r="NU405" s="475">
        <v>0.3756766436541199</v>
      </c>
      <c r="NV405" s="475">
        <v>0</v>
      </c>
      <c r="NW405" s="475">
        <v>0.62207096550667884</v>
      </c>
      <c r="NX405" s="475">
        <v>0</v>
      </c>
      <c r="NY405" s="475">
        <v>0</v>
      </c>
      <c r="NZ405" s="475">
        <v>1.6256781901221966</v>
      </c>
      <c r="OA405" s="475">
        <v>2.0845555555252415E-2</v>
      </c>
      <c r="OB405" s="475">
        <v>0.25</v>
      </c>
      <c r="OC405" s="475">
        <v>1.0365526898313757</v>
      </c>
      <c r="OD405" s="475">
        <v>-2.7396389552533814E-17</v>
      </c>
      <c r="OE405" s="475">
        <v>-2.2068295789553999E-16</v>
      </c>
      <c r="OF405" s="475">
        <v>0.11999999880790704</v>
      </c>
      <c r="OG405" s="475">
        <v>8.773594796657562E-2</v>
      </c>
      <c r="OH405" s="475">
        <v>0.43095811831358305</v>
      </c>
      <c r="OI405" s="475">
        <v>0.12</v>
      </c>
      <c r="OJ405" s="475">
        <v>4.65E-2</v>
      </c>
      <c r="OK405" s="475">
        <v>6.0412500000000001E-2</v>
      </c>
      <c r="OL405" s="475">
        <v>0.90782129631141328</v>
      </c>
      <c r="OM405" s="475" t="s">
        <v>1395</v>
      </c>
      <c r="ON405" s="475">
        <v>1</v>
      </c>
      <c r="OO405" s="475">
        <v>394</v>
      </c>
      <c r="OP405" s="490"/>
      <c r="OQ405" s="491" t="s">
        <v>1395</v>
      </c>
      <c r="OR405" s="478" t="s">
        <v>1395</v>
      </c>
      <c r="OS405" s="479">
        <v>586562</v>
      </c>
      <c r="OT405" s="479">
        <v>2026</v>
      </c>
      <c r="OU405" s="479" t="s">
        <v>1395</v>
      </c>
      <c r="OV405" s="479" t="s">
        <v>1395</v>
      </c>
      <c r="OW405" s="479">
        <v>0</v>
      </c>
      <c r="OX405" s="479">
        <v>1</v>
      </c>
      <c r="OY405" s="480">
        <v>1</v>
      </c>
      <c r="OZ405" s="480">
        <v>0.90782129631141328</v>
      </c>
      <c r="PA405" s="481"/>
      <c r="PB405" s="482">
        <v>2.3822943977469357</v>
      </c>
      <c r="PC405" s="483"/>
      <c r="PD405" s="478">
        <v>292.16029224692522</v>
      </c>
      <c r="PE405" s="479">
        <v>-1.1519589612357554E-13</v>
      </c>
      <c r="PF405" s="479">
        <v>541.077648782236</v>
      </c>
      <c r="PG405" s="480">
        <v>2.3822943977469357</v>
      </c>
      <c r="PH405" s="483"/>
      <c r="PI405" s="478">
        <v>2.3822943977469357</v>
      </c>
      <c r="PJ405" s="479">
        <v>202600</v>
      </c>
      <c r="PK405" s="479">
        <v>575</v>
      </c>
      <c r="PL405" s="479">
        <v>2.0825786324138118E-2</v>
      </c>
      <c r="PM405" s="484">
        <v>36</v>
      </c>
      <c r="PN405" s="479">
        <v>2988</v>
      </c>
      <c r="PO405" s="485">
        <v>2023</v>
      </c>
      <c r="PP405" s="479">
        <v>33</v>
      </c>
      <c r="PQ405" s="479">
        <v>0</v>
      </c>
      <c r="PR405" s="486" t="s">
        <v>2411</v>
      </c>
      <c r="PS405" s="486" t="s">
        <v>1595</v>
      </c>
      <c r="PT405" s="479">
        <v>1</v>
      </c>
      <c r="PU405" s="487" t="s">
        <v>2410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row>
    <row r="406" spans="1:457" x14ac:dyDescent="0.35">
      <c r="A406" s="459" t="s">
        <v>2412</v>
      </c>
      <c r="B406" s="460">
        <v>2.4031201840710739</v>
      </c>
      <c r="C406" s="488">
        <f>NPV(About!A$94,'H2 Data'!AE$2:BH$2)/30*AB406+B406</f>
        <v>3.7232242416996737</v>
      </c>
      <c r="D406" s="462" t="s">
        <v>1592</v>
      </c>
      <c r="E406" s="463" t="s">
        <v>2412</v>
      </c>
      <c r="F406" s="463" t="s">
        <v>1391</v>
      </c>
      <c r="G406" s="463" t="s">
        <v>1593</v>
      </c>
      <c r="H406" s="463" t="s">
        <v>2406</v>
      </c>
      <c r="I406" s="463" t="s">
        <v>1595</v>
      </c>
      <c r="J406" s="464">
        <v>2027</v>
      </c>
      <c r="K406" s="465">
        <v>575</v>
      </c>
      <c r="L406" s="466">
        <v>0.95</v>
      </c>
      <c r="M406" s="466">
        <v>2.3300000000000001E-2</v>
      </c>
      <c r="N406" s="466">
        <v>0.25</v>
      </c>
      <c r="O406" s="471">
        <v>0.12</v>
      </c>
      <c r="P406" s="465">
        <v>1</v>
      </c>
      <c r="Q406" s="465">
        <v>2</v>
      </c>
      <c r="R406" s="465">
        <v>30</v>
      </c>
      <c r="S406" s="467" t="s">
        <v>1395</v>
      </c>
      <c r="T406" s="468">
        <v>39978.000000000007</v>
      </c>
      <c r="U406" s="468">
        <v>394070</v>
      </c>
      <c r="V406" s="468">
        <v>137068</v>
      </c>
      <c r="W406" s="468">
        <v>27413</v>
      </c>
      <c r="X406" s="465">
        <v>0</v>
      </c>
      <c r="Y406" s="469" t="s">
        <v>2407</v>
      </c>
      <c r="Z406" s="470">
        <v>18.559999999999999</v>
      </c>
      <c r="AA406" s="469" t="s">
        <v>1397</v>
      </c>
      <c r="AB406" s="465">
        <v>8.9999999999999993E-3</v>
      </c>
      <c r="AC406" s="466">
        <v>0.7</v>
      </c>
      <c r="AD406" s="466">
        <v>0.7</v>
      </c>
      <c r="AE406" s="466">
        <v>0.7</v>
      </c>
      <c r="AF406" s="467" t="s">
        <v>1398</v>
      </c>
      <c r="AG406" s="465">
        <v>461</v>
      </c>
      <c r="AH406" s="465">
        <v>461</v>
      </c>
      <c r="AI406" s="465">
        <v>461</v>
      </c>
      <c r="AJ406" s="465">
        <v>30</v>
      </c>
      <c r="AK406" s="469" t="s">
        <v>1399</v>
      </c>
      <c r="AL406" s="466">
        <v>1</v>
      </c>
      <c r="AM406" s="466">
        <v>0</v>
      </c>
      <c r="AN406" s="469" t="s">
        <v>1400</v>
      </c>
      <c r="AO406" s="466"/>
      <c r="AP406" s="466"/>
      <c r="AQ406" s="466"/>
      <c r="AR406" s="466"/>
      <c r="AS406" s="466"/>
      <c r="AT406" s="466"/>
      <c r="AU406" s="466"/>
      <c r="AV406" s="466"/>
      <c r="AW406" s="466"/>
      <c r="AX406" s="466"/>
      <c r="AY406" s="466"/>
      <c r="AZ406" s="466"/>
      <c r="BA406" s="466"/>
      <c r="BB406" s="466"/>
      <c r="BC406" s="466"/>
      <c r="BD406" s="466"/>
      <c r="BE406" s="466"/>
      <c r="BF406" s="466"/>
      <c r="BG406" s="466"/>
      <c r="BH406" s="466"/>
      <c r="BI406" s="466"/>
      <c r="BJ406" s="466"/>
      <c r="BK406" s="466"/>
      <c r="BL406" s="466"/>
      <c r="BM406" s="466"/>
      <c r="BN406" s="466"/>
      <c r="BO406" s="466"/>
      <c r="BP406" s="466"/>
      <c r="BQ406" s="466"/>
      <c r="BR406" s="466"/>
      <c r="BS406" s="466"/>
      <c r="BT406" s="466"/>
      <c r="BU406" s="466"/>
      <c r="BV406" s="466"/>
      <c r="BW406" s="466"/>
      <c r="BX406" s="466"/>
      <c r="BY406" s="466"/>
      <c r="BZ406" s="466"/>
      <c r="CA406" s="466"/>
      <c r="CB406" s="466"/>
      <c r="CC406" s="466"/>
      <c r="CD406" s="466"/>
      <c r="CE406" s="466"/>
      <c r="CF406" s="466"/>
      <c r="CG406" s="466"/>
      <c r="CH406" s="466"/>
      <c r="CI406" s="466"/>
      <c r="CJ406" s="466"/>
      <c r="CK406" s="466"/>
      <c r="CL406" s="466"/>
      <c r="CM406" s="466"/>
      <c r="CN406" s="466"/>
      <c r="CO406" s="466"/>
      <c r="CP406" s="466"/>
      <c r="CQ406" s="466"/>
      <c r="CR406" s="466"/>
      <c r="CS406" s="466"/>
      <c r="CT406" s="466"/>
      <c r="CU406" s="466"/>
      <c r="CV406" s="466"/>
      <c r="CW406" s="466"/>
      <c r="CX406" s="466"/>
      <c r="CY406" s="466"/>
      <c r="CZ406" s="466"/>
      <c r="DA406" s="466"/>
      <c r="DB406" s="466"/>
      <c r="DC406" s="466"/>
      <c r="DD406" s="466"/>
      <c r="DE406" s="466"/>
      <c r="DF406" s="466"/>
      <c r="DG406" s="466"/>
      <c r="DH406" s="466"/>
      <c r="DI406" s="466"/>
      <c r="DJ406" s="466"/>
      <c r="DK406" s="466"/>
      <c r="DL406" s="466"/>
      <c r="DM406" s="466"/>
      <c r="DN406" s="466"/>
      <c r="DO406" s="466"/>
      <c r="DP406" s="466"/>
      <c r="DQ406" s="466"/>
      <c r="DR406" s="466"/>
      <c r="DS406" s="466"/>
      <c r="DT406" s="466"/>
      <c r="DU406" s="466"/>
      <c r="DV406" s="466"/>
      <c r="DW406" s="471"/>
      <c r="DX406" s="466"/>
      <c r="DY406" s="466"/>
      <c r="DZ406" s="466"/>
      <c r="EA406" s="466"/>
      <c r="EB406" s="466"/>
      <c r="EC406" s="466"/>
      <c r="ED406" s="466"/>
      <c r="EE406" s="466"/>
      <c r="EF406" s="466"/>
      <c r="EG406" s="466"/>
      <c r="EH406" s="466"/>
      <c r="EI406" s="466"/>
      <c r="EJ406" s="466"/>
      <c r="EK406" s="465"/>
      <c r="EL406" s="465"/>
      <c r="EM406" s="465"/>
      <c r="EN406" s="465"/>
      <c r="EO406" s="466"/>
      <c r="EP406" s="466"/>
      <c r="EQ406" s="466"/>
      <c r="ER406" s="465"/>
      <c r="ES406" s="465"/>
      <c r="ET406" s="465"/>
      <c r="EU406" s="465"/>
      <c r="EV406" s="465"/>
      <c r="EW406" s="467"/>
      <c r="EX406" s="467" t="s">
        <v>1401</v>
      </c>
      <c r="EY406" s="467">
        <v>0</v>
      </c>
      <c r="EZ406" s="467">
        <v>0</v>
      </c>
      <c r="FA406" s="467">
        <v>0</v>
      </c>
      <c r="FB406" s="469" t="s">
        <v>1402</v>
      </c>
      <c r="FC406" s="467">
        <v>62.117280000000001</v>
      </c>
      <c r="FD406" s="469" t="s">
        <v>2408</v>
      </c>
      <c r="FE406" s="467">
        <v>1589.991</v>
      </c>
      <c r="FF406" s="469" t="s">
        <v>1404</v>
      </c>
      <c r="FG406" s="467">
        <v>0</v>
      </c>
      <c r="FH406" s="469" t="s">
        <v>1405</v>
      </c>
      <c r="FI406" s="467">
        <v>0</v>
      </c>
      <c r="FJ406" s="469" t="s">
        <v>1405</v>
      </c>
      <c r="FK406" s="467">
        <v>0</v>
      </c>
      <c r="FL406" s="472">
        <v>0</v>
      </c>
      <c r="FM406" s="473">
        <v>0</v>
      </c>
      <c r="FN406" s="473">
        <v>0</v>
      </c>
      <c r="FO406" s="473">
        <v>0</v>
      </c>
      <c r="FP406" s="473">
        <v>0</v>
      </c>
      <c r="FQ406" s="473">
        <v>0</v>
      </c>
      <c r="FR406" s="473">
        <v>0</v>
      </c>
      <c r="FS406" s="473">
        <v>0</v>
      </c>
      <c r="FT406" s="473">
        <v>0</v>
      </c>
      <c r="FU406" s="473">
        <v>0</v>
      </c>
      <c r="FV406" s="473">
        <v>0</v>
      </c>
      <c r="FW406" s="473">
        <v>0</v>
      </c>
      <c r="FX406" s="473">
        <v>0</v>
      </c>
      <c r="FY406" s="473">
        <v>0</v>
      </c>
      <c r="FZ406" s="473">
        <v>0</v>
      </c>
      <c r="GA406" s="473">
        <v>0</v>
      </c>
      <c r="GB406" s="473">
        <v>0</v>
      </c>
      <c r="GC406" s="473">
        <v>0</v>
      </c>
      <c r="GD406" s="473">
        <v>0</v>
      </c>
      <c r="GE406" s="473">
        <v>0</v>
      </c>
      <c r="GF406" s="473">
        <v>0</v>
      </c>
      <c r="GG406" s="473">
        <v>0</v>
      </c>
      <c r="GH406" s="473">
        <v>0</v>
      </c>
      <c r="GI406" s="473">
        <v>0</v>
      </c>
      <c r="GJ406" s="473">
        <v>0</v>
      </c>
      <c r="GK406" s="473">
        <v>0</v>
      </c>
      <c r="GL406" s="473">
        <v>0</v>
      </c>
      <c r="GM406" s="473">
        <v>0</v>
      </c>
      <c r="GN406" s="473">
        <v>0</v>
      </c>
      <c r="GO406" s="473">
        <v>0</v>
      </c>
      <c r="GP406" s="473">
        <v>0</v>
      </c>
      <c r="GQ406" s="473">
        <v>0</v>
      </c>
      <c r="GR406" s="473">
        <v>0</v>
      </c>
      <c r="GS406" s="473">
        <v>0</v>
      </c>
      <c r="GT406" s="473">
        <v>0</v>
      </c>
      <c r="GU406" s="473">
        <v>0</v>
      </c>
      <c r="GV406" s="473">
        <v>0</v>
      </c>
      <c r="GW406" s="473">
        <v>0</v>
      </c>
      <c r="GX406" s="473">
        <v>0</v>
      </c>
      <c r="GY406" s="473">
        <v>0</v>
      </c>
      <c r="GZ406" s="473">
        <v>0</v>
      </c>
      <c r="HA406" s="473">
        <v>0</v>
      </c>
      <c r="HB406" s="473">
        <v>0</v>
      </c>
      <c r="HC406" s="473">
        <v>0</v>
      </c>
      <c r="HD406" s="473">
        <v>0</v>
      </c>
      <c r="HE406" s="473">
        <v>0</v>
      </c>
      <c r="HF406" s="473">
        <v>0</v>
      </c>
      <c r="HG406" s="473">
        <v>0</v>
      </c>
      <c r="HH406" s="473">
        <v>0</v>
      </c>
      <c r="HI406" s="473">
        <v>0</v>
      </c>
      <c r="HJ406" s="473">
        <v>0</v>
      </c>
      <c r="HK406" s="473">
        <v>0</v>
      </c>
      <c r="HL406" s="473">
        <v>0</v>
      </c>
      <c r="HM406" s="473">
        <v>0</v>
      </c>
      <c r="HN406" s="473">
        <v>0</v>
      </c>
      <c r="HO406" s="473">
        <v>0</v>
      </c>
      <c r="HP406" s="473">
        <v>0</v>
      </c>
      <c r="HQ406" s="473">
        <v>0</v>
      </c>
      <c r="HR406" s="473">
        <v>0</v>
      </c>
      <c r="HS406" s="473">
        <v>0</v>
      </c>
      <c r="HT406" s="473">
        <v>0</v>
      </c>
      <c r="HU406" s="473">
        <v>0</v>
      </c>
      <c r="HV406" s="473">
        <v>0</v>
      </c>
      <c r="HW406" s="473">
        <v>0</v>
      </c>
      <c r="HX406" s="473">
        <v>0</v>
      </c>
      <c r="HY406" s="473">
        <v>0</v>
      </c>
      <c r="HZ406" s="473">
        <v>0</v>
      </c>
      <c r="IA406" s="473">
        <v>0</v>
      </c>
      <c r="IB406" s="473">
        <v>0</v>
      </c>
      <c r="IC406" s="473">
        <v>0</v>
      </c>
      <c r="ID406" s="473">
        <v>0</v>
      </c>
      <c r="IE406" s="473">
        <v>0</v>
      </c>
      <c r="IF406" s="473">
        <v>0</v>
      </c>
      <c r="IG406" s="473">
        <v>0</v>
      </c>
      <c r="IH406" s="473">
        <v>0</v>
      </c>
      <c r="II406" s="473">
        <v>0</v>
      </c>
      <c r="IJ406" s="473">
        <v>0</v>
      </c>
      <c r="IK406" s="473">
        <v>0</v>
      </c>
      <c r="IL406" s="473">
        <v>0</v>
      </c>
      <c r="IM406" s="473">
        <v>0</v>
      </c>
      <c r="IN406" s="473">
        <v>0</v>
      </c>
      <c r="IO406" s="473">
        <v>0</v>
      </c>
      <c r="IP406" s="473">
        <v>0</v>
      </c>
      <c r="IQ406" s="473">
        <v>0</v>
      </c>
      <c r="IR406" s="473">
        <v>0</v>
      </c>
      <c r="IS406" s="473">
        <v>0</v>
      </c>
      <c r="IT406" s="473">
        <v>0</v>
      </c>
      <c r="IU406" s="473">
        <v>0</v>
      </c>
      <c r="IV406" s="473">
        <v>0</v>
      </c>
      <c r="IW406" s="473">
        <v>0</v>
      </c>
      <c r="IX406" s="473">
        <v>0</v>
      </c>
      <c r="IY406" s="473">
        <v>0</v>
      </c>
      <c r="IZ406" s="473">
        <v>0</v>
      </c>
      <c r="JA406" s="473">
        <v>0</v>
      </c>
      <c r="JB406" s="473">
        <v>0</v>
      </c>
      <c r="JC406" s="473">
        <v>0</v>
      </c>
      <c r="JD406" s="473">
        <v>0</v>
      </c>
      <c r="JE406" s="473">
        <v>0</v>
      </c>
      <c r="JF406" s="473">
        <v>0</v>
      </c>
      <c r="JG406" s="473">
        <v>0</v>
      </c>
      <c r="JH406" s="473">
        <v>0</v>
      </c>
      <c r="JI406" s="467" t="s">
        <v>1416</v>
      </c>
      <c r="JJ406" s="467" t="s">
        <v>1416</v>
      </c>
      <c r="JK406" s="395"/>
      <c r="JL406" s="395"/>
      <c r="JM406" s="395"/>
      <c r="JN406" s="395"/>
      <c r="JO406" s="395"/>
      <c r="JP406" s="395"/>
      <c r="JQ406" s="395"/>
      <c r="JR406" s="395"/>
      <c r="JS406" s="395"/>
      <c r="JT406" s="395"/>
      <c r="JU406" s="395"/>
      <c r="JV406" s="395"/>
      <c r="JW406" s="395"/>
      <c r="JX406" s="395"/>
      <c r="JY406" s="395"/>
      <c r="JZ406" s="395"/>
      <c r="KA406" s="395"/>
      <c r="KB406" s="395"/>
      <c r="KC406" s="395"/>
      <c r="KD406" s="395"/>
      <c r="KE406" s="395"/>
      <c r="KF406" s="395"/>
      <c r="KG406" s="395"/>
      <c r="KH406" s="395"/>
      <c r="KI406" s="395"/>
      <c r="KJ406" s="395"/>
      <c r="KK406" s="395"/>
      <c r="KL406" s="395"/>
      <c r="KM406" s="395"/>
      <c r="KN406" s="395"/>
      <c r="KO406" s="395"/>
      <c r="KP406" s="395"/>
      <c r="KQ406" s="395"/>
      <c r="KR406" s="395"/>
      <c r="KS406" s="395"/>
      <c r="KT406" s="395"/>
      <c r="KU406" s="395"/>
      <c r="KV406" s="395"/>
      <c r="KW406" s="395"/>
      <c r="KX406" s="395"/>
      <c r="KY406" s="395"/>
      <c r="KZ406" s="395"/>
      <c r="LA406" s="395"/>
      <c r="LB406" s="395"/>
      <c r="LC406" s="395"/>
      <c r="LD406" s="395"/>
      <c r="LE406" s="395"/>
      <c r="LF406" s="395"/>
      <c r="LG406" s="395"/>
      <c r="LH406" s="395"/>
      <c r="LI406" s="395"/>
      <c r="LJ406" s="395"/>
      <c r="LK406" s="395"/>
      <c r="LL406" s="395"/>
      <c r="LM406" s="395"/>
      <c r="LN406" s="395"/>
      <c r="LO406" s="395"/>
      <c r="LP406" s="395"/>
      <c r="LQ406" s="395"/>
      <c r="LR406" s="395"/>
      <c r="LS406" s="395"/>
      <c r="LT406" s="395"/>
      <c r="LU406" s="395"/>
      <c r="LV406" s="395"/>
      <c r="LW406" s="395"/>
      <c r="LX406" s="395"/>
      <c r="LY406" s="395"/>
      <c r="LZ406" s="395"/>
      <c r="MA406" s="395"/>
      <c r="MB406" s="395"/>
      <c r="MC406" s="395"/>
      <c r="MD406" s="395"/>
      <c r="ME406" s="395"/>
      <c r="MF406" s="395"/>
      <c r="MG406" s="395"/>
      <c r="MH406" s="395"/>
      <c r="MI406" s="395"/>
      <c r="MJ406" s="395"/>
      <c r="MK406" s="395"/>
      <c r="ML406" s="395"/>
      <c r="MM406" s="395"/>
      <c r="MN406" s="395"/>
      <c r="MO406" s="395"/>
      <c r="MP406" s="395"/>
      <c r="MQ406" s="395"/>
      <c r="MR406" s="395"/>
      <c r="MS406" s="395"/>
      <c r="MT406" s="395"/>
      <c r="MU406" s="395"/>
      <c r="MV406" s="395"/>
      <c r="MW406" s="395"/>
      <c r="MX406" s="395"/>
      <c r="MY406" s="395"/>
      <c r="MZ406" s="395"/>
      <c r="NA406" s="395"/>
      <c r="NB406" s="395"/>
      <c r="NC406" s="395"/>
      <c r="ND406" s="395"/>
      <c r="NE406" s="395"/>
      <c r="NF406" s="395"/>
      <c r="NG406" s="489"/>
      <c r="NH406" s="475">
        <v>2.4031201840710739</v>
      </c>
      <c r="NI406" s="475">
        <v>19.998766171839478</v>
      </c>
      <c r="NJ406" s="475">
        <v>2.3410182048869692</v>
      </c>
      <c r="NK406" s="475">
        <v>4637.074943999999</v>
      </c>
      <c r="NL406" s="475">
        <v>15.149340247913038</v>
      </c>
      <c r="NM406" s="475">
        <v>0.137068</v>
      </c>
      <c r="NN406" s="475">
        <v>0.39406999999999998</v>
      </c>
      <c r="NO406" s="475">
        <v>3.9978000000000007E-2</v>
      </c>
      <c r="NP406" s="475">
        <v>2.6314102925970039E-2</v>
      </c>
      <c r="NQ406" s="475">
        <v>0.34607167405780742</v>
      </c>
      <c r="NR406" s="475">
        <v>1.1180163119366242</v>
      </c>
      <c r="NS406" s="475">
        <v>0</v>
      </c>
      <c r="NT406" s="475">
        <v>10.472128989753084</v>
      </c>
      <c r="NU406" s="475">
        <v>0.38334787157613676</v>
      </c>
      <c r="NV406" s="475">
        <v>0</v>
      </c>
      <c r="NW406" s="475">
        <v>0.60752116089558428</v>
      </c>
      <c r="NX406" s="475">
        <v>0</v>
      </c>
      <c r="NY406" s="475">
        <v>0</v>
      </c>
      <c r="NZ406" s="475">
        <v>1.5985100338418612</v>
      </c>
      <c r="OA406" s="475">
        <v>2.0399494949639344E-2</v>
      </c>
      <c r="OB406" s="475">
        <v>0.25</v>
      </c>
      <c r="OC406" s="475">
        <v>0.9962505083006632</v>
      </c>
      <c r="OD406" s="475">
        <v>-1.4054096497581011E-15</v>
      </c>
      <c r="OE406" s="475">
        <v>-1.1320833278736459E-14</v>
      </c>
      <c r="OF406" s="475">
        <v>0.11999999880790704</v>
      </c>
      <c r="OG406" s="475">
        <v>8.704250156879427E-2</v>
      </c>
      <c r="OH406" s="475">
        <v>0.41368781265828541</v>
      </c>
      <c r="OI406" s="475">
        <v>0.12</v>
      </c>
      <c r="OJ406" s="475">
        <v>4.6100000000000009E-2</v>
      </c>
      <c r="OK406" s="475">
        <v>6.0202500000000006E-2</v>
      </c>
      <c r="OL406" s="475">
        <v>0.9024189010983974</v>
      </c>
      <c r="OM406" s="475" t="s">
        <v>1395</v>
      </c>
      <c r="ON406" s="475">
        <v>1</v>
      </c>
      <c r="OO406" s="475">
        <v>395</v>
      </c>
      <c r="OP406" s="490"/>
      <c r="OQ406" s="491" t="s">
        <v>1395</v>
      </c>
      <c r="OR406" s="478" t="s">
        <v>1395</v>
      </c>
      <c r="OS406" s="479">
        <v>598529</v>
      </c>
      <c r="OT406" s="479">
        <v>2027</v>
      </c>
      <c r="OU406" s="479" t="s">
        <v>1395</v>
      </c>
      <c r="OV406" s="479" t="s">
        <v>1395</v>
      </c>
      <c r="OW406" s="479">
        <v>0</v>
      </c>
      <c r="OX406" s="479">
        <v>1</v>
      </c>
      <c r="OY406" s="480">
        <v>1</v>
      </c>
      <c r="OZ406" s="480">
        <v>0.88963711370723741</v>
      </c>
      <c r="PA406" s="481"/>
      <c r="PB406" s="482">
        <v>2.4031201840710739</v>
      </c>
      <c r="PC406" s="483"/>
      <c r="PD406" s="478">
        <v>296.34687704383458</v>
      </c>
      <c r="PE406" s="479">
        <v>-5.8742770079764253E-12</v>
      </c>
      <c r="PF406" s="479">
        <v>516.94529112865746</v>
      </c>
      <c r="PG406" s="480">
        <v>2.4031201840710739</v>
      </c>
      <c r="PH406" s="483"/>
      <c r="PI406" s="478">
        <v>2.4031201840710739</v>
      </c>
      <c r="PJ406" s="479">
        <v>203175</v>
      </c>
      <c r="PK406" s="479">
        <v>575</v>
      </c>
      <c r="PL406" s="479">
        <v>4.5723475435527572E-2</v>
      </c>
      <c r="PM406" s="484">
        <v>36</v>
      </c>
      <c r="PN406" s="479">
        <v>2952</v>
      </c>
      <c r="PO406" s="485">
        <v>2024</v>
      </c>
      <c r="PP406" s="479">
        <v>33</v>
      </c>
      <c r="PQ406" s="479">
        <v>0</v>
      </c>
      <c r="PR406" s="486" t="s">
        <v>2413</v>
      </c>
      <c r="PS406" s="486" t="s">
        <v>1595</v>
      </c>
      <c r="PT406" s="479">
        <v>1</v>
      </c>
      <c r="PU406" s="487" t="s">
        <v>2412</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row>
    <row r="407" spans="1:457" x14ac:dyDescent="0.35">
      <c r="A407" s="459" t="s">
        <v>2414</v>
      </c>
      <c r="B407" s="460">
        <v>2.4488436595066014</v>
      </c>
      <c r="C407" s="488">
        <f>NPV(About!A$94,'H2 Data'!AE$2:BH$2)/30*AB407+B407</f>
        <v>3.7689477171352013</v>
      </c>
      <c r="D407" s="462" t="s">
        <v>1592</v>
      </c>
      <c r="E407" s="463" t="s">
        <v>2414</v>
      </c>
      <c r="F407" s="463" t="s">
        <v>1391</v>
      </c>
      <c r="G407" s="463" t="s">
        <v>1593</v>
      </c>
      <c r="H407" s="463" t="s">
        <v>2406</v>
      </c>
      <c r="I407" s="463" t="s">
        <v>1595</v>
      </c>
      <c r="J407" s="464">
        <v>2028</v>
      </c>
      <c r="K407" s="465">
        <v>575</v>
      </c>
      <c r="L407" s="466">
        <v>0.95</v>
      </c>
      <c r="M407" s="466">
        <v>2.3300000000000001E-2</v>
      </c>
      <c r="N407" s="466">
        <v>0.25</v>
      </c>
      <c r="O407" s="471">
        <v>0.12</v>
      </c>
      <c r="P407" s="465">
        <v>1</v>
      </c>
      <c r="Q407" s="465">
        <v>2</v>
      </c>
      <c r="R407" s="465">
        <v>30</v>
      </c>
      <c r="S407" s="467" t="s">
        <v>1395</v>
      </c>
      <c r="T407" s="468">
        <v>40782</v>
      </c>
      <c r="U407" s="468">
        <v>401989.99999999994</v>
      </c>
      <c r="V407" s="468">
        <v>139822.99999999997</v>
      </c>
      <c r="W407" s="468">
        <v>27964</v>
      </c>
      <c r="X407" s="465">
        <v>0</v>
      </c>
      <c r="Y407" s="469" t="s">
        <v>2407</v>
      </c>
      <c r="Z407" s="470">
        <v>18.559999999999999</v>
      </c>
      <c r="AA407" s="469" t="s">
        <v>1397</v>
      </c>
      <c r="AB407" s="465">
        <v>8.9999999999999993E-3</v>
      </c>
      <c r="AC407" s="466">
        <v>0.7</v>
      </c>
      <c r="AD407" s="466">
        <v>0.7</v>
      </c>
      <c r="AE407" s="466">
        <v>0.7</v>
      </c>
      <c r="AF407" s="467" t="s">
        <v>1398</v>
      </c>
      <c r="AG407" s="465">
        <v>457</v>
      </c>
      <c r="AH407" s="465">
        <v>457</v>
      </c>
      <c r="AI407" s="465">
        <v>457</v>
      </c>
      <c r="AJ407" s="465">
        <v>30</v>
      </c>
      <c r="AK407" s="469" t="s">
        <v>1399</v>
      </c>
      <c r="AL407" s="466">
        <v>1</v>
      </c>
      <c r="AM407" s="466">
        <v>0</v>
      </c>
      <c r="AN407" s="469" t="s">
        <v>1400</v>
      </c>
      <c r="AO407" s="466"/>
      <c r="AP407" s="466"/>
      <c r="AQ407" s="466"/>
      <c r="AR407" s="466"/>
      <c r="AS407" s="466"/>
      <c r="AT407" s="466"/>
      <c r="AU407" s="466"/>
      <c r="AV407" s="466"/>
      <c r="AW407" s="466"/>
      <c r="AX407" s="466"/>
      <c r="AY407" s="466"/>
      <c r="AZ407" s="466"/>
      <c r="BA407" s="466"/>
      <c r="BB407" s="466"/>
      <c r="BC407" s="466"/>
      <c r="BD407" s="466"/>
      <c r="BE407" s="466"/>
      <c r="BF407" s="466"/>
      <c r="BG407" s="466"/>
      <c r="BH407" s="466"/>
      <c r="BI407" s="466"/>
      <c r="BJ407" s="466"/>
      <c r="BK407" s="466"/>
      <c r="BL407" s="466"/>
      <c r="BM407" s="466"/>
      <c r="BN407" s="466"/>
      <c r="BO407" s="466"/>
      <c r="BP407" s="466"/>
      <c r="BQ407" s="466"/>
      <c r="BR407" s="466"/>
      <c r="BS407" s="466"/>
      <c r="BT407" s="466"/>
      <c r="BU407" s="466"/>
      <c r="BV407" s="466"/>
      <c r="BW407" s="466"/>
      <c r="BX407" s="466"/>
      <c r="BY407" s="466"/>
      <c r="BZ407" s="466"/>
      <c r="CA407" s="466"/>
      <c r="CB407" s="466"/>
      <c r="CC407" s="466"/>
      <c r="CD407" s="466"/>
      <c r="CE407" s="466"/>
      <c r="CF407" s="466"/>
      <c r="CG407" s="466"/>
      <c r="CH407" s="466"/>
      <c r="CI407" s="466"/>
      <c r="CJ407" s="466"/>
      <c r="CK407" s="466"/>
      <c r="CL407" s="466"/>
      <c r="CM407" s="466"/>
      <c r="CN407" s="466"/>
      <c r="CO407" s="466"/>
      <c r="CP407" s="466"/>
      <c r="CQ407" s="466"/>
      <c r="CR407" s="466"/>
      <c r="CS407" s="466"/>
      <c r="CT407" s="466"/>
      <c r="CU407" s="466"/>
      <c r="CV407" s="466"/>
      <c r="CW407" s="466"/>
      <c r="CX407" s="466"/>
      <c r="CY407" s="466"/>
      <c r="CZ407" s="466"/>
      <c r="DA407" s="466"/>
      <c r="DB407" s="466"/>
      <c r="DC407" s="466"/>
      <c r="DD407" s="466"/>
      <c r="DE407" s="466"/>
      <c r="DF407" s="466"/>
      <c r="DG407" s="466"/>
      <c r="DH407" s="466"/>
      <c r="DI407" s="466"/>
      <c r="DJ407" s="466"/>
      <c r="DK407" s="466"/>
      <c r="DL407" s="466"/>
      <c r="DM407" s="466"/>
      <c r="DN407" s="466"/>
      <c r="DO407" s="466"/>
      <c r="DP407" s="466"/>
      <c r="DQ407" s="466"/>
      <c r="DR407" s="466"/>
      <c r="DS407" s="466"/>
      <c r="DT407" s="466"/>
      <c r="DU407" s="466"/>
      <c r="DV407" s="466"/>
      <c r="DW407" s="471"/>
      <c r="DX407" s="466"/>
      <c r="DY407" s="466"/>
      <c r="DZ407" s="466"/>
      <c r="EA407" s="466"/>
      <c r="EB407" s="466"/>
      <c r="EC407" s="466"/>
      <c r="ED407" s="466"/>
      <c r="EE407" s="466"/>
      <c r="EF407" s="466"/>
      <c r="EG407" s="466"/>
      <c r="EH407" s="466"/>
      <c r="EI407" s="466"/>
      <c r="EJ407" s="466"/>
      <c r="EK407" s="465"/>
      <c r="EL407" s="465"/>
      <c r="EM407" s="465"/>
      <c r="EN407" s="465"/>
      <c r="EO407" s="466"/>
      <c r="EP407" s="466"/>
      <c r="EQ407" s="466"/>
      <c r="ER407" s="465"/>
      <c r="ES407" s="465"/>
      <c r="ET407" s="465"/>
      <c r="EU407" s="465"/>
      <c r="EV407" s="465"/>
      <c r="EW407" s="467"/>
      <c r="EX407" s="467" t="s">
        <v>1401</v>
      </c>
      <c r="EY407" s="467">
        <v>0</v>
      </c>
      <c r="EZ407" s="467">
        <v>0</v>
      </c>
      <c r="FA407" s="467">
        <v>0</v>
      </c>
      <c r="FB407" s="469" t="s">
        <v>1402</v>
      </c>
      <c r="FC407" s="467">
        <v>62.117280000000001</v>
      </c>
      <c r="FD407" s="469" t="s">
        <v>2408</v>
      </c>
      <c r="FE407" s="467">
        <v>1589.991</v>
      </c>
      <c r="FF407" s="469" t="s">
        <v>1404</v>
      </c>
      <c r="FG407" s="467">
        <v>0</v>
      </c>
      <c r="FH407" s="469" t="s">
        <v>1405</v>
      </c>
      <c r="FI407" s="467">
        <v>0</v>
      </c>
      <c r="FJ407" s="469" t="s">
        <v>1405</v>
      </c>
      <c r="FK407" s="467">
        <v>0</v>
      </c>
      <c r="FL407" s="472">
        <v>0</v>
      </c>
      <c r="FM407" s="473">
        <v>0</v>
      </c>
      <c r="FN407" s="473">
        <v>0</v>
      </c>
      <c r="FO407" s="473">
        <v>0</v>
      </c>
      <c r="FP407" s="473">
        <v>0</v>
      </c>
      <c r="FQ407" s="473">
        <v>0</v>
      </c>
      <c r="FR407" s="473">
        <v>0</v>
      </c>
      <c r="FS407" s="473">
        <v>0</v>
      </c>
      <c r="FT407" s="473">
        <v>0</v>
      </c>
      <c r="FU407" s="473">
        <v>0</v>
      </c>
      <c r="FV407" s="473">
        <v>0</v>
      </c>
      <c r="FW407" s="473">
        <v>0</v>
      </c>
      <c r="FX407" s="473">
        <v>0</v>
      </c>
      <c r="FY407" s="473">
        <v>0</v>
      </c>
      <c r="FZ407" s="473">
        <v>0</v>
      </c>
      <c r="GA407" s="473">
        <v>0</v>
      </c>
      <c r="GB407" s="473">
        <v>0</v>
      </c>
      <c r="GC407" s="473">
        <v>0</v>
      </c>
      <c r="GD407" s="473">
        <v>0</v>
      </c>
      <c r="GE407" s="473">
        <v>0</v>
      </c>
      <c r="GF407" s="473">
        <v>0</v>
      </c>
      <c r="GG407" s="473">
        <v>0</v>
      </c>
      <c r="GH407" s="473">
        <v>0</v>
      </c>
      <c r="GI407" s="473">
        <v>0</v>
      </c>
      <c r="GJ407" s="473">
        <v>0</v>
      </c>
      <c r="GK407" s="473">
        <v>0</v>
      </c>
      <c r="GL407" s="473">
        <v>0</v>
      </c>
      <c r="GM407" s="473">
        <v>0</v>
      </c>
      <c r="GN407" s="473">
        <v>0</v>
      </c>
      <c r="GO407" s="473">
        <v>0</v>
      </c>
      <c r="GP407" s="473">
        <v>0</v>
      </c>
      <c r="GQ407" s="473">
        <v>0</v>
      </c>
      <c r="GR407" s="473">
        <v>0</v>
      </c>
      <c r="GS407" s="473">
        <v>0</v>
      </c>
      <c r="GT407" s="473">
        <v>0</v>
      </c>
      <c r="GU407" s="473">
        <v>0</v>
      </c>
      <c r="GV407" s="473">
        <v>0</v>
      </c>
      <c r="GW407" s="473">
        <v>0</v>
      </c>
      <c r="GX407" s="473">
        <v>0</v>
      </c>
      <c r="GY407" s="473">
        <v>0</v>
      </c>
      <c r="GZ407" s="473">
        <v>0</v>
      </c>
      <c r="HA407" s="473">
        <v>0</v>
      </c>
      <c r="HB407" s="473">
        <v>0</v>
      </c>
      <c r="HC407" s="473">
        <v>0</v>
      </c>
      <c r="HD407" s="473">
        <v>0</v>
      </c>
      <c r="HE407" s="473">
        <v>0</v>
      </c>
      <c r="HF407" s="473">
        <v>0</v>
      </c>
      <c r="HG407" s="473">
        <v>0</v>
      </c>
      <c r="HH407" s="473">
        <v>0</v>
      </c>
      <c r="HI407" s="473">
        <v>0</v>
      </c>
      <c r="HJ407" s="473">
        <v>0</v>
      </c>
      <c r="HK407" s="473">
        <v>0</v>
      </c>
      <c r="HL407" s="473">
        <v>0</v>
      </c>
      <c r="HM407" s="473">
        <v>0</v>
      </c>
      <c r="HN407" s="473">
        <v>0</v>
      </c>
      <c r="HO407" s="473">
        <v>0</v>
      </c>
      <c r="HP407" s="473">
        <v>0</v>
      </c>
      <c r="HQ407" s="473">
        <v>0</v>
      </c>
      <c r="HR407" s="473">
        <v>0</v>
      </c>
      <c r="HS407" s="473">
        <v>0</v>
      </c>
      <c r="HT407" s="473">
        <v>0</v>
      </c>
      <c r="HU407" s="473">
        <v>0</v>
      </c>
      <c r="HV407" s="473">
        <v>0</v>
      </c>
      <c r="HW407" s="473">
        <v>0</v>
      </c>
      <c r="HX407" s="473">
        <v>0</v>
      </c>
      <c r="HY407" s="473">
        <v>0</v>
      </c>
      <c r="HZ407" s="473">
        <v>0</v>
      </c>
      <c r="IA407" s="473">
        <v>0</v>
      </c>
      <c r="IB407" s="473">
        <v>0</v>
      </c>
      <c r="IC407" s="473">
        <v>0</v>
      </c>
      <c r="ID407" s="473">
        <v>0</v>
      </c>
      <c r="IE407" s="473">
        <v>0</v>
      </c>
      <c r="IF407" s="473">
        <v>0</v>
      </c>
      <c r="IG407" s="473">
        <v>0</v>
      </c>
      <c r="IH407" s="473">
        <v>0</v>
      </c>
      <c r="II407" s="473">
        <v>0</v>
      </c>
      <c r="IJ407" s="473">
        <v>0</v>
      </c>
      <c r="IK407" s="473">
        <v>0</v>
      </c>
      <c r="IL407" s="473">
        <v>0</v>
      </c>
      <c r="IM407" s="473">
        <v>0</v>
      </c>
      <c r="IN407" s="473">
        <v>0</v>
      </c>
      <c r="IO407" s="473">
        <v>0</v>
      </c>
      <c r="IP407" s="473">
        <v>0</v>
      </c>
      <c r="IQ407" s="473">
        <v>0</v>
      </c>
      <c r="IR407" s="473">
        <v>0</v>
      </c>
      <c r="IS407" s="473">
        <v>0</v>
      </c>
      <c r="IT407" s="473">
        <v>0</v>
      </c>
      <c r="IU407" s="473">
        <v>0</v>
      </c>
      <c r="IV407" s="473">
        <v>0</v>
      </c>
      <c r="IW407" s="473">
        <v>0</v>
      </c>
      <c r="IX407" s="473">
        <v>0</v>
      </c>
      <c r="IY407" s="473">
        <v>0</v>
      </c>
      <c r="IZ407" s="473">
        <v>0</v>
      </c>
      <c r="JA407" s="473">
        <v>0</v>
      </c>
      <c r="JB407" s="473">
        <v>0</v>
      </c>
      <c r="JC407" s="473">
        <v>0</v>
      </c>
      <c r="JD407" s="473">
        <v>0</v>
      </c>
      <c r="JE407" s="473">
        <v>0</v>
      </c>
      <c r="JF407" s="473">
        <v>0</v>
      </c>
      <c r="JG407" s="473">
        <v>0</v>
      </c>
      <c r="JH407" s="473">
        <v>0</v>
      </c>
      <c r="JI407" s="467" t="s">
        <v>1416</v>
      </c>
      <c r="JJ407" s="467" t="s">
        <v>1416</v>
      </c>
      <c r="JK407" s="395"/>
      <c r="JL407" s="395"/>
      <c r="JM407" s="395"/>
      <c r="JN407" s="395"/>
      <c r="JO407" s="395"/>
      <c r="JP407" s="395"/>
      <c r="JQ407" s="395"/>
      <c r="JR407" s="395"/>
      <c r="JS407" s="395"/>
      <c r="JT407" s="395"/>
      <c r="JU407" s="395"/>
      <c r="JV407" s="395"/>
      <c r="JW407" s="395"/>
      <c r="JX407" s="395"/>
      <c r="JY407" s="395"/>
      <c r="JZ407" s="395"/>
      <c r="KA407" s="395"/>
      <c r="KB407" s="395"/>
      <c r="KC407" s="395"/>
      <c r="KD407" s="395"/>
      <c r="KE407" s="395"/>
      <c r="KF407" s="395"/>
      <c r="KG407" s="395"/>
      <c r="KH407" s="395"/>
      <c r="KI407" s="395"/>
      <c r="KJ407" s="395"/>
      <c r="KK407" s="395"/>
      <c r="KL407" s="395"/>
      <c r="KM407" s="395"/>
      <c r="KN407" s="395"/>
      <c r="KO407" s="395"/>
      <c r="KP407" s="395"/>
      <c r="KQ407" s="395"/>
      <c r="KR407" s="395"/>
      <c r="KS407" s="395"/>
      <c r="KT407" s="395"/>
      <c r="KU407" s="395"/>
      <c r="KV407" s="395"/>
      <c r="KW407" s="395"/>
      <c r="KX407" s="395"/>
      <c r="KY407" s="395"/>
      <c r="KZ407" s="395"/>
      <c r="LA407" s="395"/>
      <c r="LB407" s="395"/>
      <c r="LC407" s="395"/>
      <c r="LD407" s="395"/>
      <c r="LE407" s="395"/>
      <c r="LF407" s="395"/>
      <c r="LG407" s="395"/>
      <c r="LH407" s="395"/>
      <c r="LI407" s="395"/>
      <c r="LJ407" s="395"/>
      <c r="LK407" s="395"/>
      <c r="LL407" s="395"/>
      <c r="LM407" s="395"/>
      <c r="LN407" s="395"/>
      <c r="LO407" s="395"/>
      <c r="LP407" s="395"/>
      <c r="LQ407" s="395"/>
      <c r="LR407" s="395"/>
      <c r="LS407" s="395"/>
      <c r="LT407" s="395"/>
      <c r="LU407" s="395"/>
      <c r="LV407" s="395"/>
      <c r="LW407" s="395"/>
      <c r="LX407" s="395"/>
      <c r="LY407" s="395"/>
      <c r="LZ407" s="395"/>
      <c r="MA407" s="395"/>
      <c r="MB407" s="395"/>
      <c r="MC407" s="395"/>
      <c r="MD407" s="395"/>
      <c r="ME407" s="395"/>
      <c r="MF407" s="395"/>
      <c r="MG407" s="395"/>
      <c r="MH407" s="395"/>
      <c r="MI407" s="395"/>
      <c r="MJ407" s="395"/>
      <c r="MK407" s="395"/>
      <c r="ML407" s="395"/>
      <c r="MM407" s="395"/>
      <c r="MN407" s="395"/>
      <c r="MO407" s="395"/>
      <c r="MP407" s="395"/>
      <c r="MQ407" s="395"/>
      <c r="MR407" s="395"/>
      <c r="MS407" s="395"/>
      <c r="MT407" s="395"/>
      <c r="MU407" s="395"/>
      <c r="MV407" s="395"/>
      <c r="MW407" s="395"/>
      <c r="MX407" s="395"/>
      <c r="MY407" s="395"/>
      <c r="MZ407" s="395"/>
      <c r="NA407" s="395"/>
      <c r="NB407" s="395"/>
      <c r="NC407" s="395"/>
      <c r="ND407" s="395"/>
      <c r="NE407" s="395"/>
      <c r="NF407" s="395"/>
      <c r="NG407" s="489"/>
      <c r="NH407" s="475">
        <v>2.4488436595066014</v>
      </c>
      <c r="NI407" s="475">
        <v>20.379276934413934</v>
      </c>
      <c r="NJ407" s="475">
        <v>2.3784469470476135</v>
      </c>
      <c r="NK407" s="475">
        <v>4637.074943999999</v>
      </c>
      <c r="NL407" s="475">
        <v>15.437348804767224</v>
      </c>
      <c r="NM407" s="475">
        <v>0.13982299999999998</v>
      </c>
      <c r="NN407" s="475">
        <v>0.40198999999999996</v>
      </c>
      <c r="NO407" s="475">
        <v>4.0781999999999999E-2</v>
      </c>
      <c r="NP407" s="475">
        <v>2.6606518993188912E-2</v>
      </c>
      <c r="NQ407" s="475">
        <v>0.34947549616793883</v>
      </c>
      <c r="NR407" s="475">
        <v>1.1404879269676496</v>
      </c>
      <c r="NS407" s="475">
        <v>0</v>
      </c>
      <c r="NT407" s="475">
        <v>10.637909856607379</v>
      </c>
      <c r="NU407" s="475">
        <v>0.39112688718040239</v>
      </c>
      <c r="NV407" s="475">
        <v>0</v>
      </c>
      <c r="NW407" s="475">
        <v>0.62675654086974819</v>
      </c>
      <c r="NX407" s="475">
        <v>0</v>
      </c>
      <c r="NY407" s="475">
        <v>0</v>
      </c>
      <c r="NZ407" s="475">
        <v>1.6557840589877295</v>
      </c>
      <c r="OA407" s="475">
        <v>2.0339494949499735E-2</v>
      </c>
      <c r="OB407" s="475">
        <v>0.25</v>
      </c>
      <c r="OC407" s="475">
        <v>1.0342250679072915</v>
      </c>
      <c r="OD407" s="475">
        <v>1.0279929657931674E-16</v>
      </c>
      <c r="OE407" s="475">
        <v>8.2806724569319443E-16</v>
      </c>
      <c r="OF407" s="475">
        <v>0.11999999880790704</v>
      </c>
      <c r="OG407" s="475">
        <v>8.7739357352256783E-2</v>
      </c>
      <c r="OH407" s="475">
        <v>0.393821396086035</v>
      </c>
      <c r="OI407" s="475">
        <v>0.12</v>
      </c>
      <c r="OJ407" s="475">
        <v>4.5700000000000005E-2</v>
      </c>
      <c r="OK407" s="475">
        <v>5.9992500000000004E-2</v>
      </c>
      <c r="OL407" s="475">
        <v>0.88614952612179287</v>
      </c>
      <c r="OM407" s="475" t="s">
        <v>1395</v>
      </c>
      <c r="ON407" s="475">
        <v>1</v>
      </c>
      <c r="OO407" s="475">
        <v>396</v>
      </c>
      <c r="OP407" s="490"/>
      <c r="OQ407" s="491" t="s">
        <v>1395</v>
      </c>
      <c r="OR407" s="478" t="s">
        <v>1395</v>
      </c>
      <c r="OS407" s="479">
        <v>610558.99999999988</v>
      </c>
      <c r="OT407" s="479">
        <v>2028</v>
      </c>
      <c r="OU407" s="479" t="s">
        <v>1395</v>
      </c>
      <c r="OV407" s="479" t="s">
        <v>1395</v>
      </c>
      <c r="OW407" s="479">
        <v>0</v>
      </c>
      <c r="OX407" s="479">
        <v>1</v>
      </c>
      <c r="OY407" s="480">
        <v>1</v>
      </c>
      <c r="OZ407" s="480">
        <v>0.87190261452774309</v>
      </c>
      <c r="PA407" s="481"/>
      <c r="PB407" s="482">
        <v>2.4488436595066014</v>
      </c>
      <c r="PC407" s="483"/>
      <c r="PD407" s="478">
        <v>296.85311282328234</v>
      </c>
      <c r="PE407" s="479">
        <v>4.219300534866014E-13</v>
      </c>
      <c r="PF407" s="479">
        <v>526.97488095186213</v>
      </c>
      <c r="PG407" s="480">
        <v>2.4488436595066014</v>
      </c>
      <c r="PH407" s="483"/>
      <c r="PI407" s="478">
        <v>2.4488436595066014</v>
      </c>
      <c r="PJ407" s="479">
        <v>203750</v>
      </c>
      <c r="PK407" s="479">
        <v>575</v>
      </c>
      <c r="PL407" s="479">
        <v>4.8763127108651716E-2</v>
      </c>
      <c r="PM407" s="484">
        <v>36</v>
      </c>
      <c r="PN407" s="479">
        <v>2916</v>
      </c>
      <c r="PO407" s="485">
        <v>2025</v>
      </c>
      <c r="PP407" s="479">
        <v>33</v>
      </c>
      <c r="PQ407" s="479">
        <v>0</v>
      </c>
      <c r="PR407" s="486" t="s">
        <v>2415</v>
      </c>
      <c r="PS407" s="486" t="s">
        <v>1595</v>
      </c>
      <c r="PT407" s="479">
        <v>1</v>
      </c>
      <c r="PU407" s="487" t="s">
        <v>2414</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row>
    <row r="408" spans="1:457" x14ac:dyDescent="0.35">
      <c r="A408" s="459" t="s">
        <v>2416</v>
      </c>
      <c r="B408" s="460">
        <v>2.4976067866152531</v>
      </c>
      <c r="C408" s="488">
        <f>NPV(About!A$94,'H2 Data'!AE$2:BH$2)/30*AB408+B408</f>
        <v>3.817710844243853</v>
      </c>
      <c r="D408" s="462" t="s">
        <v>1592</v>
      </c>
      <c r="E408" s="463" t="s">
        <v>2416</v>
      </c>
      <c r="F408" s="463" t="s">
        <v>1391</v>
      </c>
      <c r="G408" s="463" t="s">
        <v>1593</v>
      </c>
      <c r="H408" s="463" t="s">
        <v>2406</v>
      </c>
      <c r="I408" s="463" t="s">
        <v>1595</v>
      </c>
      <c r="J408" s="464">
        <v>2029</v>
      </c>
      <c r="K408" s="465">
        <v>575</v>
      </c>
      <c r="L408" s="466">
        <v>0.95</v>
      </c>
      <c r="M408" s="466">
        <v>2.3300000000000001E-2</v>
      </c>
      <c r="N408" s="466">
        <v>0.25</v>
      </c>
      <c r="O408" s="471">
        <v>0.12</v>
      </c>
      <c r="P408" s="465">
        <v>1</v>
      </c>
      <c r="Q408" s="465">
        <v>2</v>
      </c>
      <c r="R408" s="465">
        <v>30</v>
      </c>
      <c r="S408" s="467" t="s">
        <v>1395</v>
      </c>
      <c r="T408" s="468">
        <v>41614</v>
      </c>
      <c r="U408" s="468">
        <v>410191</v>
      </c>
      <c r="V408" s="468">
        <v>142675</v>
      </c>
      <c r="W408" s="468">
        <v>28534</v>
      </c>
      <c r="X408" s="465">
        <v>0</v>
      </c>
      <c r="Y408" s="469" t="s">
        <v>2407</v>
      </c>
      <c r="Z408" s="470">
        <v>18.559999999999999</v>
      </c>
      <c r="AA408" s="469" t="s">
        <v>1397</v>
      </c>
      <c r="AB408" s="465">
        <v>8.9999999999999993E-3</v>
      </c>
      <c r="AC408" s="466">
        <v>0.7</v>
      </c>
      <c r="AD408" s="466">
        <v>0.7</v>
      </c>
      <c r="AE408" s="466">
        <v>0.7</v>
      </c>
      <c r="AF408" s="467" t="s">
        <v>1398</v>
      </c>
      <c r="AG408" s="465">
        <v>455</v>
      </c>
      <c r="AH408" s="465">
        <v>455</v>
      </c>
      <c r="AI408" s="465">
        <v>455</v>
      </c>
      <c r="AJ408" s="465">
        <v>30</v>
      </c>
      <c r="AK408" s="469" t="s">
        <v>1399</v>
      </c>
      <c r="AL408" s="466">
        <v>1</v>
      </c>
      <c r="AM408" s="466">
        <v>0</v>
      </c>
      <c r="AN408" s="469" t="s">
        <v>1400</v>
      </c>
      <c r="AO408" s="466"/>
      <c r="AP408" s="466"/>
      <c r="AQ408" s="466"/>
      <c r="AR408" s="466"/>
      <c r="AS408" s="466"/>
      <c r="AT408" s="466"/>
      <c r="AU408" s="466"/>
      <c r="AV408" s="466"/>
      <c r="AW408" s="466"/>
      <c r="AX408" s="466"/>
      <c r="AY408" s="466"/>
      <c r="AZ408" s="466"/>
      <c r="BA408" s="466"/>
      <c r="BB408" s="466"/>
      <c r="BC408" s="466"/>
      <c r="BD408" s="466"/>
      <c r="BE408" s="466"/>
      <c r="BF408" s="466"/>
      <c r="BG408" s="466"/>
      <c r="BH408" s="466"/>
      <c r="BI408" s="466"/>
      <c r="BJ408" s="466"/>
      <c r="BK408" s="466"/>
      <c r="BL408" s="466"/>
      <c r="BM408" s="466"/>
      <c r="BN408" s="466"/>
      <c r="BO408" s="466"/>
      <c r="BP408" s="466"/>
      <c r="BQ408" s="466"/>
      <c r="BR408" s="466"/>
      <c r="BS408" s="466"/>
      <c r="BT408" s="466"/>
      <c r="BU408" s="466"/>
      <c r="BV408" s="466"/>
      <c r="BW408" s="466"/>
      <c r="BX408" s="466"/>
      <c r="BY408" s="466"/>
      <c r="BZ408" s="466"/>
      <c r="CA408" s="466"/>
      <c r="CB408" s="466"/>
      <c r="CC408" s="466"/>
      <c r="CD408" s="466"/>
      <c r="CE408" s="466"/>
      <c r="CF408" s="466"/>
      <c r="CG408" s="466"/>
      <c r="CH408" s="466"/>
      <c r="CI408" s="466"/>
      <c r="CJ408" s="466"/>
      <c r="CK408" s="466"/>
      <c r="CL408" s="466"/>
      <c r="CM408" s="466"/>
      <c r="CN408" s="466"/>
      <c r="CO408" s="466"/>
      <c r="CP408" s="466"/>
      <c r="CQ408" s="466"/>
      <c r="CR408" s="466"/>
      <c r="CS408" s="466"/>
      <c r="CT408" s="466"/>
      <c r="CU408" s="466"/>
      <c r="CV408" s="466"/>
      <c r="CW408" s="466"/>
      <c r="CX408" s="466"/>
      <c r="CY408" s="466"/>
      <c r="CZ408" s="466"/>
      <c r="DA408" s="466"/>
      <c r="DB408" s="466"/>
      <c r="DC408" s="466"/>
      <c r="DD408" s="466"/>
      <c r="DE408" s="466"/>
      <c r="DF408" s="466"/>
      <c r="DG408" s="466"/>
      <c r="DH408" s="466"/>
      <c r="DI408" s="466"/>
      <c r="DJ408" s="466"/>
      <c r="DK408" s="466"/>
      <c r="DL408" s="466"/>
      <c r="DM408" s="466"/>
      <c r="DN408" s="466"/>
      <c r="DO408" s="466"/>
      <c r="DP408" s="466"/>
      <c r="DQ408" s="466"/>
      <c r="DR408" s="466"/>
      <c r="DS408" s="466"/>
      <c r="DT408" s="466"/>
      <c r="DU408" s="466"/>
      <c r="DV408" s="466"/>
      <c r="DW408" s="471"/>
      <c r="DX408" s="466"/>
      <c r="DY408" s="466"/>
      <c r="DZ408" s="466"/>
      <c r="EA408" s="466"/>
      <c r="EB408" s="466"/>
      <c r="EC408" s="466"/>
      <c r="ED408" s="466"/>
      <c r="EE408" s="466"/>
      <c r="EF408" s="466"/>
      <c r="EG408" s="466"/>
      <c r="EH408" s="466"/>
      <c r="EI408" s="466"/>
      <c r="EJ408" s="466"/>
      <c r="EK408" s="465"/>
      <c r="EL408" s="465"/>
      <c r="EM408" s="465"/>
      <c r="EN408" s="465"/>
      <c r="EO408" s="466"/>
      <c r="EP408" s="466"/>
      <c r="EQ408" s="466"/>
      <c r="ER408" s="465"/>
      <c r="ES408" s="465"/>
      <c r="ET408" s="465"/>
      <c r="EU408" s="465"/>
      <c r="EV408" s="465"/>
      <c r="EW408" s="467"/>
      <c r="EX408" s="467" t="s">
        <v>1401</v>
      </c>
      <c r="EY408" s="467">
        <v>0</v>
      </c>
      <c r="EZ408" s="467">
        <v>0</v>
      </c>
      <c r="FA408" s="467">
        <v>0</v>
      </c>
      <c r="FB408" s="469" t="s">
        <v>1402</v>
      </c>
      <c r="FC408" s="467">
        <v>62.117280000000001</v>
      </c>
      <c r="FD408" s="469" t="s">
        <v>2408</v>
      </c>
      <c r="FE408" s="467">
        <v>1589.991</v>
      </c>
      <c r="FF408" s="469" t="s">
        <v>1404</v>
      </c>
      <c r="FG408" s="467">
        <v>0</v>
      </c>
      <c r="FH408" s="469" t="s">
        <v>1405</v>
      </c>
      <c r="FI408" s="467">
        <v>0</v>
      </c>
      <c r="FJ408" s="469" t="s">
        <v>1405</v>
      </c>
      <c r="FK408" s="467">
        <v>0</v>
      </c>
      <c r="FL408" s="472">
        <v>0</v>
      </c>
      <c r="FM408" s="473">
        <v>0</v>
      </c>
      <c r="FN408" s="473">
        <v>0</v>
      </c>
      <c r="FO408" s="473">
        <v>0</v>
      </c>
      <c r="FP408" s="473">
        <v>0</v>
      </c>
      <c r="FQ408" s="473">
        <v>0</v>
      </c>
      <c r="FR408" s="473">
        <v>0</v>
      </c>
      <c r="FS408" s="473">
        <v>0</v>
      </c>
      <c r="FT408" s="473">
        <v>0</v>
      </c>
      <c r="FU408" s="473">
        <v>0</v>
      </c>
      <c r="FV408" s="473">
        <v>0</v>
      </c>
      <c r="FW408" s="473">
        <v>0</v>
      </c>
      <c r="FX408" s="473">
        <v>0</v>
      </c>
      <c r="FY408" s="473">
        <v>0</v>
      </c>
      <c r="FZ408" s="473">
        <v>0</v>
      </c>
      <c r="GA408" s="473">
        <v>0</v>
      </c>
      <c r="GB408" s="473">
        <v>0</v>
      </c>
      <c r="GC408" s="473">
        <v>0</v>
      </c>
      <c r="GD408" s="473">
        <v>0</v>
      </c>
      <c r="GE408" s="473">
        <v>0</v>
      </c>
      <c r="GF408" s="473">
        <v>0</v>
      </c>
      <c r="GG408" s="473">
        <v>0</v>
      </c>
      <c r="GH408" s="473">
        <v>0</v>
      </c>
      <c r="GI408" s="473">
        <v>0</v>
      </c>
      <c r="GJ408" s="473">
        <v>0</v>
      </c>
      <c r="GK408" s="473">
        <v>0</v>
      </c>
      <c r="GL408" s="473">
        <v>0</v>
      </c>
      <c r="GM408" s="473">
        <v>0</v>
      </c>
      <c r="GN408" s="473">
        <v>0</v>
      </c>
      <c r="GO408" s="473">
        <v>0</v>
      </c>
      <c r="GP408" s="473">
        <v>0</v>
      </c>
      <c r="GQ408" s="473">
        <v>0</v>
      </c>
      <c r="GR408" s="473">
        <v>0</v>
      </c>
      <c r="GS408" s="473">
        <v>0</v>
      </c>
      <c r="GT408" s="473">
        <v>0</v>
      </c>
      <c r="GU408" s="473">
        <v>0</v>
      </c>
      <c r="GV408" s="473">
        <v>0</v>
      </c>
      <c r="GW408" s="473">
        <v>0</v>
      </c>
      <c r="GX408" s="473">
        <v>0</v>
      </c>
      <c r="GY408" s="473">
        <v>0</v>
      </c>
      <c r="GZ408" s="473">
        <v>0</v>
      </c>
      <c r="HA408" s="473">
        <v>0</v>
      </c>
      <c r="HB408" s="473">
        <v>0</v>
      </c>
      <c r="HC408" s="473">
        <v>0</v>
      </c>
      <c r="HD408" s="473">
        <v>0</v>
      </c>
      <c r="HE408" s="473">
        <v>0</v>
      </c>
      <c r="HF408" s="473">
        <v>0</v>
      </c>
      <c r="HG408" s="473">
        <v>0</v>
      </c>
      <c r="HH408" s="473">
        <v>0</v>
      </c>
      <c r="HI408" s="473">
        <v>0</v>
      </c>
      <c r="HJ408" s="473">
        <v>0</v>
      </c>
      <c r="HK408" s="473">
        <v>0</v>
      </c>
      <c r="HL408" s="473">
        <v>0</v>
      </c>
      <c r="HM408" s="473">
        <v>0</v>
      </c>
      <c r="HN408" s="473">
        <v>0</v>
      </c>
      <c r="HO408" s="473">
        <v>0</v>
      </c>
      <c r="HP408" s="473">
        <v>0</v>
      </c>
      <c r="HQ408" s="473">
        <v>0</v>
      </c>
      <c r="HR408" s="473">
        <v>0</v>
      </c>
      <c r="HS408" s="473">
        <v>0</v>
      </c>
      <c r="HT408" s="473">
        <v>0</v>
      </c>
      <c r="HU408" s="473">
        <v>0</v>
      </c>
      <c r="HV408" s="473">
        <v>0</v>
      </c>
      <c r="HW408" s="473">
        <v>0</v>
      </c>
      <c r="HX408" s="473">
        <v>0</v>
      </c>
      <c r="HY408" s="473">
        <v>0</v>
      </c>
      <c r="HZ408" s="473">
        <v>0</v>
      </c>
      <c r="IA408" s="473">
        <v>0</v>
      </c>
      <c r="IB408" s="473">
        <v>0</v>
      </c>
      <c r="IC408" s="473">
        <v>0</v>
      </c>
      <c r="ID408" s="473">
        <v>0</v>
      </c>
      <c r="IE408" s="473">
        <v>0</v>
      </c>
      <c r="IF408" s="473">
        <v>0</v>
      </c>
      <c r="IG408" s="473">
        <v>0</v>
      </c>
      <c r="IH408" s="473">
        <v>0</v>
      </c>
      <c r="II408" s="473">
        <v>0</v>
      </c>
      <c r="IJ408" s="473">
        <v>0</v>
      </c>
      <c r="IK408" s="473">
        <v>0</v>
      </c>
      <c r="IL408" s="473">
        <v>0</v>
      </c>
      <c r="IM408" s="473">
        <v>0</v>
      </c>
      <c r="IN408" s="473">
        <v>0</v>
      </c>
      <c r="IO408" s="473">
        <v>0</v>
      </c>
      <c r="IP408" s="473">
        <v>0</v>
      </c>
      <c r="IQ408" s="473">
        <v>0</v>
      </c>
      <c r="IR408" s="473">
        <v>0</v>
      </c>
      <c r="IS408" s="473">
        <v>0</v>
      </c>
      <c r="IT408" s="473">
        <v>0</v>
      </c>
      <c r="IU408" s="473">
        <v>0</v>
      </c>
      <c r="IV408" s="473">
        <v>0</v>
      </c>
      <c r="IW408" s="473">
        <v>0</v>
      </c>
      <c r="IX408" s="473">
        <v>0</v>
      </c>
      <c r="IY408" s="473">
        <v>0</v>
      </c>
      <c r="IZ408" s="473">
        <v>0</v>
      </c>
      <c r="JA408" s="473">
        <v>0</v>
      </c>
      <c r="JB408" s="473">
        <v>0</v>
      </c>
      <c r="JC408" s="473">
        <v>0</v>
      </c>
      <c r="JD408" s="473">
        <v>0</v>
      </c>
      <c r="JE408" s="473">
        <v>0</v>
      </c>
      <c r="JF408" s="473">
        <v>0</v>
      </c>
      <c r="JG408" s="473">
        <v>0</v>
      </c>
      <c r="JH408" s="473">
        <v>0</v>
      </c>
      <c r="JI408" s="467" t="s">
        <v>1416</v>
      </c>
      <c r="JJ408" s="467" t="s">
        <v>1416</v>
      </c>
      <c r="JK408" s="395"/>
      <c r="JL408" s="395"/>
      <c r="JM408" s="395"/>
      <c r="JN408" s="395"/>
      <c r="JO408" s="395"/>
      <c r="JP408" s="395"/>
      <c r="JQ408" s="395"/>
      <c r="JR408" s="395"/>
      <c r="JS408" s="395"/>
      <c r="JT408" s="395"/>
      <c r="JU408" s="395"/>
      <c r="JV408" s="395"/>
      <c r="JW408" s="395"/>
      <c r="JX408" s="395"/>
      <c r="JY408" s="395"/>
      <c r="JZ408" s="395"/>
      <c r="KA408" s="395"/>
      <c r="KB408" s="395"/>
      <c r="KC408" s="395"/>
      <c r="KD408" s="395"/>
      <c r="KE408" s="395"/>
      <c r="KF408" s="395"/>
      <c r="KG408" s="395"/>
      <c r="KH408" s="395"/>
      <c r="KI408" s="395"/>
      <c r="KJ408" s="395"/>
      <c r="KK408" s="395"/>
      <c r="KL408" s="395"/>
      <c r="KM408" s="395"/>
      <c r="KN408" s="395"/>
      <c r="KO408" s="395"/>
      <c r="KP408" s="395"/>
      <c r="KQ408" s="395"/>
      <c r="KR408" s="395"/>
      <c r="KS408" s="395"/>
      <c r="KT408" s="395"/>
      <c r="KU408" s="395"/>
      <c r="KV408" s="395"/>
      <c r="KW408" s="395"/>
      <c r="KX408" s="395"/>
      <c r="KY408" s="395"/>
      <c r="KZ408" s="395"/>
      <c r="LA408" s="395"/>
      <c r="LB408" s="395"/>
      <c r="LC408" s="395"/>
      <c r="LD408" s="395"/>
      <c r="LE408" s="395"/>
      <c r="LF408" s="395"/>
      <c r="LG408" s="395"/>
      <c r="LH408" s="395"/>
      <c r="LI408" s="395"/>
      <c r="LJ408" s="395"/>
      <c r="LK408" s="395"/>
      <c r="LL408" s="395"/>
      <c r="LM408" s="395"/>
      <c r="LN408" s="395"/>
      <c r="LO408" s="395"/>
      <c r="LP408" s="395"/>
      <c r="LQ408" s="395"/>
      <c r="LR408" s="395"/>
      <c r="LS408" s="395"/>
      <c r="LT408" s="395"/>
      <c r="LU408" s="395"/>
      <c r="LV408" s="395"/>
      <c r="LW408" s="395"/>
      <c r="LX408" s="395"/>
      <c r="LY408" s="395"/>
      <c r="LZ408" s="395"/>
      <c r="MA408" s="395"/>
      <c r="MB408" s="395"/>
      <c r="MC408" s="395"/>
      <c r="MD408" s="395"/>
      <c r="ME408" s="395"/>
      <c r="MF408" s="395"/>
      <c r="MG408" s="395"/>
      <c r="MH408" s="395"/>
      <c r="MI408" s="395"/>
      <c r="MJ408" s="395"/>
      <c r="MK408" s="395"/>
      <c r="ML408" s="395"/>
      <c r="MM408" s="395"/>
      <c r="MN408" s="395"/>
      <c r="MO408" s="395"/>
      <c r="MP408" s="395"/>
      <c r="MQ408" s="395"/>
      <c r="MR408" s="395"/>
      <c r="MS408" s="395"/>
      <c r="MT408" s="395"/>
      <c r="MU408" s="395"/>
      <c r="MV408" s="395"/>
      <c r="MW408" s="395"/>
      <c r="MX408" s="395"/>
      <c r="MY408" s="395"/>
      <c r="MZ408" s="395"/>
      <c r="NA408" s="395"/>
      <c r="NB408" s="395"/>
      <c r="NC408" s="395"/>
      <c r="ND408" s="395"/>
      <c r="NE408" s="395"/>
      <c r="NF408" s="395"/>
      <c r="NG408" s="489"/>
      <c r="NH408" s="475">
        <v>2.4976067866152531</v>
      </c>
      <c r="NI408" s="475">
        <v>20.785083678212136</v>
      </c>
      <c r="NJ408" s="475">
        <v>2.4172469937222485</v>
      </c>
      <c r="NK408" s="475">
        <v>4636.6517759999997</v>
      </c>
      <c r="NL408" s="475">
        <v>15.743993361587886</v>
      </c>
      <c r="NM408" s="475">
        <v>0.142675</v>
      </c>
      <c r="NN408" s="475">
        <v>0.41019099999999997</v>
      </c>
      <c r="NO408" s="475">
        <v>4.1613999999999998E-2</v>
      </c>
      <c r="NP408" s="475">
        <v>2.7028656394817614E-2</v>
      </c>
      <c r="NQ408" s="475">
        <v>0.35479555501136417</v>
      </c>
      <c r="NR408" s="475">
        <v>1.1637724508455645</v>
      </c>
      <c r="NS408" s="475">
        <v>0</v>
      </c>
      <c r="NT408" s="475">
        <v>10.808894976849503</v>
      </c>
      <c r="NU408" s="475">
        <v>0.39903758962342001</v>
      </c>
      <c r="NV408" s="475">
        <v>0</v>
      </c>
      <c r="NW408" s="475">
        <v>0.64862031291047639</v>
      </c>
      <c r="NX408" s="475">
        <v>0</v>
      </c>
      <c r="NY408" s="475">
        <v>0</v>
      </c>
      <c r="NZ408" s="475">
        <v>1.7203351635579212</v>
      </c>
      <c r="OA408" s="475">
        <v>2.0336464646413328E-2</v>
      </c>
      <c r="OB408" s="475">
        <v>0.25</v>
      </c>
      <c r="OC408" s="475">
        <v>1.075031861028396</v>
      </c>
      <c r="OD408" s="475">
        <v>1.6186490708314858E-16</v>
      </c>
      <c r="OE408" s="475">
        <v>1.3038516044641455E-15</v>
      </c>
      <c r="OF408" s="475">
        <v>0.11999999880790704</v>
      </c>
      <c r="OG408" s="475">
        <v>8.8600757718086273E-2</v>
      </c>
      <c r="OH408" s="475">
        <v>0.37394571018303752</v>
      </c>
      <c r="OI408" s="475">
        <v>0.12</v>
      </c>
      <c r="OJ408" s="475">
        <v>4.5499999999999999E-2</v>
      </c>
      <c r="OK408" s="475">
        <v>5.9887500000000003E-2</v>
      </c>
      <c r="OL408" s="475">
        <v>0.86860621963572837</v>
      </c>
      <c r="OM408" s="475" t="s">
        <v>1395</v>
      </c>
      <c r="ON408" s="475">
        <v>1</v>
      </c>
      <c r="OO408" s="475">
        <v>397</v>
      </c>
      <c r="OP408" s="490"/>
      <c r="OQ408" s="491" t="s">
        <v>1395</v>
      </c>
      <c r="OR408" s="478" t="s">
        <v>1395</v>
      </c>
      <c r="OS408" s="479">
        <v>623014</v>
      </c>
      <c r="OT408" s="479">
        <v>2029</v>
      </c>
      <c r="OU408" s="479" t="s">
        <v>1395</v>
      </c>
      <c r="OV408" s="479" t="s">
        <v>1395</v>
      </c>
      <c r="OW408" s="479">
        <v>0</v>
      </c>
      <c r="OX408" s="479">
        <v>1</v>
      </c>
      <c r="OY408" s="480">
        <v>1</v>
      </c>
      <c r="OZ408" s="480">
        <v>0.85454956143356553</v>
      </c>
      <c r="PA408" s="481"/>
      <c r="PB408" s="482">
        <v>2.4976067866152531</v>
      </c>
      <c r="PC408" s="483"/>
      <c r="PD408" s="478">
        <v>296.9121896332025</v>
      </c>
      <c r="PE408" s="479">
        <v>6.512068275437588E-13</v>
      </c>
      <c r="PF408" s="479">
        <v>536.92313245760613</v>
      </c>
      <c r="PG408" s="480">
        <v>2.4976067866152531</v>
      </c>
      <c r="PH408" s="483"/>
      <c r="PI408" s="478">
        <v>2.4976067866152531</v>
      </c>
      <c r="PJ408" s="479">
        <v>204325</v>
      </c>
      <c r="PK408" s="479">
        <v>575</v>
      </c>
      <c r="PL408" s="479">
        <v>2.6374847435551185E-2</v>
      </c>
      <c r="PM408" s="484">
        <v>36</v>
      </c>
      <c r="PN408" s="479">
        <v>2880</v>
      </c>
      <c r="PO408" s="485">
        <v>2026</v>
      </c>
      <c r="PP408" s="479">
        <v>33</v>
      </c>
      <c r="PQ408" s="479">
        <v>0</v>
      </c>
      <c r="PR408" s="486" t="s">
        <v>2417</v>
      </c>
      <c r="PS408" s="486" t="s">
        <v>1595</v>
      </c>
      <c r="PT408" s="479">
        <v>1</v>
      </c>
      <c r="PU408" s="487" t="s">
        <v>2416</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row>
    <row r="409" spans="1:457" x14ac:dyDescent="0.35">
      <c r="A409" s="459" t="s">
        <v>2418</v>
      </c>
      <c r="B409" s="460">
        <v>2.5239816340508043</v>
      </c>
      <c r="C409" s="488">
        <f>NPV(About!A$94,'H2 Data'!AE$2:BH$2)/30*AB409+B409</f>
        <v>3.8440856916794042</v>
      </c>
      <c r="D409" s="462" t="s">
        <v>1592</v>
      </c>
      <c r="E409" s="463" t="s">
        <v>2418</v>
      </c>
      <c r="F409" s="463" t="s">
        <v>1391</v>
      </c>
      <c r="G409" s="463" t="s">
        <v>1593</v>
      </c>
      <c r="H409" s="463" t="s">
        <v>2406</v>
      </c>
      <c r="I409" s="463" t="s">
        <v>1595</v>
      </c>
      <c r="J409" s="464">
        <v>2030</v>
      </c>
      <c r="K409" s="465">
        <v>575</v>
      </c>
      <c r="L409" s="466">
        <v>0.95</v>
      </c>
      <c r="M409" s="466">
        <v>2.3300000000000001E-2</v>
      </c>
      <c r="N409" s="466">
        <v>0.25</v>
      </c>
      <c r="O409" s="471">
        <v>0.12</v>
      </c>
      <c r="P409" s="465">
        <v>1</v>
      </c>
      <c r="Q409" s="465">
        <v>2</v>
      </c>
      <c r="R409" s="465">
        <v>30</v>
      </c>
      <c r="S409" s="467" t="s">
        <v>1395</v>
      </c>
      <c r="T409" s="468">
        <v>42457.999999999993</v>
      </c>
      <c r="U409" s="468">
        <v>418517.99999999994</v>
      </c>
      <c r="V409" s="468">
        <v>145570.99999999997</v>
      </c>
      <c r="W409" s="468">
        <v>29112.999999999996</v>
      </c>
      <c r="X409" s="465">
        <v>0</v>
      </c>
      <c r="Y409" s="469" t="s">
        <v>2407</v>
      </c>
      <c r="Z409" s="470">
        <v>18.559999999999999</v>
      </c>
      <c r="AA409" s="469" t="s">
        <v>1397</v>
      </c>
      <c r="AB409" s="465">
        <v>8.9999999999999993E-3</v>
      </c>
      <c r="AC409" s="466">
        <v>0.7</v>
      </c>
      <c r="AD409" s="466">
        <v>0.7</v>
      </c>
      <c r="AE409" s="466">
        <v>0.7</v>
      </c>
      <c r="AF409" s="467" t="s">
        <v>1398</v>
      </c>
      <c r="AG409" s="465">
        <v>453</v>
      </c>
      <c r="AH409" s="465">
        <v>453</v>
      </c>
      <c r="AI409" s="465">
        <v>453</v>
      </c>
      <c r="AJ409" s="465">
        <v>30</v>
      </c>
      <c r="AK409" s="469" t="s">
        <v>1399</v>
      </c>
      <c r="AL409" s="466">
        <v>1</v>
      </c>
      <c r="AM409" s="466">
        <v>0</v>
      </c>
      <c r="AN409" s="469" t="s">
        <v>1400</v>
      </c>
      <c r="AO409" s="466"/>
      <c r="AP409" s="466"/>
      <c r="AQ409" s="466"/>
      <c r="AR409" s="466"/>
      <c r="AS409" s="466"/>
      <c r="AT409" s="466"/>
      <c r="AU409" s="466"/>
      <c r="AV409" s="466"/>
      <c r="AW409" s="466"/>
      <c r="AX409" s="466"/>
      <c r="AY409" s="466"/>
      <c r="AZ409" s="466"/>
      <c r="BA409" s="466"/>
      <c r="BB409" s="466"/>
      <c r="BC409" s="466"/>
      <c r="BD409" s="466"/>
      <c r="BE409" s="466"/>
      <c r="BF409" s="466"/>
      <c r="BG409" s="466"/>
      <c r="BH409" s="466"/>
      <c r="BI409" s="466"/>
      <c r="BJ409" s="466"/>
      <c r="BK409" s="466"/>
      <c r="BL409" s="466"/>
      <c r="BM409" s="466"/>
      <c r="BN409" s="466"/>
      <c r="BO409" s="466"/>
      <c r="BP409" s="466"/>
      <c r="BQ409" s="466"/>
      <c r="BR409" s="466"/>
      <c r="BS409" s="466"/>
      <c r="BT409" s="466"/>
      <c r="BU409" s="466"/>
      <c r="BV409" s="466"/>
      <c r="BW409" s="466"/>
      <c r="BX409" s="466"/>
      <c r="BY409" s="466"/>
      <c r="BZ409" s="466"/>
      <c r="CA409" s="466"/>
      <c r="CB409" s="466"/>
      <c r="CC409" s="466"/>
      <c r="CD409" s="466"/>
      <c r="CE409" s="466"/>
      <c r="CF409" s="466"/>
      <c r="CG409" s="466"/>
      <c r="CH409" s="466"/>
      <c r="CI409" s="466"/>
      <c r="CJ409" s="466"/>
      <c r="CK409" s="466"/>
      <c r="CL409" s="466"/>
      <c r="CM409" s="466"/>
      <c r="CN409" s="466"/>
      <c r="CO409" s="466"/>
      <c r="CP409" s="466"/>
      <c r="CQ409" s="466"/>
      <c r="CR409" s="466"/>
      <c r="CS409" s="466"/>
      <c r="CT409" s="466"/>
      <c r="CU409" s="466"/>
      <c r="CV409" s="466"/>
      <c r="CW409" s="466"/>
      <c r="CX409" s="466"/>
      <c r="CY409" s="466"/>
      <c r="CZ409" s="466"/>
      <c r="DA409" s="466"/>
      <c r="DB409" s="466"/>
      <c r="DC409" s="466"/>
      <c r="DD409" s="466"/>
      <c r="DE409" s="466"/>
      <c r="DF409" s="466"/>
      <c r="DG409" s="466"/>
      <c r="DH409" s="466"/>
      <c r="DI409" s="466"/>
      <c r="DJ409" s="466"/>
      <c r="DK409" s="466"/>
      <c r="DL409" s="466"/>
      <c r="DM409" s="466"/>
      <c r="DN409" s="466"/>
      <c r="DO409" s="466"/>
      <c r="DP409" s="466"/>
      <c r="DQ409" s="466"/>
      <c r="DR409" s="466"/>
      <c r="DS409" s="466"/>
      <c r="DT409" s="466"/>
      <c r="DU409" s="466"/>
      <c r="DV409" s="466"/>
      <c r="DW409" s="471"/>
      <c r="DX409" s="466"/>
      <c r="DY409" s="466"/>
      <c r="DZ409" s="466"/>
      <c r="EA409" s="466"/>
      <c r="EB409" s="466"/>
      <c r="EC409" s="466"/>
      <c r="ED409" s="466"/>
      <c r="EE409" s="466"/>
      <c r="EF409" s="466"/>
      <c r="EG409" s="466"/>
      <c r="EH409" s="466"/>
      <c r="EI409" s="466"/>
      <c r="EJ409" s="466"/>
      <c r="EK409" s="465"/>
      <c r="EL409" s="465"/>
      <c r="EM409" s="465"/>
      <c r="EN409" s="465"/>
      <c r="EO409" s="466"/>
      <c r="EP409" s="466"/>
      <c r="EQ409" s="466"/>
      <c r="ER409" s="465"/>
      <c r="ES409" s="465"/>
      <c r="ET409" s="465"/>
      <c r="EU409" s="465"/>
      <c r="EV409" s="465"/>
      <c r="EW409" s="467"/>
      <c r="EX409" s="467" t="s">
        <v>1401</v>
      </c>
      <c r="EY409" s="467">
        <v>0</v>
      </c>
      <c r="EZ409" s="467">
        <v>0</v>
      </c>
      <c r="FA409" s="467">
        <v>0</v>
      </c>
      <c r="FB409" s="469" t="s">
        <v>1402</v>
      </c>
      <c r="FC409" s="467">
        <v>62.117280000000001</v>
      </c>
      <c r="FD409" s="469" t="s">
        <v>2408</v>
      </c>
      <c r="FE409" s="467">
        <v>1589.991</v>
      </c>
      <c r="FF409" s="469" t="s">
        <v>1404</v>
      </c>
      <c r="FG409" s="467">
        <v>0</v>
      </c>
      <c r="FH409" s="469" t="s">
        <v>1405</v>
      </c>
      <c r="FI409" s="467">
        <v>0</v>
      </c>
      <c r="FJ409" s="469" t="s">
        <v>1405</v>
      </c>
      <c r="FK409" s="467">
        <v>0</v>
      </c>
      <c r="FL409" s="472">
        <v>0</v>
      </c>
      <c r="FM409" s="473">
        <v>0</v>
      </c>
      <c r="FN409" s="473">
        <v>0</v>
      </c>
      <c r="FO409" s="473">
        <v>0</v>
      </c>
      <c r="FP409" s="473">
        <v>0</v>
      </c>
      <c r="FQ409" s="473">
        <v>0</v>
      </c>
      <c r="FR409" s="473">
        <v>0</v>
      </c>
      <c r="FS409" s="473">
        <v>0</v>
      </c>
      <c r="FT409" s="473">
        <v>0</v>
      </c>
      <c r="FU409" s="473">
        <v>0</v>
      </c>
      <c r="FV409" s="473">
        <v>0</v>
      </c>
      <c r="FW409" s="473">
        <v>0</v>
      </c>
      <c r="FX409" s="473">
        <v>0</v>
      </c>
      <c r="FY409" s="473">
        <v>0</v>
      </c>
      <c r="FZ409" s="473">
        <v>0</v>
      </c>
      <c r="GA409" s="473">
        <v>0</v>
      </c>
      <c r="GB409" s="473">
        <v>0</v>
      </c>
      <c r="GC409" s="473">
        <v>0</v>
      </c>
      <c r="GD409" s="473">
        <v>0</v>
      </c>
      <c r="GE409" s="473">
        <v>0</v>
      </c>
      <c r="GF409" s="473">
        <v>0</v>
      </c>
      <c r="GG409" s="473">
        <v>0</v>
      </c>
      <c r="GH409" s="473">
        <v>0</v>
      </c>
      <c r="GI409" s="473">
        <v>0</v>
      </c>
      <c r="GJ409" s="473">
        <v>0</v>
      </c>
      <c r="GK409" s="473">
        <v>0</v>
      </c>
      <c r="GL409" s="473">
        <v>0</v>
      </c>
      <c r="GM409" s="473">
        <v>0</v>
      </c>
      <c r="GN409" s="473">
        <v>0</v>
      </c>
      <c r="GO409" s="473">
        <v>0</v>
      </c>
      <c r="GP409" s="473">
        <v>0</v>
      </c>
      <c r="GQ409" s="473">
        <v>0</v>
      </c>
      <c r="GR409" s="473">
        <v>0</v>
      </c>
      <c r="GS409" s="473">
        <v>0</v>
      </c>
      <c r="GT409" s="473">
        <v>0</v>
      </c>
      <c r="GU409" s="473">
        <v>0</v>
      </c>
      <c r="GV409" s="473">
        <v>0</v>
      </c>
      <c r="GW409" s="473">
        <v>0</v>
      </c>
      <c r="GX409" s="473">
        <v>0</v>
      </c>
      <c r="GY409" s="473">
        <v>0</v>
      </c>
      <c r="GZ409" s="473">
        <v>0</v>
      </c>
      <c r="HA409" s="473">
        <v>0</v>
      </c>
      <c r="HB409" s="473">
        <v>0</v>
      </c>
      <c r="HC409" s="473">
        <v>0</v>
      </c>
      <c r="HD409" s="473">
        <v>0</v>
      </c>
      <c r="HE409" s="473">
        <v>0</v>
      </c>
      <c r="HF409" s="473">
        <v>0</v>
      </c>
      <c r="HG409" s="473">
        <v>0</v>
      </c>
      <c r="HH409" s="473">
        <v>0</v>
      </c>
      <c r="HI409" s="473">
        <v>0</v>
      </c>
      <c r="HJ409" s="473">
        <v>0</v>
      </c>
      <c r="HK409" s="473">
        <v>0</v>
      </c>
      <c r="HL409" s="473">
        <v>0</v>
      </c>
      <c r="HM409" s="473">
        <v>0</v>
      </c>
      <c r="HN409" s="473">
        <v>0</v>
      </c>
      <c r="HO409" s="473">
        <v>0</v>
      </c>
      <c r="HP409" s="473">
        <v>0</v>
      </c>
      <c r="HQ409" s="473">
        <v>0</v>
      </c>
      <c r="HR409" s="473">
        <v>0</v>
      </c>
      <c r="HS409" s="473">
        <v>0</v>
      </c>
      <c r="HT409" s="473">
        <v>0</v>
      </c>
      <c r="HU409" s="473">
        <v>0</v>
      </c>
      <c r="HV409" s="473">
        <v>0</v>
      </c>
      <c r="HW409" s="473">
        <v>0</v>
      </c>
      <c r="HX409" s="473">
        <v>0</v>
      </c>
      <c r="HY409" s="473">
        <v>0</v>
      </c>
      <c r="HZ409" s="473">
        <v>0</v>
      </c>
      <c r="IA409" s="473">
        <v>0</v>
      </c>
      <c r="IB409" s="473">
        <v>0</v>
      </c>
      <c r="IC409" s="473">
        <v>0</v>
      </c>
      <c r="ID409" s="473">
        <v>0</v>
      </c>
      <c r="IE409" s="473">
        <v>0</v>
      </c>
      <c r="IF409" s="473">
        <v>0</v>
      </c>
      <c r="IG409" s="473">
        <v>0</v>
      </c>
      <c r="IH409" s="473">
        <v>0</v>
      </c>
      <c r="II409" s="473">
        <v>0</v>
      </c>
      <c r="IJ409" s="473">
        <v>0</v>
      </c>
      <c r="IK409" s="473">
        <v>0</v>
      </c>
      <c r="IL409" s="473">
        <v>0</v>
      </c>
      <c r="IM409" s="473">
        <v>0</v>
      </c>
      <c r="IN409" s="473">
        <v>0</v>
      </c>
      <c r="IO409" s="473">
        <v>0</v>
      </c>
      <c r="IP409" s="473">
        <v>0</v>
      </c>
      <c r="IQ409" s="473">
        <v>0</v>
      </c>
      <c r="IR409" s="473">
        <v>0</v>
      </c>
      <c r="IS409" s="473">
        <v>0</v>
      </c>
      <c r="IT409" s="473">
        <v>0</v>
      </c>
      <c r="IU409" s="473">
        <v>0</v>
      </c>
      <c r="IV409" s="473">
        <v>0</v>
      </c>
      <c r="IW409" s="473">
        <v>0</v>
      </c>
      <c r="IX409" s="473">
        <v>0</v>
      </c>
      <c r="IY409" s="473">
        <v>0</v>
      </c>
      <c r="IZ409" s="473">
        <v>0</v>
      </c>
      <c r="JA409" s="473">
        <v>0</v>
      </c>
      <c r="JB409" s="473">
        <v>0</v>
      </c>
      <c r="JC409" s="473">
        <v>0</v>
      </c>
      <c r="JD409" s="473">
        <v>0</v>
      </c>
      <c r="JE409" s="473">
        <v>0</v>
      </c>
      <c r="JF409" s="473">
        <v>0</v>
      </c>
      <c r="JG409" s="473">
        <v>0</v>
      </c>
      <c r="JH409" s="473">
        <v>0</v>
      </c>
      <c r="JI409" s="467" t="s">
        <v>1416</v>
      </c>
      <c r="JJ409" s="467" t="s">
        <v>1416</v>
      </c>
      <c r="JK409" s="395"/>
      <c r="JL409" s="395"/>
      <c r="JM409" s="395"/>
      <c r="JN409" s="395"/>
      <c r="JO409" s="395"/>
      <c r="JP409" s="395"/>
      <c r="JQ409" s="395"/>
      <c r="JR409" s="395"/>
      <c r="JS409" s="395"/>
      <c r="JT409" s="395"/>
      <c r="JU409" s="395"/>
      <c r="JV409" s="395"/>
      <c r="JW409" s="395"/>
      <c r="JX409" s="395"/>
      <c r="JY409" s="395"/>
      <c r="JZ409" s="395"/>
      <c r="KA409" s="395"/>
      <c r="KB409" s="395"/>
      <c r="KC409" s="395"/>
      <c r="KD409" s="395"/>
      <c r="KE409" s="395"/>
      <c r="KF409" s="395"/>
      <c r="KG409" s="395"/>
      <c r="KH409" s="395"/>
      <c r="KI409" s="395"/>
      <c r="KJ409" s="395"/>
      <c r="KK409" s="395"/>
      <c r="KL409" s="395"/>
      <c r="KM409" s="395"/>
      <c r="KN409" s="395"/>
      <c r="KO409" s="395"/>
      <c r="KP409" s="395"/>
      <c r="KQ409" s="395"/>
      <c r="KR409" s="395"/>
      <c r="KS409" s="395"/>
      <c r="KT409" s="395"/>
      <c r="KU409" s="395"/>
      <c r="KV409" s="395"/>
      <c r="KW409" s="395"/>
      <c r="KX409" s="395"/>
      <c r="KY409" s="395"/>
      <c r="KZ409" s="395"/>
      <c r="LA409" s="395"/>
      <c r="LB409" s="395"/>
      <c r="LC409" s="395"/>
      <c r="LD409" s="395"/>
      <c r="LE409" s="395"/>
      <c r="LF409" s="395"/>
      <c r="LG409" s="395"/>
      <c r="LH409" s="395"/>
      <c r="LI409" s="395"/>
      <c r="LJ409" s="395"/>
      <c r="LK409" s="395"/>
      <c r="LL409" s="395"/>
      <c r="LM409" s="395"/>
      <c r="LN409" s="395"/>
      <c r="LO409" s="395"/>
      <c r="LP409" s="395"/>
      <c r="LQ409" s="395"/>
      <c r="LR409" s="395"/>
      <c r="LS409" s="395"/>
      <c r="LT409" s="395"/>
      <c r="LU409" s="395"/>
      <c r="LV409" s="395"/>
      <c r="LW409" s="395"/>
      <c r="LX409" s="395"/>
      <c r="LY409" s="395"/>
      <c r="LZ409" s="395"/>
      <c r="MA409" s="395"/>
      <c r="MB409" s="395"/>
      <c r="MC409" s="395"/>
      <c r="MD409" s="395"/>
      <c r="ME409" s="395"/>
      <c r="MF409" s="395"/>
      <c r="MG409" s="395"/>
      <c r="MH409" s="395"/>
      <c r="MI409" s="395"/>
      <c r="MJ409" s="395"/>
      <c r="MK409" s="395"/>
      <c r="ML409" s="395"/>
      <c r="MM409" s="395"/>
      <c r="MN409" s="395"/>
      <c r="MO409" s="395"/>
      <c r="MP409" s="395"/>
      <c r="MQ409" s="395"/>
      <c r="MR409" s="395"/>
      <c r="MS409" s="395"/>
      <c r="MT409" s="395"/>
      <c r="MU409" s="395"/>
      <c r="MV409" s="395"/>
      <c r="MW409" s="395"/>
      <c r="MX409" s="395"/>
      <c r="MY409" s="395"/>
      <c r="MZ409" s="395"/>
      <c r="NA409" s="395"/>
      <c r="NB409" s="395"/>
      <c r="NC409" s="395"/>
      <c r="ND409" s="395"/>
      <c r="NE409" s="395"/>
      <c r="NF409" s="395"/>
      <c r="NG409" s="489"/>
      <c r="NH409" s="475">
        <v>2.5239816340508043</v>
      </c>
      <c r="NI409" s="475">
        <v>21.004575158570791</v>
      </c>
      <c r="NJ409" s="475">
        <v>2.4499397195627726</v>
      </c>
      <c r="NK409" s="475">
        <v>4636.6517759999997</v>
      </c>
      <c r="NL409" s="475">
        <v>15.909706287692281</v>
      </c>
      <c r="NM409" s="475">
        <v>0.14557099999999998</v>
      </c>
      <c r="NN409" s="475">
        <v>0.41851799999999995</v>
      </c>
      <c r="NO409" s="475">
        <v>4.2457999999999996E-2</v>
      </c>
      <c r="NP409" s="475">
        <v>2.7454181205355557E-2</v>
      </c>
      <c r="NQ409" s="475">
        <v>0.36015333525865861</v>
      </c>
      <c r="NR409" s="475">
        <v>1.1873618474261864</v>
      </c>
      <c r="NS409" s="475">
        <v>0</v>
      </c>
      <c r="NT409" s="475">
        <v>10.952381590005398</v>
      </c>
      <c r="NU409" s="475">
        <v>0.4071357617982711</v>
      </c>
      <c r="NV409" s="475">
        <v>0</v>
      </c>
      <c r="NW409" s="475">
        <v>0.64092651770814901</v>
      </c>
      <c r="NX409" s="475">
        <v>0</v>
      </c>
      <c r="NY409" s="475">
        <v>0</v>
      </c>
      <c r="NZ409" s="475">
        <v>1.700291873084905</v>
      </c>
      <c r="OA409" s="475">
        <v>2.0342525252557874E-2</v>
      </c>
      <c r="OB409" s="475">
        <v>0.25</v>
      </c>
      <c r="OC409" s="475">
        <v>1.0908385134672607</v>
      </c>
      <c r="OD409" s="475">
        <v>1.7594011639746593E-17</v>
      </c>
      <c r="OE409" s="475">
        <v>1.4172300048743973E-16</v>
      </c>
      <c r="OF409" s="475">
        <v>0.11999999880790704</v>
      </c>
      <c r="OG409" s="475">
        <v>8.8037922978401198E-2</v>
      </c>
      <c r="OH409" s="475">
        <v>0.35559935786565405</v>
      </c>
      <c r="OI409" s="475">
        <v>0.12</v>
      </c>
      <c r="OJ409" s="475">
        <v>4.53E-2</v>
      </c>
      <c r="OK409" s="475">
        <v>5.9782500000000002E-2</v>
      </c>
      <c r="OL409" s="475">
        <v>0.85108827461950598</v>
      </c>
      <c r="OM409" s="475" t="s">
        <v>1395</v>
      </c>
      <c r="ON409" s="475">
        <v>1</v>
      </c>
      <c r="OO409" s="475">
        <v>398</v>
      </c>
      <c r="OP409" s="490"/>
      <c r="OQ409" s="491" t="s">
        <v>1395</v>
      </c>
      <c r="OR409" s="478" t="s">
        <v>1395</v>
      </c>
      <c r="OS409" s="479">
        <v>635659.99999999988</v>
      </c>
      <c r="OT409" s="479">
        <v>2030</v>
      </c>
      <c r="OU409" s="479" t="s">
        <v>1395</v>
      </c>
      <c r="OV409" s="479" t="s">
        <v>1395</v>
      </c>
      <c r="OW409" s="479">
        <v>0</v>
      </c>
      <c r="OX409" s="479">
        <v>1</v>
      </c>
      <c r="OY409" s="480">
        <v>1</v>
      </c>
      <c r="OZ409" s="480">
        <v>0.83749627614834921</v>
      </c>
      <c r="PA409" s="481"/>
      <c r="PB409" s="482">
        <v>2.5239816340508043</v>
      </c>
      <c r="PC409" s="483"/>
      <c r="PD409" s="478">
        <v>296.82939783074153</v>
      </c>
      <c r="PE409" s="479">
        <v>6.935580077628383E-14</v>
      </c>
      <c r="PF409" s="479">
        <v>533.82992428133059</v>
      </c>
      <c r="PG409" s="480">
        <v>2.5239816340508043</v>
      </c>
      <c r="PH409" s="483"/>
      <c r="PI409" s="478">
        <v>2.5239816340508043</v>
      </c>
      <c r="PJ409" s="479">
        <v>204900</v>
      </c>
      <c r="PK409" s="479">
        <v>575</v>
      </c>
      <c r="PL409" s="479">
        <v>2.2467820201810262E-3</v>
      </c>
      <c r="PM409" s="484">
        <v>36</v>
      </c>
      <c r="PN409" s="479">
        <v>2844</v>
      </c>
      <c r="PO409" s="485">
        <v>2027</v>
      </c>
      <c r="PP409" s="479">
        <v>33</v>
      </c>
      <c r="PQ409" s="479">
        <v>0</v>
      </c>
      <c r="PR409" s="486" t="s">
        <v>2419</v>
      </c>
      <c r="PS409" s="486" t="s">
        <v>1595</v>
      </c>
      <c r="PT409" s="479">
        <v>1</v>
      </c>
      <c r="PU409" s="487" t="s">
        <v>2418</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row>
    <row r="410" spans="1:457" x14ac:dyDescent="0.35">
      <c r="A410" s="459" t="s">
        <v>2420</v>
      </c>
      <c r="B410" s="460">
        <v>2.5262284160709854</v>
      </c>
      <c r="C410" s="488">
        <f>NPV(About!A$94,'H2 Data'!AE$2:BH$2)/30*AB410+B410</f>
        <v>3.8463324736995852</v>
      </c>
      <c r="D410" s="462" t="s">
        <v>1592</v>
      </c>
      <c r="E410" s="463" t="s">
        <v>2420</v>
      </c>
      <c r="F410" s="463" t="s">
        <v>1391</v>
      </c>
      <c r="G410" s="463" t="s">
        <v>1593</v>
      </c>
      <c r="H410" s="463" t="s">
        <v>2406</v>
      </c>
      <c r="I410" s="463" t="s">
        <v>1595</v>
      </c>
      <c r="J410" s="464">
        <v>2031</v>
      </c>
      <c r="K410" s="465">
        <v>575</v>
      </c>
      <c r="L410" s="466">
        <v>0.95</v>
      </c>
      <c r="M410" s="466">
        <v>2.3300000000000001E-2</v>
      </c>
      <c r="N410" s="466">
        <v>0.25</v>
      </c>
      <c r="O410" s="471">
        <v>0.12</v>
      </c>
      <c r="P410" s="465">
        <v>1</v>
      </c>
      <c r="Q410" s="465">
        <v>2</v>
      </c>
      <c r="R410" s="465">
        <v>30</v>
      </c>
      <c r="S410" s="467" t="s">
        <v>1395</v>
      </c>
      <c r="T410" s="468">
        <v>43320.000000000007</v>
      </c>
      <c r="U410" s="468">
        <v>427014.00000000006</v>
      </c>
      <c r="V410" s="468">
        <v>148527</v>
      </c>
      <c r="W410" s="468">
        <v>29704.000000000004</v>
      </c>
      <c r="X410" s="465">
        <v>0</v>
      </c>
      <c r="Y410" s="469" t="s">
        <v>2407</v>
      </c>
      <c r="Z410" s="470">
        <v>18.559999999999999</v>
      </c>
      <c r="AA410" s="469" t="s">
        <v>1397</v>
      </c>
      <c r="AB410" s="465">
        <v>8.9999999999999993E-3</v>
      </c>
      <c r="AC410" s="466">
        <v>0.7</v>
      </c>
      <c r="AD410" s="466">
        <v>0.7</v>
      </c>
      <c r="AE410" s="466">
        <v>0.7</v>
      </c>
      <c r="AF410" s="467" t="s">
        <v>1398</v>
      </c>
      <c r="AG410" s="465">
        <v>451</v>
      </c>
      <c r="AH410" s="465">
        <v>451</v>
      </c>
      <c r="AI410" s="465">
        <v>451</v>
      </c>
      <c r="AJ410" s="465">
        <v>30</v>
      </c>
      <c r="AK410" s="469" t="s">
        <v>1399</v>
      </c>
      <c r="AL410" s="466">
        <v>1</v>
      </c>
      <c r="AM410" s="466">
        <v>0</v>
      </c>
      <c r="AN410" s="469" t="s">
        <v>1400</v>
      </c>
      <c r="AO410" s="466"/>
      <c r="AP410" s="466"/>
      <c r="AQ410" s="466"/>
      <c r="AR410" s="466"/>
      <c r="AS410" s="466"/>
      <c r="AT410" s="466"/>
      <c r="AU410" s="466"/>
      <c r="AV410" s="466"/>
      <c r="AW410" s="466"/>
      <c r="AX410" s="466"/>
      <c r="AY410" s="466"/>
      <c r="AZ410" s="466"/>
      <c r="BA410" s="466"/>
      <c r="BB410" s="466"/>
      <c r="BC410" s="466"/>
      <c r="BD410" s="466"/>
      <c r="BE410" s="466"/>
      <c r="BF410" s="466"/>
      <c r="BG410" s="466"/>
      <c r="BH410" s="466"/>
      <c r="BI410" s="466"/>
      <c r="BJ410" s="466"/>
      <c r="BK410" s="466"/>
      <c r="BL410" s="466"/>
      <c r="BM410" s="466"/>
      <c r="BN410" s="466"/>
      <c r="BO410" s="466"/>
      <c r="BP410" s="466"/>
      <c r="BQ410" s="466"/>
      <c r="BR410" s="466"/>
      <c r="BS410" s="466"/>
      <c r="BT410" s="466"/>
      <c r="BU410" s="466"/>
      <c r="BV410" s="466"/>
      <c r="BW410" s="466"/>
      <c r="BX410" s="466"/>
      <c r="BY410" s="466"/>
      <c r="BZ410" s="466"/>
      <c r="CA410" s="466"/>
      <c r="CB410" s="466"/>
      <c r="CC410" s="466"/>
      <c r="CD410" s="466"/>
      <c r="CE410" s="466"/>
      <c r="CF410" s="466"/>
      <c r="CG410" s="466"/>
      <c r="CH410" s="466"/>
      <c r="CI410" s="466"/>
      <c r="CJ410" s="466"/>
      <c r="CK410" s="466"/>
      <c r="CL410" s="466"/>
      <c r="CM410" s="466"/>
      <c r="CN410" s="466"/>
      <c r="CO410" s="466"/>
      <c r="CP410" s="466"/>
      <c r="CQ410" s="466"/>
      <c r="CR410" s="466"/>
      <c r="CS410" s="466"/>
      <c r="CT410" s="466"/>
      <c r="CU410" s="466"/>
      <c r="CV410" s="466"/>
      <c r="CW410" s="466"/>
      <c r="CX410" s="466"/>
      <c r="CY410" s="466"/>
      <c r="CZ410" s="466"/>
      <c r="DA410" s="466"/>
      <c r="DB410" s="466"/>
      <c r="DC410" s="466"/>
      <c r="DD410" s="466"/>
      <c r="DE410" s="466"/>
      <c r="DF410" s="466"/>
      <c r="DG410" s="466"/>
      <c r="DH410" s="466"/>
      <c r="DI410" s="466"/>
      <c r="DJ410" s="466"/>
      <c r="DK410" s="466"/>
      <c r="DL410" s="466"/>
      <c r="DM410" s="466"/>
      <c r="DN410" s="466"/>
      <c r="DO410" s="466"/>
      <c r="DP410" s="466"/>
      <c r="DQ410" s="466"/>
      <c r="DR410" s="466"/>
      <c r="DS410" s="466"/>
      <c r="DT410" s="466"/>
      <c r="DU410" s="466"/>
      <c r="DV410" s="466"/>
      <c r="DW410" s="471"/>
      <c r="DX410" s="466"/>
      <c r="DY410" s="466"/>
      <c r="DZ410" s="466"/>
      <c r="EA410" s="466"/>
      <c r="EB410" s="466"/>
      <c r="EC410" s="466"/>
      <c r="ED410" s="466"/>
      <c r="EE410" s="466"/>
      <c r="EF410" s="466"/>
      <c r="EG410" s="466"/>
      <c r="EH410" s="466"/>
      <c r="EI410" s="466"/>
      <c r="EJ410" s="466"/>
      <c r="EK410" s="465"/>
      <c r="EL410" s="465"/>
      <c r="EM410" s="465"/>
      <c r="EN410" s="465"/>
      <c r="EO410" s="466"/>
      <c r="EP410" s="466"/>
      <c r="EQ410" s="466"/>
      <c r="ER410" s="465"/>
      <c r="ES410" s="465"/>
      <c r="ET410" s="465"/>
      <c r="EU410" s="465"/>
      <c r="EV410" s="465"/>
      <c r="EW410" s="467"/>
      <c r="EX410" s="467" t="s">
        <v>1401</v>
      </c>
      <c r="EY410" s="467">
        <v>0</v>
      </c>
      <c r="EZ410" s="467">
        <v>0</v>
      </c>
      <c r="FA410" s="467">
        <v>0</v>
      </c>
      <c r="FB410" s="469" t="s">
        <v>1402</v>
      </c>
      <c r="FC410" s="467">
        <v>62.117280000000001</v>
      </c>
      <c r="FD410" s="469" t="s">
        <v>2408</v>
      </c>
      <c r="FE410" s="467">
        <v>1589.991</v>
      </c>
      <c r="FF410" s="469" t="s">
        <v>1404</v>
      </c>
      <c r="FG410" s="467">
        <v>0</v>
      </c>
      <c r="FH410" s="469" t="s">
        <v>1405</v>
      </c>
      <c r="FI410" s="467">
        <v>0</v>
      </c>
      <c r="FJ410" s="469" t="s">
        <v>1405</v>
      </c>
      <c r="FK410" s="467">
        <v>0</v>
      </c>
      <c r="FL410" s="472">
        <v>0</v>
      </c>
      <c r="FM410" s="473">
        <v>0</v>
      </c>
      <c r="FN410" s="473">
        <v>0</v>
      </c>
      <c r="FO410" s="473">
        <v>0</v>
      </c>
      <c r="FP410" s="473">
        <v>0</v>
      </c>
      <c r="FQ410" s="473">
        <v>0</v>
      </c>
      <c r="FR410" s="473">
        <v>0</v>
      </c>
      <c r="FS410" s="473">
        <v>0</v>
      </c>
      <c r="FT410" s="473">
        <v>0</v>
      </c>
      <c r="FU410" s="473">
        <v>0</v>
      </c>
      <c r="FV410" s="473">
        <v>0</v>
      </c>
      <c r="FW410" s="473">
        <v>0</v>
      </c>
      <c r="FX410" s="473">
        <v>0</v>
      </c>
      <c r="FY410" s="473">
        <v>0</v>
      </c>
      <c r="FZ410" s="473">
        <v>0</v>
      </c>
      <c r="GA410" s="473">
        <v>0</v>
      </c>
      <c r="GB410" s="473">
        <v>0</v>
      </c>
      <c r="GC410" s="473">
        <v>0</v>
      </c>
      <c r="GD410" s="473">
        <v>0</v>
      </c>
      <c r="GE410" s="473">
        <v>0</v>
      </c>
      <c r="GF410" s="473">
        <v>0</v>
      </c>
      <c r="GG410" s="473">
        <v>0</v>
      </c>
      <c r="GH410" s="473">
        <v>0</v>
      </c>
      <c r="GI410" s="473">
        <v>0</v>
      </c>
      <c r="GJ410" s="473">
        <v>0</v>
      </c>
      <c r="GK410" s="473">
        <v>0</v>
      </c>
      <c r="GL410" s="473">
        <v>0</v>
      </c>
      <c r="GM410" s="473">
        <v>0</v>
      </c>
      <c r="GN410" s="473">
        <v>0</v>
      </c>
      <c r="GO410" s="473">
        <v>0</v>
      </c>
      <c r="GP410" s="473">
        <v>0</v>
      </c>
      <c r="GQ410" s="473">
        <v>0</v>
      </c>
      <c r="GR410" s="473">
        <v>0</v>
      </c>
      <c r="GS410" s="473">
        <v>0</v>
      </c>
      <c r="GT410" s="473">
        <v>0</v>
      </c>
      <c r="GU410" s="473">
        <v>0</v>
      </c>
      <c r="GV410" s="473">
        <v>0</v>
      </c>
      <c r="GW410" s="473">
        <v>0</v>
      </c>
      <c r="GX410" s="473">
        <v>0</v>
      </c>
      <c r="GY410" s="473">
        <v>0</v>
      </c>
      <c r="GZ410" s="473">
        <v>0</v>
      </c>
      <c r="HA410" s="473">
        <v>0</v>
      </c>
      <c r="HB410" s="473">
        <v>0</v>
      </c>
      <c r="HC410" s="473">
        <v>0</v>
      </c>
      <c r="HD410" s="473">
        <v>0</v>
      </c>
      <c r="HE410" s="473">
        <v>0</v>
      </c>
      <c r="HF410" s="473">
        <v>0</v>
      </c>
      <c r="HG410" s="473">
        <v>0</v>
      </c>
      <c r="HH410" s="473">
        <v>0</v>
      </c>
      <c r="HI410" s="473">
        <v>0</v>
      </c>
      <c r="HJ410" s="473">
        <v>0</v>
      </c>
      <c r="HK410" s="473">
        <v>0</v>
      </c>
      <c r="HL410" s="473">
        <v>0</v>
      </c>
      <c r="HM410" s="473">
        <v>0</v>
      </c>
      <c r="HN410" s="473">
        <v>0</v>
      </c>
      <c r="HO410" s="473">
        <v>0</v>
      </c>
      <c r="HP410" s="473">
        <v>0</v>
      </c>
      <c r="HQ410" s="473">
        <v>0</v>
      </c>
      <c r="HR410" s="473">
        <v>0</v>
      </c>
      <c r="HS410" s="473">
        <v>0</v>
      </c>
      <c r="HT410" s="473">
        <v>0</v>
      </c>
      <c r="HU410" s="473">
        <v>0</v>
      </c>
      <c r="HV410" s="473">
        <v>0</v>
      </c>
      <c r="HW410" s="473">
        <v>0</v>
      </c>
      <c r="HX410" s="473">
        <v>0</v>
      </c>
      <c r="HY410" s="473">
        <v>0</v>
      </c>
      <c r="HZ410" s="473">
        <v>0</v>
      </c>
      <c r="IA410" s="473">
        <v>0</v>
      </c>
      <c r="IB410" s="473">
        <v>0</v>
      </c>
      <c r="IC410" s="473">
        <v>0</v>
      </c>
      <c r="ID410" s="473">
        <v>0</v>
      </c>
      <c r="IE410" s="473">
        <v>0</v>
      </c>
      <c r="IF410" s="473">
        <v>0</v>
      </c>
      <c r="IG410" s="473">
        <v>0</v>
      </c>
      <c r="IH410" s="473">
        <v>0</v>
      </c>
      <c r="II410" s="473">
        <v>0</v>
      </c>
      <c r="IJ410" s="473">
        <v>0</v>
      </c>
      <c r="IK410" s="473">
        <v>0</v>
      </c>
      <c r="IL410" s="473">
        <v>0</v>
      </c>
      <c r="IM410" s="473">
        <v>0</v>
      </c>
      <c r="IN410" s="473">
        <v>0</v>
      </c>
      <c r="IO410" s="473">
        <v>0</v>
      </c>
      <c r="IP410" s="473">
        <v>0</v>
      </c>
      <c r="IQ410" s="473">
        <v>0</v>
      </c>
      <c r="IR410" s="473">
        <v>0</v>
      </c>
      <c r="IS410" s="473">
        <v>0</v>
      </c>
      <c r="IT410" s="473">
        <v>0</v>
      </c>
      <c r="IU410" s="473">
        <v>0</v>
      </c>
      <c r="IV410" s="473">
        <v>0</v>
      </c>
      <c r="IW410" s="473">
        <v>0</v>
      </c>
      <c r="IX410" s="473">
        <v>0</v>
      </c>
      <c r="IY410" s="473">
        <v>0</v>
      </c>
      <c r="IZ410" s="473">
        <v>0</v>
      </c>
      <c r="JA410" s="473">
        <v>0</v>
      </c>
      <c r="JB410" s="473">
        <v>0</v>
      </c>
      <c r="JC410" s="473">
        <v>0</v>
      </c>
      <c r="JD410" s="473">
        <v>0</v>
      </c>
      <c r="JE410" s="473">
        <v>0</v>
      </c>
      <c r="JF410" s="473">
        <v>0</v>
      </c>
      <c r="JG410" s="473">
        <v>0</v>
      </c>
      <c r="JH410" s="473">
        <v>0</v>
      </c>
      <c r="JI410" s="467" t="s">
        <v>1416</v>
      </c>
      <c r="JJ410" s="467" t="s">
        <v>1416</v>
      </c>
      <c r="JK410" s="395"/>
      <c r="JL410" s="395"/>
      <c r="JM410" s="395"/>
      <c r="JN410" s="395"/>
      <c r="JO410" s="395"/>
      <c r="JP410" s="395"/>
      <c r="JQ410" s="395"/>
      <c r="JR410" s="395"/>
      <c r="JS410" s="395"/>
      <c r="JT410" s="395"/>
      <c r="JU410" s="395"/>
      <c r="JV410" s="395"/>
      <c r="JW410" s="395"/>
      <c r="JX410" s="395"/>
      <c r="JY410" s="395"/>
      <c r="JZ410" s="395"/>
      <c r="KA410" s="395"/>
      <c r="KB410" s="395"/>
      <c r="KC410" s="395"/>
      <c r="KD410" s="395"/>
      <c r="KE410" s="395"/>
      <c r="KF410" s="395"/>
      <c r="KG410" s="395"/>
      <c r="KH410" s="395"/>
      <c r="KI410" s="395"/>
      <c r="KJ410" s="395"/>
      <c r="KK410" s="395"/>
      <c r="KL410" s="395"/>
      <c r="KM410" s="395"/>
      <c r="KN410" s="395"/>
      <c r="KO410" s="395"/>
      <c r="KP410" s="395"/>
      <c r="KQ410" s="395"/>
      <c r="KR410" s="395"/>
      <c r="KS410" s="395"/>
      <c r="KT410" s="395"/>
      <c r="KU410" s="395"/>
      <c r="KV410" s="395"/>
      <c r="KW410" s="395"/>
      <c r="KX410" s="395"/>
      <c r="KY410" s="395"/>
      <c r="KZ410" s="395"/>
      <c r="LA410" s="395"/>
      <c r="LB410" s="395"/>
      <c r="LC410" s="395"/>
      <c r="LD410" s="395"/>
      <c r="LE410" s="395"/>
      <c r="LF410" s="395"/>
      <c r="LG410" s="395"/>
      <c r="LH410" s="395"/>
      <c r="LI410" s="395"/>
      <c r="LJ410" s="395"/>
      <c r="LK410" s="395"/>
      <c r="LL410" s="395"/>
      <c r="LM410" s="395"/>
      <c r="LN410" s="395"/>
      <c r="LO410" s="395"/>
      <c r="LP410" s="395"/>
      <c r="LQ410" s="395"/>
      <c r="LR410" s="395"/>
      <c r="LS410" s="395"/>
      <c r="LT410" s="395"/>
      <c r="LU410" s="395"/>
      <c r="LV410" s="395"/>
      <c r="LW410" s="395"/>
      <c r="LX410" s="395"/>
      <c r="LY410" s="395"/>
      <c r="LZ410" s="395"/>
      <c r="MA410" s="395"/>
      <c r="MB410" s="395"/>
      <c r="MC410" s="395"/>
      <c r="MD410" s="395"/>
      <c r="ME410" s="395"/>
      <c r="MF410" s="395"/>
      <c r="MG410" s="395"/>
      <c r="MH410" s="395"/>
      <c r="MI410" s="395"/>
      <c r="MJ410" s="395"/>
      <c r="MK410" s="395"/>
      <c r="ML410" s="395"/>
      <c r="MM410" s="395"/>
      <c r="MN410" s="395"/>
      <c r="MO410" s="395"/>
      <c r="MP410" s="395"/>
      <c r="MQ410" s="395"/>
      <c r="MR410" s="395"/>
      <c r="MS410" s="395"/>
      <c r="MT410" s="395"/>
      <c r="MU410" s="395"/>
      <c r="MV410" s="395"/>
      <c r="MW410" s="395"/>
      <c r="MX410" s="395"/>
      <c r="MY410" s="395"/>
      <c r="MZ410" s="395"/>
      <c r="NA410" s="395"/>
      <c r="NB410" s="395"/>
      <c r="NC410" s="395"/>
      <c r="ND410" s="395"/>
      <c r="NE410" s="395"/>
      <c r="NF410" s="395"/>
      <c r="NG410" s="489"/>
      <c r="NH410" s="475">
        <v>2.5262284160709854</v>
      </c>
      <c r="NI410" s="475">
        <v>21.023272878542741</v>
      </c>
      <c r="NJ410" s="475">
        <v>2.477552064484791</v>
      </c>
      <c r="NK410" s="475">
        <v>4637.074943999999</v>
      </c>
      <c r="NL410" s="475">
        <v>15.925640886563857</v>
      </c>
      <c r="NM410" s="475">
        <v>0.14852699999999999</v>
      </c>
      <c r="NN410" s="475">
        <v>0.42701400000000006</v>
      </c>
      <c r="NO410" s="475">
        <v>4.3320000000000004E-2</v>
      </c>
      <c r="NP410" s="475">
        <v>2.7885997315527454E-2</v>
      </c>
      <c r="NQ410" s="475">
        <v>0.36558569789104917</v>
      </c>
      <c r="NR410" s="475">
        <v>1.2114697774732501</v>
      </c>
      <c r="NS410" s="475">
        <v>0</v>
      </c>
      <c r="NT410" s="475">
        <v>11.073147130504411</v>
      </c>
      <c r="NU410" s="475">
        <v>0.41544747017348604</v>
      </c>
      <c r="NV410" s="475">
        <v>0</v>
      </c>
      <c r="NW410" s="475">
        <v>0.60017809566158697</v>
      </c>
      <c r="NX410" s="475">
        <v>0</v>
      </c>
      <c r="NY410" s="475">
        <v>0</v>
      </c>
      <c r="NZ410" s="475">
        <v>1.5851797202290232</v>
      </c>
      <c r="OA410" s="475">
        <v>2.0339494949490316E-2</v>
      </c>
      <c r="OB410" s="475">
        <v>0.25</v>
      </c>
      <c r="OC410" s="475">
        <v>1.0757766644882987</v>
      </c>
      <c r="OD410" s="475">
        <v>2.2118186061316692E-17</v>
      </c>
      <c r="OE410" s="475">
        <v>1.7816605775500194E-16</v>
      </c>
      <c r="OF410" s="475">
        <v>0.11999999880790704</v>
      </c>
      <c r="OG410" s="475">
        <v>8.629464209079743E-2</v>
      </c>
      <c r="OH410" s="475">
        <v>0.3386677280731229</v>
      </c>
      <c r="OI410" s="475">
        <v>0.12</v>
      </c>
      <c r="OJ410" s="475">
        <v>4.5100000000000001E-2</v>
      </c>
      <c r="OK410" s="475">
        <v>5.9677500000000008E-2</v>
      </c>
      <c r="OL410" s="475">
        <v>0.83421733578601298</v>
      </c>
      <c r="OM410" s="475" t="s">
        <v>1395</v>
      </c>
      <c r="ON410" s="475">
        <v>1</v>
      </c>
      <c r="OO410" s="475">
        <v>399</v>
      </c>
      <c r="OP410" s="490"/>
      <c r="OQ410" s="491" t="s">
        <v>1395</v>
      </c>
      <c r="OR410" s="478" t="s">
        <v>1395</v>
      </c>
      <c r="OS410" s="479">
        <v>648565</v>
      </c>
      <c r="OT410" s="479">
        <v>2031</v>
      </c>
      <c r="OU410" s="479" t="s">
        <v>1395</v>
      </c>
      <c r="OV410" s="479" t="s">
        <v>1395</v>
      </c>
      <c r="OW410" s="479">
        <v>0</v>
      </c>
      <c r="OX410" s="479">
        <v>1</v>
      </c>
      <c r="OY410" s="480">
        <v>1</v>
      </c>
      <c r="OZ410" s="480">
        <v>0.82080415955833841</v>
      </c>
      <c r="PA410" s="481"/>
      <c r="PB410" s="482">
        <v>2.5262284160709854</v>
      </c>
      <c r="PC410" s="483"/>
      <c r="PD410" s="478">
        <v>296.85213041907394</v>
      </c>
      <c r="PE410" s="479">
        <v>8.5461798066027911E-14</v>
      </c>
      <c r="PF410" s="479">
        <v>516.02313719636038</v>
      </c>
      <c r="PG410" s="480">
        <v>2.5262284160709854</v>
      </c>
      <c r="PH410" s="483"/>
      <c r="PI410" s="478">
        <v>2.5262284160709854</v>
      </c>
      <c r="PJ410" s="479">
        <v>205475</v>
      </c>
      <c r="PK410" s="479">
        <v>575</v>
      </c>
      <c r="PL410" s="479">
        <v>-3.9850085450705119E-2</v>
      </c>
      <c r="PM410" s="484">
        <v>36</v>
      </c>
      <c r="PN410" s="479">
        <v>2808</v>
      </c>
      <c r="PO410" s="485">
        <v>2028</v>
      </c>
      <c r="PP410" s="479">
        <v>33</v>
      </c>
      <c r="PQ410" s="479">
        <v>0</v>
      </c>
      <c r="PR410" s="486" t="s">
        <v>2421</v>
      </c>
      <c r="PS410" s="486" t="s">
        <v>1595</v>
      </c>
      <c r="PT410" s="479">
        <v>1</v>
      </c>
      <c r="PU410" s="487" t="s">
        <v>2420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row>
    <row r="411" spans="1:457" x14ac:dyDescent="0.35">
      <c r="A411" s="459" t="s">
        <v>2422</v>
      </c>
      <c r="B411" s="460">
        <v>2.4863783306202802</v>
      </c>
      <c r="C411" s="488">
        <f>NPV(About!A$94,'H2 Data'!AE$2:BH$2)/30*AB411+B411</f>
        <v>3.8064823882488801</v>
      </c>
      <c r="D411" s="462" t="s">
        <v>1592</v>
      </c>
      <c r="E411" s="463" t="s">
        <v>2422</v>
      </c>
      <c r="F411" s="463" t="s">
        <v>1391</v>
      </c>
      <c r="G411" s="463" t="s">
        <v>1593</v>
      </c>
      <c r="H411" s="463" t="s">
        <v>2406</v>
      </c>
      <c r="I411" s="463" t="s">
        <v>1595</v>
      </c>
      <c r="J411" s="464">
        <v>2032</v>
      </c>
      <c r="K411" s="465">
        <v>575</v>
      </c>
      <c r="L411" s="466">
        <v>0.95</v>
      </c>
      <c r="M411" s="466">
        <v>2.3300000000000001E-2</v>
      </c>
      <c r="N411" s="466">
        <v>0.25</v>
      </c>
      <c r="O411" s="471">
        <v>0.12</v>
      </c>
      <c r="P411" s="465">
        <v>1</v>
      </c>
      <c r="Q411" s="465">
        <v>2</v>
      </c>
      <c r="R411" s="465">
        <v>30</v>
      </c>
      <c r="S411" s="467" t="s">
        <v>1395</v>
      </c>
      <c r="T411" s="468">
        <v>44204</v>
      </c>
      <c r="U411" s="468">
        <v>435725</v>
      </c>
      <c r="V411" s="468">
        <v>151556</v>
      </c>
      <c r="W411" s="468">
        <v>30310</v>
      </c>
      <c r="X411" s="465">
        <v>0</v>
      </c>
      <c r="Y411" s="469" t="s">
        <v>2407</v>
      </c>
      <c r="Z411" s="470">
        <v>18.559999999999999</v>
      </c>
      <c r="AA411" s="469" t="s">
        <v>1397</v>
      </c>
      <c r="AB411" s="465">
        <v>8.9999999999999993E-3</v>
      </c>
      <c r="AC411" s="466">
        <v>0.7</v>
      </c>
      <c r="AD411" s="466">
        <v>0.7</v>
      </c>
      <c r="AE411" s="466">
        <v>0.7</v>
      </c>
      <c r="AF411" s="467" t="s">
        <v>1398</v>
      </c>
      <c r="AG411" s="465">
        <v>449</v>
      </c>
      <c r="AH411" s="465">
        <v>449</v>
      </c>
      <c r="AI411" s="465">
        <v>449</v>
      </c>
      <c r="AJ411" s="465">
        <v>30</v>
      </c>
      <c r="AK411" s="469" t="s">
        <v>1399</v>
      </c>
      <c r="AL411" s="466">
        <v>1</v>
      </c>
      <c r="AM411" s="466">
        <v>0</v>
      </c>
      <c r="AN411" s="469" t="s">
        <v>1400</v>
      </c>
      <c r="AO411" s="466"/>
      <c r="AP411" s="466"/>
      <c r="AQ411" s="466"/>
      <c r="AR411" s="466"/>
      <c r="AS411" s="466"/>
      <c r="AT411" s="466"/>
      <c r="AU411" s="466"/>
      <c r="AV411" s="466"/>
      <c r="AW411" s="466"/>
      <c r="AX411" s="466"/>
      <c r="AY411" s="466"/>
      <c r="AZ411" s="466"/>
      <c r="BA411" s="466"/>
      <c r="BB411" s="466"/>
      <c r="BC411" s="466"/>
      <c r="BD411" s="466"/>
      <c r="BE411" s="466"/>
      <c r="BF411" s="466"/>
      <c r="BG411" s="466"/>
      <c r="BH411" s="466"/>
      <c r="BI411" s="466"/>
      <c r="BJ411" s="466"/>
      <c r="BK411" s="466"/>
      <c r="BL411" s="466"/>
      <c r="BM411" s="466"/>
      <c r="BN411" s="466"/>
      <c r="BO411" s="466"/>
      <c r="BP411" s="466"/>
      <c r="BQ411" s="466"/>
      <c r="BR411" s="466"/>
      <c r="BS411" s="466"/>
      <c r="BT411" s="466"/>
      <c r="BU411" s="466"/>
      <c r="BV411" s="466"/>
      <c r="BW411" s="466"/>
      <c r="BX411" s="466"/>
      <c r="BY411" s="466"/>
      <c r="BZ411" s="466"/>
      <c r="CA411" s="466"/>
      <c r="CB411" s="466"/>
      <c r="CC411" s="466"/>
      <c r="CD411" s="466"/>
      <c r="CE411" s="466"/>
      <c r="CF411" s="466"/>
      <c r="CG411" s="466"/>
      <c r="CH411" s="466"/>
      <c r="CI411" s="466"/>
      <c r="CJ411" s="466"/>
      <c r="CK411" s="466"/>
      <c r="CL411" s="466"/>
      <c r="CM411" s="466"/>
      <c r="CN411" s="466"/>
      <c r="CO411" s="466"/>
      <c r="CP411" s="466"/>
      <c r="CQ411" s="466"/>
      <c r="CR411" s="466"/>
      <c r="CS411" s="466"/>
      <c r="CT411" s="466"/>
      <c r="CU411" s="466"/>
      <c r="CV411" s="466"/>
      <c r="CW411" s="466"/>
      <c r="CX411" s="466"/>
      <c r="CY411" s="466"/>
      <c r="CZ411" s="466"/>
      <c r="DA411" s="466"/>
      <c r="DB411" s="466"/>
      <c r="DC411" s="466"/>
      <c r="DD411" s="466"/>
      <c r="DE411" s="466"/>
      <c r="DF411" s="466"/>
      <c r="DG411" s="466"/>
      <c r="DH411" s="466"/>
      <c r="DI411" s="466"/>
      <c r="DJ411" s="466"/>
      <c r="DK411" s="466"/>
      <c r="DL411" s="466"/>
      <c r="DM411" s="466"/>
      <c r="DN411" s="466"/>
      <c r="DO411" s="466"/>
      <c r="DP411" s="466"/>
      <c r="DQ411" s="466"/>
      <c r="DR411" s="466"/>
      <c r="DS411" s="466"/>
      <c r="DT411" s="466"/>
      <c r="DU411" s="466"/>
      <c r="DV411" s="466"/>
      <c r="DW411" s="471"/>
      <c r="DX411" s="466"/>
      <c r="DY411" s="466"/>
      <c r="DZ411" s="466"/>
      <c r="EA411" s="466"/>
      <c r="EB411" s="466"/>
      <c r="EC411" s="466"/>
      <c r="ED411" s="466"/>
      <c r="EE411" s="466"/>
      <c r="EF411" s="466"/>
      <c r="EG411" s="466"/>
      <c r="EH411" s="466"/>
      <c r="EI411" s="466"/>
      <c r="EJ411" s="466"/>
      <c r="EK411" s="465"/>
      <c r="EL411" s="465"/>
      <c r="EM411" s="465"/>
      <c r="EN411" s="465"/>
      <c r="EO411" s="466"/>
      <c r="EP411" s="466"/>
      <c r="EQ411" s="466"/>
      <c r="ER411" s="465"/>
      <c r="ES411" s="465"/>
      <c r="ET411" s="465"/>
      <c r="EU411" s="465"/>
      <c r="EV411" s="465"/>
      <c r="EW411" s="467"/>
      <c r="EX411" s="467" t="s">
        <v>1401</v>
      </c>
      <c r="EY411" s="467">
        <v>0</v>
      </c>
      <c r="EZ411" s="467">
        <v>0</v>
      </c>
      <c r="FA411" s="467">
        <v>0</v>
      </c>
      <c r="FB411" s="469" t="s">
        <v>1402</v>
      </c>
      <c r="FC411" s="467">
        <v>62.117280000000001</v>
      </c>
      <c r="FD411" s="469" t="s">
        <v>2408</v>
      </c>
      <c r="FE411" s="467">
        <v>1589.991</v>
      </c>
      <c r="FF411" s="469" t="s">
        <v>1404</v>
      </c>
      <c r="FG411" s="467">
        <v>0</v>
      </c>
      <c r="FH411" s="469" t="s">
        <v>1405</v>
      </c>
      <c r="FI411" s="467">
        <v>0</v>
      </c>
      <c r="FJ411" s="469" t="s">
        <v>1405</v>
      </c>
      <c r="FK411" s="467">
        <v>0</v>
      </c>
      <c r="FL411" s="472">
        <v>0</v>
      </c>
      <c r="FM411" s="473">
        <v>0</v>
      </c>
      <c r="FN411" s="473">
        <v>0</v>
      </c>
      <c r="FO411" s="473">
        <v>0</v>
      </c>
      <c r="FP411" s="473">
        <v>0</v>
      </c>
      <c r="FQ411" s="473">
        <v>0</v>
      </c>
      <c r="FR411" s="473">
        <v>0</v>
      </c>
      <c r="FS411" s="473">
        <v>0</v>
      </c>
      <c r="FT411" s="473">
        <v>0</v>
      </c>
      <c r="FU411" s="473">
        <v>0</v>
      </c>
      <c r="FV411" s="473">
        <v>0</v>
      </c>
      <c r="FW411" s="473">
        <v>0</v>
      </c>
      <c r="FX411" s="473">
        <v>0</v>
      </c>
      <c r="FY411" s="473">
        <v>0</v>
      </c>
      <c r="FZ411" s="473">
        <v>0</v>
      </c>
      <c r="GA411" s="473">
        <v>0</v>
      </c>
      <c r="GB411" s="473">
        <v>0</v>
      </c>
      <c r="GC411" s="473">
        <v>0</v>
      </c>
      <c r="GD411" s="473">
        <v>0</v>
      </c>
      <c r="GE411" s="473">
        <v>0</v>
      </c>
      <c r="GF411" s="473">
        <v>0</v>
      </c>
      <c r="GG411" s="473">
        <v>0</v>
      </c>
      <c r="GH411" s="473">
        <v>0</v>
      </c>
      <c r="GI411" s="473">
        <v>0</v>
      </c>
      <c r="GJ411" s="473">
        <v>0</v>
      </c>
      <c r="GK411" s="473">
        <v>0</v>
      </c>
      <c r="GL411" s="473">
        <v>0</v>
      </c>
      <c r="GM411" s="473">
        <v>0</v>
      </c>
      <c r="GN411" s="473">
        <v>0</v>
      </c>
      <c r="GO411" s="473">
        <v>0</v>
      </c>
      <c r="GP411" s="473">
        <v>0</v>
      </c>
      <c r="GQ411" s="473">
        <v>0</v>
      </c>
      <c r="GR411" s="473">
        <v>0</v>
      </c>
      <c r="GS411" s="473">
        <v>0</v>
      </c>
      <c r="GT411" s="473">
        <v>0</v>
      </c>
      <c r="GU411" s="473">
        <v>0</v>
      </c>
      <c r="GV411" s="473">
        <v>0</v>
      </c>
      <c r="GW411" s="473">
        <v>0</v>
      </c>
      <c r="GX411" s="473">
        <v>0</v>
      </c>
      <c r="GY411" s="473">
        <v>0</v>
      </c>
      <c r="GZ411" s="473">
        <v>0</v>
      </c>
      <c r="HA411" s="473">
        <v>0</v>
      </c>
      <c r="HB411" s="473">
        <v>0</v>
      </c>
      <c r="HC411" s="473">
        <v>0</v>
      </c>
      <c r="HD411" s="473">
        <v>0</v>
      </c>
      <c r="HE411" s="473">
        <v>0</v>
      </c>
      <c r="HF411" s="473">
        <v>0</v>
      </c>
      <c r="HG411" s="473">
        <v>0</v>
      </c>
      <c r="HH411" s="473">
        <v>0</v>
      </c>
      <c r="HI411" s="473">
        <v>0</v>
      </c>
      <c r="HJ411" s="473">
        <v>0</v>
      </c>
      <c r="HK411" s="473">
        <v>0</v>
      </c>
      <c r="HL411" s="473">
        <v>0</v>
      </c>
      <c r="HM411" s="473">
        <v>0</v>
      </c>
      <c r="HN411" s="473">
        <v>0</v>
      </c>
      <c r="HO411" s="473">
        <v>0</v>
      </c>
      <c r="HP411" s="473">
        <v>0</v>
      </c>
      <c r="HQ411" s="473">
        <v>0</v>
      </c>
      <c r="HR411" s="473">
        <v>0</v>
      </c>
      <c r="HS411" s="473">
        <v>0</v>
      </c>
      <c r="HT411" s="473">
        <v>0</v>
      </c>
      <c r="HU411" s="473">
        <v>0</v>
      </c>
      <c r="HV411" s="473">
        <v>0</v>
      </c>
      <c r="HW411" s="473">
        <v>0</v>
      </c>
      <c r="HX411" s="473">
        <v>0</v>
      </c>
      <c r="HY411" s="473">
        <v>0</v>
      </c>
      <c r="HZ411" s="473">
        <v>0</v>
      </c>
      <c r="IA411" s="473">
        <v>0</v>
      </c>
      <c r="IB411" s="473">
        <v>0</v>
      </c>
      <c r="IC411" s="473">
        <v>0</v>
      </c>
      <c r="ID411" s="473">
        <v>0</v>
      </c>
      <c r="IE411" s="473">
        <v>0</v>
      </c>
      <c r="IF411" s="473">
        <v>0</v>
      </c>
      <c r="IG411" s="473">
        <v>0</v>
      </c>
      <c r="IH411" s="473">
        <v>0</v>
      </c>
      <c r="II411" s="473">
        <v>0</v>
      </c>
      <c r="IJ411" s="473">
        <v>0</v>
      </c>
      <c r="IK411" s="473">
        <v>0</v>
      </c>
      <c r="IL411" s="473">
        <v>0</v>
      </c>
      <c r="IM411" s="473">
        <v>0</v>
      </c>
      <c r="IN411" s="473">
        <v>0</v>
      </c>
      <c r="IO411" s="473">
        <v>0</v>
      </c>
      <c r="IP411" s="473">
        <v>0</v>
      </c>
      <c r="IQ411" s="473">
        <v>0</v>
      </c>
      <c r="IR411" s="473">
        <v>0</v>
      </c>
      <c r="IS411" s="473">
        <v>0</v>
      </c>
      <c r="IT411" s="473">
        <v>0</v>
      </c>
      <c r="IU411" s="473">
        <v>0</v>
      </c>
      <c r="IV411" s="473">
        <v>0</v>
      </c>
      <c r="IW411" s="473">
        <v>0</v>
      </c>
      <c r="IX411" s="473">
        <v>0</v>
      </c>
      <c r="IY411" s="473">
        <v>0</v>
      </c>
      <c r="IZ411" s="473">
        <v>0</v>
      </c>
      <c r="JA411" s="473">
        <v>0</v>
      </c>
      <c r="JB411" s="473">
        <v>0</v>
      </c>
      <c r="JC411" s="473">
        <v>0</v>
      </c>
      <c r="JD411" s="473">
        <v>0</v>
      </c>
      <c r="JE411" s="473">
        <v>0</v>
      </c>
      <c r="JF411" s="473">
        <v>0</v>
      </c>
      <c r="JG411" s="473">
        <v>0</v>
      </c>
      <c r="JH411" s="473">
        <v>0</v>
      </c>
      <c r="JI411" s="467" t="s">
        <v>1416</v>
      </c>
      <c r="JJ411" s="467" t="s">
        <v>1416</v>
      </c>
      <c r="JK411" s="395"/>
      <c r="JL411" s="395"/>
      <c r="JM411" s="395"/>
      <c r="JN411" s="395"/>
      <c r="JO411" s="395"/>
      <c r="JP411" s="395"/>
      <c r="JQ411" s="395"/>
      <c r="JR411" s="395"/>
      <c r="JS411" s="395"/>
      <c r="JT411" s="395"/>
      <c r="JU411" s="395"/>
      <c r="JV411" s="395"/>
      <c r="JW411" s="395"/>
      <c r="JX411" s="395"/>
      <c r="JY411" s="395"/>
      <c r="JZ411" s="395"/>
      <c r="KA411" s="395"/>
      <c r="KB411" s="395"/>
      <c r="KC411" s="395"/>
      <c r="KD411" s="395"/>
      <c r="KE411" s="395"/>
      <c r="KF411" s="395"/>
      <c r="KG411" s="395"/>
      <c r="KH411" s="395"/>
      <c r="KI411" s="395"/>
      <c r="KJ411" s="395"/>
      <c r="KK411" s="395"/>
      <c r="KL411" s="395"/>
      <c r="KM411" s="395"/>
      <c r="KN411" s="395"/>
      <c r="KO411" s="395"/>
      <c r="KP411" s="395"/>
      <c r="KQ411" s="395"/>
      <c r="KR411" s="395"/>
      <c r="KS411" s="395"/>
      <c r="KT411" s="395"/>
      <c r="KU411" s="395"/>
      <c r="KV411" s="395"/>
      <c r="KW411" s="395"/>
      <c r="KX411" s="395"/>
      <c r="KY411" s="395"/>
      <c r="KZ411" s="395"/>
      <c r="LA411" s="395"/>
      <c r="LB411" s="395"/>
      <c r="LC411" s="395"/>
      <c r="LD411" s="395"/>
      <c r="LE411" s="395"/>
      <c r="LF411" s="395"/>
      <c r="LG411" s="395"/>
      <c r="LH411" s="395"/>
      <c r="LI411" s="395"/>
      <c r="LJ411" s="395"/>
      <c r="LK411" s="395"/>
      <c r="LL411" s="395"/>
      <c r="LM411" s="395"/>
      <c r="LN411" s="395"/>
      <c r="LO411" s="395"/>
      <c r="LP411" s="395"/>
      <c r="LQ411" s="395"/>
      <c r="LR411" s="395"/>
      <c r="LS411" s="395"/>
      <c r="LT411" s="395"/>
      <c r="LU411" s="395"/>
      <c r="LV411" s="395"/>
      <c r="LW411" s="395"/>
      <c r="LX411" s="395"/>
      <c r="LY411" s="395"/>
      <c r="LZ411" s="395"/>
      <c r="MA411" s="395"/>
      <c r="MB411" s="395"/>
      <c r="MC411" s="395"/>
      <c r="MD411" s="395"/>
      <c r="ME411" s="395"/>
      <c r="MF411" s="395"/>
      <c r="MG411" s="395"/>
      <c r="MH411" s="395"/>
      <c r="MI411" s="395"/>
      <c r="MJ411" s="395"/>
      <c r="MK411" s="395"/>
      <c r="ML411" s="395"/>
      <c r="MM411" s="395"/>
      <c r="MN411" s="395"/>
      <c r="MO411" s="395"/>
      <c r="MP411" s="395"/>
      <c r="MQ411" s="395"/>
      <c r="MR411" s="395"/>
      <c r="MS411" s="395"/>
      <c r="MT411" s="395"/>
      <c r="MU411" s="395"/>
      <c r="MV411" s="395"/>
      <c r="MW411" s="395"/>
      <c r="MX411" s="395"/>
      <c r="MY411" s="395"/>
      <c r="MZ411" s="395"/>
      <c r="NA411" s="395"/>
      <c r="NB411" s="395"/>
      <c r="NC411" s="395"/>
      <c r="ND411" s="395"/>
      <c r="NE411" s="395"/>
      <c r="NF411" s="395"/>
      <c r="NG411" s="489"/>
      <c r="NH411" s="475">
        <v>2.4863783306202802</v>
      </c>
      <c r="NI411" s="475">
        <v>20.691640467421973</v>
      </c>
      <c r="NJ411" s="475">
        <v>2.4958420027025885</v>
      </c>
      <c r="NK411" s="475">
        <v>4637.074943999999</v>
      </c>
      <c r="NL411" s="475">
        <v>15.674265597361686</v>
      </c>
      <c r="NM411" s="475">
        <v>0.151556</v>
      </c>
      <c r="NN411" s="475">
        <v>0.43572499999999997</v>
      </c>
      <c r="NO411" s="475">
        <v>4.4204E-2</v>
      </c>
      <c r="NP411" s="475">
        <v>2.8326757133727305E-2</v>
      </c>
      <c r="NQ411" s="475">
        <v>0.37112754363177775</v>
      </c>
      <c r="NR411" s="475">
        <v>1.2361912561186428</v>
      </c>
      <c r="NS411" s="475">
        <v>0</v>
      </c>
      <c r="NT411" s="475">
        <v>11.149529457964134</v>
      </c>
      <c r="NU411" s="475">
        <v>0.42387695695081895</v>
      </c>
      <c r="NV411" s="475">
        <v>0</v>
      </c>
      <c r="NW411" s="475">
        <v>0.50168904647723966</v>
      </c>
      <c r="NX411" s="475">
        <v>0</v>
      </c>
      <c r="NY411" s="475">
        <v>0</v>
      </c>
      <c r="NZ411" s="475">
        <v>1.3037128219516172</v>
      </c>
      <c r="OA411" s="475">
        <v>2.0339494949487173E-2</v>
      </c>
      <c r="OB411" s="475">
        <v>0.25</v>
      </c>
      <c r="OC411" s="475">
        <v>1.0048593721218588</v>
      </c>
      <c r="OD411" s="475">
        <v>1.2403376056967515E-14</v>
      </c>
      <c r="OE411" s="475">
        <v>9.9911475959033948E-14</v>
      </c>
      <c r="OF411" s="475">
        <v>0.11999999880790704</v>
      </c>
      <c r="OG411" s="475">
        <v>8.2589617371559176E-2</v>
      </c>
      <c r="OH411" s="475">
        <v>0.32308749112996499</v>
      </c>
      <c r="OI411" s="475">
        <v>0.12</v>
      </c>
      <c r="OJ411" s="475">
        <v>4.4900000000000002E-2</v>
      </c>
      <c r="OK411" s="475">
        <v>5.95725E-2</v>
      </c>
      <c r="OL411" s="475">
        <v>0.8175468639883785</v>
      </c>
      <c r="OM411" s="475" t="s">
        <v>1395</v>
      </c>
      <c r="ON411" s="475">
        <v>1</v>
      </c>
      <c r="OO411" s="475">
        <v>400</v>
      </c>
      <c r="OP411" s="490"/>
      <c r="OQ411" s="491" t="s">
        <v>1395</v>
      </c>
      <c r="OR411" s="478" t="s">
        <v>1395</v>
      </c>
      <c r="OS411" s="479">
        <v>661795</v>
      </c>
      <c r="OT411" s="479">
        <v>2032</v>
      </c>
      <c r="OU411" s="479" t="s">
        <v>1395</v>
      </c>
      <c r="OV411" s="479" t="s">
        <v>1395</v>
      </c>
      <c r="OW411" s="479">
        <v>0</v>
      </c>
      <c r="OX411" s="479">
        <v>1</v>
      </c>
      <c r="OY411" s="480">
        <v>1</v>
      </c>
      <c r="OZ411" s="480">
        <v>0.80444570646032543</v>
      </c>
      <c r="PA411" s="481"/>
      <c r="PB411" s="482">
        <v>2.4863783306202802</v>
      </c>
      <c r="PC411" s="483"/>
      <c r="PD411" s="478">
        <v>296.8544343082782</v>
      </c>
      <c r="PE411" s="479">
        <v>4.6967330461886122E-11</v>
      </c>
      <c r="PF411" s="479">
        <v>472.37378634584513</v>
      </c>
      <c r="PG411" s="480">
        <v>2.4863783306202802</v>
      </c>
      <c r="PH411" s="483"/>
      <c r="PI411" s="478">
        <v>2.4863783306202802</v>
      </c>
      <c r="PJ411" s="479">
        <v>206050</v>
      </c>
      <c r="PK411" s="479">
        <v>575</v>
      </c>
      <c r="PL411" s="479">
        <v>-2.5887462038070463E-2</v>
      </c>
      <c r="PM411" s="484">
        <v>36</v>
      </c>
      <c r="PN411" s="479">
        <v>2772</v>
      </c>
      <c r="PO411" s="485">
        <v>2029</v>
      </c>
      <c r="PP411" s="479">
        <v>33</v>
      </c>
      <c r="PQ411" s="479">
        <v>0</v>
      </c>
      <c r="PR411" s="486" t="s">
        <v>2423</v>
      </c>
      <c r="PS411" s="486" t="s">
        <v>1595</v>
      </c>
      <c r="PT411" s="479">
        <v>1</v>
      </c>
      <c r="PU411" s="487" t="s">
        <v>2422</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row>
    <row r="412" spans="1:457" x14ac:dyDescent="0.35">
      <c r="A412" s="459" t="s">
        <v>2424</v>
      </c>
      <c r="B412" s="460">
        <v>2.4604908685822098</v>
      </c>
      <c r="C412" s="488">
        <f>NPV(About!A$94,'H2 Data'!AE$2:BH$2)/30*AB412+B412</f>
        <v>3.7805949262108096</v>
      </c>
      <c r="D412" s="462" t="s">
        <v>1592</v>
      </c>
      <c r="E412" s="463" t="s">
        <v>2424</v>
      </c>
      <c r="F412" s="463" t="s">
        <v>1391</v>
      </c>
      <c r="G412" s="463" t="s">
        <v>1593</v>
      </c>
      <c r="H412" s="463" t="s">
        <v>2406</v>
      </c>
      <c r="I412" s="463" t="s">
        <v>1595</v>
      </c>
      <c r="J412" s="464">
        <v>2033</v>
      </c>
      <c r="K412" s="465">
        <v>575</v>
      </c>
      <c r="L412" s="466">
        <v>0.95</v>
      </c>
      <c r="M412" s="466">
        <v>2.3300000000000001E-2</v>
      </c>
      <c r="N412" s="466">
        <v>0.25</v>
      </c>
      <c r="O412" s="471">
        <v>0.12</v>
      </c>
      <c r="P412" s="465">
        <v>1</v>
      </c>
      <c r="Q412" s="465">
        <v>2</v>
      </c>
      <c r="R412" s="465">
        <v>30</v>
      </c>
      <c r="S412" s="467" t="s">
        <v>1395</v>
      </c>
      <c r="T412" s="468">
        <v>45100.999999999993</v>
      </c>
      <c r="U412" s="468">
        <v>444570</v>
      </c>
      <c r="V412" s="468">
        <v>154632.99999999997</v>
      </c>
      <c r="W412" s="468">
        <v>30925.999999999996</v>
      </c>
      <c r="X412" s="465">
        <v>0</v>
      </c>
      <c r="Y412" s="469" t="s">
        <v>2407</v>
      </c>
      <c r="Z412" s="470">
        <v>18.559999999999999</v>
      </c>
      <c r="AA412" s="469" t="s">
        <v>1397</v>
      </c>
      <c r="AB412" s="465">
        <v>8.9999999999999993E-3</v>
      </c>
      <c r="AC412" s="466">
        <v>0.7</v>
      </c>
      <c r="AD412" s="466">
        <v>0.7</v>
      </c>
      <c r="AE412" s="466">
        <v>0.7</v>
      </c>
      <c r="AF412" s="467" t="s">
        <v>1398</v>
      </c>
      <c r="AG412" s="465">
        <v>448</v>
      </c>
      <c r="AH412" s="465">
        <v>448</v>
      </c>
      <c r="AI412" s="465">
        <v>448</v>
      </c>
      <c r="AJ412" s="465">
        <v>30</v>
      </c>
      <c r="AK412" s="469" t="s">
        <v>1399</v>
      </c>
      <c r="AL412" s="466">
        <v>1</v>
      </c>
      <c r="AM412" s="466">
        <v>0</v>
      </c>
      <c r="AN412" s="469" t="s">
        <v>1400</v>
      </c>
      <c r="AO412" s="466"/>
      <c r="AP412" s="466"/>
      <c r="AQ412" s="466"/>
      <c r="AR412" s="466"/>
      <c r="AS412" s="466"/>
      <c r="AT412" s="466"/>
      <c r="AU412" s="466"/>
      <c r="AV412" s="466"/>
      <c r="AW412" s="466"/>
      <c r="AX412" s="466"/>
      <c r="AY412" s="466"/>
      <c r="AZ412" s="466"/>
      <c r="BA412" s="466"/>
      <c r="BB412" s="466"/>
      <c r="BC412" s="466"/>
      <c r="BD412" s="466"/>
      <c r="BE412" s="466"/>
      <c r="BF412" s="466"/>
      <c r="BG412" s="466"/>
      <c r="BH412" s="466"/>
      <c r="BI412" s="466"/>
      <c r="BJ412" s="466"/>
      <c r="BK412" s="466"/>
      <c r="BL412" s="466"/>
      <c r="BM412" s="466"/>
      <c r="BN412" s="466"/>
      <c r="BO412" s="466"/>
      <c r="BP412" s="466"/>
      <c r="BQ412" s="466"/>
      <c r="BR412" s="466"/>
      <c r="BS412" s="466"/>
      <c r="BT412" s="466"/>
      <c r="BU412" s="466"/>
      <c r="BV412" s="466"/>
      <c r="BW412" s="466"/>
      <c r="BX412" s="466"/>
      <c r="BY412" s="466"/>
      <c r="BZ412" s="466"/>
      <c r="CA412" s="466"/>
      <c r="CB412" s="466"/>
      <c r="CC412" s="466"/>
      <c r="CD412" s="466"/>
      <c r="CE412" s="466"/>
      <c r="CF412" s="466"/>
      <c r="CG412" s="466"/>
      <c r="CH412" s="466"/>
      <c r="CI412" s="466"/>
      <c r="CJ412" s="466"/>
      <c r="CK412" s="466"/>
      <c r="CL412" s="466"/>
      <c r="CM412" s="466"/>
      <c r="CN412" s="466"/>
      <c r="CO412" s="466"/>
      <c r="CP412" s="466"/>
      <c r="CQ412" s="466"/>
      <c r="CR412" s="466"/>
      <c r="CS412" s="466"/>
      <c r="CT412" s="466"/>
      <c r="CU412" s="466"/>
      <c r="CV412" s="466"/>
      <c r="CW412" s="466"/>
      <c r="CX412" s="466"/>
      <c r="CY412" s="466"/>
      <c r="CZ412" s="466"/>
      <c r="DA412" s="466"/>
      <c r="DB412" s="466"/>
      <c r="DC412" s="466"/>
      <c r="DD412" s="466"/>
      <c r="DE412" s="466"/>
      <c r="DF412" s="466"/>
      <c r="DG412" s="466"/>
      <c r="DH412" s="466"/>
      <c r="DI412" s="466"/>
      <c r="DJ412" s="466"/>
      <c r="DK412" s="466"/>
      <c r="DL412" s="466"/>
      <c r="DM412" s="466"/>
      <c r="DN412" s="466"/>
      <c r="DO412" s="466"/>
      <c r="DP412" s="466"/>
      <c r="DQ412" s="466"/>
      <c r="DR412" s="466"/>
      <c r="DS412" s="466"/>
      <c r="DT412" s="466"/>
      <c r="DU412" s="466"/>
      <c r="DV412" s="466"/>
      <c r="DW412" s="471"/>
      <c r="DX412" s="466"/>
      <c r="DY412" s="466"/>
      <c r="DZ412" s="466"/>
      <c r="EA412" s="466"/>
      <c r="EB412" s="466"/>
      <c r="EC412" s="466"/>
      <c r="ED412" s="466"/>
      <c r="EE412" s="466"/>
      <c r="EF412" s="466"/>
      <c r="EG412" s="466"/>
      <c r="EH412" s="466"/>
      <c r="EI412" s="466"/>
      <c r="EJ412" s="466"/>
      <c r="EK412" s="465"/>
      <c r="EL412" s="465"/>
      <c r="EM412" s="465"/>
      <c r="EN412" s="465"/>
      <c r="EO412" s="466"/>
      <c r="EP412" s="466"/>
      <c r="EQ412" s="466"/>
      <c r="ER412" s="465"/>
      <c r="ES412" s="465"/>
      <c r="ET412" s="465"/>
      <c r="EU412" s="465"/>
      <c r="EV412" s="465"/>
      <c r="EW412" s="467"/>
      <c r="EX412" s="467" t="s">
        <v>1401</v>
      </c>
      <c r="EY412" s="467">
        <v>0</v>
      </c>
      <c r="EZ412" s="467">
        <v>0</v>
      </c>
      <c r="FA412" s="467">
        <v>0</v>
      </c>
      <c r="FB412" s="469" t="s">
        <v>1402</v>
      </c>
      <c r="FC412" s="467">
        <v>62.117280000000001</v>
      </c>
      <c r="FD412" s="469" t="s">
        <v>2408</v>
      </c>
      <c r="FE412" s="467">
        <v>1589.991</v>
      </c>
      <c r="FF412" s="469" t="s">
        <v>1404</v>
      </c>
      <c r="FG412" s="467">
        <v>0</v>
      </c>
      <c r="FH412" s="469" t="s">
        <v>1405</v>
      </c>
      <c r="FI412" s="467">
        <v>0</v>
      </c>
      <c r="FJ412" s="469" t="s">
        <v>1405</v>
      </c>
      <c r="FK412" s="467">
        <v>0</v>
      </c>
      <c r="FL412" s="472">
        <v>0</v>
      </c>
      <c r="FM412" s="473">
        <v>0</v>
      </c>
      <c r="FN412" s="473">
        <v>0</v>
      </c>
      <c r="FO412" s="473">
        <v>0</v>
      </c>
      <c r="FP412" s="473">
        <v>0</v>
      </c>
      <c r="FQ412" s="473">
        <v>0</v>
      </c>
      <c r="FR412" s="473">
        <v>0</v>
      </c>
      <c r="FS412" s="473">
        <v>0</v>
      </c>
      <c r="FT412" s="473">
        <v>0</v>
      </c>
      <c r="FU412" s="473">
        <v>0</v>
      </c>
      <c r="FV412" s="473">
        <v>0</v>
      </c>
      <c r="FW412" s="473">
        <v>0</v>
      </c>
      <c r="FX412" s="473">
        <v>0</v>
      </c>
      <c r="FY412" s="473">
        <v>0</v>
      </c>
      <c r="FZ412" s="473">
        <v>0</v>
      </c>
      <c r="GA412" s="473">
        <v>0</v>
      </c>
      <c r="GB412" s="473">
        <v>0</v>
      </c>
      <c r="GC412" s="473">
        <v>0</v>
      </c>
      <c r="GD412" s="473">
        <v>0</v>
      </c>
      <c r="GE412" s="473">
        <v>0</v>
      </c>
      <c r="GF412" s="473">
        <v>0</v>
      </c>
      <c r="GG412" s="473">
        <v>0</v>
      </c>
      <c r="GH412" s="473">
        <v>0</v>
      </c>
      <c r="GI412" s="473">
        <v>0</v>
      </c>
      <c r="GJ412" s="473">
        <v>0</v>
      </c>
      <c r="GK412" s="473">
        <v>0</v>
      </c>
      <c r="GL412" s="473">
        <v>0</v>
      </c>
      <c r="GM412" s="473">
        <v>0</v>
      </c>
      <c r="GN412" s="473">
        <v>0</v>
      </c>
      <c r="GO412" s="473">
        <v>0</v>
      </c>
      <c r="GP412" s="473">
        <v>0</v>
      </c>
      <c r="GQ412" s="473">
        <v>0</v>
      </c>
      <c r="GR412" s="473">
        <v>0</v>
      </c>
      <c r="GS412" s="473">
        <v>0</v>
      </c>
      <c r="GT412" s="473">
        <v>0</v>
      </c>
      <c r="GU412" s="473">
        <v>0</v>
      </c>
      <c r="GV412" s="473">
        <v>0</v>
      </c>
      <c r="GW412" s="473">
        <v>0</v>
      </c>
      <c r="GX412" s="473">
        <v>0</v>
      </c>
      <c r="GY412" s="473">
        <v>0</v>
      </c>
      <c r="GZ412" s="473">
        <v>0</v>
      </c>
      <c r="HA412" s="473">
        <v>0</v>
      </c>
      <c r="HB412" s="473">
        <v>0</v>
      </c>
      <c r="HC412" s="473">
        <v>0</v>
      </c>
      <c r="HD412" s="473">
        <v>0</v>
      </c>
      <c r="HE412" s="473">
        <v>0</v>
      </c>
      <c r="HF412" s="473">
        <v>0</v>
      </c>
      <c r="HG412" s="473">
        <v>0</v>
      </c>
      <c r="HH412" s="473">
        <v>0</v>
      </c>
      <c r="HI412" s="473">
        <v>0</v>
      </c>
      <c r="HJ412" s="473">
        <v>0</v>
      </c>
      <c r="HK412" s="473">
        <v>0</v>
      </c>
      <c r="HL412" s="473">
        <v>0</v>
      </c>
      <c r="HM412" s="473">
        <v>0</v>
      </c>
      <c r="HN412" s="473">
        <v>0</v>
      </c>
      <c r="HO412" s="473">
        <v>0</v>
      </c>
      <c r="HP412" s="473">
        <v>0</v>
      </c>
      <c r="HQ412" s="473">
        <v>0</v>
      </c>
      <c r="HR412" s="473">
        <v>0</v>
      </c>
      <c r="HS412" s="473">
        <v>0</v>
      </c>
      <c r="HT412" s="473">
        <v>0</v>
      </c>
      <c r="HU412" s="473">
        <v>0</v>
      </c>
      <c r="HV412" s="473">
        <v>0</v>
      </c>
      <c r="HW412" s="473">
        <v>0</v>
      </c>
      <c r="HX412" s="473">
        <v>0</v>
      </c>
      <c r="HY412" s="473">
        <v>0</v>
      </c>
      <c r="HZ412" s="473">
        <v>0</v>
      </c>
      <c r="IA412" s="473">
        <v>0</v>
      </c>
      <c r="IB412" s="473">
        <v>0</v>
      </c>
      <c r="IC412" s="473">
        <v>0</v>
      </c>
      <c r="ID412" s="473">
        <v>0</v>
      </c>
      <c r="IE412" s="473">
        <v>0</v>
      </c>
      <c r="IF412" s="473">
        <v>0</v>
      </c>
      <c r="IG412" s="473">
        <v>0</v>
      </c>
      <c r="IH412" s="473">
        <v>0</v>
      </c>
      <c r="II412" s="473">
        <v>0</v>
      </c>
      <c r="IJ412" s="473">
        <v>0</v>
      </c>
      <c r="IK412" s="473">
        <v>0</v>
      </c>
      <c r="IL412" s="473">
        <v>0</v>
      </c>
      <c r="IM412" s="473">
        <v>0</v>
      </c>
      <c r="IN412" s="473">
        <v>0</v>
      </c>
      <c r="IO412" s="473">
        <v>0</v>
      </c>
      <c r="IP412" s="473">
        <v>0</v>
      </c>
      <c r="IQ412" s="473">
        <v>0</v>
      </c>
      <c r="IR412" s="473">
        <v>0</v>
      </c>
      <c r="IS412" s="473">
        <v>0</v>
      </c>
      <c r="IT412" s="473">
        <v>0</v>
      </c>
      <c r="IU412" s="473">
        <v>0</v>
      </c>
      <c r="IV412" s="473">
        <v>0</v>
      </c>
      <c r="IW412" s="473">
        <v>0</v>
      </c>
      <c r="IX412" s="473">
        <v>0</v>
      </c>
      <c r="IY412" s="473">
        <v>0</v>
      </c>
      <c r="IZ412" s="473">
        <v>0</v>
      </c>
      <c r="JA412" s="473">
        <v>0</v>
      </c>
      <c r="JB412" s="473">
        <v>0</v>
      </c>
      <c r="JC412" s="473">
        <v>0</v>
      </c>
      <c r="JD412" s="473">
        <v>0</v>
      </c>
      <c r="JE412" s="473">
        <v>0</v>
      </c>
      <c r="JF412" s="473">
        <v>0</v>
      </c>
      <c r="JG412" s="473">
        <v>0</v>
      </c>
      <c r="JH412" s="473">
        <v>0</v>
      </c>
      <c r="JI412" s="467" t="s">
        <v>1416</v>
      </c>
      <c r="JJ412" s="467" t="s">
        <v>1416</v>
      </c>
      <c r="JK412" s="395"/>
      <c r="JL412" s="395"/>
      <c r="JM412" s="395"/>
      <c r="JN412" s="395"/>
      <c r="JO412" s="395"/>
      <c r="JP412" s="395"/>
      <c r="JQ412" s="395"/>
      <c r="JR412" s="395"/>
      <c r="JS412" s="395"/>
      <c r="JT412" s="395"/>
      <c r="JU412" s="395"/>
      <c r="JV412" s="395"/>
      <c r="JW412" s="395"/>
      <c r="JX412" s="395"/>
      <c r="JY412" s="395"/>
      <c r="JZ412" s="395"/>
      <c r="KA412" s="395"/>
      <c r="KB412" s="395"/>
      <c r="KC412" s="395"/>
      <c r="KD412" s="395"/>
      <c r="KE412" s="395"/>
      <c r="KF412" s="395"/>
      <c r="KG412" s="395"/>
      <c r="KH412" s="395"/>
      <c r="KI412" s="395"/>
      <c r="KJ412" s="395"/>
      <c r="KK412" s="395"/>
      <c r="KL412" s="395"/>
      <c r="KM412" s="395"/>
      <c r="KN412" s="395"/>
      <c r="KO412" s="395"/>
      <c r="KP412" s="395"/>
      <c r="KQ412" s="395"/>
      <c r="KR412" s="395"/>
      <c r="KS412" s="395"/>
      <c r="KT412" s="395"/>
      <c r="KU412" s="395"/>
      <c r="KV412" s="395"/>
      <c r="KW412" s="395"/>
      <c r="KX412" s="395"/>
      <c r="KY412" s="395"/>
      <c r="KZ412" s="395"/>
      <c r="LA412" s="395"/>
      <c r="LB412" s="395"/>
      <c r="LC412" s="395"/>
      <c r="LD412" s="395"/>
      <c r="LE412" s="395"/>
      <c r="LF412" s="395"/>
      <c r="LG412" s="395"/>
      <c r="LH412" s="395"/>
      <c r="LI412" s="395"/>
      <c r="LJ412" s="395"/>
      <c r="LK412" s="395"/>
      <c r="LL412" s="395"/>
      <c r="LM412" s="395"/>
      <c r="LN412" s="395"/>
      <c r="LO412" s="395"/>
      <c r="LP412" s="395"/>
      <c r="LQ412" s="395"/>
      <c r="LR412" s="395"/>
      <c r="LS412" s="395"/>
      <c r="LT412" s="395"/>
      <c r="LU412" s="395"/>
      <c r="LV412" s="395"/>
      <c r="LW412" s="395"/>
      <c r="LX412" s="395"/>
      <c r="LY412" s="395"/>
      <c r="LZ412" s="395"/>
      <c r="MA412" s="395"/>
      <c r="MB412" s="395"/>
      <c r="MC412" s="395"/>
      <c r="MD412" s="395"/>
      <c r="ME412" s="395"/>
      <c r="MF412" s="395"/>
      <c r="MG412" s="395"/>
      <c r="MH412" s="395"/>
      <c r="MI412" s="395"/>
      <c r="MJ412" s="395"/>
      <c r="MK412" s="395"/>
      <c r="ML412" s="395"/>
      <c r="MM412" s="395"/>
      <c r="MN412" s="395"/>
      <c r="MO412" s="395"/>
      <c r="MP412" s="395"/>
      <c r="MQ412" s="395"/>
      <c r="MR412" s="395"/>
      <c r="MS412" s="395"/>
      <c r="MT412" s="395"/>
      <c r="MU412" s="395"/>
      <c r="MV412" s="395"/>
      <c r="MW412" s="395"/>
      <c r="MX412" s="395"/>
      <c r="MY412" s="395"/>
      <c r="MZ412" s="395"/>
      <c r="NA412" s="395"/>
      <c r="NB412" s="395"/>
      <c r="NC412" s="395"/>
      <c r="ND412" s="395"/>
      <c r="NE412" s="395"/>
      <c r="NF412" s="395"/>
      <c r="NG412" s="489"/>
      <c r="NH412" s="475">
        <v>2.4604908685822098</v>
      </c>
      <c r="NI412" s="475">
        <v>20.47620500834115</v>
      </c>
      <c r="NJ412" s="475">
        <v>2.5218255947337842</v>
      </c>
      <c r="NK412" s="475">
        <v>4636.6517759999997</v>
      </c>
      <c r="NL412" s="475">
        <v>15.509757612556418</v>
      </c>
      <c r="NM412" s="475">
        <v>0.15463299999999996</v>
      </c>
      <c r="NN412" s="475">
        <v>0.44457000000000002</v>
      </c>
      <c r="NO412" s="475">
        <v>4.5100999999999995E-2</v>
      </c>
      <c r="NP412" s="475">
        <v>2.8836421583527651E-2</v>
      </c>
      <c r="NQ412" s="475">
        <v>0.37768487795342509</v>
      </c>
      <c r="NR412" s="475">
        <v>1.261309270542792</v>
      </c>
      <c r="NS412" s="475">
        <v>0</v>
      </c>
      <c r="NT412" s="475">
        <v>11.260377979290579</v>
      </c>
      <c r="NU412" s="475">
        <v>0.43244914329407758</v>
      </c>
      <c r="NV412" s="475">
        <v>0</v>
      </c>
      <c r="NW412" s="475">
        <v>0.4165396287088633</v>
      </c>
      <c r="NX412" s="475">
        <v>0</v>
      </c>
      <c r="NY412" s="475">
        <v>0</v>
      </c>
      <c r="NZ412" s="475">
        <v>1.05941986959962</v>
      </c>
      <c r="OA412" s="475">
        <v>2.0340505050511788E-2</v>
      </c>
      <c r="OB412" s="475">
        <v>0.25</v>
      </c>
      <c r="OC412" s="475">
        <v>0.94347618805202271</v>
      </c>
      <c r="OD412" s="475">
        <v>7.6360523945431332E-16</v>
      </c>
      <c r="OE412" s="475">
        <v>6.1509806824791819E-15</v>
      </c>
      <c r="OF412" s="475">
        <v>0.11999999880790704</v>
      </c>
      <c r="OG412" s="475">
        <v>7.8811571002006545E-2</v>
      </c>
      <c r="OH412" s="475">
        <v>0.30710863088084978</v>
      </c>
      <c r="OI412" s="475">
        <v>0.12</v>
      </c>
      <c r="OJ412" s="475">
        <v>4.48E-2</v>
      </c>
      <c r="OK412" s="475">
        <v>5.9520000000000003E-2</v>
      </c>
      <c r="OL412" s="475">
        <v>0.80121455965825672</v>
      </c>
      <c r="OM412" s="475" t="s">
        <v>1395</v>
      </c>
      <c r="ON412" s="475">
        <v>1</v>
      </c>
      <c r="OO412" s="475">
        <v>401</v>
      </c>
      <c r="OP412" s="490"/>
      <c r="OQ412" s="491" t="s">
        <v>1395</v>
      </c>
      <c r="OR412" s="478" t="s">
        <v>1395</v>
      </c>
      <c r="OS412" s="479">
        <v>675230</v>
      </c>
      <c r="OT412" s="479">
        <v>2033</v>
      </c>
      <c r="OU412" s="479" t="s">
        <v>1395</v>
      </c>
      <c r="OV412" s="479" t="s">
        <v>1395</v>
      </c>
      <c r="OW412" s="479">
        <v>0</v>
      </c>
      <c r="OX412" s="479">
        <v>1</v>
      </c>
      <c r="OY412" s="480">
        <v>1</v>
      </c>
      <c r="OZ412" s="480">
        <v>0.78840596031171539</v>
      </c>
      <c r="PA412" s="481"/>
      <c r="PB412" s="482">
        <v>2.4604908685822098</v>
      </c>
      <c r="PC412" s="483"/>
      <c r="PD412" s="478">
        <v>296.82980374648071</v>
      </c>
      <c r="PE412" s="479">
        <v>2.8337467854129255E-12</v>
      </c>
      <c r="PF412" s="479">
        <v>434.65794367093736</v>
      </c>
      <c r="PG412" s="480">
        <v>2.4604908685822098</v>
      </c>
      <c r="PH412" s="483"/>
      <c r="PI412" s="478">
        <v>2.4604908685822098</v>
      </c>
      <c r="PJ412" s="479">
        <v>206625</v>
      </c>
      <c r="PK412" s="479">
        <v>575</v>
      </c>
      <c r="PL412" s="479">
        <v>-1.6809412847541338E-2</v>
      </c>
      <c r="PM412" s="484">
        <v>36</v>
      </c>
      <c r="PN412" s="479">
        <v>2736</v>
      </c>
      <c r="PO412" s="485">
        <v>2030</v>
      </c>
      <c r="PP412" s="479">
        <v>33</v>
      </c>
      <c r="PQ412" s="479">
        <v>0</v>
      </c>
      <c r="PR412" s="486" t="s">
        <v>2425</v>
      </c>
      <c r="PS412" s="486" t="s">
        <v>1595</v>
      </c>
      <c r="PT412" s="479">
        <v>1</v>
      </c>
      <c r="PU412" s="487" t="s">
        <v>2424</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row>
    <row r="413" spans="1:457" x14ac:dyDescent="0.35">
      <c r="A413" s="459" t="s">
        <v>2426</v>
      </c>
      <c r="B413" s="460">
        <v>2.4436814557346684</v>
      </c>
      <c r="C413" s="488">
        <f>NPV(About!A$94,'H2 Data'!AE$2:BH$2)/30*AB413+B413</f>
        <v>3.7637855133632683</v>
      </c>
      <c r="D413" s="462" t="s">
        <v>1592</v>
      </c>
      <c r="E413" s="463" t="s">
        <v>2426</v>
      </c>
      <c r="F413" s="463" t="s">
        <v>1391</v>
      </c>
      <c r="G413" s="463" t="s">
        <v>1593</v>
      </c>
      <c r="H413" s="463" t="s">
        <v>2406</v>
      </c>
      <c r="I413" s="463" t="s">
        <v>1595</v>
      </c>
      <c r="J413" s="464">
        <v>2034</v>
      </c>
      <c r="K413" s="465">
        <v>575</v>
      </c>
      <c r="L413" s="466">
        <v>0.95</v>
      </c>
      <c r="M413" s="466">
        <v>2.3300000000000001E-2</v>
      </c>
      <c r="N413" s="466">
        <v>0.25</v>
      </c>
      <c r="O413" s="471">
        <v>0.11</v>
      </c>
      <c r="P413" s="465">
        <v>1</v>
      </c>
      <c r="Q413" s="465">
        <v>2</v>
      </c>
      <c r="R413" s="465">
        <v>30</v>
      </c>
      <c r="S413" s="467" t="s">
        <v>1395</v>
      </c>
      <c r="T413" s="468">
        <v>46017</v>
      </c>
      <c r="U413" s="468">
        <v>453595</v>
      </c>
      <c r="V413" s="468">
        <v>157772</v>
      </c>
      <c r="W413" s="468">
        <v>31554.000000000004</v>
      </c>
      <c r="X413" s="465">
        <v>0</v>
      </c>
      <c r="Y413" s="469" t="s">
        <v>2407</v>
      </c>
      <c r="Z413" s="470">
        <v>18.559999999999999</v>
      </c>
      <c r="AA413" s="469" t="s">
        <v>1397</v>
      </c>
      <c r="AB413" s="465">
        <v>8.9999999999999993E-3</v>
      </c>
      <c r="AC413" s="466">
        <v>0.7</v>
      </c>
      <c r="AD413" s="466">
        <v>0.7</v>
      </c>
      <c r="AE413" s="466">
        <v>0.7</v>
      </c>
      <c r="AF413" s="467" t="s">
        <v>1398</v>
      </c>
      <c r="AG413" s="465">
        <v>447</v>
      </c>
      <c r="AH413" s="465">
        <v>447</v>
      </c>
      <c r="AI413" s="465">
        <v>447</v>
      </c>
      <c r="AJ413" s="465">
        <v>30</v>
      </c>
      <c r="AK413" s="469" t="s">
        <v>1399</v>
      </c>
      <c r="AL413" s="466">
        <v>1</v>
      </c>
      <c r="AM413" s="466">
        <v>0</v>
      </c>
      <c r="AN413" s="469" t="s">
        <v>1400</v>
      </c>
      <c r="AO413" s="466"/>
      <c r="AP413" s="466"/>
      <c r="AQ413" s="466"/>
      <c r="AR413" s="466"/>
      <c r="AS413" s="466"/>
      <c r="AT413" s="466"/>
      <c r="AU413" s="466"/>
      <c r="AV413" s="466"/>
      <c r="AW413" s="466"/>
      <c r="AX413" s="466"/>
      <c r="AY413" s="466"/>
      <c r="AZ413" s="466"/>
      <c r="BA413" s="466"/>
      <c r="BB413" s="466"/>
      <c r="BC413" s="466"/>
      <c r="BD413" s="466"/>
      <c r="BE413" s="466"/>
      <c r="BF413" s="466"/>
      <c r="BG413" s="466"/>
      <c r="BH413" s="466"/>
      <c r="BI413" s="466"/>
      <c r="BJ413" s="466"/>
      <c r="BK413" s="466"/>
      <c r="BL413" s="466"/>
      <c r="BM413" s="466"/>
      <c r="BN413" s="466"/>
      <c r="BO413" s="466"/>
      <c r="BP413" s="466"/>
      <c r="BQ413" s="466"/>
      <c r="BR413" s="466"/>
      <c r="BS413" s="466"/>
      <c r="BT413" s="466"/>
      <c r="BU413" s="466"/>
      <c r="BV413" s="466"/>
      <c r="BW413" s="466"/>
      <c r="BX413" s="466"/>
      <c r="BY413" s="466"/>
      <c r="BZ413" s="466"/>
      <c r="CA413" s="466"/>
      <c r="CB413" s="466"/>
      <c r="CC413" s="466"/>
      <c r="CD413" s="466"/>
      <c r="CE413" s="466"/>
      <c r="CF413" s="466"/>
      <c r="CG413" s="466"/>
      <c r="CH413" s="466"/>
      <c r="CI413" s="466"/>
      <c r="CJ413" s="466"/>
      <c r="CK413" s="466"/>
      <c r="CL413" s="466"/>
      <c r="CM413" s="466"/>
      <c r="CN413" s="466"/>
      <c r="CO413" s="466"/>
      <c r="CP413" s="466"/>
      <c r="CQ413" s="466"/>
      <c r="CR413" s="466"/>
      <c r="CS413" s="466"/>
      <c r="CT413" s="466"/>
      <c r="CU413" s="466"/>
      <c r="CV413" s="466"/>
      <c r="CW413" s="466"/>
      <c r="CX413" s="466"/>
      <c r="CY413" s="466"/>
      <c r="CZ413" s="466"/>
      <c r="DA413" s="466"/>
      <c r="DB413" s="466"/>
      <c r="DC413" s="466"/>
      <c r="DD413" s="466"/>
      <c r="DE413" s="466"/>
      <c r="DF413" s="466"/>
      <c r="DG413" s="466"/>
      <c r="DH413" s="466"/>
      <c r="DI413" s="466"/>
      <c r="DJ413" s="466"/>
      <c r="DK413" s="466"/>
      <c r="DL413" s="466"/>
      <c r="DM413" s="466"/>
      <c r="DN413" s="466"/>
      <c r="DO413" s="466"/>
      <c r="DP413" s="466"/>
      <c r="DQ413" s="466"/>
      <c r="DR413" s="466"/>
      <c r="DS413" s="466"/>
      <c r="DT413" s="466"/>
      <c r="DU413" s="466"/>
      <c r="DV413" s="466"/>
      <c r="DW413" s="471"/>
      <c r="DX413" s="466"/>
      <c r="DY413" s="466"/>
      <c r="DZ413" s="466"/>
      <c r="EA413" s="466"/>
      <c r="EB413" s="466"/>
      <c r="EC413" s="466"/>
      <c r="ED413" s="466"/>
      <c r="EE413" s="466"/>
      <c r="EF413" s="466"/>
      <c r="EG413" s="466"/>
      <c r="EH413" s="466"/>
      <c r="EI413" s="466"/>
      <c r="EJ413" s="466"/>
      <c r="EK413" s="465"/>
      <c r="EL413" s="465"/>
      <c r="EM413" s="465"/>
      <c r="EN413" s="465"/>
      <c r="EO413" s="466"/>
      <c r="EP413" s="466"/>
      <c r="EQ413" s="466"/>
      <c r="ER413" s="465"/>
      <c r="ES413" s="465"/>
      <c r="ET413" s="465"/>
      <c r="EU413" s="465"/>
      <c r="EV413" s="465"/>
      <c r="EW413" s="467"/>
      <c r="EX413" s="467" t="s">
        <v>1401</v>
      </c>
      <c r="EY413" s="467">
        <v>0</v>
      </c>
      <c r="EZ413" s="467">
        <v>0</v>
      </c>
      <c r="FA413" s="467">
        <v>0</v>
      </c>
      <c r="FB413" s="469" t="s">
        <v>1402</v>
      </c>
      <c r="FC413" s="467">
        <v>62.117280000000001</v>
      </c>
      <c r="FD413" s="469" t="s">
        <v>2408</v>
      </c>
      <c r="FE413" s="467">
        <v>1589.991</v>
      </c>
      <c r="FF413" s="469" t="s">
        <v>1404</v>
      </c>
      <c r="FG413" s="467">
        <v>0</v>
      </c>
      <c r="FH413" s="469" t="s">
        <v>1405</v>
      </c>
      <c r="FI413" s="467">
        <v>0</v>
      </c>
      <c r="FJ413" s="469" t="s">
        <v>1405</v>
      </c>
      <c r="FK413" s="467">
        <v>0</v>
      </c>
      <c r="FL413" s="472">
        <v>0</v>
      </c>
      <c r="FM413" s="473">
        <v>0</v>
      </c>
      <c r="FN413" s="473">
        <v>0</v>
      </c>
      <c r="FO413" s="473">
        <v>0</v>
      </c>
      <c r="FP413" s="473">
        <v>0</v>
      </c>
      <c r="FQ413" s="473">
        <v>0</v>
      </c>
      <c r="FR413" s="473">
        <v>0</v>
      </c>
      <c r="FS413" s="473">
        <v>0</v>
      </c>
      <c r="FT413" s="473">
        <v>0</v>
      </c>
      <c r="FU413" s="473">
        <v>0</v>
      </c>
      <c r="FV413" s="473">
        <v>0</v>
      </c>
      <c r="FW413" s="473">
        <v>0</v>
      </c>
      <c r="FX413" s="473">
        <v>0</v>
      </c>
      <c r="FY413" s="473">
        <v>0</v>
      </c>
      <c r="FZ413" s="473">
        <v>0</v>
      </c>
      <c r="GA413" s="473">
        <v>0</v>
      </c>
      <c r="GB413" s="473">
        <v>0</v>
      </c>
      <c r="GC413" s="473">
        <v>0</v>
      </c>
      <c r="GD413" s="473">
        <v>0</v>
      </c>
      <c r="GE413" s="473">
        <v>0</v>
      </c>
      <c r="GF413" s="473">
        <v>0</v>
      </c>
      <c r="GG413" s="473">
        <v>0</v>
      </c>
      <c r="GH413" s="473">
        <v>0</v>
      </c>
      <c r="GI413" s="473">
        <v>0</v>
      </c>
      <c r="GJ413" s="473">
        <v>0</v>
      </c>
      <c r="GK413" s="473">
        <v>0</v>
      </c>
      <c r="GL413" s="473">
        <v>0</v>
      </c>
      <c r="GM413" s="473">
        <v>0</v>
      </c>
      <c r="GN413" s="473">
        <v>0</v>
      </c>
      <c r="GO413" s="473">
        <v>0</v>
      </c>
      <c r="GP413" s="473">
        <v>0</v>
      </c>
      <c r="GQ413" s="473">
        <v>0</v>
      </c>
      <c r="GR413" s="473">
        <v>0</v>
      </c>
      <c r="GS413" s="473">
        <v>0</v>
      </c>
      <c r="GT413" s="473">
        <v>0</v>
      </c>
      <c r="GU413" s="473">
        <v>0</v>
      </c>
      <c r="GV413" s="473">
        <v>0</v>
      </c>
      <c r="GW413" s="473">
        <v>0</v>
      </c>
      <c r="GX413" s="473">
        <v>0</v>
      </c>
      <c r="GY413" s="473">
        <v>0</v>
      </c>
      <c r="GZ413" s="473">
        <v>0</v>
      </c>
      <c r="HA413" s="473">
        <v>0</v>
      </c>
      <c r="HB413" s="473">
        <v>0</v>
      </c>
      <c r="HC413" s="473">
        <v>0</v>
      </c>
      <c r="HD413" s="473">
        <v>0</v>
      </c>
      <c r="HE413" s="473">
        <v>0</v>
      </c>
      <c r="HF413" s="473">
        <v>0</v>
      </c>
      <c r="HG413" s="473">
        <v>0</v>
      </c>
      <c r="HH413" s="473">
        <v>0</v>
      </c>
      <c r="HI413" s="473">
        <v>0</v>
      </c>
      <c r="HJ413" s="473">
        <v>0</v>
      </c>
      <c r="HK413" s="473">
        <v>0</v>
      </c>
      <c r="HL413" s="473">
        <v>0</v>
      </c>
      <c r="HM413" s="473">
        <v>0</v>
      </c>
      <c r="HN413" s="473">
        <v>0</v>
      </c>
      <c r="HO413" s="473">
        <v>0</v>
      </c>
      <c r="HP413" s="473">
        <v>0</v>
      </c>
      <c r="HQ413" s="473">
        <v>0</v>
      </c>
      <c r="HR413" s="473">
        <v>0</v>
      </c>
      <c r="HS413" s="473">
        <v>0</v>
      </c>
      <c r="HT413" s="473">
        <v>0</v>
      </c>
      <c r="HU413" s="473">
        <v>0</v>
      </c>
      <c r="HV413" s="473">
        <v>0</v>
      </c>
      <c r="HW413" s="473">
        <v>0</v>
      </c>
      <c r="HX413" s="473">
        <v>0</v>
      </c>
      <c r="HY413" s="473">
        <v>0</v>
      </c>
      <c r="HZ413" s="473">
        <v>0</v>
      </c>
      <c r="IA413" s="473">
        <v>0</v>
      </c>
      <c r="IB413" s="473">
        <v>0</v>
      </c>
      <c r="IC413" s="473">
        <v>0</v>
      </c>
      <c r="ID413" s="473">
        <v>0</v>
      </c>
      <c r="IE413" s="473">
        <v>0</v>
      </c>
      <c r="IF413" s="473">
        <v>0</v>
      </c>
      <c r="IG413" s="473">
        <v>0</v>
      </c>
      <c r="IH413" s="473">
        <v>0</v>
      </c>
      <c r="II413" s="473">
        <v>0</v>
      </c>
      <c r="IJ413" s="473">
        <v>0</v>
      </c>
      <c r="IK413" s="473">
        <v>0</v>
      </c>
      <c r="IL413" s="473">
        <v>0</v>
      </c>
      <c r="IM413" s="473">
        <v>0</v>
      </c>
      <c r="IN413" s="473">
        <v>0</v>
      </c>
      <c r="IO413" s="473">
        <v>0</v>
      </c>
      <c r="IP413" s="473">
        <v>0</v>
      </c>
      <c r="IQ413" s="473">
        <v>0</v>
      </c>
      <c r="IR413" s="473">
        <v>0</v>
      </c>
      <c r="IS413" s="473">
        <v>0</v>
      </c>
      <c r="IT413" s="473">
        <v>0</v>
      </c>
      <c r="IU413" s="473">
        <v>0</v>
      </c>
      <c r="IV413" s="473">
        <v>0</v>
      </c>
      <c r="IW413" s="473">
        <v>0</v>
      </c>
      <c r="IX413" s="473">
        <v>0</v>
      </c>
      <c r="IY413" s="473">
        <v>0</v>
      </c>
      <c r="IZ413" s="473">
        <v>0</v>
      </c>
      <c r="JA413" s="473">
        <v>0</v>
      </c>
      <c r="JB413" s="473">
        <v>0</v>
      </c>
      <c r="JC413" s="473">
        <v>0</v>
      </c>
      <c r="JD413" s="473">
        <v>0</v>
      </c>
      <c r="JE413" s="473">
        <v>0</v>
      </c>
      <c r="JF413" s="473">
        <v>0</v>
      </c>
      <c r="JG413" s="473">
        <v>0</v>
      </c>
      <c r="JH413" s="473">
        <v>0</v>
      </c>
      <c r="JI413" s="467" t="s">
        <v>1416</v>
      </c>
      <c r="JJ413" s="467" t="s">
        <v>1416</v>
      </c>
      <c r="JK413" s="395"/>
      <c r="JL413" s="395"/>
      <c r="JM413" s="395"/>
      <c r="JN413" s="395"/>
      <c r="JO413" s="395"/>
      <c r="JP413" s="395"/>
      <c r="JQ413" s="395"/>
      <c r="JR413" s="395"/>
      <c r="JS413" s="395"/>
      <c r="JT413" s="395"/>
      <c r="JU413" s="395"/>
      <c r="JV413" s="395"/>
      <c r="JW413" s="395"/>
      <c r="JX413" s="395"/>
      <c r="JY413" s="395"/>
      <c r="JZ413" s="395"/>
      <c r="KA413" s="395"/>
      <c r="KB413" s="395"/>
      <c r="KC413" s="395"/>
      <c r="KD413" s="395"/>
      <c r="KE413" s="395"/>
      <c r="KF413" s="395"/>
      <c r="KG413" s="395"/>
      <c r="KH413" s="395"/>
      <c r="KI413" s="395"/>
      <c r="KJ413" s="395"/>
      <c r="KK413" s="395"/>
      <c r="KL413" s="395"/>
      <c r="KM413" s="395"/>
      <c r="KN413" s="395"/>
      <c r="KO413" s="395"/>
      <c r="KP413" s="395"/>
      <c r="KQ413" s="395"/>
      <c r="KR413" s="395"/>
      <c r="KS413" s="395"/>
      <c r="KT413" s="395"/>
      <c r="KU413" s="395"/>
      <c r="KV413" s="395"/>
      <c r="KW413" s="395"/>
      <c r="KX413" s="395"/>
      <c r="KY413" s="395"/>
      <c r="KZ413" s="395"/>
      <c r="LA413" s="395"/>
      <c r="LB413" s="395"/>
      <c r="LC413" s="395"/>
      <c r="LD413" s="395"/>
      <c r="LE413" s="395"/>
      <c r="LF413" s="395"/>
      <c r="LG413" s="395"/>
      <c r="LH413" s="395"/>
      <c r="LI413" s="395"/>
      <c r="LJ413" s="395"/>
      <c r="LK413" s="395"/>
      <c r="LL413" s="395"/>
      <c r="LM413" s="395"/>
      <c r="LN413" s="395"/>
      <c r="LO413" s="395"/>
      <c r="LP413" s="395"/>
      <c r="LQ413" s="395"/>
      <c r="LR413" s="395"/>
      <c r="LS413" s="395"/>
      <c r="LT413" s="395"/>
      <c r="LU413" s="395"/>
      <c r="LV413" s="395"/>
      <c r="LW413" s="395"/>
      <c r="LX413" s="395"/>
      <c r="LY413" s="395"/>
      <c r="LZ413" s="395"/>
      <c r="MA413" s="395"/>
      <c r="MB413" s="395"/>
      <c r="MC413" s="395"/>
      <c r="MD413" s="395"/>
      <c r="ME413" s="395"/>
      <c r="MF413" s="395"/>
      <c r="MG413" s="395"/>
      <c r="MH413" s="395"/>
      <c r="MI413" s="395"/>
      <c r="MJ413" s="395"/>
      <c r="MK413" s="395"/>
      <c r="ML413" s="395"/>
      <c r="MM413" s="395"/>
      <c r="MN413" s="395"/>
      <c r="MO413" s="395"/>
      <c r="MP413" s="395"/>
      <c r="MQ413" s="395"/>
      <c r="MR413" s="395"/>
      <c r="MS413" s="395"/>
      <c r="MT413" s="395"/>
      <c r="MU413" s="395"/>
      <c r="MV413" s="395"/>
      <c r="MW413" s="395"/>
      <c r="MX413" s="395"/>
      <c r="MY413" s="395"/>
      <c r="MZ413" s="395"/>
      <c r="NA413" s="395"/>
      <c r="NB413" s="395"/>
      <c r="NC413" s="395"/>
      <c r="ND413" s="395"/>
      <c r="NE413" s="395"/>
      <c r="NF413" s="395"/>
      <c r="NG413" s="489"/>
      <c r="NH413" s="475">
        <v>2.4436814557346684</v>
      </c>
      <c r="NI413" s="475">
        <v>20.336317074623913</v>
      </c>
      <c r="NJ413" s="475">
        <v>2.5605349026151423</v>
      </c>
      <c r="NK413" s="475">
        <v>4636.6517759999997</v>
      </c>
      <c r="NL413" s="475">
        <v>15.403621569410776</v>
      </c>
      <c r="NM413" s="475">
        <v>0.157772</v>
      </c>
      <c r="NN413" s="475">
        <v>0.45359500000000003</v>
      </c>
      <c r="NO413" s="475">
        <v>4.6017000000000002E-2</v>
      </c>
      <c r="NP413" s="475">
        <v>2.9355187277990274E-2</v>
      </c>
      <c r="NQ413" s="475">
        <v>0.38435650165034851</v>
      </c>
      <c r="NR413" s="475">
        <v>1.2869237811369671</v>
      </c>
      <c r="NS413" s="475">
        <v>0</v>
      </c>
      <c r="NT413" s="475">
        <v>11.431084273570372</v>
      </c>
      <c r="NU413" s="475">
        <v>0.44122443015011376</v>
      </c>
      <c r="NV413" s="475">
        <v>0</v>
      </c>
      <c r="NW413" s="475">
        <v>0.33120542180904561</v>
      </c>
      <c r="NX413" s="475">
        <v>0</v>
      </c>
      <c r="NY413" s="475">
        <v>0</v>
      </c>
      <c r="NZ413" s="475">
        <v>0.81273278653794145</v>
      </c>
      <c r="OA413" s="475">
        <v>2.0339831649829762E-2</v>
      </c>
      <c r="OB413" s="475">
        <v>0.25</v>
      </c>
      <c r="OC413" s="475">
        <v>0.89599218704481665</v>
      </c>
      <c r="OD413" s="475">
        <v>-4.6282194093171472E-15</v>
      </c>
      <c r="OE413" s="475">
        <v>-4.0236779529093174E-14</v>
      </c>
      <c r="OF413" s="475">
        <v>0.1099999964237213</v>
      </c>
      <c r="OG413" s="475">
        <v>7.0724222064018252E-2</v>
      </c>
      <c r="OH413" s="475">
        <v>0.30809893809032401</v>
      </c>
      <c r="OI413" s="475">
        <v>0.11</v>
      </c>
      <c r="OJ413" s="475">
        <v>4.4699999999999997E-2</v>
      </c>
      <c r="OK413" s="475">
        <v>5.6467500000000004E-2</v>
      </c>
      <c r="OL413" s="475">
        <v>0.78526464055446321</v>
      </c>
      <c r="OM413" s="475" t="s">
        <v>1395</v>
      </c>
      <c r="ON413" s="475">
        <v>1</v>
      </c>
      <c r="OO413" s="475">
        <v>402</v>
      </c>
      <c r="OP413" s="490"/>
      <c r="OQ413" s="491" t="s">
        <v>1395</v>
      </c>
      <c r="OR413" s="478" t="s">
        <v>1395</v>
      </c>
      <c r="OS413" s="479">
        <v>688938</v>
      </c>
      <c r="OT413" s="479">
        <v>2034</v>
      </c>
      <c r="OU413" s="479" t="s">
        <v>1395</v>
      </c>
      <c r="OV413" s="479" t="s">
        <v>1395</v>
      </c>
      <c r="OW413" s="479">
        <v>0</v>
      </c>
      <c r="OX413" s="479">
        <v>1</v>
      </c>
      <c r="OY413" s="480">
        <v>1</v>
      </c>
      <c r="OZ413" s="480">
        <v>0.77269049556403557</v>
      </c>
      <c r="PA413" s="481"/>
      <c r="PB413" s="482">
        <v>2.4436814557346684</v>
      </c>
      <c r="PC413" s="483"/>
      <c r="PD413" s="478">
        <v>296.82673601809677</v>
      </c>
      <c r="PE413" s="479">
        <v>-1.8167999123039958E-11</v>
      </c>
      <c r="PF413" s="479">
        <v>404.56481505212929</v>
      </c>
      <c r="PG413" s="480">
        <v>2.4436814557346684</v>
      </c>
      <c r="PH413" s="483"/>
      <c r="PI413" s="478">
        <v>2.4436814557346684</v>
      </c>
      <c r="PJ413" s="479">
        <v>207200</v>
      </c>
      <c r="PK413" s="479">
        <v>575</v>
      </c>
      <c r="PL413" s="479">
        <v>4.7171906859384549E-3</v>
      </c>
      <c r="PM413" s="484">
        <v>36</v>
      </c>
      <c r="PN413" s="479">
        <v>2700</v>
      </c>
      <c r="PO413" s="485">
        <v>2031</v>
      </c>
      <c r="PP413" s="479">
        <v>33</v>
      </c>
      <c r="PQ413" s="479">
        <v>0</v>
      </c>
      <c r="PR413" s="486" t="s">
        <v>2427</v>
      </c>
      <c r="PS413" s="486" t="s">
        <v>1595</v>
      </c>
      <c r="PT413" s="479">
        <v>1</v>
      </c>
      <c r="PU413" s="487" t="s">
        <v>2426</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row>
    <row r="414" spans="1:457" x14ac:dyDescent="0.35">
      <c r="A414" s="459" t="s">
        <v>2428</v>
      </c>
      <c r="B414" s="460">
        <v>2.4483986464206069</v>
      </c>
      <c r="C414" s="488">
        <f>NPV(About!A$94,'H2 Data'!AE$2:BH$2)/30*AB414+B414</f>
        <v>3.7685027040492067</v>
      </c>
      <c r="D414" s="462" t="s">
        <v>1592</v>
      </c>
      <c r="E414" s="463" t="s">
        <v>2428</v>
      </c>
      <c r="F414" s="463" t="s">
        <v>1391</v>
      </c>
      <c r="G414" s="463" t="s">
        <v>1593</v>
      </c>
      <c r="H414" s="463" t="s">
        <v>2406</v>
      </c>
      <c r="I414" s="463" t="s">
        <v>1595</v>
      </c>
      <c r="J414" s="464">
        <v>2035</v>
      </c>
      <c r="K414" s="465">
        <v>575</v>
      </c>
      <c r="L414" s="466">
        <v>0.95</v>
      </c>
      <c r="M414" s="466">
        <v>2.3300000000000001E-2</v>
      </c>
      <c r="N414" s="466">
        <v>0.25</v>
      </c>
      <c r="O414" s="471">
        <v>0.11</v>
      </c>
      <c r="P414" s="465">
        <v>1</v>
      </c>
      <c r="Q414" s="465">
        <v>2</v>
      </c>
      <c r="R414" s="465">
        <v>30</v>
      </c>
      <c r="S414" s="467" t="s">
        <v>1395</v>
      </c>
      <c r="T414" s="468">
        <v>46951</v>
      </c>
      <c r="U414" s="468">
        <v>462803</v>
      </c>
      <c r="V414" s="468">
        <v>160975</v>
      </c>
      <c r="W414" s="468">
        <v>32193.999999999996</v>
      </c>
      <c r="X414" s="465">
        <v>0</v>
      </c>
      <c r="Y414" s="469" t="s">
        <v>2407</v>
      </c>
      <c r="Z414" s="470">
        <v>18.559999999999999</v>
      </c>
      <c r="AA414" s="469" t="s">
        <v>1397</v>
      </c>
      <c r="AB414" s="465">
        <v>8.9999999999999993E-3</v>
      </c>
      <c r="AC414" s="466">
        <v>0.7</v>
      </c>
      <c r="AD414" s="466">
        <v>0.7</v>
      </c>
      <c r="AE414" s="466">
        <v>0.7</v>
      </c>
      <c r="AF414" s="467" t="s">
        <v>1398</v>
      </c>
      <c r="AG414" s="465">
        <v>446</v>
      </c>
      <c r="AH414" s="465">
        <v>446</v>
      </c>
      <c r="AI414" s="465">
        <v>446</v>
      </c>
      <c r="AJ414" s="465">
        <v>30</v>
      </c>
      <c r="AK414" s="469" t="s">
        <v>1399</v>
      </c>
      <c r="AL414" s="466">
        <v>1</v>
      </c>
      <c r="AM414" s="466">
        <v>0</v>
      </c>
      <c r="AN414" s="469" t="s">
        <v>1400</v>
      </c>
      <c r="AO414" s="466"/>
      <c r="AP414" s="466"/>
      <c r="AQ414" s="466"/>
      <c r="AR414" s="466"/>
      <c r="AS414" s="466"/>
      <c r="AT414" s="466"/>
      <c r="AU414" s="466"/>
      <c r="AV414" s="466"/>
      <c r="AW414" s="466"/>
      <c r="AX414" s="466"/>
      <c r="AY414" s="466"/>
      <c r="AZ414" s="466"/>
      <c r="BA414" s="466"/>
      <c r="BB414" s="466"/>
      <c r="BC414" s="466"/>
      <c r="BD414" s="466"/>
      <c r="BE414" s="466"/>
      <c r="BF414" s="466"/>
      <c r="BG414" s="466"/>
      <c r="BH414" s="466"/>
      <c r="BI414" s="466"/>
      <c r="BJ414" s="466"/>
      <c r="BK414" s="466"/>
      <c r="BL414" s="466"/>
      <c r="BM414" s="466"/>
      <c r="BN414" s="466"/>
      <c r="BO414" s="466"/>
      <c r="BP414" s="466"/>
      <c r="BQ414" s="466"/>
      <c r="BR414" s="466"/>
      <c r="BS414" s="466"/>
      <c r="BT414" s="466"/>
      <c r="BU414" s="466"/>
      <c r="BV414" s="466"/>
      <c r="BW414" s="466"/>
      <c r="BX414" s="466"/>
      <c r="BY414" s="466"/>
      <c r="BZ414" s="466"/>
      <c r="CA414" s="466"/>
      <c r="CB414" s="466"/>
      <c r="CC414" s="466"/>
      <c r="CD414" s="466"/>
      <c r="CE414" s="466"/>
      <c r="CF414" s="466"/>
      <c r="CG414" s="466"/>
      <c r="CH414" s="466"/>
      <c r="CI414" s="466"/>
      <c r="CJ414" s="466"/>
      <c r="CK414" s="466"/>
      <c r="CL414" s="466"/>
      <c r="CM414" s="466"/>
      <c r="CN414" s="466"/>
      <c r="CO414" s="466"/>
      <c r="CP414" s="466"/>
      <c r="CQ414" s="466"/>
      <c r="CR414" s="466"/>
      <c r="CS414" s="466"/>
      <c r="CT414" s="466"/>
      <c r="CU414" s="466"/>
      <c r="CV414" s="466"/>
      <c r="CW414" s="466"/>
      <c r="CX414" s="466"/>
      <c r="CY414" s="466"/>
      <c r="CZ414" s="466"/>
      <c r="DA414" s="466"/>
      <c r="DB414" s="466"/>
      <c r="DC414" s="466"/>
      <c r="DD414" s="466"/>
      <c r="DE414" s="466"/>
      <c r="DF414" s="466"/>
      <c r="DG414" s="466"/>
      <c r="DH414" s="466"/>
      <c r="DI414" s="466"/>
      <c r="DJ414" s="466"/>
      <c r="DK414" s="466"/>
      <c r="DL414" s="466"/>
      <c r="DM414" s="466"/>
      <c r="DN414" s="466"/>
      <c r="DO414" s="466"/>
      <c r="DP414" s="466"/>
      <c r="DQ414" s="466"/>
      <c r="DR414" s="466"/>
      <c r="DS414" s="466"/>
      <c r="DT414" s="466"/>
      <c r="DU414" s="466"/>
      <c r="DV414" s="466"/>
      <c r="DW414" s="471"/>
      <c r="DX414" s="466"/>
      <c r="DY414" s="466"/>
      <c r="DZ414" s="466"/>
      <c r="EA414" s="466"/>
      <c r="EB414" s="466"/>
      <c r="EC414" s="466"/>
      <c r="ED414" s="466"/>
      <c r="EE414" s="466"/>
      <c r="EF414" s="466"/>
      <c r="EG414" s="466"/>
      <c r="EH414" s="466"/>
      <c r="EI414" s="466"/>
      <c r="EJ414" s="466"/>
      <c r="EK414" s="465"/>
      <c r="EL414" s="465"/>
      <c r="EM414" s="465"/>
      <c r="EN414" s="465"/>
      <c r="EO414" s="466"/>
      <c r="EP414" s="466"/>
      <c r="EQ414" s="466"/>
      <c r="ER414" s="465"/>
      <c r="ES414" s="465"/>
      <c r="ET414" s="465"/>
      <c r="EU414" s="465"/>
      <c r="EV414" s="465"/>
      <c r="EW414" s="467"/>
      <c r="EX414" s="467" t="s">
        <v>1401</v>
      </c>
      <c r="EY414" s="467">
        <v>0</v>
      </c>
      <c r="EZ414" s="467">
        <v>0</v>
      </c>
      <c r="FA414" s="467">
        <v>0</v>
      </c>
      <c r="FB414" s="469" t="s">
        <v>1402</v>
      </c>
      <c r="FC414" s="467">
        <v>62.117280000000001</v>
      </c>
      <c r="FD414" s="469" t="s">
        <v>2408</v>
      </c>
      <c r="FE414" s="467">
        <v>1589.991</v>
      </c>
      <c r="FF414" s="469" t="s">
        <v>1404</v>
      </c>
      <c r="FG414" s="467">
        <v>0</v>
      </c>
      <c r="FH414" s="469" t="s">
        <v>1405</v>
      </c>
      <c r="FI414" s="467">
        <v>0</v>
      </c>
      <c r="FJ414" s="469" t="s">
        <v>1405</v>
      </c>
      <c r="FK414" s="467">
        <v>0</v>
      </c>
      <c r="FL414" s="472">
        <v>0</v>
      </c>
      <c r="FM414" s="473">
        <v>0</v>
      </c>
      <c r="FN414" s="473">
        <v>0</v>
      </c>
      <c r="FO414" s="473">
        <v>0</v>
      </c>
      <c r="FP414" s="473">
        <v>0</v>
      </c>
      <c r="FQ414" s="473">
        <v>0</v>
      </c>
      <c r="FR414" s="473">
        <v>0</v>
      </c>
      <c r="FS414" s="473">
        <v>0</v>
      </c>
      <c r="FT414" s="473">
        <v>0</v>
      </c>
      <c r="FU414" s="473">
        <v>0</v>
      </c>
      <c r="FV414" s="473">
        <v>0</v>
      </c>
      <c r="FW414" s="473">
        <v>0</v>
      </c>
      <c r="FX414" s="473">
        <v>0</v>
      </c>
      <c r="FY414" s="473">
        <v>0</v>
      </c>
      <c r="FZ414" s="473">
        <v>0</v>
      </c>
      <c r="GA414" s="473">
        <v>0</v>
      </c>
      <c r="GB414" s="473">
        <v>0</v>
      </c>
      <c r="GC414" s="473">
        <v>0</v>
      </c>
      <c r="GD414" s="473">
        <v>0</v>
      </c>
      <c r="GE414" s="473">
        <v>0</v>
      </c>
      <c r="GF414" s="473">
        <v>0</v>
      </c>
      <c r="GG414" s="473">
        <v>0</v>
      </c>
      <c r="GH414" s="473">
        <v>0</v>
      </c>
      <c r="GI414" s="473">
        <v>0</v>
      </c>
      <c r="GJ414" s="473">
        <v>0</v>
      </c>
      <c r="GK414" s="473">
        <v>0</v>
      </c>
      <c r="GL414" s="473">
        <v>0</v>
      </c>
      <c r="GM414" s="473">
        <v>0</v>
      </c>
      <c r="GN414" s="473">
        <v>0</v>
      </c>
      <c r="GO414" s="473">
        <v>0</v>
      </c>
      <c r="GP414" s="473">
        <v>0</v>
      </c>
      <c r="GQ414" s="473">
        <v>0</v>
      </c>
      <c r="GR414" s="473">
        <v>0</v>
      </c>
      <c r="GS414" s="473">
        <v>0</v>
      </c>
      <c r="GT414" s="473">
        <v>0</v>
      </c>
      <c r="GU414" s="473">
        <v>0</v>
      </c>
      <c r="GV414" s="473">
        <v>0</v>
      </c>
      <c r="GW414" s="473">
        <v>0</v>
      </c>
      <c r="GX414" s="473">
        <v>0</v>
      </c>
      <c r="GY414" s="473">
        <v>0</v>
      </c>
      <c r="GZ414" s="473">
        <v>0</v>
      </c>
      <c r="HA414" s="473">
        <v>0</v>
      </c>
      <c r="HB414" s="473">
        <v>0</v>
      </c>
      <c r="HC414" s="473">
        <v>0</v>
      </c>
      <c r="HD414" s="473">
        <v>0</v>
      </c>
      <c r="HE414" s="473">
        <v>0</v>
      </c>
      <c r="HF414" s="473">
        <v>0</v>
      </c>
      <c r="HG414" s="473">
        <v>0</v>
      </c>
      <c r="HH414" s="473">
        <v>0</v>
      </c>
      <c r="HI414" s="473">
        <v>0</v>
      </c>
      <c r="HJ414" s="473">
        <v>0</v>
      </c>
      <c r="HK414" s="473">
        <v>0</v>
      </c>
      <c r="HL414" s="473">
        <v>0</v>
      </c>
      <c r="HM414" s="473">
        <v>0</v>
      </c>
      <c r="HN414" s="473">
        <v>0</v>
      </c>
      <c r="HO414" s="473">
        <v>0</v>
      </c>
      <c r="HP414" s="473">
        <v>0</v>
      </c>
      <c r="HQ414" s="473">
        <v>0</v>
      </c>
      <c r="HR414" s="473">
        <v>0</v>
      </c>
      <c r="HS414" s="473">
        <v>0</v>
      </c>
      <c r="HT414" s="473">
        <v>0</v>
      </c>
      <c r="HU414" s="473">
        <v>0</v>
      </c>
      <c r="HV414" s="473">
        <v>0</v>
      </c>
      <c r="HW414" s="473">
        <v>0</v>
      </c>
      <c r="HX414" s="473">
        <v>0</v>
      </c>
      <c r="HY414" s="473">
        <v>0</v>
      </c>
      <c r="HZ414" s="473">
        <v>0</v>
      </c>
      <c r="IA414" s="473">
        <v>0</v>
      </c>
      <c r="IB414" s="473">
        <v>0</v>
      </c>
      <c r="IC414" s="473">
        <v>0</v>
      </c>
      <c r="ID414" s="473">
        <v>0</v>
      </c>
      <c r="IE414" s="473">
        <v>0</v>
      </c>
      <c r="IF414" s="473">
        <v>0</v>
      </c>
      <c r="IG414" s="473">
        <v>0</v>
      </c>
      <c r="IH414" s="473">
        <v>0</v>
      </c>
      <c r="II414" s="473">
        <v>0</v>
      </c>
      <c r="IJ414" s="473">
        <v>0</v>
      </c>
      <c r="IK414" s="473">
        <v>0</v>
      </c>
      <c r="IL414" s="473">
        <v>0</v>
      </c>
      <c r="IM414" s="473">
        <v>0</v>
      </c>
      <c r="IN414" s="473">
        <v>0</v>
      </c>
      <c r="IO414" s="473">
        <v>0</v>
      </c>
      <c r="IP414" s="473">
        <v>0</v>
      </c>
      <c r="IQ414" s="473">
        <v>0</v>
      </c>
      <c r="IR414" s="473">
        <v>0</v>
      </c>
      <c r="IS414" s="473">
        <v>0</v>
      </c>
      <c r="IT414" s="473">
        <v>0</v>
      </c>
      <c r="IU414" s="473">
        <v>0</v>
      </c>
      <c r="IV414" s="473">
        <v>0</v>
      </c>
      <c r="IW414" s="473">
        <v>0</v>
      </c>
      <c r="IX414" s="473">
        <v>0</v>
      </c>
      <c r="IY414" s="473">
        <v>0</v>
      </c>
      <c r="IZ414" s="473">
        <v>0</v>
      </c>
      <c r="JA414" s="473">
        <v>0</v>
      </c>
      <c r="JB414" s="473">
        <v>0</v>
      </c>
      <c r="JC414" s="473">
        <v>0</v>
      </c>
      <c r="JD414" s="473">
        <v>0</v>
      </c>
      <c r="JE414" s="473">
        <v>0</v>
      </c>
      <c r="JF414" s="473">
        <v>0</v>
      </c>
      <c r="JG414" s="473">
        <v>0</v>
      </c>
      <c r="JH414" s="473">
        <v>0</v>
      </c>
      <c r="JI414" s="467" t="s">
        <v>1416</v>
      </c>
      <c r="JJ414" s="467" t="s">
        <v>1416</v>
      </c>
      <c r="JK414" s="395"/>
      <c r="JL414" s="395"/>
      <c r="JM414" s="395"/>
      <c r="JN414" s="395"/>
      <c r="JO414" s="395"/>
      <c r="JP414" s="395"/>
      <c r="JQ414" s="395"/>
      <c r="JR414" s="395"/>
      <c r="JS414" s="395"/>
      <c r="JT414" s="395"/>
      <c r="JU414" s="395"/>
      <c r="JV414" s="395"/>
      <c r="JW414" s="395"/>
      <c r="JX414" s="395"/>
      <c r="JY414" s="395"/>
      <c r="JZ414" s="395"/>
      <c r="KA414" s="395"/>
      <c r="KB414" s="395"/>
      <c r="KC414" s="395"/>
      <c r="KD414" s="395"/>
      <c r="KE414" s="395"/>
      <c r="KF414" s="395"/>
      <c r="KG414" s="395"/>
      <c r="KH414" s="395"/>
      <c r="KI414" s="395"/>
      <c r="KJ414" s="395"/>
      <c r="KK414" s="395"/>
      <c r="KL414" s="395"/>
      <c r="KM414" s="395"/>
      <c r="KN414" s="395"/>
      <c r="KO414" s="395"/>
      <c r="KP414" s="395"/>
      <c r="KQ414" s="395"/>
      <c r="KR414" s="395"/>
      <c r="KS414" s="395"/>
      <c r="KT414" s="395"/>
      <c r="KU414" s="395"/>
      <c r="KV414" s="395"/>
      <c r="KW414" s="395"/>
      <c r="KX414" s="395"/>
      <c r="KY414" s="395"/>
      <c r="KZ414" s="395"/>
      <c r="LA414" s="395"/>
      <c r="LB414" s="395"/>
      <c r="LC414" s="395"/>
      <c r="LD414" s="395"/>
      <c r="LE414" s="395"/>
      <c r="LF414" s="395"/>
      <c r="LG414" s="395"/>
      <c r="LH414" s="395"/>
      <c r="LI414" s="395"/>
      <c r="LJ414" s="395"/>
      <c r="LK414" s="395"/>
      <c r="LL414" s="395"/>
      <c r="LM414" s="395"/>
      <c r="LN414" s="395"/>
      <c r="LO414" s="395"/>
      <c r="LP414" s="395"/>
      <c r="LQ414" s="395"/>
      <c r="LR414" s="395"/>
      <c r="LS414" s="395"/>
      <c r="LT414" s="395"/>
      <c r="LU414" s="395"/>
      <c r="LV414" s="395"/>
      <c r="LW414" s="395"/>
      <c r="LX414" s="395"/>
      <c r="LY414" s="395"/>
      <c r="LZ414" s="395"/>
      <c r="MA414" s="395"/>
      <c r="MB414" s="395"/>
      <c r="MC414" s="395"/>
      <c r="MD414" s="395"/>
      <c r="ME414" s="395"/>
      <c r="MF414" s="395"/>
      <c r="MG414" s="395"/>
      <c r="MH414" s="395"/>
      <c r="MI414" s="395"/>
      <c r="MJ414" s="395"/>
      <c r="MK414" s="395"/>
      <c r="ML414" s="395"/>
      <c r="MM414" s="395"/>
      <c r="MN414" s="395"/>
      <c r="MO414" s="395"/>
      <c r="MP414" s="395"/>
      <c r="MQ414" s="395"/>
      <c r="MR414" s="395"/>
      <c r="MS414" s="395"/>
      <c r="MT414" s="395"/>
      <c r="MU414" s="395"/>
      <c r="MV414" s="395"/>
      <c r="MW414" s="395"/>
      <c r="MX414" s="395"/>
      <c r="MY414" s="395"/>
      <c r="MZ414" s="395"/>
      <c r="NA414" s="395"/>
      <c r="NB414" s="395"/>
      <c r="NC414" s="395"/>
      <c r="ND414" s="395"/>
      <c r="NE414" s="395"/>
      <c r="NF414" s="395"/>
      <c r="NG414" s="489"/>
      <c r="NH414" s="475">
        <v>2.4483986464206069</v>
      </c>
      <c r="NI414" s="475">
        <v>20.375573535512288</v>
      </c>
      <c r="NJ414" s="475">
        <v>2.6001129081221626</v>
      </c>
      <c r="NK414" s="475">
        <v>4637.074943999999</v>
      </c>
      <c r="NL414" s="475">
        <v>15.43502874801303</v>
      </c>
      <c r="NM414" s="475">
        <v>0.16097500000000001</v>
      </c>
      <c r="NN414" s="475">
        <v>0.46280300000000002</v>
      </c>
      <c r="NO414" s="475">
        <v>4.6951E-2</v>
      </c>
      <c r="NP414" s="475">
        <v>2.9883079568469369E-2</v>
      </c>
      <c r="NQ414" s="475">
        <v>0.39114359434728074</v>
      </c>
      <c r="NR414" s="475">
        <v>1.3130268201752908</v>
      </c>
      <c r="NS414" s="475">
        <v>0</v>
      </c>
      <c r="NT414" s="475">
        <v>11.606686348523539</v>
      </c>
      <c r="NU414" s="475">
        <v>0.45023206930071469</v>
      </c>
      <c r="NV414" s="475">
        <v>0</v>
      </c>
      <c r="NW414" s="475">
        <v>0.27841657995847324</v>
      </c>
      <c r="NX414" s="475">
        <v>0</v>
      </c>
      <c r="NY414" s="475">
        <v>0</v>
      </c>
      <c r="NZ414" s="475">
        <v>0.66502817657078961</v>
      </c>
      <c r="OA414" s="475">
        <v>2.0339943883276247E-2</v>
      </c>
      <c r="OB414" s="475">
        <v>0.25</v>
      </c>
      <c r="OC414" s="475">
        <v>0.86154803320919138</v>
      </c>
      <c r="OD414" s="475">
        <v>-4.8272623265823681E-15</v>
      </c>
      <c r="OE414" s="475">
        <v>-4.1967217365014586E-14</v>
      </c>
      <c r="OF414" s="475">
        <v>0.1099999964237213</v>
      </c>
      <c r="OG414" s="475">
        <v>6.752663552761079E-2</v>
      </c>
      <c r="OH414" s="475">
        <v>0.29181469280164674</v>
      </c>
      <c r="OI414" s="475">
        <v>0.11</v>
      </c>
      <c r="OJ414" s="475">
        <v>4.4600000000000001E-2</v>
      </c>
      <c r="OK414" s="475">
        <v>5.6415000000000007E-2</v>
      </c>
      <c r="OL414" s="475">
        <v>0.76960777713748962</v>
      </c>
      <c r="OM414" s="475" t="s">
        <v>1395</v>
      </c>
      <c r="ON414" s="475">
        <v>1</v>
      </c>
      <c r="OO414" s="475">
        <v>403</v>
      </c>
      <c r="OP414" s="490"/>
      <c r="OQ414" s="491" t="s">
        <v>1395</v>
      </c>
      <c r="OR414" s="478" t="s">
        <v>1395</v>
      </c>
      <c r="OS414" s="479">
        <v>702923</v>
      </c>
      <c r="OT414" s="479">
        <v>2035</v>
      </c>
      <c r="OU414" s="479" t="s">
        <v>1395</v>
      </c>
      <c r="OV414" s="479" t="s">
        <v>1395</v>
      </c>
      <c r="OW414" s="479">
        <v>0</v>
      </c>
      <c r="OX414" s="479">
        <v>1</v>
      </c>
      <c r="OY414" s="480">
        <v>1</v>
      </c>
      <c r="OZ414" s="480">
        <v>0.75728771361722225</v>
      </c>
      <c r="PA414" s="481"/>
      <c r="PB414" s="482">
        <v>2.4483986464206069</v>
      </c>
      <c r="PC414" s="483"/>
      <c r="PD414" s="478">
        <v>296.81399648219951</v>
      </c>
      <c r="PE414" s="479">
        <v>-1.8571520699637468E-11</v>
      </c>
      <c r="PF414" s="479">
        <v>381.25608837279856</v>
      </c>
      <c r="PG414" s="480">
        <v>2.4483986464206069</v>
      </c>
      <c r="PH414" s="483"/>
      <c r="PI414" s="478">
        <v>2.4483986464206069</v>
      </c>
      <c r="PJ414" s="479">
        <v>207775</v>
      </c>
      <c r="PK414" s="479">
        <v>575</v>
      </c>
      <c r="PL414" s="479">
        <v>1.4029285877141806E-2</v>
      </c>
      <c r="PM414" s="484">
        <v>36</v>
      </c>
      <c r="PN414" s="479">
        <v>2664</v>
      </c>
      <c r="PO414" s="485">
        <v>2032</v>
      </c>
      <c r="PP414" s="479">
        <v>33</v>
      </c>
      <c r="PQ414" s="479">
        <v>0</v>
      </c>
      <c r="PR414" s="486" t="s">
        <v>2429</v>
      </c>
      <c r="PS414" s="486" t="s">
        <v>1595</v>
      </c>
      <c r="PT414" s="479">
        <v>1</v>
      </c>
      <c r="PU414" s="487" t="s">
        <v>2428</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row>
    <row r="415" spans="1:457" x14ac:dyDescent="0.35">
      <c r="A415" s="459" t="s">
        <v>2430</v>
      </c>
      <c r="B415" s="460">
        <v>2.4624279322977487</v>
      </c>
      <c r="C415" s="488">
        <f>NPV(About!A$94,'H2 Data'!AE$2:BH$2)/30*AB415+B415</f>
        <v>3.7825319899263485</v>
      </c>
      <c r="D415" s="462" t="s">
        <v>1592</v>
      </c>
      <c r="E415" s="463" t="s">
        <v>2430</v>
      </c>
      <c r="F415" s="463" t="s">
        <v>1391</v>
      </c>
      <c r="G415" s="463" t="s">
        <v>1593</v>
      </c>
      <c r="H415" s="463" t="s">
        <v>2406</v>
      </c>
      <c r="I415" s="463" t="s">
        <v>1595</v>
      </c>
      <c r="J415" s="464">
        <v>2036</v>
      </c>
      <c r="K415" s="465">
        <v>575</v>
      </c>
      <c r="L415" s="466">
        <v>0.95</v>
      </c>
      <c r="M415" s="466">
        <v>2.3300000000000001E-2</v>
      </c>
      <c r="N415" s="466">
        <v>0.25</v>
      </c>
      <c r="O415" s="471">
        <v>0.11</v>
      </c>
      <c r="P415" s="465">
        <v>1</v>
      </c>
      <c r="Q415" s="465">
        <v>2</v>
      </c>
      <c r="R415" s="465">
        <v>30</v>
      </c>
      <c r="S415" s="467" t="s">
        <v>1395</v>
      </c>
      <c r="T415" s="468">
        <v>47904</v>
      </c>
      <c r="U415" s="468">
        <v>472198</v>
      </c>
      <c r="V415" s="468">
        <v>164243</v>
      </c>
      <c r="W415" s="468">
        <v>32848</v>
      </c>
      <c r="X415" s="465">
        <v>0</v>
      </c>
      <c r="Y415" s="469" t="s">
        <v>2407</v>
      </c>
      <c r="Z415" s="470">
        <v>18.559999999999999</v>
      </c>
      <c r="AA415" s="469" t="s">
        <v>1397</v>
      </c>
      <c r="AB415" s="465">
        <v>8.9999999999999993E-3</v>
      </c>
      <c r="AC415" s="466">
        <v>0.7</v>
      </c>
      <c r="AD415" s="466">
        <v>0.7</v>
      </c>
      <c r="AE415" s="466">
        <v>0.7</v>
      </c>
      <c r="AF415" s="467" t="s">
        <v>1398</v>
      </c>
      <c r="AG415" s="465">
        <v>445</v>
      </c>
      <c r="AH415" s="465">
        <v>445</v>
      </c>
      <c r="AI415" s="465">
        <v>445</v>
      </c>
      <c r="AJ415" s="465">
        <v>30</v>
      </c>
      <c r="AK415" s="469" t="s">
        <v>1399</v>
      </c>
      <c r="AL415" s="466">
        <v>1</v>
      </c>
      <c r="AM415" s="466">
        <v>0</v>
      </c>
      <c r="AN415" s="469" t="s">
        <v>1400</v>
      </c>
      <c r="AO415" s="466"/>
      <c r="AP415" s="466"/>
      <c r="AQ415" s="466"/>
      <c r="AR415" s="466"/>
      <c r="AS415" s="466"/>
      <c r="AT415" s="466"/>
      <c r="AU415" s="466"/>
      <c r="AV415" s="466"/>
      <c r="AW415" s="466"/>
      <c r="AX415" s="466"/>
      <c r="AY415" s="466"/>
      <c r="AZ415" s="466"/>
      <c r="BA415" s="466"/>
      <c r="BB415" s="466"/>
      <c r="BC415" s="466"/>
      <c r="BD415" s="466"/>
      <c r="BE415" s="466"/>
      <c r="BF415" s="466"/>
      <c r="BG415" s="466"/>
      <c r="BH415" s="466"/>
      <c r="BI415" s="466"/>
      <c r="BJ415" s="466"/>
      <c r="BK415" s="466"/>
      <c r="BL415" s="466"/>
      <c r="BM415" s="466"/>
      <c r="BN415" s="466"/>
      <c r="BO415" s="466"/>
      <c r="BP415" s="466"/>
      <c r="BQ415" s="466"/>
      <c r="BR415" s="466"/>
      <c r="BS415" s="466"/>
      <c r="BT415" s="466"/>
      <c r="BU415" s="466"/>
      <c r="BV415" s="466"/>
      <c r="BW415" s="466"/>
      <c r="BX415" s="466"/>
      <c r="BY415" s="466"/>
      <c r="BZ415" s="466"/>
      <c r="CA415" s="466"/>
      <c r="CB415" s="466"/>
      <c r="CC415" s="466"/>
      <c r="CD415" s="466"/>
      <c r="CE415" s="466"/>
      <c r="CF415" s="466"/>
      <c r="CG415" s="466"/>
      <c r="CH415" s="466"/>
      <c r="CI415" s="466"/>
      <c r="CJ415" s="466"/>
      <c r="CK415" s="466"/>
      <c r="CL415" s="466"/>
      <c r="CM415" s="466"/>
      <c r="CN415" s="466"/>
      <c r="CO415" s="466"/>
      <c r="CP415" s="466"/>
      <c r="CQ415" s="466"/>
      <c r="CR415" s="466"/>
      <c r="CS415" s="466"/>
      <c r="CT415" s="466"/>
      <c r="CU415" s="466"/>
      <c r="CV415" s="466"/>
      <c r="CW415" s="466"/>
      <c r="CX415" s="466"/>
      <c r="CY415" s="466"/>
      <c r="CZ415" s="466"/>
      <c r="DA415" s="466"/>
      <c r="DB415" s="466"/>
      <c r="DC415" s="466"/>
      <c r="DD415" s="466"/>
      <c r="DE415" s="466"/>
      <c r="DF415" s="466"/>
      <c r="DG415" s="466"/>
      <c r="DH415" s="466"/>
      <c r="DI415" s="466"/>
      <c r="DJ415" s="466"/>
      <c r="DK415" s="466"/>
      <c r="DL415" s="466"/>
      <c r="DM415" s="466"/>
      <c r="DN415" s="466"/>
      <c r="DO415" s="466"/>
      <c r="DP415" s="466"/>
      <c r="DQ415" s="466"/>
      <c r="DR415" s="466"/>
      <c r="DS415" s="466"/>
      <c r="DT415" s="466"/>
      <c r="DU415" s="466"/>
      <c r="DV415" s="466"/>
      <c r="DW415" s="471"/>
      <c r="DX415" s="466"/>
      <c r="DY415" s="466"/>
      <c r="DZ415" s="466"/>
      <c r="EA415" s="466"/>
      <c r="EB415" s="466"/>
      <c r="EC415" s="466"/>
      <c r="ED415" s="466"/>
      <c r="EE415" s="466"/>
      <c r="EF415" s="466"/>
      <c r="EG415" s="466"/>
      <c r="EH415" s="466"/>
      <c r="EI415" s="466"/>
      <c r="EJ415" s="466"/>
      <c r="EK415" s="465"/>
      <c r="EL415" s="465"/>
      <c r="EM415" s="465"/>
      <c r="EN415" s="465"/>
      <c r="EO415" s="466"/>
      <c r="EP415" s="466"/>
      <c r="EQ415" s="466"/>
      <c r="ER415" s="465"/>
      <c r="ES415" s="465"/>
      <c r="ET415" s="465"/>
      <c r="EU415" s="465"/>
      <c r="EV415" s="465"/>
      <c r="EW415" s="467"/>
      <c r="EX415" s="467" t="s">
        <v>1401</v>
      </c>
      <c r="EY415" s="467">
        <v>0</v>
      </c>
      <c r="EZ415" s="467">
        <v>0</v>
      </c>
      <c r="FA415" s="467">
        <v>0</v>
      </c>
      <c r="FB415" s="469" t="s">
        <v>1402</v>
      </c>
      <c r="FC415" s="467">
        <v>62.117280000000001</v>
      </c>
      <c r="FD415" s="469" t="s">
        <v>2408</v>
      </c>
      <c r="FE415" s="467">
        <v>1589.991</v>
      </c>
      <c r="FF415" s="469" t="s">
        <v>1404</v>
      </c>
      <c r="FG415" s="467">
        <v>0</v>
      </c>
      <c r="FH415" s="469" t="s">
        <v>1405</v>
      </c>
      <c r="FI415" s="467">
        <v>0</v>
      </c>
      <c r="FJ415" s="469" t="s">
        <v>1405</v>
      </c>
      <c r="FK415" s="467">
        <v>0</v>
      </c>
      <c r="FL415" s="472">
        <v>0</v>
      </c>
      <c r="FM415" s="473">
        <v>0</v>
      </c>
      <c r="FN415" s="473">
        <v>0</v>
      </c>
      <c r="FO415" s="473">
        <v>0</v>
      </c>
      <c r="FP415" s="473">
        <v>0</v>
      </c>
      <c r="FQ415" s="473">
        <v>0</v>
      </c>
      <c r="FR415" s="473">
        <v>0</v>
      </c>
      <c r="FS415" s="473">
        <v>0</v>
      </c>
      <c r="FT415" s="473">
        <v>0</v>
      </c>
      <c r="FU415" s="473">
        <v>0</v>
      </c>
      <c r="FV415" s="473">
        <v>0</v>
      </c>
      <c r="FW415" s="473">
        <v>0</v>
      </c>
      <c r="FX415" s="473">
        <v>0</v>
      </c>
      <c r="FY415" s="473">
        <v>0</v>
      </c>
      <c r="FZ415" s="473">
        <v>0</v>
      </c>
      <c r="GA415" s="473">
        <v>0</v>
      </c>
      <c r="GB415" s="473">
        <v>0</v>
      </c>
      <c r="GC415" s="473">
        <v>0</v>
      </c>
      <c r="GD415" s="473">
        <v>0</v>
      </c>
      <c r="GE415" s="473">
        <v>0</v>
      </c>
      <c r="GF415" s="473">
        <v>0</v>
      </c>
      <c r="GG415" s="473">
        <v>0</v>
      </c>
      <c r="GH415" s="473">
        <v>0</v>
      </c>
      <c r="GI415" s="473">
        <v>0</v>
      </c>
      <c r="GJ415" s="473">
        <v>0</v>
      </c>
      <c r="GK415" s="473">
        <v>0</v>
      </c>
      <c r="GL415" s="473">
        <v>0</v>
      </c>
      <c r="GM415" s="473">
        <v>0</v>
      </c>
      <c r="GN415" s="473">
        <v>0</v>
      </c>
      <c r="GO415" s="473">
        <v>0</v>
      </c>
      <c r="GP415" s="473">
        <v>0</v>
      </c>
      <c r="GQ415" s="473">
        <v>0</v>
      </c>
      <c r="GR415" s="473">
        <v>0</v>
      </c>
      <c r="GS415" s="473">
        <v>0</v>
      </c>
      <c r="GT415" s="473">
        <v>0</v>
      </c>
      <c r="GU415" s="473">
        <v>0</v>
      </c>
      <c r="GV415" s="473">
        <v>0</v>
      </c>
      <c r="GW415" s="473">
        <v>0</v>
      </c>
      <c r="GX415" s="473">
        <v>0</v>
      </c>
      <c r="GY415" s="473">
        <v>0</v>
      </c>
      <c r="GZ415" s="473">
        <v>0</v>
      </c>
      <c r="HA415" s="473">
        <v>0</v>
      </c>
      <c r="HB415" s="473">
        <v>0</v>
      </c>
      <c r="HC415" s="473">
        <v>0</v>
      </c>
      <c r="HD415" s="473">
        <v>0</v>
      </c>
      <c r="HE415" s="473">
        <v>0</v>
      </c>
      <c r="HF415" s="473">
        <v>0</v>
      </c>
      <c r="HG415" s="473">
        <v>0</v>
      </c>
      <c r="HH415" s="473">
        <v>0</v>
      </c>
      <c r="HI415" s="473">
        <v>0</v>
      </c>
      <c r="HJ415" s="473">
        <v>0</v>
      </c>
      <c r="HK415" s="473">
        <v>0</v>
      </c>
      <c r="HL415" s="473">
        <v>0</v>
      </c>
      <c r="HM415" s="473">
        <v>0</v>
      </c>
      <c r="HN415" s="473">
        <v>0</v>
      </c>
      <c r="HO415" s="473">
        <v>0</v>
      </c>
      <c r="HP415" s="473">
        <v>0</v>
      </c>
      <c r="HQ415" s="473">
        <v>0</v>
      </c>
      <c r="HR415" s="473">
        <v>0</v>
      </c>
      <c r="HS415" s="473">
        <v>0</v>
      </c>
      <c r="HT415" s="473">
        <v>0</v>
      </c>
      <c r="HU415" s="473">
        <v>0</v>
      </c>
      <c r="HV415" s="473">
        <v>0</v>
      </c>
      <c r="HW415" s="473">
        <v>0</v>
      </c>
      <c r="HX415" s="473">
        <v>0</v>
      </c>
      <c r="HY415" s="473">
        <v>0</v>
      </c>
      <c r="HZ415" s="473">
        <v>0</v>
      </c>
      <c r="IA415" s="473">
        <v>0</v>
      </c>
      <c r="IB415" s="473">
        <v>0</v>
      </c>
      <c r="IC415" s="473">
        <v>0</v>
      </c>
      <c r="ID415" s="473">
        <v>0</v>
      </c>
      <c r="IE415" s="473">
        <v>0</v>
      </c>
      <c r="IF415" s="473">
        <v>0</v>
      </c>
      <c r="IG415" s="473">
        <v>0</v>
      </c>
      <c r="IH415" s="473">
        <v>0</v>
      </c>
      <c r="II415" s="473">
        <v>0</v>
      </c>
      <c r="IJ415" s="473">
        <v>0</v>
      </c>
      <c r="IK415" s="473">
        <v>0</v>
      </c>
      <c r="IL415" s="473">
        <v>0</v>
      </c>
      <c r="IM415" s="473">
        <v>0</v>
      </c>
      <c r="IN415" s="473">
        <v>0</v>
      </c>
      <c r="IO415" s="473">
        <v>0</v>
      </c>
      <c r="IP415" s="473">
        <v>0</v>
      </c>
      <c r="IQ415" s="473">
        <v>0</v>
      </c>
      <c r="IR415" s="473">
        <v>0</v>
      </c>
      <c r="IS415" s="473">
        <v>0</v>
      </c>
      <c r="IT415" s="473">
        <v>0</v>
      </c>
      <c r="IU415" s="473">
        <v>0</v>
      </c>
      <c r="IV415" s="473">
        <v>0</v>
      </c>
      <c r="IW415" s="473">
        <v>0</v>
      </c>
      <c r="IX415" s="473">
        <v>0</v>
      </c>
      <c r="IY415" s="473">
        <v>0</v>
      </c>
      <c r="IZ415" s="473">
        <v>0</v>
      </c>
      <c r="JA415" s="473">
        <v>0</v>
      </c>
      <c r="JB415" s="473">
        <v>0</v>
      </c>
      <c r="JC415" s="473">
        <v>0</v>
      </c>
      <c r="JD415" s="473">
        <v>0</v>
      </c>
      <c r="JE415" s="473">
        <v>0</v>
      </c>
      <c r="JF415" s="473">
        <v>0</v>
      </c>
      <c r="JG415" s="473">
        <v>0</v>
      </c>
      <c r="JH415" s="473">
        <v>0</v>
      </c>
      <c r="JI415" s="467" t="s">
        <v>1416</v>
      </c>
      <c r="JJ415" s="467" t="s">
        <v>1416</v>
      </c>
      <c r="JK415" s="395"/>
      <c r="JL415" s="395"/>
      <c r="JM415" s="395"/>
      <c r="JN415" s="395"/>
      <c r="JO415" s="395"/>
      <c r="JP415" s="395"/>
      <c r="JQ415" s="395"/>
      <c r="JR415" s="395"/>
      <c r="JS415" s="395"/>
      <c r="JT415" s="395"/>
      <c r="JU415" s="395"/>
      <c r="JV415" s="395"/>
      <c r="JW415" s="395"/>
      <c r="JX415" s="395"/>
      <c r="JY415" s="395"/>
      <c r="JZ415" s="395"/>
      <c r="KA415" s="395"/>
      <c r="KB415" s="395"/>
      <c r="KC415" s="395"/>
      <c r="KD415" s="395"/>
      <c r="KE415" s="395"/>
      <c r="KF415" s="395"/>
      <c r="KG415" s="395"/>
      <c r="KH415" s="395"/>
      <c r="KI415" s="395"/>
      <c r="KJ415" s="395"/>
      <c r="KK415" s="395"/>
      <c r="KL415" s="395"/>
      <c r="KM415" s="395"/>
      <c r="KN415" s="395"/>
      <c r="KO415" s="395"/>
      <c r="KP415" s="395"/>
      <c r="KQ415" s="395"/>
      <c r="KR415" s="395"/>
      <c r="KS415" s="395"/>
      <c r="KT415" s="395"/>
      <c r="KU415" s="395"/>
      <c r="KV415" s="395"/>
      <c r="KW415" s="395"/>
      <c r="KX415" s="395"/>
      <c r="KY415" s="395"/>
      <c r="KZ415" s="395"/>
      <c r="LA415" s="395"/>
      <c r="LB415" s="395"/>
      <c r="LC415" s="395"/>
      <c r="LD415" s="395"/>
      <c r="LE415" s="395"/>
      <c r="LF415" s="395"/>
      <c r="LG415" s="395"/>
      <c r="LH415" s="395"/>
      <c r="LI415" s="395"/>
      <c r="LJ415" s="395"/>
      <c r="LK415" s="395"/>
      <c r="LL415" s="395"/>
      <c r="LM415" s="395"/>
      <c r="LN415" s="395"/>
      <c r="LO415" s="395"/>
      <c r="LP415" s="395"/>
      <c r="LQ415" s="395"/>
      <c r="LR415" s="395"/>
      <c r="LS415" s="395"/>
      <c r="LT415" s="395"/>
      <c r="LU415" s="395"/>
      <c r="LV415" s="395"/>
      <c r="LW415" s="395"/>
      <c r="LX415" s="395"/>
      <c r="LY415" s="395"/>
      <c r="LZ415" s="395"/>
      <c r="MA415" s="395"/>
      <c r="MB415" s="395"/>
      <c r="MC415" s="395"/>
      <c r="MD415" s="395"/>
      <c r="ME415" s="395"/>
      <c r="MF415" s="395"/>
      <c r="MG415" s="395"/>
      <c r="MH415" s="395"/>
      <c r="MI415" s="395"/>
      <c r="MJ415" s="395"/>
      <c r="MK415" s="395"/>
      <c r="ML415" s="395"/>
      <c r="MM415" s="395"/>
      <c r="MN415" s="395"/>
      <c r="MO415" s="395"/>
      <c r="MP415" s="395"/>
      <c r="MQ415" s="395"/>
      <c r="MR415" s="395"/>
      <c r="MS415" s="395"/>
      <c r="MT415" s="395"/>
      <c r="MU415" s="395"/>
      <c r="MV415" s="395"/>
      <c r="MW415" s="395"/>
      <c r="MX415" s="395"/>
      <c r="MY415" s="395"/>
      <c r="MZ415" s="395"/>
      <c r="NA415" s="395"/>
      <c r="NB415" s="395"/>
      <c r="NC415" s="395"/>
      <c r="ND415" s="395"/>
      <c r="NE415" s="395"/>
      <c r="NF415" s="395"/>
      <c r="NG415" s="489"/>
      <c r="NH415" s="475">
        <v>2.4624279322977487</v>
      </c>
      <c r="NI415" s="475">
        <v>20.492325252581864</v>
      </c>
      <c r="NJ415" s="475">
        <v>2.6461189422415603</v>
      </c>
      <c r="NK415" s="475">
        <v>4637.074943999999</v>
      </c>
      <c r="NL415" s="475">
        <v>15.523229808588596</v>
      </c>
      <c r="NM415" s="475">
        <v>0.164243</v>
      </c>
      <c r="NN415" s="475">
        <v>0.47219800000000001</v>
      </c>
      <c r="NO415" s="475">
        <v>4.7904000000000002E-2</v>
      </c>
      <c r="NP415" s="475">
        <v>3.0420318238404329E-2</v>
      </c>
      <c r="NQ415" s="475">
        <v>0.39804847609429156</v>
      </c>
      <c r="NR415" s="475">
        <v>1.3396989951474465</v>
      </c>
      <c r="NS415" s="475">
        <v>0</v>
      </c>
      <c r="NT415" s="475">
        <v>11.810884501864527</v>
      </c>
      <c r="NU415" s="475">
        <v>0.45936734404759516</v>
      </c>
      <c r="NV415" s="475">
        <v>0</v>
      </c>
      <c r="NW415" s="475">
        <v>0.22765288535868258</v>
      </c>
      <c r="NX415" s="475">
        <v>0</v>
      </c>
      <c r="NY415" s="475">
        <v>0</v>
      </c>
      <c r="NZ415" s="475">
        <v>0.54239196959923897</v>
      </c>
      <c r="OA415" s="475">
        <v>2.0340093527872603E-2</v>
      </c>
      <c r="OB415" s="475">
        <v>0.25</v>
      </c>
      <c r="OC415" s="475">
        <v>0.82849196087546506</v>
      </c>
      <c r="OD415" s="475">
        <v>-1.0474799448397539E-14</v>
      </c>
      <c r="OE415" s="475">
        <v>-9.1065733653025559E-14</v>
      </c>
      <c r="OF415" s="475">
        <v>0.1099999964237213</v>
      </c>
      <c r="OG415" s="475">
        <v>6.3479968905448922E-2</v>
      </c>
      <c r="OH415" s="475">
        <v>0.27661533335923277</v>
      </c>
      <c r="OI415" s="475">
        <v>0.11</v>
      </c>
      <c r="OJ415" s="475">
        <v>4.4499999999999991E-2</v>
      </c>
      <c r="OK415" s="475">
        <v>5.6362500000000003E-2</v>
      </c>
      <c r="OL415" s="475">
        <v>0.75421905052447935</v>
      </c>
      <c r="OM415" s="475" t="s">
        <v>1395</v>
      </c>
      <c r="ON415" s="475">
        <v>1</v>
      </c>
      <c r="OO415" s="475">
        <v>404</v>
      </c>
      <c r="OP415" s="490"/>
      <c r="OQ415" s="491" t="s">
        <v>1395</v>
      </c>
      <c r="OR415" s="478" t="s">
        <v>1395</v>
      </c>
      <c r="OS415" s="479">
        <v>717193</v>
      </c>
      <c r="OT415" s="479">
        <v>2036</v>
      </c>
      <c r="OU415" s="479" t="s">
        <v>1395</v>
      </c>
      <c r="OV415" s="479" t="s">
        <v>1395</v>
      </c>
      <c r="OW415" s="479">
        <v>0</v>
      </c>
      <c r="OX415" s="479">
        <v>1</v>
      </c>
      <c r="OY415" s="480">
        <v>1</v>
      </c>
      <c r="OZ415" s="480">
        <v>0.74219091688670202</v>
      </c>
      <c r="PA415" s="481"/>
      <c r="PB415" s="482">
        <v>2.4624279322977487</v>
      </c>
      <c r="PC415" s="483"/>
      <c r="PD415" s="478">
        <v>296.78397077542547</v>
      </c>
      <c r="PE415" s="479">
        <v>-3.9493018923382533E-11</v>
      </c>
      <c r="PF415" s="479">
        <v>359.29704155672795</v>
      </c>
      <c r="PG415" s="480">
        <v>2.4624279322977487</v>
      </c>
      <c r="PH415" s="483"/>
      <c r="PI415" s="478">
        <v>2.4624279322977487</v>
      </c>
      <c r="PJ415" s="479">
        <v>208350</v>
      </c>
      <c r="PK415" s="479">
        <v>575</v>
      </c>
      <c r="PL415" s="479">
        <v>6.09571332204486E-2</v>
      </c>
      <c r="PM415" s="484">
        <v>36</v>
      </c>
      <c r="PN415" s="479">
        <v>2628</v>
      </c>
      <c r="PO415" s="485">
        <v>2033</v>
      </c>
      <c r="PP415" s="479">
        <v>33</v>
      </c>
      <c r="PQ415" s="479">
        <v>0</v>
      </c>
      <c r="PR415" s="486" t="s">
        <v>2431</v>
      </c>
      <c r="PS415" s="486" t="s">
        <v>1595</v>
      </c>
      <c r="PT415" s="479">
        <v>1</v>
      </c>
      <c r="PU415" s="487" t="s">
        <v>2430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row>
    <row r="416" spans="1:457" x14ac:dyDescent="0.35">
      <c r="A416" s="459" t="s">
        <v>2432</v>
      </c>
      <c r="B416" s="460">
        <v>2.5233850655181973</v>
      </c>
      <c r="C416" s="488">
        <f>NPV(About!A$94,'H2 Data'!AE$2:BH$2)/30*AB416+B416</f>
        <v>3.8434891231467971</v>
      </c>
      <c r="D416" s="462" t="s">
        <v>1592</v>
      </c>
      <c r="E416" s="463" t="s">
        <v>2432</v>
      </c>
      <c r="F416" s="463" t="s">
        <v>1391</v>
      </c>
      <c r="G416" s="463" t="s">
        <v>1593</v>
      </c>
      <c r="H416" s="463" t="s">
        <v>2406</v>
      </c>
      <c r="I416" s="463" t="s">
        <v>1595</v>
      </c>
      <c r="J416" s="464">
        <v>2037</v>
      </c>
      <c r="K416" s="465">
        <v>575</v>
      </c>
      <c r="L416" s="466">
        <v>0.95</v>
      </c>
      <c r="M416" s="466">
        <v>2.3300000000000001E-2</v>
      </c>
      <c r="N416" s="466">
        <v>0.25</v>
      </c>
      <c r="O416" s="471">
        <v>0.11</v>
      </c>
      <c r="P416" s="465">
        <v>1</v>
      </c>
      <c r="Q416" s="465">
        <v>2</v>
      </c>
      <c r="R416" s="465">
        <v>30</v>
      </c>
      <c r="S416" s="467" t="s">
        <v>1395</v>
      </c>
      <c r="T416" s="468">
        <v>48877</v>
      </c>
      <c r="U416" s="468">
        <v>481782.99999999994</v>
      </c>
      <c r="V416" s="468">
        <v>167577</v>
      </c>
      <c r="W416" s="468">
        <v>33514</v>
      </c>
      <c r="X416" s="465">
        <v>0</v>
      </c>
      <c r="Y416" s="469" t="s">
        <v>2407</v>
      </c>
      <c r="Z416" s="470">
        <v>18.559999999999999</v>
      </c>
      <c r="AA416" s="469" t="s">
        <v>1397</v>
      </c>
      <c r="AB416" s="465">
        <v>8.9999999999999993E-3</v>
      </c>
      <c r="AC416" s="466">
        <v>0.7</v>
      </c>
      <c r="AD416" s="466">
        <v>0.7</v>
      </c>
      <c r="AE416" s="466">
        <v>0.7</v>
      </c>
      <c r="AF416" s="467" t="s">
        <v>1398</v>
      </c>
      <c r="AG416" s="465">
        <v>444</v>
      </c>
      <c r="AH416" s="465">
        <v>444</v>
      </c>
      <c r="AI416" s="465">
        <v>444</v>
      </c>
      <c r="AJ416" s="465">
        <v>30</v>
      </c>
      <c r="AK416" s="469" t="s">
        <v>1399</v>
      </c>
      <c r="AL416" s="466">
        <v>1</v>
      </c>
      <c r="AM416" s="466">
        <v>0</v>
      </c>
      <c r="AN416" s="469" t="s">
        <v>1400</v>
      </c>
      <c r="AO416" s="466"/>
      <c r="AP416" s="466"/>
      <c r="AQ416" s="466"/>
      <c r="AR416" s="466"/>
      <c r="AS416" s="466"/>
      <c r="AT416" s="466"/>
      <c r="AU416" s="466"/>
      <c r="AV416" s="466"/>
      <c r="AW416" s="466"/>
      <c r="AX416" s="466"/>
      <c r="AY416" s="466"/>
      <c r="AZ416" s="466"/>
      <c r="BA416" s="466"/>
      <c r="BB416" s="466"/>
      <c r="BC416" s="466"/>
      <c r="BD416" s="466"/>
      <c r="BE416" s="466"/>
      <c r="BF416" s="466"/>
      <c r="BG416" s="466"/>
      <c r="BH416" s="466"/>
      <c r="BI416" s="466"/>
      <c r="BJ416" s="466"/>
      <c r="BK416" s="466"/>
      <c r="BL416" s="466"/>
      <c r="BM416" s="466"/>
      <c r="BN416" s="466"/>
      <c r="BO416" s="466"/>
      <c r="BP416" s="466"/>
      <c r="BQ416" s="466"/>
      <c r="BR416" s="466"/>
      <c r="BS416" s="466"/>
      <c r="BT416" s="466"/>
      <c r="BU416" s="466"/>
      <c r="BV416" s="466"/>
      <c r="BW416" s="466"/>
      <c r="BX416" s="466"/>
      <c r="BY416" s="466"/>
      <c r="BZ416" s="466"/>
      <c r="CA416" s="466"/>
      <c r="CB416" s="466"/>
      <c r="CC416" s="466"/>
      <c r="CD416" s="466"/>
      <c r="CE416" s="466"/>
      <c r="CF416" s="466"/>
      <c r="CG416" s="466"/>
      <c r="CH416" s="466"/>
      <c r="CI416" s="466"/>
      <c r="CJ416" s="466"/>
      <c r="CK416" s="466"/>
      <c r="CL416" s="466"/>
      <c r="CM416" s="466"/>
      <c r="CN416" s="466"/>
      <c r="CO416" s="466"/>
      <c r="CP416" s="466"/>
      <c r="CQ416" s="466"/>
      <c r="CR416" s="466"/>
      <c r="CS416" s="466"/>
      <c r="CT416" s="466"/>
      <c r="CU416" s="466"/>
      <c r="CV416" s="466"/>
      <c r="CW416" s="466"/>
      <c r="CX416" s="466"/>
      <c r="CY416" s="466"/>
      <c r="CZ416" s="466"/>
      <c r="DA416" s="466"/>
      <c r="DB416" s="466"/>
      <c r="DC416" s="466"/>
      <c r="DD416" s="466"/>
      <c r="DE416" s="466"/>
      <c r="DF416" s="466"/>
      <c r="DG416" s="466"/>
      <c r="DH416" s="466"/>
      <c r="DI416" s="466"/>
      <c r="DJ416" s="466"/>
      <c r="DK416" s="466"/>
      <c r="DL416" s="466"/>
      <c r="DM416" s="466"/>
      <c r="DN416" s="466"/>
      <c r="DO416" s="466"/>
      <c r="DP416" s="466"/>
      <c r="DQ416" s="466"/>
      <c r="DR416" s="466"/>
      <c r="DS416" s="466"/>
      <c r="DT416" s="466"/>
      <c r="DU416" s="466"/>
      <c r="DV416" s="466"/>
      <c r="DW416" s="471"/>
      <c r="DX416" s="466"/>
      <c r="DY416" s="466"/>
      <c r="DZ416" s="466"/>
      <c r="EA416" s="466"/>
      <c r="EB416" s="466"/>
      <c r="EC416" s="466"/>
      <c r="ED416" s="466"/>
      <c r="EE416" s="466"/>
      <c r="EF416" s="466"/>
      <c r="EG416" s="466"/>
      <c r="EH416" s="466"/>
      <c r="EI416" s="466"/>
      <c r="EJ416" s="466"/>
      <c r="EK416" s="465"/>
      <c r="EL416" s="465"/>
      <c r="EM416" s="465"/>
      <c r="EN416" s="465"/>
      <c r="EO416" s="466"/>
      <c r="EP416" s="466"/>
      <c r="EQ416" s="466"/>
      <c r="ER416" s="465"/>
      <c r="ES416" s="465"/>
      <c r="ET416" s="465"/>
      <c r="EU416" s="465"/>
      <c r="EV416" s="465"/>
      <c r="EW416" s="467"/>
      <c r="EX416" s="467" t="s">
        <v>1401</v>
      </c>
      <c r="EY416" s="467">
        <v>0</v>
      </c>
      <c r="EZ416" s="467">
        <v>0</v>
      </c>
      <c r="FA416" s="467">
        <v>0</v>
      </c>
      <c r="FB416" s="469" t="s">
        <v>1402</v>
      </c>
      <c r="FC416" s="467">
        <v>62.117280000000001</v>
      </c>
      <c r="FD416" s="469" t="s">
        <v>2408</v>
      </c>
      <c r="FE416" s="467">
        <v>1589.991</v>
      </c>
      <c r="FF416" s="469" t="s">
        <v>1404</v>
      </c>
      <c r="FG416" s="467">
        <v>0</v>
      </c>
      <c r="FH416" s="469" t="s">
        <v>1405</v>
      </c>
      <c r="FI416" s="467">
        <v>0</v>
      </c>
      <c r="FJ416" s="469" t="s">
        <v>1405</v>
      </c>
      <c r="FK416" s="467">
        <v>0</v>
      </c>
      <c r="FL416" s="472">
        <v>0</v>
      </c>
      <c r="FM416" s="473">
        <v>0</v>
      </c>
      <c r="FN416" s="473">
        <v>0</v>
      </c>
      <c r="FO416" s="473">
        <v>0</v>
      </c>
      <c r="FP416" s="473">
        <v>0</v>
      </c>
      <c r="FQ416" s="473">
        <v>0</v>
      </c>
      <c r="FR416" s="473">
        <v>0</v>
      </c>
      <c r="FS416" s="473">
        <v>0</v>
      </c>
      <c r="FT416" s="473">
        <v>0</v>
      </c>
      <c r="FU416" s="473">
        <v>0</v>
      </c>
      <c r="FV416" s="473">
        <v>0</v>
      </c>
      <c r="FW416" s="473">
        <v>0</v>
      </c>
      <c r="FX416" s="473">
        <v>0</v>
      </c>
      <c r="FY416" s="473">
        <v>0</v>
      </c>
      <c r="FZ416" s="473">
        <v>0</v>
      </c>
      <c r="GA416" s="473">
        <v>0</v>
      </c>
      <c r="GB416" s="473">
        <v>0</v>
      </c>
      <c r="GC416" s="473">
        <v>0</v>
      </c>
      <c r="GD416" s="473">
        <v>0</v>
      </c>
      <c r="GE416" s="473">
        <v>0</v>
      </c>
      <c r="GF416" s="473">
        <v>0</v>
      </c>
      <c r="GG416" s="473">
        <v>0</v>
      </c>
      <c r="GH416" s="473">
        <v>0</v>
      </c>
      <c r="GI416" s="473">
        <v>0</v>
      </c>
      <c r="GJ416" s="473">
        <v>0</v>
      </c>
      <c r="GK416" s="473">
        <v>0</v>
      </c>
      <c r="GL416" s="473">
        <v>0</v>
      </c>
      <c r="GM416" s="473">
        <v>0</v>
      </c>
      <c r="GN416" s="473">
        <v>0</v>
      </c>
      <c r="GO416" s="473">
        <v>0</v>
      </c>
      <c r="GP416" s="473">
        <v>0</v>
      </c>
      <c r="GQ416" s="473">
        <v>0</v>
      </c>
      <c r="GR416" s="473">
        <v>0</v>
      </c>
      <c r="GS416" s="473">
        <v>0</v>
      </c>
      <c r="GT416" s="473">
        <v>0</v>
      </c>
      <c r="GU416" s="473">
        <v>0</v>
      </c>
      <c r="GV416" s="473">
        <v>0</v>
      </c>
      <c r="GW416" s="473">
        <v>0</v>
      </c>
      <c r="GX416" s="473">
        <v>0</v>
      </c>
      <c r="GY416" s="473">
        <v>0</v>
      </c>
      <c r="GZ416" s="473">
        <v>0</v>
      </c>
      <c r="HA416" s="473">
        <v>0</v>
      </c>
      <c r="HB416" s="473">
        <v>0</v>
      </c>
      <c r="HC416" s="473">
        <v>0</v>
      </c>
      <c r="HD416" s="473">
        <v>0</v>
      </c>
      <c r="HE416" s="473">
        <v>0</v>
      </c>
      <c r="HF416" s="473">
        <v>0</v>
      </c>
      <c r="HG416" s="473">
        <v>0</v>
      </c>
      <c r="HH416" s="473">
        <v>0</v>
      </c>
      <c r="HI416" s="473">
        <v>0</v>
      </c>
      <c r="HJ416" s="473">
        <v>0</v>
      </c>
      <c r="HK416" s="473">
        <v>0</v>
      </c>
      <c r="HL416" s="473">
        <v>0</v>
      </c>
      <c r="HM416" s="473">
        <v>0</v>
      </c>
      <c r="HN416" s="473">
        <v>0</v>
      </c>
      <c r="HO416" s="473">
        <v>0</v>
      </c>
      <c r="HP416" s="473">
        <v>0</v>
      </c>
      <c r="HQ416" s="473">
        <v>0</v>
      </c>
      <c r="HR416" s="473">
        <v>0</v>
      </c>
      <c r="HS416" s="473">
        <v>0</v>
      </c>
      <c r="HT416" s="473">
        <v>0</v>
      </c>
      <c r="HU416" s="473">
        <v>0</v>
      </c>
      <c r="HV416" s="473">
        <v>0</v>
      </c>
      <c r="HW416" s="473">
        <v>0</v>
      </c>
      <c r="HX416" s="473">
        <v>0</v>
      </c>
      <c r="HY416" s="473">
        <v>0</v>
      </c>
      <c r="HZ416" s="473">
        <v>0</v>
      </c>
      <c r="IA416" s="473">
        <v>0</v>
      </c>
      <c r="IB416" s="473">
        <v>0</v>
      </c>
      <c r="IC416" s="473">
        <v>0</v>
      </c>
      <c r="ID416" s="473">
        <v>0</v>
      </c>
      <c r="IE416" s="473">
        <v>0</v>
      </c>
      <c r="IF416" s="473">
        <v>0</v>
      </c>
      <c r="IG416" s="473">
        <v>0</v>
      </c>
      <c r="IH416" s="473">
        <v>0</v>
      </c>
      <c r="II416" s="473">
        <v>0</v>
      </c>
      <c r="IJ416" s="473">
        <v>0</v>
      </c>
      <c r="IK416" s="473">
        <v>0</v>
      </c>
      <c r="IL416" s="473">
        <v>0</v>
      </c>
      <c r="IM416" s="473">
        <v>0</v>
      </c>
      <c r="IN416" s="473">
        <v>0</v>
      </c>
      <c r="IO416" s="473">
        <v>0</v>
      </c>
      <c r="IP416" s="473">
        <v>0</v>
      </c>
      <c r="IQ416" s="473">
        <v>0</v>
      </c>
      <c r="IR416" s="473">
        <v>0</v>
      </c>
      <c r="IS416" s="473">
        <v>0</v>
      </c>
      <c r="IT416" s="473">
        <v>0</v>
      </c>
      <c r="IU416" s="473">
        <v>0</v>
      </c>
      <c r="IV416" s="473">
        <v>0</v>
      </c>
      <c r="IW416" s="473">
        <v>0</v>
      </c>
      <c r="IX416" s="473">
        <v>0</v>
      </c>
      <c r="IY416" s="473">
        <v>0</v>
      </c>
      <c r="IZ416" s="473">
        <v>0</v>
      </c>
      <c r="JA416" s="473">
        <v>0</v>
      </c>
      <c r="JB416" s="473">
        <v>0</v>
      </c>
      <c r="JC416" s="473">
        <v>0</v>
      </c>
      <c r="JD416" s="473">
        <v>0</v>
      </c>
      <c r="JE416" s="473">
        <v>0</v>
      </c>
      <c r="JF416" s="473">
        <v>0</v>
      </c>
      <c r="JG416" s="473">
        <v>0</v>
      </c>
      <c r="JH416" s="473">
        <v>0</v>
      </c>
      <c r="JI416" s="467" t="s">
        <v>1416</v>
      </c>
      <c r="JJ416" s="467" t="s">
        <v>1416</v>
      </c>
      <c r="JK416" s="395"/>
      <c r="JL416" s="395"/>
      <c r="JM416" s="395"/>
      <c r="JN416" s="395"/>
      <c r="JO416" s="395"/>
      <c r="JP416" s="395"/>
      <c r="JQ416" s="395"/>
      <c r="JR416" s="395"/>
      <c r="JS416" s="395"/>
      <c r="JT416" s="395"/>
      <c r="JU416" s="395"/>
      <c r="JV416" s="395"/>
      <c r="JW416" s="395"/>
      <c r="JX416" s="395"/>
      <c r="JY416" s="395"/>
      <c r="JZ416" s="395"/>
      <c r="KA416" s="395"/>
      <c r="KB416" s="395"/>
      <c r="KC416" s="395"/>
      <c r="KD416" s="395"/>
      <c r="KE416" s="395"/>
      <c r="KF416" s="395"/>
      <c r="KG416" s="395"/>
      <c r="KH416" s="395"/>
      <c r="KI416" s="395"/>
      <c r="KJ416" s="395"/>
      <c r="KK416" s="395"/>
      <c r="KL416" s="395"/>
      <c r="KM416" s="395"/>
      <c r="KN416" s="395"/>
      <c r="KO416" s="395"/>
      <c r="KP416" s="395"/>
      <c r="KQ416" s="395"/>
      <c r="KR416" s="395"/>
      <c r="KS416" s="395"/>
      <c r="KT416" s="395"/>
      <c r="KU416" s="395"/>
      <c r="KV416" s="395"/>
      <c r="KW416" s="395"/>
      <c r="KX416" s="395"/>
      <c r="KY416" s="395"/>
      <c r="KZ416" s="395"/>
      <c r="LA416" s="395"/>
      <c r="LB416" s="395"/>
      <c r="LC416" s="395"/>
      <c r="LD416" s="395"/>
      <c r="LE416" s="395"/>
      <c r="LF416" s="395"/>
      <c r="LG416" s="395"/>
      <c r="LH416" s="395"/>
      <c r="LI416" s="395"/>
      <c r="LJ416" s="395"/>
      <c r="LK416" s="395"/>
      <c r="LL416" s="395"/>
      <c r="LM416" s="395"/>
      <c r="LN416" s="395"/>
      <c r="LO416" s="395"/>
      <c r="LP416" s="395"/>
      <c r="LQ416" s="395"/>
      <c r="LR416" s="395"/>
      <c r="LS416" s="395"/>
      <c r="LT416" s="395"/>
      <c r="LU416" s="395"/>
      <c r="LV416" s="395"/>
      <c r="LW416" s="395"/>
      <c r="LX416" s="395"/>
      <c r="LY416" s="395"/>
      <c r="LZ416" s="395"/>
      <c r="MA416" s="395"/>
      <c r="MB416" s="395"/>
      <c r="MC416" s="395"/>
      <c r="MD416" s="395"/>
      <c r="ME416" s="395"/>
      <c r="MF416" s="395"/>
      <c r="MG416" s="395"/>
      <c r="MH416" s="395"/>
      <c r="MI416" s="395"/>
      <c r="MJ416" s="395"/>
      <c r="MK416" s="395"/>
      <c r="ML416" s="395"/>
      <c r="MM416" s="395"/>
      <c r="MN416" s="395"/>
      <c r="MO416" s="395"/>
      <c r="MP416" s="395"/>
      <c r="MQ416" s="395"/>
      <c r="MR416" s="395"/>
      <c r="MS416" s="395"/>
      <c r="MT416" s="395"/>
      <c r="MU416" s="395"/>
      <c r="MV416" s="395"/>
      <c r="MW416" s="395"/>
      <c r="MX416" s="395"/>
      <c r="MY416" s="395"/>
      <c r="MZ416" s="395"/>
      <c r="NA416" s="395"/>
      <c r="NB416" s="395"/>
      <c r="NC416" s="395"/>
      <c r="ND416" s="395"/>
      <c r="NE416" s="395"/>
      <c r="NF416" s="395"/>
      <c r="NG416" s="489"/>
      <c r="NH416" s="475">
        <v>2.5233850655181973</v>
      </c>
      <c r="NI416" s="475">
        <v>20.999610515242434</v>
      </c>
      <c r="NJ416" s="475">
        <v>2.7079961916067612</v>
      </c>
      <c r="NK416" s="475">
        <v>4636.6517759999997</v>
      </c>
      <c r="NL416" s="475">
        <v>15.906235176548083</v>
      </c>
      <c r="NM416" s="475">
        <v>0.167577</v>
      </c>
      <c r="NN416" s="475">
        <v>0.48178299999999991</v>
      </c>
      <c r="NO416" s="475">
        <v>4.8876999999999997E-2</v>
      </c>
      <c r="NP416" s="475">
        <v>3.09670799757173E-2</v>
      </c>
      <c r="NQ416" s="475">
        <v>0.40507285186978725</v>
      </c>
      <c r="NR416" s="475">
        <v>1.366862155732304</v>
      </c>
      <c r="NS416" s="475">
        <v>0</v>
      </c>
      <c r="NT416" s="475">
        <v>12.087378093051642</v>
      </c>
      <c r="NU416" s="475">
        <v>0.46865725816308373</v>
      </c>
      <c r="NV416" s="475">
        <v>0</v>
      </c>
      <c r="NW416" s="475">
        <v>0.24034320443281521</v>
      </c>
      <c r="NX416" s="475">
        <v>0</v>
      </c>
      <c r="NY416" s="475">
        <v>0</v>
      </c>
      <c r="NZ416" s="475">
        <v>0.57775045334701103</v>
      </c>
      <c r="OA416" s="475">
        <v>2.0339956353659538E-2</v>
      </c>
      <c r="OB416" s="475">
        <v>0.25</v>
      </c>
      <c r="OC416" s="475">
        <v>0.85085939130809507</v>
      </c>
      <c r="OD416" s="475">
        <v>2.1109569132822251E-13</v>
      </c>
      <c r="OE416" s="475">
        <v>1.8352221535599975E-12</v>
      </c>
      <c r="OF416" s="475">
        <v>0.1099999964237213</v>
      </c>
      <c r="OG416" s="475">
        <v>6.3888707756996135E-2</v>
      </c>
      <c r="OH416" s="475">
        <v>0.27938890189067295</v>
      </c>
      <c r="OI416" s="475">
        <v>0.11</v>
      </c>
      <c r="OJ416" s="475">
        <v>4.4400000000000002E-2</v>
      </c>
      <c r="OK416" s="475">
        <v>5.6310000000000013E-2</v>
      </c>
      <c r="OL416" s="475">
        <v>0.73918862128853147</v>
      </c>
      <c r="OM416" s="475" t="s">
        <v>1395</v>
      </c>
      <c r="ON416" s="475">
        <v>1</v>
      </c>
      <c r="OO416" s="475">
        <v>405</v>
      </c>
      <c r="OP416" s="490"/>
      <c r="OQ416" s="491" t="s">
        <v>1395</v>
      </c>
      <c r="OR416" s="478" t="s">
        <v>1395</v>
      </c>
      <c r="OS416" s="479">
        <v>731751</v>
      </c>
      <c r="OT416" s="479">
        <v>2037</v>
      </c>
      <c r="OU416" s="479" t="s">
        <v>1395</v>
      </c>
      <c r="OV416" s="479" t="s">
        <v>1395</v>
      </c>
      <c r="OW416" s="479">
        <v>0</v>
      </c>
      <c r="OX416" s="479">
        <v>1</v>
      </c>
      <c r="OY416" s="480">
        <v>1</v>
      </c>
      <c r="OZ416" s="480">
        <v>0.72739595297858162</v>
      </c>
      <c r="PA416" s="481"/>
      <c r="PB416" s="482">
        <v>2.5233850655181973</v>
      </c>
      <c r="PC416" s="483"/>
      <c r="PD416" s="478">
        <v>296.77408608351823</v>
      </c>
      <c r="PE416" s="479">
        <v>7.8003081673270583E-10</v>
      </c>
      <c r="PF416" s="479">
        <v>361.64370871357221</v>
      </c>
      <c r="PG416" s="480">
        <v>2.5233850655181973</v>
      </c>
      <c r="PH416" s="483"/>
      <c r="PI416" s="478">
        <v>2.5233850655181973</v>
      </c>
      <c r="PJ416" s="479">
        <v>208925</v>
      </c>
      <c r="PK416" s="479">
        <v>575</v>
      </c>
      <c r="PL416" s="479">
        <v>6.189163547593024E-2</v>
      </c>
      <c r="PM416" s="484">
        <v>36</v>
      </c>
      <c r="PN416" s="479">
        <v>2592</v>
      </c>
      <c r="PO416" s="485">
        <v>2034</v>
      </c>
      <c r="PP416" s="479">
        <v>33</v>
      </c>
      <c r="PQ416" s="479">
        <v>0</v>
      </c>
      <c r="PR416" s="486" t="s">
        <v>2433</v>
      </c>
      <c r="PS416" s="486" t="s">
        <v>1595</v>
      </c>
      <c r="PT416" s="479">
        <v>1</v>
      </c>
      <c r="PU416" s="487" t="s">
        <v>2432</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row>
    <row r="417" spans="1:457" x14ac:dyDescent="0.35">
      <c r="A417" s="459" t="s">
        <v>2434</v>
      </c>
      <c r="B417" s="460">
        <v>2.5852767009941275</v>
      </c>
      <c r="C417" s="488">
        <f>NPV(About!A$94,'H2 Data'!AE$2:BH$2)/30*AB417+B417</f>
        <v>3.9053807586227274</v>
      </c>
      <c r="D417" s="462" t="s">
        <v>1592</v>
      </c>
      <c r="E417" s="463" t="s">
        <v>2434</v>
      </c>
      <c r="F417" s="463" t="s">
        <v>1391</v>
      </c>
      <c r="G417" s="463" t="s">
        <v>1593</v>
      </c>
      <c r="H417" s="463" t="s">
        <v>2406</v>
      </c>
      <c r="I417" s="463" t="s">
        <v>1595</v>
      </c>
      <c r="J417" s="464">
        <v>2038</v>
      </c>
      <c r="K417" s="465">
        <v>575</v>
      </c>
      <c r="L417" s="466">
        <v>0.95</v>
      </c>
      <c r="M417" s="466">
        <v>2.3300000000000001E-2</v>
      </c>
      <c r="N417" s="466">
        <v>0.25</v>
      </c>
      <c r="O417" s="471">
        <v>0.11</v>
      </c>
      <c r="P417" s="465">
        <v>1</v>
      </c>
      <c r="Q417" s="465">
        <v>2</v>
      </c>
      <c r="R417" s="465">
        <v>30</v>
      </c>
      <c r="S417" s="467" t="s">
        <v>1395</v>
      </c>
      <c r="T417" s="468">
        <v>49869.000000000007</v>
      </c>
      <c r="U417" s="468">
        <v>491563.00000000006</v>
      </c>
      <c r="V417" s="468">
        <v>170979.00000000003</v>
      </c>
      <c r="W417" s="468">
        <v>34195.000000000007</v>
      </c>
      <c r="X417" s="465">
        <v>0</v>
      </c>
      <c r="Y417" s="469" t="s">
        <v>2407</v>
      </c>
      <c r="Z417" s="470">
        <v>18.559999999999999</v>
      </c>
      <c r="AA417" s="469" t="s">
        <v>1397</v>
      </c>
      <c r="AB417" s="465">
        <v>8.9999999999999993E-3</v>
      </c>
      <c r="AC417" s="466">
        <v>0.7</v>
      </c>
      <c r="AD417" s="466">
        <v>0.7</v>
      </c>
      <c r="AE417" s="466">
        <v>0.7</v>
      </c>
      <c r="AF417" s="467" t="s">
        <v>1398</v>
      </c>
      <c r="AG417" s="465">
        <v>443</v>
      </c>
      <c r="AH417" s="465">
        <v>443</v>
      </c>
      <c r="AI417" s="465">
        <v>443</v>
      </c>
      <c r="AJ417" s="465">
        <v>30</v>
      </c>
      <c r="AK417" s="469" t="s">
        <v>1399</v>
      </c>
      <c r="AL417" s="466">
        <v>1</v>
      </c>
      <c r="AM417" s="466">
        <v>0</v>
      </c>
      <c r="AN417" s="469" t="s">
        <v>1400</v>
      </c>
      <c r="AO417" s="466"/>
      <c r="AP417" s="466"/>
      <c r="AQ417" s="466"/>
      <c r="AR417" s="466"/>
      <c r="AS417" s="466"/>
      <c r="AT417" s="466"/>
      <c r="AU417" s="466"/>
      <c r="AV417" s="466"/>
      <c r="AW417" s="466"/>
      <c r="AX417" s="466"/>
      <c r="AY417" s="466"/>
      <c r="AZ417" s="466"/>
      <c r="BA417" s="466"/>
      <c r="BB417" s="466"/>
      <c r="BC417" s="466"/>
      <c r="BD417" s="466"/>
      <c r="BE417" s="466"/>
      <c r="BF417" s="466"/>
      <c r="BG417" s="466"/>
      <c r="BH417" s="466"/>
      <c r="BI417" s="466"/>
      <c r="BJ417" s="466"/>
      <c r="BK417" s="466"/>
      <c r="BL417" s="466"/>
      <c r="BM417" s="466"/>
      <c r="BN417" s="466"/>
      <c r="BO417" s="466"/>
      <c r="BP417" s="466"/>
      <c r="BQ417" s="466"/>
      <c r="BR417" s="466"/>
      <c r="BS417" s="466"/>
      <c r="BT417" s="466"/>
      <c r="BU417" s="466"/>
      <c r="BV417" s="466"/>
      <c r="BW417" s="466"/>
      <c r="BX417" s="466"/>
      <c r="BY417" s="466"/>
      <c r="BZ417" s="466"/>
      <c r="CA417" s="466"/>
      <c r="CB417" s="466"/>
      <c r="CC417" s="466"/>
      <c r="CD417" s="466"/>
      <c r="CE417" s="466"/>
      <c r="CF417" s="466"/>
      <c r="CG417" s="466"/>
      <c r="CH417" s="466"/>
      <c r="CI417" s="466"/>
      <c r="CJ417" s="466"/>
      <c r="CK417" s="466"/>
      <c r="CL417" s="466"/>
      <c r="CM417" s="466"/>
      <c r="CN417" s="466"/>
      <c r="CO417" s="466"/>
      <c r="CP417" s="466"/>
      <c r="CQ417" s="466"/>
      <c r="CR417" s="466"/>
      <c r="CS417" s="466"/>
      <c r="CT417" s="466"/>
      <c r="CU417" s="466"/>
      <c r="CV417" s="466"/>
      <c r="CW417" s="466"/>
      <c r="CX417" s="466"/>
      <c r="CY417" s="466"/>
      <c r="CZ417" s="466"/>
      <c r="DA417" s="466"/>
      <c r="DB417" s="466"/>
      <c r="DC417" s="466"/>
      <c r="DD417" s="466"/>
      <c r="DE417" s="466"/>
      <c r="DF417" s="466"/>
      <c r="DG417" s="466"/>
      <c r="DH417" s="466"/>
      <c r="DI417" s="466"/>
      <c r="DJ417" s="466"/>
      <c r="DK417" s="466"/>
      <c r="DL417" s="466"/>
      <c r="DM417" s="466"/>
      <c r="DN417" s="466"/>
      <c r="DO417" s="466"/>
      <c r="DP417" s="466"/>
      <c r="DQ417" s="466"/>
      <c r="DR417" s="466"/>
      <c r="DS417" s="466"/>
      <c r="DT417" s="466"/>
      <c r="DU417" s="466"/>
      <c r="DV417" s="466"/>
      <c r="DW417" s="471"/>
      <c r="DX417" s="466"/>
      <c r="DY417" s="466"/>
      <c r="DZ417" s="466"/>
      <c r="EA417" s="466"/>
      <c r="EB417" s="466"/>
      <c r="EC417" s="466"/>
      <c r="ED417" s="466"/>
      <c r="EE417" s="466"/>
      <c r="EF417" s="466"/>
      <c r="EG417" s="466"/>
      <c r="EH417" s="466"/>
      <c r="EI417" s="466"/>
      <c r="EJ417" s="466"/>
      <c r="EK417" s="465"/>
      <c r="EL417" s="465"/>
      <c r="EM417" s="465"/>
      <c r="EN417" s="465"/>
      <c r="EO417" s="466"/>
      <c r="EP417" s="466"/>
      <c r="EQ417" s="466"/>
      <c r="ER417" s="465"/>
      <c r="ES417" s="465"/>
      <c r="ET417" s="465"/>
      <c r="EU417" s="465"/>
      <c r="EV417" s="465"/>
      <c r="EW417" s="467"/>
      <c r="EX417" s="467" t="s">
        <v>1401</v>
      </c>
      <c r="EY417" s="467">
        <v>0</v>
      </c>
      <c r="EZ417" s="467">
        <v>0</v>
      </c>
      <c r="FA417" s="467">
        <v>0</v>
      </c>
      <c r="FB417" s="469" t="s">
        <v>1402</v>
      </c>
      <c r="FC417" s="467">
        <v>62.117280000000001</v>
      </c>
      <c r="FD417" s="469" t="s">
        <v>2408</v>
      </c>
      <c r="FE417" s="467">
        <v>1589.991</v>
      </c>
      <c r="FF417" s="469" t="s">
        <v>1404</v>
      </c>
      <c r="FG417" s="467">
        <v>0</v>
      </c>
      <c r="FH417" s="469" t="s">
        <v>1405</v>
      </c>
      <c r="FI417" s="467">
        <v>0</v>
      </c>
      <c r="FJ417" s="469" t="s">
        <v>1405</v>
      </c>
      <c r="FK417" s="467">
        <v>0</v>
      </c>
      <c r="FL417" s="472">
        <v>0</v>
      </c>
      <c r="FM417" s="473">
        <v>0</v>
      </c>
      <c r="FN417" s="473">
        <v>0</v>
      </c>
      <c r="FO417" s="473">
        <v>0</v>
      </c>
      <c r="FP417" s="473">
        <v>0</v>
      </c>
      <c r="FQ417" s="473">
        <v>0</v>
      </c>
      <c r="FR417" s="473">
        <v>0</v>
      </c>
      <c r="FS417" s="473">
        <v>0</v>
      </c>
      <c r="FT417" s="473">
        <v>0</v>
      </c>
      <c r="FU417" s="473">
        <v>0</v>
      </c>
      <c r="FV417" s="473">
        <v>0</v>
      </c>
      <c r="FW417" s="473">
        <v>0</v>
      </c>
      <c r="FX417" s="473">
        <v>0</v>
      </c>
      <c r="FY417" s="473">
        <v>0</v>
      </c>
      <c r="FZ417" s="473">
        <v>0</v>
      </c>
      <c r="GA417" s="473">
        <v>0</v>
      </c>
      <c r="GB417" s="473">
        <v>0</v>
      </c>
      <c r="GC417" s="473">
        <v>0</v>
      </c>
      <c r="GD417" s="473">
        <v>0</v>
      </c>
      <c r="GE417" s="473">
        <v>0</v>
      </c>
      <c r="GF417" s="473">
        <v>0</v>
      </c>
      <c r="GG417" s="473">
        <v>0</v>
      </c>
      <c r="GH417" s="473">
        <v>0</v>
      </c>
      <c r="GI417" s="473">
        <v>0</v>
      </c>
      <c r="GJ417" s="473">
        <v>0</v>
      </c>
      <c r="GK417" s="473">
        <v>0</v>
      </c>
      <c r="GL417" s="473">
        <v>0</v>
      </c>
      <c r="GM417" s="473">
        <v>0</v>
      </c>
      <c r="GN417" s="473">
        <v>0</v>
      </c>
      <c r="GO417" s="473">
        <v>0</v>
      </c>
      <c r="GP417" s="473">
        <v>0</v>
      </c>
      <c r="GQ417" s="473">
        <v>0</v>
      </c>
      <c r="GR417" s="473">
        <v>0</v>
      </c>
      <c r="GS417" s="473">
        <v>0</v>
      </c>
      <c r="GT417" s="473">
        <v>0</v>
      </c>
      <c r="GU417" s="473">
        <v>0</v>
      </c>
      <c r="GV417" s="473">
        <v>0</v>
      </c>
      <c r="GW417" s="473">
        <v>0</v>
      </c>
      <c r="GX417" s="473">
        <v>0</v>
      </c>
      <c r="GY417" s="473">
        <v>0</v>
      </c>
      <c r="GZ417" s="473">
        <v>0</v>
      </c>
      <c r="HA417" s="473">
        <v>0</v>
      </c>
      <c r="HB417" s="473">
        <v>0</v>
      </c>
      <c r="HC417" s="473">
        <v>0</v>
      </c>
      <c r="HD417" s="473">
        <v>0</v>
      </c>
      <c r="HE417" s="473">
        <v>0</v>
      </c>
      <c r="HF417" s="473">
        <v>0</v>
      </c>
      <c r="HG417" s="473">
        <v>0</v>
      </c>
      <c r="HH417" s="473">
        <v>0</v>
      </c>
      <c r="HI417" s="473">
        <v>0</v>
      </c>
      <c r="HJ417" s="473">
        <v>0</v>
      </c>
      <c r="HK417" s="473">
        <v>0</v>
      </c>
      <c r="HL417" s="473">
        <v>0</v>
      </c>
      <c r="HM417" s="473">
        <v>0</v>
      </c>
      <c r="HN417" s="473">
        <v>0</v>
      </c>
      <c r="HO417" s="473">
        <v>0</v>
      </c>
      <c r="HP417" s="473">
        <v>0</v>
      </c>
      <c r="HQ417" s="473">
        <v>0</v>
      </c>
      <c r="HR417" s="473">
        <v>0</v>
      </c>
      <c r="HS417" s="473">
        <v>0</v>
      </c>
      <c r="HT417" s="473">
        <v>0</v>
      </c>
      <c r="HU417" s="473">
        <v>0</v>
      </c>
      <c r="HV417" s="473">
        <v>0</v>
      </c>
      <c r="HW417" s="473">
        <v>0</v>
      </c>
      <c r="HX417" s="473">
        <v>0</v>
      </c>
      <c r="HY417" s="473">
        <v>0</v>
      </c>
      <c r="HZ417" s="473">
        <v>0</v>
      </c>
      <c r="IA417" s="473">
        <v>0</v>
      </c>
      <c r="IB417" s="473">
        <v>0</v>
      </c>
      <c r="IC417" s="473">
        <v>0</v>
      </c>
      <c r="ID417" s="473">
        <v>0</v>
      </c>
      <c r="IE417" s="473">
        <v>0</v>
      </c>
      <c r="IF417" s="473">
        <v>0</v>
      </c>
      <c r="IG417" s="473">
        <v>0</v>
      </c>
      <c r="IH417" s="473">
        <v>0</v>
      </c>
      <c r="II417" s="473">
        <v>0</v>
      </c>
      <c r="IJ417" s="473">
        <v>0</v>
      </c>
      <c r="IK417" s="473">
        <v>0</v>
      </c>
      <c r="IL417" s="473">
        <v>0</v>
      </c>
      <c r="IM417" s="473">
        <v>0</v>
      </c>
      <c r="IN417" s="473">
        <v>0</v>
      </c>
      <c r="IO417" s="473">
        <v>0</v>
      </c>
      <c r="IP417" s="473">
        <v>0</v>
      </c>
      <c r="IQ417" s="473">
        <v>0</v>
      </c>
      <c r="IR417" s="473">
        <v>0</v>
      </c>
      <c r="IS417" s="473">
        <v>0</v>
      </c>
      <c r="IT417" s="473">
        <v>0</v>
      </c>
      <c r="IU417" s="473">
        <v>0</v>
      </c>
      <c r="IV417" s="473">
        <v>0</v>
      </c>
      <c r="IW417" s="473">
        <v>0</v>
      </c>
      <c r="IX417" s="473">
        <v>0</v>
      </c>
      <c r="IY417" s="473">
        <v>0</v>
      </c>
      <c r="IZ417" s="473">
        <v>0</v>
      </c>
      <c r="JA417" s="473">
        <v>0</v>
      </c>
      <c r="JB417" s="473">
        <v>0</v>
      </c>
      <c r="JC417" s="473">
        <v>0</v>
      </c>
      <c r="JD417" s="473">
        <v>0</v>
      </c>
      <c r="JE417" s="473">
        <v>0</v>
      </c>
      <c r="JF417" s="473">
        <v>0</v>
      </c>
      <c r="JG417" s="473">
        <v>0</v>
      </c>
      <c r="JH417" s="473">
        <v>0</v>
      </c>
      <c r="JI417" s="467" t="s">
        <v>1416</v>
      </c>
      <c r="JJ417" s="467" t="s">
        <v>1416</v>
      </c>
      <c r="JK417" s="395"/>
      <c r="JL417" s="395"/>
      <c r="JM417" s="395"/>
      <c r="JN417" s="395"/>
      <c r="JO417" s="395"/>
      <c r="JP417" s="395"/>
      <c r="JQ417" s="395"/>
      <c r="JR417" s="395"/>
      <c r="JS417" s="395"/>
      <c r="JT417" s="395"/>
      <c r="JU417" s="395"/>
      <c r="JV417" s="395"/>
      <c r="JW417" s="395"/>
      <c r="JX417" s="395"/>
      <c r="JY417" s="395"/>
      <c r="JZ417" s="395"/>
      <c r="KA417" s="395"/>
      <c r="KB417" s="395"/>
      <c r="KC417" s="395"/>
      <c r="KD417" s="395"/>
      <c r="KE417" s="395"/>
      <c r="KF417" s="395"/>
      <c r="KG417" s="395"/>
      <c r="KH417" s="395"/>
      <c r="KI417" s="395"/>
      <c r="KJ417" s="395"/>
      <c r="KK417" s="395"/>
      <c r="KL417" s="395"/>
      <c r="KM417" s="395"/>
      <c r="KN417" s="395"/>
      <c r="KO417" s="395"/>
      <c r="KP417" s="395"/>
      <c r="KQ417" s="395"/>
      <c r="KR417" s="395"/>
      <c r="KS417" s="395"/>
      <c r="KT417" s="395"/>
      <c r="KU417" s="395"/>
      <c r="KV417" s="395"/>
      <c r="KW417" s="395"/>
      <c r="KX417" s="395"/>
      <c r="KY417" s="395"/>
      <c r="KZ417" s="395"/>
      <c r="LA417" s="395"/>
      <c r="LB417" s="395"/>
      <c r="LC417" s="395"/>
      <c r="LD417" s="395"/>
      <c r="LE417" s="395"/>
      <c r="LF417" s="395"/>
      <c r="LG417" s="395"/>
      <c r="LH417" s="395"/>
      <c r="LI417" s="395"/>
      <c r="LJ417" s="395"/>
      <c r="LK417" s="395"/>
      <c r="LL417" s="395"/>
      <c r="LM417" s="395"/>
      <c r="LN417" s="395"/>
      <c r="LO417" s="395"/>
      <c r="LP417" s="395"/>
      <c r="LQ417" s="395"/>
      <c r="LR417" s="395"/>
      <c r="LS417" s="395"/>
      <c r="LT417" s="395"/>
      <c r="LU417" s="395"/>
      <c r="LV417" s="395"/>
      <c r="LW417" s="395"/>
      <c r="LX417" s="395"/>
      <c r="LY417" s="395"/>
      <c r="LZ417" s="395"/>
      <c r="MA417" s="395"/>
      <c r="MB417" s="395"/>
      <c r="MC417" s="395"/>
      <c r="MD417" s="395"/>
      <c r="ME417" s="395"/>
      <c r="MF417" s="395"/>
      <c r="MG417" s="395"/>
      <c r="MH417" s="395"/>
      <c r="MI417" s="395"/>
      <c r="MJ417" s="395"/>
      <c r="MK417" s="395"/>
      <c r="ML417" s="395"/>
      <c r="MM417" s="395"/>
      <c r="MN417" s="395"/>
      <c r="MO417" s="395"/>
      <c r="MP417" s="395"/>
      <c r="MQ417" s="395"/>
      <c r="MR417" s="395"/>
      <c r="MS417" s="395"/>
      <c r="MT417" s="395"/>
      <c r="MU417" s="395"/>
      <c r="MV417" s="395"/>
      <c r="MW417" s="395"/>
      <c r="MX417" s="395"/>
      <c r="MY417" s="395"/>
      <c r="MZ417" s="395"/>
      <c r="NA417" s="395"/>
      <c r="NB417" s="395"/>
      <c r="NC417" s="395"/>
      <c r="ND417" s="395"/>
      <c r="NE417" s="395"/>
      <c r="NF417" s="395"/>
      <c r="NG417" s="489"/>
      <c r="NH417" s="475">
        <v>2.5852767009941275</v>
      </c>
      <c r="NI417" s="475">
        <v>21.514672705673128</v>
      </c>
      <c r="NJ417" s="475">
        <v>2.7706081270360654</v>
      </c>
      <c r="NK417" s="475">
        <v>4636.6517759999997</v>
      </c>
      <c r="NL417" s="475">
        <v>16.296162433175972</v>
      </c>
      <c r="NM417" s="475">
        <v>0.17097900000000002</v>
      </c>
      <c r="NN417" s="475">
        <v>0.49156300000000014</v>
      </c>
      <c r="NO417" s="475">
        <v>4.9869000000000011E-2</v>
      </c>
      <c r="NP417" s="475">
        <v>3.1523465458141553E-2</v>
      </c>
      <c r="NQ417" s="475">
        <v>0.41221897643968081</v>
      </c>
      <c r="NR417" s="475">
        <v>1.3946366644146411</v>
      </c>
      <c r="NS417" s="475">
        <v>0</v>
      </c>
      <c r="NT417" s="475">
        <v>12.368177807805489</v>
      </c>
      <c r="NU417" s="475">
        <v>0.47816728501631528</v>
      </c>
      <c r="NV417" s="475">
        <v>0</v>
      </c>
      <c r="NW417" s="475">
        <v>0.2533866998749611</v>
      </c>
      <c r="NX417" s="475">
        <v>0</v>
      </c>
      <c r="NY417" s="475">
        <v>0</v>
      </c>
      <c r="NZ417" s="475">
        <v>0.61411706870860006</v>
      </c>
      <c r="OA417" s="475">
        <v>2.03399979216028E-2</v>
      </c>
      <c r="OB417" s="475">
        <v>0.25</v>
      </c>
      <c r="OC417" s="475">
        <v>0.87378839117582763</v>
      </c>
      <c r="OD417" s="475">
        <v>1.933682961475294E-13</v>
      </c>
      <c r="OE417" s="475">
        <v>1.6811038569911889E-12</v>
      </c>
      <c r="OF417" s="475">
        <v>0.1099999964237213</v>
      </c>
      <c r="OG417" s="475">
        <v>6.42845183610916E-2</v>
      </c>
      <c r="OH417" s="475">
        <v>0.28263691062964758</v>
      </c>
      <c r="OI417" s="475">
        <v>0.11</v>
      </c>
      <c r="OJ417" s="475">
        <v>4.4299999999999999E-2</v>
      </c>
      <c r="OK417" s="475">
        <v>5.6257500000000002E-2</v>
      </c>
      <c r="OL417" s="475">
        <v>0.72445197142218476</v>
      </c>
      <c r="OM417" s="475" t="s">
        <v>1395</v>
      </c>
      <c r="ON417" s="475">
        <v>1</v>
      </c>
      <c r="OO417" s="475">
        <v>406</v>
      </c>
      <c r="OP417" s="490"/>
      <c r="OQ417" s="491" t="s">
        <v>1395</v>
      </c>
      <c r="OR417" s="478" t="s">
        <v>1395</v>
      </c>
      <c r="OS417" s="479">
        <v>746606.00000000012</v>
      </c>
      <c r="OT417" s="479">
        <v>2038</v>
      </c>
      <c r="OU417" s="479" t="s">
        <v>1395</v>
      </c>
      <c r="OV417" s="479" t="s">
        <v>1395</v>
      </c>
      <c r="OW417" s="479">
        <v>0</v>
      </c>
      <c r="OX417" s="479">
        <v>1</v>
      </c>
      <c r="OY417" s="480">
        <v>1</v>
      </c>
      <c r="OZ417" s="480">
        <v>0.7128956813798083</v>
      </c>
      <c r="PA417" s="481"/>
      <c r="PB417" s="482">
        <v>2.5852767009941275</v>
      </c>
      <c r="PC417" s="483"/>
      <c r="PD417" s="478">
        <v>296.76184321238884</v>
      </c>
      <c r="PE417" s="479">
        <v>7.0028042693355558E-10</v>
      </c>
      <c r="PF417" s="479">
        <v>363.98519049105977</v>
      </c>
      <c r="PG417" s="480">
        <v>2.5852767009941275</v>
      </c>
      <c r="PH417" s="483"/>
      <c r="PI417" s="478">
        <v>2.5852767009941275</v>
      </c>
      <c r="PJ417" s="479">
        <v>209500</v>
      </c>
      <c r="PK417" s="479">
        <v>575</v>
      </c>
      <c r="PL417" s="479">
        <v>6.3267676371604686E-2</v>
      </c>
      <c r="PM417" s="484">
        <v>36</v>
      </c>
      <c r="PN417" s="479">
        <v>2556</v>
      </c>
      <c r="PO417" s="485">
        <v>2035</v>
      </c>
      <c r="PP417" s="479">
        <v>33</v>
      </c>
      <c r="PQ417" s="479">
        <v>0</v>
      </c>
      <c r="PR417" s="486" t="s">
        <v>2435</v>
      </c>
      <c r="PS417" s="486" t="s">
        <v>1595</v>
      </c>
      <c r="PT417" s="479">
        <v>1</v>
      </c>
      <c r="PU417" s="487" t="s">
        <v>2434</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row>
    <row r="418" spans="1:457" x14ac:dyDescent="0.35">
      <c r="A418" s="459" t="s">
        <v>2436</v>
      </c>
      <c r="B418" s="460">
        <v>2.6485443773657322</v>
      </c>
      <c r="C418" s="488">
        <f>NPV(About!A$94,'H2 Data'!AE$2:BH$2)/30*AB418+B418</f>
        <v>3.9686484349943321</v>
      </c>
      <c r="D418" s="462" t="s">
        <v>1592</v>
      </c>
      <c r="E418" s="463" t="s">
        <v>2436</v>
      </c>
      <c r="F418" s="463" t="s">
        <v>1391</v>
      </c>
      <c r="G418" s="463" t="s">
        <v>1593</v>
      </c>
      <c r="H418" s="463" t="s">
        <v>2406</v>
      </c>
      <c r="I418" s="463" t="s">
        <v>1595</v>
      </c>
      <c r="J418" s="464">
        <v>2039</v>
      </c>
      <c r="K418" s="465">
        <v>575</v>
      </c>
      <c r="L418" s="466">
        <v>0.95</v>
      </c>
      <c r="M418" s="466">
        <v>2.3300000000000001E-2</v>
      </c>
      <c r="N418" s="466">
        <v>0.25</v>
      </c>
      <c r="O418" s="471">
        <v>0.11</v>
      </c>
      <c r="P418" s="465">
        <v>1</v>
      </c>
      <c r="Q418" s="465">
        <v>2</v>
      </c>
      <c r="R418" s="465">
        <v>30</v>
      </c>
      <c r="S418" s="467" t="s">
        <v>1395</v>
      </c>
      <c r="T418" s="468">
        <v>50881</v>
      </c>
      <c r="U418" s="468">
        <v>501542</v>
      </c>
      <c r="V418" s="468">
        <v>174449</v>
      </c>
      <c r="W418" s="468">
        <v>34889</v>
      </c>
      <c r="X418" s="465">
        <v>0</v>
      </c>
      <c r="Y418" s="469" t="s">
        <v>2407</v>
      </c>
      <c r="Z418" s="470">
        <v>18.559999999999999</v>
      </c>
      <c r="AA418" s="469" t="s">
        <v>1397</v>
      </c>
      <c r="AB418" s="465">
        <v>8.9999999999999993E-3</v>
      </c>
      <c r="AC418" s="466">
        <v>0.7</v>
      </c>
      <c r="AD418" s="466">
        <v>0.7</v>
      </c>
      <c r="AE418" s="466">
        <v>0.7</v>
      </c>
      <c r="AF418" s="467" t="s">
        <v>1398</v>
      </c>
      <c r="AG418" s="465">
        <v>443</v>
      </c>
      <c r="AH418" s="465">
        <v>443</v>
      </c>
      <c r="AI418" s="465">
        <v>443</v>
      </c>
      <c r="AJ418" s="465">
        <v>30</v>
      </c>
      <c r="AK418" s="469" t="s">
        <v>1399</v>
      </c>
      <c r="AL418" s="466">
        <v>1</v>
      </c>
      <c r="AM418" s="466">
        <v>0</v>
      </c>
      <c r="AN418" s="469" t="s">
        <v>1400</v>
      </c>
      <c r="AO418" s="466"/>
      <c r="AP418" s="466"/>
      <c r="AQ418" s="466"/>
      <c r="AR418" s="466"/>
      <c r="AS418" s="466"/>
      <c r="AT418" s="466"/>
      <c r="AU418" s="466"/>
      <c r="AV418" s="466"/>
      <c r="AW418" s="466"/>
      <c r="AX418" s="466"/>
      <c r="AY418" s="466"/>
      <c r="AZ418" s="466"/>
      <c r="BA418" s="466"/>
      <c r="BB418" s="466"/>
      <c r="BC418" s="466"/>
      <c r="BD418" s="466"/>
      <c r="BE418" s="466"/>
      <c r="BF418" s="466"/>
      <c r="BG418" s="466"/>
      <c r="BH418" s="466"/>
      <c r="BI418" s="466"/>
      <c r="BJ418" s="466"/>
      <c r="BK418" s="466"/>
      <c r="BL418" s="466"/>
      <c r="BM418" s="466"/>
      <c r="BN418" s="466"/>
      <c r="BO418" s="466"/>
      <c r="BP418" s="466"/>
      <c r="BQ418" s="466"/>
      <c r="BR418" s="466"/>
      <c r="BS418" s="466"/>
      <c r="BT418" s="466"/>
      <c r="BU418" s="466"/>
      <c r="BV418" s="466"/>
      <c r="BW418" s="466"/>
      <c r="BX418" s="466"/>
      <c r="BY418" s="466"/>
      <c r="BZ418" s="466"/>
      <c r="CA418" s="466"/>
      <c r="CB418" s="466"/>
      <c r="CC418" s="466"/>
      <c r="CD418" s="466"/>
      <c r="CE418" s="466"/>
      <c r="CF418" s="466"/>
      <c r="CG418" s="466"/>
      <c r="CH418" s="466"/>
      <c r="CI418" s="466"/>
      <c r="CJ418" s="466"/>
      <c r="CK418" s="466"/>
      <c r="CL418" s="466"/>
      <c r="CM418" s="466"/>
      <c r="CN418" s="466"/>
      <c r="CO418" s="466"/>
      <c r="CP418" s="466"/>
      <c r="CQ418" s="466"/>
      <c r="CR418" s="466"/>
      <c r="CS418" s="466"/>
      <c r="CT418" s="466"/>
      <c r="CU418" s="466"/>
      <c r="CV418" s="466"/>
      <c r="CW418" s="466"/>
      <c r="CX418" s="466"/>
      <c r="CY418" s="466"/>
      <c r="CZ418" s="466"/>
      <c r="DA418" s="466"/>
      <c r="DB418" s="466"/>
      <c r="DC418" s="466"/>
      <c r="DD418" s="466"/>
      <c r="DE418" s="466"/>
      <c r="DF418" s="466"/>
      <c r="DG418" s="466"/>
      <c r="DH418" s="466"/>
      <c r="DI418" s="466"/>
      <c r="DJ418" s="466"/>
      <c r="DK418" s="466"/>
      <c r="DL418" s="466"/>
      <c r="DM418" s="466"/>
      <c r="DN418" s="466"/>
      <c r="DO418" s="466"/>
      <c r="DP418" s="466"/>
      <c r="DQ418" s="466"/>
      <c r="DR418" s="466"/>
      <c r="DS418" s="466"/>
      <c r="DT418" s="466"/>
      <c r="DU418" s="466"/>
      <c r="DV418" s="466"/>
      <c r="DW418" s="471"/>
      <c r="DX418" s="466"/>
      <c r="DY418" s="466"/>
      <c r="DZ418" s="466"/>
      <c r="EA418" s="466"/>
      <c r="EB418" s="466"/>
      <c r="EC418" s="466"/>
      <c r="ED418" s="466"/>
      <c r="EE418" s="466"/>
      <c r="EF418" s="466"/>
      <c r="EG418" s="466"/>
      <c r="EH418" s="466"/>
      <c r="EI418" s="466"/>
      <c r="EJ418" s="466"/>
      <c r="EK418" s="465"/>
      <c r="EL418" s="465"/>
      <c r="EM418" s="465"/>
      <c r="EN418" s="465"/>
      <c r="EO418" s="466"/>
      <c r="EP418" s="466"/>
      <c r="EQ418" s="466"/>
      <c r="ER418" s="465"/>
      <c r="ES418" s="465"/>
      <c r="ET418" s="465"/>
      <c r="EU418" s="465"/>
      <c r="EV418" s="465"/>
      <c r="EW418" s="467"/>
      <c r="EX418" s="467" t="s">
        <v>1401</v>
      </c>
      <c r="EY418" s="467">
        <v>0</v>
      </c>
      <c r="EZ418" s="467">
        <v>0</v>
      </c>
      <c r="FA418" s="467">
        <v>0</v>
      </c>
      <c r="FB418" s="469" t="s">
        <v>1402</v>
      </c>
      <c r="FC418" s="467">
        <v>62.117280000000001</v>
      </c>
      <c r="FD418" s="469" t="s">
        <v>2408</v>
      </c>
      <c r="FE418" s="467">
        <v>1589.991</v>
      </c>
      <c r="FF418" s="469" t="s">
        <v>1404</v>
      </c>
      <c r="FG418" s="467">
        <v>0</v>
      </c>
      <c r="FH418" s="469" t="s">
        <v>1405</v>
      </c>
      <c r="FI418" s="467">
        <v>0</v>
      </c>
      <c r="FJ418" s="469" t="s">
        <v>1405</v>
      </c>
      <c r="FK418" s="467">
        <v>0</v>
      </c>
      <c r="FL418" s="472">
        <v>0</v>
      </c>
      <c r="FM418" s="473">
        <v>0</v>
      </c>
      <c r="FN418" s="473">
        <v>0</v>
      </c>
      <c r="FO418" s="473">
        <v>0</v>
      </c>
      <c r="FP418" s="473">
        <v>0</v>
      </c>
      <c r="FQ418" s="473">
        <v>0</v>
      </c>
      <c r="FR418" s="473">
        <v>0</v>
      </c>
      <c r="FS418" s="473">
        <v>0</v>
      </c>
      <c r="FT418" s="473">
        <v>0</v>
      </c>
      <c r="FU418" s="473">
        <v>0</v>
      </c>
      <c r="FV418" s="473">
        <v>0</v>
      </c>
      <c r="FW418" s="473">
        <v>0</v>
      </c>
      <c r="FX418" s="473">
        <v>0</v>
      </c>
      <c r="FY418" s="473">
        <v>0</v>
      </c>
      <c r="FZ418" s="473">
        <v>0</v>
      </c>
      <c r="GA418" s="473">
        <v>0</v>
      </c>
      <c r="GB418" s="473">
        <v>0</v>
      </c>
      <c r="GC418" s="473">
        <v>0</v>
      </c>
      <c r="GD418" s="473">
        <v>0</v>
      </c>
      <c r="GE418" s="473">
        <v>0</v>
      </c>
      <c r="GF418" s="473">
        <v>0</v>
      </c>
      <c r="GG418" s="473">
        <v>0</v>
      </c>
      <c r="GH418" s="473">
        <v>0</v>
      </c>
      <c r="GI418" s="473">
        <v>0</v>
      </c>
      <c r="GJ418" s="473">
        <v>0</v>
      </c>
      <c r="GK418" s="473">
        <v>0</v>
      </c>
      <c r="GL418" s="473">
        <v>0</v>
      </c>
      <c r="GM418" s="473">
        <v>0</v>
      </c>
      <c r="GN418" s="473">
        <v>0</v>
      </c>
      <c r="GO418" s="473">
        <v>0</v>
      </c>
      <c r="GP418" s="473">
        <v>0</v>
      </c>
      <c r="GQ418" s="473">
        <v>0</v>
      </c>
      <c r="GR418" s="473">
        <v>0</v>
      </c>
      <c r="GS418" s="473">
        <v>0</v>
      </c>
      <c r="GT418" s="473">
        <v>0</v>
      </c>
      <c r="GU418" s="473">
        <v>0</v>
      </c>
      <c r="GV418" s="473">
        <v>0</v>
      </c>
      <c r="GW418" s="473">
        <v>0</v>
      </c>
      <c r="GX418" s="473">
        <v>0</v>
      </c>
      <c r="GY418" s="473">
        <v>0</v>
      </c>
      <c r="GZ418" s="473">
        <v>0</v>
      </c>
      <c r="HA418" s="473">
        <v>0</v>
      </c>
      <c r="HB418" s="473">
        <v>0</v>
      </c>
      <c r="HC418" s="473">
        <v>0</v>
      </c>
      <c r="HD418" s="473">
        <v>0</v>
      </c>
      <c r="HE418" s="473">
        <v>0</v>
      </c>
      <c r="HF418" s="473">
        <v>0</v>
      </c>
      <c r="HG418" s="473">
        <v>0</v>
      </c>
      <c r="HH418" s="473">
        <v>0</v>
      </c>
      <c r="HI418" s="473">
        <v>0</v>
      </c>
      <c r="HJ418" s="473">
        <v>0</v>
      </c>
      <c r="HK418" s="473">
        <v>0</v>
      </c>
      <c r="HL418" s="473">
        <v>0</v>
      </c>
      <c r="HM418" s="473">
        <v>0</v>
      </c>
      <c r="HN418" s="473">
        <v>0</v>
      </c>
      <c r="HO418" s="473">
        <v>0</v>
      </c>
      <c r="HP418" s="473">
        <v>0</v>
      </c>
      <c r="HQ418" s="473">
        <v>0</v>
      </c>
      <c r="HR418" s="473">
        <v>0</v>
      </c>
      <c r="HS418" s="473">
        <v>0</v>
      </c>
      <c r="HT418" s="473">
        <v>0</v>
      </c>
      <c r="HU418" s="473">
        <v>0</v>
      </c>
      <c r="HV418" s="473">
        <v>0</v>
      </c>
      <c r="HW418" s="473">
        <v>0</v>
      </c>
      <c r="HX418" s="473">
        <v>0</v>
      </c>
      <c r="HY418" s="473">
        <v>0</v>
      </c>
      <c r="HZ418" s="473">
        <v>0</v>
      </c>
      <c r="IA418" s="473">
        <v>0</v>
      </c>
      <c r="IB418" s="473">
        <v>0</v>
      </c>
      <c r="IC418" s="473">
        <v>0</v>
      </c>
      <c r="ID418" s="473">
        <v>0</v>
      </c>
      <c r="IE418" s="473">
        <v>0</v>
      </c>
      <c r="IF418" s="473">
        <v>0</v>
      </c>
      <c r="IG418" s="473">
        <v>0</v>
      </c>
      <c r="IH418" s="473">
        <v>0</v>
      </c>
      <c r="II418" s="473">
        <v>0</v>
      </c>
      <c r="IJ418" s="473">
        <v>0</v>
      </c>
      <c r="IK418" s="473">
        <v>0</v>
      </c>
      <c r="IL418" s="473">
        <v>0</v>
      </c>
      <c r="IM418" s="473">
        <v>0</v>
      </c>
      <c r="IN418" s="473">
        <v>0</v>
      </c>
      <c r="IO418" s="473">
        <v>0</v>
      </c>
      <c r="IP418" s="473">
        <v>0</v>
      </c>
      <c r="IQ418" s="473">
        <v>0</v>
      </c>
      <c r="IR418" s="473">
        <v>0</v>
      </c>
      <c r="IS418" s="473">
        <v>0</v>
      </c>
      <c r="IT418" s="473">
        <v>0</v>
      </c>
      <c r="IU418" s="473">
        <v>0</v>
      </c>
      <c r="IV418" s="473">
        <v>0</v>
      </c>
      <c r="IW418" s="473">
        <v>0</v>
      </c>
      <c r="IX418" s="473">
        <v>0</v>
      </c>
      <c r="IY418" s="473">
        <v>0</v>
      </c>
      <c r="IZ418" s="473">
        <v>0</v>
      </c>
      <c r="JA418" s="473">
        <v>0</v>
      </c>
      <c r="JB418" s="473">
        <v>0</v>
      </c>
      <c r="JC418" s="473">
        <v>0</v>
      </c>
      <c r="JD418" s="473">
        <v>0</v>
      </c>
      <c r="JE418" s="473">
        <v>0</v>
      </c>
      <c r="JF418" s="473">
        <v>0</v>
      </c>
      <c r="JG418" s="473">
        <v>0</v>
      </c>
      <c r="JH418" s="473">
        <v>0</v>
      </c>
      <c r="JI418" s="467" t="s">
        <v>1416</v>
      </c>
      <c r="JJ418" s="467" t="s">
        <v>1416</v>
      </c>
      <c r="JK418" s="395"/>
      <c r="JL418" s="395"/>
      <c r="JM418" s="395"/>
      <c r="JN418" s="395"/>
      <c r="JO418" s="395"/>
      <c r="JP418" s="395"/>
      <c r="JQ418" s="395"/>
      <c r="JR418" s="395"/>
      <c r="JS418" s="395"/>
      <c r="JT418" s="395"/>
      <c r="JU418" s="395"/>
      <c r="JV418" s="395"/>
      <c r="JW418" s="395"/>
      <c r="JX418" s="395"/>
      <c r="JY418" s="395"/>
      <c r="JZ418" s="395"/>
      <c r="KA418" s="395"/>
      <c r="KB418" s="395"/>
      <c r="KC418" s="395"/>
      <c r="KD418" s="395"/>
      <c r="KE418" s="395"/>
      <c r="KF418" s="395"/>
      <c r="KG418" s="395"/>
      <c r="KH418" s="395"/>
      <c r="KI418" s="395"/>
      <c r="KJ418" s="395"/>
      <c r="KK418" s="395"/>
      <c r="KL418" s="395"/>
      <c r="KM418" s="395"/>
      <c r="KN418" s="395"/>
      <c r="KO418" s="395"/>
      <c r="KP418" s="395"/>
      <c r="KQ418" s="395"/>
      <c r="KR418" s="395"/>
      <c r="KS418" s="395"/>
      <c r="KT418" s="395"/>
      <c r="KU418" s="395"/>
      <c r="KV418" s="395"/>
      <c r="KW418" s="395"/>
      <c r="KX418" s="395"/>
      <c r="KY418" s="395"/>
      <c r="KZ418" s="395"/>
      <c r="LA418" s="395"/>
      <c r="LB418" s="395"/>
      <c r="LC418" s="395"/>
      <c r="LD418" s="395"/>
      <c r="LE418" s="395"/>
      <c r="LF418" s="395"/>
      <c r="LG418" s="395"/>
      <c r="LH418" s="395"/>
      <c r="LI418" s="395"/>
      <c r="LJ418" s="395"/>
      <c r="LK418" s="395"/>
      <c r="LL418" s="395"/>
      <c r="LM418" s="395"/>
      <c r="LN418" s="395"/>
      <c r="LO418" s="395"/>
      <c r="LP418" s="395"/>
      <c r="LQ418" s="395"/>
      <c r="LR418" s="395"/>
      <c r="LS418" s="395"/>
      <c r="LT418" s="395"/>
      <c r="LU418" s="395"/>
      <c r="LV418" s="395"/>
      <c r="LW418" s="395"/>
      <c r="LX418" s="395"/>
      <c r="LY418" s="395"/>
      <c r="LZ418" s="395"/>
      <c r="MA418" s="395"/>
      <c r="MB418" s="395"/>
      <c r="MC418" s="395"/>
      <c r="MD418" s="395"/>
      <c r="ME418" s="395"/>
      <c r="MF418" s="395"/>
      <c r="MG418" s="395"/>
      <c r="MH418" s="395"/>
      <c r="MI418" s="395"/>
      <c r="MJ418" s="395"/>
      <c r="MK418" s="395"/>
      <c r="ML418" s="395"/>
      <c r="MM418" s="395"/>
      <c r="MN418" s="395"/>
      <c r="MO418" s="395"/>
      <c r="MP418" s="395"/>
      <c r="MQ418" s="395"/>
      <c r="MR418" s="395"/>
      <c r="MS418" s="395"/>
      <c r="MT418" s="395"/>
      <c r="MU418" s="395"/>
      <c r="MV418" s="395"/>
      <c r="MW418" s="395"/>
      <c r="MX418" s="395"/>
      <c r="MY418" s="395"/>
      <c r="MZ418" s="395"/>
      <c r="NA418" s="395"/>
      <c r="NB418" s="395"/>
      <c r="NC418" s="395"/>
      <c r="ND418" s="395"/>
      <c r="NE418" s="395"/>
      <c r="NF418" s="395"/>
      <c r="NG418" s="489"/>
      <c r="NH418" s="475">
        <v>2.6485443773657322</v>
      </c>
      <c r="NI418" s="475">
        <v>22.04118630843762</v>
      </c>
      <c r="NJ418" s="475">
        <v>2.8341202165879404</v>
      </c>
      <c r="NK418" s="475">
        <v>4637.074943999999</v>
      </c>
      <c r="NL418" s="475">
        <v>16.696764304654145</v>
      </c>
      <c r="NM418" s="475">
        <v>0.17444899999999999</v>
      </c>
      <c r="NN418" s="475">
        <v>0.50154200000000004</v>
      </c>
      <c r="NO418" s="475">
        <v>5.0881000000000003E-2</v>
      </c>
      <c r="NP418" s="475">
        <v>3.2163334424602896E-2</v>
      </c>
      <c r="NQ418" s="475">
        <v>0.42058647584423009</v>
      </c>
      <c r="NR418" s="475">
        <v>1.4229411199827049</v>
      </c>
      <c r="NS418" s="475">
        <v>0</v>
      </c>
      <c r="NT418" s="475">
        <v>12.654098727972453</v>
      </c>
      <c r="NU418" s="475">
        <v>0.48792911665133737</v>
      </c>
      <c r="NV418" s="475">
        <v>0</v>
      </c>
      <c r="NW418" s="475">
        <v>0.26725435355085381</v>
      </c>
      <c r="NX418" s="475">
        <v>0</v>
      </c>
      <c r="NY418" s="475">
        <v>0</v>
      </c>
      <c r="NZ418" s="475">
        <v>0.65275584180335589</v>
      </c>
      <c r="OA418" s="475">
        <v>2.0340015934378321E-2</v>
      </c>
      <c r="OB418" s="475">
        <v>0.25</v>
      </c>
      <c r="OC418" s="475">
        <v>0.89782851145315379</v>
      </c>
      <c r="OD418" s="475">
        <v>1.8094608054486822E-13</v>
      </c>
      <c r="OE418" s="475">
        <v>1.573107691238778E-12</v>
      </c>
      <c r="OF418" s="475">
        <v>0.1099999964237213</v>
      </c>
      <c r="OG418" s="475">
        <v>6.4750823378562916E-2</v>
      </c>
      <c r="OH418" s="475">
        <v>0.28680293394265899</v>
      </c>
      <c r="OI418" s="475">
        <v>0.11</v>
      </c>
      <c r="OJ418" s="475">
        <v>4.4300000000000006E-2</v>
      </c>
      <c r="OK418" s="475">
        <v>5.6257500000000009E-2</v>
      </c>
      <c r="OL418" s="475">
        <v>0.71000968214121984</v>
      </c>
      <c r="OM418" s="475" t="s">
        <v>1395</v>
      </c>
      <c r="ON418" s="475">
        <v>1</v>
      </c>
      <c r="OO418" s="475">
        <v>407</v>
      </c>
      <c r="OP418" s="490"/>
      <c r="OQ418" s="491" t="s">
        <v>1395</v>
      </c>
      <c r="OR418" s="478" t="s">
        <v>1395</v>
      </c>
      <c r="OS418" s="479">
        <v>761761</v>
      </c>
      <c r="OT418" s="479">
        <v>2039</v>
      </c>
      <c r="OU418" s="479" t="s">
        <v>1395</v>
      </c>
      <c r="OV418" s="479" t="s">
        <v>1395</v>
      </c>
      <c r="OW418" s="479">
        <v>0</v>
      </c>
      <c r="OX418" s="479">
        <v>1</v>
      </c>
      <c r="OY418" s="480">
        <v>1</v>
      </c>
      <c r="OZ418" s="480">
        <v>0.69868433821093778</v>
      </c>
      <c r="PA418" s="481"/>
      <c r="PB418" s="482">
        <v>2.6485443773657322</v>
      </c>
      <c r="PC418" s="483"/>
      <c r="PD418" s="478">
        <v>296.74954066447782</v>
      </c>
      <c r="PE418" s="479">
        <v>6.422299728024529E-10</v>
      </c>
      <c r="PF418" s="479">
        <v>366.54348821965249</v>
      </c>
      <c r="PG418" s="480">
        <v>2.6485443773657322</v>
      </c>
      <c r="PH418" s="483"/>
      <c r="PI418" s="478">
        <v>2.6485443773657322</v>
      </c>
      <c r="PJ418" s="479">
        <v>210075</v>
      </c>
      <c r="PK418" s="479">
        <v>575</v>
      </c>
      <c r="PL418" s="479">
        <v>6.4097674927015902E-2</v>
      </c>
      <c r="PM418" s="484">
        <v>36</v>
      </c>
      <c r="PN418" s="479">
        <v>2520</v>
      </c>
      <c r="PO418" s="485">
        <v>2036</v>
      </c>
      <c r="PP418" s="479">
        <v>33</v>
      </c>
      <c r="PQ418" s="479">
        <v>0</v>
      </c>
      <c r="PR418" s="486" t="s">
        <v>2437</v>
      </c>
      <c r="PS418" s="486" t="s">
        <v>1595</v>
      </c>
      <c r="PT418" s="479">
        <v>1</v>
      </c>
      <c r="PU418" s="487" t="s">
        <v>2436</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row>
    <row r="419" spans="1:457" x14ac:dyDescent="0.35">
      <c r="A419" s="459" t="s">
        <v>2438</v>
      </c>
      <c r="B419" s="460">
        <v>2.7126420522927481</v>
      </c>
      <c r="C419" s="488">
        <f>NPV(About!A$94,'H2 Data'!AE$2:BH$2)/30*AB419+B419</f>
        <v>4.032746109921348</v>
      </c>
      <c r="D419" s="462" t="s">
        <v>1592</v>
      </c>
      <c r="E419" s="463" t="s">
        <v>2438</v>
      </c>
      <c r="F419" s="463" t="s">
        <v>1391</v>
      </c>
      <c r="G419" s="463" t="s">
        <v>1593</v>
      </c>
      <c r="H419" s="463" t="s">
        <v>2406</v>
      </c>
      <c r="I419" s="463" t="s">
        <v>1595</v>
      </c>
      <c r="J419" s="464">
        <v>2040</v>
      </c>
      <c r="K419" s="465">
        <v>575</v>
      </c>
      <c r="L419" s="466">
        <v>0.95</v>
      </c>
      <c r="M419" s="466">
        <v>2.3300000000000001E-2</v>
      </c>
      <c r="N419" s="466">
        <v>0.25</v>
      </c>
      <c r="O419" s="471">
        <v>0.11</v>
      </c>
      <c r="P419" s="465">
        <v>1</v>
      </c>
      <c r="Q419" s="465">
        <v>2</v>
      </c>
      <c r="R419" s="465">
        <v>30</v>
      </c>
      <c r="S419" s="467" t="s">
        <v>1395</v>
      </c>
      <c r="T419" s="468">
        <v>51914</v>
      </c>
      <c r="U419" s="468">
        <v>511722.99999999994</v>
      </c>
      <c r="V419" s="468">
        <v>177991</v>
      </c>
      <c r="W419" s="468">
        <v>35596.999999999993</v>
      </c>
      <c r="X419" s="465">
        <v>0</v>
      </c>
      <c r="Y419" s="469" t="s">
        <v>2407</v>
      </c>
      <c r="Z419" s="470">
        <v>18.559999999999999</v>
      </c>
      <c r="AA419" s="469" t="s">
        <v>1397</v>
      </c>
      <c r="AB419" s="465">
        <v>8.9999999999999993E-3</v>
      </c>
      <c r="AC419" s="466">
        <v>0.7</v>
      </c>
      <c r="AD419" s="466">
        <v>0.7</v>
      </c>
      <c r="AE419" s="466">
        <v>0.7</v>
      </c>
      <c r="AF419" s="467" t="s">
        <v>1398</v>
      </c>
      <c r="AG419" s="465">
        <v>442</v>
      </c>
      <c r="AH419" s="465">
        <v>442</v>
      </c>
      <c r="AI419" s="465">
        <v>442</v>
      </c>
      <c r="AJ419" s="465">
        <v>30</v>
      </c>
      <c r="AK419" s="469" t="s">
        <v>1399</v>
      </c>
      <c r="AL419" s="466">
        <v>1</v>
      </c>
      <c r="AM419" s="466">
        <v>0</v>
      </c>
      <c r="AN419" s="469" t="s">
        <v>1400</v>
      </c>
      <c r="AO419" s="466"/>
      <c r="AP419" s="466"/>
      <c r="AQ419" s="466"/>
      <c r="AR419" s="466"/>
      <c r="AS419" s="466"/>
      <c r="AT419" s="466"/>
      <c r="AU419" s="466"/>
      <c r="AV419" s="466"/>
      <c r="AW419" s="466"/>
      <c r="AX419" s="466"/>
      <c r="AY419" s="466"/>
      <c r="AZ419" s="466"/>
      <c r="BA419" s="466"/>
      <c r="BB419" s="466"/>
      <c r="BC419" s="466"/>
      <c r="BD419" s="466"/>
      <c r="BE419" s="466"/>
      <c r="BF419" s="466"/>
      <c r="BG419" s="466"/>
      <c r="BH419" s="466"/>
      <c r="BI419" s="466"/>
      <c r="BJ419" s="466"/>
      <c r="BK419" s="466"/>
      <c r="BL419" s="466"/>
      <c r="BM419" s="466"/>
      <c r="BN419" s="466"/>
      <c r="BO419" s="466"/>
      <c r="BP419" s="466"/>
      <c r="BQ419" s="466"/>
      <c r="BR419" s="466"/>
      <c r="BS419" s="466"/>
      <c r="BT419" s="466"/>
      <c r="BU419" s="466"/>
      <c r="BV419" s="466"/>
      <c r="BW419" s="466"/>
      <c r="BX419" s="466"/>
      <c r="BY419" s="466"/>
      <c r="BZ419" s="466"/>
      <c r="CA419" s="466"/>
      <c r="CB419" s="466"/>
      <c r="CC419" s="466"/>
      <c r="CD419" s="466"/>
      <c r="CE419" s="466"/>
      <c r="CF419" s="466"/>
      <c r="CG419" s="466"/>
      <c r="CH419" s="466"/>
      <c r="CI419" s="466"/>
      <c r="CJ419" s="466"/>
      <c r="CK419" s="466"/>
      <c r="CL419" s="466"/>
      <c r="CM419" s="466"/>
      <c r="CN419" s="466"/>
      <c r="CO419" s="466"/>
      <c r="CP419" s="466"/>
      <c r="CQ419" s="466"/>
      <c r="CR419" s="466"/>
      <c r="CS419" s="466"/>
      <c r="CT419" s="466"/>
      <c r="CU419" s="466"/>
      <c r="CV419" s="466"/>
      <c r="CW419" s="466"/>
      <c r="CX419" s="466"/>
      <c r="CY419" s="466"/>
      <c r="CZ419" s="466"/>
      <c r="DA419" s="466"/>
      <c r="DB419" s="466"/>
      <c r="DC419" s="466"/>
      <c r="DD419" s="466"/>
      <c r="DE419" s="466"/>
      <c r="DF419" s="466"/>
      <c r="DG419" s="466"/>
      <c r="DH419" s="466"/>
      <c r="DI419" s="466"/>
      <c r="DJ419" s="466"/>
      <c r="DK419" s="466"/>
      <c r="DL419" s="466"/>
      <c r="DM419" s="466"/>
      <c r="DN419" s="466"/>
      <c r="DO419" s="466"/>
      <c r="DP419" s="466"/>
      <c r="DQ419" s="466"/>
      <c r="DR419" s="466"/>
      <c r="DS419" s="466"/>
      <c r="DT419" s="466"/>
      <c r="DU419" s="466"/>
      <c r="DV419" s="466"/>
      <c r="DW419" s="471"/>
      <c r="DX419" s="466"/>
      <c r="DY419" s="466"/>
      <c r="DZ419" s="466"/>
      <c r="EA419" s="466"/>
      <c r="EB419" s="466"/>
      <c r="EC419" s="466"/>
      <c r="ED419" s="466"/>
      <c r="EE419" s="466"/>
      <c r="EF419" s="466"/>
      <c r="EG419" s="466"/>
      <c r="EH419" s="466"/>
      <c r="EI419" s="466"/>
      <c r="EJ419" s="466"/>
      <c r="EK419" s="465"/>
      <c r="EL419" s="465"/>
      <c r="EM419" s="465"/>
      <c r="EN419" s="465"/>
      <c r="EO419" s="466"/>
      <c r="EP419" s="466"/>
      <c r="EQ419" s="466"/>
      <c r="ER419" s="465"/>
      <c r="ES419" s="465"/>
      <c r="ET419" s="465"/>
      <c r="EU419" s="465"/>
      <c r="EV419" s="465"/>
      <c r="EW419" s="467"/>
      <c r="EX419" s="467" t="s">
        <v>1401</v>
      </c>
      <c r="EY419" s="467">
        <v>0</v>
      </c>
      <c r="EZ419" s="467">
        <v>0</v>
      </c>
      <c r="FA419" s="467">
        <v>0</v>
      </c>
      <c r="FB419" s="469" t="s">
        <v>1402</v>
      </c>
      <c r="FC419" s="467">
        <v>62.117280000000001</v>
      </c>
      <c r="FD419" s="469" t="s">
        <v>2408</v>
      </c>
      <c r="FE419" s="467">
        <v>1589.991</v>
      </c>
      <c r="FF419" s="469" t="s">
        <v>1404</v>
      </c>
      <c r="FG419" s="467">
        <v>0</v>
      </c>
      <c r="FH419" s="469" t="s">
        <v>1405</v>
      </c>
      <c r="FI419" s="467">
        <v>0</v>
      </c>
      <c r="FJ419" s="469" t="s">
        <v>1405</v>
      </c>
      <c r="FK419" s="467">
        <v>0</v>
      </c>
      <c r="FL419" s="472">
        <v>0</v>
      </c>
      <c r="FM419" s="473">
        <v>0</v>
      </c>
      <c r="FN419" s="473">
        <v>0</v>
      </c>
      <c r="FO419" s="473">
        <v>0</v>
      </c>
      <c r="FP419" s="473">
        <v>0</v>
      </c>
      <c r="FQ419" s="473">
        <v>0</v>
      </c>
      <c r="FR419" s="473">
        <v>0</v>
      </c>
      <c r="FS419" s="473">
        <v>0</v>
      </c>
      <c r="FT419" s="473">
        <v>0</v>
      </c>
      <c r="FU419" s="473">
        <v>0</v>
      </c>
      <c r="FV419" s="473">
        <v>0</v>
      </c>
      <c r="FW419" s="473">
        <v>0</v>
      </c>
      <c r="FX419" s="473">
        <v>0</v>
      </c>
      <c r="FY419" s="473">
        <v>0</v>
      </c>
      <c r="FZ419" s="473">
        <v>0</v>
      </c>
      <c r="GA419" s="473">
        <v>0</v>
      </c>
      <c r="GB419" s="473">
        <v>0</v>
      </c>
      <c r="GC419" s="473">
        <v>0</v>
      </c>
      <c r="GD419" s="473">
        <v>0</v>
      </c>
      <c r="GE419" s="473">
        <v>0</v>
      </c>
      <c r="GF419" s="473">
        <v>0</v>
      </c>
      <c r="GG419" s="473">
        <v>0</v>
      </c>
      <c r="GH419" s="473">
        <v>0</v>
      </c>
      <c r="GI419" s="473">
        <v>0</v>
      </c>
      <c r="GJ419" s="473">
        <v>0</v>
      </c>
      <c r="GK419" s="473">
        <v>0</v>
      </c>
      <c r="GL419" s="473">
        <v>0</v>
      </c>
      <c r="GM419" s="473">
        <v>0</v>
      </c>
      <c r="GN419" s="473">
        <v>0</v>
      </c>
      <c r="GO419" s="473">
        <v>0</v>
      </c>
      <c r="GP419" s="473">
        <v>0</v>
      </c>
      <c r="GQ419" s="473">
        <v>0</v>
      </c>
      <c r="GR419" s="473">
        <v>0</v>
      </c>
      <c r="GS419" s="473">
        <v>0</v>
      </c>
      <c r="GT419" s="473">
        <v>0</v>
      </c>
      <c r="GU419" s="473">
        <v>0</v>
      </c>
      <c r="GV419" s="473">
        <v>0</v>
      </c>
      <c r="GW419" s="473">
        <v>0</v>
      </c>
      <c r="GX419" s="473">
        <v>0</v>
      </c>
      <c r="GY419" s="473">
        <v>0</v>
      </c>
      <c r="GZ419" s="473">
        <v>0</v>
      </c>
      <c r="HA419" s="473">
        <v>0</v>
      </c>
      <c r="HB419" s="473">
        <v>0</v>
      </c>
      <c r="HC419" s="473">
        <v>0</v>
      </c>
      <c r="HD419" s="473">
        <v>0</v>
      </c>
      <c r="HE419" s="473">
        <v>0</v>
      </c>
      <c r="HF419" s="473">
        <v>0</v>
      </c>
      <c r="HG419" s="473">
        <v>0</v>
      </c>
      <c r="HH419" s="473">
        <v>0</v>
      </c>
      <c r="HI419" s="473">
        <v>0</v>
      </c>
      <c r="HJ419" s="473">
        <v>0</v>
      </c>
      <c r="HK419" s="473">
        <v>0</v>
      </c>
      <c r="HL419" s="473">
        <v>0</v>
      </c>
      <c r="HM419" s="473">
        <v>0</v>
      </c>
      <c r="HN419" s="473">
        <v>0</v>
      </c>
      <c r="HO419" s="473">
        <v>0</v>
      </c>
      <c r="HP419" s="473">
        <v>0</v>
      </c>
      <c r="HQ419" s="473">
        <v>0</v>
      </c>
      <c r="HR419" s="473">
        <v>0</v>
      </c>
      <c r="HS419" s="473">
        <v>0</v>
      </c>
      <c r="HT419" s="473">
        <v>0</v>
      </c>
      <c r="HU419" s="473">
        <v>0</v>
      </c>
      <c r="HV419" s="473">
        <v>0</v>
      </c>
      <c r="HW419" s="473">
        <v>0</v>
      </c>
      <c r="HX419" s="473">
        <v>0</v>
      </c>
      <c r="HY419" s="473">
        <v>0</v>
      </c>
      <c r="HZ419" s="473">
        <v>0</v>
      </c>
      <c r="IA419" s="473">
        <v>0</v>
      </c>
      <c r="IB419" s="473">
        <v>0</v>
      </c>
      <c r="IC419" s="473">
        <v>0</v>
      </c>
      <c r="ID419" s="473">
        <v>0</v>
      </c>
      <c r="IE419" s="473">
        <v>0</v>
      </c>
      <c r="IF419" s="473">
        <v>0</v>
      </c>
      <c r="IG419" s="473">
        <v>0</v>
      </c>
      <c r="IH419" s="473">
        <v>0</v>
      </c>
      <c r="II419" s="473">
        <v>0</v>
      </c>
      <c r="IJ419" s="473">
        <v>0</v>
      </c>
      <c r="IK419" s="473">
        <v>0</v>
      </c>
      <c r="IL419" s="473">
        <v>0</v>
      </c>
      <c r="IM419" s="473">
        <v>0</v>
      </c>
      <c r="IN419" s="473">
        <v>0</v>
      </c>
      <c r="IO419" s="473">
        <v>0</v>
      </c>
      <c r="IP419" s="473">
        <v>0</v>
      </c>
      <c r="IQ419" s="473">
        <v>0</v>
      </c>
      <c r="IR419" s="473">
        <v>0</v>
      </c>
      <c r="IS419" s="473">
        <v>0</v>
      </c>
      <c r="IT419" s="473">
        <v>0</v>
      </c>
      <c r="IU419" s="473">
        <v>0</v>
      </c>
      <c r="IV419" s="473">
        <v>0</v>
      </c>
      <c r="IW419" s="473">
        <v>0</v>
      </c>
      <c r="IX419" s="473">
        <v>0</v>
      </c>
      <c r="IY419" s="473">
        <v>0</v>
      </c>
      <c r="IZ419" s="473">
        <v>0</v>
      </c>
      <c r="JA419" s="473">
        <v>0</v>
      </c>
      <c r="JB419" s="473">
        <v>0</v>
      </c>
      <c r="JC419" s="473">
        <v>0</v>
      </c>
      <c r="JD419" s="473">
        <v>0</v>
      </c>
      <c r="JE419" s="473">
        <v>0</v>
      </c>
      <c r="JF419" s="473">
        <v>0</v>
      </c>
      <c r="JG419" s="473">
        <v>0</v>
      </c>
      <c r="JH419" s="473">
        <v>0</v>
      </c>
      <c r="JI419" s="467" t="s">
        <v>1416</v>
      </c>
      <c r="JJ419" s="467" t="s">
        <v>1416</v>
      </c>
      <c r="JK419" s="395"/>
      <c r="JL419" s="395"/>
      <c r="JM419" s="395"/>
      <c r="JN419" s="395"/>
      <c r="JO419" s="395"/>
      <c r="JP419" s="395"/>
      <c r="JQ419" s="395"/>
      <c r="JR419" s="395"/>
      <c r="JS419" s="395"/>
      <c r="JT419" s="395"/>
      <c r="JU419" s="395"/>
      <c r="JV419" s="395"/>
      <c r="JW419" s="395"/>
      <c r="JX419" s="395"/>
      <c r="JY419" s="395"/>
      <c r="JZ419" s="395"/>
      <c r="KA419" s="395"/>
      <c r="KB419" s="395"/>
      <c r="KC419" s="395"/>
      <c r="KD419" s="395"/>
      <c r="KE419" s="395"/>
      <c r="KF419" s="395"/>
      <c r="KG419" s="395"/>
      <c r="KH419" s="395"/>
      <c r="KI419" s="395"/>
      <c r="KJ419" s="395"/>
      <c r="KK419" s="395"/>
      <c r="KL419" s="395"/>
      <c r="KM419" s="395"/>
      <c r="KN419" s="395"/>
      <c r="KO419" s="395"/>
      <c r="KP419" s="395"/>
      <c r="KQ419" s="395"/>
      <c r="KR419" s="395"/>
      <c r="KS419" s="395"/>
      <c r="KT419" s="395"/>
      <c r="KU419" s="395"/>
      <c r="KV419" s="395"/>
      <c r="KW419" s="395"/>
      <c r="KX419" s="395"/>
      <c r="KY419" s="395"/>
      <c r="KZ419" s="395"/>
      <c r="LA419" s="395"/>
      <c r="LB419" s="395"/>
      <c r="LC419" s="395"/>
      <c r="LD419" s="395"/>
      <c r="LE419" s="395"/>
      <c r="LF419" s="395"/>
      <c r="LG419" s="395"/>
      <c r="LH419" s="395"/>
      <c r="LI419" s="395"/>
      <c r="LJ419" s="395"/>
      <c r="LK419" s="395"/>
      <c r="LL419" s="395"/>
      <c r="LM419" s="395"/>
      <c r="LN419" s="395"/>
      <c r="LO419" s="395"/>
      <c r="LP419" s="395"/>
      <c r="LQ419" s="395"/>
      <c r="LR419" s="395"/>
      <c r="LS419" s="395"/>
      <c r="LT419" s="395"/>
      <c r="LU419" s="395"/>
      <c r="LV419" s="395"/>
      <c r="LW419" s="395"/>
      <c r="LX419" s="395"/>
      <c r="LY419" s="395"/>
      <c r="LZ419" s="395"/>
      <c r="MA419" s="395"/>
      <c r="MB419" s="395"/>
      <c r="MC419" s="395"/>
      <c r="MD419" s="395"/>
      <c r="ME419" s="395"/>
      <c r="MF419" s="395"/>
      <c r="MG419" s="395"/>
      <c r="MH419" s="395"/>
      <c r="MI419" s="395"/>
      <c r="MJ419" s="395"/>
      <c r="MK419" s="395"/>
      <c r="ML419" s="395"/>
      <c r="MM419" s="395"/>
      <c r="MN419" s="395"/>
      <c r="MO419" s="395"/>
      <c r="MP419" s="395"/>
      <c r="MQ419" s="395"/>
      <c r="MR419" s="395"/>
      <c r="MS419" s="395"/>
      <c r="MT419" s="395"/>
      <c r="MU419" s="395"/>
      <c r="MV419" s="395"/>
      <c r="MW419" s="395"/>
      <c r="MX419" s="395"/>
      <c r="MY419" s="395"/>
      <c r="MZ419" s="395"/>
      <c r="NA419" s="395"/>
      <c r="NB419" s="395"/>
      <c r="NC419" s="395"/>
      <c r="ND419" s="395"/>
      <c r="NE419" s="395"/>
      <c r="NF419" s="395"/>
      <c r="NG419" s="489"/>
      <c r="NH419" s="475">
        <v>2.7126420522927481</v>
      </c>
      <c r="NI419" s="475">
        <v>22.57460715918025</v>
      </c>
      <c r="NJ419" s="475">
        <v>2.8983512223381496</v>
      </c>
      <c r="NK419" s="475">
        <v>4637.074943999999</v>
      </c>
      <c r="NL419" s="475">
        <v>17.100593860323723</v>
      </c>
      <c r="NM419" s="475">
        <v>0.17799100000000001</v>
      </c>
      <c r="NN419" s="475">
        <v>0.51172299999999993</v>
      </c>
      <c r="NO419" s="475">
        <v>5.1914000000000002E-2</v>
      </c>
      <c r="NP419" s="475">
        <v>3.274109360715962E-2</v>
      </c>
      <c r="NQ419" s="475">
        <v>0.42800439665289924</v>
      </c>
      <c r="NR419" s="475">
        <v>1.4518168839080092</v>
      </c>
      <c r="NS419" s="475">
        <v>0</v>
      </c>
      <c r="NT419" s="475">
        <v>12.942042562557889</v>
      </c>
      <c r="NU419" s="475">
        <v>0.49782926945811629</v>
      </c>
      <c r="NV419" s="475">
        <v>0</v>
      </c>
      <c r="NW419" s="475">
        <v>0.2814181119367023</v>
      </c>
      <c r="NX419" s="475">
        <v>0</v>
      </c>
      <c r="NY419" s="475">
        <v>0</v>
      </c>
      <c r="NZ419" s="475">
        <v>0.69237244859578717</v>
      </c>
      <c r="OA419" s="475">
        <v>2.0339990069880222E-2</v>
      </c>
      <c r="OB419" s="475">
        <v>0.25</v>
      </c>
      <c r="OC419" s="475">
        <v>0.92248848185538745</v>
      </c>
      <c r="OD419" s="475">
        <v>1.6507409045418976E-13</v>
      </c>
      <c r="OE419" s="475">
        <v>1.4351199016623099E-12</v>
      </c>
      <c r="OF419" s="475">
        <v>0.1099999964237213</v>
      </c>
      <c r="OG419" s="475">
        <v>6.5160265564918551E-2</v>
      </c>
      <c r="OH419" s="475">
        <v>0.29183293535381305</v>
      </c>
      <c r="OI419" s="475">
        <v>0.11</v>
      </c>
      <c r="OJ419" s="475">
        <v>4.4200000000000003E-2</v>
      </c>
      <c r="OK419" s="475">
        <v>5.6205000000000005E-2</v>
      </c>
      <c r="OL419" s="475">
        <v>0.69581846186564189</v>
      </c>
      <c r="OM419" s="475" t="s">
        <v>1395</v>
      </c>
      <c r="ON419" s="475">
        <v>1</v>
      </c>
      <c r="OO419" s="475">
        <v>408</v>
      </c>
      <c r="OP419" s="490"/>
      <c r="OQ419" s="491" t="s">
        <v>1395</v>
      </c>
      <c r="OR419" s="478" t="s">
        <v>1395</v>
      </c>
      <c r="OS419" s="479">
        <v>777225</v>
      </c>
      <c r="OT419" s="479">
        <v>2040</v>
      </c>
      <c r="OU419" s="479" t="s">
        <v>1395</v>
      </c>
      <c r="OV419" s="479" t="s">
        <v>1395</v>
      </c>
      <c r="OW419" s="479">
        <v>0</v>
      </c>
      <c r="OX419" s="479">
        <v>1</v>
      </c>
      <c r="OY419" s="480">
        <v>1</v>
      </c>
      <c r="OZ419" s="480">
        <v>0.68475645126279561</v>
      </c>
      <c r="PA419" s="481"/>
      <c r="PB419" s="482">
        <v>2.7126420522927481</v>
      </c>
      <c r="PC419" s="483"/>
      <c r="PD419" s="478">
        <v>296.72211118598307</v>
      </c>
      <c r="PE419" s="479">
        <v>5.7418518047627777E-10</v>
      </c>
      <c r="PF419" s="479">
        <v>369.0835970066974</v>
      </c>
      <c r="PG419" s="480">
        <v>2.7126420522927481</v>
      </c>
      <c r="PH419" s="483"/>
      <c r="PI419" s="478">
        <v>2.7126420522927481</v>
      </c>
      <c r="PJ419" s="479">
        <v>210650</v>
      </c>
      <c r="PK419" s="479">
        <v>575</v>
      </c>
      <c r="PL419" s="479">
        <v>6.5297186498336934E-2</v>
      </c>
      <c r="PM419" s="484">
        <v>36</v>
      </c>
      <c r="PN419" s="479">
        <v>2484</v>
      </c>
      <c r="PO419" s="485">
        <v>2037</v>
      </c>
      <c r="PP419" s="479">
        <v>33</v>
      </c>
      <c r="PQ419" s="479">
        <v>0</v>
      </c>
      <c r="PR419" s="486" t="s">
        <v>2439</v>
      </c>
      <c r="PS419" s="486" t="s">
        <v>1595</v>
      </c>
      <c r="PT419" s="479">
        <v>1</v>
      </c>
      <c r="PU419" s="487" t="s">
        <v>2438</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row>
    <row r="420" spans="1:457" x14ac:dyDescent="0.35">
      <c r="A420" s="459" t="s">
        <v>2440</v>
      </c>
      <c r="B420" s="460">
        <v>2.7779392387910851</v>
      </c>
      <c r="C420" s="488">
        <f>NPV(About!A$94,'H2 Data'!AE$2:BH$2)/30*AB420+B420</f>
        <v>4.0980432964196849</v>
      </c>
      <c r="D420" s="462" t="s">
        <v>1592</v>
      </c>
      <c r="E420" s="463" t="s">
        <v>2440</v>
      </c>
      <c r="F420" s="463" t="s">
        <v>1391</v>
      </c>
      <c r="G420" s="463" t="s">
        <v>1593</v>
      </c>
      <c r="H420" s="463" t="s">
        <v>2406</v>
      </c>
      <c r="I420" s="463" t="s">
        <v>1595</v>
      </c>
      <c r="J420" s="464">
        <v>2041</v>
      </c>
      <c r="K420" s="465">
        <v>575</v>
      </c>
      <c r="L420" s="466">
        <v>0.95</v>
      </c>
      <c r="M420" s="466">
        <v>2.3300000000000001E-2</v>
      </c>
      <c r="N420" s="466">
        <v>0.25</v>
      </c>
      <c r="O420" s="471">
        <v>0.11</v>
      </c>
      <c r="P420" s="465">
        <v>1</v>
      </c>
      <c r="Q420" s="465">
        <v>2</v>
      </c>
      <c r="R420" s="465">
        <v>30</v>
      </c>
      <c r="S420" s="467" t="s">
        <v>1395</v>
      </c>
      <c r="T420" s="468">
        <v>52968</v>
      </c>
      <c r="U420" s="468">
        <v>522111</v>
      </c>
      <c r="V420" s="468">
        <v>181604</v>
      </c>
      <c r="W420" s="468">
        <v>36320</v>
      </c>
      <c r="X420" s="465">
        <v>0</v>
      </c>
      <c r="Y420" s="469" t="s">
        <v>2407</v>
      </c>
      <c r="Z420" s="470">
        <v>18.559999999999999</v>
      </c>
      <c r="AA420" s="469" t="s">
        <v>1397</v>
      </c>
      <c r="AB420" s="465">
        <v>8.9999999999999993E-3</v>
      </c>
      <c r="AC420" s="466">
        <v>0.7</v>
      </c>
      <c r="AD420" s="466">
        <v>0.7</v>
      </c>
      <c r="AE420" s="466">
        <v>0.7</v>
      </c>
      <c r="AF420" s="467" t="s">
        <v>1398</v>
      </c>
      <c r="AG420" s="465">
        <v>441</v>
      </c>
      <c r="AH420" s="465">
        <v>441</v>
      </c>
      <c r="AI420" s="465">
        <v>441</v>
      </c>
      <c r="AJ420" s="465">
        <v>30</v>
      </c>
      <c r="AK420" s="469" t="s">
        <v>1399</v>
      </c>
      <c r="AL420" s="466">
        <v>1</v>
      </c>
      <c r="AM420" s="466">
        <v>0</v>
      </c>
      <c r="AN420" s="469" t="s">
        <v>1400</v>
      </c>
      <c r="AO420" s="466"/>
      <c r="AP420" s="466"/>
      <c r="AQ420" s="466"/>
      <c r="AR420" s="466"/>
      <c r="AS420" s="466"/>
      <c r="AT420" s="466"/>
      <c r="AU420" s="466"/>
      <c r="AV420" s="466"/>
      <c r="AW420" s="466"/>
      <c r="AX420" s="466"/>
      <c r="AY420" s="466"/>
      <c r="AZ420" s="466"/>
      <c r="BA420" s="466"/>
      <c r="BB420" s="466"/>
      <c r="BC420" s="466"/>
      <c r="BD420" s="466"/>
      <c r="BE420" s="466"/>
      <c r="BF420" s="466"/>
      <c r="BG420" s="466"/>
      <c r="BH420" s="466"/>
      <c r="BI420" s="466"/>
      <c r="BJ420" s="466"/>
      <c r="BK420" s="466"/>
      <c r="BL420" s="466"/>
      <c r="BM420" s="466"/>
      <c r="BN420" s="466"/>
      <c r="BO420" s="466"/>
      <c r="BP420" s="466"/>
      <c r="BQ420" s="466"/>
      <c r="BR420" s="466"/>
      <c r="BS420" s="466"/>
      <c r="BT420" s="466"/>
      <c r="BU420" s="466"/>
      <c r="BV420" s="466"/>
      <c r="BW420" s="466"/>
      <c r="BX420" s="466"/>
      <c r="BY420" s="466"/>
      <c r="BZ420" s="466"/>
      <c r="CA420" s="466"/>
      <c r="CB420" s="466"/>
      <c r="CC420" s="466"/>
      <c r="CD420" s="466"/>
      <c r="CE420" s="466"/>
      <c r="CF420" s="466"/>
      <c r="CG420" s="466"/>
      <c r="CH420" s="466"/>
      <c r="CI420" s="466"/>
      <c r="CJ420" s="466"/>
      <c r="CK420" s="466"/>
      <c r="CL420" s="466"/>
      <c r="CM420" s="466"/>
      <c r="CN420" s="466"/>
      <c r="CO420" s="466"/>
      <c r="CP420" s="466"/>
      <c r="CQ420" s="466"/>
      <c r="CR420" s="466"/>
      <c r="CS420" s="466"/>
      <c r="CT420" s="466"/>
      <c r="CU420" s="466"/>
      <c r="CV420" s="466"/>
      <c r="CW420" s="466"/>
      <c r="CX420" s="466"/>
      <c r="CY420" s="466"/>
      <c r="CZ420" s="466"/>
      <c r="DA420" s="466"/>
      <c r="DB420" s="466"/>
      <c r="DC420" s="466"/>
      <c r="DD420" s="466"/>
      <c r="DE420" s="466"/>
      <c r="DF420" s="466"/>
      <c r="DG420" s="466"/>
      <c r="DH420" s="466"/>
      <c r="DI420" s="466"/>
      <c r="DJ420" s="466"/>
      <c r="DK420" s="466"/>
      <c r="DL420" s="466"/>
      <c r="DM420" s="466"/>
      <c r="DN420" s="466"/>
      <c r="DO420" s="466"/>
      <c r="DP420" s="466"/>
      <c r="DQ420" s="466"/>
      <c r="DR420" s="466"/>
      <c r="DS420" s="466"/>
      <c r="DT420" s="466"/>
      <c r="DU420" s="466"/>
      <c r="DV420" s="466"/>
      <c r="DW420" s="471"/>
      <c r="DX420" s="466"/>
      <c r="DY420" s="466"/>
      <c r="DZ420" s="466"/>
      <c r="EA420" s="466"/>
      <c r="EB420" s="466"/>
      <c r="EC420" s="466"/>
      <c r="ED420" s="466"/>
      <c r="EE420" s="466"/>
      <c r="EF420" s="466"/>
      <c r="EG420" s="466"/>
      <c r="EH420" s="466"/>
      <c r="EI420" s="466"/>
      <c r="EJ420" s="466"/>
      <c r="EK420" s="465"/>
      <c r="EL420" s="465"/>
      <c r="EM420" s="465"/>
      <c r="EN420" s="465"/>
      <c r="EO420" s="466"/>
      <c r="EP420" s="466"/>
      <c r="EQ420" s="466"/>
      <c r="ER420" s="465"/>
      <c r="ES420" s="465"/>
      <c r="ET420" s="465"/>
      <c r="EU420" s="465"/>
      <c r="EV420" s="465"/>
      <c r="EW420" s="467"/>
      <c r="EX420" s="467" t="s">
        <v>1401</v>
      </c>
      <c r="EY420" s="467">
        <v>0</v>
      </c>
      <c r="EZ420" s="467">
        <v>0</v>
      </c>
      <c r="FA420" s="467">
        <v>0</v>
      </c>
      <c r="FB420" s="469" t="s">
        <v>1402</v>
      </c>
      <c r="FC420" s="467">
        <v>62.117280000000001</v>
      </c>
      <c r="FD420" s="469" t="s">
        <v>2408</v>
      </c>
      <c r="FE420" s="467">
        <v>1589.991</v>
      </c>
      <c r="FF420" s="469" t="s">
        <v>1404</v>
      </c>
      <c r="FG420" s="467">
        <v>0</v>
      </c>
      <c r="FH420" s="469" t="s">
        <v>1405</v>
      </c>
      <c r="FI420" s="467">
        <v>0</v>
      </c>
      <c r="FJ420" s="469" t="s">
        <v>1405</v>
      </c>
      <c r="FK420" s="467">
        <v>0</v>
      </c>
      <c r="FL420" s="472">
        <v>0</v>
      </c>
      <c r="FM420" s="473">
        <v>0</v>
      </c>
      <c r="FN420" s="473">
        <v>0</v>
      </c>
      <c r="FO420" s="473">
        <v>0</v>
      </c>
      <c r="FP420" s="473">
        <v>0</v>
      </c>
      <c r="FQ420" s="473">
        <v>0</v>
      </c>
      <c r="FR420" s="473">
        <v>0</v>
      </c>
      <c r="FS420" s="473">
        <v>0</v>
      </c>
      <c r="FT420" s="473">
        <v>0</v>
      </c>
      <c r="FU420" s="473">
        <v>0</v>
      </c>
      <c r="FV420" s="473">
        <v>0</v>
      </c>
      <c r="FW420" s="473">
        <v>0</v>
      </c>
      <c r="FX420" s="473">
        <v>0</v>
      </c>
      <c r="FY420" s="473">
        <v>0</v>
      </c>
      <c r="FZ420" s="473">
        <v>0</v>
      </c>
      <c r="GA420" s="473">
        <v>0</v>
      </c>
      <c r="GB420" s="473">
        <v>0</v>
      </c>
      <c r="GC420" s="473">
        <v>0</v>
      </c>
      <c r="GD420" s="473">
        <v>0</v>
      </c>
      <c r="GE420" s="473">
        <v>0</v>
      </c>
      <c r="GF420" s="473">
        <v>0</v>
      </c>
      <c r="GG420" s="473">
        <v>0</v>
      </c>
      <c r="GH420" s="473">
        <v>0</v>
      </c>
      <c r="GI420" s="473">
        <v>0</v>
      </c>
      <c r="GJ420" s="473">
        <v>0</v>
      </c>
      <c r="GK420" s="473">
        <v>0</v>
      </c>
      <c r="GL420" s="473">
        <v>0</v>
      </c>
      <c r="GM420" s="473">
        <v>0</v>
      </c>
      <c r="GN420" s="473">
        <v>0</v>
      </c>
      <c r="GO420" s="473">
        <v>0</v>
      </c>
      <c r="GP420" s="473">
        <v>0</v>
      </c>
      <c r="GQ420" s="473">
        <v>0</v>
      </c>
      <c r="GR420" s="473">
        <v>0</v>
      </c>
      <c r="GS420" s="473">
        <v>0</v>
      </c>
      <c r="GT420" s="473">
        <v>0</v>
      </c>
      <c r="GU420" s="473">
        <v>0</v>
      </c>
      <c r="GV420" s="473">
        <v>0</v>
      </c>
      <c r="GW420" s="473">
        <v>0</v>
      </c>
      <c r="GX420" s="473">
        <v>0</v>
      </c>
      <c r="GY420" s="473">
        <v>0</v>
      </c>
      <c r="GZ420" s="473">
        <v>0</v>
      </c>
      <c r="HA420" s="473">
        <v>0</v>
      </c>
      <c r="HB420" s="473">
        <v>0</v>
      </c>
      <c r="HC420" s="473">
        <v>0</v>
      </c>
      <c r="HD420" s="473">
        <v>0</v>
      </c>
      <c r="HE420" s="473">
        <v>0</v>
      </c>
      <c r="HF420" s="473">
        <v>0</v>
      </c>
      <c r="HG420" s="473">
        <v>0</v>
      </c>
      <c r="HH420" s="473">
        <v>0</v>
      </c>
      <c r="HI420" s="473">
        <v>0</v>
      </c>
      <c r="HJ420" s="473">
        <v>0</v>
      </c>
      <c r="HK420" s="473">
        <v>0</v>
      </c>
      <c r="HL420" s="473">
        <v>0</v>
      </c>
      <c r="HM420" s="473">
        <v>0</v>
      </c>
      <c r="HN420" s="473">
        <v>0</v>
      </c>
      <c r="HO420" s="473">
        <v>0</v>
      </c>
      <c r="HP420" s="473">
        <v>0</v>
      </c>
      <c r="HQ420" s="473">
        <v>0</v>
      </c>
      <c r="HR420" s="473">
        <v>0</v>
      </c>
      <c r="HS420" s="473">
        <v>0</v>
      </c>
      <c r="HT420" s="473">
        <v>0</v>
      </c>
      <c r="HU420" s="473">
        <v>0</v>
      </c>
      <c r="HV420" s="473">
        <v>0</v>
      </c>
      <c r="HW420" s="473">
        <v>0</v>
      </c>
      <c r="HX420" s="473">
        <v>0</v>
      </c>
      <c r="HY420" s="473">
        <v>0</v>
      </c>
      <c r="HZ420" s="473">
        <v>0</v>
      </c>
      <c r="IA420" s="473">
        <v>0</v>
      </c>
      <c r="IB420" s="473">
        <v>0</v>
      </c>
      <c r="IC420" s="473">
        <v>0</v>
      </c>
      <c r="ID420" s="473">
        <v>0</v>
      </c>
      <c r="IE420" s="473">
        <v>0</v>
      </c>
      <c r="IF420" s="473">
        <v>0</v>
      </c>
      <c r="IG420" s="473">
        <v>0</v>
      </c>
      <c r="IH420" s="473">
        <v>0</v>
      </c>
      <c r="II420" s="473">
        <v>0</v>
      </c>
      <c r="IJ420" s="473">
        <v>0</v>
      </c>
      <c r="IK420" s="473">
        <v>0</v>
      </c>
      <c r="IL420" s="473">
        <v>0</v>
      </c>
      <c r="IM420" s="473">
        <v>0</v>
      </c>
      <c r="IN420" s="473">
        <v>0</v>
      </c>
      <c r="IO420" s="473">
        <v>0</v>
      </c>
      <c r="IP420" s="473">
        <v>0</v>
      </c>
      <c r="IQ420" s="473">
        <v>0</v>
      </c>
      <c r="IR420" s="473">
        <v>0</v>
      </c>
      <c r="IS420" s="473">
        <v>0</v>
      </c>
      <c r="IT420" s="473">
        <v>0</v>
      </c>
      <c r="IU420" s="473">
        <v>0</v>
      </c>
      <c r="IV420" s="473">
        <v>0</v>
      </c>
      <c r="IW420" s="473">
        <v>0</v>
      </c>
      <c r="IX420" s="473">
        <v>0</v>
      </c>
      <c r="IY420" s="473">
        <v>0</v>
      </c>
      <c r="IZ420" s="473">
        <v>0</v>
      </c>
      <c r="JA420" s="473">
        <v>0</v>
      </c>
      <c r="JB420" s="473">
        <v>0</v>
      </c>
      <c r="JC420" s="473">
        <v>0</v>
      </c>
      <c r="JD420" s="473">
        <v>0</v>
      </c>
      <c r="JE420" s="473">
        <v>0</v>
      </c>
      <c r="JF420" s="473">
        <v>0</v>
      </c>
      <c r="JG420" s="473">
        <v>0</v>
      </c>
      <c r="JH420" s="473">
        <v>0</v>
      </c>
      <c r="JI420" s="467" t="s">
        <v>1416</v>
      </c>
      <c r="JJ420" s="467" t="s">
        <v>1416</v>
      </c>
      <c r="JK420" s="395"/>
      <c r="JL420" s="395"/>
      <c r="JM420" s="395"/>
      <c r="JN420" s="395"/>
      <c r="JO420" s="395"/>
      <c r="JP420" s="395"/>
      <c r="JQ420" s="395"/>
      <c r="JR420" s="395"/>
      <c r="JS420" s="395"/>
      <c r="JT420" s="395"/>
      <c r="JU420" s="395"/>
      <c r="JV420" s="395"/>
      <c r="JW420" s="395"/>
      <c r="JX420" s="395"/>
      <c r="JY420" s="395"/>
      <c r="JZ420" s="395"/>
      <c r="KA420" s="395"/>
      <c r="KB420" s="395"/>
      <c r="KC420" s="395"/>
      <c r="KD420" s="395"/>
      <c r="KE420" s="395"/>
      <c r="KF420" s="395"/>
      <c r="KG420" s="395"/>
      <c r="KH420" s="395"/>
      <c r="KI420" s="395"/>
      <c r="KJ420" s="395"/>
      <c r="KK420" s="395"/>
      <c r="KL420" s="395"/>
      <c r="KM420" s="395"/>
      <c r="KN420" s="395"/>
      <c r="KO420" s="395"/>
      <c r="KP420" s="395"/>
      <c r="KQ420" s="395"/>
      <c r="KR420" s="395"/>
      <c r="KS420" s="395"/>
      <c r="KT420" s="395"/>
      <c r="KU420" s="395"/>
      <c r="KV420" s="395"/>
      <c r="KW420" s="395"/>
      <c r="KX420" s="395"/>
      <c r="KY420" s="395"/>
      <c r="KZ420" s="395"/>
      <c r="LA420" s="395"/>
      <c r="LB420" s="395"/>
      <c r="LC420" s="395"/>
      <c r="LD420" s="395"/>
      <c r="LE420" s="395"/>
      <c r="LF420" s="395"/>
      <c r="LG420" s="395"/>
      <c r="LH420" s="395"/>
      <c r="LI420" s="395"/>
      <c r="LJ420" s="395"/>
      <c r="LK420" s="395"/>
      <c r="LL420" s="395"/>
      <c r="LM420" s="395"/>
      <c r="LN420" s="395"/>
      <c r="LO420" s="395"/>
      <c r="LP420" s="395"/>
      <c r="LQ420" s="395"/>
      <c r="LR420" s="395"/>
      <c r="LS420" s="395"/>
      <c r="LT420" s="395"/>
      <c r="LU420" s="395"/>
      <c r="LV420" s="395"/>
      <c r="LW420" s="395"/>
      <c r="LX420" s="395"/>
      <c r="LY420" s="395"/>
      <c r="LZ420" s="395"/>
      <c r="MA420" s="395"/>
      <c r="MB420" s="395"/>
      <c r="MC420" s="395"/>
      <c r="MD420" s="395"/>
      <c r="ME420" s="395"/>
      <c r="MF420" s="395"/>
      <c r="MG420" s="395"/>
      <c r="MH420" s="395"/>
      <c r="MI420" s="395"/>
      <c r="MJ420" s="395"/>
      <c r="MK420" s="395"/>
      <c r="ML420" s="395"/>
      <c r="MM420" s="395"/>
      <c r="MN420" s="395"/>
      <c r="MO420" s="395"/>
      <c r="MP420" s="395"/>
      <c r="MQ420" s="395"/>
      <c r="MR420" s="395"/>
      <c r="MS420" s="395"/>
      <c r="MT420" s="395"/>
      <c r="MU420" s="395"/>
      <c r="MV420" s="395"/>
      <c r="MW420" s="395"/>
      <c r="MX420" s="395"/>
      <c r="MY420" s="395"/>
      <c r="MZ420" s="395"/>
      <c r="NA420" s="395"/>
      <c r="NB420" s="395"/>
      <c r="NC420" s="395"/>
      <c r="ND420" s="395"/>
      <c r="NE420" s="395"/>
      <c r="NF420" s="395"/>
      <c r="NG420" s="489"/>
      <c r="NH420" s="475">
        <v>2.7779392387910851</v>
      </c>
      <c r="NI420" s="475">
        <v>23.118010345219407</v>
      </c>
      <c r="NJ420" s="475">
        <v>2.9634809678212459</v>
      </c>
      <c r="NK420" s="475">
        <v>4636.6517759999997</v>
      </c>
      <c r="NL420" s="475">
        <v>17.510824684572814</v>
      </c>
      <c r="NM420" s="475">
        <v>0.18160399999999999</v>
      </c>
      <c r="NN420" s="475">
        <v>0.52211099999999999</v>
      </c>
      <c r="NO420" s="475">
        <v>5.2968000000000001E-2</v>
      </c>
      <c r="NP420" s="475">
        <v>3.3329039888292923E-2</v>
      </c>
      <c r="NQ420" s="475">
        <v>0.4355504736800721</v>
      </c>
      <c r="NR420" s="475">
        <v>1.4813042903179499</v>
      </c>
      <c r="NS420" s="475">
        <v>0</v>
      </c>
      <c r="NT420" s="475">
        <v>13.232732281863099</v>
      </c>
      <c r="NU420" s="475">
        <v>0.50789701072747762</v>
      </c>
      <c r="NV420" s="475">
        <v>0</v>
      </c>
      <c r="NW420" s="475">
        <v>0.29620284449605344</v>
      </c>
      <c r="NX420" s="475">
        <v>0</v>
      </c>
      <c r="NY420" s="475">
        <v>0</v>
      </c>
      <c r="NZ420" s="475">
        <v>0.73379670371157457</v>
      </c>
      <c r="OA420" s="475">
        <v>2.0340001308620449E-2</v>
      </c>
      <c r="OB420" s="475">
        <v>0.25</v>
      </c>
      <c r="OC420" s="475">
        <v>0.94810293766073028</v>
      </c>
      <c r="OD420" s="475">
        <v>1.5323388966237358E-13</v>
      </c>
      <c r="OE420" s="475">
        <v>1.3321836519500708E-12</v>
      </c>
      <c r="OF420" s="475">
        <v>0.1099999964237213</v>
      </c>
      <c r="OG420" s="475">
        <v>6.5589484572410581E-2</v>
      </c>
      <c r="OH420" s="475">
        <v>0.29782105105425438</v>
      </c>
      <c r="OI420" s="475">
        <v>0.11</v>
      </c>
      <c r="OJ420" s="475">
        <v>4.41E-2</v>
      </c>
      <c r="OK420" s="475">
        <v>5.6152500000000008E-2</v>
      </c>
      <c r="OL420" s="475">
        <v>0.68194728724448805</v>
      </c>
      <c r="OM420" s="475" t="s">
        <v>1395</v>
      </c>
      <c r="ON420" s="475">
        <v>1</v>
      </c>
      <c r="OO420" s="475">
        <v>409</v>
      </c>
      <c r="OP420" s="490"/>
      <c r="OQ420" s="491" t="s">
        <v>1395</v>
      </c>
      <c r="OR420" s="478" t="s">
        <v>1395</v>
      </c>
      <c r="OS420" s="479">
        <v>793003</v>
      </c>
      <c r="OT420" s="479">
        <v>2041</v>
      </c>
      <c r="OU420" s="479" t="s">
        <v>1395</v>
      </c>
      <c r="OV420" s="479" t="s">
        <v>1395</v>
      </c>
      <c r="OW420" s="479">
        <v>0</v>
      </c>
      <c r="OX420" s="479">
        <v>1</v>
      </c>
      <c r="OY420" s="480">
        <v>1</v>
      </c>
      <c r="OZ420" s="480">
        <v>0.67110614672417912</v>
      </c>
      <c r="PA420" s="481"/>
      <c r="PB420" s="482">
        <v>2.7779392387910851</v>
      </c>
      <c r="PC420" s="483"/>
      <c r="PD420" s="478">
        <v>296.710303513562</v>
      </c>
      <c r="PE420" s="479">
        <v>5.2237544084631347E-10</v>
      </c>
      <c r="PF420" s="479">
        <v>371.76983016060234</v>
      </c>
      <c r="PG420" s="480">
        <v>2.7779392387910851</v>
      </c>
      <c r="PH420" s="483"/>
      <c r="PI420" s="478">
        <v>2.7779392387910851</v>
      </c>
      <c r="PJ420" s="479">
        <v>211225</v>
      </c>
      <c r="PK420" s="479">
        <v>575</v>
      </c>
      <c r="PL420" s="479">
        <v>6.6253174147751892E-2</v>
      </c>
      <c r="PM420" s="484">
        <v>36</v>
      </c>
      <c r="PN420" s="479">
        <v>2448</v>
      </c>
      <c r="PO420" s="485">
        <v>2038</v>
      </c>
      <c r="PP420" s="479">
        <v>33</v>
      </c>
      <c r="PQ420" s="479">
        <v>0</v>
      </c>
      <c r="PR420" s="486" t="s">
        <v>2441</v>
      </c>
      <c r="PS420" s="486" t="s">
        <v>1595</v>
      </c>
      <c r="PT420" s="479">
        <v>1</v>
      </c>
      <c r="PU420" s="487" t="s">
        <v>2440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row>
    <row r="421" spans="1:457" x14ac:dyDescent="0.35">
      <c r="A421" s="459" t="s">
        <v>2442</v>
      </c>
      <c r="B421" s="460">
        <v>2.844192412938837</v>
      </c>
      <c r="C421" s="488">
        <f>NPV(About!A$94,'H2 Data'!AE$2:BH$2)/30*AB421+B421</f>
        <v>4.1642964705674368</v>
      </c>
      <c r="D421" s="462" t="s">
        <v>1592</v>
      </c>
      <c r="E421" s="463" t="s">
        <v>2442</v>
      </c>
      <c r="F421" s="463" t="s">
        <v>1391</v>
      </c>
      <c r="G421" s="463" t="s">
        <v>1593</v>
      </c>
      <c r="H421" s="463" t="s">
        <v>2406</v>
      </c>
      <c r="I421" s="463" t="s">
        <v>1595</v>
      </c>
      <c r="J421" s="464">
        <v>2042</v>
      </c>
      <c r="K421" s="465">
        <v>575</v>
      </c>
      <c r="L421" s="466">
        <v>0.95</v>
      </c>
      <c r="M421" s="466">
        <v>2.3300000000000001E-2</v>
      </c>
      <c r="N421" s="466">
        <v>0.25</v>
      </c>
      <c r="O421" s="471">
        <v>0.11</v>
      </c>
      <c r="P421" s="465">
        <v>1</v>
      </c>
      <c r="Q421" s="465">
        <v>2</v>
      </c>
      <c r="R421" s="465">
        <v>30</v>
      </c>
      <c r="S421" s="467" t="s">
        <v>1395</v>
      </c>
      <c r="T421" s="468">
        <v>54043</v>
      </c>
      <c r="U421" s="468">
        <v>532709.99999999988</v>
      </c>
      <c r="V421" s="468">
        <v>185291</v>
      </c>
      <c r="W421" s="468">
        <v>37056.999999999993</v>
      </c>
      <c r="X421" s="465">
        <v>0</v>
      </c>
      <c r="Y421" s="469" t="s">
        <v>2407</v>
      </c>
      <c r="Z421" s="470">
        <v>18.559999999999999</v>
      </c>
      <c r="AA421" s="469" t="s">
        <v>1397</v>
      </c>
      <c r="AB421" s="465">
        <v>8.9999999999999993E-3</v>
      </c>
      <c r="AC421" s="466">
        <v>0.7</v>
      </c>
      <c r="AD421" s="466">
        <v>0.7</v>
      </c>
      <c r="AE421" s="466">
        <v>0.7</v>
      </c>
      <c r="AF421" s="467" t="s">
        <v>1398</v>
      </c>
      <c r="AG421" s="465">
        <v>441</v>
      </c>
      <c r="AH421" s="465">
        <v>441</v>
      </c>
      <c r="AI421" s="465">
        <v>441</v>
      </c>
      <c r="AJ421" s="465">
        <v>30</v>
      </c>
      <c r="AK421" s="469" t="s">
        <v>1399</v>
      </c>
      <c r="AL421" s="466">
        <v>1</v>
      </c>
      <c r="AM421" s="466">
        <v>0</v>
      </c>
      <c r="AN421" s="469" t="s">
        <v>1400</v>
      </c>
      <c r="AO421" s="466"/>
      <c r="AP421" s="466"/>
      <c r="AQ421" s="466"/>
      <c r="AR421" s="466"/>
      <c r="AS421" s="466"/>
      <c r="AT421" s="466"/>
      <c r="AU421" s="466"/>
      <c r="AV421" s="466"/>
      <c r="AW421" s="466"/>
      <c r="AX421" s="466"/>
      <c r="AY421" s="466"/>
      <c r="AZ421" s="466"/>
      <c r="BA421" s="466"/>
      <c r="BB421" s="466"/>
      <c r="BC421" s="466"/>
      <c r="BD421" s="466"/>
      <c r="BE421" s="466"/>
      <c r="BF421" s="466"/>
      <c r="BG421" s="466"/>
      <c r="BH421" s="466"/>
      <c r="BI421" s="466"/>
      <c r="BJ421" s="466"/>
      <c r="BK421" s="466"/>
      <c r="BL421" s="466"/>
      <c r="BM421" s="466"/>
      <c r="BN421" s="466"/>
      <c r="BO421" s="466"/>
      <c r="BP421" s="466"/>
      <c r="BQ421" s="466"/>
      <c r="BR421" s="466"/>
      <c r="BS421" s="466"/>
      <c r="BT421" s="466"/>
      <c r="BU421" s="466"/>
      <c r="BV421" s="466"/>
      <c r="BW421" s="466"/>
      <c r="BX421" s="466"/>
      <c r="BY421" s="466"/>
      <c r="BZ421" s="466"/>
      <c r="CA421" s="466"/>
      <c r="CB421" s="466"/>
      <c r="CC421" s="466"/>
      <c r="CD421" s="466"/>
      <c r="CE421" s="466"/>
      <c r="CF421" s="466"/>
      <c r="CG421" s="466"/>
      <c r="CH421" s="466"/>
      <c r="CI421" s="466"/>
      <c r="CJ421" s="466"/>
      <c r="CK421" s="466"/>
      <c r="CL421" s="466"/>
      <c r="CM421" s="466"/>
      <c r="CN421" s="466"/>
      <c r="CO421" s="466"/>
      <c r="CP421" s="466"/>
      <c r="CQ421" s="466"/>
      <c r="CR421" s="466"/>
      <c r="CS421" s="466"/>
      <c r="CT421" s="466"/>
      <c r="CU421" s="466"/>
      <c r="CV421" s="466"/>
      <c r="CW421" s="466"/>
      <c r="CX421" s="466"/>
      <c r="CY421" s="466"/>
      <c r="CZ421" s="466"/>
      <c r="DA421" s="466"/>
      <c r="DB421" s="466"/>
      <c r="DC421" s="466"/>
      <c r="DD421" s="466"/>
      <c r="DE421" s="466"/>
      <c r="DF421" s="466"/>
      <c r="DG421" s="466"/>
      <c r="DH421" s="466"/>
      <c r="DI421" s="466"/>
      <c r="DJ421" s="466"/>
      <c r="DK421" s="466"/>
      <c r="DL421" s="466"/>
      <c r="DM421" s="466"/>
      <c r="DN421" s="466"/>
      <c r="DO421" s="466"/>
      <c r="DP421" s="466"/>
      <c r="DQ421" s="466"/>
      <c r="DR421" s="466"/>
      <c r="DS421" s="466"/>
      <c r="DT421" s="466"/>
      <c r="DU421" s="466"/>
      <c r="DV421" s="466"/>
      <c r="DW421" s="471"/>
      <c r="DX421" s="466"/>
      <c r="DY421" s="466"/>
      <c r="DZ421" s="466"/>
      <c r="EA421" s="466"/>
      <c r="EB421" s="466"/>
      <c r="EC421" s="466"/>
      <c r="ED421" s="466"/>
      <c r="EE421" s="466"/>
      <c r="EF421" s="466"/>
      <c r="EG421" s="466"/>
      <c r="EH421" s="466"/>
      <c r="EI421" s="466"/>
      <c r="EJ421" s="466"/>
      <c r="EK421" s="465"/>
      <c r="EL421" s="465"/>
      <c r="EM421" s="465"/>
      <c r="EN421" s="465"/>
      <c r="EO421" s="466"/>
      <c r="EP421" s="466"/>
      <c r="EQ421" s="466"/>
      <c r="ER421" s="465"/>
      <c r="ES421" s="465"/>
      <c r="ET421" s="465"/>
      <c r="EU421" s="465"/>
      <c r="EV421" s="465"/>
      <c r="EW421" s="467"/>
      <c r="EX421" s="467" t="s">
        <v>1401</v>
      </c>
      <c r="EY421" s="467">
        <v>0</v>
      </c>
      <c r="EZ421" s="467">
        <v>0</v>
      </c>
      <c r="FA421" s="467">
        <v>0</v>
      </c>
      <c r="FB421" s="469" t="s">
        <v>1402</v>
      </c>
      <c r="FC421" s="467">
        <v>62.117280000000001</v>
      </c>
      <c r="FD421" s="469" t="s">
        <v>2408</v>
      </c>
      <c r="FE421" s="467">
        <v>1589.991</v>
      </c>
      <c r="FF421" s="469" t="s">
        <v>1404</v>
      </c>
      <c r="FG421" s="467">
        <v>0</v>
      </c>
      <c r="FH421" s="469" t="s">
        <v>1405</v>
      </c>
      <c r="FI421" s="467">
        <v>0</v>
      </c>
      <c r="FJ421" s="469" t="s">
        <v>1405</v>
      </c>
      <c r="FK421" s="467">
        <v>0</v>
      </c>
      <c r="FL421" s="472">
        <v>0</v>
      </c>
      <c r="FM421" s="473">
        <v>0</v>
      </c>
      <c r="FN421" s="473">
        <v>0</v>
      </c>
      <c r="FO421" s="473">
        <v>0</v>
      </c>
      <c r="FP421" s="473">
        <v>0</v>
      </c>
      <c r="FQ421" s="473">
        <v>0</v>
      </c>
      <c r="FR421" s="473">
        <v>0</v>
      </c>
      <c r="FS421" s="473">
        <v>0</v>
      </c>
      <c r="FT421" s="473">
        <v>0</v>
      </c>
      <c r="FU421" s="473">
        <v>0</v>
      </c>
      <c r="FV421" s="473">
        <v>0</v>
      </c>
      <c r="FW421" s="473">
        <v>0</v>
      </c>
      <c r="FX421" s="473">
        <v>0</v>
      </c>
      <c r="FY421" s="473">
        <v>0</v>
      </c>
      <c r="FZ421" s="473">
        <v>0</v>
      </c>
      <c r="GA421" s="473">
        <v>0</v>
      </c>
      <c r="GB421" s="473">
        <v>0</v>
      </c>
      <c r="GC421" s="473">
        <v>0</v>
      </c>
      <c r="GD421" s="473">
        <v>0</v>
      </c>
      <c r="GE421" s="473">
        <v>0</v>
      </c>
      <c r="GF421" s="473">
        <v>0</v>
      </c>
      <c r="GG421" s="473">
        <v>0</v>
      </c>
      <c r="GH421" s="473">
        <v>0</v>
      </c>
      <c r="GI421" s="473">
        <v>0</v>
      </c>
      <c r="GJ421" s="473">
        <v>0</v>
      </c>
      <c r="GK421" s="473">
        <v>0</v>
      </c>
      <c r="GL421" s="473">
        <v>0</v>
      </c>
      <c r="GM421" s="473">
        <v>0</v>
      </c>
      <c r="GN421" s="473">
        <v>0</v>
      </c>
      <c r="GO421" s="473">
        <v>0</v>
      </c>
      <c r="GP421" s="473">
        <v>0</v>
      </c>
      <c r="GQ421" s="473">
        <v>0</v>
      </c>
      <c r="GR421" s="473">
        <v>0</v>
      </c>
      <c r="GS421" s="473">
        <v>0</v>
      </c>
      <c r="GT421" s="473">
        <v>0</v>
      </c>
      <c r="GU421" s="473">
        <v>0</v>
      </c>
      <c r="GV421" s="473">
        <v>0</v>
      </c>
      <c r="GW421" s="473">
        <v>0</v>
      </c>
      <c r="GX421" s="473">
        <v>0</v>
      </c>
      <c r="GY421" s="473">
        <v>0</v>
      </c>
      <c r="GZ421" s="473">
        <v>0</v>
      </c>
      <c r="HA421" s="473">
        <v>0</v>
      </c>
      <c r="HB421" s="473">
        <v>0</v>
      </c>
      <c r="HC421" s="473">
        <v>0</v>
      </c>
      <c r="HD421" s="473">
        <v>0</v>
      </c>
      <c r="HE421" s="473">
        <v>0</v>
      </c>
      <c r="HF421" s="473">
        <v>0</v>
      </c>
      <c r="HG421" s="473">
        <v>0</v>
      </c>
      <c r="HH421" s="473">
        <v>0</v>
      </c>
      <c r="HI421" s="473">
        <v>0</v>
      </c>
      <c r="HJ421" s="473">
        <v>0</v>
      </c>
      <c r="HK421" s="473">
        <v>0</v>
      </c>
      <c r="HL421" s="473">
        <v>0</v>
      </c>
      <c r="HM421" s="473">
        <v>0</v>
      </c>
      <c r="HN421" s="473">
        <v>0</v>
      </c>
      <c r="HO421" s="473">
        <v>0</v>
      </c>
      <c r="HP421" s="473">
        <v>0</v>
      </c>
      <c r="HQ421" s="473">
        <v>0</v>
      </c>
      <c r="HR421" s="473">
        <v>0</v>
      </c>
      <c r="HS421" s="473">
        <v>0</v>
      </c>
      <c r="HT421" s="473">
        <v>0</v>
      </c>
      <c r="HU421" s="473">
        <v>0</v>
      </c>
      <c r="HV421" s="473">
        <v>0</v>
      </c>
      <c r="HW421" s="473">
        <v>0</v>
      </c>
      <c r="HX421" s="473">
        <v>0</v>
      </c>
      <c r="HY421" s="473">
        <v>0</v>
      </c>
      <c r="HZ421" s="473">
        <v>0</v>
      </c>
      <c r="IA421" s="473">
        <v>0</v>
      </c>
      <c r="IB421" s="473">
        <v>0</v>
      </c>
      <c r="IC421" s="473">
        <v>0</v>
      </c>
      <c r="ID421" s="473">
        <v>0</v>
      </c>
      <c r="IE421" s="473">
        <v>0</v>
      </c>
      <c r="IF421" s="473">
        <v>0</v>
      </c>
      <c r="IG421" s="473">
        <v>0</v>
      </c>
      <c r="IH421" s="473">
        <v>0</v>
      </c>
      <c r="II421" s="473">
        <v>0</v>
      </c>
      <c r="IJ421" s="473">
        <v>0</v>
      </c>
      <c r="IK421" s="473">
        <v>0</v>
      </c>
      <c r="IL421" s="473">
        <v>0</v>
      </c>
      <c r="IM421" s="473">
        <v>0</v>
      </c>
      <c r="IN421" s="473">
        <v>0</v>
      </c>
      <c r="IO421" s="473">
        <v>0</v>
      </c>
      <c r="IP421" s="473">
        <v>0</v>
      </c>
      <c r="IQ421" s="473">
        <v>0</v>
      </c>
      <c r="IR421" s="473">
        <v>0</v>
      </c>
      <c r="IS421" s="473">
        <v>0</v>
      </c>
      <c r="IT421" s="473">
        <v>0</v>
      </c>
      <c r="IU421" s="473">
        <v>0</v>
      </c>
      <c r="IV421" s="473">
        <v>0</v>
      </c>
      <c r="IW421" s="473">
        <v>0</v>
      </c>
      <c r="IX421" s="473">
        <v>0</v>
      </c>
      <c r="IY421" s="473">
        <v>0</v>
      </c>
      <c r="IZ421" s="473">
        <v>0</v>
      </c>
      <c r="JA421" s="473">
        <v>0</v>
      </c>
      <c r="JB421" s="473">
        <v>0</v>
      </c>
      <c r="JC421" s="473">
        <v>0</v>
      </c>
      <c r="JD421" s="473">
        <v>0</v>
      </c>
      <c r="JE421" s="473">
        <v>0</v>
      </c>
      <c r="JF421" s="473">
        <v>0</v>
      </c>
      <c r="JG421" s="473">
        <v>0</v>
      </c>
      <c r="JH421" s="473">
        <v>0</v>
      </c>
      <c r="JI421" s="467" t="s">
        <v>1416</v>
      </c>
      <c r="JJ421" s="467" t="s">
        <v>1416</v>
      </c>
      <c r="JK421" s="395"/>
      <c r="JL421" s="395"/>
      <c r="JM421" s="395"/>
      <c r="JN421" s="395"/>
      <c r="JO421" s="395"/>
      <c r="JP421" s="395"/>
      <c r="JQ421" s="395"/>
      <c r="JR421" s="395"/>
      <c r="JS421" s="395"/>
      <c r="JT421" s="395"/>
      <c r="JU421" s="395"/>
      <c r="JV421" s="395"/>
      <c r="JW421" s="395"/>
      <c r="JX421" s="395"/>
      <c r="JY421" s="395"/>
      <c r="JZ421" s="395"/>
      <c r="KA421" s="395"/>
      <c r="KB421" s="395"/>
      <c r="KC421" s="395"/>
      <c r="KD421" s="395"/>
      <c r="KE421" s="395"/>
      <c r="KF421" s="395"/>
      <c r="KG421" s="395"/>
      <c r="KH421" s="395"/>
      <c r="KI421" s="395"/>
      <c r="KJ421" s="395"/>
      <c r="KK421" s="395"/>
      <c r="KL421" s="395"/>
      <c r="KM421" s="395"/>
      <c r="KN421" s="395"/>
      <c r="KO421" s="395"/>
      <c r="KP421" s="395"/>
      <c r="KQ421" s="395"/>
      <c r="KR421" s="395"/>
      <c r="KS421" s="395"/>
      <c r="KT421" s="395"/>
      <c r="KU421" s="395"/>
      <c r="KV421" s="395"/>
      <c r="KW421" s="395"/>
      <c r="KX421" s="395"/>
      <c r="KY421" s="395"/>
      <c r="KZ421" s="395"/>
      <c r="LA421" s="395"/>
      <c r="LB421" s="395"/>
      <c r="LC421" s="395"/>
      <c r="LD421" s="395"/>
      <c r="LE421" s="395"/>
      <c r="LF421" s="395"/>
      <c r="LG421" s="395"/>
      <c r="LH421" s="395"/>
      <c r="LI421" s="395"/>
      <c r="LJ421" s="395"/>
      <c r="LK421" s="395"/>
      <c r="LL421" s="395"/>
      <c r="LM421" s="395"/>
      <c r="LN421" s="395"/>
      <c r="LO421" s="395"/>
      <c r="LP421" s="395"/>
      <c r="LQ421" s="395"/>
      <c r="LR421" s="395"/>
      <c r="LS421" s="395"/>
      <c r="LT421" s="395"/>
      <c r="LU421" s="395"/>
      <c r="LV421" s="395"/>
      <c r="LW421" s="395"/>
      <c r="LX421" s="395"/>
      <c r="LY421" s="395"/>
      <c r="LZ421" s="395"/>
      <c r="MA421" s="395"/>
      <c r="MB421" s="395"/>
      <c r="MC421" s="395"/>
      <c r="MD421" s="395"/>
      <c r="ME421" s="395"/>
      <c r="MF421" s="395"/>
      <c r="MG421" s="395"/>
      <c r="MH421" s="395"/>
      <c r="MI421" s="395"/>
      <c r="MJ421" s="395"/>
      <c r="MK421" s="395"/>
      <c r="ML421" s="395"/>
      <c r="MM421" s="395"/>
      <c r="MN421" s="395"/>
      <c r="MO421" s="395"/>
      <c r="MP421" s="395"/>
      <c r="MQ421" s="395"/>
      <c r="MR421" s="395"/>
      <c r="MS421" s="395"/>
      <c r="MT421" s="395"/>
      <c r="MU421" s="395"/>
      <c r="MV421" s="395"/>
      <c r="MW421" s="395"/>
      <c r="MX421" s="395"/>
      <c r="MY421" s="395"/>
      <c r="MZ421" s="395"/>
      <c r="NA421" s="395"/>
      <c r="NB421" s="395"/>
      <c r="NC421" s="395"/>
      <c r="ND421" s="395"/>
      <c r="NE421" s="395"/>
      <c r="NF421" s="395"/>
      <c r="NG421" s="489"/>
      <c r="NH421" s="475">
        <v>2.844192412938837</v>
      </c>
      <c r="NI421" s="475">
        <v>23.669369260477001</v>
      </c>
      <c r="NJ421" s="475">
        <v>3.0293356897312718</v>
      </c>
      <c r="NK421" s="475">
        <v>4636.6517759999997</v>
      </c>
      <c r="NL421" s="475">
        <v>17.92822305352626</v>
      </c>
      <c r="NM421" s="475">
        <v>0.18529100000000001</v>
      </c>
      <c r="NN421" s="475">
        <v>0.53270999999999991</v>
      </c>
      <c r="NO421" s="475">
        <v>5.4043000000000001E-2</v>
      </c>
      <c r="NP421" s="475">
        <v>3.4005618637021541E-2</v>
      </c>
      <c r="NQ421" s="475">
        <v>0.44439234118099313</v>
      </c>
      <c r="NR421" s="475">
        <v>1.5113626608531432</v>
      </c>
      <c r="NS421" s="475">
        <v>0</v>
      </c>
      <c r="NT421" s="475">
        <v>13.5277714121224</v>
      </c>
      <c r="NU421" s="475">
        <v>0.51820329377028518</v>
      </c>
      <c r="NV421" s="475">
        <v>0</v>
      </c>
      <c r="NW421" s="475">
        <v>0.3110980988998604</v>
      </c>
      <c r="NX421" s="475">
        <v>0</v>
      </c>
      <c r="NY421" s="475">
        <v>0</v>
      </c>
      <c r="NZ421" s="475">
        <v>0.77534000942553849</v>
      </c>
      <c r="OA421" s="475">
        <v>2.0340002437626327E-2</v>
      </c>
      <c r="OB421" s="475">
        <v>0.25</v>
      </c>
      <c r="OC421" s="475">
        <v>0.97402206500021071</v>
      </c>
      <c r="OD421" s="475">
        <v>1.4118600608874259E-13</v>
      </c>
      <c r="OE421" s="475">
        <v>1.2274418512116531E-12</v>
      </c>
      <c r="OF421" s="475">
        <v>0.1099999964237213</v>
      </c>
      <c r="OG421" s="475">
        <v>6.6037669777870178E-2</v>
      </c>
      <c r="OH421" s="475">
        <v>0.30549341110997452</v>
      </c>
      <c r="OI421" s="475">
        <v>0.11</v>
      </c>
      <c r="OJ421" s="475">
        <v>4.4099999999999993E-2</v>
      </c>
      <c r="OK421" s="475">
        <v>5.6152500000000008E-2</v>
      </c>
      <c r="OL421" s="475">
        <v>0.6683529350657289</v>
      </c>
      <c r="OM421" s="475" t="s">
        <v>1395</v>
      </c>
      <c r="ON421" s="475">
        <v>1</v>
      </c>
      <c r="OO421" s="475">
        <v>410</v>
      </c>
      <c r="OP421" s="490"/>
      <c r="OQ421" s="491" t="s">
        <v>1395</v>
      </c>
      <c r="OR421" s="478" t="s">
        <v>1395</v>
      </c>
      <c r="OS421" s="479">
        <v>809100.99999999988</v>
      </c>
      <c r="OT421" s="479">
        <v>2042</v>
      </c>
      <c r="OU421" s="479" t="s">
        <v>1395</v>
      </c>
      <c r="OV421" s="479" t="s">
        <v>1395</v>
      </c>
      <c r="OW421" s="479">
        <v>0</v>
      </c>
      <c r="OX421" s="479">
        <v>1</v>
      </c>
      <c r="OY421" s="480">
        <v>1</v>
      </c>
      <c r="OZ421" s="480">
        <v>0.65772794494977127</v>
      </c>
      <c r="PA421" s="481"/>
      <c r="PB421" s="482">
        <v>2.844192412938837</v>
      </c>
      <c r="PC421" s="483"/>
      <c r="PD421" s="478">
        <v>296.69877720493417</v>
      </c>
      <c r="PE421" s="479">
        <v>4.7170950923089657E-10</v>
      </c>
      <c r="PF421" s="479">
        <v>374.31954092796201</v>
      </c>
      <c r="PG421" s="480">
        <v>2.844192412938837</v>
      </c>
      <c r="PH421" s="483"/>
      <c r="PI421" s="478">
        <v>2.844192412938837</v>
      </c>
      <c r="PJ421" s="479">
        <v>211800</v>
      </c>
      <c r="PK421" s="479">
        <v>575</v>
      </c>
      <c r="PL421" s="479">
        <v>6.7157363071128184E-2</v>
      </c>
      <c r="PM421" s="484">
        <v>36</v>
      </c>
      <c r="PN421" s="479">
        <v>2412</v>
      </c>
      <c r="PO421" s="485">
        <v>2039</v>
      </c>
      <c r="PP421" s="479">
        <v>33</v>
      </c>
      <c r="PQ421" s="479">
        <v>0</v>
      </c>
      <c r="PR421" s="486" t="s">
        <v>2443</v>
      </c>
      <c r="PS421" s="486" t="s">
        <v>1595</v>
      </c>
      <c r="PT421" s="479">
        <v>1</v>
      </c>
      <c r="PU421" s="487" t="s">
        <v>2442</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row>
    <row r="422" spans="1:457" x14ac:dyDescent="0.35">
      <c r="A422" s="459" t="s">
        <v>2444</v>
      </c>
      <c r="B422" s="460">
        <v>2.9113497760099651</v>
      </c>
      <c r="C422" s="488">
        <f>NPV(About!A$94,'H2 Data'!AE$2:BH$2)/30*AB422+B422</f>
        <v>4.2314538336385645</v>
      </c>
      <c r="D422" s="462" t="s">
        <v>1592</v>
      </c>
      <c r="E422" s="463" t="s">
        <v>2444</v>
      </c>
      <c r="F422" s="463" t="s">
        <v>1391</v>
      </c>
      <c r="G422" s="463" t="s">
        <v>1593</v>
      </c>
      <c r="H422" s="463" t="s">
        <v>2406</v>
      </c>
      <c r="I422" s="463" t="s">
        <v>1595</v>
      </c>
      <c r="J422" s="464">
        <v>2043</v>
      </c>
      <c r="K422" s="465">
        <v>575</v>
      </c>
      <c r="L422" s="466">
        <v>0.95</v>
      </c>
      <c r="M422" s="466">
        <v>2.3300000000000001E-2</v>
      </c>
      <c r="N422" s="466">
        <v>0.25</v>
      </c>
      <c r="O422" s="471">
        <v>0.11</v>
      </c>
      <c r="P422" s="465">
        <v>1</v>
      </c>
      <c r="Q422" s="465">
        <v>2</v>
      </c>
      <c r="R422" s="465">
        <v>30</v>
      </c>
      <c r="S422" s="467" t="s">
        <v>1395</v>
      </c>
      <c r="T422" s="468">
        <v>55140</v>
      </c>
      <c r="U422" s="468">
        <v>543524</v>
      </c>
      <c r="V422" s="468">
        <v>189052</v>
      </c>
      <c r="W422" s="468">
        <v>37808.999999999993</v>
      </c>
      <c r="X422" s="465">
        <v>0</v>
      </c>
      <c r="Y422" s="469" t="s">
        <v>2407</v>
      </c>
      <c r="Z422" s="470">
        <v>18.559999999999999</v>
      </c>
      <c r="AA422" s="469" t="s">
        <v>1397</v>
      </c>
      <c r="AB422" s="465">
        <v>8.9999999999999993E-3</v>
      </c>
      <c r="AC422" s="466">
        <v>0.7</v>
      </c>
      <c r="AD422" s="466">
        <v>0.7</v>
      </c>
      <c r="AE422" s="466">
        <v>0.7</v>
      </c>
      <c r="AF422" s="467" t="s">
        <v>1398</v>
      </c>
      <c r="AG422" s="465">
        <v>441</v>
      </c>
      <c r="AH422" s="465">
        <v>441</v>
      </c>
      <c r="AI422" s="465">
        <v>441</v>
      </c>
      <c r="AJ422" s="465">
        <v>30</v>
      </c>
      <c r="AK422" s="469" t="s">
        <v>1399</v>
      </c>
      <c r="AL422" s="466">
        <v>1</v>
      </c>
      <c r="AM422" s="466">
        <v>0</v>
      </c>
      <c r="AN422" s="469" t="s">
        <v>1400</v>
      </c>
      <c r="AO422" s="466"/>
      <c r="AP422" s="466"/>
      <c r="AQ422" s="466"/>
      <c r="AR422" s="466"/>
      <c r="AS422" s="466"/>
      <c r="AT422" s="466"/>
      <c r="AU422" s="466"/>
      <c r="AV422" s="466"/>
      <c r="AW422" s="466"/>
      <c r="AX422" s="466"/>
      <c r="AY422" s="466"/>
      <c r="AZ422" s="466"/>
      <c r="BA422" s="466"/>
      <c r="BB422" s="466"/>
      <c r="BC422" s="466"/>
      <c r="BD422" s="466"/>
      <c r="BE422" s="466"/>
      <c r="BF422" s="466"/>
      <c r="BG422" s="466"/>
      <c r="BH422" s="466"/>
      <c r="BI422" s="466"/>
      <c r="BJ422" s="466"/>
      <c r="BK422" s="466"/>
      <c r="BL422" s="466"/>
      <c r="BM422" s="466"/>
      <c r="BN422" s="466"/>
      <c r="BO422" s="466"/>
      <c r="BP422" s="466"/>
      <c r="BQ422" s="466"/>
      <c r="BR422" s="466"/>
      <c r="BS422" s="466"/>
      <c r="BT422" s="466"/>
      <c r="BU422" s="466"/>
      <c r="BV422" s="466"/>
      <c r="BW422" s="466"/>
      <c r="BX422" s="466"/>
      <c r="BY422" s="466"/>
      <c r="BZ422" s="466"/>
      <c r="CA422" s="466"/>
      <c r="CB422" s="466"/>
      <c r="CC422" s="466"/>
      <c r="CD422" s="466"/>
      <c r="CE422" s="466"/>
      <c r="CF422" s="466"/>
      <c r="CG422" s="466"/>
      <c r="CH422" s="466"/>
      <c r="CI422" s="466"/>
      <c r="CJ422" s="466"/>
      <c r="CK422" s="466"/>
      <c r="CL422" s="466"/>
      <c r="CM422" s="466"/>
      <c r="CN422" s="466"/>
      <c r="CO422" s="466"/>
      <c r="CP422" s="466"/>
      <c r="CQ422" s="466"/>
      <c r="CR422" s="466"/>
      <c r="CS422" s="466"/>
      <c r="CT422" s="466"/>
      <c r="CU422" s="466"/>
      <c r="CV422" s="466"/>
      <c r="CW422" s="466"/>
      <c r="CX422" s="466"/>
      <c r="CY422" s="466"/>
      <c r="CZ422" s="466"/>
      <c r="DA422" s="466"/>
      <c r="DB422" s="466"/>
      <c r="DC422" s="466"/>
      <c r="DD422" s="466"/>
      <c r="DE422" s="466"/>
      <c r="DF422" s="466"/>
      <c r="DG422" s="466"/>
      <c r="DH422" s="466"/>
      <c r="DI422" s="466"/>
      <c r="DJ422" s="466"/>
      <c r="DK422" s="466"/>
      <c r="DL422" s="466"/>
      <c r="DM422" s="466"/>
      <c r="DN422" s="466"/>
      <c r="DO422" s="466"/>
      <c r="DP422" s="466"/>
      <c r="DQ422" s="466"/>
      <c r="DR422" s="466"/>
      <c r="DS422" s="466"/>
      <c r="DT422" s="466"/>
      <c r="DU422" s="466"/>
      <c r="DV422" s="466"/>
      <c r="DW422" s="471"/>
      <c r="DX422" s="466"/>
      <c r="DY422" s="466"/>
      <c r="DZ422" s="466"/>
      <c r="EA422" s="466"/>
      <c r="EB422" s="466"/>
      <c r="EC422" s="466"/>
      <c r="ED422" s="466"/>
      <c r="EE422" s="466"/>
      <c r="EF422" s="466"/>
      <c r="EG422" s="466"/>
      <c r="EH422" s="466"/>
      <c r="EI422" s="466"/>
      <c r="EJ422" s="466"/>
      <c r="EK422" s="465"/>
      <c r="EL422" s="465"/>
      <c r="EM422" s="465"/>
      <c r="EN422" s="465"/>
      <c r="EO422" s="466"/>
      <c r="EP422" s="466"/>
      <c r="EQ422" s="466"/>
      <c r="ER422" s="465"/>
      <c r="ES422" s="465"/>
      <c r="ET422" s="465"/>
      <c r="EU422" s="465"/>
      <c r="EV422" s="465"/>
      <c r="EW422" s="467"/>
      <c r="EX422" s="467" t="s">
        <v>1401</v>
      </c>
      <c r="EY422" s="467">
        <v>0</v>
      </c>
      <c r="EZ422" s="467">
        <v>0</v>
      </c>
      <c r="FA422" s="467">
        <v>0</v>
      </c>
      <c r="FB422" s="469" t="s">
        <v>1402</v>
      </c>
      <c r="FC422" s="467">
        <v>62.117280000000001</v>
      </c>
      <c r="FD422" s="469" t="s">
        <v>2408</v>
      </c>
      <c r="FE422" s="467">
        <v>1589.991</v>
      </c>
      <c r="FF422" s="469" t="s">
        <v>1404</v>
      </c>
      <c r="FG422" s="467">
        <v>0</v>
      </c>
      <c r="FH422" s="469" t="s">
        <v>1405</v>
      </c>
      <c r="FI422" s="467">
        <v>0</v>
      </c>
      <c r="FJ422" s="469" t="s">
        <v>1405</v>
      </c>
      <c r="FK422" s="467">
        <v>0</v>
      </c>
      <c r="FL422" s="472">
        <v>0</v>
      </c>
      <c r="FM422" s="473">
        <v>0</v>
      </c>
      <c r="FN422" s="473">
        <v>0</v>
      </c>
      <c r="FO422" s="473">
        <v>0</v>
      </c>
      <c r="FP422" s="473">
        <v>0</v>
      </c>
      <c r="FQ422" s="473">
        <v>0</v>
      </c>
      <c r="FR422" s="473">
        <v>0</v>
      </c>
      <c r="FS422" s="473">
        <v>0</v>
      </c>
      <c r="FT422" s="473">
        <v>0</v>
      </c>
      <c r="FU422" s="473">
        <v>0</v>
      </c>
      <c r="FV422" s="473">
        <v>0</v>
      </c>
      <c r="FW422" s="473">
        <v>0</v>
      </c>
      <c r="FX422" s="473">
        <v>0</v>
      </c>
      <c r="FY422" s="473">
        <v>0</v>
      </c>
      <c r="FZ422" s="473">
        <v>0</v>
      </c>
      <c r="GA422" s="473">
        <v>0</v>
      </c>
      <c r="GB422" s="473">
        <v>0</v>
      </c>
      <c r="GC422" s="473">
        <v>0</v>
      </c>
      <c r="GD422" s="473">
        <v>0</v>
      </c>
      <c r="GE422" s="473">
        <v>0</v>
      </c>
      <c r="GF422" s="473">
        <v>0</v>
      </c>
      <c r="GG422" s="473">
        <v>0</v>
      </c>
      <c r="GH422" s="473">
        <v>0</v>
      </c>
      <c r="GI422" s="473">
        <v>0</v>
      </c>
      <c r="GJ422" s="473">
        <v>0</v>
      </c>
      <c r="GK422" s="473">
        <v>0</v>
      </c>
      <c r="GL422" s="473">
        <v>0</v>
      </c>
      <c r="GM422" s="473">
        <v>0</v>
      </c>
      <c r="GN422" s="473">
        <v>0</v>
      </c>
      <c r="GO422" s="473">
        <v>0</v>
      </c>
      <c r="GP422" s="473">
        <v>0</v>
      </c>
      <c r="GQ422" s="473">
        <v>0</v>
      </c>
      <c r="GR422" s="473">
        <v>0</v>
      </c>
      <c r="GS422" s="473">
        <v>0</v>
      </c>
      <c r="GT422" s="473">
        <v>0</v>
      </c>
      <c r="GU422" s="473">
        <v>0</v>
      </c>
      <c r="GV422" s="473">
        <v>0</v>
      </c>
      <c r="GW422" s="473">
        <v>0</v>
      </c>
      <c r="GX422" s="473">
        <v>0</v>
      </c>
      <c r="GY422" s="473">
        <v>0</v>
      </c>
      <c r="GZ422" s="473">
        <v>0</v>
      </c>
      <c r="HA422" s="473">
        <v>0</v>
      </c>
      <c r="HB422" s="473">
        <v>0</v>
      </c>
      <c r="HC422" s="473">
        <v>0</v>
      </c>
      <c r="HD422" s="473">
        <v>0</v>
      </c>
      <c r="HE422" s="473">
        <v>0</v>
      </c>
      <c r="HF422" s="473">
        <v>0</v>
      </c>
      <c r="HG422" s="473">
        <v>0</v>
      </c>
      <c r="HH422" s="473">
        <v>0</v>
      </c>
      <c r="HI422" s="473">
        <v>0</v>
      </c>
      <c r="HJ422" s="473">
        <v>0</v>
      </c>
      <c r="HK422" s="473">
        <v>0</v>
      </c>
      <c r="HL422" s="473">
        <v>0</v>
      </c>
      <c r="HM422" s="473">
        <v>0</v>
      </c>
      <c r="HN422" s="473">
        <v>0</v>
      </c>
      <c r="HO422" s="473">
        <v>0</v>
      </c>
      <c r="HP422" s="473">
        <v>0</v>
      </c>
      <c r="HQ422" s="473">
        <v>0</v>
      </c>
      <c r="HR422" s="473">
        <v>0</v>
      </c>
      <c r="HS422" s="473">
        <v>0</v>
      </c>
      <c r="HT422" s="473">
        <v>0</v>
      </c>
      <c r="HU422" s="473">
        <v>0</v>
      </c>
      <c r="HV422" s="473">
        <v>0</v>
      </c>
      <c r="HW422" s="473">
        <v>0</v>
      </c>
      <c r="HX422" s="473">
        <v>0</v>
      </c>
      <c r="HY422" s="473">
        <v>0</v>
      </c>
      <c r="HZ422" s="473">
        <v>0</v>
      </c>
      <c r="IA422" s="473">
        <v>0</v>
      </c>
      <c r="IB422" s="473">
        <v>0</v>
      </c>
      <c r="IC422" s="473">
        <v>0</v>
      </c>
      <c r="ID422" s="473">
        <v>0</v>
      </c>
      <c r="IE422" s="473">
        <v>0</v>
      </c>
      <c r="IF422" s="473">
        <v>0</v>
      </c>
      <c r="IG422" s="473">
        <v>0</v>
      </c>
      <c r="IH422" s="473">
        <v>0</v>
      </c>
      <c r="II422" s="473">
        <v>0</v>
      </c>
      <c r="IJ422" s="473">
        <v>0</v>
      </c>
      <c r="IK422" s="473">
        <v>0</v>
      </c>
      <c r="IL422" s="473">
        <v>0</v>
      </c>
      <c r="IM422" s="473">
        <v>0</v>
      </c>
      <c r="IN422" s="473">
        <v>0</v>
      </c>
      <c r="IO422" s="473">
        <v>0</v>
      </c>
      <c r="IP422" s="473">
        <v>0</v>
      </c>
      <c r="IQ422" s="473">
        <v>0</v>
      </c>
      <c r="IR422" s="473">
        <v>0</v>
      </c>
      <c r="IS422" s="473">
        <v>0</v>
      </c>
      <c r="IT422" s="473">
        <v>0</v>
      </c>
      <c r="IU422" s="473">
        <v>0</v>
      </c>
      <c r="IV422" s="473">
        <v>0</v>
      </c>
      <c r="IW422" s="473">
        <v>0</v>
      </c>
      <c r="IX422" s="473">
        <v>0</v>
      </c>
      <c r="IY422" s="473">
        <v>0</v>
      </c>
      <c r="IZ422" s="473">
        <v>0</v>
      </c>
      <c r="JA422" s="473">
        <v>0</v>
      </c>
      <c r="JB422" s="473">
        <v>0</v>
      </c>
      <c r="JC422" s="473">
        <v>0</v>
      </c>
      <c r="JD422" s="473">
        <v>0</v>
      </c>
      <c r="JE422" s="473">
        <v>0</v>
      </c>
      <c r="JF422" s="473">
        <v>0</v>
      </c>
      <c r="JG422" s="473">
        <v>0</v>
      </c>
      <c r="JH422" s="473">
        <v>0</v>
      </c>
      <c r="JI422" s="467" t="s">
        <v>1416</v>
      </c>
      <c r="JJ422" s="467" t="s">
        <v>1416</v>
      </c>
      <c r="JK422" s="395"/>
      <c r="JL422" s="395"/>
      <c r="JM422" s="395"/>
      <c r="JN422" s="395"/>
      <c r="JO422" s="395"/>
      <c r="JP422" s="395"/>
      <c r="JQ422" s="395"/>
      <c r="JR422" s="395"/>
      <c r="JS422" s="395"/>
      <c r="JT422" s="395"/>
      <c r="JU422" s="395"/>
      <c r="JV422" s="395"/>
      <c r="JW422" s="395"/>
      <c r="JX422" s="395"/>
      <c r="JY422" s="395"/>
      <c r="JZ422" s="395"/>
      <c r="KA422" s="395"/>
      <c r="KB422" s="395"/>
      <c r="KC422" s="395"/>
      <c r="KD422" s="395"/>
      <c r="KE422" s="395"/>
      <c r="KF422" s="395"/>
      <c r="KG422" s="395"/>
      <c r="KH422" s="395"/>
      <c r="KI422" s="395"/>
      <c r="KJ422" s="395"/>
      <c r="KK422" s="395"/>
      <c r="KL422" s="395"/>
      <c r="KM422" s="395"/>
      <c r="KN422" s="395"/>
      <c r="KO422" s="395"/>
      <c r="KP422" s="395"/>
      <c r="KQ422" s="395"/>
      <c r="KR422" s="395"/>
      <c r="KS422" s="395"/>
      <c r="KT422" s="395"/>
      <c r="KU422" s="395"/>
      <c r="KV422" s="395"/>
      <c r="KW422" s="395"/>
      <c r="KX422" s="395"/>
      <c r="KY422" s="395"/>
      <c r="KZ422" s="395"/>
      <c r="LA422" s="395"/>
      <c r="LB422" s="395"/>
      <c r="LC422" s="395"/>
      <c r="LD422" s="395"/>
      <c r="LE422" s="395"/>
      <c r="LF422" s="395"/>
      <c r="LG422" s="395"/>
      <c r="LH422" s="395"/>
      <c r="LI422" s="395"/>
      <c r="LJ422" s="395"/>
      <c r="LK422" s="395"/>
      <c r="LL422" s="395"/>
      <c r="LM422" s="395"/>
      <c r="LN422" s="395"/>
      <c r="LO422" s="395"/>
      <c r="LP422" s="395"/>
      <c r="LQ422" s="395"/>
      <c r="LR422" s="395"/>
      <c r="LS422" s="395"/>
      <c r="LT422" s="395"/>
      <c r="LU422" s="395"/>
      <c r="LV422" s="395"/>
      <c r="LW422" s="395"/>
      <c r="LX422" s="395"/>
      <c r="LY422" s="395"/>
      <c r="LZ422" s="395"/>
      <c r="MA422" s="395"/>
      <c r="MB422" s="395"/>
      <c r="MC422" s="395"/>
      <c r="MD422" s="395"/>
      <c r="ME422" s="395"/>
      <c r="MF422" s="395"/>
      <c r="MG422" s="395"/>
      <c r="MH422" s="395"/>
      <c r="MI422" s="395"/>
      <c r="MJ422" s="395"/>
      <c r="MK422" s="395"/>
      <c r="ML422" s="395"/>
      <c r="MM422" s="395"/>
      <c r="MN422" s="395"/>
      <c r="MO422" s="395"/>
      <c r="MP422" s="395"/>
      <c r="MQ422" s="395"/>
      <c r="MR422" s="395"/>
      <c r="MS422" s="395"/>
      <c r="MT422" s="395"/>
      <c r="MU422" s="395"/>
      <c r="MV422" s="395"/>
      <c r="MW422" s="395"/>
      <c r="MX422" s="395"/>
      <c r="MY422" s="395"/>
      <c r="MZ422" s="395"/>
      <c r="NA422" s="395"/>
      <c r="NB422" s="395"/>
      <c r="NC422" s="395"/>
      <c r="ND422" s="395"/>
      <c r="NE422" s="395"/>
      <c r="NF422" s="395"/>
      <c r="NG422" s="489"/>
      <c r="NH422" s="475">
        <v>2.9113497760099651</v>
      </c>
      <c r="NI422" s="475">
        <v>24.22825283595493</v>
      </c>
      <c r="NJ422" s="475">
        <v>3.096087078562765</v>
      </c>
      <c r="NK422" s="475">
        <v>4637.074943999999</v>
      </c>
      <c r="NL422" s="475">
        <v>18.353524624669515</v>
      </c>
      <c r="NM422" s="475">
        <v>0.189052</v>
      </c>
      <c r="NN422" s="475">
        <v>0.54352400000000001</v>
      </c>
      <c r="NO422" s="475">
        <v>5.5140000000000002E-2</v>
      </c>
      <c r="NP422" s="475">
        <v>3.4695908796788737E-2</v>
      </c>
      <c r="NQ422" s="475">
        <v>0.45341322181861043</v>
      </c>
      <c r="NR422" s="475">
        <v>1.54203286430374</v>
      </c>
      <c r="NS422" s="475">
        <v>0</v>
      </c>
      <c r="NT422" s="475">
        <v>13.82800535181345</v>
      </c>
      <c r="NU422" s="475">
        <v>0.52878246463210332</v>
      </c>
      <c r="NV422" s="475">
        <v>0</v>
      </c>
      <c r="NW422" s="475">
        <v>0.32633588052540191</v>
      </c>
      <c r="NX422" s="475">
        <v>0</v>
      </c>
      <c r="NY422" s="475">
        <v>0</v>
      </c>
      <c r="NZ422" s="475">
        <v>0.81784702398262832</v>
      </c>
      <c r="OA422" s="475">
        <v>2.0339997938708995E-2</v>
      </c>
      <c r="OB422" s="475">
        <v>0.25</v>
      </c>
      <c r="OC422" s="475">
        <v>1.0008207724321092</v>
      </c>
      <c r="OD422" s="475">
        <v>1.3005215497793397E-13</v>
      </c>
      <c r="OE422" s="475">
        <v>1.1306464591104273E-12</v>
      </c>
      <c r="OF422" s="475">
        <v>0.1099999964237213</v>
      </c>
      <c r="OG422" s="475">
        <v>6.6476789116859433E-2</v>
      </c>
      <c r="OH422" s="475">
        <v>0.31426521005524444</v>
      </c>
      <c r="OI422" s="475">
        <v>0.11</v>
      </c>
      <c r="OJ422" s="475">
        <v>4.41E-2</v>
      </c>
      <c r="OK422" s="475">
        <v>5.6152500000000008E-2</v>
      </c>
      <c r="OL422" s="475">
        <v>0.65502978698174008</v>
      </c>
      <c r="OM422" s="475" t="s">
        <v>1395</v>
      </c>
      <c r="ON422" s="475">
        <v>1</v>
      </c>
      <c r="OO422" s="475">
        <v>411</v>
      </c>
      <c r="OP422" s="490"/>
      <c r="OQ422" s="491" t="s">
        <v>1395</v>
      </c>
      <c r="OR422" s="478" t="s">
        <v>1395</v>
      </c>
      <c r="OS422" s="479">
        <v>825525</v>
      </c>
      <c r="OT422" s="479">
        <v>2043</v>
      </c>
      <c r="OU422" s="479" t="s">
        <v>1395</v>
      </c>
      <c r="OV422" s="479" t="s">
        <v>1395</v>
      </c>
      <c r="OW422" s="479">
        <v>0</v>
      </c>
      <c r="OX422" s="479">
        <v>1</v>
      </c>
      <c r="OY422" s="480">
        <v>1</v>
      </c>
      <c r="OZ422" s="480">
        <v>0.64461645800459044</v>
      </c>
      <c r="PA422" s="481"/>
      <c r="PB422" s="482">
        <v>2.9113497760099651</v>
      </c>
      <c r="PC422" s="483"/>
      <c r="PD422" s="478">
        <v>296.68703011721232</v>
      </c>
      <c r="PE422" s="479">
        <v>4.2584908782608809E-10</v>
      </c>
      <c r="PF422" s="479">
        <v>376.95126498953539</v>
      </c>
      <c r="PG422" s="480">
        <v>2.9113497760099651</v>
      </c>
      <c r="PH422" s="483"/>
      <c r="PI422" s="478">
        <v>2.9113497760099651</v>
      </c>
      <c r="PJ422" s="479">
        <v>212375</v>
      </c>
      <c r="PK422" s="479">
        <v>575</v>
      </c>
      <c r="PL422" s="479">
        <v>6.79411926084037E-2</v>
      </c>
      <c r="PM422" s="484">
        <v>36</v>
      </c>
      <c r="PN422" s="479">
        <v>2376</v>
      </c>
      <c r="PO422" s="485">
        <v>2040</v>
      </c>
      <c r="PP422" s="479">
        <v>33</v>
      </c>
      <c r="PQ422" s="479">
        <v>0</v>
      </c>
      <c r="PR422" s="486" t="s">
        <v>2445</v>
      </c>
      <c r="PS422" s="486" t="s">
        <v>1595</v>
      </c>
      <c r="PT422" s="479">
        <v>1</v>
      </c>
      <c r="PU422" s="487" t="s">
        <v>2444</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row>
    <row r="423" spans="1:457" x14ac:dyDescent="0.35">
      <c r="A423" s="459" t="s">
        <v>2446</v>
      </c>
      <c r="B423" s="460">
        <v>2.9792909686183688</v>
      </c>
      <c r="C423" s="488">
        <f>NPV(About!A$94,'H2 Data'!AE$2:BH$2)/30*AB423+B423</f>
        <v>4.2993950262469687</v>
      </c>
      <c r="D423" s="462" t="s">
        <v>1592</v>
      </c>
      <c r="E423" s="463" t="s">
        <v>2446</v>
      </c>
      <c r="F423" s="463" t="s">
        <v>1391</v>
      </c>
      <c r="G423" s="463" t="s">
        <v>1593</v>
      </c>
      <c r="H423" s="463" t="s">
        <v>2406</v>
      </c>
      <c r="I423" s="463" t="s">
        <v>1595</v>
      </c>
      <c r="J423" s="464">
        <v>2044</v>
      </c>
      <c r="K423" s="465">
        <v>575</v>
      </c>
      <c r="L423" s="466">
        <v>0.95</v>
      </c>
      <c r="M423" s="466">
        <v>2.3300000000000001E-2</v>
      </c>
      <c r="N423" s="466">
        <v>0.25</v>
      </c>
      <c r="O423" s="471">
        <v>0.11</v>
      </c>
      <c r="P423" s="465">
        <v>1</v>
      </c>
      <c r="Q423" s="465">
        <v>2</v>
      </c>
      <c r="R423" s="465">
        <v>30</v>
      </c>
      <c r="S423" s="467" t="s">
        <v>1395</v>
      </c>
      <c r="T423" s="468">
        <v>56259</v>
      </c>
      <c r="U423" s="468">
        <v>554558</v>
      </c>
      <c r="V423" s="468">
        <v>192890</v>
      </c>
      <c r="W423" s="468">
        <v>38577.000000000007</v>
      </c>
      <c r="X423" s="465">
        <v>0</v>
      </c>
      <c r="Y423" s="469" t="s">
        <v>2407</v>
      </c>
      <c r="Z423" s="470">
        <v>18.559999999999999</v>
      </c>
      <c r="AA423" s="469" t="s">
        <v>1397</v>
      </c>
      <c r="AB423" s="465">
        <v>8.9999999999999993E-3</v>
      </c>
      <c r="AC423" s="466">
        <v>0.7</v>
      </c>
      <c r="AD423" s="466">
        <v>0.7</v>
      </c>
      <c r="AE423" s="466">
        <v>0.7</v>
      </c>
      <c r="AF423" s="467" t="s">
        <v>1398</v>
      </c>
      <c r="AG423" s="465">
        <v>441</v>
      </c>
      <c r="AH423" s="465">
        <v>441</v>
      </c>
      <c r="AI423" s="465">
        <v>441</v>
      </c>
      <c r="AJ423" s="465">
        <v>30</v>
      </c>
      <c r="AK423" s="469" t="s">
        <v>1399</v>
      </c>
      <c r="AL423" s="466">
        <v>1</v>
      </c>
      <c r="AM423" s="466">
        <v>0</v>
      </c>
      <c r="AN423" s="469" t="s">
        <v>1400</v>
      </c>
      <c r="AO423" s="466"/>
      <c r="AP423" s="466"/>
      <c r="AQ423" s="466"/>
      <c r="AR423" s="466"/>
      <c r="AS423" s="466"/>
      <c r="AT423" s="466"/>
      <c r="AU423" s="466"/>
      <c r="AV423" s="466"/>
      <c r="AW423" s="466"/>
      <c r="AX423" s="466"/>
      <c r="AY423" s="466"/>
      <c r="AZ423" s="466"/>
      <c r="BA423" s="466"/>
      <c r="BB423" s="466"/>
      <c r="BC423" s="466"/>
      <c r="BD423" s="466"/>
      <c r="BE423" s="466"/>
      <c r="BF423" s="466"/>
      <c r="BG423" s="466"/>
      <c r="BH423" s="466"/>
      <c r="BI423" s="466"/>
      <c r="BJ423" s="466"/>
      <c r="BK423" s="466"/>
      <c r="BL423" s="466"/>
      <c r="BM423" s="466"/>
      <c r="BN423" s="466"/>
      <c r="BO423" s="466"/>
      <c r="BP423" s="466"/>
      <c r="BQ423" s="466"/>
      <c r="BR423" s="466"/>
      <c r="BS423" s="466"/>
      <c r="BT423" s="466"/>
      <c r="BU423" s="466"/>
      <c r="BV423" s="466"/>
      <c r="BW423" s="466"/>
      <c r="BX423" s="466"/>
      <c r="BY423" s="466"/>
      <c r="BZ423" s="466"/>
      <c r="CA423" s="466"/>
      <c r="CB423" s="466"/>
      <c r="CC423" s="466"/>
      <c r="CD423" s="466"/>
      <c r="CE423" s="466"/>
      <c r="CF423" s="466"/>
      <c r="CG423" s="466"/>
      <c r="CH423" s="466"/>
      <c r="CI423" s="466"/>
      <c r="CJ423" s="466"/>
      <c r="CK423" s="466"/>
      <c r="CL423" s="466"/>
      <c r="CM423" s="466"/>
      <c r="CN423" s="466"/>
      <c r="CO423" s="466"/>
      <c r="CP423" s="466"/>
      <c r="CQ423" s="466"/>
      <c r="CR423" s="466"/>
      <c r="CS423" s="466"/>
      <c r="CT423" s="466"/>
      <c r="CU423" s="466"/>
      <c r="CV423" s="466"/>
      <c r="CW423" s="466"/>
      <c r="CX423" s="466"/>
      <c r="CY423" s="466"/>
      <c r="CZ423" s="466"/>
      <c r="DA423" s="466"/>
      <c r="DB423" s="466"/>
      <c r="DC423" s="466"/>
      <c r="DD423" s="466"/>
      <c r="DE423" s="466"/>
      <c r="DF423" s="466"/>
      <c r="DG423" s="466"/>
      <c r="DH423" s="466"/>
      <c r="DI423" s="466"/>
      <c r="DJ423" s="466"/>
      <c r="DK423" s="466"/>
      <c r="DL423" s="466"/>
      <c r="DM423" s="466"/>
      <c r="DN423" s="466"/>
      <c r="DO423" s="466"/>
      <c r="DP423" s="466"/>
      <c r="DQ423" s="466"/>
      <c r="DR423" s="466"/>
      <c r="DS423" s="466"/>
      <c r="DT423" s="466"/>
      <c r="DU423" s="466"/>
      <c r="DV423" s="466"/>
      <c r="DW423" s="471"/>
      <c r="DX423" s="466"/>
      <c r="DY423" s="466"/>
      <c r="DZ423" s="466"/>
      <c r="EA423" s="466"/>
      <c r="EB423" s="466"/>
      <c r="EC423" s="466"/>
      <c r="ED423" s="466"/>
      <c r="EE423" s="466"/>
      <c r="EF423" s="466"/>
      <c r="EG423" s="466"/>
      <c r="EH423" s="466"/>
      <c r="EI423" s="466"/>
      <c r="EJ423" s="466"/>
      <c r="EK423" s="465"/>
      <c r="EL423" s="465"/>
      <c r="EM423" s="465"/>
      <c r="EN423" s="465"/>
      <c r="EO423" s="466"/>
      <c r="EP423" s="466"/>
      <c r="EQ423" s="466"/>
      <c r="ER423" s="465"/>
      <c r="ES423" s="465"/>
      <c r="ET423" s="465"/>
      <c r="EU423" s="465"/>
      <c r="EV423" s="465"/>
      <c r="EW423" s="467"/>
      <c r="EX423" s="467" t="s">
        <v>1401</v>
      </c>
      <c r="EY423" s="467">
        <v>0</v>
      </c>
      <c r="EZ423" s="467">
        <v>0</v>
      </c>
      <c r="FA423" s="467">
        <v>0</v>
      </c>
      <c r="FB423" s="469" t="s">
        <v>1402</v>
      </c>
      <c r="FC423" s="467">
        <v>62.117280000000001</v>
      </c>
      <c r="FD423" s="469" t="s">
        <v>2408</v>
      </c>
      <c r="FE423" s="467">
        <v>1589.991</v>
      </c>
      <c r="FF423" s="469" t="s">
        <v>1404</v>
      </c>
      <c r="FG423" s="467">
        <v>0</v>
      </c>
      <c r="FH423" s="469" t="s">
        <v>1405</v>
      </c>
      <c r="FI423" s="467">
        <v>0</v>
      </c>
      <c r="FJ423" s="469" t="s">
        <v>1405</v>
      </c>
      <c r="FK423" s="467">
        <v>0</v>
      </c>
      <c r="FL423" s="472">
        <v>0</v>
      </c>
      <c r="FM423" s="473">
        <v>0</v>
      </c>
      <c r="FN423" s="473">
        <v>0</v>
      </c>
      <c r="FO423" s="473">
        <v>0</v>
      </c>
      <c r="FP423" s="473">
        <v>0</v>
      </c>
      <c r="FQ423" s="473">
        <v>0</v>
      </c>
      <c r="FR423" s="473">
        <v>0</v>
      </c>
      <c r="FS423" s="473">
        <v>0</v>
      </c>
      <c r="FT423" s="473">
        <v>0</v>
      </c>
      <c r="FU423" s="473">
        <v>0</v>
      </c>
      <c r="FV423" s="473">
        <v>0</v>
      </c>
      <c r="FW423" s="473">
        <v>0</v>
      </c>
      <c r="FX423" s="473">
        <v>0</v>
      </c>
      <c r="FY423" s="473">
        <v>0</v>
      </c>
      <c r="FZ423" s="473">
        <v>0</v>
      </c>
      <c r="GA423" s="473">
        <v>0</v>
      </c>
      <c r="GB423" s="473">
        <v>0</v>
      </c>
      <c r="GC423" s="473">
        <v>0</v>
      </c>
      <c r="GD423" s="473">
        <v>0</v>
      </c>
      <c r="GE423" s="473">
        <v>0</v>
      </c>
      <c r="GF423" s="473">
        <v>0</v>
      </c>
      <c r="GG423" s="473">
        <v>0</v>
      </c>
      <c r="GH423" s="473">
        <v>0</v>
      </c>
      <c r="GI423" s="473">
        <v>0</v>
      </c>
      <c r="GJ423" s="473">
        <v>0</v>
      </c>
      <c r="GK423" s="473">
        <v>0</v>
      </c>
      <c r="GL423" s="473">
        <v>0</v>
      </c>
      <c r="GM423" s="473">
        <v>0</v>
      </c>
      <c r="GN423" s="473">
        <v>0</v>
      </c>
      <c r="GO423" s="473">
        <v>0</v>
      </c>
      <c r="GP423" s="473">
        <v>0</v>
      </c>
      <c r="GQ423" s="473">
        <v>0</v>
      </c>
      <c r="GR423" s="473">
        <v>0</v>
      </c>
      <c r="GS423" s="473">
        <v>0</v>
      </c>
      <c r="GT423" s="473">
        <v>0</v>
      </c>
      <c r="GU423" s="473">
        <v>0</v>
      </c>
      <c r="GV423" s="473">
        <v>0</v>
      </c>
      <c r="GW423" s="473">
        <v>0</v>
      </c>
      <c r="GX423" s="473">
        <v>0</v>
      </c>
      <c r="GY423" s="473">
        <v>0</v>
      </c>
      <c r="GZ423" s="473">
        <v>0</v>
      </c>
      <c r="HA423" s="473">
        <v>0</v>
      </c>
      <c r="HB423" s="473">
        <v>0</v>
      </c>
      <c r="HC423" s="473">
        <v>0</v>
      </c>
      <c r="HD423" s="473">
        <v>0</v>
      </c>
      <c r="HE423" s="473">
        <v>0</v>
      </c>
      <c r="HF423" s="473">
        <v>0</v>
      </c>
      <c r="HG423" s="473">
        <v>0</v>
      </c>
      <c r="HH423" s="473">
        <v>0</v>
      </c>
      <c r="HI423" s="473">
        <v>0</v>
      </c>
      <c r="HJ423" s="473">
        <v>0</v>
      </c>
      <c r="HK423" s="473">
        <v>0</v>
      </c>
      <c r="HL423" s="473">
        <v>0</v>
      </c>
      <c r="HM423" s="473">
        <v>0</v>
      </c>
      <c r="HN423" s="473">
        <v>0</v>
      </c>
      <c r="HO423" s="473">
        <v>0</v>
      </c>
      <c r="HP423" s="473">
        <v>0</v>
      </c>
      <c r="HQ423" s="473">
        <v>0</v>
      </c>
      <c r="HR423" s="473">
        <v>0</v>
      </c>
      <c r="HS423" s="473">
        <v>0</v>
      </c>
      <c r="HT423" s="473">
        <v>0</v>
      </c>
      <c r="HU423" s="473">
        <v>0</v>
      </c>
      <c r="HV423" s="473">
        <v>0</v>
      </c>
      <c r="HW423" s="473">
        <v>0</v>
      </c>
      <c r="HX423" s="473">
        <v>0</v>
      </c>
      <c r="HY423" s="473">
        <v>0</v>
      </c>
      <c r="HZ423" s="473">
        <v>0</v>
      </c>
      <c r="IA423" s="473">
        <v>0</v>
      </c>
      <c r="IB423" s="473">
        <v>0</v>
      </c>
      <c r="IC423" s="473">
        <v>0</v>
      </c>
      <c r="ID423" s="473">
        <v>0</v>
      </c>
      <c r="IE423" s="473">
        <v>0</v>
      </c>
      <c r="IF423" s="473">
        <v>0</v>
      </c>
      <c r="IG423" s="473">
        <v>0</v>
      </c>
      <c r="IH423" s="473">
        <v>0</v>
      </c>
      <c r="II423" s="473">
        <v>0</v>
      </c>
      <c r="IJ423" s="473">
        <v>0</v>
      </c>
      <c r="IK423" s="473">
        <v>0</v>
      </c>
      <c r="IL423" s="473">
        <v>0</v>
      </c>
      <c r="IM423" s="473">
        <v>0</v>
      </c>
      <c r="IN423" s="473">
        <v>0</v>
      </c>
      <c r="IO423" s="473">
        <v>0</v>
      </c>
      <c r="IP423" s="473">
        <v>0</v>
      </c>
      <c r="IQ423" s="473">
        <v>0</v>
      </c>
      <c r="IR423" s="473">
        <v>0</v>
      </c>
      <c r="IS423" s="473">
        <v>0</v>
      </c>
      <c r="IT423" s="473">
        <v>0</v>
      </c>
      <c r="IU423" s="473">
        <v>0</v>
      </c>
      <c r="IV423" s="473">
        <v>0</v>
      </c>
      <c r="IW423" s="473">
        <v>0</v>
      </c>
      <c r="IX423" s="473">
        <v>0</v>
      </c>
      <c r="IY423" s="473">
        <v>0</v>
      </c>
      <c r="IZ423" s="473">
        <v>0</v>
      </c>
      <c r="JA423" s="473">
        <v>0</v>
      </c>
      <c r="JB423" s="473">
        <v>0</v>
      </c>
      <c r="JC423" s="473">
        <v>0</v>
      </c>
      <c r="JD423" s="473">
        <v>0</v>
      </c>
      <c r="JE423" s="473">
        <v>0</v>
      </c>
      <c r="JF423" s="473">
        <v>0</v>
      </c>
      <c r="JG423" s="473">
        <v>0</v>
      </c>
      <c r="JH423" s="473">
        <v>0</v>
      </c>
      <c r="JI423" s="467" t="s">
        <v>1416</v>
      </c>
      <c r="JJ423" s="467" t="s">
        <v>1416</v>
      </c>
      <c r="JK423" s="395"/>
      <c r="JL423" s="395"/>
      <c r="JM423" s="395"/>
      <c r="JN423" s="395"/>
      <c r="JO423" s="395"/>
      <c r="JP423" s="395"/>
      <c r="JQ423" s="395"/>
      <c r="JR423" s="395"/>
      <c r="JS423" s="395"/>
      <c r="JT423" s="395"/>
      <c r="JU423" s="395"/>
      <c r="JV423" s="395"/>
      <c r="JW423" s="395"/>
      <c r="JX423" s="395"/>
      <c r="JY423" s="395"/>
      <c r="JZ423" s="395"/>
      <c r="KA423" s="395"/>
      <c r="KB423" s="395"/>
      <c r="KC423" s="395"/>
      <c r="KD423" s="395"/>
      <c r="KE423" s="395"/>
      <c r="KF423" s="395"/>
      <c r="KG423" s="395"/>
      <c r="KH423" s="395"/>
      <c r="KI423" s="395"/>
      <c r="KJ423" s="395"/>
      <c r="KK423" s="395"/>
      <c r="KL423" s="395"/>
      <c r="KM423" s="395"/>
      <c r="KN423" s="395"/>
      <c r="KO423" s="395"/>
      <c r="KP423" s="395"/>
      <c r="KQ423" s="395"/>
      <c r="KR423" s="395"/>
      <c r="KS423" s="395"/>
      <c r="KT423" s="395"/>
      <c r="KU423" s="395"/>
      <c r="KV423" s="395"/>
      <c r="KW423" s="395"/>
      <c r="KX423" s="395"/>
      <c r="KY423" s="395"/>
      <c r="KZ423" s="395"/>
      <c r="LA423" s="395"/>
      <c r="LB423" s="395"/>
      <c r="LC423" s="395"/>
      <c r="LD423" s="395"/>
      <c r="LE423" s="395"/>
      <c r="LF423" s="395"/>
      <c r="LG423" s="395"/>
      <c r="LH423" s="395"/>
      <c r="LI423" s="395"/>
      <c r="LJ423" s="395"/>
      <c r="LK423" s="395"/>
      <c r="LL423" s="395"/>
      <c r="LM423" s="395"/>
      <c r="LN423" s="395"/>
      <c r="LO423" s="395"/>
      <c r="LP423" s="395"/>
      <c r="LQ423" s="395"/>
      <c r="LR423" s="395"/>
      <c r="LS423" s="395"/>
      <c r="LT423" s="395"/>
      <c r="LU423" s="395"/>
      <c r="LV423" s="395"/>
      <c r="LW423" s="395"/>
      <c r="LX423" s="395"/>
      <c r="LY423" s="395"/>
      <c r="LZ423" s="395"/>
      <c r="MA423" s="395"/>
      <c r="MB423" s="395"/>
      <c r="MC423" s="395"/>
      <c r="MD423" s="395"/>
      <c r="ME423" s="395"/>
      <c r="MF423" s="395"/>
      <c r="MG423" s="395"/>
      <c r="MH423" s="395"/>
      <c r="MI423" s="395"/>
      <c r="MJ423" s="395"/>
      <c r="MK423" s="395"/>
      <c r="ML423" s="395"/>
      <c r="MM423" s="395"/>
      <c r="MN423" s="395"/>
      <c r="MO423" s="395"/>
      <c r="MP423" s="395"/>
      <c r="MQ423" s="395"/>
      <c r="MR423" s="395"/>
      <c r="MS423" s="395"/>
      <c r="MT423" s="395"/>
      <c r="MU423" s="395"/>
      <c r="MV423" s="395"/>
      <c r="MW423" s="395"/>
      <c r="MX423" s="395"/>
      <c r="MY423" s="395"/>
      <c r="MZ423" s="395"/>
      <c r="NA423" s="395"/>
      <c r="NB423" s="395"/>
      <c r="NC423" s="395"/>
      <c r="ND423" s="395"/>
      <c r="NE423" s="395"/>
      <c r="NF423" s="395"/>
      <c r="NG423" s="489"/>
      <c r="NH423" s="475">
        <v>2.9792909686183688</v>
      </c>
      <c r="NI423" s="475">
        <v>24.793659440842063</v>
      </c>
      <c r="NJ423" s="475">
        <v>3.1635404102603455</v>
      </c>
      <c r="NK423" s="475">
        <v>4637.074943999999</v>
      </c>
      <c r="NL423" s="475">
        <v>18.781557981590527</v>
      </c>
      <c r="NM423" s="475">
        <v>0.19289000000000001</v>
      </c>
      <c r="NN423" s="475">
        <v>0.554558</v>
      </c>
      <c r="NO423" s="475">
        <v>5.6259000000000003E-2</v>
      </c>
      <c r="NP423" s="475">
        <v>3.540023099929053E-2</v>
      </c>
      <c r="NQ423" s="475">
        <v>0.46261772043245269</v>
      </c>
      <c r="NR423" s="475">
        <v>1.5733555914170281</v>
      </c>
      <c r="NS423" s="475">
        <v>0</v>
      </c>
      <c r="NT423" s="475">
        <v>14.13006243244007</v>
      </c>
      <c r="NU423" s="475">
        <v>0.53951153830965559</v>
      </c>
      <c r="NV423" s="475">
        <v>0</v>
      </c>
      <c r="NW423" s="475">
        <v>0.34148377474783148</v>
      </c>
      <c r="NX423" s="475">
        <v>0</v>
      </c>
      <c r="NY423" s="475">
        <v>0</v>
      </c>
      <c r="NZ423" s="475">
        <v>0.86001946224491344</v>
      </c>
      <c r="OA423" s="475">
        <v>2.034000056165192E-2</v>
      </c>
      <c r="OB423" s="475">
        <v>0.25</v>
      </c>
      <c r="OC423" s="475">
        <v>1.0278575802912395</v>
      </c>
      <c r="OD423" s="475">
        <v>1.1969300395905755E-13</v>
      </c>
      <c r="OE423" s="475">
        <v>1.0405861489151057E-12</v>
      </c>
      <c r="OF423" s="475">
        <v>0.1099999964237213</v>
      </c>
      <c r="OG423" s="475">
        <v>6.6888079047203078E-2</v>
      </c>
      <c r="OH423" s="475">
        <v>0.32070748642639418</v>
      </c>
      <c r="OI423" s="475">
        <v>0.11</v>
      </c>
      <c r="OJ423" s="475">
        <v>4.41E-2</v>
      </c>
      <c r="OK423" s="475">
        <v>5.6152500000000008E-2</v>
      </c>
      <c r="OL423" s="475">
        <v>0.64193657470284282</v>
      </c>
      <c r="OM423" s="475" t="s">
        <v>1395</v>
      </c>
      <c r="ON423" s="475">
        <v>1</v>
      </c>
      <c r="OO423" s="475">
        <v>412</v>
      </c>
      <c r="OP423" s="490"/>
      <c r="OQ423" s="491" t="s">
        <v>1395</v>
      </c>
      <c r="OR423" s="478" t="s">
        <v>1395</v>
      </c>
      <c r="OS423" s="479">
        <v>842284</v>
      </c>
      <c r="OT423" s="479">
        <v>2044</v>
      </c>
      <c r="OU423" s="479" t="s">
        <v>1395</v>
      </c>
      <c r="OV423" s="479" t="s">
        <v>1395</v>
      </c>
      <c r="OW423" s="479">
        <v>0</v>
      </c>
      <c r="OX423" s="479">
        <v>1</v>
      </c>
      <c r="OY423" s="480">
        <v>1</v>
      </c>
      <c r="OZ423" s="480">
        <v>0.63176632809673661</v>
      </c>
      <c r="PA423" s="481"/>
      <c r="PB423" s="482">
        <v>2.9792909686183688</v>
      </c>
      <c r="PC423" s="483"/>
      <c r="PD423" s="478">
        <v>296.65912822070118</v>
      </c>
      <c r="PE423" s="479">
        <v>3.840944271677265E-10</v>
      </c>
      <c r="PF423" s="479">
        <v>379.39614026534355</v>
      </c>
      <c r="PG423" s="480">
        <v>2.9792909686183688</v>
      </c>
      <c r="PH423" s="483"/>
      <c r="PI423" s="478">
        <v>2.9792909686183688</v>
      </c>
      <c r="PJ423" s="479">
        <v>212950</v>
      </c>
      <c r="PK423" s="479">
        <v>575</v>
      </c>
      <c r="PL423" s="479">
        <v>6.8797015839973774E-2</v>
      </c>
      <c r="PM423" s="484">
        <v>36</v>
      </c>
      <c r="PN423" s="479">
        <v>2340</v>
      </c>
      <c r="PO423" s="485">
        <v>2041</v>
      </c>
      <c r="PP423" s="479">
        <v>33</v>
      </c>
      <c r="PQ423" s="479">
        <v>0</v>
      </c>
      <c r="PR423" s="486" t="s">
        <v>2447</v>
      </c>
      <c r="PS423" s="486" t="s">
        <v>1595</v>
      </c>
      <c r="PT423" s="479">
        <v>1</v>
      </c>
      <c r="PU423" s="487" t="s">
        <v>2446</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row>
    <row r="424" spans="1:457" x14ac:dyDescent="0.35">
      <c r="A424" s="459" t="s">
        <v>2448</v>
      </c>
      <c r="B424" s="460">
        <v>3.0480879844583426</v>
      </c>
      <c r="C424" s="488">
        <f>NPV(About!A$94,'H2 Data'!AE$2:BH$2)/30*AB424+B424</f>
        <v>4.3681920420869425</v>
      </c>
      <c r="D424" s="462" t="s">
        <v>1592</v>
      </c>
      <c r="E424" s="463" t="s">
        <v>2448</v>
      </c>
      <c r="F424" s="463" t="s">
        <v>1391</v>
      </c>
      <c r="G424" s="463" t="s">
        <v>1593</v>
      </c>
      <c r="H424" s="463" t="s">
        <v>2406</v>
      </c>
      <c r="I424" s="463" t="s">
        <v>1595</v>
      </c>
      <c r="J424" s="464">
        <v>2045</v>
      </c>
      <c r="K424" s="465">
        <v>575</v>
      </c>
      <c r="L424" s="466">
        <v>0.95</v>
      </c>
      <c r="M424" s="466">
        <v>2.3300000000000001E-2</v>
      </c>
      <c r="N424" s="466">
        <v>0.25</v>
      </c>
      <c r="O424" s="471">
        <v>0.11</v>
      </c>
      <c r="P424" s="465">
        <v>1</v>
      </c>
      <c r="Q424" s="465">
        <v>2</v>
      </c>
      <c r="R424" s="465">
        <v>30</v>
      </c>
      <c r="S424" s="467" t="s">
        <v>1395</v>
      </c>
      <c r="T424" s="468">
        <v>57402</v>
      </c>
      <c r="U424" s="468">
        <v>565814.99999999988</v>
      </c>
      <c r="V424" s="468">
        <v>196804.99999999997</v>
      </c>
      <c r="W424" s="468">
        <v>39359.999999999993</v>
      </c>
      <c r="X424" s="465">
        <v>0</v>
      </c>
      <c r="Y424" s="469" t="s">
        <v>2407</v>
      </c>
      <c r="Z424" s="470">
        <v>18.559999999999999</v>
      </c>
      <c r="AA424" s="469" t="s">
        <v>1397</v>
      </c>
      <c r="AB424" s="465">
        <v>8.9999999999999993E-3</v>
      </c>
      <c r="AC424" s="466">
        <v>0.7</v>
      </c>
      <c r="AD424" s="466">
        <v>0.7</v>
      </c>
      <c r="AE424" s="466">
        <v>0.7</v>
      </c>
      <c r="AF424" s="467" t="s">
        <v>1398</v>
      </c>
      <c r="AG424" s="465">
        <v>441</v>
      </c>
      <c r="AH424" s="465">
        <v>441</v>
      </c>
      <c r="AI424" s="465">
        <v>441</v>
      </c>
      <c r="AJ424" s="465">
        <v>30</v>
      </c>
      <c r="AK424" s="469" t="s">
        <v>1399</v>
      </c>
      <c r="AL424" s="466">
        <v>1</v>
      </c>
      <c r="AM424" s="466">
        <v>0</v>
      </c>
      <c r="AN424" s="469" t="s">
        <v>1400</v>
      </c>
      <c r="AO424" s="466"/>
      <c r="AP424" s="466"/>
      <c r="AQ424" s="466"/>
      <c r="AR424" s="466"/>
      <c r="AS424" s="466"/>
      <c r="AT424" s="466"/>
      <c r="AU424" s="466"/>
      <c r="AV424" s="466"/>
      <c r="AW424" s="466"/>
      <c r="AX424" s="466"/>
      <c r="AY424" s="466"/>
      <c r="AZ424" s="466"/>
      <c r="BA424" s="466"/>
      <c r="BB424" s="466"/>
      <c r="BC424" s="466"/>
      <c r="BD424" s="466"/>
      <c r="BE424" s="466"/>
      <c r="BF424" s="466"/>
      <c r="BG424" s="466"/>
      <c r="BH424" s="466"/>
      <c r="BI424" s="466"/>
      <c r="BJ424" s="466"/>
      <c r="BK424" s="466"/>
      <c r="BL424" s="466"/>
      <c r="BM424" s="466"/>
      <c r="BN424" s="466"/>
      <c r="BO424" s="466"/>
      <c r="BP424" s="466"/>
      <c r="BQ424" s="466"/>
      <c r="BR424" s="466"/>
      <c r="BS424" s="466"/>
      <c r="BT424" s="466"/>
      <c r="BU424" s="466"/>
      <c r="BV424" s="466"/>
      <c r="BW424" s="466"/>
      <c r="BX424" s="466"/>
      <c r="BY424" s="466"/>
      <c r="BZ424" s="466"/>
      <c r="CA424" s="466"/>
      <c r="CB424" s="466"/>
      <c r="CC424" s="466"/>
      <c r="CD424" s="466"/>
      <c r="CE424" s="466"/>
      <c r="CF424" s="466"/>
      <c r="CG424" s="466"/>
      <c r="CH424" s="466"/>
      <c r="CI424" s="466"/>
      <c r="CJ424" s="466"/>
      <c r="CK424" s="466"/>
      <c r="CL424" s="466"/>
      <c r="CM424" s="466"/>
      <c r="CN424" s="466"/>
      <c r="CO424" s="466"/>
      <c r="CP424" s="466"/>
      <c r="CQ424" s="466"/>
      <c r="CR424" s="466"/>
      <c r="CS424" s="466"/>
      <c r="CT424" s="466"/>
      <c r="CU424" s="466"/>
      <c r="CV424" s="466"/>
      <c r="CW424" s="466"/>
      <c r="CX424" s="466"/>
      <c r="CY424" s="466"/>
      <c r="CZ424" s="466"/>
      <c r="DA424" s="466"/>
      <c r="DB424" s="466"/>
      <c r="DC424" s="466"/>
      <c r="DD424" s="466"/>
      <c r="DE424" s="466"/>
      <c r="DF424" s="466"/>
      <c r="DG424" s="466"/>
      <c r="DH424" s="466"/>
      <c r="DI424" s="466"/>
      <c r="DJ424" s="466"/>
      <c r="DK424" s="466"/>
      <c r="DL424" s="466"/>
      <c r="DM424" s="466"/>
      <c r="DN424" s="466"/>
      <c r="DO424" s="466"/>
      <c r="DP424" s="466"/>
      <c r="DQ424" s="466"/>
      <c r="DR424" s="466"/>
      <c r="DS424" s="466"/>
      <c r="DT424" s="466"/>
      <c r="DU424" s="466"/>
      <c r="DV424" s="466"/>
      <c r="DW424" s="471"/>
      <c r="DX424" s="466"/>
      <c r="DY424" s="466"/>
      <c r="DZ424" s="466"/>
      <c r="EA424" s="466"/>
      <c r="EB424" s="466"/>
      <c r="EC424" s="466"/>
      <c r="ED424" s="466"/>
      <c r="EE424" s="466"/>
      <c r="EF424" s="466"/>
      <c r="EG424" s="466"/>
      <c r="EH424" s="466"/>
      <c r="EI424" s="466"/>
      <c r="EJ424" s="466"/>
      <c r="EK424" s="465"/>
      <c r="EL424" s="465"/>
      <c r="EM424" s="465"/>
      <c r="EN424" s="465"/>
      <c r="EO424" s="466"/>
      <c r="EP424" s="466"/>
      <c r="EQ424" s="466"/>
      <c r="ER424" s="465"/>
      <c r="ES424" s="465"/>
      <c r="ET424" s="465"/>
      <c r="EU424" s="465"/>
      <c r="EV424" s="465"/>
      <c r="EW424" s="467"/>
      <c r="EX424" s="467" t="s">
        <v>1401</v>
      </c>
      <c r="EY424" s="467">
        <v>0</v>
      </c>
      <c r="EZ424" s="467">
        <v>0</v>
      </c>
      <c r="FA424" s="467">
        <v>0</v>
      </c>
      <c r="FB424" s="469" t="s">
        <v>1402</v>
      </c>
      <c r="FC424" s="467">
        <v>62.117280000000001</v>
      </c>
      <c r="FD424" s="469" t="s">
        <v>2408</v>
      </c>
      <c r="FE424" s="467">
        <v>1589.991</v>
      </c>
      <c r="FF424" s="469" t="s">
        <v>1404</v>
      </c>
      <c r="FG424" s="467">
        <v>0</v>
      </c>
      <c r="FH424" s="469" t="s">
        <v>1405</v>
      </c>
      <c r="FI424" s="467">
        <v>0</v>
      </c>
      <c r="FJ424" s="469" t="s">
        <v>1405</v>
      </c>
      <c r="FK424" s="467">
        <v>0</v>
      </c>
      <c r="FL424" s="472">
        <v>0</v>
      </c>
      <c r="FM424" s="473">
        <v>0</v>
      </c>
      <c r="FN424" s="473">
        <v>0</v>
      </c>
      <c r="FO424" s="473">
        <v>0</v>
      </c>
      <c r="FP424" s="473">
        <v>0</v>
      </c>
      <c r="FQ424" s="473">
        <v>0</v>
      </c>
      <c r="FR424" s="473">
        <v>0</v>
      </c>
      <c r="FS424" s="473">
        <v>0</v>
      </c>
      <c r="FT424" s="473">
        <v>0</v>
      </c>
      <c r="FU424" s="473">
        <v>0</v>
      </c>
      <c r="FV424" s="473">
        <v>0</v>
      </c>
      <c r="FW424" s="473">
        <v>0</v>
      </c>
      <c r="FX424" s="473">
        <v>0</v>
      </c>
      <c r="FY424" s="473">
        <v>0</v>
      </c>
      <c r="FZ424" s="473">
        <v>0</v>
      </c>
      <c r="GA424" s="473">
        <v>0</v>
      </c>
      <c r="GB424" s="473">
        <v>0</v>
      </c>
      <c r="GC424" s="473">
        <v>0</v>
      </c>
      <c r="GD424" s="473">
        <v>0</v>
      </c>
      <c r="GE424" s="473">
        <v>0</v>
      </c>
      <c r="GF424" s="473">
        <v>0</v>
      </c>
      <c r="GG424" s="473">
        <v>0</v>
      </c>
      <c r="GH424" s="473">
        <v>0</v>
      </c>
      <c r="GI424" s="473">
        <v>0</v>
      </c>
      <c r="GJ424" s="473">
        <v>0</v>
      </c>
      <c r="GK424" s="473">
        <v>0</v>
      </c>
      <c r="GL424" s="473">
        <v>0</v>
      </c>
      <c r="GM424" s="473">
        <v>0</v>
      </c>
      <c r="GN424" s="473">
        <v>0</v>
      </c>
      <c r="GO424" s="473">
        <v>0</v>
      </c>
      <c r="GP424" s="473">
        <v>0</v>
      </c>
      <c r="GQ424" s="473">
        <v>0</v>
      </c>
      <c r="GR424" s="473">
        <v>0</v>
      </c>
      <c r="GS424" s="473">
        <v>0</v>
      </c>
      <c r="GT424" s="473">
        <v>0</v>
      </c>
      <c r="GU424" s="473">
        <v>0</v>
      </c>
      <c r="GV424" s="473">
        <v>0</v>
      </c>
      <c r="GW424" s="473">
        <v>0</v>
      </c>
      <c r="GX424" s="473">
        <v>0</v>
      </c>
      <c r="GY424" s="473">
        <v>0</v>
      </c>
      <c r="GZ424" s="473">
        <v>0</v>
      </c>
      <c r="HA424" s="473">
        <v>0</v>
      </c>
      <c r="HB424" s="473">
        <v>0</v>
      </c>
      <c r="HC424" s="473">
        <v>0</v>
      </c>
      <c r="HD424" s="473">
        <v>0</v>
      </c>
      <c r="HE424" s="473">
        <v>0</v>
      </c>
      <c r="HF424" s="473">
        <v>0</v>
      </c>
      <c r="HG424" s="473">
        <v>0</v>
      </c>
      <c r="HH424" s="473">
        <v>0</v>
      </c>
      <c r="HI424" s="473">
        <v>0</v>
      </c>
      <c r="HJ424" s="473">
        <v>0</v>
      </c>
      <c r="HK424" s="473">
        <v>0</v>
      </c>
      <c r="HL424" s="473">
        <v>0</v>
      </c>
      <c r="HM424" s="473">
        <v>0</v>
      </c>
      <c r="HN424" s="473">
        <v>0</v>
      </c>
      <c r="HO424" s="473">
        <v>0</v>
      </c>
      <c r="HP424" s="473">
        <v>0</v>
      </c>
      <c r="HQ424" s="473">
        <v>0</v>
      </c>
      <c r="HR424" s="473">
        <v>0</v>
      </c>
      <c r="HS424" s="473">
        <v>0</v>
      </c>
      <c r="HT424" s="473">
        <v>0</v>
      </c>
      <c r="HU424" s="473">
        <v>0</v>
      </c>
      <c r="HV424" s="473">
        <v>0</v>
      </c>
      <c r="HW424" s="473">
        <v>0</v>
      </c>
      <c r="HX424" s="473">
        <v>0</v>
      </c>
      <c r="HY424" s="473">
        <v>0</v>
      </c>
      <c r="HZ424" s="473">
        <v>0</v>
      </c>
      <c r="IA424" s="473">
        <v>0</v>
      </c>
      <c r="IB424" s="473">
        <v>0</v>
      </c>
      <c r="IC424" s="473">
        <v>0</v>
      </c>
      <c r="ID424" s="473">
        <v>0</v>
      </c>
      <c r="IE424" s="473">
        <v>0</v>
      </c>
      <c r="IF424" s="473">
        <v>0</v>
      </c>
      <c r="IG424" s="473">
        <v>0</v>
      </c>
      <c r="IH424" s="473">
        <v>0</v>
      </c>
      <c r="II424" s="473">
        <v>0</v>
      </c>
      <c r="IJ424" s="473">
        <v>0</v>
      </c>
      <c r="IK424" s="473">
        <v>0</v>
      </c>
      <c r="IL424" s="473">
        <v>0</v>
      </c>
      <c r="IM424" s="473">
        <v>0</v>
      </c>
      <c r="IN424" s="473">
        <v>0</v>
      </c>
      <c r="IO424" s="473">
        <v>0</v>
      </c>
      <c r="IP424" s="473">
        <v>0</v>
      </c>
      <c r="IQ424" s="473">
        <v>0</v>
      </c>
      <c r="IR424" s="473">
        <v>0</v>
      </c>
      <c r="IS424" s="473">
        <v>0</v>
      </c>
      <c r="IT424" s="473">
        <v>0</v>
      </c>
      <c r="IU424" s="473">
        <v>0</v>
      </c>
      <c r="IV424" s="473">
        <v>0</v>
      </c>
      <c r="IW424" s="473">
        <v>0</v>
      </c>
      <c r="IX424" s="473">
        <v>0</v>
      </c>
      <c r="IY424" s="473">
        <v>0</v>
      </c>
      <c r="IZ424" s="473">
        <v>0</v>
      </c>
      <c r="JA424" s="473">
        <v>0</v>
      </c>
      <c r="JB424" s="473">
        <v>0</v>
      </c>
      <c r="JC424" s="473">
        <v>0</v>
      </c>
      <c r="JD424" s="473">
        <v>0</v>
      </c>
      <c r="JE424" s="473">
        <v>0</v>
      </c>
      <c r="JF424" s="473">
        <v>0</v>
      </c>
      <c r="JG424" s="473">
        <v>0</v>
      </c>
      <c r="JH424" s="473">
        <v>0</v>
      </c>
      <c r="JI424" s="467" t="s">
        <v>1416</v>
      </c>
      <c r="JJ424" s="467" t="s">
        <v>1416</v>
      </c>
      <c r="JK424" s="395"/>
      <c r="JL424" s="395"/>
      <c r="JM424" s="395"/>
      <c r="JN424" s="395"/>
      <c r="JO424" s="395"/>
      <c r="JP424" s="395"/>
      <c r="JQ424" s="395"/>
      <c r="JR424" s="395"/>
      <c r="JS424" s="395"/>
      <c r="JT424" s="395"/>
      <c r="JU424" s="395"/>
      <c r="JV424" s="395"/>
      <c r="JW424" s="395"/>
      <c r="JX424" s="395"/>
      <c r="JY424" s="395"/>
      <c r="JZ424" s="395"/>
      <c r="KA424" s="395"/>
      <c r="KB424" s="395"/>
      <c r="KC424" s="395"/>
      <c r="KD424" s="395"/>
      <c r="KE424" s="395"/>
      <c r="KF424" s="395"/>
      <c r="KG424" s="395"/>
      <c r="KH424" s="395"/>
      <c r="KI424" s="395"/>
      <c r="KJ424" s="395"/>
      <c r="KK424" s="395"/>
      <c r="KL424" s="395"/>
      <c r="KM424" s="395"/>
      <c r="KN424" s="395"/>
      <c r="KO424" s="395"/>
      <c r="KP424" s="395"/>
      <c r="KQ424" s="395"/>
      <c r="KR424" s="395"/>
      <c r="KS424" s="395"/>
      <c r="KT424" s="395"/>
      <c r="KU424" s="395"/>
      <c r="KV424" s="395"/>
      <c r="KW424" s="395"/>
      <c r="KX424" s="395"/>
      <c r="KY424" s="395"/>
      <c r="KZ424" s="395"/>
      <c r="LA424" s="395"/>
      <c r="LB424" s="395"/>
      <c r="LC424" s="395"/>
      <c r="LD424" s="395"/>
      <c r="LE424" s="395"/>
      <c r="LF424" s="395"/>
      <c r="LG424" s="395"/>
      <c r="LH424" s="395"/>
      <c r="LI424" s="395"/>
      <c r="LJ424" s="395"/>
      <c r="LK424" s="395"/>
      <c r="LL424" s="395"/>
      <c r="LM424" s="395"/>
      <c r="LN424" s="395"/>
      <c r="LO424" s="395"/>
      <c r="LP424" s="395"/>
      <c r="LQ424" s="395"/>
      <c r="LR424" s="395"/>
      <c r="LS424" s="395"/>
      <c r="LT424" s="395"/>
      <c r="LU424" s="395"/>
      <c r="LV424" s="395"/>
      <c r="LW424" s="395"/>
      <c r="LX424" s="395"/>
      <c r="LY424" s="395"/>
      <c r="LZ424" s="395"/>
      <c r="MA424" s="395"/>
      <c r="MB424" s="395"/>
      <c r="MC424" s="395"/>
      <c r="MD424" s="395"/>
      <c r="ME424" s="395"/>
      <c r="MF424" s="395"/>
      <c r="MG424" s="395"/>
      <c r="MH424" s="395"/>
      <c r="MI424" s="395"/>
      <c r="MJ424" s="395"/>
      <c r="MK424" s="395"/>
      <c r="ML424" s="395"/>
      <c r="MM424" s="395"/>
      <c r="MN424" s="395"/>
      <c r="MO424" s="395"/>
      <c r="MP424" s="395"/>
      <c r="MQ424" s="395"/>
      <c r="MR424" s="395"/>
      <c r="MS424" s="395"/>
      <c r="MT424" s="395"/>
      <c r="MU424" s="395"/>
      <c r="MV424" s="395"/>
      <c r="MW424" s="395"/>
      <c r="MX424" s="395"/>
      <c r="MY424" s="395"/>
      <c r="MZ424" s="395"/>
      <c r="NA424" s="395"/>
      <c r="NB424" s="395"/>
      <c r="NC424" s="395"/>
      <c r="ND424" s="395"/>
      <c r="NE424" s="395"/>
      <c r="NF424" s="395"/>
      <c r="NG424" s="489"/>
      <c r="NH424" s="475">
        <v>3.0480879844583426</v>
      </c>
      <c r="NI424" s="475">
        <v>25.366188206662326</v>
      </c>
      <c r="NJ424" s="475">
        <v>3.2318808103265027</v>
      </c>
      <c r="NK424" s="475">
        <v>4636.6517759999997</v>
      </c>
      <c r="NL424" s="475">
        <v>19.213715302681926</v>
      </c>
      <c r="NM424" s="475">
        <v>0.19680499999999998</v>
      </c>
      <c r="NN424" s="475">
        <v>0.56581499999999985</v>
      </c>
      <c r="NO424" s="475">
        <v>5.7402000000000002E-2</v>
      </c>
      <c r="NP424" s="475">
        <v>3.6118898989687481E-2</v>
      </c>
      <c r="NQ424" s="475">
        <v>0.4720087150472258</v>
      </c>
      <c r="NR424" s="475">
        <v>1.6052900922229638</v>
      </c>
      <c r="NS424" s="475">
        <v>0</v>
      </c>
      <c r="NT424" s="475">
        <v>14.434683666851422</v>
      </c>
      <c r="NU424" s="475">
        <v>0.55042223216927633</v>
      </c>
      <c r="NV424" s="475">
        <v>0</v>
      </c>
      <c r="NW424" s="475">
        <v>0.35670539909776017</v>
      </c>
      <c r="NX424" s="475">
        <v>0</v>
      </c>
      <c r="NY424" s="475">
        <v>0</v>
      </c>
      <c r="NZ424" s="475">
        <v>0.90234539931390534</v>
      </c>
      <c r="OA424" s="475">
        <v>2.0340000312662421E-2</v>
      </c>
      <c r="OB424" s="475">
        <v>0.25</v>
      </c>
      <c r="OC424" s="475">
        <v>1.0554132889936398</v>
      </c>
      <c r="OD424" s="475">
        <v>1.1075672917768996E-13</v>
      </c>
      <c r="OE424" s="475">
        <v>9.6289602958639963E-13</v>
      </c>
      <c r="OF424" s="475">
        <v>0.1099999964237213</v>
      </c>
      <c r="OG424" s="475">
        <v>6.7289862036705006E-2</v>
      </c>
      <c r="OH424" s="475">
        <v>0.32546663224841293</v>
      </c>
      <c r="OI424" s="475">
        <v>0.11</v>
      </c>
      <c r="OJ424" s="475">
        <v>4.41E-2</v>
      </c>
      <c r="OK424" s="475">
        <v>5.6152500000000008E-2</v>
      </c>
      <c r="OL424" s="475">
        <v>0.62913987544367544</v>
      </c>
      <c r="OM424" s="475" t="s">
        <v>1395</v>
      </c>
      <c r="ON424" s="475">
        <v>1</v>
      </c>
      <c r="OO424" s="475">
        <v>413</v>
      </c>
      <c r="OP424" s="490"/>
      <c r="OQ424" s="491" t="s">
        <v>1395</v>
      </c>
      <c r="OR424" s="478" t="s">
        <v>1395</v>
      </c>
      <c r="OS424" s="479">
        <v>859381.99999999988</v>
      </c>
      <c r="OT424" s="479">
        <v>2045</v>
      </c>
      <c r="OU424" s="479" t="s">
        <v>1395</v>
      </c>
      <c r="OV424" s="479" t="s">
        <v>1395</v>
      </c>
      <c r="OW424" s="479">
        <v>0</v>
      </c>
      <c r="OX424" s="479">
        <v>1</v>
      </c>
      <c r="OY424" s="480">
        <v>1</v>
      </c>
      <c r="OZ424" s="480">
        <v>0.6191723603318785</v>
      </c>
      <c r="PA424" s="481"/>
      <c r="PB424" s="482">
        <v>3.0480879844583426</v>
      </c>
      <c r="PC424" s="483"/>
      <c r="PD424" s="478">
        <v>296.64740989111726</v>
      </c>
      <c r="PE424" s="479">
        <v>3.483328656685383E-10</v>
      </c>
      <c r="PF424" s="479">
        <v>381.80148647795858</v>
      </c>
      <c r="PG424" s="480">
        <v>3.0480879844583426</v>
      </c>
      <c r="PH424" s="483"/>
      <c r="PI424" s="478">
        <v>3.0480879844583426</v>
      </c>
      <c r="PJ424" s="479">
        <v>213525</v>
      </c>
      <c r="PK424" s="479">
        <v>575</v>
      </c>
      <c r="PL424" s="479">
        <v>6.9083222119188381E-2</v>
      </c>
      <c r="PM424" s="484">
        <v>36</v>
      </c>
      <c r="PN424" s="479">
        <v>2304</v>
      </c>
      <c r="PO424" s="485">
        <v>2042</v>
      </c>
      <c r="PP424" s="479">
        <v>33</v>
      </c>
      <c r="PQ424" s="479">
        <v>0</v>
      </c>
      <c r="PR424" s="486" t="s">
        <v>2449</v>
      </c>
      <c r="PS424" s="486" t="s">
        <v>1595</v>
      </c>
      <c r="PT424" s="479">
        <v>1</v>
      </c>
      <c r="PU424" s="487" t="s">
        <v>2448</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row>
    <row r="425" spans="1:457" x14ac:dyDescent="0.35">
      <c r="A425" s="459" t="s">
        <v>2450</v>
      </c>
      <c r="B425" s="460">
        <v>3.117171206577531</v>
      </c>
      <c r="C425" s="488">
        <f>NPV(About!A$94,'H2 Data'!AE$2:BH$2)/30*AB425+B425</f>
        <v>4.4372752642061304</v>
      </c>
      <c r="D425" s="462" t="s">
        <v>1592</v>
      </c>
      <c r="E425" s="463" t="s">
        <v>2450</v>
      </c>
      <c r="F425" s="463" t="s">
        <v>1391</v>
      </c>
      <c r="G425" s="463" t="s">
        <v>1593</v>
      </c>
      <c r="H425" s="463" t="s">
        <v>2406</v>
      </c>
      <c r="I425" s="463" t="s">
        <v>1595</v>
      </c>
      <c r="J425" s="464">
        <v>2046</v>
      </c>
      <c r="K425" s="465">
        <v>575</v>
      </c>
      <c r="L425" s="466">
        <v>0.95</v>
      </c>
      <c r="M425" s="466">
        <v>2.3300000000000001E-2</v>
      </c>
      <c r="N425" s="466">
        <v>0.25</v>
      </c>
      <c r="O425" s="471">
        <v>0.11</v>
      </c>
      <c r="P425" s="465">
        <v>1</v>
      </c>
      <c r="Q425" s="465">
        <v>2</v>
      </c>
      <c r="R425" s="465">
        <v>30</v>
      </c>
      <c r="S425" s="467" t="s">
        <v>1395</v>
      </c>
      <c r="T425" s="468">
        <v>58567</v>
      </c>
      <c r="U425" s="468">
        <v>577301</v>
      </c>
      <c r="V425" s="468">
        <v>200801</v>
      </c>
      <c r="W425" s="468">
        <v>40159</v>
      </c>
      <c r="X425" s="465">
        <v>0</v>
      </c>
      <c r="Y425" s="469" t="s">
        <v>2407</v>
      </c>
      <c r="Z425" s="470">
        <v>18.559999999999999</v>
      </c>
      <c r="AA425" s="469" t="s">
        <v>1397</v>
      </c>
      <c r="AB425" s="465">
        <v>8.9999999999999993E-3</v>
      </c>
      <c r="AC425" s="466">
        <v>0.7</v>
      </c>
      <c r="AD425" s="466">
        <v>0.7</v>
      </c>
      <c r="AE425" s="466">
        <v>0.7</v>
      </c>
      <c r="AF425" s="467" t="s">
        <v>1398</v>
      </c>
      <c r="AG425" s="465">
        <v>441</v>
      </c>
      <c r="AH425" s="465">
        <v>441</v>
      </c>
      <c r="AI425" s="465">
        <v>441</v>
      </c>
      <c r="AJ425" s="465">
        <v>30</v>
      </c>
      <c r="AK425" s="469" t="s">
        <v>1399</v>
      </c>
      <c r="AL425" s="466">
        <v>1</v>
      </c>
      <c r="AM425" s="466">
        <v>0</v>
      </c>
      <c r="AN425" s="469" t="s">
        <v>1400</v>
      </c>
      <c r="AO425" s="466"/>
      <c r="AP425" s="466"/>
      <c r="AQ425" s="466"/>
      <c r="AR425" s="466"/>
      <c r="AS425" s="466"/>
      <c r="AT425" s="466"/>
      <c r="AU425" s="466"/>
      <c r="AV425" s="466"/>
      <c r="AW425" s="466"/>
      <c r="AX425" s="466"/>
      <c r="AY425" s="466"/>
      <c r="AZ425" s="466"/>
      <c r="BA425" s="466"/>
      <c r="BB425" s="466"/>
      <c r="BC425" s="466"/>
      <c r="BD425" s="466"/>
      <c r="BE425" s="466"/>
      <c r="BF425" s="466"/>
      <c r="BG425" s="466"/>
      <c r="BH425" s="466"/>
      <c r="BI425" s="466"/>
      <c r="BJ425" s="466"/>
      <c r="BK425" s="466"/>
      <c r="BL425" s="466"/>
      <c r="BM425" s="466"/>
      <c r="BN425" s="466"/>
      <c r="BO425" s="466"/>
      <c r="BP425" s="466"/>
      <c r="BQ425" s="466"/>
      <c r="BR425" s="466"/>
      <c r="BS425" s="466"/>
      <c r="BT425" s="466"/>
      <c r="BU425" s="466"/>
      <c r="BV425" s="466"/>
      <c r="BW425" s="466"/>
      <c r="BX425" s="466"/>
      <c r="BY425" s="466"/>
      <c r="BZ425" s="466"/>
      <c r="CA425" s="466"/>
      <c r="CB425" s="466"/>
      <c r="CC425" s="466"/>
      <c r="CD425" s="466"/>
      <c r="CE425" s="466"/>
      <c r="CF425" s="466"/>
      <c r="CG425" s="466"/>
      <c r="CH425" s="466"/>
      <c r="CI425" s="466"/>
      <c r="CJ425" s="466"/>
      <c r="CK425" s="466"/>
      <c r="CL425" s="466"/>
      <c r="CM425" s="466"/>
      <c r="CN425" s="466"/>
      <c r="CO425" s="466"/>
      <c r="CP425" s="466"/>
      <c r="CQ425" s="466"/>
      <c r="CR425" s="466"/>
      <c r="CS425" s="466"/>
      <c r="CT425" s="466"/>
      <c r="CU425" s="466"/>
      <c r="CV425" s="466"/>
      <c r="CW425" s="466"/>
      <c r="CX425" s="466"/>
      <c r="CY425" s="466"/>
      <c r="CZ425" s="466"/>
      <c r="DA425" s="466"/>
      <c r="DB425" s="466"/>
      <c r="DC425" s="466"/>
      <c r="DD425" s="466"/>
      <c r="DE425" s="466"/>
      <c r="DF425" s="466"/>
      <c r="DG425" s="466"/>
      <c r="DH425" s="466"/>
      <c r="DI425" s="466"/>
      <c r="DJ425" s="466"/>
      <c r="DK425" s="466"/>
      <c r="DL425" s="466"/>
      <c r="DM425" s="466"/>
      <c r="DN425" s="466"/>
      <c r="DO425" s="466"/>
      <c r="DP425" s="466"/>
      <c r="DQ425" s="466"/>
      <c r="DR425" s="466"/>
      <c r="DS425" s="466"/>
      <c r="DT425" s="466"/>
      <c r="DU425" s="466"/>
      <c r="DV425" s="466"/>
      <c r="DW425" s="471"/>
      <c r="DX425" s="466"/>
      <c r="DY425" s="466"/>
      <c r="DZ425" s="466"/>
      <c r="EA425" s="466"/>
      <c r="EB425" s="466"/>
      <c r="EC425" s="466"/>
      <c r="ED425" s="466"/>
      <c r="EE425" s="466"/>
      <c r="EF425" s="466"/>
      <c r="EG425" s="466"/>
      <c r="EH425" s="466"/>
      <c r="EI425" s="466"/>
      <c r="EJ425" s="466"/>
      <c r="EK425" s="465"/>
      <c r="EL425" s="465"/>
      <c r="EM425" s="465"/>
      <c r="EN425" s="465"/>
      <c r="EO425" s="466"/>
      <c r="EP425" s="466"/>
      <c r="EQ425" s="466"/>
      <c r="ER425" s="465"/>
      <c r="ES425" s="465"/>
      <c r="ET425" s="465"/>
      <c r="EU425" s="465"/>
      <c r="EV425" s="465"/>
      <c r="EW425" s="467"/>
      <c r="EX425" s="467" t="s">
        <v>1401</v>
      </c>
      <c r="EY425" s="467">
        <v>0</v>
      </c>
      <c r="EZ425" s="467">
        <v>0</v>
      </c>
      <c r="FA425" s="467">
        <v>0</v>
      </c>
      <c r="FB425" s="469" t="s">
        <v>1402</v>
      </c>
      <c r="FC425" s="467">
        <v>62.117280000000001</v>
      </c>
      <c r="FD425" s="469" t="s">
        <v>2408</v>
      </c>
      <c r="FE425" s="467">
        <v>1589.991</v>
      </c>
      <c r="FF425" s="469" t="s">
        <v>1404</v>
      </c>
      <c r="FG425" s="467">
        <v>0</v>
      </c>
      <c r="FH425" s="469" t="s">
        <v>1405</v>
      </c>
      <c r="FI425" s="467">
        <v>0</v>
      </c>
      <c r="FJ425" s="469" t="s">
        <v>1405</v>
      </c>
      <c r="FK425" s="467">
        <v>0</v>
      </c>
      <c r="FL425" s="472">
        <v>0</v>
      </c>
      <c r="FM425" s="473">
        <v>0</v>
      </c>
      <c r="FN425" s="473">
        <v>0</v>
      </c>
      <c r="FO425" s="473">
        <v>0</v>
      </c>
      <c r="FP425" s="473">
        <v>0</v>
      </c>
      <c r="FQ425" s="473">
        <v>0</v>
      </c>
      <c r="FR425" s="473">
        <v>0</v>
      </c>
      <c r="FS425" s="473">
        <v>0</v>
      </c>
      <c r="FT425" s="473">
        <v>0</v>
      </c>
      <c r="FU425" s="473">
        <v>0</v>
      </c>
      <c r="FV425" s="473">
        <v>0</v>
      </c>
      <c r="FW425" s="473">
        <v>0</v>
      </c>
      <c r="FX425" s="473">
        <v>0</v>
      </c>
      <c r="FY425" s="473">
        <v>0</v>
      </c>
      <c r="FZ425" s="473">
        <v>0</v>
      </c>
      <c r="GA425" s="473">
        <v>0</v>
      </c>
      <c r="GB425" s="473">
        <v>0</v>
      </c>
      <c r="GC425" s="473">
        <v>0</v>
      </c>
      <c r="GD425" s="473">
        <v>0</v>
      </c>
      <c r="GE425" s="473">
        <v>0</v>
      </c>
      <c r="GF425" s="473">
        <v>0</v>
      </c>
      <c r="GG425" s="473">
        <v>0</v>
      </c>
      <c r="GH425" s="473">
        <v>0</v>
      </c>
      <c r="GI425" s="473">
        <v>0</v>
      </c>
      <c r="GJ425" s="473">
        <v>0</v>
      </c>
      <c r="GK425" s="473">
        <v>0</v>
      </c>
      <c r="GL425" s="473">
        <v>0</v>
      </c>
      <c r="GM425" s="473">
        <v>0</v>
      </c>
      <c r="GN425" s="473">
        <v>0</v>
      </c>
      <c r="GO425" s="473">
        <v>0</v>
      </c>
      <c r="GP425" s="473">
        <v>0</v>
      </c>
      <c r="GQ425" s="473">
        <v>0</v>
      </c>
      <c r="GR425" s="473">
        <v>0</v>
      </c>
      <c r="GS425" s="473">
        <v>0</v>
      </c>
      <c r="GT425" s="473">
        <v>0</v>
      </c>
      <c r="GU425" s="473">
        <v>0</v>
      </c>
      <c r="GV425" s="473">
        <v>0</v>
      </c>
      <c r="GW425" s="473">
        <v>0</v>
      </c>
      <c r="GX425" s="473">
        <v>0</v>
      </c>
      <c r="GY425" s="473">
        <v>0</v>
      </c>
      <c r="GZ425" s="473">
        <v>0</v>
      </c>
      <c r="HA425" s="473">
        <v>0</v>
      </c>
      <c r="HB425" s="473">
        <v>0</v>
      </c>
      <c r="HC425" s="473">
        <v>0</v>
      </c>
      <c r="HD425" s="473">
        <v>0</v>
      </c>
      <c r="HE425" s="473">
        <v>0</v>
      </c>
      <c r="HF425" s="473">
        <v>0</v>
      </c>
      <c r="HG425" s="473">
        <v>0</v>
      </c>
      <c r="HH425" s="473">
        <v>0</v>
      </c>
      <c r="HI425" s="473">
        <v>0</v>
      </c>
      <c r="HJ425" s="473">
        <v>0</v>
      </c>
      <c r="HK425" s="473">
        <v>0</v>
      </c>
      <c r="HL425" s="473">
        <v>0</v>
      </c>
      <c r="HM425" s="473">
        <v>0</v>
      </c>
      <c r="HN425" s="473">
        <v>0</v>
      </c>
      <c r="HO425" s="473">
        <v>0</v>
      </c>
      <c r="HP425" s="473">
        <v>0</v>
      </c>
      <c r="HQ425" s="473">
        <v>0</v>
      </c>
      <c r="HR425" s="473">
        <v>0</v>
      </c>
      <c r="HS425" s="473">
        <v>0</v>
      </c>
      <c r="HT425" s="473">
        <v>0</v>
      </c>
      <c r="HU425" s="473">
        <v>0</v>
      </c>
      <c r="HV425" s="473">
        <v>0</v>
      </c>
      <c r="HW425" s="473">
        <v>0</v>
      </c>
      <c r="HX425" s="473">
        <v>0</v>
      </c>
      <c r="HY425" s="473">
        <v>0</v>
      </c>
      <c r="HZ425" s="473">
        <v>0</v>
      </c>
      <c r="IA425" s="473">
        <v>0</v>
      </c>
      <c r="IB425" s="473">
        <v>0</v>
      </c>
      <c r="IC425" s="473">
        <v>0</v>
      </c>
      <c r="ID425" s="473">
        <v>0</v>
      </c>
      <c r="IE425" s="473">
        <v>0</v>
      </c>
      <c r="IF425" s="473">
        <v>0</v>
      </c>
      <c r="IG425" s="473">
        <v>0</v>
      </c>
      <c r="IH425" s="473">
        <v>0</v>
      </c>
      <c r="II425" s="473">
        <v>0</v>
      </c>
      <c r="IJ425" s="473">
        <v>0</v>
      </c>
      <c r="IK425" s="473">
        <v>0</v>
      </c>
      <c r="IL425" s="473">
        <v>0</v>
      </c>
      <c r="IM425" s="473">
        <v>0</v>
      </c>
      <c r="IN425" s="473">
        <v>0</v>
      </c>
      <c r="IO425" s="473">
        <v>0</v>
      </c>
      <c r="IP425" s="473">
        <v>0</v>
      </c>
      <c r="IQ425" s="473">
        <v>0</v>
      </c>
      <c r="IR425" s="473">
        <v>0</v>
      </c>
      <c r="IS425" s="473">
        <v>0</v>
      </c>
      <c r="IT425" s="473">
        <v>0</v>
      </c>
      <c r="IU425" s="473">
        <v>0</v>
      </c>
      <c r="IV425" s="473">
        <v>0</v>
      </c>
      <c r="IW425" s="473">
        <v>0</v>
      </c>
      <c r="IX425" s="473">
        <v>0</v>
      </c>
      <c r="IY425" s="473">
        <v>0</v>
      </c>
      <c r="IZ425" s="473">
        <v>0</v>
      </c>
      <c r="JA425" s="473">
        <v>0</v>
      </c>
      <c r="JB425" s="473">
        <v>0</v>
      </c>
      <c r="JC425" s="473">
        <v>0</v>
      </c>
      <c r="JD425" s="473">
        <v>0</v>
      </c>
      <c r="JE425" s="473">
        <v>0</v>
      </c>
      <c r="JF425" s="473">
        <v>0</v>
      </c>
      <c r="JG425" s="473">
        <v>0</v>
      </c>
      <c r="JH425" s="473">
        <v>0</v>
      </c>
      <c r="JI425" s="467" t="s">
        <v>1416</v>
      </c>
      <c r="JJ425" s="467" t="s">
        <v>1416</v>
      </c>
      <c r="JK425" s="395"/>
      <c r="JL425" s="395"/>
      <c r="JM425" s="395"/>
      <c r="JN425" s="395"/>
      <c r="JO425" s="395"/>
      <c r="JP425" s="395"/>
      <c r="JQ425" s="395"/>
      <c r="JR425" s="395"/>
      <c r="JS425" s="395"/>
      <c r="JT425" s="395"/>
      <c r="JU425" s="395"/>
      <c r="JV425" s="395"/>
      <c r="JW425" s="395"/>
      <c r="JX425" s="395"/>
      <c r="JY425" s="395"/>
      <c r="JZ425" s="395"/>
      <c r="KA425" s="395"/>
      <c r="KB425" s="395"/>
      <c r="KC425" s="395"/>
      <c r="KD425" s="395"/>
      <c r="KE425" s="395"/>
      <c r="KF425" s="395"/>
      <c r="KG425" s="395"/>
      <c r="KH425" s="395"/>
      <c r="KI425" s="395"/>
      <c r="KJ425" s="395"/>
      <c r="KK425" s="395"/>
      <c r="KL425" s="395"/>
      <c r="KM425" s="395"/>
      <c r="KN425" s="395"/>
      <c r="KO425" s="395"/>
      <c r="KP425" s="395"/>
      <c r="KQ425" s="395"/>
      <c r="KR425" s="395"/>
      <c r="KS425" s="395"/>
      <c r="KT425" s="395"/>
      <c r="KU425" s="395"/>
      <c r="KV425" s="395"/>
      <c r="KW425" s="395"/>
      <c r="KX425" s="395"/>
      <c r="KY425" s="395"/>
      <c r="KZ425" s="395"/>
      <c r="LA425" s="395"/>
      <c r="LB425" s="395"/>
      <c r="LC425" s="395"/>
      <c r="LD425" s="395"/>
      <c r="LE425" s="395"/>
      <c r="LF425" s="395"/>
      <c r="LG425" s="395"/>
      <c r="LH425" s="395"/>
      <c r="LI425" s="395"/>
      <c r="LJ425" s="395"/>
      <c r="LK425" s="395"/>
      <c r="LL425" s="395"/>
      <c r="LM425" s="395"/>
      <c r="LN425" s="395"/>
      <c r="LO425" s="395"/>
      <c r="LP425" s="395"/>
      <c r="LQ425" s="395"/>
      <c r="LR425" s="395"/>
      <c r="LS425" s="395"/>
      <c r="LT425" s="395"/>
      <c r="LU425" s="395"/>
      <c r="LV425" s="395"/>
      <c r="LW425" s="395"/>
      <c r="LX425" s="395"/>
      <c r="LY425" s="395"/>
      <c r="LZ425" s="395"/>
      <c r="MA425" s="395"/>
      <c r="MB425" s="395"/>
      <c r="MC425" s="395"/>
      <c r="MD425" s="395"/>
      <c r="ME425" s="395"/>
      <c r="MF425" s="395"/>
      <c r="MG425" s="395"/>
      <c r="MH425" s="395"/>
      <c r="MI425" s="395"/>
      <c r="MJ425" s="395"/>
      <c r="MK425" s="395"/>
      <c r="ML425" s="395"/>
      <c r="MM425" s="395"/>
      <c r="MN425" s="395"/>
      <c r="MO425" s="395"/>
      <c r="MP425" s="395"/>
      <c r="MQ425" s="395"/>
      <c r="MR425" s="395"/>
      <c r="MS425" s="395"/>
      <c r="MT425" s="395"/>
      <c r="MU425" s="395"/>
      <c r="MV425" s="395"/>
      <c r="MW425" s="395"/>
      <c r="MX425" s="395"/>
      <c r="MY425" s="395"/>
      <c r="MZ425" s="395"/>
      <c r="NA425" s="395"/>
      <c r="NB425" s="395"/>
      <c r="NC425" s="395"/>
      <c r="ND425" s="395"/>
      <c r="NE425" s="395"/>
      <c r="NF425" s="395"/>
      <c r="NG425" s="489"/>
      <c r="NH425" s="475">
        <v>3.117171206577531</v>
      </c>
      <c r="NI425" s="475">
        <v>25.941098781138212</v>
      </c>
      <c r="NJ425" s="475">
        <v>3.3009252430218172</v>
      </c>
      <c r="NK425" s="475">
        <v>4636.6517759999997</v>
      </c>
      <c r="NL425" s="475">
        <v>19.648931347028338</v>
      </c>
      <c r="NM425" s="475">
        <v>0.20080100000000001</v>
      </c>
      <c r="NN425" s="475">
        <v>0.57730099999999995</v>
      </c>
      <c r="NO425" s="475">
        <v>5.8567000000000001E-2</v>
      </c>
      <c r="NP425" s="475">
        <v>3.6852120049325032E-2</v>
      </c>
      <c r="NQ425" s="475">
        <v>0.48159081050245878</v>
      </c>
      <c r="NR425" s="475">
        <v>1.6378771604731095</v>
      </c>
      <c r="NS425" s="475">
        <v>0</v>
      </c>
      <c r="NT425" s="475">
        <v>14.743649450039836</v>
      </c>
      <c r="NU425" s="475">
        <v>0.56159144046050335</v>
      </c>
      <c r="NV425" s="475">
        <v>0</v>
      </c>
      <c r="NW425" s="475">
        <v>0.37125639638810687</v>
      </c>
      <c r="NX425" s="475">
        <v>0</v>
      </c>
      <c r="NY425" s="475">
        <v>0</v>
      </c>
      <c r="NZ425" s="475">
        <v>0.94259284906567098</v>
      </c>
      <c r="OA425" s="475">
        <v>2.0339999604341113E-2</v>
      </c>
      <c r="OB425" s="475">
        <v>0.25</v>
      </c>
      <c r="OC425" s="475">
        <v>1.0827562299693279</v>
      </c>
      <c r="OD425" s="475">
        <v>1.0073476575669389E-13</v>
      </c>
      <c r="OE425" s="475">
        <v>8.7576715842539483E-13</v>
      </c>
      <c r="OF425" s="475">
        <v>0.1099999964237213</v>
      </c>
      <c r="OG425" s="475">
        <v>6.7631497979164137E-2</v>
      </c>
      <c r="OH425" s="475">
        <v>0.32894002414698431</v>
      </c>
      <c r="OI425" s="475">
        <v>0.11</v>
      </c>
      <c r="OJ425" s="475">
        <v>4.41E-2</v>
      </c>
      <c r="OK425" s="475">
        <v>5.6152500000000008E-2</v>
      </c>
      <c r="OL425" s="475">
        <v>0.61659829136570199</v>
      </c>
      <c r="OM425" s="475" t="s">
        <v>1395</v>
      </c>
      <c r="ON425" s="475">
        <v>1</v>
      </c>
      <c r="OO425" s="475">
        <v>414</v>
      </c>
      <c r="OP425" s="490"/>
      <c r="OQ425" s="491" t="s">
        <v>1395</v>
      </c>
      <c r="OR425" s="478" t="s">
        <v>1395</v>
      </c>
      <c r="OS425" s="479">
        <v>876828</v>
      </c>
      <c r="OT425" s="479">
        <v>2046</v>
      </c>
      <c r="OU425" s="479" t="s">
        <v>1395</v>
      </c>
      <c r="OV425" s="479" t="s">
        <v>1395</v>
      </c>
      <c r="OW425" s="479">
        <v>0</v>
      </c>
      <c r="OX425" s="479">
        <v>1</v>
      </c>
      <c r="OY425" s="480">
        <v>1</v>
      </c>
      <c r="OZ425" s="480">
        <v>0.60682945146165224</v>
      </c>
      <c r="PA425" s="481"/>
      <c r="PB425" s="482">
        <v>3.117171206577531</v>
      </c>
      <c r="PC425" s="483"/>
      <c r="PD425" s="478">
        <v>296.63598860722402</v>
      </c>
      <c r="PE425" s="479">
        <v>3.1049800677359437E-10</v>
      </c>
      <c r="PF425" s="479">
        <v>383.8847437846776</v>
      </c>
      <c r="PG425" s="480">
        <v>3.117171206577531</v>
      </c>
      <c r="PH425" s="483"/>
      <c r="PI425" s="478">
        <v>3.117171206577531</v>
      </c>
      <c r="PJ425" s="479">
        <v>214100</v>
      </c>
      <c r="PK425" s="479">
        <v>575</v>
      </c>
      <c r="PL425" s="479">
        <v>6.9500731037307251E-2</v>
      </c>
      <c r="PM425" s="484">
        <v>36</v>
      </c>
      <c r="PN425" s="479">
        <v>2268</v>
      </c>
      <c r="PO425" s="485">
        <v>2043</v>
      </c>
      <c r="PP425" s="479">
        <v>33</v>
      </c>
      <c r="PQ425" s="479">
        <v>0</v>
      </c>
      <c r="PR425" s="486" t="s">
        <v>2451</v>
      </c>
      <c r="PS425" s="486" t="s">
        <v>1595</v>
      </c>
      <c r="PT425" s="479">
        <v>1</v>
      </c>
      <c r="PU425" s="487" t="s">
        <v>2450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row>
    <row r="426" spans="1:457" x14ac:dyDescent="0.35">
      <c r="A426" s="459" t="s">
        <v>2452</v>
      </c>
      <c r="B426" s="460">
        <v>3.1866719376148382</v>
      </c>
      <c r="C426" s="488">
        <f>NPV(About!A$94,'H2 Data'!AE$2:BH$2)/30*AB426+B426</f>
        <v>4.5067759952434381</v>
      </c>
      <c r="D426" s="462" t="s">
        <v>1592</v>
      </c>
      <c r="E426" s="463" t="s">
        <v>2452</v>
      </c>
      <c r="F426" s="463" t="s">
        <v>1391</v>
      </c>
      <c r="G426" s="463" t="s">
        <v>1593</v>
      </c>
      <c r="H426" s="463" t="s">
        <v>2406</v>
      </c>
      <c r="I426" s="463" t="s">
        <v>1595</v>
      </c>
      <c r="J426" s="464">
        <v>2047</v>
      </c>
      <c r="K426" s="465">
        <v>575</v>
      </c>
      <c r="L426" s="466">
        <v>0.95</v>
      </c>
      <c r="M426" s="466">
        <v>2.3300000000000001E-2</v>
      </c>
      <c r="N426" s="466">
        <v>0.25</v>
      </c>
      <c r="O426" s="471">
        <v>0.11</v>
      </c>
      <c r="P426" s="465">
        <v>1</v>
      </c>
      <c r="Q426" s="465">
        <v>2</v>
      </c>
      <c r="R426" s="465">
        <v>30</v>
      </c>
      <c r="S426" s="467" t="s">
        <v>1395</v>
      </c>
      <c r="T426" s="468">
        <v>59756</v>
      </c>
      <c r="U426" s="468">
        <v>589021</v>
      </c>
      <c r="V426" s="468">
        <v>204877</v>
      </c>
      <c r="W426" s="468">
        <v>40974</v>
      </c>
      <c r="X426" s="465">
        <v>0</v>
      </c>
      <c r="Y426" s="469" t="s">
        <v>2407</v>
      </c>
      <c r="Z426" s="470">
        <v>18.559999999999999</v>
      </c>
      <c r="AA426" s="469" t="s">
        <v>1397</v>
      </c>
      <c r="AB426" s="465">
        <v>8.9999999999999993E-3</v>
      </c>
      <c r="AC426" s="466">
        <v>0.7</v>
      </c>
      <c r="AD426" s="466">
        <v>0.7</v>
      </c>
      <c r="AE426" s="466">
        <v>0.7</v>
      </c>
      <c r="AF426" s="467" t="s">
        <v>1398</v>
      </c>
      <c r="AG426" s="465">
        <v>441</v>
      </c>
      <c r="AH426" s="465">
        <v>441</v>
      </c>
      <c r="AI426" s="465">
        <v>441</v>
      </c>
      <c r="AJ426" s="465">
        <v>30</v>
      </c>
      <c r="AK426" s="469" t="s">
        <v>1399</v>
      </c>
      <c r="AL426" s="466">
        <v>1</v>
      </c>
      <c r="AM426" s="466">
        <v>0</v>
      </c>
      <c r="AN426" s="469" t="s">
        <v>1400</v>
      </c>
      <c r="AO426" s="466"/>
      <c r="AP426" s="466"/>
      <c r="AQ426" s="466"/>
      <c r="AR426" s="466"/>
      <c r="AS426" s="466"/>
      <c r="AT426" s="466"/>
      <c r="AU426" s="466"/>
      <c r="AV426" s="466"/>
      <c r="AW426" s="466"/>
      <c r="AX426" s="466"/>
      <c r="AY426" s="466"/>
      <c r="AZ426" s="466"/>
      <c r="BA426" s="466"/>
      <c r="BB426" s="466"/>
      <c r="BC426" s="466"/>
      <c r="BD426" s="466"/>
      <c r="BE426" s="466"/>
      <c r="BF426" s="466"/>
      <c r="BG426" s="466"/>
      <c r="BH426" s="466"/>
      <c r="BI426" s="466"/>
      <c r="BJ426" s="466"/>
      <c r="BK426" s="466"/>
      <c r="BL426" s="466"/>
      <c r="BM426" s="466"/>
      <c r="BN426" s="466"/>
      <c r="BO426" s="466"/>
      <c r="BP426" s="466"/>
      <c r="BQ426" s="466"/>
      <c r="BR426" s="466"/>
      <c r="BS426" s="466"/>
      <c r="BT426" s="466"/>
      <c r="BU426" s="466"/>
      <c r="BV426" s="466"/>
      <c r="BW426" s="466"/>
      <c r="BX426" s="466"/>
      <c r="BY426" s="466"/>
      <c r="BZ426" s="466"/>
      <c r="CA426" s="466"/>
      <c r="CB426" s="466"/>
      <c r="CC426" s="466"/>
      <c r="CD426" s="466"/>
      <c r="CE426" s="466"/>
      <c r="CF426" s="466"/>
      <c r="CG426" s="466"/>
      <c r="CH426" s="466"/>
      <c r="CI426" s="466"/>
      <c r="CJ426" s="466"/>
      <c r="CK426" s="466"/>
      <c r="CL426" s="466"/>
      <c r="CM426" s="466"/>
      <c r="CN426" s="466"/>
      <c r="CO426" s="466"/>
      <c r="CP426" s="466"/>
      <c r="CQ426" s="466"/>
      <c r="CR426" s="466"/>
      <c r="CS426" s="466"/>
      <c r="CT426" s="466"/>
      <c r="CU426" s="466"/>
      <c r="CV426" s="466"/>
      <c r="CW426" s="466"/>
      <c r="CX426" s="466"/>
      <c r="CY426" s="466"/>
      <c r="CZ426" s="466"/>
      <c r="DA426" s="466"/>
      <c r="DB426" s="466"/>
      <c r="DC426" s="466"/>
      <c r="DD426" s="466"/>
      <c r="DE426" s="466"/>
      <c r="DF426" s="466"/>
      <c r="DG426" s="466"/>
      <c r="DH426" s="466"/>
      <c r="DI426" s="466"/>
      <c r="DJ426" s="466"/>
      <c r="DK426" s="466"/>
      <c r="DL426" s="466"/>
      <c r="DM426" s="466"/>
      <c r="DN426" s="466"/>
      <c r="DO426" s="466"/>
      <c r="DP426" s="466"/>
      <c r="DQ426" s="466"/>
      <c r="DR426" s="466"/>
      <c r="DS426" s="466"/>
      <c r="DT426" s="466"/>
      <c r="DU426" s="466"/>
      <c r="DV426" s="466"/>
      <c r="DW426" s="471"/>
      <c r="DX426" s="466"/>
      <c r="DY426" s="466"/>
      <c r="DZ426" s="466"/>
      <c r="EA426" s="466"/>
      <c r="EB426" s="466"/>
      <c r="EC426" s="466"/>
      <c r="ED426" s="466"/>
      <c r="EE426" s="466"/>
      <c r="EF426" s="466"/>
      <c r="EG426" s="466"/>
      <c r="EH426" s="466"/>
      <c r="EI426" s="466"/>
      <c r="EJ426" s="466"/>
      <c r="EK426" s="465"/>
      <c r="EL426" s="465"/>
      <c r="EM426" s="465"/>
      <c r="EN426" s="465"/>
      <c r="EO426" s="466"/>
      <c r="EP426" s="466"/>
      <c r="EQ426" s="466"/>
      <c r="ER426" s="465"/>
      <c r="ES426" s="465"/>
      <c r="ET426" s="465"/>
      <c r="EU426" s="465"/>
      <c r="EV426" s="465"/>
      <c r="EW426" s="467"/>
      <c r="EX426" s="467" t="s">
        <v>1401</v>
      </c>
      <c r="EY426" s="467">
        <v>0</v>
      </c>
      <c r="EZ426" s="467">
        <v>0</v>
      </c>
      <c r="FA426" s="467">
        <v>0</v>
      </c>
      <c r="FB426" s="469" t="s">
        <v>1402</v>
      </c>
      <c r="FC426" s="467">
        <v>62.117280000000001</v>
      </c>
      <c r="FD426" s="469" t="s">
        <v>2408</v>
      </c>
      <c r="FE426" s="467">
        <v>1589.991</v>
      </c>
      <c r="FF426" s="469" t="s">
        <v>1404</v>
      </c>
      <c r="FG426" s="467">
        <v>0</v>
      </c>
      <c r="FH426" s="469" t="s">
        <v>1405</v>
      </c>
      <c r="FI426" s="467">
        <v>0</v>
      </c>
      <c r="FJ426" s="469" t="s">
        <v>1405</v>
      </c>
      <c r="FK426" s="467">
        <v>0</v>
      </c>
      <c r="FL426" s="472">
        <v>0</v>
      </c>
      <c r="FM426" s="473">
        <v>0</v>
      </c>
      <c r="FN426" s="473">
        <v>0</v>
      </c>
      <c r="FO426" s="473">
        <v>0</v>
      </c>
      <c r="FP426" s="473">
        <v>0</v>
      </c>
      <c r="FQ426" s="473">
        <v>0</v>
      </c>
      <c r="FR426" s="473">
        <v>0</v>
      </c>
      <c r="FS426" s="473">
        <v>0</v>
      </c>
      <c r="FT426" s="473">
        <v>0</v>
      </c>
      <c r="FU426" s="473">
        <v>0</v>
      </c>
      <c r="FV426" s="473">
        <v>0</v>
      </c>
      <c r="FW426" s="473">
        <v>0</v>
      </c>
      <c r="FX426" s="473">
        <v>0</v>
      </c>
      <c r="FY426" s="473">
        <v>0</v>
      </c>
      <c r="FZ426" s="473">
        <v>0</v>
      </c>
      <c r="GA426" s="473">
        <v>0</v>
      </c>
      <c r="GB426" s="473">
        <v>0</v>
      </c>
      <c r="GC426" s="473">
        <v>0</v>
      </c>
      <c r="GD426" s="473">
        <v>0</v>
      </c>
      <c r="GE426" s="473">
        <v>0</v>
      </c>
      <c r="GF426" s="473">
        <v>0</v>
      </c>
      <c r="GG426" s="473">
        <v>0</v>
      </c>
      <c r="GH426" s="473">
        <v>0</v>
      </c>
      <c r="GI426" s="473">
        <v>0</v>
      </c>
      <c r="GJ426" s="473">
        <v>0</v>
      </c>
      <c r="GK426" s="473">
        <v>0</v>
      </c>
      <c r="GL426" s="473">
        <v>0</v>
      </c>
      <c r="GM426" s="473">
        <v>0</v>
      </c>
      <c r="GN426" s="473">
        <v>0</v>
      </c>
      <c r="GO426" s="473">
        <v>0</v>
      </c>
      <c r="GP426" s="473">
        <v>0</v>
      </c>
      <c r="GQ426" s="473">
        <v>0</v>
      </c>
      <c r="GR426" s="473">
        <v>0</v>
      </c>
      <c r="GS426" s="473">
        <v>0</v>
      </c>
      <c r="GT426" s="473">
        <v>0</v>
      </c>
      <c r="GU426" s="473">
        <v>0</v>
      </c>
      <c r="GV426" s="473">
        <v>0</v>
      </c>
      <c r="GW426" s="473">
        <v>0</v>
      </c>
      <c r="GX426" s="473">
        <v>0</v>
      </c>
      <c r="GY426" s="473">
        <v>0</v>
      </c>
      <c r="GZ426" s="473">
        <v>0</v>
      </c>
      <c r="HA426" s="473">
        <v>0</v>
      </c>
      <c r="HB426" s="473">
        <v>0</v>
      </c>
      <c r="HC426" s="473">
        <v>0</v>
      </c>
      <c r="HD426" s="473">
        <v>0</v>
      </c>
      <c r="HE426" s="473">
        <v>0</v>
      </c>
      <c r="HF426" s="473">
        <v>0</v>
      </c>
      <c r="HG426" s="473">
        <v>0</v>
      </c>
      <c r="HH426" s="473">
        <v>0</v>
      </c>
      <c r="HI426" s="473">
        <v>0</v>
      </c>
      <c r="HJ426" s="473">
        <v>0</v>
      </c>
      <c r="HK426" s="473">
        <v>0</v>
      </c>
      <c r="HL426" s="473">
        <v>0</v>
      </c>
      <c r="HM426" s="473">
        <v>0</v>
      </c>
      <c r="HN426" s="473">
        <v>0</v>
      </c>
      <c r="HO426" s="473">
        <v>0</v>
      </c>
      <c r="HP426" s="473">
        <v>0</v>
      </c>
      <c r="HQ426" s="473">
        <v>0</v>
      </c>
      <c r="HR426" s="473">
        <v>0</v>
      </c>
      <c r="HS426" s="473">
        <v>0</v>
      </c>
      <c r="HT426" s="473">
        <v>0</v>
      </c>
      <c r="HU426" s="473">
        <v>0</v>
      </c>
      <c r="HV426" s="473">
        <v>0</v>
      </c>
      <c r="HW426" s="473">
        <v>0</v>
      </c>
      <c r="HX426" s="473">
        <v>0</v>
      </c>
      <c r="HY426" s="473">
        <v>0</v>
      </c>
      <c r="HZ426" s="473">
        <v>0</v>
      </c>
      <c r="IA426" s="473">
        <v>0</v>
      </c>
      <c r="IB426" s="473">
        <v>0</v>
      </c>
      <c r="IC426" s="473">
        <v>0</v>
      </c>
      <c r="ID426" s="473">
        <v>0</v>
      </c>
      <c r="IE426" s="473">
        <v>0</v>
      </c>
      <c r="IF426" s="473">
        <v>0</v>
      </c>
      <c r="IG426" s="473">
        <v>0</v>
      </c>
      <c r="IH426" s="473">
        <v>0</v>
      </c>
      <c r="II426" s="473">
        <v>0</v>
      </c>
      <c r="IJ426" s="473">
        <v>0</v>
      </c>
      <c r="IK426" s="473">
        <v>0</v>
      </c>
      <c r="IL426" s="473">
        <v>0</v>
      </c>
      <c r="IM426" s="473">
        <v>0</v>
      </c>
      <c r="IN426" s="473">
        <v>0</v>
      </c>
      <c r="IO426" s="473">
        <v>0</v>
      </c>
      <c r="IP426" s="473">
        <v>0</v>
      </c>
      <c r="IQ426" s="473">
        <v>0</v>
      </c>
      <c r="IR426" s="473">
        <v>0</v>
      </c>
      <c r="IS426" s="473">
        <v>0</v>
      </c>
      <c r="IT426" s="473">
        <v>0</v>
      </c>
      <c r="IU426" s="473">
        <v>0</v>
      </c>
      <c r="IV426" s="473">
        <v>0</v>
      </c>
      <c r="IW426" s="473">
        <v>0</v>
      </c>
      <c r="IX426" s="473">
        <v>0</v>
      </c>
      <c r="IY426" s="473">
        <v>0</v>
      </c>
      <c r="IZ426" s="473">
        <v>0</v>
      </c>
      <c r="JA426" s="473">
        <v>0</v>
      </c>
      <c r="JB426" s="473">
        <v>0</v>
      </c>
      <c r="JC426" s="473">
        <v>0</v>
      </c>
      <c r="JD426" s="473">
        <v>0</v>
      </c>
      <c r="JE426" s="473">
        <v>0</v>
      </c>
      <c r="JF426" s="473">
        <v>0</v>
      </c>
      <c r="JG426" s="473">
        <v>0</v>
      </c>
      <c r="JH426" s="473">
        <v>0</v>
      </c>
      <c r="JI426" s="467" t="s">
        <v>1416</v>
      </c>
      <c r="JJ426" s="467" t="s">
        <v>1416</v>
      </c>
      <c r="JK426" s="395"/>
      <c r="JL426" s="395"/>
      <c r="JM426" s="395"/>
      <c r="JN426" s="395"/>
      <c r="JO426" s="395"/>
      <c r="JP426" s="395"/>
      <c r="JQ426" s="395"/>
      <c r="JR426" s="395"/>
      <c r="JS426" s="395"/>
      <c r="JT426" s="395"/>
      <c r="JU426" s="395"/>
      <c r="JV426" s="395"/>
      <c r="JW426" s="395"/>
      <c r="JX426" s="395"/>
      <c r="JY426" s="395"/>
      <c r="JZ426" s="395"/>
      <c r="KA426" s="395"/>
      <c r="KB426" s="395"/>
      <c r="KC426" s="395"/>
      <c r="KD426" s="395"/>
      <c r="KE426" s="395"/>
      <c r="KF426" s="395"/>
      <c r="KG426" s="395"/>
      <c r="KH426" s="395"/>
      <c r="KI426" s="395"/>
      <c r="KJ426" s="395"/>
      <c r="KK426" s="395"/>
      <c r="KL426" s="395"/>
      <c r="KM426" s="395"/>
      <c r="KN426" s="395"/>
      <c r="KO426" s="395"/>
      <c r="KP426" s="395"/>
      <c r="KQ426" s="395"/>
      <c r="KR426" s="395"/>
      <c r="KS426" s="395"/>
      <c r="KT426" s="395"/>
      <c r="KU426" s="395"/>
      <c r="KV426" s="395"/>
      <c r="KW426" s="395"/>
      <c r="KX426" s="395"/>
      <c r="KY426" s="395"/>
      <c r="KZ426" s="395"/>
      <c r="LA426" s="395"/>
      <c r="LB426" s="395"/>
      <c r="LC426" s="395"/>
      <c r="LD426" s="395"/>
      <c r="LE426" s="395"/>
      <c r="LF426" s="395"/>
      <c r="LG426" s="395"/>
      <c r="LH426" s="395"/>
      <c r="LI426" s="395"/>
      <c r="LJ426" s="395"/>
      <c r="LK426" s="395"/>
      <c r="LL426" s="395"/>
      <c r="LM426" s="395"/>
      <c r="LN426" s="395"/>
      <c r="LO426" s="395"/>
      <c r="LP426" s="395"/>
      <c r="LQ426" s="395"/>
      <c r="LR426" s="395"/>
      <c r="LS426" s="395"/>
      <c r="LT426" s="395"/>
      <c r="LU426" s="395"/>
      <c r="LV426" s="395"/>
      <c r="LW426" s="395"/>
      <c r="LX426" s="395"/>
      <c r="LY426" s="395"/>
      <c r="LZ426" s="395"/>
      <c r="MA426" s="395"/>
      <c r="MB426" s="395"/>
      <c r="MC426" s="395"/>
      <c r="MD426" s="395"/>
      <c r="ME426" s="395"/>
      <c r="MF426" s="395"/>
      <c r="MG426" s="395"/>
      <c r="MH426" s="395"/>
      <c r="MI426" s="395"/>
      <c r="MJ426" s="395"/>
      <c r="MK426" s="395"/>
      <c r="ML426" s="395"/>
      <c r="MM426" s="395"/>
      <c r="MN426" s="395"/>
      <c r="MO426" s="395"/>
      <c r="MP426" s="395"/>
      <c r="MQ426" s="395"/>
      <c r="MR426" s="395"/>
      <c r="MS426" s="395"/>
      <c r="MT426" s="395"/>
      <c r="MU426" s="395"/>
      <c r="MV426" s="395"/>
      <c r="MW426" s="395"/>
      <c r="MX426" s="395"/>
      <c r="MY426" s="395"/>
      <c r="MZ426" s="395"/>
      <c r="NA426" s="395"/>
      <c r="NB426" s="395"/>
      <c r="NC426" s="395"/>
      <c r="ND426" s="395"/>
      <c r="NE426" s="395"/>
      <c r="NF426" s="395"/>
      <c r="NG426" s="489"/>
      <c r="NH426" s="475">
        <v>3.1866719376148382</v>
      </c>
      <c r="NI426" s="475">
        <v>26.519483864830683</v>
      </c>
      <c r="NJ426" s="475">
        <v>3.3708510054037455</v>
      </c>
      <c r="NK426" s="475">
        <v>4637.074943999999</v>
      </c>
      <c r="NL426" s="475">
        <v>20.089190952230659</v>
      </c>
      <c r="NM426" s="475">
        <v>0.204877</v>
      </c>
      <c r="NN426" s="475">
        <v>0.58902100000000002</v>
      </c>
      <c r="NO426" s="475">
        <v>5.9755999999999997E-2</v>
      </c>
      <c r="NP426" s="475">
        <v>3.760024800232576E-2</v>
      </c>
      <c r="NQ426" s="475">
        <v>0.49136746042779877</v>
      </c>
      <c r="NR426" s="475">
        <v>1.6711167779955465</v>
      </c>
      <c r="NS426" s="475">
        <v>0</v>
      </c>
      <c r="NT426" s="475">
        <v>15.05783235211906</v>
      </c>
      <c r="NU426" s="475">
        <v>0.57305638499585509</v>
      </c>
      <c r="NV426" s="475">
        <v>0</v>
      </c>
      <c r="NW426" s="475">
        <v>0.38540371917309957</v>
      </c>
      <c r="NX426" s="475">
        <v>0</v>
      </c>
      <c r="NY426" s="475">
        <v>0</v>
      </c>
      <c r="NZ426" s="475">
        <v>0.98155976151464697</v>
      </c>
      <c r="OA426" s="475">
        <v>2.0340000159551817E-2</v>
      </c>
      <c r="OB426" s="475">
        <v>0.25</v>
      </c>
      <c r="OC426" s="475">
        <v>1.1103723073220517</v>
      </c>
      <c r="OD426" s="475">
        <v>9.269116830124307E-14</v>
      </c>
      <c r="OE426" s="475">
        <v>8.0583779060324538E-13</v>
      </c>
      <c r="OF426" s="475">
        <v>0.1099999964237213</v>
      </c>
      <c r="OG426" s="475">
        <v>6.7933002114295982E-2</v>
      </c>
      <c r="OH426" s="475">
        <v>0.33125411762082541</v>
      </c>
      <c r="OI426" s="475">
        <v>0.11</v>
      </c>
      <c r="OJ426" s="475">
        <v>4.41E-2</v>
      </c>
      <c r="OK426" s="475">
        <v>5.6152500000000008E-2</v>
      </c>
      <c r="OL426" s="475">
        <v>0.6043066749085565</v>
      </c>
      <c r="OM426" s="475" t="s">
        <v>1395</v>
      </c>
      <c r="ON426" s="475">
        <v>1</v>
      </c>
      <c r="OO426" s="475">
        <v>415</v>
      </c>
      <c r="OP426" s="490"/>
      <c r="OQ426" s="491" t="s">
        <v>1395</v>
      </c>
      <c r="OR426" s="478" t="s">
        <v>1395</v>
      </c>
      <c r="OS426" s="479">
        <v>894628</v>
      </c>
      <c r="OT426" s="479">
        <v>2047</v>
      </c>
      <c r="OU426" s="479" t="s">
        <v>1395</v>
      </c>
      <c r="OV426" s="479" t="s">
        <v>1395</v>
      </c>
      <c r="OW426" s="479">
        <v>0</v>
      </c>
      <c r="OX426" s="479">
        <v>1</v>
      </c>
      <c r="OY426" s="480">
        <v>1</v>
      </c>
      <c r="OZ426" s="480">
        <v>0.59473258979199017</v>
      </c>
      <c r="PA426" s="481"/>
      <c r="PB426" s="482">
        <v>3.1866719376148382</v>
      </c>
      <c r="PC426" s="483"/>
      <c r="PD426" s="478">
        <v>296.62456590087362</v>
      </c>
      <c r="PE426" s="479">
        <v>2.8000956455918529E-10</v>
      </c>
      <c r="PF426" s="479">
        <v>385.82810324529027</v>
      </c>
      <c r="PG426" s="480">
        <v>3.1866719376148382</v>
      </c>
      <c r="PH426" s="483"/>
      <c r="PI426" s="478">
        <v>3.1866719376148382</v>
      </c>
      <c r="PJ426" s="479">
        <v>214675</v>
      </c>
      <c r="PK426" s="479">
        <v>575</v>
      </c>
      <c r="PL426" s="479">
        <v>6.9715248533200658E-2</v>
      </c>
      <c r="PM426" s="484">
        <v>36</v>
      </c>
      <c r="PN426" s="479">
        <v>2232</v>
      </c>
      <c r="PO426" s="485">
        <v>2044</v>
      </c>
      <c r="PP426" s="479">
        <v>33</v>
      </c>
      <c r="PQ426" s="479">
        <v>0</v>
      </c>
      <c r="PR426" s="486" t="s">
        <v>2453</v>
      </c>
      <c r="PS426" s="486" t="s">
        <v>1595</v>
      </c>
      <c r="PT426" s="479">
        <v>1</v>
      </c>
      <c r="PU426" s="487" t="s">
        <v>2452</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row>
    <row r="427" spans="1:457" x14ac:dyDescent="0.35">
      <c r="A427" s="459" t="s">
        <v>2454</v>
      </c>
      <c r="B427" s="460">
        <v>3.2563871861480389</v>
      </c>
      <c r="C427" s="488">
        <f>NPV(About!A$94,'H2 Data'!AE$2:BH$2)/30*AB427+B427</f>
        <v>4.5764912437766387</v>
      </c>
      <c r="D427" s="462" t="s">
        <v>1592</v>
      </c>
      <c r="E427" s="463" t="s">
        <v>2454</v>
      </c>
      <c r="F427" s="463" t="s">
        <v>1391</v>
      </c>
      <c r="G427" s="463" t="s">
        <v>1593</v>
      </c>
      <c r="H427" s="463" t="s">
        <v>2406</v>
      </c>
      <c r="I427" s="463" t="s">
        <v>1595</v>
      </c>
      <c r="J427" s="464">
        <v>2048</v>
      </c>
      <c r="K427" s="465">
        <v>575</v>
      </c>
      <c r="L427" s="466">
        <v>0.95</v>
      </c>
      <c r="M427" s="466">
        <v>2.3300000000000001E-2</v>
      </c>
      <c r="N427" s="466">
        <v>0.25</v>
      </c>
      <c r="O427" s="471">
        <v>0.11</v>
      </c>
      <c r="P427" s="465">
        <v>1</v>
      </c>
      <c r="Q427" s="465">
        <v>2</v>
      </c>
      <c r="R427" s="465">
        <v>30</v>
      </c>
      <c r="S427" s="467" t="s">
        <v>1395</v>
      </c>
      <c r="T427" s="468">
        <v>60969</v>
      </c>
      <c r="U427" s="468">
        <v>600978</v>
      </c>
      <c r="V427" s="468">
        <v>209036.00000000003</v>
      </c>
      <c r="W427" s="468">
        <v>41806</v>
      </c>
      <c r="X427" s="465">
        <v>0</v>
      </c>
      <c r="Y427" s="469" t="s">
        <v>2407</v>
      </c>
      <c r="Z427" s="470">
        <v>18.559999999999999</v>
      </c>
      <c r="AA427" s="469" t="s">
        <v>1397</v>
      </c>
      <c r="AB427" s="465">
        <v>8.9999999999999993E-3</v>
      </c>
      <c r="AC427" s="466">
        <v>0.7</v>
      </c>
      <c r="AD427" s="466">
        <v>0.7</v>
      </c>
      <c r="AE427" s="466">
        <v>0.7</v>
      </c>
      <c r="AF427" s="467" t="s">
        <v>1398</v>
      </c>
      <c r="AG427" s="465">
        <v>441</v>
      </c>
      <c r="AH427" s="465">
        <v>441</v>
      </c>
      <c r="AI427" s="465">
        <v>441</v>
      </c>
      <c r="AJ427" s="465">
        <v>30</v>
      </c>
      <c r="AK427" s="469" t="s">
        <v>1399</v>
      </c>
      <c r="AL427" s="466">
        <v>1</v>
      </c>
      <c r="AM427" s="466">
        <v>0</v>
      </c>
      <c r="AN427" s="469" t="s">
        <v>1400</v>
      </c>
      <c r="AO427" s="466"/>
      <c r="AP427" s="466"/>
      <c r="AQ427" s="466"/>
      <c r="AR427" s="466"/>
      <c r="AS427" s="466"/>
      <c r="AT427" s="466"/>
      <c r="AU427" s="466"/>
      <c r="AV427" s="466"/>
      <c r="AW427" s="466"/>
      <c r="AX427" s="466"/>
      <c r="AY427" s="466"/>
      <c r="AZ427" s="466"/>
      <c r="BA427" s="466"/>
      <c r="BB427" s="466"/>
      <c r="BC427" s="466"/>
      <c r="BD427" s="466"/>
      <c r="BE427" s="466"/>
      <c r="BF427" s="466"/>
      <c r="BG427" s="466"/>
      <c r="BH427" s="466"/>
      <c r="BI427" s="466"/>
      <c r="BJ427" s="466"/>
      <c r="BK427" s="466"/>
      <c r="BL427" s="466"/>
      <c r="BM427" s="466"/>
      <c r="BN427" s="466"/>
      <c r="BO427" s="466"/>
      <c r="BP427" s="466"/>
      <c r="BQ427" s="466"/>
      <c r="BR427" s="466"/>
      <c r="BS427" s="466"/>
      <c r="BT427" s="466"/>
      <c r="BU427" s="466"/>
      <c r="BV427" s="466"/>
      <c r="BW427" s="466"/>
      <c r="BX427" s="466"/>
      <c r="BY427" s="466"/>
      <c r="BZ427" s="466"/>
      <c r="CA427" s="466"/>
      <c r="CB427" s="466"/>
      <c r="CC427" s="466"/>
      <c r="CD427" s="466"/>
      <c r="CE427" s="466"/>
      <c r="CF427" s="466"/>
      <c r="CG427" s="466"/>
      <c r="CH427" s="466"/>
      <c r="CI427" s="466"/>
      <c r="CJ427" s="466"/>
      <c r="CK427" s="466"/>
      <c r="CL427" s="466"/>
      <c r="CM427" s="466"/>
      <c r="CN427" s="466"/>
      <c r="CO427" s="466"/>
      <c r="CP427" s="466"/>
      <c r="CQ427" s="466"/>
      <c r="CR427" s="466"/>
      <c r="CS427" s="466"/>
      <c r="CT427" s="466"/>
      <c r="CU427" s="466"/>
      <c r="CV427" s="466"/>
      <c r="CW427" s="466"/>
      <c r="CX427" s="466"/>
      <c r="CY427" s="466"/>
      <c r="CZ427" s="466"/>
      <c r="DA427" s="466"/>
      <c r="DB427" s="466"/>
      <c r="DC427" s="466"/>
      <c r="DD427" s="466"/>
      <c r="DE427" s="466"/>
      <c r="DF427" s="466"/>
      <c r="DG427" s="466"/>
      <c r="DH427" s="466"/>
      <c r="DI427" s="466"/>
      <c r="DJ427" s="466"/>
      <c r="DK427" s="466"/>
      <c r="DL427" s="466"/>
      <c r="DM427" s="466"/>
      <c r="DN427" s="466"/>
      <c r="DO427" s="466"/>
      <c r="DP427" s="466"/>
      <c r="DQ427" s="466"/>
      <c r="DR427" s="466"/>
      <c r="DS427" s="466"/>
      <c r="DT427" s="466"/>
      <c r="DU427" s="466"/>
      <c r="DV427" s="466"/>
      <c r="DW427" s="471"/>
      <c r="DX427" s="466"/>
      <c r="DY427" s="466"/>
      <c r="DZ427" s="466"/>
      <c r="EA427" s="466"/>
      <c r="EB427" s="466"/>
      <c r="EC427" s="466"/>
      <c r="ED427" s="466"/>
      <c r="EE427" s="466"/>
      <c r="EF427" s="466"/>
      <c r="EG427" s="466"/>
      <c r="EH427" s="466"/>
      <c r="EI427" s="466"/>
      <c r="EJ427" s="466"/>
      <c r="EK427" s="465"/>
      <c r="EL427" s="465"/>
      <c r="EM427" s="465"/>
      <c r="EN427" s="465"/>
      <c r="EO427" s="466"/>
      <c r="EP427" s="466"/>
      <c r="EQ427" s="466"/>
      <c r="ER427" s="465"/>
      <c r="ES427" s="465"/>
      <c r="ET427" s="465"/>
      <c r="EU427" s="465"/>
      <c r="EV427" s="465"/>
      <c r="EW427" s="467"/>
      <c r="EX427" s="467" t="s">
        <v>1401</v>
      </c>
      <c r="EY427" s="467">
        <v>0</v>
      </c>
      <c r="EZ427" s="467">
        <v>0</v>
      </c>
      <c r="FA427" s="467">
        <v>0</v>
      </c>
      <c r="FB427" s="469" t="s">
        <v>1402</v>
      </c>
      <c r="FC427" s="467">
        <v>62.117280000000001</v>
      </c>
      <c r="FD427" s="469" t="s">
        <v>2408</v>
      </c>
      <c r="FE427" s="467">
        <v>1589.991</v>
      </c>
      <c r="FF427" s="469" t="s">
        <v>1404</v>
      </c>
      <c r="FG427" s="467">
        <v>0</v>
      </c>
      <c r="FH427" s="469" t="s">
        <v>1405</v>
      </c>
      <c r="FI427" s="467">
        <v>0</v>
      </c>
      <c r="FJ427" s="469" t="s">
        <v>1405</v>
      </c>
      <c r="FK427" s="467">
        <v>0</v>
      </c>
      <c r="FL427" s="472">
        <v>0</v>
      </c>
      <c r="FM427" s="473">
        <v>0</v>
      </c>
      <c r="FN427" s="473">
        <v>0</v>
      </c>
      <c r="FO427" s="473">
        <v>0</v>
      </c>
      <c r="FP427" s="473">
        <v>0</v>
      </c>
      <c r="FQ427" s="473">
        <v>0</v>
      </c>
      <c r="FR427" s="473">
        <v>0</v>
      </c>
      <c r="FS427" s="473">
        <v>0</v>
      </c>
      <c r="FT427" s="473">
        <v>0</v>
      </c>
      <c r="FU427" s="473">
        <v>0</v>
      </c>
      <c r="FV427" s="473">
        <v>0</v>
      </c>
      <c r="FW427" s="473">
        <v>0</v>
      </c>
      <c r="FX427" s="473">
        <v>0</v>
      </c>
      <c r="FY427" s="473">
        <v>0</v>
      </c>
      <c r="FZ427" s="473">
        <v>0</v>
      </c>
      <c r="GA427" s="473">
        <v>0</v>
      </c>
      <c r="GB427" s="473">
        <v>0</v>
      </c>
      <c r="GC427" s="473">
        <v>0</v>
      </c>
      <c r="GD427" s="473">
        <v>0</v>
      </c>
      <c r="GE427" s="473">
        <v>0</v>
      </c>
      <c r="GF427" s="473">
        <v>0</v>
      </c>
      <c r="GG427" s="473">
        <v>0</v>
      </c>
      <c r="GH427" s="473">
        <v>0</v>
      </c>
      <c r="GI427" s="473">
        <v>0</v>
      </c>
      <c r="GJ427" s="473">
        <v>0</v>
      </c>
      <c r="GK427" s="473">
        <v>0</v>
      </c>
      <c r="GL427" s="473">
        <v>0</v>
      </c>
      <c r="GM427" s="473">
        <v>0</v>
      </c>
      <c r="GN427" s="473">
        <v>0</v>
      </c>
      <c r="GO427" s="473">
        <v>0</v>
      </c>
      <c r="GP427" s="473">
        <v>0</v>
      </c>
      <c r="GQ427" s="473">
        <v>0</v>
      </c>
      <c r="GR427" s="473">
        <v>0</v>
      </c>
      <c r="GS427" s="473">
        <v>0</v>
      </c>
      <c r="GT427" s="473">
        <v>0</v>
      </c>
      <c r="GU427" s="473">
        <v>0</v>
      </c>
      <c r="GV427" s="473">
        <v>0</v>
      </c>
      <c r="GW427" s="473">
        <v>0</v>
      </c>
      <c r="GX427" s="473">
        <v>0</v>
      </c>
      <c r="GY427" s="473">
        <v>0</v>
      </c>
      <c r="GZ427" s="473">
        <v>0</v>
      </c>
      <c r="HA427" s="473">
        <v>0</v>
      </c>
      <c r="HB427" s="473">
        <v>0</v>
      </c>
      <c r="HC427" s="473">
        <v>0</v>
      </c>
      <c r="HD427" s="473">
        <v>0</v>
      </c>
      <c r="HE427" s="473">
        <v>0</v>
      </c>
      <c r="HF427" s="473">
        <v>0</v>
      </c>
      <c r="HG427" s="473">
        <v>0</v>
      </c>
      <c r="HH427" s="473">
        <v>0</v>
      </c>
      <c r="HI427" s="473">
        <v>0</v>
      </c>
      <c r="HJ427" s="473">
        <v>0</v>
      </c>
      <c r="HK427" s="473">
        <v>0</v>
      </c>
      <c r="HL427" s="473">
        <v>0</v>
      </c>
      <c r="HM427" s="473">
        <v>0</v>
      </c>
      <c r="HN427" s="473">
        <v>0</v>
      </c>
      <c r="HO427" s="473">
        <v>0</v>
      </c>
      <c r="HP427" s="473">
        <v>0</v>
      </c>
      <c r="HQ427" s="473">
        <v>0</v>
      </c>
      <c r="HR427" s="473">
        <v>0</v>
      </c>
      <c r="HS427" s="473">
        <v>0</v>
      </c>
      <c r="HT427" s="473">
        <v>0</v>
      </c>
      <c r="HU427" s="473">
        <v>0</v>
      </c>
      <c r="HV427" s="473">
        <v>0</v>
      </c>
      <c r="HW427" s="473">
        <v>0</v>
      </c>
      <c r="HX427" s="473">
        <v>0</v>
      </c>
      <c r="HY427" s="473">
        <v>0</v>
      </c>
      <c r="HZ427" s="473">
        <v>0</v>
      </c>
      <c r="IA427" s="473">
        <v>0</v>
      </c>
      <c r="IB427" s="473">
        <v>0</v>
      </c>
      <c r="IC427" s="473">
        <v>0</v>
      </c>
      <c r="ID427" s="473">
        <v>0</v>
      </c>
      <c r="IE427" s="473">
        <v>0</v>
      </c>
      <c r="IF427" s="473">
        <v>0</v>
      </c>
      <c r="IG427" s="473">
        <v>0</v>
      </c>
      <c r="IH427" s="473">
        <v>0</v>
      </c>
      <c r="II427" s="473">
        <v>0</v>
      </c>
      <c r="IJ427" s="473">
        <v>0</v>
      </c>
      <c r="IK427" s="473">
        <v>0</v>
      </c>
      <c r="IL427" s="473">
        <v>0</v>
      </c>
      <c r="IM427" s="473">
        <v>0</v>
      </c>
      <c r="IN427" s="473">
        <v>0</v>
      </c>
      <c r="IO427" s="473">
        <v>0</v>
      </c>
      <c r="IP427" s="473">
        <v>0</v>
      </c>
      <c r="IQ427" s="473">
        <v>0</v>
      </c>
      <c r="IR427" s="473">
        <v>0</v>
      </c>
      <c r="IS427" s="473">
        <v>0</v>
      </c>
      <c r="IT427" s="473">
        <v>0</v>
      </c>
      <c r="IU427" s="473">
        <v>0</v>
      </c>
      <c r="IV427" s="473">
        <v>0</v>
      </c>
      <c r="IW427" s="473">
        <v>0</v>
      </c>
      <c r="IX427" s="473">
        <v>0</v>
      </c>
      <c r="IY427" s="473">
        <v>0</v>
      </c>
      <c r="IZ427" s="473">
        <v>0</v>
      </c>
      <c r="JA427" s="473">
        <v>0</v>
      </c>
      <c r="JB427" s="473">
        <v>0</v>
      </c>
      <c r="JC427" s="473">
        <v>0</v>
      </c>
      <c r="JD427" s="473">
        <v>0</v>
      </c>
      <c r="JE427" s="473">
        <v>0</v>
      </c>
      <c r="JF427" s="473">
        <v>0</v>
      </c>
      <c r="JG427" s="473">
        <v>0</v>
      </c>
      <c r="JH427" s="473">
        <v>0</v>
      </c>
      <c r="JI427" s="467" t="s">
        <v>1416</v>
      </c>
      <c r="JJ427" s="467" t="s">
        <v>1416</v>
      </c>
      <c r="JK427" s="395"/>
      <c r="JL427" s="395"/>
      <c r="JM427" s="395"/>
      <c r="JN427" s="395"/>
      <c r="JO427" s="395"/>
      <c r="JP427" s="395"/>
      <c r="JQ427" s="395"/>
      <c r="JR427" s="395"/>
      <c r="JS427" s="395"/>
      <c r="JT427" s="395"/>
      <c r="JU427" s="395"/>
      <c r="JV427" s="395"/>
      <c r="JW427" s="395"/>
      <c r="JX427" s="395"/>
      <c r="JY427" s="395"/>
      <c r="JZ427" s="395"/>
      <c r="KA427" s="395"/>
      <c r="KB427" s="395"/>
      <c r="KC427" s="395"/>
      <c r="KD427" s="395"/>
      <c r="KE427" s="395"/>
      <c r="KF427" s="395"/>
      <c r="KG427" s="395"/>
      <c r="KH427" s="395"/>
      <c r="KI427" s="395"/>
      <c r="KJ427" s="395"/>
      <c r="KK427" s="395"/>
      <c r="KL427" s="395"/>
      <c r="KM427" s="395"/>
      <c r="KN427" s="395"/>
      <c r="KO427" s="395"/>
      <c r="KP427" s="395"/>
      <c r="KQ427" s="395"/>
      <c r="KR427" s="395"/>
      <c r="KS427" s="395"/>
      <c r="KT427" s="395"/>
      <c r="KU427" s="395"/>
      <c r="KV427" s="395"/>
      <c r="KW427" s="395"/>
      <c r="KX427" s="395"/>
      <c r="KY427" s="395"/>
      <c r="KZ427" s="395"/>
      <c r="LA427" s="395"/>
      <c r="LB427" s="395"/>
      <c r="LC427" s="395"/>
      <c r="LD427" s="395"/>
      <c r="LE427" s="395"/>
      <c r="LF427" s="395"/>
      <c r="LG427" s="395"/>
      <c r="LH427" s="395"/>
      <c r="LI427" s="395"/>
      <c r="LJ427" s="395"/>
      <c r="LK427" s="395"/>
      <c r="LL427" s="395"/>
      <c r="LM427" s="395"/>
      <c r="LN427" s="395"/>
      <c r="LO427" s="395"/>
      <c r="LP427" s="395"/>
      <c r="LQ427" s="395"/>
      <c r="LR427" s="395"/>
      <c r="LS427" s="395"/>
      <c r="LT427" s="395"/>
      <c r="LU427" s="395"/>
      <c r="LV427" s="395"/>
      <c r="LW427" s="395"/>
      <c r="LX427" s="395"/>
      <c r="LY427" s="395"/>
      <c r="LZ427" s="395"/>
      <c r="MA427" s="395"/>
      <c r="MB427" s="395"/>
      <c r="MC427" s="395"/>
      <c r="MD427" s="395"/>
      <c r="ME427" s="395"/>
      <c r="MF427" s="395"/>
      <c r="MG427" s="395"/>
      <c r="MH427" s="395"/>
      <c r="MI427" s="395"/>
      <c r="MJ427" s="395"/>
      <c r="MK427" s="395"/>
      <c r="ML427" s="395"/>
      <c r="MM427" s="395"/>
      <c r="MN427" s="395"/>
      <c r="MO427" s="395"/>
      <c r="MP427" s="395"/>
      <c r="MQ427" s="395"/>
      <c r="MR427" s="395"/>
      <c r="MS427" s="395"/>
      <c r="MT427" s="395"/>
      <c r="MU427" s="395"/>
      <c r="MV427" s="395"/>
      <c r="MW427" s="395"/>
      <c r="MX427" s="395"/>
      <c r="MY427" s="395"/>
      <c r="MZ427" s="395"/>
      <c r="NA427" s="395"/>
      <c r="NB427" s="395"/>
      <c r="NC427" s="395"/>
      <c r="ND427" s="395"/>
      <c r="NE427" s="395"/>
      <c r="NF427" s="395"/>
      <c r="NG427" s="489"/>
      <c r="NH427" s="475">
        <v>3.2563871861480389</v>
      </c>
      <c r="NI427" s="475">
        <v>27.099654163123983</v>
      </c>
      <c r="NJ427" s="475">
        <v>3.4414466210368531</v>
      </c>
      <c r="NK427" s="475">
        <v>4637.074943999999</v>
      </c>
      <c r="NL427" s="475">
        <v>20.528382530613872</v>
      </c>
      <c r="NM427" s="475">
        <v>0.20903600000000003</v>
      </c>
      <c r="NN427" s="475">
        <v>0.60097800000000001</v>
      </c>
      <c r="NO427" s="475">
        <v>6.0969000000000002E-2</v>
      </c>
      <c r="NP427" s="475">
        <v>3.8363523322461651E-2</v>
      </c>
      <c r="NQ427" s="475">
        <v>0.50134211845289267</v>
      </c>
      <c r="NR427" s="475">
        <v>1.7050497388571988</v>
      </c>
      <c r="NS427" s="475">
        <v>0</v>
      </c>
      <c r="NT427" s="475">
        <v>15.373562114126312</v>
      </c>
      <c r="NU427" s="475">
        <v>0.58468378339714167</v>
      </c>
      <c r="NV427" s="475">
        <v>0</v>
      </c>
      <c r="NW427" s="475">
        <v>0.39855786894508266</v>
      </c>
      <c r="NX427" s="475">
        <v>0</v>
      </c>
      <c r="NY427" s="475">
        <v>0</v>
      </c>
      <c r="NZ427" s="475">
        <v>1.0174768601903248</v>
      </c>
      <c r="OA427" s="475">
        <v>2.0340000025518452E-2</v>
      </c>
      <c r="OB427" s="475">
        <v>0.25</v>
      </c>
      <c r="OC427" s="475">
        <v>1.1374250066247793</v>
      </c>
      <c r="OD427" s="475">
        <v>8.5146540489564844E-14</v>
      </c>
      <c r="OE427" s="475">
        <v>7.4024636136451126E-13</v>
      </c>
      <c r="OF427" s="475">
        <v>0.1099999964237213</v>
      </c>
      <c r="OG427" s="475">
        <v>6.8173208832740806E-2</v>
      </c>
      <c r="OH427" s="475">
        <v>0.33247164198800694</v>
      </c>
      <c r="OI427" s="475">
        <v>0.11</v>
      </c>
      <c r="OJ427" s="475">
        <v>4.4099999999999993E-2</v>
      </c>
      <c r="OK427" s="475">
        <v>5.6152500000000008E-2</v>
      </c>
      <c r="OL427" s="475">
        <v>0.59222743616506268</v>
      </c>
      <c r="OM427" s="475" t="s">
        <v>1395</v>
      </c>
      <c r="ON427" s="475">
        <v>1</v>
      </c>
      <c r="OO427" s="475">
        <v>416</v>
      </c>
      <c r="OP427" s="490"/>
      <c r="OQ427" s="491" t="s">
        <v>1395</v>
      </c>
      <c r="OR427" s="478" t="s">
        <v>1395</v>
      </c>
      <c r="OS427" s="479">
        <v>912789</v>
      </c>
      <c r="OT427" s="479">
        <v>2048</v>
      </c>
      <c r="OU427" s="479" t="s">
        <v>1395</v>
      </c>
      <c r="OV427" s="479" t="s">
        <v>1395</v>
      </c>
      <c r="OW427" s="479">
        <v>0</v>
      </c>
      <c r="OX427" s="479">
        <v>1</v>
      </c>
      <c r="OY427" s="480">
        <v>1</v>
      </c>
      <c r="OZ427" s="480">
        <v>0.58287687399761434</v>
      </c>
      <c r="PA427" s="481"/>
      <c r="PB427" s="482">
        <v>3.2563871861480389</v>
      </c>
      <c r="PC427" s="483"/>
      <c r="PD427" s="478">
        <v>296.596516694179</v>
      </c>
      <c r="PE427" s="479">
        <v>2.5207666771481711E-10</v>
      </c>
      <c r="PF427" s="479">
        <v>387.32821991446792</v>
      </c>
      <c r="PG427" s="480">
        <v>3.2563871861480389</v>
      </c>
      <c r="PH427" s="483"/>
      <c r="PI427" s="478">
        <v>3.2563871861480389</v>
      </c>
      <c r="PJ427" s="479">
        <v>215250</v>
      </c>
      <c r="PK427" s="479">
        <v>575</v>
      </c>
      <c r="PL427" s="479">
        <v>6.9921305416530188E-2</v>
      </c>
      <c r="PM427" s="484">
        <v>36</v>
      </c>
      <c r="PN427" s="479">
        <v>2196</v>
      </c>
      <c r="PO427" s="485">
        <v>2045</v>
      </c>
      <c r="PP427" s="479">
        <v>33</v>
      </c>
      <c r="PQ427" s="479">
        <v>0</v>
      </c>
      <c r="PR427" s="486" t="s">
        <v>2455</v>
      </c>
      <c r="PS427" s="486" t="s">
        <v>1595</v>
      </c>
      <c r="PT427" s="479">
        <v>1</v>
      </c>
      <c r="PU427" s="487" t="s">
        <v>2454</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row>
    <row r="428" spans="1:457" x14ac:dyDescent="0.35">
      <c r="A428" s="459" t="s">
        <v>2456</v>
      </c>
      <c r="B428" s="460">
        <v>3.3263084915645691</v>
      </c>
      <c r="C428" s="488">
        <f>NPV(About!A$94,'H2 Data'!AE$2:BH$2)/30*AB428+B428</f>
        <v>4.6464125491931689</v>
      </c>
      <c r="D428" s="462" t="s">
        <v>1592</v>
      </c>
      <c r="E428" s="463" t="s">
        <v>2456</v>
      </c>
      <c r="F428" s="463" t="s">
        <v>1391</v>
      </c>
      <c r="G428" s="463" t="s">
        <v>1593</v>
      </c>
      <c r="H428" s="463" t="s">
        <v>2406</v>
      </c>
      <c r="I428" s="463" t="s">
        <v>1595</v>
      </c>
      <c r="J428" s="464">
        <v>2049</v>
      </c>
      <c r="K428" s="465">
        <v>575</v>
      </c>
      <c r="L428" s="466">
        <v>0.95</v>
      </c>
      <c r="M428" s="466">
        <v>2.3300000000000001E-2</v>
      </c>
      <c r="N428" s="466">
        <v>0.25</v>
      </c>
      <c r="O428" s="471">
        <v>0.11</v>
      </c>
      <c r="P428" s="465">
        <v>1</v>
      </c>
      <c r="Q428" s="465">
        <v>2</v>
      </c>
      <c r="R428" s="465">
        <v>30</v>
      </c>
      <c r="S428" s="467" t="s">
        <v>1395</v>
      </c>
      <c r="T428" s="468">
        <v>62206</v>
      </c>
      <c r="U428" s="468">
        <v>613178</v>
      </c>
      <c r="V428" s="468">
        <v>213279.00000000003</v>
      </c>
      <c r="W428" s="468">
        <v>42655</v>
      </c>
      <c r="X428" s="465">
        <v>0</v>
      </c>
      <c r="Y428" s="469" t="s">
        <v>2407</v>
      </c>
      <c r="Z428" s="470">
        <v>18.559999999999999</v>
      </c>
      <c r="AA428" s="469" t="s">
        <v>1397</v>
      </c>
      <c r="AB428" s="465">
        <v>8.9999999999999993E-3</v>
      </c>
      <c r="AC428" s="466">
        <v>0.7</v>
      </c>
      <c r="AD428" s="466">
        <v>0.7</v>
      </c>
      <c r="AE428" s="466">
        <v>0.7</v>
      </c>
      <c r="AF428" s="467" t="s">
        <v>1398</v>
      </c>
      <c r="AG428" s="465">
        <v>441</v>
      </c>
      <c r="AH428" s="465">
        <v>441</v>
      </c>
      <c r="AI428" s="465">
        <v>441</v>
      </c>
      <c r="AJ428" s="465">
        <v>30</v>
      </c>
      <c r="AK428" s="469" t="s">
        <v>1399</v>
      </c>
      <c r="AL428" s="466">
        <v>1</v>
      </c>
      <c r="AM428" s="466">
        <v>0</v>
      </c>
      <c r="AN428" s="469" t="s">
        <v>1400</v>
      </c>
      <c r="AO428" s="466"/>
      <c r="AP428" s="466"/>
      <c r="AQ428" s="466"/>
      <c r="AR428" s="466"/>
      <c r="AS428" s="466"/>
      <c r="AT428" s="466"/>
      <c r="AU428" s="466"/>
      <c r="AV428" s="466"/>
      <c r="AW428" s="466"/>
      <c r="AX428" s="466"/>
      <c r="AY428" s="466"/>
      <c r="AZ428" s="466"/>
      <c r="BA428" s="466"/>
      <c r="BB428" s="466"/>
      <c r="BC428" s="466"/>
      <c r="BD428" s="466"/>
      <c r="BE428" s="466"/>
      <c r="BF428" s="466"/>
      <c r="BG428" s="466"/>
      <c r="BH428" s="466"/>
      <c r="BI428" s="466"/>
      <c r="BJ428" s="466"/>
      <c r="BK428" s="466"/>
      <c r="BL428" s="466"/>
      <c r="BM428" s="466"/>
      <c r="BN428" s="466"/>
      <c r="BO428" s="466"/>
      <c r="BP428" s="466"/>
      <c r="BQ428" s="466"/>
      <c r="BR428" s="466"/>
      <c r="BS428" s="466"/>
      <c r="BT428" s="466"/>
      <c r="BU428" s="466"/>
      <c r="BV428" s="466"/>
      <c r="BW428" s="466"/>
      <c r="BX428" s="466"/>
      <c r="BY428" s="466"/>
      <c r="BZ428" s="466"/>
      <c r="CA428" s="466"/>
      <c r="CB428" s="466"/>
      <c r="CC428" s="466"/>
      <c r="CD428" s="466"/>
      <c r="CE428" s="466"/>
      <c r="CF428" s="466"/>
      <c r="CG428" s="466"/>
      <c r="CH428" s="466"/>
      <c r="CI428" s="466"/>
      <c r="CJ428" s="466"/>
      <c r="CK428" s="466"/>
      <c r="CL428" s="466"/>
      <c r="CM428" s="466"/>
      <c r="CN428" s="466"/>
      <c r="CO428" s="466"/>
      <c r="CP428" s="466"/>
      <c r="CQ428" s="466"/>
      <c r="CR428" s="466"/>
      <c r="CS428" s="466"/>
      <c r="CT428" s="466"/>
      <c r="CU428" s="466"/>
      <c r="CV428" s="466"/>
      <c r="CW428" s="466"/>
      <c r="CX428" s="466"/>
      <c r="CY428" s="466"/>
      <c r="CZ428" s="466"/>
      <c r="DA428" s="466"/>
      <c r="DB428" s="466"/>
      <c r="DC428" s="466"/>
      <c r="DD428" s="466"/>
      <c r="DE428" s="466"/>
      <c r="DF428" s="466"/>
      <c r="DG428" s="466"/>
      <c r="DH428" s="466"/>
      <c r="DI428" s="466"/>
      <c r="DJ428" s="466"/>
      <c r="DK428" s="466"/>
      <c r="DL428" s="466"/>
      <c r="DM428" s="466"/>
      <c r="DN428" s="466"/>
      <c r="DO428" s="466"/>
      <c r="DP428" s="466"/>
      <c r="DQ428" s="466"/>
      <c r="DR428" s="466"/>
      <c r="DS428" s="466"/>
      <c r="DT428" s="466"/>
      <c r="DU428" s="466"/>
      <c r="DV428" s="466"/>
      <c r="DW428" s="471"/>
      <c r="DX428" s="466"/>
      <c r="DY428" s="466"/>
      <c r="DZ428" s="466"/>
      <c r="EA428" s="466"/>
      <c r="EB428" s="466"/>
      <c r="EC428" s="466"/>
      <c r="ED428" s="466"/>
      <c r="EE428" s="466"/>
      <c r="EF428" s="466"/>
      <c r="EG428" s="466"/>
      <c r="EH428" s="466"/>
      <c r="EI428" s="466"/>
      <c r="EJ428" s="466"/>
      <c r="EK428" s="465"/>
      <c r="EL428" s="465"/>
      <c r="EM428" s="465"/>
      <c r="EN428" s="465"/>
      <c r="EO428" s="466"/>
      <c r="EP428" s="466"/>
      <c r="EQ428" s="466"/>
      <c r="ER428" s="465"/>
      <c r="ES428" s="465"/>
      <c r="ET428" s="465"/>
      <c r="EU428" s="465"/>
      <c r="EV428" s="465"/>
      <c r="EW428" s="467"/>
      <c r="EX428" s="467" t="s">
        <v>1401</v>
      </c>
      <c r="EY428" s="467">
        <v>0</v>
      </c>
      <c r="EZ428" s="467">
        <v>0</v>
      </c>
      <c r="FA428" s="467">
        <v>0</v>
      </c>
      <c r="FB428" s="469" t="s">
        <v>1402</v>
      </c>
      <c r="FC428" s="467">
        <v>62.117280000000001</v>
      </c>
      <c r="FD428" s="469" t="s">
        <v>2408</v>
      </c>
      <c r="FE428" s="467">
        <v>1589.991</v>
      </c>
      <c r="FF428" s="469" t="s">
        <v>1404</v>
      </c>
      <c r="FG428" s="467">
        <v>0</v>
      </c>
      <c r="FH428" s="469" t="s">
        <v>1405</v>
      </c>
      <c r="FI428" s="467">
        <v>0</v>
      </c>
      <c r="FJ428" s="469" t="s">
        <v>1405</v>
      </c>
      <c r="FK428" s="467">
        <v>0</v>
      </c>
      <c r="FL428" s="472">
        <v>0</v>
      </c>
      <c r="FM428" s="473">
        <v>0</v>
      </c>
      <c r="FN428" s="473">
        <v>0</v>
      </c>
      <c r="FO428" s="473">
        <v>0</v>
      </c>
      <c r="FP428" s="473">
        <v>0</v>
      </c>
      <c r="FQ428" s="473">
        <v>0</v>
      </c>
      <c r="FR428" s="473">
        <v>0</v>
      </c>
      <c r="FS428" s="473">
        <v>0</v>
      </c>
      <c r="FT428" s="473">
        <v>0</v>
      </c>
      <c r="FU428" s="473">
        <v>0</v>
      </c>
      <c r="FV428" s="473">
        <v>0</v>
      </c>
      <c r="FW428" s="473">
        <v>0</v>
      </c>
      <c r="FX428" s="473">
        <v>0</v>
      </c>
      <c r="FY428" s="473">
        <v>0</v>
      </c>
      <c r="FZ428" s="473">
        <v>0</v>
      </c>
      <c r="GA428" s="473">
        <v>0</v>
      </c>
      <c r="GB428" s="473">
        <v>0</v>
      </c>
      <c r="GC428" s="473">
        <v>0</v>
      </c>
      <c r="GD428" s="473">
        <v>0</v>
      </c>
      <c r="GE428" s="473">
        <v>0</v>
      </c>
      <c r="GF428" s="473">
        <v>0</v>
      </c>
      <c r="GG428" s="473">
        <v>0</v>
      </c>
      <c r="GH428" s="473">
        <v>0</v>
      </c>
      <c r="GI428" s="473">
        <v>0</v>
      </c>
      <c r="GJ428" s="473">
        <v>0</v>
      </c>
      <c r="GK428" s="473">
        <v>0</v>
      </c>
      <c r="GL428" s="473">
        <v>0</v>
      </c>
      <c r="GM428" s="473">
        <v>0</v>
      </c>
      <c r="GN428" s="473">
        <v>0</v>
      </c>
      <c r="GO428" s="473">
        <v>0</v>
      </c>
      <c r="GP428" s="473">
        <v>0</v>
      </c>
      <c r="GQ428" s="473">
        <v>0</v>
      </c>
      <c r="GR428" s="473">
        <v>0</v>
      </c>
      <c r="GS428" s="473">
        <v>0</v>
      </c>
      <c r="GT428" s="473">
        <v>0</v>
      </c>
      <c r="GU428" s="473">
        <v>0</v>
      </c>
      <c r="GV428" s="473">
        <v>0</v>
      </c>
      <c r="GW428" s="473">
        <v>0</v>
      </c>
      <c r="GX428" s="473">
        <v>0</v>
      </c>
      <c r="GY428" s="473">
        <v>0</v>
      </c>
      <c r="GZ428" s="473">
        <v>0</v>
      </c>
      <c r="HA428" s="473">
        <v>0</v>
      </c>
      <c r="HB428" s="473">
        <v>0</v>
      </c>
      <c r="HC428" s="473">
        <v>0</v>
      </c>
      <c r="HD428" s="473">
        <v>0</v>
      </c>
      <c r="HE428" s="473">
        <v>0</v>
      </c>
      <c r="HF428" s="473">
        <v>0</v>
      </c>
      <c r="HG428" s="473">
        <v>0</v>
      </c>
      <c r="HH428" s="473">
        <v>0</v>
      </c>
      <c r="HI428" s="473">
        <v>0</v>
      </c>
      <c r="HJ428" s="473">
        <v>0</v>
      </c>
      <c r="HK428" s="473">
        <v>0</v>
      </c>
      <c r="HL428" s="473">
        <v>0</v>
      </c>
      <c r="HM428" s="473">
        <v>0</v>
      </c>
      <c r="HN428" s="473">
        <v>0</v>
      </c>
      <c r="HO428" s="473">
        <v>0</v>
      </c>
      <c r="HP428" s="473">
        <v>0</v>
      </c>
      <c r="HQ428" s="473">
        <v>0</v>
      </c>
      <c r="HR428" s="473">
        <v>0</v>
      </c>
      <c r="HS428" s="473">
        <v>0</v>
      </c>
      <c r="HT428" s="473">
        <v>0</v>
      </c>
      <c r="HU428" s="473">
        <v>0</v>
      </c>
      <c r="HV428" s="473">
        <v>0</v>
      </c>
      <c r="HW428" s="473">
        <v>0</v>
      </c>
      <c r="HX428" s="473">
        <v>0</v>
      </c>
      <c r="HY428" s="473">
        <v>0</v>
      </c>
      <c r="HZ428" s="473">
        <v>0</v>
      </c>
      <c r="IA428" s="473">
        <v>0</v>
      </c>
      <c r="IB428" s="473">
        <v>0</v>
      </c>
      <c r="IC428" s="473">
        <v>0</v>
      </c>
      <c r="ID428" s="473">
        <v>0</v>
      </c>
      <c r="IE428" s="473">
        <v>0</v>
      </c>
      <c r="IF428" s="473">
        <v>0</v>
      </c>
      <c r="IG428" s="473">
        <v>0</v>
      </c>
      <c r="IH428" s="473">
        <v>0</v>
      </c>
      <c r="II428" s="473">
        <v>0</v>
      </c>
      <c r="IJ428" s="473">
        <v>0</v>
      </c>
      <c r="IK428" s="473">
        <v>0</v>
      </c>
      <c r="IL428" s="473">
        <v>0</v>
      </c>
      <c r="IM428" s="473">
        <v>0</v>
      </c>
      <c r="IN428" s="473">
        <v>0</v>
      </c>
      <c r="IO428" s="473">
        <v>0</v>
      </c>
      <c r="IP428" s="473">
        <v>0</v>
      </c>
      <c r="IQ428" s="473">
        <v>0</v>
      </c>
      <c r="IR428" s="473">
        <v>0</v>
      </c>
      <c r="IS428" s="473">
        <v>0</v>
      </c>
      <c r="IT428" s="473">
        <v>0</v>
      </c>
      <c r="IU428" s="473">
        <v>0</v>
      </c>
      <c r="IV428" s="473">
        <v>0</v>
      </c>
      <c r="IW428" s="473">
        <v>0</v>
      </c>
      <c r="IX428" s="473">
        <v>0</v>
      </c>
      <c r="IY428" s="473">
        <v>0</v>
      </c>
      <c r="IZ428" s="473">
        <v>0</v>
      </c>
      <c r="JA428" s="473">
        <v>0</v>
      </c>
      <c r="JB428" s="473">
        <v>0</v>
      </c>
      <c r="JC428" s="473">
        <v>0</v>
      </c>
      <c r="JD428" s="473">
        <v>0</v>
      </c>
      <c r="JE428" s="473">
        <v>0</v>
      </c>
      <c r="JF428" s="473">
        <v>0</v>
      </c>
      <c r="JG428" s="473">
        <v>0</v>
      </c>
      <c r="JH428" s="473">
        <v>0</v>
      </c>
      <c r="JI428" s="467" t="s">
        <v>1416</v>
      </c>
      <c r="JJ428" s="467" t="s">
        <v>1416</v>
      </c>
      <c r="JK428" s="395"/>
      <c r="JL428" s="395"/>
      <c r="JM428" s="395"/>
      <c r="JN428" s="395"/>
      <c r="JO428" s="395"/>
      <c r="JP428" s="395"/>
      <c r="JQ428" s="395"/>
      <c r="JR428" s="395"/>
      <c r="JS428" s="395"/>
      <c r="JT428" s="395"/>
      <c r="JU428" s="395"/>
      <c r="JV428" s="395"/>
      <c r="JW428" s="395"/>
      <c r="JX428" s="395"/>
      <c r="JY428" s="395"/>
      <c r="JZ428" s="395"/>
      <c r="KA428" s="395"/>
      <c r="KB428" s="395"/>
      <c r="KC428" s="395"/>
      <c r="KD428" s="395"/>
      <c r="KE428" s="395"/>
      <c r="KF428" s="395"/>
      <c r="KG428" s="395"/>
      <c r="KH428" s="395"/>
      <c r="KI428" s="395"/>
      <c r="KJ428" s="395"/>
      <c r="KK428" s="395"/>
      <c r="KL428" s="395"/>
      <c r="KM428" s="395"/>
      <c r="KN428" s="395"/>
      <c r="KO428" s="395"/>
      <c r="KP428" s="395"/>
      <c r="KQ428" s="395"/>
      <c r="KR428" s="395"/>
      <c r="KS428" s="395"/>
      <c r="KT428" s="395"/>
      <c r="KU428" s="395"/>
      <c r="KV428" s="395"/>
      <c r="KW428" s="395"/>
      <c r="KX428" s="395"/>
      <c r="KY428" s="395"/>
      <c r="KZ428" s="395"/>
      <c r="LA428" s="395"/>
      <c r="LB428" s="395"/>
      <c r="LC428" s="395"/>
      <c r="LD428" s="395"/>
      <c r="LE428" s="395"/>
      <c r="LF428" s="395"/>
      <c r="LG428" s="395"/>
      <c r="LH428" s="395"/>
      <c r="LI428" s="395"/>
      <c r="LJ428" s="395"/>
      <c r="LK428" s="395"/>
      <c r="LL428" s="395"/>
      <c r="LM428" s="395"/>
      <c r="LN428" s="395"/>
      <c r="LO428" s="395"/>
      <c r="LP428" s="395"/>
      <c r="LQ428" s="395"/>
      <c r="LR428" s="395"/>
      <c r="LS428" s="395"/>
      <c r="LT428" s="395"/>
      <c r="LU428" s="395"/>
      <c r="LV428" s="395"/>
      <c r="LW428" s="395"/>
      <c r="LX428" s="395"/>
      <c r="LY428" s="395"/>
      <c r="LZ428" s="395"/>
      <c r="MA428" s="395"/>
      <c r="MB428" s="395"/>
      <c r="MC428" s="395"/>
      <c r="MD428" s="395"/>
      <c r="ME428" s="395"/>
      <c r="MF428" s="395"/>
      <c r="MG428" s="395"/>
      <c r="MH428" s="395"/>
      <c r="MI428" s="395"/>
      <c r="MJ428" s="395"/>
      <c r="MK428" s="395"/>
      <c r="ML428" s="395"/>
      <c r="MM428" s="395"/>
      <c r="MN428" s="395"/>
      <c r="MO428" s="395"/>
      <c r="MP428" s="395"/>
      <c r="MQ428" s="395"/>
      <c r="MR428" s="395"/>
      <c r="MS428" s="395"/>
      <c r="MT428" s="395"/>
      <c r="MU428" s="395"/>
      <c r="MV428" s="395"/>
      <c r="MW428" s="395"/>
      <c r="MX428" s="395"/>
      <c r="MY428" s="395"/>
      <c r="MZ428" s="395"/>
      <c r="NA428" s="395"/>
      <c r="NB428" s="395"/>
      <c r="NC428" s="395"/>
      <c r="ND428" s="395"/>
      <c r="NE428" s="395"/>
      <c r="NF428" s="395"/>
      <c r="NG428" s="489"/>
      <c r="NH428" s="475">
        <v>3.3263084915645691</v>
      </c>
      <c r="NI428" s="475">
        <v>27.681539266800343</v>
      </c>
      <c r="NJ428" s="475">
        <v>3.5129013584148563</v>
      </c>
      <c r="NK428" s="475">
        <v>4636.6517759999997</v>
      </c>
      <c r="NL428" s="475">
        <v>20.967486782404329</v>
      </c>
      <c r="NM428" s="475">
        <v>0.21327900000000002</v>
      </c>
      <c r="NN428" s="475">
        <v>0.613178</v>
      </c>
      <c r="NO428" s="475">
        <v>6.2205999999999997E-2</v>
      </c>
      <c r="NP428" s="475">
        <v>3.9142226562466749E-2</v>
      </c>
      <c r="NQ428" s="475">
        <v>0.51151881381232811</v>
      </c>
      <c r="NR428" s="475">
        <v>1.7396760430667944</v>
      </c>
      <c r="NS428" s="475">
        <v>0</v>
      </c>
      <c r="NT428" s="475">
        <v>15.691592313700326</v>
      </c>
      <c r="NU428" s="475">
        <v>0.5965080087067286</v>
      </c>
      <c r="NV428" s="475">
        <v>0</v>
      </c>
      <c r="NW428" s="475">
        <v>0.41076436327953891</v>
      </c>
      <c r="NX428" s="475">
        <v>0</v>
      </c>
      <c r="NY428" s="475">
        <v>0</v>
      </c>
      <c r="NZ428" s="475">
        <v>1.050479786713683</v>
      </c>
      <c r="OA428" s="475">
        <v>2.0339999929803797E-2</v>
      </c>
      <c r="OB428" s="475">
        <v>0.25</v>
      </c>
      <c r="OC428" s="475">
        <v>1.1640717317269345</v>
      </c>
      <c r="OD428" s="475">
        <v>7.8736971972084223E-14</v>
      </c>
      <c r="OE428" s="475">
        <v>6.8452290218811603E-13</v>
      </c>
      <c r="OF428" s="475">
        <v>0.1099999964237213</v>
      </c>
      <c r="OG428" s="475">
        <v>6.8364700675010673E-2</v>
      </c>
      <c r="OH428" s="475">
        <v>0.33325955829083148</v>
      </c>
      <c r="OI428" s="475">
        <v>0.11</v>
      </c>
      <c r="OJ428" s="475">
        <v>4.41E-2</v>
      </c>
      <c r="OK428" s="475">
        <v>5.6152500000000008E-2</v>
      </c>
      <c r="OL428" s="475">
        <v>0.58042166301231402</v>
      </c>
      <c r="OM428" s="475" t="s">
        <v>1395</v>
      </c>
      <c r="ON428" s="475">
        <v>1</v>
      </c>
      <c r="OO428" s="475">
        <v>417</v>
      </c>
      <c r="OP428" s="490"/>
      <c r="OQ428" s="491" t="s">
        <v>1395</v>
      </c>
      <c r="OR428" s="478" t="s">
        <v>1395</v>
      </c>
      <c r="OS428" s="479">
        <v>931318</v>
      </c>
      <c r="OT428" s="479">
        <v>2049</v>
      </c>
      <c r="OU428" s="479" t="s">
        <v>1395</v>
      </c>
      <c r="OV428" s="479" t="s">
        <v>1395</v>
      </c>
      <c r="OW428" s="479">
        <v>0</v>
      </c>
      <c r="OX428" s="479">
        <v>1</v>
      </c>
      <c r="OY428" s="480">
        <v>1</v>
      </c>
      <c r="OZ428" s="480">
        <v>0.57125749688087124</v>
      </c>
      <c r="PA428" s="481"/>
      <c r="PB428" s="482">
        <v>3.3263084915645691</v>
      </c>
      <c r="PC428" s="483"/>
      <c r="PD428" s="478">
        <v>296.58457238256938</v>
      </c>
      <c r="PE428" s="479">
        <v>2.2845435472337406E-10</v>
      </c>
      <c r="PF428" s="479">
        <v>388.50015897687865</v>
      </c>
      <c r="PG428" s="480">
        <v>3.3263084915645691</v>
      </c>
      <c r="PH428" s="483"/>
      <c r="PI428" s="478">
        <v>3.3263084915645691</v>
      </c>
      <c r="PJ428" s="479">
        <v>215825</v>
      </c>
      <c r="PK428" s="479">
        <v>575</v>
      </c>
      <c r="PL428" s="479">
        <v>6.9440263004552971E-2</v>
      </c>
      <c r="PM428" s="484">
        <v>36</v>
      </c>
      <c r="PN428" s="479">
        <v>2160</v>
      </c>
      <c r="PO428" s="485">
        <v>2046</v>
      </c>
      <c r="PP428" s="479">
        <v>33</v>
      </c>
      <c r="PQ428" s="479">
        <v>0</v>
      </c>
      <c r="PR428" s="486" t="s">
        <v>2457</v>
      </c>
      <c r="PS428" s="486" t="s">
        <v>1595</v>
      </c>
      <c r="PT428" s="479">
        <v>1</v>
      </c>
      <c r="PU428" s="487" t="s">
        <v>2456</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row>
    <row r="429" spans="1:457" x14ac:dyDescent="0.35">
      <c r="A429" s="459" t="s">
        <v>2458</v>
      </c>
      <c r="B429" s="460">
        <v>3.3957487545691221</v>
      </c>
      <c r="C429" s="488">
        <f>NPV(About!A$94,'H2 Data'!AE$2:BH$2)/30*AB429+B429</f>
        <v>4.7158528121977223</v>
      </c>
      <c r="D429" s="462" t="s">
        <v>1592</v>
      </c>
      <c r="E429" s="463" t="s">
        <v>2458</v>
      </c>
      <c r="F429" s="463" t="s">
        <v>1391</v>
      </c>
      <c r="G429" s="463" t="s">
        <v>1593</v>
      </c>
      <c r="H429" s="463" t="s">
        <v>2406</v>
      </c>
      <c r="I429" s="463" t="s">
        <v>1595</v>
      </c>
      <c r="J429" s="464">
        <v>2050</v>
      </c>
      <c r="K429" s="465">
        <v>575</v>
      </c>
      <c r="L429" s="466">
        <v>0.95</v>
      </c>
      <c r="M429" s="466">
        <v>2.3300000000000001E-2</v>
      </c>
      <c r="N429" s="466">
        <v>0.25</v>
      </c>
      <c r="O429" s="471">
        <v>0.11</v>
      </c>
      <c r="P429" s="465">
        <v>1</v>
      </c>
      <c r="Q429" s="465">
        <v>2</v>
      </c>
      <c r="R429" s="465">
        <v>30</v>
      </c>
      <c r="S429" s="467" t="s">
        <v>1395</v>
      </c>
      <c r="T429" s="468">
        <v>63469.000000000007</v>
      </c>
      <c r="U429" s="468">
        <v>625625</v>
      </c>
      <c r="V429" s="468">
        <v>217609</v>
      </c>
      <c r="W429" s="468">
        <v>43521.000000000007</v>
      </c>
      <c r="X429" s="465">
        <v>0</v>
      </c>
      <c r="Y429" s="469" t="s">
        <v>2407</v>
      </c>
      <c r="Z429" s="470">
        <v>18.559999999999999</v>
      </c>
      <c r="AA429" s="469" t="s">
        <v>1397</v>
      </c>
      <c r="AB429" s="465">
        <v>8.9999999999999993E-3</v>
      </c>
      <c r="AC429" s="466">
        <v>0.7</v>
      </c>
      <c r="AD429" s="466">
        <v>0.7</v>
      </c>
      <c r="AE429" s="466">
        <v>0.7</v>
      </c>
      <c r="AF429" s="467" t="s">
        <v>1398</v>
      </c>
      <c r="AG429" s="465">
        <v>441</v>
      </c>
      <c r="AH429" s="465">
        <v>441</v>
      </c>
      <c r="AI429" s="465">
        <v>441</v>
      </c>
      <c r="AJ429" s="465">
        <v>30</v>
      </c>
      <c r="AK429" s="469" t="s">
        <v>1399</v>
      </c>
      <c r="AL429" s="466">
        <v>1</v>
      </c>
      <c r="AM429" s="466">
        <v>0</v>
      </c>
      <c r="AN429" s="469" t="s">
        <v>1400</v>
      </c>
      <c r="AO429" s="466"/>
      <c r="AP429" s="466"/>
      <c r="AQ429" s="466"/>
      <c r="AR429" s="466"/>
      <c r="AS429" s="466"/>
      <c r="AT429" s="466"/>
      <c r="AU429" s="466"/>
      <c r="AV429" s="466"/>
      <c r="AW429" s="466"/>
      <c r="AX429" s="466"/>
      <c r="AY429" s="466"/>
      <c r="AZ429" s="466"/>
      <c r="BA429" s="466"/>
      <c r="BB429" s="466"/>
      <c r="BC429" s="466"/>
      <c r="BD429" s="466"/>
      <c r="BE429" s="466"/>
      <c r="BF429" s="466"/>
      <c r="BG429" s="466"/>
      <c r="BH429" s="466"/>
      <c r="BI429" s="466"/>
      <c r="BJ429" s="466"/>
      <c r="BK429" s="466"/>
      <c r="BL429" s="466"/>
      <c r="BM429" s="466"/>
      <c r="BN429" s="466"/>
      <c r="BO429" s="466"/>
      <c r="BP429" s="466"/>
      <c r="BQ429" s="466"/>
      <c r="BR429" s="466"/>
      <c r="BS429" s="466"/>
      <c r="BT429" s="466"/>
      <c r="BU429" s="466"/>
      <c r="BV429" s="466"/>
      <c r="BW429" s="466"/>
      <c r="BX429" s="466"/>
      <c r="BY429" s="466"/>
      <c r="BZ429" s="466"/>
      <c r="CA429" s="466"/>
      <c r="CB429" s="466"/>
      <c r="CC429" s="466"/>
      <c r="CD429" s="466"/>
      <c r="CE429" s="466"/>
      <c r="CF429" s="466"/>
      <c r="CG429" s="466"/>
      <c r="CH429" s="466"/>
      <c r="CI429" s="466"/>
      <c r="CJ429" s="466"/>
      <c r="CK429" s="466"/>
      <c r="CL429" s="466"/>
      <c r="CM429" s="466"/>
      <c r="CN429" s="466"/>
      <c r="CO429" s="466"/>
      <c r="CP429" s="466"/>
      <c r="CQ429" s="466"/>
      <c r="CR429" s="466"/>
      <c r="CS429" s="466"/>
      <c r="CT429" s="466"/>
      <c r="CU429" s="466"/>
      <c r="CV429" s="466"/>
      <c r="CW429" s="466"/>
      <c r="CX429" s="466"/>
      <c r="CY429" s="466"/>
      <c r="CZ429" s="466"/>
      <c r="DA429" s="466"/>
      <c r="DB429" s="466"/>
      <c r="DC429" s="466"/>
      <c r="DD429" s="466"/>
      <c r="DE429" s="466"/>
      <c r="DF429" s="466"/>
      <c r="DG429" s="466"/>
      <c r="DH429" s="466"/>
      <c r="DI429" s="466"/>
      <c r="DJ429" s="466"/>
      <c r="DK429" s="466"/>
      <c r="DL429" s="466"/>
      <c r="DM429" s="466"/>
      <c r="DN429" s="466"/>
      <c r="DO429" s="466"/>
      <c r="DP429" s="466"/>
      <c r="DQ429" s="466"/>
      <c r="DR429" s="466"/>
      <c r="DS429" s="466"/>
      <c r="DT429" s="466"/>
      <c r="DU429" s="466"/>
      <c r="DV429" s="466"/>
      <c r="DW429" s="471"/>
      <c r="DX429" s="466"/>
      <c r="DY429" s="466"/>
      <c r="DZ429" s="466"/>
      <c r="EA429" s="466"/>
      <c r="EB429" s="466"/>
      <c r="EC429" s="466"/>
      <c r="ED429" s="466"/>
      <c r="EE429" s="466"/>
      <c r="EF429" s="466"/>
      <c r="EG429" s="466"/>
      <c r="EH429" s="466"/>
      <c r="EI429" s="466"/>
      <c r="EJ429" s="466"/>
      <c r="EK429" s="465"/>
      <c r="EL429" s="465"/>
      <c r="EM429" s="465"/>
      <c r="EN429" s="465"/>
      <c r="EO429" s="466"/>
      <c r="EP429" s="466"/>
      <c r="EQ429" s="466"/>
      <c r="ER429" s="465"/>
      <c r="ES429" s="465"/>
      <c r="ET429" s="465"/>
      <c r="EU429" s="465"/>
      <c r="EV429" s="465"/>
      <c r="EW429" s="467"/>
      <c r="EX429" s="467" t="s">
        <v>1401</v>
      </c>
      <c r="EY429" s="467">
        <v>0</v>
      </c>
      <c r="EZ429" s="467">
        <v>0</v>
      </c>
      <c r="FA429" s="467">
        <v>0</v>
      </c>
      <c r="FB429" s="469" t="s">
        <v>1402</v>
      </c>
      <c r="FC429" s="467">
        <v>62.117280000000001</v>
      </c>
      <c r="FD429" s="469" t="s">
        <v>2408</v>
      </c>
      <c r="FE429" s="467">
        <v>1589.991</v>
      </c>
      <c r="FF429" s="469" t="s">
        <v>1404</v>
      </c>
      <c r="FG429" s="467">
        <v>0</v>
      </c>
      <c r="FH429" s="469" t="s">
        <v>1405</v>
      </c>
      <c r="FI429" s="467">
        <v>0</v>
      </c>
      <c r="FJ429" s="469" t="s">
        <v>1405</v>
      </c>
      <c r="FK429" s="467">
        <v>0</v>
      </c>
      <c r="FL429" s="472">
        <v>0</v>
      </c>
      <c r="FM429" s="473">
        <v>0</v>
      </c>
      <c r="FN429" s="473">
        <v>0</v>
      </c>
      <c r="FO429" s="473">
        <v>0</v>
      </c>
      <c r="FP429" s="473">
        <v>0</v>
      </c>
      <c r="FQ429" s="473">
        <v>0</v>
      </c>
      <c r="FR429" s="473">
        <v>0</v>
      </c>
      <c r="FS429" s="473">
        <v>0</v>
      </c>
      <c r="FT429" s="473">
        <v>0</v>
      </c>
      <c r="FU429" s="473">
        <v>0</v>
      </c>
      <c r="FV429" s="473">
        <v>0</v>
      </c>
      <c r="FW429" s="473">
        <v>0</v>
      </c>
      <c r="FX429" s="473">
        <v>0</v>
      </c>
      <c r="FY429" s="473">
        <v>0</v>
      </c>
      <c r="FZ429" s="473">
        <v>0</v>
      </c>
      <c r="GA429" s="473">
        <v>0</v>
      </c>
      <c r="GB429" s="473">
        <v>0</v>
      </c>
      <c r="GC429" s="473">
        <v>0</v>
      </c>
      <c r="GD429" s="473">
        <v>0</v>
      </c>
      <c r="GE429" s="473">
        <v>0</v>
      </c>
      <c r="GF429" s="473">
        <v>0</v>
      </c>
      <c r="GG429" s="473">
        <v>0</v>
      </c>
      <c r="GH429" s="473">
        <v>0</v>
      </c>
      <c r="GI429" s="473">
        <v>0</v>
      </c>
      <c r="GJ429" s="473">
        <v>0</v>
      </c>
      <c r="GK429" s="473">
        <v>0</v>
      </c>
      <c r="GL429" s="473">
        <v>0</v>
      </c>
      <c r="GM429" s="473">
        <v>0</v>
      </c>
      <c r="GN429" s="473">
        <v>0</v>
      </c>
      <c r="GO429" s="473">
        <v>0</v>
      </c>
      <c r="GP429" s="473">
        <v>0</v>
      </c>
      <c r="GQ429" s="473">
        <v>0</v>
      </c>
      <c r="GR429" s="473">
        <v>0</v>
      </c>
      <c r="GS429" s="473">
        <v>0</v>
      </c>
      <c r="GT429" s="473">
        <v>0</v>
      </c>
      <c r="GU429" s="473">
        <v>0</v>
      </c>
      <c r="GV429" s="473">
        <v>0</v>
      </c>
      <c r="GW429" s="473">
        <v>0</v>
      </c>
      <c r="GX429" s="473">
        <v>0</v>
      </c>
      <c r="GY429" s="473">
        <v>0</v>
      </c>
      <c r="GZ429" s="473">
        <v>0</v>
      </c>
      <c r="HA429" s="473">
        <v>0</v>
      </c>
      <c r="HB429" s="473">
        <v>0</v>
      </c>
      <c r="HC429" s="473">
        <v>0</v>
      </c>
      <c r="HD429" s="473">
        <v>0</v>
      </c>
      <c r="HE429" s="473">
        <v>0</v>
      </c>
      <c r="HF429" s="473">
        <v>0</v>
      </c>
      <c r="HG429" s="473">
        <v>0</v>
      </c>
      <c r="HH429" s="473">
        <v>0</v>
      </c>
      <c r="HI429" s="473">
        <v>0</v>
      </c>
      <c r="HJ429" s="473">
        <v>0</v>
      </c>
      <c r="HK429" s="473">
        <v>0</v>
      </c>
      <c r="HL429" s="473">
        <v>0</v>
      </c>
      <c r="HM429" s="473">
        <v>0</v>
      </c>
      <c r="HN429" s="473">
        <v>0</v>
      </c>
      <c r="HO429" s="473">
        <v>0</v>
      </c>
      <c r="HP429" s="473">
        <v>0</v>
      </c>
      <c r="HQ429" s="473">
        <v>0</v>
      </c>
      <c r="HR429" s="473">
        <v>0</v>
      </c>
      <c r="HS429" s="473">
        <v>0</v>
      </c>
      <c r="HT429" s="473">
        <v>0</v>
      </c>
      <c r="HU429" s="473">
        <v>0</v>
      </c>
      <c r="HV429" s="473">
        <v>0</v>
      </c>
      <c r="HW429" s="473">
        <v>0</v>
      </c>
      <c r="HX429" s="473">
        <v>0</v>
      </c>
      <c r="HY429" s="473">
        <v>0</v>
      </c>
      <c r="HZ429" s="473">
        <v>0</v>
      </c>
      <c r="IA429" s="473">
        <v>0</v>
      </c>
      <c r="IB429" s="473">
        <v>0</v>
      </c>
      <c r="IC429" s="473">
        <v>0</v>
      </c>
      <c r="ID429" s="473">
        <v>0</v>
      </c>
      <c r="IE429" s="473">
        <v>0</v>
      </c>
      <c r="IF429" s="473">
        <v>0</v>
      </c>
      <c r="IG429" s="473">
        <v>0</v>
      </c>
      <c r="IH429" s="473">
        <v>0</v>
      </c>
      <c r="II429" s="473">
        <v>0</v>
      </c>
      <c r="IJ429" s="473">
        <v>0</v>
      </c>
      <c r="IK429" s="473">
        <v>0</v>
      </c>
      <c r="IL429" s="473">
        <v>0</v>
      </c>
      <c r="IM429" s="473">
        <v>0</v>
      </c>
      <c r="IN429" s="473">
        <v>0</v>
      </c>
      <c r="IO429" s="473">
        <v>0</v>
      </c>
      <c r="IP429" s="473">
        <v>0</v>
      </c>
      <c r="IQ429" s="473">
        <v>0</v>
      </c>
      <c r="IR429" s="473">
        <v>0</v>
      </c>
      <c r="IS429" s="473">
        <v>0</v>
      </c>
      <c r="IT429" s="473">
        <v>0</v>
      </c>
      <c r="IU429" s="473">
        <v>0</v>
      </c>
      <c r="IV429" s="473">
        <v>0</v>
      </c>
      <c r="IW429" s="473">
        <v>0</v>
      </c>
      <c r="IX429" s="473">
        <v>0</v>
      </c>
      <c r="IY429" s="473">
        <v>0</v>
      </c>
      <c r="IZ429" s="473">
        <v>0</v>
      </c>
      <c r="JA429" s="473">
        <v>0</v>
      </c>
      <c r="JB429" s="473">
        <v>0</v>
      </c>
      <c r="JC429" s="473">
        <v>0</v>
      </c>
      <c r="JD429" s="473">
        <v>0</v>
      </c>
      <c r="JE429" s="473">
        <v>0</v>
      </c>
      <c r="JF429" s="473">
        <v>0</v>
      </c>
      <c r="JG429" s="473">
        <v>0</v>
      </c>
      <c r="JH429" s="473">
        <v>0</v>
      </c>
      <c r="JI429" s="467" t="s">
        <v>1416</v>
      </c>
      <c r="JJ429" s="467" t="s">
        <v>1416</v>
      </c>
      <c r="JK429" s="395"/>
      <c r="JL429" s="395"/>
      <c r="JM429" s="395"/>
      <c r="JN429" s="395"/>
      <c r="JO429" s="395"/>
      <c r="JP429" s="395"/>
      <c r="JQ429" s="395"/>
      <c r="JR429" s="395"/>
      <c r="JS429" s="395"/>
      <c r="JT429" s="395"/>
      <c r="JU429" s="395"/>
      <c r="JV429" s="395"/>
      <c r="JW429" s="395"/>
      <c r="JX429" s="395"/>
      <c r="JY429" s="395"/>
      <c r="JZ429" s="395"/>
      <c r="KA429" s="395"/>
      <c r="KB429" s="395"/>
      <c r="KC429" s="395"/>
      <c r="KD429" s="395"/>
      <c r="KE429" s="395"/>
      <c r="KF429" s="395"/>
      <c r="KG429" s="395"/>
      <c r="KH429" s="395"/>
      <c r="KI429" s="395"/>
      <c r="KJ429" s="395"/>
      <c r="KK429" s="395"/>
      <c r="KL429" s="395"/>
      <c r="KM429" s="395"/>
      <c r="KN429" s="395"/>
      <c r="KO429" s="395"/>
      <c r="KP429" s="395"/>
      <c r="KQ429" s="395"/>
      <c r="KR429" s="395"/>
      <c r="KS429" s="395"/>
      <c r="KT429" s="395"/>
      <c r="KU429" s="395"/>
      <c r="KV429" s="395"/>
      <c r="KW429" s="395"/>
      <c r="KX429" s="395"/>
      <c r="KY429" s="395"/>
      <c r="KZ429" s="395"/>
      <c r="LA429" s="395"/>
      <c r="LB429" s="395"/>
      <c r="LC429" s="395"/>
      <c r="LD429" s="395"/>
      <c r="LE429" s="395"/>
      <c r="LF429" s="395"/>
      <c r="LG429" s="395"/>
      <c r="LH429" s="395"/>
      <c r="LI429" s="395"/>
      <c r="LJ429" s="395"/>
      <c r="LK429" s="395"/>
      <c r="LL429" s="395"/>
      <c r="LM429" s="395"/>
      <c r="LN429" s="395"/>
      <c r="LO429" s="395"/>
      <c r="LP429" s="395"/>
      <c r="LQ429" s="395"/>
      <c r="LR429" s="395"/>
      <c r="LS429" s="395"/>
      <c r="LT429" s="395"/>
      <c r="LU429" s="395"/>
      <c r="LV429" s="395"/>
      <c r="LW429" s="395"/>
      <c r="LX429" s="395"/>
      <c r="LY429" s="395"/>
      <c r="LZ429" s="395"/>
      <c r="MA429" s="395"/>
      <c r="MB429" s="395"/>
      <c r="MC429" s="395"/>
      <c r="MD429" s="395"/>
      <c r="ME429" s="395"/>
      <c r="MF429" s="395"/>
      <c r="MG429" s="395"/>
      <c r="MH429" s="395"/>
      <c r="MI429" s="395"/>
      <c r="MJ429" s="395"/>
      <c r="MK429" s="395"/>
      <c r="ML429" s="395"/>
      <c r="MM429" s="395"/>
      <c r="MN429" s="395"/>
      <c r="MO429" s="395"/>
      <c r="MP429" s="395"/>
      <c r="MQ429" s="395"/>
      <c r="MR429" s="395"/>
      <c r="MS429" s="395"/>
      <c r="MT429" s="395"/>
      <c r="MU429" s="395"/>
      <c r="MV429" s="395"/>
      <c r="MW429" s="395"/>
      <c r="MX429" s="395"/>
      <c r="MY429" s="395"/>
      <c r="MZ429" s="395"/>
      <c r="NA429" s="395"/>
      <c r="NB429" s="395"/>
      <c r="NC429" s="395"/>
      <c r="ND429" s="395"/>
      <c r="NE429" s="395"/>
      <c r="NF429" s="395"/>
      <c r="NG429" s="489"/>
      <c r="NH429" s="475">
        <v>3.3957487545691221</v>
      </c>
      <c r="NI429" s="475">
        <v>28.259421135524232</v>
      </c>
      <c r="NJ429" s="475">
        <v>3.5850254028743995</v>
      </c>
      <c r="NK429" s="475">
        <v>4636.6517759999997</v>
      </c>
      <c r="NL429" s="475">
        <v>21.404930831152377</v>
      </c>
      <c r="NM429" s="475">
        <v>0.217609</v>
      </c>
      <c r="NN429" s="475">
        <v>0.62562499999999999</v>
      </c>
      <c r="NO429" s="475">
        <v>6.3469000000000012E-2</v>
      </c>
      <c r="NP429" s="475">
        <v>3.9936831783349613E-2</v>
      </c>
      <c r="NQ429" s="475">
        <v>0.52190272695057527</v>
      </c>
      <c r="NR429" s="475">
        <v>1.7749956874059689</v>
      </c>
      <c r="NS429" s="475">
        <v>0</v>
      </c>
      <c r="NT429" s="475">
        <v>16.013902007864179</v>
      </c>
      <c r="NU429" s="475">
        <v>0.60861239337852213</v>
      </c>
      <c r="NV429" s="475">
        <v>0</v>
      </c>
      <c r="NW429" s="475">
        <v>0.42111142888828429</v>
      </c>
      <c r="NX429" s="475">
        <v>0</v>
      </c>
      <c r="NY429" s="475">
        <v>0</v>
      </c>
      <c r="NZ429" s="475">
        <v>1.0778299230981538</v>
      </c>
      <c r="OA429" s="475">
        <v>2.034000003829136E-2</v>
      </c>
      <c r="OB429" s="475">
        <v>0.25</v>
      </c>
      <c r="OC429" s="475">
        <v>1.1893861866221251</v>
      </c>
      <c r="OD429" s="475">
        <v>7.1461693684343005E-14</v>
      </c>
      <c r="OE429" s="475">
        <v>6.2127314184025215E-13</v>
      </c>
      <c r="OF429" s="475">
        <v>0.1099999964237213</v>
      </c>
      <c r="OG429" s="475">
        <v>6.8454620242118833E-2</v>
      </c>
      <c r="OH429" s="475">
        <v>0.3336145998864774</v>
      </c>
      <c r="OI429" s="475">
        <v>0.11</v>
      </c>
      <c r="OJ429" s="475">
        <v>4.4099999999999993E-2</v>
      </c>
      <c r="OK429" s="475">
        <v>5.6152500000000008E-2</v>
      </c>
      <c r="OL429" s="475">
        <v>0.5688512254206779</v>
      </c>
      <c r="OM429" s="475" t="s">
        <v>1395</v>
      </c>
      <c r="ON429" s="475">
        <v>1</v>
      </c>
      <c r="OO429" s="475">
        <v>418</v>
      </c>
      <c r="OP429" s="490"/>
      <c r="OQ429" s="491" t="s">
        <v>1395</v>
      </c>
      <c r="OR429" s="478" t="s">
        <v>1395</v>
      </c>
      <c r="OS429" s="479">
        <v>950224</v>
      </c>
      <c r="OT429" s="479">
        <v>2050</v>
      </c>
      <c r="OU429" s="479" t="s">
        <v>1395</v>
      </c>
      <c r="OV429" s="479" t="s">
        <v>1395</v>
      </c>
      <c r="OW429" s="479">
        <v>0</v>
      </c>
      <c r="OX429" s="479">
        <v>1</v>
      </c>
      <c r="OY429" s="480">
        <v>1</v>
      </c>
      <c r="OZ429" s="480">
        <v>0.55986974606111606</v>
      </c>
      <c r="PA429" s="481"/>
      <c r="PB429" s="482">
        <v>3.3957487545691221</v>
      </c>
      <c r="PC429" s="483"/>
      <c r="PD429" s="478">
        <v>296.57298976949784</v>
      </c>
      <c r="PE429" s="479">
        <v>2.0321189313264967E-10</v>
      </c>
      <c r="PF429" s="479">
        <v>389.0356791110932</v>
      </c>
      <c r="PG429" s="480">
        <v>3.3957487545691221</v>
      </c>
      <c r="PH429" s="483"/>
      <c r="PI429" s="478">
        <v>3.3957487545691221</v>
      </c>
      <c r="PJ429" s="479">
        <v>216400</v>
      </c>
      <c r="PK429" s="479">
        <v>575</v>
      </c>
      <c r="PL429" s="479">
        <v>6.89890353524647E-2</v>
      </c>
      <c r="PM429" s="484">
        <v>36</v>
      </c>
      <c r="PN429" s="479">
        <v>2124</v>
      </c>
      <c r="PO429" s="485">
        <v>2047</v>
      </c>
      <c r="PP429" s="479">
        <v>33</v>
      </c>
      <c r="PQ429" s="479">
        <v>0</v>
      </c>
      <c r="PR429" s="486" t="s">
        <v>2459</v>
      </c>
      <c r="PS429" s="486" t="s">
        <v>1595</v>
      </c>
      <c r="PT429" s="479">
        <v>1</v>
      </c>
      <c r="PU429" s="487" t="s">
        <v>2458</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row>
    <row r="430" spans="1:457" x14ac:dyDescent="0.35">
      <c r="A430" s="459" t="s">
        <v>2460</v>
      </c>
      <c r="B430" s="460">
        <v>3.4647377899215868</v>
      </c>
      <c r="C430" s="488">
        <f>NPV(About!A$94,'H2 Data'!AE$2:BH$2)/30*AB430+B430</f>
        <v>4.7848418475501866</v>
      </c>
      <c r="D430" s="462" t="s">
        <v>1592</v>
      </c>
      <c r="E430" s="463" t="s">
        <v>2460</v>
      </c>
      <c r="F430" s="463" t="s">
        <v>1391</v>
      </c>
      <c r="G430" s="463" t="s">
        <v>1593</v>
      </c>
      <c r="H430" s="463" t="s">
        <v>2406</v>
      </c>
      <c r="I430" s="463" t="s">
        <v>1595</v>
      </c>
      <c r="J430" s="464">
        <v>2051</v>
      </c>
      <c r="K430" s="465">
        <v>575</v>
      </c>
      <c r="L430" s="466">
        <v>0.95</v>
      </c>
      <c r="M430" s="466">
        <v>2.3300000000000001E-2</v>
      </c>
      <c r="N430" s="466">
        <v>0.25</v>
      </c>
      <c r="O430" s="471">
        <v>0.11</v>
      </c>
      <c r="P430" s="465">
        <v>1</v>
      </c>
      <c r="Q430" s="465">
        <v>2</v>
      </c>
      <c r="R430" s="465">
        <v>30</v>
      </c>
      <c r="S430" s="467" t="s">
        <v>1395</v>
      </c>
      <c r="T430" s="468">
        <v>64757.999999999993</v>
      </c>
      <c r="U430" s="468">
        <v>638325</v>
      </c>
      <c r="V430" s="468">
        <v>222026</v>
      </c>
      <c r="W430" s="468">
        <v>44404</v>
      </c>
      <c r="X430" s="465">
        <v>0</v>
      </c>
      <c r="Y430" s="469" t="s">
        <v>2407</v>
      </c>
      <c r="Z430" s="470">
        <v>18.559999999999999</v>
      </c>
      <c r="AA430" s="469" t="s">
        <v>1397</v>
      </c>
      <c r="AB430" s="465">
        <v>8.9999999999999993E-3</v>
      </c>
      <c r="AC430" s="466">
        <v>0.7</v>
      </c>
      <c r="AD430" s="466">
        <v>0.7</v>
      </c>
      <c r="AE430" s="466">
        <v>0.7</v>
      </c>
      <c r="AF430" s="467" t="s">
        <v>1398</v>
      </c>
      <c r="AG430" s="465">
        <v>441</v>
      </c>
      <c r="AH430" s="465">
        <v>441</v>
      </c>
      <c r="AI430" s="465">
        <v>441</v>
      </c>
      <c r="AJ430" s="465">
        <v>30</v>
      </c>
      <c r="AK430" s="469" t="s">
        <v>1399</v>
      </c>
      <c r="AL430" s="466">
        <v>1</v>
      </c>
      <c r="AM430" s="466">
        <v>0</v>
      </c>
      <c r="AN430" s="469" t="s">
        <v>1400</v>
      </c>
      <c r="AO430" s="466"/>
      <c r="AP430" s="466"/>
      <c r="AQ430" s="466"/>
      <c r="AR430" s="466"/>
      <c r="AS430" s="466"/>
      <c r="AT430" s="466"/>
      <c r="AU430" s="466"/>
      <c r="AV430" s="466"/>
      <c r="AW430" s="466"/>
      <c r="AX430" s="466"/>
      <c r="AY430" s="466"/>
      <c r="AZ430" s="466"/>
      <c r="BA430" s="466"/>
      <c r="BB430" s="466"/>
      <c r="BC430" s="466"/>
      <c r="BD430" s="466"/>
      <c r="BE430" s="466"/>
      <c r="BF430" s="466"/>
      <c r="BG430" s="466"/>
      <c r="BH430" s="466"/>
      <c r="BI430" s="466"/>
      <c r="BJ430" s="466"/>
      <c r="BK430" s="466"/>
      <c r="BL430" s="466"/>
      <c r="BM430" s="466"/>
      <c r="BN430" s="466"/>
      <c r="BO430" s="466"/>
      <c r="BP430" s="466"/>
      <c r="BQ430" s="466"/>
      <c r="BR430" s="466"/>
      <c r="BS430" s="466"/>
      <c r="BT430" s="466"/>
      <c r="BU430" s="466"/>
      <c r="BV430" s="466"/>
      <c r="BW430" s="466"/>
      <c r="BX430" s="466"/>
      <c r="BY430" s="466"/>
      <c r="BZ430" s="466"/>
      <c r="CA430" s="466"/>
      <c r="CB430" s="466"/>
      <c r="CC430" s="466"/>
      <c r="CD430" s="466"/>
      <c r="CE430" s="466"/>
      <c r="CF430" s="466"/>
      <c r="CG430" s="466"/>
      <c r="CH430" s="466"/>
      <c r="CI430" s="466"/>
      <c r="CJ430" s="466"/>
      <c r="CK430" s="466"/>
      <c r="CL430" s="466"/>
      <c r="CM430" s="466"/>
      <c r="CN430" s="466"/>
      <c r="CO430" s="466"/>
      <c r="CP430" s="466"/>
      <c r="CQ430" s="466"/>
      <c r="CR430" s="466"/>
      <c r="CS430" s="466"/>
      <c r="CT430" s="466"/>
      <c r="CU430" s="466"/>
      <c r="CV430" s="466"/>
      <c r="CW430" s="466"/>
      <c r="CX430" s="466"/>
      <c r="CY430" s="466"/>
      <c r="CZ430" s="466"/>
      <c r="DA430" s="466"/>
      <c r="DB430" s="466"/>
      <c r="DC430" s="466"/>
      <c r="DD430" s="466"/>
      <c r="DE430" s="466"/>
      <c r="DF430" s="466"/>
      <c r="DG430" s="466"/>
      <c r="DH430" s="466"/>
      <c r="DI430" s="466"/>
      <c r="DJ430" s="466"/>
      <c r="DK430" s="466"/>
      <c r="DL430" s="466"/>
      <c r="DM430" s="466"/>
      <c r="DN430" s="466"/>
      <c r="DO430" s="466"/>
      <c r="DP430" s="466"/>
      <c r="DQ430" s="466"/>
      <c r="DR430" s="466"/>
      <c r="DS430" s="466"/>
      <c r="DT430" s="466"/>
      <c r="DU430" s="466"/>
      <c r="DV430" s="466"/>
      <c r="DW430" s="471"/>
      <c r="DX430" s="466"/>
      <c r="DY430" s="466"/>
      <c r="DZ430" s="466"/>
      <c r="EA430" s="466"/>
      <c r="EB430" s="466"/>
      <c r="EC430" s="466"/>
      <c r="ED430" s="466"/>
      <c r="EE430" s="466"/>
      <c r="EF430" s="466"/>
      <c r="EG430" s="466"/>
      <c r="EH430" s="466"/>
      <c r="EI430" s="466"/>
      <c r="EJ430" s="466"/>
      <c r="EK430" s="465"/>
      <c r="EL430" s="465"/>
      <c r="EM430" s="465"/>
      <c r="EN430" s="465"/>
      <c r="EO430" s="466"/>
      <c r="EP430" s="466"/>
      <c r="EQ430" s="466"/>
      <c r="ER430" s="465"/>
      <c r="ES430" s="465"/>
      <c r="ET430" s="465"/>
      <c r="EU430" s="465"/>
      <c r="EV430" s="465"/>
      <c r="EW430" s="467"/>
      <c r="EX430" s="467" t="s">
        <v>1401</v>
      </c>
      <c r="EY430" s="467">
        <v>0</v>
      </c>
      <c r="EZ430" s="467">
        <v>0</v>
      </c>
      <c r="FA430" s="467">
        <v>0</v>
      </c>
      <c r="FB430" s="469" t="s">
        <v>1402</v>
      </c>
      <c r="FC430" s="467">
        <v>62.117280000000001</v>
      </c>
      <c r="FD430" s="469" t="s">
        <v>2408</v>
      </c>
      <c r="FE430" s="467">
        <v>1589.991</v>
      </c>
      <c r="FF430" s="469" t="s">
        <v>1404</v>
      </c>
      <c r="FG430" s="467">
        <v>0</v>
      </c>
      <c r="FH430" s="469" t="s">
        <v>1405</v>
      </c>
      <c r="FI430" s="467">
        <v>0</v>
      </c>
      <c r="FJ430" s="469" t="s">
        <v>1405</v>
      </c>
      <c r="FK430" s="467">
        <v>0</v>
      </c>
      <c r="FL430" s="472">
        <v>0</v>
      </c>
      <c r="FM430" s="473">
        <v>0</v>
      </c>
      <c r="FN430" s="473">
        <v>0</v>
      </c>
      <c r="FO430" s="473">
        <v>0</v>
      </c>
      <c r="FP430" s="473">
        <v>0</v>
      </c>
      <c r="FQ430" s="473">
        <v>0</v>
      </c>
      <c r="FR430" s="473">
        <v>0</v>
      </c>
      <c r="FS430" s="473">
        <v>0</v>
      </c>
      <c r="FT430" s="473">
        <v>0</v>
      </c>
      <c r="FU430" s="473">
        <v>0</v>
      </c>
      <c r="FV430" s="473">
        <v>0</v>
      </c>
      <c r="FW430" s="473">
        <v>0</v>
      </c>
      <c r="FX430" s="473">
        <v>0</v>
      </c>
      <c r="FY430" s="473">
        <v>0</v>
      </c>
      <c r="FZ430" s="473">
        <v>0</v>
      </c>
      <c r="GA430" s="473">
        <v>0</v>
      </c>
      <c r="GB430" s="473">
        <v>0</v>
      </c>
      <c r="GC430" s="473">
        <v>0</v>
      </c>
      <c r="GD430" s="473">
        <v>0</v>
      </c>
      <c r="GE430" s="473">
        <v>0</v>
      </c>
      <c r="GF430" s="473">
        <v>0</v>
      </c>
      <c r="GG430" s="473">
        <v>0</v>
      </c>
      <c r="GH430" s="473">
        <v>0</v>
      </c>
      <c r="GI430" s="473">
        <v>0</v>
      </c>
      <c r="GJ430" s="473">
        <v>0</v>
      </c>
      <c r="GK430" s="473">
        <v>0</v>
      </c>
      <c r="GL430" s="473">
        <v>0</v>
      </c>
      <c r="GM430" s="473">
        <v>0</v>
      </c>
      <c r="GN430" s="473">
        <v>0</v>
      </c>
      <c r="GO430" s="473">
        <v>0</v>
      </c>
      <c r="GP430" s="473">
        <v>0</v>
      </c>
      <c r="GQ430" s="473">
        <v>0</v>
      </c>
      <c r="GR430" s="473">
        <v>0</v>
      </c>
      <c r="GS430" s="473">
        <v>0</v>
      </c>
      <c r="GT430" s="473">
        <v>0</v>
      </c>
      <c r="GU430" s="473">
        <v>0</v>
      </c>
      <c r="GV430" s="473">
        <v>0</v>
      </c>
      <c r="GW430" s="473">
        <v>0</v>
      </c>
      <c r="GX430" s="473">
        <v>0</v>
      </c>
      <c r="GY430" s="473">
        <v>0</v>
      </c>
      <c r="GZ430" s="473">
        <v>0</v>
      </c>
      <c r="HA430" s="473">
        <v>0</v>
      </c>
      <c r="HB430" s="473">
        <v>0</v>
      </c>
      <c r="HC430" s="473">
        <v>0</v>
      </c>
      <c r="HD430" s="473">
        <v>0</v>
      </c>
      <c r="HE430" s="473">
        <v>0</v>
      </c>
      <c r="HF430" s="473">
        <v>0</v>
      </c>
      <c r="HG430" s="473">
        <v>0</v>
      </c>
      <c r="HH430" s="473">
        <v>0</v>
      </c>
      <c r="HI430" s="473">
        <v>0</v>
      </c>
      <c r="HJ430" s="473">
        <v>0</v>
      </c>
      <c r="HK430" s="473">
        <v>0</v>
      </c>
      <c r="HL430" s="473">
        <v>0</v>
      </c>
      <c r="HM430" s="473">
        <v>0</v>
      </c>
      <c r="HN430" s="473">
        <v>0</v>
      </c>
      <c r="HO430" s="473">
        <v>0</v>
      </c>
      <c r="HP430" s="473">
        <v>0</v>
      </c>
      <c r="HQ430" s="473">
        <v>0</v>
      </c>
      <c r="HR430" s="473">
        <v>0</v>
      </c>
      <c r="HS430" s="473">
        <v>0</v>
      </c>
      <c r="HT430" s="473">
        <v>0</v>
      </c>
      <c r="HU430" s="473">
        <v>0</v>
      </c>
      <c r="HV430" s="473">
        <v>0</v>
      </c>
      <c r="HW430" s="473">
        <v>0</v>
      </c>
      <c r="HX430" s="473">
        <v>0</v>
      </c>
      <c r="HY430" s="473">
        <v>0</v>
      </c>
      <c r="HZ430" s="473">
        <v>0</v>
      </c>
      <c r="IA430" s="473">
        <v>0</v>
      </c>
      <c r="IB430" s="473">
        <v>0</v>
      </c>
      <c r="IC430" s="473">
        <v>0</v>
      </c>
      <c r="ID430" s="473">
        <v>0</v>
      </c>
      <c r="IE430" s="473">
        <v>0</v>
      </c>
      <c r="IF430" s="473">
        <v>0</v>
      </c>
      <c r="IG430" s="473">
        <v>0</v>
      </c>
      <c r="IH430" s="473">
        <v>0</v>
      </c>
      <c r="II430" s="473">
        <v>0</v>
      </c>
      <c r="IJ430" s="473">
        <v>0</v>
      </c>
      <c r="IK430" s="473">
        <v>0</v>
      </c>
      <c r="IL430" s="473">
        <v>0</v>
      </c>
      <c r="IM430" s="473">
        <v>0</v>
      </c>
      <c r="IN430" s="473">
        <v>0</v>
      </c>
      <c r="IO430" s="473">
        <v>0</v>
      </c>
      <c r="IP430" s="473">
        <v>0</v>
      </c>
      <c r="IQ430" s="473">
        <v>0</v>
      </c>
      <c r="IR430" s="473">
        <v>0</v>
      </c>
      <c r="IS430" s="473">
        <v>0</v>
      </c>
      <c r="IT430" s="473">
        <v>0</v>
      </c>
      <c r="IU430" s="473">
        <v>0</v>
      </c>
      <c r="IV430" s="473">
        <v>0</v>
      </c>
      <c r="IW430" s="473">
        <v>0</v>
      </c>
      <c r="IX430" s="473">
        <v>0</v>
      </c>
      <c r="IY430" s="473">
        <v>0</v>
      </c>
      <c r="IZ430" s="473">
        <v>0</v>
      </c>
      <c r="JA430" s="473">
        <v>0</v>
      </c>
      <c r="JB430" s="473">
        <v>0</v>
      </c>
      <c r="JC430" s="473">
        <v>0</v>
      </c>
      <c r="JD430" s="473">
        <v>0</v>
      </c>
      <c r="JE430" s="473">
        <v>0</v>
      </c>
      <c r="JF430" s="473">
        <v>0</v>
      </c>
      <c r="JG430" s="473">
        <v>0</v>
      </c>
      <c r="JH430" s="473">
        <v>0</v>
      </c>
      <c r="JI430" s="467" t="s">
        <v>1416</v>
      </c>
      <c r="JJ430" s="467" t="s">
        <v>1416</v>
      </c>
      <c r="JK430" s="395"/>
      <c r="JL430" s="395"/>
      <c r="JM430" s="395"/>
      <c r="JN430" s="395"/>
      <c r="JO430" s="395"/>
      <c r="JP430" s="395"/>
      <c r="JQ430" s="395"/>
      <c r="JR430" s="395"/>
      <c r="JS430" s="395"/>
      <c r="JT430" s="395"/>
      <c r="JU430" s="395"/>
      <c r="JV430" s="395"/>
      <c r="JW430" s="395"/>
      <c r="JX430" s="395"/>
      <c r="JY430" s="395"/>
      <c r="JZ430" s="395"/>
      <c r="KA430" s="395"/>
      <c r="KB430" s="395"/>
      <c r="KC430" s="395"/>
      <c r="KD430" s="395"/>
      <c r="KE430" s="395"/>
      <c r="KF430" s="395"/>
      <c r="KG430" s="395"/>
      <c r="KH430" s="395"/>
      <c r="KI430" s="395"/>
      <c r="KJ430" s="395"/>
      <c r="KK430" s="395"/>
      <c r="KL430" s="395"/>
      <c r="KM430" s="395"/>
      <c r="KN430" s="395"/>
      <c r="KO430" s="395"/>
      <c r="KP430" s="395"/>
      <c r="KQ430" s="395"/>
      <c r="KR430" s="395"/>
      <c r="KS430" s="395"/>
      <c r="KT430" s="395"/>
      <c r="KU430" s="395"/>
      <c r="KV430" s="395"/>
      <c r="KW430" s="395"/>
      <c r="KX430" s="395"/>
      <c r="KY430" s="395"/>
      <c r="KZ430" s="395"/>
      <c r="LA430" s="395"/>
      <c r="LB430" s="395"/>
      <c r="LC430" s="395"/>
      <c r="LD430" s="395"/>
      <c r="LE430" s="395"/>
      <c r="LF430" s="395"/>
      <c r="LG430" s="395"/>
      <c r="LH430" s="395"/>
      <c r="LI430" s="395"/>
      <c r="LJ430" s="395"/>
      <c r="LK430" s="395"/>
      <c r="LL430" s="395"/>
      <c r="LM430" s="395"/>
      <c r="LN430" s="395"/>
      <c r="LO430" s="395"/>
      <c r="LP430" s="395"/>
      <c r="LQ430" s="395"/>
      <c r="LR430" s="395"/>
      <c r="LS430" s="395"/>
      <c r="LT430" s="395"/>
      <c r="LU430" s="395"/>
      <c r="LV430" s="395"/>
      <c r="LW430" s="395"/>
      <c r="LX430" s="395"/>
      <c r="LY430" s="395"/>
      <c r="LZ430" s="395"/>
      <c r="MA430" s="395"/>
      <c r="MB430" s="395"/>
      <c r="MC430" s="395"/>
      <c r="MD430" s="395"/>
      <c r="ME430" s="395"/>
      <c r="MF430" s="395"/>
      <c r="MG430" s="395"/>
      <c r="MH430" s="395"/>
      <c r="MI430" s="395"/>
      <c r="MJ430" s="395"/>
      <c r="MK430" s="395"/>
      <c r="ML430" s="395"/>
      <c r="MM430" s="395"/>
      <c r="MN430" s="395"/>
      <c r="MO430" s="395"/>
      <c r="MP430" s="395"/>
      <c r="MQ430" s="395"/>
      <c r="MR430" s="395"/>
      <c r="MS430" s="395"/>
      <c r="MT430" s="395"/>
      <c r="MU430" s="395"/>
      <c r="MV430" s="395"/>
      <c r="MW430" s="395"/>
      <c r="MX430" s="395"/>
      <c r="MY430" s="395"/>
      <c r="MZ430" s="395"/>
      <c r="NA430" s="395"/>
      <c r="NB430" s="395"/>
      <c r="NC430" s="395"/>
      <c r="ND430" s="395"/>
      <c r="NE430" s="395"/>
      <c r="NF430" s="395"/>
      <c r="NG430" s="489"/>
      <c r="NH430" s="475">
        <v>3.4647377899215868</v>
      </c>
      <c r="NI430" s="475">
        <v>28.833547887727445</v>
      </c>
      <c r="NJ430" s="475">
        <v>3.6580006977233723</v>
      </c>
      <c r="NK430" s="475">
        <v>4637.074943999999</v>
      </c>
      <c r="NL430" s="475">
        <v>21.842153953896293</v>
      </c>
      <c r="NM430" s="475">
        <v>0.222026</v>
      </c>
      <c r="NN430" s="475">
        <v>0.63832500000000003</v>
      </c>
      <c r="NO430" s="475">
        <v>6.4757999999999982E-2</v>
      </c>
      <c r="NP430" s="475">
        <v>4.0747579458882237E-2</v>
      </c>
      <c r="NQ430" s="475">
        <v>0.53249731149728186</v>
      </c>
      <c r="NR430" s="475">
        <v>1.8110086740608327</v>
      </c>
      <c r="NS430" s="475">
        <v>0</v>
      </c>
      <c r="NT430" s="475">
        <v>16.341386104825489</v>
      </c>
      <c r="NU430" s="475">
        <v>0.6210372757220769</v>
      </c>
      <c r="NV430" s="475">
        <v>0</v>
      </c>
      <c r="NW430" s="475">
        <v>0.42972278444765244</v>
      </c>
      <c r="NX430" s="475">
        <v>0</v>
      </c>
      <c r="NY430" s="475">
        <v>0</v>
      </c>
      <c r="NZ430" s="475">
        <v>1.0998976444251929</v>
      </c>
      <c r="OA430" s="475">
        <v>2.033999999787121E-2</v>
      </c>
      <c r="OB430" s="475">
        <v>0.25</v>
      </c>
      <c r="OC430" s="475">
        <v>1.213701472709968</v>
      </c>
      <c r="OD430" s="475">
        <v>6.5672239218686234E-14</v>
      </c>
      <c r="OE430" s="475">
        <v>5.7094082560230498E-13</v>
      </c>
      <c r="OF430" s="475">
        <v>0.1099999964237213</v>
      </c>
      <c r="OG430" s="475">
        <v>6.8453875184059154E-2</v>
      </c>
      <c r="OH430" s="475">
        <v>0.33365687196746946</v>
      </c>
      <c r="OI430" s="475">
        <v>0.11</v>
      </c>
      <c r="OJ430" s="475">
        <v>4.41E-2</v>
      </c>
      <c r="OK430" s="475">
        <v>5.6152500000000008E-2</v>
      </c>
      <c r="OL430" s="475">
        <v>0.55751144393940855</v>
      </c>
      <c r="OM430" s="475" t="s">
        <v>1395</v>
      </c>
      <c r="ON430" s="475">
        <v>1</v>
      </c>
      <c r="OO430" s="475">
        <v>419</v>
      </c>
      <c r="OP430" s="490"/>
      <c r="OQ430" s="491" t="s">
        <v>1395</v>
      </c>
      <c r="OR430" s="478" t="s">
        <v>1395</v>
      </c>
      <c r="OS430" s="479">
        <v>969513</v>
      </c>
      <c r="OT430" s="479">
        <v>2051</v>
      </c>
      <c r="OU430" s="479" t="s">
        <v>1395</v>
      </c>
      <c r="OV430" s="479" t="s">
        <v>1395</v>
      </c>
      <c r="OW430" s="479">
        <v>0</v>
      </c>
      <c r="OX430" s="479">
        <v>1</v>
      </c>
      <c r="OY430" s="480">
        <v>1</v>
      </c>
      <c r="OZ430" s="480">
        <v>0.54870900490375907</v>
      </c>
      <c r="PA430" s="481"/>
      <c r="PB430" s="482">
        <v>3.4647377899215868</v>
      </c>
      <c r="PC430" s="483"/>
      <c r="PD430" s="478">
        <v>296.56134127502185</v>
      </c>
      <c r="PE430" s="479">
        <v>1.8302597534916198E-10</v>
      </c>
      <c r="PF430" s="479">
        <v>389.07516482310456</v>
      </c>
      <c r="PG430" s="480">
        <v>3.4647377899215868</v>
      </c>
      <c r="PH430" s="483"/>
      <c r="PI430" s="478">
        <v>3.4647377899215868</v>
      </c>
      <c r="PJ430" s="479">
        <v>216975</v>
      </c>
      <c r="PK430" s="479">
        <v>575</v>
      </c>
      <c r="PL430" s="479">
        <v>7.0400415465795341E-2</v>
      </c>
      <c r="PM430" s="484">
        <v>36</v>
      </c>
      <c r="PN430" s="479">
        <v>2088</v>
      </c>
      <c r="PO430" s="485">
        <v>2048</v>
      </c>
      <c r="PP430" s="479">
        <v>33</v>
      </c>
      <c r="PQ430" s="479">
        <v>0</v>
      </c>
      <c r="PR430" s="486" t="s">
        <v>2461</v>
      </c>
      <c r="PS430" s="486" t="s">
        <v>1595</v>
      </c>
      <c r="PT430" s="479">
        <v>1</v>
      </c>
      <c r="PU430" s="487" t="s">
        <v>2460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row>
    <row r="431" spans="1:457" x14ac:dyDescent="0.35">
      <c r="A431" s="459" t="s">
        <v>2462</v>
      </c>
      <c r="B431" s="460">
        <v>3.5351382053873821</v>
      </c>
      <c r="C431" s="488">
        <f>NPV(About!A$94,'H2 Data'!AE$2:BH$2)/30*AB431+B431</f>
        <v>4.8552422630159819</v>
      </c>
      <c r="D431" s="462" t="s">
        <v>1592</v>
      </c>
      <c r="E431" s="463" t="s">
        <v>2462</v>
      </c>
      <c r="F431" s="463" t="s">
        <v>1391</v>
      </c>
      <c r="G431" s="463" t="s">
        <v>1593</v>
      </c>
      <c r="H431" s="463" t="s">
        <v>2406</v>
      </c>
      <c r="I431" s="463" t="s">
        <v>1595</v>
      </c>
      <c r="J431" s="464">
        <v>2052</v>
      </c>
      <c r="K431" s="465">
        <v>575</v>
      </c>
      <c r="L431" s="466">
        <v>0.95</v>
      </c>
      <c r="M431" s="466">
        <v>2.3300000000000001E-2</v>
      </c>
      <c r="N431" s="466">
        <v>0.25</v>
      </c>
      <c r="O431" s="471">
        <v>0.11</v>
      </c>
      <c r="P431" s="465">
        <v>1</v>
      </c>
      <c r="Q431" s="465">
        <v>2</v>
      </c>
      <c r="R431" s="465">
        <v>30</v>
      </c>
      <c r="S431" s="467" t="s">
        <v>1395</v>
      </c>
      <c r="T431" s="468">
        <v>66072</v>
      </c>
      <c r="U431" s="468">
        <v>651282.99999999988</v>
      </c>
      <c r="V431" s="468">
        <v>226532.99999999997</v>
      </c>
      <c r="W431" s="468">
        <v>45304.999999999993</v>
      </c>
      <c r="X431" s="465">
        <v>0</v>
      </c>
      <c r="Y431" s="469" t="s">
        <v>2407</v>
      </c>
      <c r="Z431" s="470">
        <v>18.559999999999999</v>
      </c>
      <c r="AA431" s="469" t="s">
        <v>1397</v>
      </c>
      <c r="AB431" s="465">
        <v>8.9999999999999993E-3</v>
      </c>
      <c r="AC431" s="466">
        <v>0.7</v>
      </c>
      <c r="AD431" s="466">
        <v>0.7</v>
      </c>
      <c r="AE431" s="466">
        <v>0.7</v>
      </c>
      <c r="AF431" s="467" t="s">
        <v>1398</v>
      </c>
      <c r="AG431" s="465">
        <v>441</v>
      </c>
      <c r="AH431" s="465">
        <v>441</v>
      </c>
      <c r="AI431" s="465">
        <v>441</v>
      </c>
      <c r="AJ431" s="465">
        <v>30</v>
      </c>
      <c r="AK431" s="469" t="s">
        <v>1399</v>
      </c>
      <c r="AL431" s="466">
        <v>1</v>
      </c>
      <c r="AM431" s="466">
        <v>0</v>
      </c>
      <c r="AN431" s="469" t="s">
        <v>1400</v>
      </c>
      <c r="AO431" s="466"/>
      <c r="AP431" s="466"/>
      <c r="AQ431" s="466"/>
      <c r="AR431" s="466"/>
      <c r="AS431" s="466"/>
      <c r="AT431" s="466"/>
      <c r="AU431" s="466"/>
      <c r="AV431" s="466"/>
      <c r="AW431" s="466"/>
      <c r="AX431" s="466"/>
      <c r="AY431" s="466"/>
      <c r="AZ431" s="466"/>
      <c r="BA431" s="466"/>
      <c r="BB431" s="466"/>
      <c r="BC431" s="466"/>
      <c r="BD431" s="466"/>
      <c r="BE431" s="466"/>
      <c r="BF431" s="466"/>
      <c r="BG431" s="466"/>
      <c r="BH431" s="466"/>
      <c r="BI431" s="466"/>
      <c r="BJ431" s="466"/>
      <c r="BK431" s="466"/>
      <c r="BL431" s="466"/>
      <c r="BM431" s="466"/>
      <c r="BN431" s="466"/>
      <c r="BO431" s="466"/>
      <c r="BP431" s="466"/>
      <c r="BQ431" s="466"/>
      <c r="BR431" s="466"/>
      <c r="BS431" s="466"/>
      <c r="BT431" s="466"/>
      <c r="BU431" s="466"/>
      <c r="BV431" s="466"/>
      <c r="BW431" s="466"/>
      <c r="BX431" s="466"/>
      <c r="BY431" s="466"/>
      <c r="BZ431" s="466"/>
      <c r="CA431" s="466"/>
      <c r="CB431" s="466"/>
      <c r="CC431" s="466"/>
      <c r="CD431" s="466"/>
      <c r="CE431" s="466"/>
      <c r="CF431" s="466"/>
      <c r="CG431" s="466"/>
      <c r="CH431" s="466"/>
      <c r="CI431" s="466"/>
      <c r="CJ431" s="466"/>
      <c r="CK431" s="466"/>
      <c r="CL431" s="466"/>
      <c r="CM431" s="466"/>
      <c r="CN431" s="466"/>
      <c r="CO431" s="466"/>
      <c r="CP431" s="466"/>
      <c r="CQ431" s="466"/>
      <c r="CR431" s="466"/>
      <c r="CS431" s="466"/>
      <c r="CT431" s="466"/>
      <c r="CU431" s="466"/>
      <c r="CV431" s="466"/>
      <c r="CW431" s="466"/>
      <c r="CX431" s="466"/>
      <c r="CY431" s="466"/>
      <c r="CZ431" s="466"/>
      <c r="DA431" s="466"/>
      <c r="DB431" s="466"/>
      <c r="DC431" s="466"/>
      <c r="DD431" s="466"/>
      <c r="DE431" s="466"/>
      <c r="DF431" s="466"/>
      <c r="DG431" s="466"/>
      <c r="DH431" s="466"/>
      <c r="DI431" s="466"/>
      <c r="DJ431" s="466"/>
      <c r="DK431" s="466"/>
      <c r="DL431" s="466"/>
      <c r="DM431" s="466"/>
      <c r="DN431" s="466"/>
      <c r="DO431" s="466"/>
      <c r="DP431" s="466"/>
      <c r="DQ431" s="466"/>
      <c r="DR431" s="466"/>
      <c r="DS431" s="466"/>
      <c r="DT431" s="466"/>
      <c r="DU431" s="466"/>
      <c r="DV431" s="466"/>
      <c r="DW431" s="471"/>
      <c r="DX431" s="466"/>
      <c r="DY431" s="466"/>
      <c r="DZ431" s="466"/>
      <c r="EA431" s="466"/>
      <c r="EB431" s="466"/>
      <c r="EC431" s="466"/>
      <c r="ED431" s="466"/>
      <c r="EE431" s="466"/>
      <c r="EF431" s="466"/>
      <c r="EG431" s="466"/>
      <c r="EH431" s="466"/>
      <c r="EI431" s="466"/>
      <c r="EJ431" s="466"/>
      <c r="EK431" s="465"/>
      <c r="EL431" s="465"/>
      <c r="EM431" s="465"/>
      <c r="EN431" s="465"/>
      <c r="EO431" s="466"/>
      <c r="EP431" s="466"/>
      <c r="EQ431" s="466"/>
      <c r="ER431" s="465"/>
      <c r="ES431" s="465"/>
      <c r="ET431" s="465"/>
      <c r="EU431" s="465"/>
      <c r="EV431" s="465"/>
      <c r="EW431" s="467"/>
      <c r="EX431" s="467" t="s">
        <v>1401</v>
      </c>
      <c r="EY431" s="467">
        <v>0</v>
      </c>
      <c r="EZ431" s="467">
        <v>0</v>
      </c>
      <c r="FA431" s="467">
        <v>0</v>
      </c>
      <c r="FB431" s="469" t="s">
        <v>1402</v>
      </c>
      <c r="FC431" s="467">
        <v>62.117280000000001</v>
      </c>
      <c r="FD431" s="469" t="s">
        <v>2408</v>
      </c>
      <c r="FE431" s="467">
        <v>1589.991</v>
      </c>
      <c r="FF431" s="469" t="s">
        <v>1404</v>
      </c>
      <c r="FG431" s="467">
        <v>0</v>
      </c>
      <c r="FH431" s="469" t="s">
        <v>1405</v>
      </c>
      <c r="FI431" s="467">
        <v>0</v>
      </c>
      <c r="FJ431" s="469" t="s">
        <v>1405</v>
      </c>
      <c r="FK431" s="467">
        <v>0</v>
      </c>
      <c r="FL431" s="472">
        <v>0</v>
      </c>
      <c r="FM431" s="473">
        <v>0</v>
      </c>
      <c r="FN431" s="473">
        <v>0</v>
      </c>
      <c r="FO431" s="473">
        <v>0</v>
      </c>
      <c r="FP431" s="473">
        <v>0</v>
      </c>
      <c r="FQ431" s="473">
        <v>0</v>
      </c>
      <c r="FR431" s="473">
        <v>0</v>
      </c>
      <c r="FS431" s="473">
        <v>0</v>
      </c>
      <c r="FT431" s="473">
        <v>0</v>
      </c>
      <c r="FU431" s="473">
        <v>0</v>
      </c>
      <c r="FV431" s="473">
        <v>0</v>
      </c>
      <c r="FW431" s="473">
        <v>0</v>
      </c>
      <c r="FX431" s="473">
        <v>0</v>
      </c>
      <c r="FY431" s="473">
        <v>0</v>
      </c>
      <c r="FZ431" s="473">
        <v>0</v>
      </c>
      <c r="GA431" s="473">
        <v>0</v>
      </c>
      <c r="GB431" s="473">
        <v>0</v>
      </c>
      <c r="GC431" s="473">
        <v>0</v>
      </c>
      <c r="GD431" s="473">
        <v>0</v>
      </c>
      <c r="GE431" s="473">
        <v>0</v>
      </c>
      <c r="GF431" s="473">
        <v>0</v>
      </c>
      <c r="GG431" s="473">
        <v>0</v>
      </c>
      <c r="GH431" s="473">
        <v>0</v>
      </c>
      <c r="GI431" s="473">
        <v>0</v>
      </c>
      <c r="GJ431" s="473">
        <v>0</v>
      </c>
      <c r="GK431" s="473">
        <v>0</v>
      </c>
      <c r="GL431" s="473">
        <v>0</v>
      </c>
      <c r="GM431" s="473">
        <v>0</v>
      </c>
      <c r="GN431" s="473">
        <v>0</v>
      </c>
      <c r="GO431" s="473">
        <v>0</v>
      </c>
      <c r="GP431" s="473">
        <v>0</v>
      </c>
      <c r="GQ431" s="473">
        <v>0</v>
      </c>
      <c r="GR431" s="473">
        <v>0</v>
      </c>
      <c r="GS431" s="473">
        <v>0</v>
      </c>
      <c r="GT431" s="473">
        <v>0</v>
      </c>
      <c r="GU431" s="473">
        <v>0</v>
      </c>
      <c r="GV431" s="473">
        <v>0</v>
      </c>
      <c r="GW431" s="473">
        <v>0</v>
      </c>
      <c r="GX431" s="473">
        <v>0</v>
      </c>
      <c r="GY431" s="473">
        <v>0</v>
      </c>
      <c r="GZ431" s="473">
        <v>0</v>
      </c>
      <c r="HA431" s="473">
        <v>0</v>
      </c>
      <c r="HB431" s="473">
        <v>0</v>
      </c>
      <c r="HC431" s="473">
        <v>0</v>
      </c>
      <c r="HD431" s="473">
        <v>0</v>
      </c>
      <c r="HE431" s="473">
        <v>0</v>
      </c>
      <c r="HF431" s="473">
        <v>0</v>
      </c>
      <c r="HG431" s="473">
        <v>0</v>
      </c>
      <c r="HH431" s="473">
        <v>0</v>
      </c>
      <c r="HI431" s="473">
        <v>0</v>
      </c>
      <c r="HJ431" s="473">
        <v>0</v>
      </c>
      <c r="HK431" s="473">
        <v>0</v>
      </c>
      <c r="HL431" s="473">
        <v>0</v>
      </c>
      <c r="HM431" s="473">
        <v>0</v>
      </c>
      <c r="HN431" s="473">
        <v>0</v>
      </c>
      <c r="HO431" s="473">
        <v>0</v>
      </c>
      <c r="HP431" s="473">
        <v>0</v>
      </c>
      <c r="HQ431" s="473">
        <v>0</v>
      </c>
      <c r="HR431" s="473">
        <v>0</v>
      </c>
      <c r="HS431" s="473">
        <v>0</v>
      </c>
      <c r="HT431" s="473">
        <v>0</v>
      </c>
      <c r="HU431" s="473">
        <v>0</v>
      </c>
      <c r="HV431" s="473">
        <v>0</v>
      </c>
      <c r="HW431" s="473">
        <v>0</v>
      </c>
      <c r="HX431" s="473">
        <v>0</v>
      </c>
      <c r="HY431" s="473">
        <v>0</v>
      </c>
      <c r="HZ431" s="473">
        <v>0</v>
      </c>
      <c r="IA431" s="473">
        <v>0</v>
      </c>
      <c r="IB431" s="473">
        <v>0</v>
      </c>
      <c r="IC431" s="473">
        <v>0</v>
      </c>
      <c r="ID431" s="473">
        <v>0</v>
      </c>
      <c r="IE431" s="473">
        <v>0</v>
      </c>
      <c r="IF431" s="473">
        <v>0</v>
      </c>
      <c r="IG431" s="473">
        <v>0</v>
      </c>
      <c r="IH431" s="473">
        <v>0</v>
      </c>
      <c r="II431" s="473">
        <v>0</v>
      </c>
      <c r="IJ431" s="473">
        <v>0</v>
      </c>
      <c r="IK431" s="473">
        <v>0</v>
      </c>
      <c r="IL431" s="473">
        <v>0</v>
      </c>
      <c r="IM431" s="473">
        <v>0</v>
      </c>
      <c r="IN431" s="473">
        <v>0</v>
      </c>
      <c r="IO431" s="473">
        <v>0</v>
      </c>
      <c r="IP431" s="473">
        <v>0</v>
      </c>
      <c r="IQ431" s="473">
        <v>0</v>
      </c>
      <c r="IR431" s="473">
        <v>0</v>
      </c>
      <c r="IS431" s="473">
        <v>0</v>
      </c>
      <c r="IT431" s="473">
        <v>0</v>
      </c>
      <c r="IU431" s="473">
        <v>0</v>
      </c>
      <c r="IV431" s="473">
        <v>0</v>
      </c>
      <c r="IW431" s="473">
        <v>0</v>
      </c>
      <c r="IX431" s="473">
        <v>0</v>
      </c>
      <c r="IY431" s="473">
        <v>0</v>
      </c>
      <c r="IZ431" s="473">
        <v>0</v>
      </c>
      <c r="JA431" s="473">
        <v>0</v>
      </c>
      <c r="JB431" s="473">
        <v>0</v>
      </c>
      <c r="JC431" s="473">
        <v>0</v>
      </c>
      <c r="JD431" s="473">
        <v>0</v>
      </c>
      <c r="JE431" s="473">
        <v>0</v>
      </c>
      <c r="JF431" s="473">
        <v>0</v>
      </c>
      <c r="JG431" s="473">
        <v>0</v>
      </c>
      <c r="JH431" s="473">
        <v>0</v>
      </c>
      <c r="JI431" s="467" t="s">
        <v>1416</v>
      </c>
      <c r="JJ431" s="467" t="s">
        <v>1416</v>
      </c>
      <c r="JK431" s="395"/>
      <c r="JL431" s="395"/>
      <c r="JM431" s="395"/>
      <c r="JN431" s="395"/>
      <c r="JO431" s="395"/>
      <c r="JP431" s="395"/>
      <c r="JQ431" s="395"/>
      <c r="JR431" s="395"/>
      <c r="JS431" s="395"/>
      <c r="JT431" s="395"/>
      <c r="JU431" s="395"/>
      <c r="JV431" s="395"/>
      <c r="JW431" s="395"/>
      <c r="JX431" s="395"/>
      <c r="JY431" s="395"/>
      <c r="JZ431" s="395"/>
      <c r="KA431" s="395"/>
      <c r="KB431" s="395"/>
      <c r="KC431" s="395"/>
      <c r="KD431" s="395"/>
      <c r="KE431" s="395"/>
      <c r="KF431" s="395"/>
      <c r="KG431" s="395"/>
      <c r="KH431" s="395"/>
      <c r="KI431" s="395"/>
      <c r="KJ431" s="395"/>
      <c r="KK431" s="395"/>
      <c r="KL431" s="395"/>
      <c r="KM431" s="395"/>
      <c r="KN431" s="395"/>
      <c r="KO431" s="395"/>
      <c r="KP431" s="395"/>
      <c r="KQ431" s="395"/>
      <c r="KR431" s="395"/>
      <c r="KS431" s="395"/>
      <c r="KT431" s="395"/>
      <c r="KU431" s="395"/>
      <c r="KV431" s="395"/>
      <c r="KW431" s="395"/>
      <c r="KX431" s="395"/>
      <c r="KY431" s="395"/>
      <c r="KZ431" s="395"/>
      <c r="LA431" s="395"/>
      <c r="LB431" s="395"/>
      <c r="LC431" s="395"/>
      <c r="LD431" s="395"/>
      <c r="LE431" s="395"/>
      <c r="LF431" s="395"/>
      <c r="LG431" s="395"/>
      <c r="LH431" s="395"/>
      <c r="LI431" s="395"/>
      <c r="LJ431" s="395"/>
      <c r="LK431" s="395"/>
      <c r="LL431" s="395"/>
      <c r="LM431" s="395"/>
      <c r="LN431" s="395"/>
      <c r="LO431" s="395"/>
      <c r="LP431" s="395"/>
      <c r="LQ431" s="395"/>
      <c r="LR431" s="395"/>
      <c r="LS431" s="395"/>
      <c r="LT431" s="395"/>
      <c r="LU431" s="395"/>
      <c r="LV431" s="395"/>
      <c r="LW431" s="395"/>
      <c r="LX431" s="395"/>
      <c r="LY431" s="395"/>
      <c r="LZ431" s="395"/>
      <c r="MA431" s="395"/>
      <c r="MB431" s="395"/>
      <c r="MC431" s="395"/>
      <c r="MD431" s="395"/>
      <c r="ME431" s="395"/>
      <c r="MF431" s="395"/>
      <c r="MG431" s="395"/>
      <c r="MH431" s="395"/>
      <c r="MI431" s="395"/>
      <c r="MJ431" s="395"/>
      <c r="MK431" s="395"/>
      <c r="ML431" s="395"/>
      <c r="MM431" s="395"/>
      <c r="MN431" s="395"/>
      <c r="MO431" s="395"/>
      <c r="MP431" s="395"/>
      <c r="MQ431" s="395"/>
      <c r="MR431" s="395"/>
      <c r="MS431" s="395"/>
      <c r="MT431" s="395"/>
      <c r="MU431" s="395"/>
      <c r="MV431" s="395"/>
      <c r="MW431" s="395"/>
      <c r="MX431" s="395"/>
      <c r="MY431" s="395"/>
      <c r="MZ431" s="395"/>
      <c r="NA431" s="395"/>
      <c r="NB431" s="395"/>
      <c r="NC431" s="395"/>
      <c r="ND431" s="395"/>
      <c r="NE431" s="395"/>
      <c r="NF431" s="395"/>
      <c r="NG431" s="489"/>
      <c r="NH431" s="475">
        <v>3.5351382053873821</v>
      </c>
      <c r="NI431" s="475">
        <v>29.41942014523379</v>
      </c>
      <c r="NJ431" s="475">
        <v>3.732344799067302</v>
      </c>
      <c r="NK431" s="475">
        <v>4637.074943999999</v>
      </c>
      <c r="NL431" s="475">
        <v>22.285639041206203</v>
      </c>
      <c r="NM431" s="475">
        <v>0.22653299999999998</v>
      </c>
      <c r="NN431" s="475">
        <v>0.65128299999999983</v>
      </c>
      <c r="NO431" s="475">
        <v>6.6072000000000006E-2</v>
      </c>
      <c r="NP431" s="475">
        <v>4.1574693466623368E-2</v>
      </c>
      <c r="NQ431" s="475">
        <v>0.54330659668703507</v>
      </c>
      <c r="NR431" s="475">
        <v>1.8477557874705202</v>
      </c>
      <c r="NS431" s="475">
        <v>0</v>
      </c>
      <c r="NT431" s="475">
        <v>16.673524336228493</v>
      </c>
      <c r="NU431" s="475">
        <v>0.63363821389520802</v>
      </c>
      <c r="NV431" s="475">
        <v>0</v>
      </c>
      <c r="NW431" s="475">
        <v>0.43837222673123583</v>
      </c>
      <c r="NX431" s="475">
        <v>0</v>
      </c>
      <c r="NY431" s="475">
        <v>0</v>
      </c>
      <c r="NZ431" s="475">
        <v>1.1220044932604607</v>
      </c>
      <c r="OA431" s="475">
        <v>2.0339999988655457E-2</v>
      </c>
      <c r="OB431" s="475">
        <v>0.25</v>
      </c>
      <c r="OC431" s="475">
        <v>1.238250800259644</v>
      </c>
      <c r="OD431" s="475">
        <v>6.5733393623827028E-14</v>
      </c>
      <c r="OE431" s="475">
        <v>5.7147248931555281E-13</v>
      </c>
      <c r="OF431" s="475">
        <v>0.1099999964237213</v>
      </c>
      <c r="OG431" s="475">
        <v>6.8448409438133226E-2</v>
      </c>
      <c r="OH431" s="475">
        <v>0.33348182194889114</v>
      </c>
      <c r="OI431" s="475">
        <v>0.11</v>
      </c>
      <c r="OJ431" s="475">
        <v>4.41E-2</v>
      </c>
      <c r="OK431" s="475">
        <v>5.6152500000000008E-2</v>
      </c>
      <c r="OL431" s="475">
        <v>0.54636757256116397</v>
      </c>
      <c r="OM431" s="475" t="s">
        <v>1395</v>
      </c>
      <c r="ON431" s="475">
        <v>1</v>
      </c>
      <c r="OO431" s="475">
        <v>420</v>
      </c>
      <c r="OP431" s="490"/>
      <c r="OQ431" s="491" t="s">
        <v>1395</v>
      </c>
      <c r="OR431" s="478" t="s">
        <v>1395</v>
      </c>
      <c r="OS431" s="479">
        <v>989192.99999999988</v>
      </c>
      <c r="OT431" s="479">
        <v>2052</v>
      </c>
      <c r="OU431" s="479" t="s">
        <v>1395</v>
      </c>
      <c r="OV431" s="479" t="s">
        <v>1395</v>
      </c>
      <c r="OW431" s="479">
        <v>0</v>
      </c>
      <c r="OX431" s="479">
        <v>1</v>
      </c>
      <c r="OY431" s="480">
        <v>1</v>
      </c>
      <c r="OZ431" s="480">
        <v>0.53777074794812707</v>
      </c>
      <c r="PA431" s="481"/>
      <c r="PB431" s="482">
        <v>3.5351382053873821</v>
      </c>
      <c r="PC431" s="483"/>
      <c r="PD431" s="478">
        <v>296.53313231452682</v>
      </c>
      <c r="PE431" s="479">
        <v>1.7953457114437397E-10</v>
      </c>
      <c r="PF431" s="479">
        <v>389.01054827687369</v>
      </c>
      <c r="PG431" s="480">
        <v>3.5351382053873821</v>
      </c>
      <c r="PH431" s="483"/>
      <c r="PI431" s="478">
        <v>3.5351382053873821</v>
      </c>
      <c r="PJ431" s="479">
        <v>217550</v>
      </c>
      <c r="PK431" s="479">
        <v>575</v>
      </c>
      <c r="PL431" s="479">
        <v>3.6727634061865717</v>
      </c>
      <c r="PM431" s="484">
        <v>36</v>
      </c>
      <c r="PN431" s="479">
        <v>2052</v>
      </c>
      <c r="PO431" s="485">
        <v>2049</v>
      </c>
      <c r="PP431" s="479">
        <v>33</v>
      </c>
      <c r="PQ431" s="479">
        <v>0</v>
      </c>
      <c r="PR431" s="486" t="s">
        <v>2463</v>
      </c>
      <c r="PS431" s="486" t="s">
        <v>1595</v>
      </c>
      <c r="PT431" s="479">
        <v>1</v>
      </c>
      <c r="PU431" s="487" t="s">
        <v>2462</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row>
    <row r="432" spans="1:457" x14ac:dyDescent="0.35">
      <c r="A432" s="459" t="s">
        <v>2464</v>
      </c>
      <c r="B432" s="460">
        <v>7.2079016115739538</v>
      </c>
      <c r="C432" s="488">
        <f>NPV(About!A$94,'H2 Data'!AE$2:BH$2)/30*AB432+B432</f>
        <v>7.2079016115739538</v>
      </c>
      <c r="D432" s="462" t="s">
        <v>1592</v>
      </c>
      <c r="E432" s="463" t="s">
        <v>2464</v>
      </c>
      <c r="F432" s="463" t="s">
        <v>1391</v>
      </c>
      <c r="G432" s="463" t="s">
        <v>1392</v>
      </c>
      <c r="H432" s="463" t="s">
        <v>2406</v>
      </c>
      <c r="I432" s="463" t="s">
        <v>2465</v>
      </c>
      <c r="J432" s="464">
        <v>2025</v>
      </c>
      <c r="K432" s="465">
        <v>100</v>
      </c>
      <c r="L432" s="466">
        <v>0.22</v>
      </c>
      <c r="M432" s="466">
        <v>2.3300000000000001E-2</v>
      </c>
      <c r="N432" s="466">
        <v>0.25</v>
      </c>
      <c r="O432" s="471">
        <v>0.12</v>
      </c>
      <c r="P432" s="465">
        <v>1</v>
      </c>
      <c r="Q432" s="465">
        <v>2</v>
      </c>
      <c r="R432" s="465">
        <v>30</v>
      </c>
      <c r="S432" s="467" t="s">
        <v>1395</v>
      </c>
      <c r="T432" s="468">
        <v>100238.00000000001</v>
      </c>
      <c r="U432" s="468">
        <v>988059</v>
      </c>
      <c r="V432" s="468">
        <v>343673</v>
      </c>
      <c r="W432" s="468">
        <v>28639.000000000004</v>
      </c>
      <c r="X432" s="465">
        <v>0</v>
      </c>
      <c r="Y432" s="469" t="s">
        <v>2466</v>
      </c>
      <c r="Z432" s="470">
        <v>19.48</v>
      </c>
      <c r="AA432" s="469" t="s">
        <v>1397</v>
      </c>
      <c r="AB432" s="465">
        <v>0</v>
      </c>
      <c r="AC432" s="466">
        <v>0</v>
      </c>
      <c r="AD432" s="466">
        <v>0.48</v>
      </c>
      <c r="AE432" s="466">
        <v>0.48</v>
      </c>
      <c r="AF432" s="467" t="s">
        <v>1398</v>
      </c>
      <c r="AG432" s="465">
        <v>474.06670000000003</v>
      </c>
      <c r="AH432" s="465">
        <v>474.06670000000003</v>
      </c>
      <c r="AI432" s="465">
        <v>474.06670000000003</v>
      </c>
      <c r="AJ432" s="465">
        <v>30</v>
      </c>
      <c r="AK432" s="469" t="s">
        <v>1399</v>
      </c>
      <c r="AL432" s="466">
        <v>0.91</v>
      </c>
      <c r="AM432" s="466">
        <v>0.01</v>
      </c>
      <c r="AN432" s="469" t="s">
        <v>1400</v>
      </c>
      <c r="AO432" s="466"/>
      <c r="AP432" s="466"/>
      <c r="AQ432" s="466"/>
      <c r="AR432" s="466"/>
      <c r="AS432" s="466"/>
      <c r="AT432" s="466"/>
      <c r="AU432" s="466"/>
      <c r="AV432" s="466"/>
      <c r="AW432" s="466"/>
      <c r="AX432" s="466"/>
      <c r="AY432" s="466"/>
      <c r="AZ432" s="466"/>
      <c r="BA432" s="466"/>
      <c r="BB432" s="466"/>
      <c r="BC432" s="466"/>
      <c r="BD432" s="466"/>
      <c r="BE432" s="466"/>
      <c r="BF432" s="466"/>
      <c r="BG432" s="466"/>
      <c r="BH432" s="466"/>
      <c r="BI432" s="466"/>
      <c r="BJ432" s="466"/>
      <c r="BK432" s="466"/>
      <c r="BL432" s="466"/>
      <c r="BM432" s="466"/>
      <c r="BN432" s="466"/>
      <c r="BO432" s="466"/>
      <c r="BP432" s="466"/>
      <c r="BQ432" s="466"/>
      <c r="BR432" s="466"/>
      <c r="BS432" s="466"/>
      <c r="BT432" s="466"/>
      <c r="BU432" s="466"/>
      <c r="BV432" s="466"/>
      <c r="BW432" s="466"/>
      <c r="BX432" s="466"/>
      <c r="BY432" s="466"/>
      <c r="BZ432" s="466"/>
      <c r="CA432" s="466"/>
      <c r="CB432" s="466"/>
      <c r="CC432" s="466"/>
      <c r="CD432" s="466"/>
      <c r="CE432" s="466"/>
      <c r="CF432" s="466"/>
      <c r="CG432" s="466"/>
      <c r="CH432" s="466"/>
      <c r="CI432" s="466"/>
      <c r="CJ432" s="466"/>
      <c r="CK432" s="466"/>
      <c r="CL432" s="466"/>
      <c r="CM432" s="466"/>
      <c r="CN432" s="466"/>
      <c r="CO432" s="466"/>
      <c r="CP432" s="466"/>
      <c r="CQ432" s="466"/>
      <c r="CR432" s="466"/>
      <c r="CS432" s="466"/>
      <c r="CT432" s="466"/>
      <c r="CU432" s="466"/>
      <c r="CV432" s="466"/>
      <c r="CW432" s="466"/>
      <c r="CX432" s="466"/>
      <c r="CY432" s="466"/>
      <c r="CZ432" s="466"/>
      <c r="DA432" s="466"/>
      <c r="DB432" s="466"/>
      <c r="DC432" s="466"/>
      <c r="DD432" s="466"/>
      <c r="DE432" s="466"/>
      <c r="DF432" s="466"/>
      <c r="DG432" s="466"/>
      <c r="DH432" s="466"/>
      <c r="DI432" s="466"/>
      <c r="DJ432" s="466"/>
      <c r="DK432" s="466"/>
      <c r="DL432" s="466"/>
      <c r="DM432" s="466"/>
      <c r="DN432" s="466"/>
      <c r="DO432" s="466"/>
      <c r="DP432" s="466"/>
      <c r="DQ432" s="466"/>
      <c r="DR432" s="466"/>
      <c r="DS432" s="466"/>
      <c r="DT432" s="466"/>
      <c r="DU432" s="466"/>
      <c r="DV432" s="466"/>
      <c r="DW432" s="471"/>
      <c r="DX432" s="466"/>
      <c r="DY432" s="466"/>
      <c r="DZ432" s="466"/>
      <c r="EA432" s="466"/>
      <c r="EB432" s="466"/>
      <c r="EC432" s="466"/>
      <c r="ED432" s="466"/>
      <c r="EE432" s="466"/>
      <c r="EF432" s="466"/>
      <c r="EG432" s="466"/>
      <c r="EH432" s="466"/>
      <c r="EI432" s="466"/>
      <c r="EJ432" s="466"/>
      <c r="EK432" s="465"/>
      <c r="EL432" s="465"/>
      <c r="EM432" s="465"/>
      <c r="EN432" s="465"/>
      <c r="EO432" s="466"/>
      <c r="EP432" s="466"/>
      <c r="EQ432" s="466"/>
      <c r="ER432" s="465"/>
      <c r="ES432" s="465"/>
      <c r="ET432" s="465"/>
      <c r="EU432" s="465"/>
      <c r="EV432" s="465"/>
      <c r="EW432" s="467"/>
      <c r="EX432" s="467" t="s">
        <v>1401</v>
      </c>
      <c r="EY432" s="467">
        <v>0</v>
      </c>
      <c r="EZ432" s="467">
        <v>0</v>
      </c>
      <c r="FA432" s="467">
        <v>0</v>
      </c>
      <c r="FB432" s="469" t="s">
        <v>1402</v>
      </c>
      <c r="FC432" s="467">
        <v>100</v>
      </c>
      <c r="FD432" s="469" t="s">
        <v>2408</v>
      </c>
      <c r="FE432" s="467">
        <v>0</v>
      </c>
      <c r="FF432" s="469" t="s">
        <v>1404</v>
      </c>
      <c r="FG432" s="467">
        <v>0</v>
      </c>
      <c r="FH432" s="469" t="s">
        <v>1405</v>
      </c>
      <c r="FI432" s="467">
        <v>0</v>
      </c>
      <c r="FJ432" s="469" t="s">
        <v>1405</v>
      </c>
      <c r="FK432" s="467">
        <v>0</v>
      </c>
      <c r="FL432" s="472">
        <v>1</v>
      </c>
      <c r="FM432" s="473">
        <v>0</v>
      </c>
      <c r="FN432" s="473">
        <v>0</v>
      </c>
      <c r="FO432" s="473">
        <v>0</v>
      </c>
      <c r="FP432" s="473">
        <v>0</v>
      </c>
      <c r="FQ432" s="473">
        <v>0</v>
      </c>
      <c r="FR432" s="473">
        <v>0</v>
      </c>
      <c r="FS432" s="473">
        <v>0</v>
      </c>
      <c r="FT432" s="473">
        <v>0</v>
      </c>
      <c r="FU432" s="473">
        <v>0</v>
      </c>
      <c r="FV432" s="473">
        <v>132349</v>
      </c>
      <c r="FW432" s="473">
        <v>0</v>
      </c>
      <c r="FX432" s="473">
        <v>0</v>
      </c>
      <c r="FY432" s="473">
        <v>0</v>
      </c>
      <c r="FZ432" s="473">
        <v>0</v>
      </c>
      <c r="GA432" s="473">
        <v>0</v>
      </c>
      <c r="GB432" s="473">
        <v>0</v>
      </c>
      <c r="GC432" s="473">
        <v>0</v>
      </c>
      <c r="GD432" s="473">
        <v>0</v>
      </c>
      <c r="GE432" s="473">
        <v>0</v>
      </c>
      <c r="GF432" s="473">
        <v>94507</v>
      </c>
      <c r="GG432" s="473">
        <v>0</v>
      </c>
      <c r="GH432" s="473">
        <v>0</v>
      </c>
      <c r="GI432" s="473">
        <v>0</v>
      </c>
      <c r="GJ432" s="473">
        <v>0</v>
      </c>
      <c r="GK432" s="473">
        <v>0</v>
      </c>
      <c r="GL432" s="473">
        <v>0</v>
      </c>
      <c r="GM432" s="473">
        <v>0</v>
      </c>
      <c r="GN432" s="473">
        <v>0</v>
      </c>
      <c r="GO432" s="473">
        <v>0</v>
      </c>
      <c r="GP432" s="473">
        <v>0</v>
      </c>
      <c r="GQ432" s="473">
        <v>0</v>
      </c>
      <c r="GR432" s="473">
        <v>0</v>
      </c>
      <c r="GS432" s="473">
        <v>0</v>
      </c>
      <c r="GT432" s="473">
        <v>0</v>
      </c>
      <c r="GU432" s="473">
        <v>0</v>
      </c>
      <c r="GV432" s="473">
        <v>0</v>
      </c>
      <c r="GW432" s="473">
        <v>0</v>
      </c>
      <c r="GX432" s="473">
        <v>0</v>
      </c>
      <c r="GY432" s="473">
        <v>0</v>
      </c>
      <c r="GZ432" s="473">
        <v>0</v>
      </c>
      <c r="HA432" s="473">
        <v>0</v>
      </c>
      <c r="HB432" s="473">
        <v>0</v>
      </c>
      <c r="HC432" s="473">
        <v>0</v>
      </c>
      <c r="HD432" s="473">
        <v>0</v>
      </c>
      <c r="HE432" s="473">
        <v>0</v>
      </c>
      <c r="HF432" s="473">
        <v>0</v>
      </c>
      <c r="HG432" s="473">
        <v>0</v>
      </c>
      <c r="HH432" s="473">
        <v>0</v>
      </c>
      <c r="HI432" s="473">
        <v>0</v>
      </c>
      <c r="HJ432" s="473">
        <v>0</v>
      </c>
      <c r="HK432" s="473">
        <v>0</v>
      </c>
      <c r="HL432" s="473">
        <v>0</v>
      </c>
      <c r="HM432" s="473">
        <v>0</v>
      </c>
      <c r="HN432" s="473">
        <v>0</v>
      </c>
      <c r="HO432" s="473">
        <v>0</v>
      </c>
      <c r="HP432" s="473">
        <v>0</v>
      </c>
      <c r="HQ432" s="473">
        <v>0</v>
      </c>
      <c r="HR432" s="473">
        <v>0</v>
      </c>
      <c r="HS432" s="473">
        <v>0</v>
      </c>
      <c r="HT432" s="473">
        <v>0</v>
      </c>
      <c r="HU432" s="473">
        <v>0</v>
      </c>
      <c r="HV432" s="473">
        <v>0</v>
      </c>
      <c r="HW432" s="473">
        <v>0</v>
      </c>
      <c r="HX432" s="473">
        <v>0</v>
      </c>
      <c r="HY432" s="473">
        <v>0</v>
      </c>
      <c r="HZ432" s="473">
        <v>0</v>
      </c>
      <c r="IA432" s="473">
        <v>0</v>
      </c>
      <c r="IB432" s="473">
        <v>0</v>
      </c>
      <c r="IC432" s="473">
        <v>0</v>
      </c>
      <c r="ID432" s="473">
        <v>0</v>
      </c>
      <c r="IE432" s="473">
        <v>0</v>
      </c>
      <c r="IF432" s="473">
        <v>0</v>
      </c>
      <c r="IG432" s="473">
        <v>0</v>
      </c>
      <c r="IH432" s="473">
        <v>0</v>
      </c>
      <c r="II432" s="473">
        <v>0</v>
      </c>
      <c r="IJ432" s="473">
        <v>0</v>
      </c>
      <c r="IK432" s="473">
        <v>0</v>
      </c>
      <c r="IL432" s="473">
        <v>0</v>
      </c>
      <c r="IM432" s="473">
        <v>0</v>
      </c>
      <c r="IN432" s="473">
        <v>0</v>
      </c>
      <c r="IO432" s="473">
        <v>0</v>
      </c>
      <c r="IP432" s="473">
        <v>0</v>
      </c>
      <c r="IQ432" s="473">
        <v>0</v>
      </c>
      <c r="IR432" s="473">
        <v>0</v>
      </c>
      <c r="IS432" s="473">
        <v>0</v>
      </c>
      <c r="IT432" s="473">
        <v>0</v>
      </c>
      <c r="IU432" s="473">
        <v>0</v>
      </c>
      <c r="IV432" s="473">
        <v>0</v>
      </c>
      <c r="IW432" s="473">
        <v>0</v>
      </c>
      <c r="IX432" s="473">
        <v>0</v>
      </c>
      <c r="IY432" s="473">
        <v>0</v>
      </c>
      <c r="IZ432" s="473">
        <v>0</v>
      </c>
      <c r="JA432" s="473">
        <v>0</v>
      </c>
      <c r="JB432" s="473">
        <v>0</v>
      </c>
      <c r="JC432" s="473">
        <v>0</v>
      </c>
      <c r="JD432" s="473">
        <v>0</v>
      </c>
      <c r="JE432" s="473">
        <v>0</v>
      </c>
      <c r="JF432" s="473">
        <v>0</v>
      </c>
      <c r="JG432" s="473">
        <v>0</v>
      </c>
      <c r="JH432" s="473">
        <v>0</v>
      </c>
      <c r="JI432" s="467" t="s">
        <v>1406</v>
      </c>
      <c r="JJ432" s="467" t="s">
        <v>1406</v>
      </c>
      <c r="JK432" s="395"/>
      <c r="JL432" s="395"/>
      <c r="JM432" s="395"/>
      <c r="JN432" s="395"/>
      <c r="JO432" s="395"/>
      <c r="JP432" s="395"/>
      <c r="JQ432" s="395"/>
      <c r="JR432" s="395"/>
      <c r="JS432" s="395"/>
      <c r="JT432" s="395"/>
      <c r="JU432" s="395"/>
      <c r="JV432" s="395"/>
      <c r="JW432" s="395"/>
      <c r="JX432" s="395"/>
      <c r="JY432" s="395"/>
      <c r="JZ432" s="395"/>
      <c r="KA432" s="395"/>
      <c r="KB432" s="395"/>
      <c r="KC432" s="395"/>
      <c r="KD432" s="395"/>
      <c r="KE432" s="395"/>
      <c r="KF432" s="395"/>
      <c r="KG432" s="395"/>
      <c r="KH432" s="395"/>
      <c r="KI432" s="395"/>
      <c r="KJ432" s="395"/>
      <c r="KK432" s="395"/>
      <c r="KL432" s="395"/>
      <c r="KM432" s="395"/>
      <c r="KN432" s="395"/>
      <c r="KO432" s="395"/>
      <c r="KP432" s="395"/>
      <c r="KQ432" s="395"/>
      <c r="KR432" s="395"/>
      <c r="KS432" s="395"/>
      <c r="KT432" s="395"/>
      <c r="KU432" s="395"/>
      <c r="KV432" s="395"/>
      <c r="KW432" s="395"/>
      <c r="KX432" s="395"/>
      <c r="KY432" s="395"/>
      <c r="KZ432" s="395"/>
      <c r="LA432" s="395"/>
      <c r="LB432" s="395"/>
      <c r="LC432" s="395"/>
      <c r="LD432" s="395"/>
      <c r="LE432" s="395"/>
      <c r="LF432" s="395"/>
      <c r="LG432" s="395"/>
      <c r="LH432" s="395"/>
      <c r="LI432" s="395"/>
      <c r="LJ432" s="395"/>
      <c r="LK432" s="395"/>
      <c r="LL432" s="395"/>
      <c r="LM432" s="395"/>
      <c r="LN432" s="395"/>
      <c r="LO432" s="395"/>
      <c r="LP432" s="395"/>
      <c r="LQ432" s="395"/>
      <c r="LR432" s="395"/>
      <c r="LS432" s="395"/>
      <c r="LT432" s="395"/>
      <c r="LU432" s="395"/>
      <c r="LV432" s="395"/>
      <c r="LW432" s="395"/>
      <c r="LX432" s="395"/>
      <c r="LY432" s="395"/>
      <c r="LZ432" s="395"/>
      <c r="MA432" s="395"/>
      <c r="MB432" s="395"/>
      <c r="MC432" s="395"/>
      <c r="MD432" s="395"/>
      <c r="ME432" s="395"/>
      <c r="MF432" s="395"/>
      <c r="MG432" s="395"/>
      <c r="MH432" s="395"/>
      <c r="MI432" s="395"/>
      <c r="MJ432" s="395"/>
      <c r="MK432" s="395"/>
      <c r="ML432" s="395"/>
      <c r="MM432" s="395"/>
      <c r="MN432" s="395"/>
      <c r="MO432" s="395"/>
      <c r="MP432" s="395"/>
      <c r="MQ432" s="395"/>
      <c r="MR432" s="395"/>
      <c r="MS432" s="395"/>
      <c r="MT432" s="395"/>
      <c r="MU432" s="395"/>
      <c r="MV432" s="395"/>
      <c r="MW432" s="395"/>
      <c r="MX432" s="395"/>
      <c r="MY432" s="395"/>
      <c r="MZ432" s="395"/>
      <c r="NA432" s="395"/>
      <c r="NB432" s="395"/>
      <c r="NC432" s="395"/>
      <c r="ND432" s="395"/>
      <c r="NE432" s="395"/>
      <c r="NF432" s="395"/>
      <c r="NG432" s="489"/>
      <c r="NH432" s="475">
        <v>7.2079016115739538</v>
      </c>
      <c r="NI432" s="475">
        <v>13.891067985825323</v>
      </c>
      <c r="NJ432" s="475">
        <v>2.105113480863777</v>
      </c>
      <c r="NK432" s="475">
        <v>889.82924832729907</v>
      </c>
      <c r="NL432" s="475">
        <v>8.814659084907122</v>
      </c>
      <c r="NM432" s="475">
        <v>0.34367300000000001</v>
      </c>
      <c r="NN432" s="475">
        <v>0.98805900000000002</v>
      </c>
      <c r="NO432" s="475">
        <v>0.10023800000000001</v>
      </c>
      <c r="NP432" s="475">
        <v>3.0303830137810482E-2</v>
      </c>
      <c r="NQ432" s="475">
        <v>0.61464818528110565</v>
      </c>
      <c r="NR432" s="475">
        <v>1.1679041169574353</v>
      </c>
      <c r="NS432" s="475">
        <v>0</v>
      </c>
      <c r="NT432" s="475">
        <v>1.8676311482263506</v>
      </c>
      <c r="NU432" s="475">
        <v>5.5603980943282E-3</v>
      </c>
      <c r="NV432" s="475">
        <v>0</v>
      </c>
      <c r="NW432" s="475">
        <v>0.97344245908697602</v>
      </c>
      <c r="NX432" s="475">
        <v>0</v>
      </c>
      <c r="NY432" s="475">
        <v>0</v>
      </c>
      <c r="NZ432" s="475">
        <v>2.7410093569853076</v>
      </c>
      <c r="OA432" s="475">
        <v>2.2669191919365023E-2</v>
      </c>
      <c r="OB432" s="475">
        <v>0.25</v>
      </c>
      <c r="OC432" s="475">
        <v>2.0588274197690888</v>
      </c>
      <c r="OD432" s="475">
        <v>5.7895351480224648E-12</v>
      </c>
      <c r="OE432" s="475">
        <v>4.6635770704597248E-11</v>
      </c>
      <c r="OF432" s="475">
        <v>0.11999999880790704</v>
      </c>
      <c r="OG432" s="475">
        <v>9.0653881430625916E-2</v>
      </c>
      <c r="OH432" s="475">
        <v>0.29245578750872764</v>
      </c>
      <c r="OI432" s="475">
        <v>0.12</v>
      </c>
      <c r="OJ432" s="475">
        <v>4.7406670000000005E-2</v>
      </c>
      <c r="OK432" s="475">
        <v>7.9466401199999995E-2</v>
      </c>
      <c r="OL432" s="475">
        <v>0.92610481721912519</v>
      </c>
      <c r="OM432" s="475" t="s">
        <v>1395</v>
      </c>
      <c r="ON432" s="475">
        <v>1</v>
      </c>
      <c r="OO432" s="475">
        <v>421</v>
      </c>
      <c r="OP432" s="490"/>
      <c r="OQ432" s="491" t="s">
        <v>1395</v>
      </c>
      <c r="OR432" s="478" t="s">
        <v>1395</v>
      </c>
      <c r="OS432" s="479">
        <v>1687465</v>
      </c>
      <c r="OT432" s="479">
        <v>2025</v>
      </c>
      <c r="OU432" s="479" t="s">
        <v>1395</v>
      </c>
      <c r="OV432" s="479" t="s">
        <v>1395</v>
      </c>
      <c r="OW432" s="479">
        <v>0</v>
      </c>
      <c r="OX432" s="479">
        <v>1</v>
      </c>
      <c r="OY432" s="480">
        <v>1</v>
      </c>
      <c r="OZ432" s="480">
        <v>0.92610481721912519</v>
      </c>
      <c r="PA432" s="481"/>
      <c r="PB432" s="482">
        <v>7.2079016115739538</v>
      </c>
      <c r="PC432" s="483"/>
      <c r="PD432" s="478">
        <v>132.61543151132707</v>
      </c>
      <c r="PE432" s="479">
        <v>4.3189611904254073E-9</v>
      </c>
      <c r="PF432" s="479">
        <v>190.66899912709752</v>
      </c>
      <c r="PG432" s="480">
        <v>7.2079016115739538</v>
      </c>
      <c r="PH432" s="483"/>
      <c r="PI432" s="478">
        <v>7.2079016115739538</v>
      </c>
      <c r="PJ432" s="479">
        <v>217650</v>
      </c>
      <c r="PK432" s="479">
        <v>100</v>
      </c>
      <c r="PL432" s="479">
        <v>-0.94222826098208401</v>
      </c>
      <c r="PM432" s="484">
        <v>36</v>
      </c>
      <c r="PN432" s="479">
        <v>2016</v>
      </c>
      <c r="PO432" s="485">
        <v>2022</v>
      </c>
      <c r="PP432" s="479">
        <v>33</v>
      </c>
      <c r="PQ432" s="479">
        <v>1</v>
      </c>
      <c r="PR432" s="486" t="s">
        <v>2467</v>
      </c>
      <c r="PS432" s="486" t="s">
        <v>1657</v>
      </c>
      <c r="PT432" s="479">
        <v>1</v>
      </c>
      <c r="PU432" s="487" t="s">
        <v>2464</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row>
    <row r="433" spans="1:457" x14ac:dyDescent="0.35">
      <c r="A433" s="459" t="s">
        <v>2468</v>
      </c>
      <c r="B433" s="460">
        <v>6.2656733505918698</v>
      </c>
      <c r="C433" s="488">
        <f>NPV(About!A$94,'H2 Data'!AE$2:BH$2)/30*AB433+B433</f>
        <v>6.2656733505918698</v>
      </c>
      <c r="D433" s="462" t="s">
        <v>1592</v>
      </c>
      <c r="E433" s="463" t="s">
        <v>2468</v>
      </c>
      <c r="F433" s="463" t="s">
        <v>1391</v>
      </c>
      <c r="G433" s="463" t="s">
        <v>1392</v>
      </c>
      <c r="H433" s="463" t="s">
        <v>2406</v>
      </c>
      <c r="I433" s="463" t="s">
        <v>2465</v>
      </c>
      <c r="J433" s="464">
        <v>2026</v>
      </c>
      <c r="K433" s="465">
        <v>100</v>
      </c>
      <c r="L433" s="466">
        <v>0.22</v>
      </c>
      <c r="M433" s="466">
        <v>2.3300000000000001E-2</v>
      </c>
      <c r="N433" s="466">
        <v>0.25</v>
      </c>
      <c r="O433" s="471">
        <v>0.12</v>
      </c>
      <c r="P433" s="465">
        <v>1</v>
      </c>
      <c r="Q433" s="465">
        <v>2</v>
      </c>
      <c r="R433" s="465">
        <v>30</v>
      </c>
      <c r="S433" s="467" t="s">
        <v>1395</v>
      </c>
      <c r="T433" s="468">
        <v>89014</v>
      </c>
      <c r="U433" s="468">
        <v>877428</v>
      </c>
      <c r="V433" s="468">
        <v>305192</v>
      </c>
      <c r="W433" s="468">
        <v>25433</v>
      </c>
      <c r="X433" s="465">
        <v>0</v>
      </c>
      <c r="Y433" s="469" t="s">
        <v>2466</v>
      </c>
      <c r="Z433" s="470">
        <v>19.739999999999998</v>
      </c>
      <c r="AA433" s="469" t="s">
        <v>1397</v>
      </c>
      <c r="AB433" s="465">
        <v>0</v>
      </c>
      <c r="AC433" s="466">
        <v>0</v>
      </c>
      <c r="AD433" s="466">
        <v>0.52</v>
      </c>
      <c r="AE433" s="466">
        <v>0.52</v>
      </c>
      <c r="AF433" s="467" t="s">
        <v>1398</v>
      </c>
      <c r="AG433" s="465">
        <v>465.47329999999999</v>
      </c>
      <c r="AH433" s="465">
        <v>465.47329999999999</v>
      </c>
      <c r="AI433" s="465">
        <v>465.47329999999999</v>
      </c>
      <c r="AJ433" s="465">
        <v>30</v>
      </c>
      <c r="AK433" s="469" t="s">
        <v>1399</v>
      </c>
      <c r="AL433" s="466">
        <v>0.91</v>
      </c>
      <c r="AM433" s="466">
        <v>0.01</v>
      </c>
      <c r="AN433" s="469" t="s">
        <v>1400</v>
      </c>
      <c r="AO433" s="466"/>
      <c r="AP433" s="466"/>
      <c r="AQ433" s="466"/>
      <c r="AR433" s="466"/>
      <c r="AS433" s="466"/>
      <c r="AT433" s="466"/>
      <c r="AU433" s="466"/>
      <c r="AV433" s="466"/>
      <c r="AW433" s="466"/>
      <c r="AX433" s="466"/>
      <c r="AY433" s="466"/>
      <c r="AZ433" s="466"/>
      <c r="BA433" s="466"/>
      <c r="BB433" s="466"/>
      <c r="BC433" s="466"/>
      <c r="BD433" s="466"/>
      <c r="BE433" s="466"/>
      <c r="BF433" s="466"/>
      <c r="BG433" s="466"/>
      <c r="BH433" s="466"/>
      <c r="BI433" s="466"/>
      <c r="BJ433" s="466"/>
      <c r="BK433" s="466"/>
      <c r="BL433" s="466"/>
      <c r="BM433" s="466"/>
      <c r="BN433" s="466"/>
      <c r="BO433" s="466"/>
      <c r="BP433" s="466"/>
      <c r="BQ433" s="466"/>
      <c r="BR433" s="466"/>
      <c r="BS433" s="466"/>
      <c r="BT433" s="466"/>
      <c r="BU433" s="466"/>
      <c r="BV433" s="466"/>
      <c r="BW433" s="466"/>
      <c r="BX433" s="466"/>
      <c r="BY433" s="466"/>
      <c r="BZ433" s="466"/>
      <c r="CA433" s="466"/>
      <c r="CB433" s="466"/>
      <c r="CC433" s="466"/>
      <c r="CD433" s="466"/>
      <c r="CE433" s="466"/>
      <c r="CF433" s="466"/>
      <c r="CG433" s="466"/>
      <c r="CH433" s="466"/>
      <c r="CI433" s="466"/>
      <c r="CJ433" s="466"/>
      <c r="CK433" s="466"/>
      <c r="CL433" s="466"/>
      <c r="CM433" s="466"/>
      <c r="CN433" s="466"/>
      <c r="CO433" s="466"/>
      <c r="CP433" s="466"/>
      <c r="CQ433" s="466"/>
      <c r="CR433" s="466"/>
      <c r="CS433" s="466"/>
      <c r="CT433" s="466"/>
      <c r="CU433" s="466"/>
      <c r="CV433" s="466"/>
      <c r="CW433" s="466"/>
      <c r="CX433" s="466"/>
      <c r="CY433" s="466"/>
      <c r="CZ433" s="466"/>
      <c r="DA433" s="466"/>
      <c r="DB433" s="466"/>
      <c r="DC433" s="466"/>
      <c r="DD433" s="466"/>
      <c r="DE433" s="466"/>
      <c r="DF433" s="466"/>
      <c r="DG433" s="466"/>
      <c r="DH433" s="466"/>
      <c r="DI433" s="466"/>
      <c r="DJ433" s="466"/>
      <c r="DK433" s="466"/>
      <c r="DL433" s="466"/>
      <c r="DM433" s="466"/>
      <c r="DN433" s="466"/>
      <c r="DO433" s="466"/>
      <c r="DP433" s="466"/>
      <c r="DQ433" s="466"/>
      <c r="DR433" s="466"/>
      <c r="DS433" s="466"/>
      <c r="DT433" s="466"/>
      <c r="DU433" s="466"/>
      <c r="DV433" s="466"/>
      <c r="DW433" s="471"/>
      <c r="DX433" s="466"/>
      <c r="DY433" s="466"/>
      <c r="DZ433" s="466"/>
      <c r="EA433" s="466"/>
      <c r="EB433" s="466"/>
      <c r="EC433" s="466"/>
      <c r="ED433" s="466"/>
      <c r="EE433" s="466"/>
      <c r="EF433" s="466"/>
      <c r="EG433" s="466"/>
      <c r="EH433" s="466"/>
      <c r="EI433" s="466"/>
      <c r="EJ433" s="466"/>
      <c r="EK433" s="465"/>
      <c r="EL433" s="465"/>
      <c r="EM433" s="465"/>
      <c r="EN433" s="465"/>
      <c r="EO433" s="466"/>
      <c r="EP433" s="466"/>
      <c r="EQ433" s="466"/>
      <c r="ER433" s="465"/>
      <c r="ES433" s="465"/>
      <c r="ET433" s="465"/>
      <c r="EU433" s="465"/>
      <c r="EV433" s="465"/>
      <c r="EW433" s="467"/>
      <c r="EX433" s="467" t="s">
        <v>1401</v>
      </c>
      <c r="EY433" s="467">
        <v>0</v>
      </c>
      <c r="EZ433" s="467">
        <v>0</v>
      </c>
      <c r="FA433" s="467">
        <v>0</v>
      </c>
      <c r="FB433" s="469" t="s">
        <v>1402</v>
      </c>
      <c r="FC433" s="467">
        <v>100</v>
      </c>
      <c r="FD433" s="469" t="s">
        <v>2408</v>
      </c>
      <c r="FE433" s="467">
        <v>0</v>
      </c>
      <c r="FF433" s="469" t="s">
        <v>1404</v>
      </c>
      <c r="FG433" s="467">
        <v>0</v>
      </c>
      <c r="FH433" s="469" t="s">
        <v>1405</v>
      </c>
      <c r="FI433" s="467">
        <v>0</v>
      </c>
      <c r="FJ433" s="469" t="s">
        <v>1405</v>
      </c>
      <c r="FK433" s="467">
        <v>0</v>
      </c>
      <c r="FL433" s="472">
        <v>1</v>
      </c>
      <c r="FM433" s="473">
        <v>0</v>
      </c>
      <c r="FN433" s="473">
        <v>0</v>
      </c>
      <c r="FO433" s="473">
        <v>0</v>
      </c>
      <c r="FP433" s="473">
        <v>0</v>
      </c>
      <c r="FQ433" s="473">
        <v>0</v>
      </c>
      <c r="FR433" s="473">
        <v>0</v>
      </c>
      <c r="FS433" s="473">
        <v>0</v>
      </c>
      <c r="FT433" s="473">
        <v>0</v>
      </c>
      <c r="FU433" s="473">
        <v>0</v>
      </c>
      <c r="FV433" s="473">
        <v>125256</v>
      </c>
      <c r="FW433" s="473">
        <v>0</v>
      </c>
      <c r="FX433" s="473">
        <v>0</v>
      </c>
      <c r="FY433" s="473">
        <v>0</v>
      </c>
      <c r="FZ433" s="473">
        <v>0</v>
      </c>
      <c r="GA433" s="473">
        <v>0</v>
      </c>
      <c r="GB433" s="473">
        <v>0</v>
      </c>
      <c r="GC433" s="473">
        <v>0</v>
      </c>
      <c r="GD433" s="473">
        <v>0</v>
      </c>
      <c r="GE433" s="473">
        <v>0</v>
      </c>
      <c r="GF433" s="473">
        <v>93222.999999999985</v>
      </c>
      <c r="GG433" s="473">
        <v>0</v>
      </c>
      <c r="GH433" s="473">
        <v>0</v>
      </c>
      <c r="GI433" s="473">
        <v>0</v>
      </c>
      <c r="GJ433" s="473">
        <v>0</v>
      </c>
      <c r="GK433" s="473">
        <v>0</v>
      </c>
      <c r="GL433" s="473">
        <v>0</v>
      </c>
      <c r="GM433" s="473">
        <v>0</v>
      </c>
      <c r="GN433" s="473">
        <v>0</v>
      </c>
      <c r="GO433" s="473">
        <v>0</v>
      </c>
      <c r="GP433" s="473">
        <v>0</v>
      </c>
      <c r="GQ433" s="473">
        <v>0</v>
      </c>
      <c r="GR433" s="473">
        <v>0</v>
      </c>
      <c r="GS433" s="473">
        <v>0</v>
      </c>
      <c r="GT433" s="473">
        <v>0</v>
      </c>
      <c r="GU433" s="473">
        <v>0</v>
      </c>
      <c r="GV433" s="473">
        <v>0</v>
      </c>
      <c r="GW433" s="473">
        <v>0</v>
      </c>
      <c r="GX433" s="473">
        <v>0</v>
      </c>
      <c r="GY433" s="473">
        <v>0</v>
      </c>
      <c r="GZ433" s="473">
        <v>0</v>
      </c>
      <c r="HA433" s="473">
        <v>0</v>
      </c>
      <c r="HB433" s="473">
        <v>0</v>
      </c>
      <c r="HC433" s="473">
        <v>0</v>
      </c>
      <c r="HD433" s="473">
        <v>0</v>
      </c>
      <c r="HE433" s="473">
        <v>0</v>
      </c>
      <c r="HF433" s="473">
        <v>0</v>
      </c>
      <c r="HG433" s="473">
        <v>0</v>
      </c>
      <c r="HH433" s="473">
        <v>0</v>
      </c>
      <c r="HI433" s="473">
        <v>0</v>
      </c>
      <c r="HJ433" s="473">
        <v>0</v>
      </c>
      <c r="HK433" s="473">
        <v>0</v>
      </c>
      <c r="HL433" s="473">
        <v>0</v>
      </c>
      <c r="HM433" s="473">
        <v>0</v>
      </c>
      <c r="HN433" s="473">
        <v>0</v>
      </c>
      <c r="HO433" s="473">
        <v>0</v>
      </c>
      <c r="HP433" s="473">
        <v>0</v>
      </c>
      <c r="HQ433" s="473">
        <v>0</v>
      </c>
      <c r="HR433" s="473">
        <v>0</v>
      </c>
      <c r="HS433" s="473">
        <v>0</v>
      </c>
      <c r="HT433" s="473">
        <v>0</v>
      </c>
      <c r="HU433" s="473">
        <v>0</v>
      </c>
      <c r="HV433" s="473">
        <v>0</v>
      </c>
      <c r="HW433" s="473">
        <v>0</v>
      </c>
      <c r="HX433" s="473">
        <v>0</v>
      </c>
      <c r="HY433" s="473">
        <v>0</v>
      </c>
      <c r="HZ433" s="473">
        <v>0</v>
      </c>
      <c r="IA433" s="473">
        <v>0</v>
      </c>
      <c r="IB433" s="473">
        <v>0</v>
      </c>
      <c r="IC433" s="473">
        <v>0</v>
      </c>
      <c r="ID433" s="473">
        <v>0</v>
      </c>
      <c r="IE433" s="473">
        <v>0</v>
      </c>
      <c r="IF433" s="473">
        <v>0</v>
      </c>
      <c r="IG433" s="473">
        <v>0</v>
      </c>
      <c r="IH433" s="473">
        <v>0</v>
      </c>
      <c r="II433" s="473">
        <v>0</v>
      </c>
      <c r="IJ433" s="473">
        <v>0</v>
      </c>
      <c r="IK433" s="473">
        <v>0</v>
      </c>
      <c r="IL433" s="473">
        <v>0</v>
      </c>
      <c r="IM433" s="473">
        <v>0</v>
      </c>
      <c r="IN433" s="473">
        <v>0</v>
      </c>
      <c r="IO433" s="473">
        <v>0</v>
      </c>
      <c r="IP433" s="473">
        <v>0</v>
      </c>
      <c r="IQ433" s="473">
        <v>0</v>
      </c>
      <c r="IR433" s="473">
        <v>0</v>
      </c>
      <c r="IS433" s="473">
        <v>0</v>
      </c>
      <c r="IT433" s="473">
        <v>0</v>
      </c>
      <c r="IU433" s="473">
        <v>0</v>
      </c>
      <c r="IV433" s="473">
        <v>0</v>
      </c>
      <c r="IW433" s="473">
        <v>0</v>
      </c>
      <c r="IX433" s="473">
        <v>0</v>
      </c>
      <c r="IY433" s="473">
        <v>0</v>
      </c>
      <c r="IZ433" s="473">
        <v>0</v>
      </c>
      <c r="JA433" s="473">
        <v>0</v>
      </c>
      <c r="JB433" s="473">
        <v>0</v>
      </c>
      <c r="JC433" s="473">
        <v>0</v>
      </c>
      <c r="JD433" s="473">
        <v>0</v>
      </c>
      <c r="JE433" s="473">
        <v>0</v>
      </c>
      <c r="JF433" s="473">
        <v>0</v>
      </c>
      <c r="JG433" s="473">
        <v>0</v>
      </c>
      <c r="JH433" s="473">
        <v>0</v>
      </c>
      <c r="JI433" s="467" t="s">
        <v>1406</v>
      </c>
      <c r="JJ433" s="467" t="s">
        <v>1406</v>
      </c>
      <c r="JK433" s="395"/>
      <c r="JL433" s="395"/>
      <c r="JM433" s="395"/>
      <c r="JN433" s="395"/>
      <c r="JO433" s="395"/>
      <c r="JP433" s="395"/>
      <c r="JQ433" s="395"/>
      <c r="JR433" s="395"/>
      <c r="JS433" s="395"/>
      <c r="JT433" s="395"/>
      <c r="JU433" s="395"/>
      <c r="JV433" s="395"/>
      <c r="JW433" s="395"/>
      <c r="JX433" s="395"/>
      <c r="JY433" s="395"/>
      <c r="JZ433" s="395"/>
      <c r="KA433" s="395"/>
      <c r="KB433" s="395"/>
      <c r="KC433" s="395"/>
      <c r="KD433" s="395"/>
      <c r="KE433" s="395"/>
      <c r="KF433" s="395"/>
      <c r="KG433" s="395"/>
      <c r="KH433" s="395"/>
      <c r="KI433" s="395"/>
      <c r="KJ433" s="395"/>
      <c r="KK433" s="395"/>
      <c r="KL433" s="395"/>
      <c r="KM433" s="395"/>
      <c r="KN433" s="395"/>
      <c r="KO433" s="395"/>
      <c r="KP433" s="395"/>
      <c r="KQ433" s="395"/>
      <c r="KR433" s="395"/>
      <c r="KS433" s="395"/>
      <c r="KT433" s="395"/>
      <c r="KU433" s="395"/>
      <c r="KV433" s="395"/>
      <c r="KW433" s="395"/>
      <c r="KX433" s="395"/>
      <c r="KY433" s="395"/>
      <c r="KZ433" s="395"/>
      <c r="LA433" s="395"/>
      <c r="LB433" s="395"/>
      <c r="LC433" s="395"/>
      <c r="LD433" s="395"/>
      <c r="LE433" s="395"/>
      <c r="LF433" s="395"/>
      <c r="LG433" s="395"/>
      <c r="LH433" s="395"/>
      <c r="LI433" s="395"/>
      <c r="LJ433" s="395"/>
      <c r="LK433" s="395"/>
      <c r="LL433" s="395"/>
      <c r="LM433" s="395"/>
      <c r="LN433" s="395"/>
      <c r="LO433" s="395"/>
      <c r="LP433" s="395"/>
      <c r="LQ433" s="395"/>
      <c r="LR433" s="395"/>
      <c r="LS433" s="395"/>
      <c r="LT433" s="395"/>
      <c r="LU433" s="395"/>
      <c r="LV433" s="395"/>
      <c r="LW433" s="395"/>
      <c r="LX433" s="395"/>
      <c r="LY433" s="395"/>
      <c r="LZ433" s="395"/>
      <c r="MA433" s="395"/>
      <c r="MB433" s="395"/>
      <c r="MC433" s="395"/>
      <c r="MD433" s="395"/>
      <c r="ME433" s="395"/>
      <c r="MF433" s="395"/>
      <c r="MG433" s="395"/>
      <c r="MH433" s="395"/>
      <c r="MI433" s="395"/>
      <c r="MJ433" s="395"/>
      <c r="MK433" s="395"/>
      <c r="ML433" s="395"/>
      <c r="MM433" s="395"/>
      <c r="MN433" s="395"/>
      <c r="MO433" s="395"/>
      <c r="MP433" s="395"/>
      <c r="MQ433" s="395"/>
      <c r="MR433" s="395"/>
      <c r="MS433" s="395"/>
      <c r="MT433" s="395"/>
      <c r="MU433" s="395"/>
      <c r="MV433" s="395"/>
      <c r="MW433" s="395"/>
      <c r="MX433" s="395"/>
      <c r="MY433" s="395"/>
      <c r="MZ433" s="395"/>
      <c r="NA433" s="395"/>
      <c r="NB433" s="395"/>
      <c r="NC433" s="395"/>
      <c r="ND433" s="395"/>
      <c r="NE433" s="395"/>
      <c r="NF433" s="395"/>
      <c r="NG433" s="489"/>
      <c r="NH433" s="475">
        <v>6.2656733505918698</v>
      </c>
      <c r="NI433" s="475">
        <v>12.075205681260652</v>
      </c>
      <c r="NJ433" s="475">
        <v>1.9803027080275386</v>
      </c>
      <c r="NK433" s="475">
        <v>901.71160590479292</v>
      </c>
      <c r="NL433" s="475">
        <v>7.784718705401267</v>
      </c>
      <c r="NM433" s="475">
        <v>0.30519200000000002</v>
      </c>
      <c r="NN433" s="475">
        <v>0.87742799999999999</v>
      </c>
      <c r="NO433" s="475">
        <v>8.9013999999999996E-2</v>
      </c>
      <c r="NP433" s="475">
        <v>2.9777060404541787E-2</v>
      </c>
      <c r="NQ433" s="475">
        <v>0.57886797995601746</v>
      </c>
      <c r="NR433" s="475">
        <v>1.0373632582472776</v>
      </c>
      <c r="NS433" s="475">
        <v>0</v>
      </c>
      <c r="NT433" s="475">
        <v>1.7799127699303368</v>
      </c>
      <c r="NU433" s="475">
        <v>5.7491651027851585E-3</v>
      </c>
      <c r="NV433" s="475">
        <v>0</v>
      </c>
      <c r="NW433" s="475">
        <v>0.81483413304121222</v>
      </c>
      <c r="NX433" s="475">
        <v>0</v>
      </c>
      <c r="NY433" s="475">
        <v>0</v>
      </c>
      <c r="NZ433" s="475">
        <v>2.2830905583145538</v>
      </c>
      <c r="OA433" s="475">
        <v>2.0845555555252415E-2</v>
      </c>
      <c r="OB433" s="475">
        <v>0.25</v>
      </c>
      <c r="OC433" s="475">
        <v>1.7087688296379304</v>
      </c>
      <c r="OD433" s="475">
        <v>1.6971839004336863E-13</v>
      </c>
      <c r="OE433" s="475">
        <v>1.3671128544956588E-12</v>
      </c>
      <c r="OF433" s="475">
        <v>0.11999999880790704</v>
      </c>
      <c r="OG433" s="475">
        <v>8.7617525458335913E-2</v>
      </c>
      <c r="OH433" s="475">
        <v>0.29283167982238201</v>
      </c>
      <c r="OI433" s="475">
        <v>0.12</v>
      </c>
      <c r="OJ433" s="475">
        <v>4.6547329999999998E-2</v>
      </c>
      <c r="OK433" s="475">
        <v>7.5753458699999998E-2</v>
      </c>
      <c r="OL433" s="475">
        <v>0.90782129631141328</v>
      </c>
      <c r="OM433" s="475" t="s">
        <v>1395</v>
      </c>
      <c r="ON433" s="475">
        <v>1</v>
      </c>
      <c r="OO433" s="475">
        <v>422</v>
      </c>
      <c r="OP433" s="490"/>
      <c r="OQ433" s="491" t="s">
        <v>1395</v>
      </c>
      <c r="OR433" s="478" t="s">
        <v>1395</v>
      </c>
      <c r="OS433" s="479">
        <v>1515546</v>
      </c>
      <c r="OT433" s="479">
        <v>2026</v>
      </c>
      <c r="OU433" s="479" t="s">
        <v>1395</v>
      </c>
      <c r="OV433" s="479" t="s">
        <v>1395</v>
      </c>
      <c r="OW433" s="479">
        <v>0</v>
      </c>
      <c r="OX433" s="479">
        <v>1</v>
      </c>
      <c r="OY433" s="480">
        <v>1</v>
      </c>
      <c r="OZ433" s="480">
        <v>0.90782129631141328</v>
      </c>
      <c r="PA433" s="481"/>
      <c r="PB433" s="482">
        <v>6.2656733505918698</v>
      </c>
      <c r="PC433" s="483"/>
      <c r="PD433" s="478">
        <v>115.44164263136678</v>
      </c>
      <c r="PE433" s="479">
        <v>1.2410941637722455E-10</v>
      </c>
      <c r="PF433" s="479">
        <v>155.12567340184427</v>
      </c>
      <c r="PG433" s="480">
        <v>6.2656733505918698</v>
      </c>
      <c r="PH433" s="483"/>
      <c r="PI433" s="478">
        <v>6.2656733505918698</v>
      </c>
      <c r="PJ433" s="479">
        <v>217750</v>
      </c>
      <c r="PK433" s="479">
        <v>100</v>
      </c>
      <c r="PL433" s="479">
        <v>-0.85042022781066695</v>
      </c>
      <c r="PM433" s="484">
        <v>36</v>
      </c>
      <c r="PN433" s="479">
        <v>1980</v>
      </c>
      <c r="PO433" s="485">
        <v>2023</v>
      </c>
      <c r="PP433" s="479">
        <v>33</v>
      </c>
      <c r="PQ433" s="479">
        <v>1</v>
      </c>
      <c r="PR433" s="486" t="s">
        <v>2469</v>
      </c>
      <c r="PS433" s="486" t="s">
        <v>1657</v>
      </c>
      <c r="PT433" s="479">
        <v>1</v>
      </c>
      <c r="PU433" s="487" t="s">
        <v>2468</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row>
    <row r="434" spans="1:457" x14ac:dyDescent="0.35">
      <c r="A434" s="459" t="s">
        <v>2470</v>
      </c>
      <c r="B434" s="460">
        <v>5.4152531227812029</v>
      </c>
      <c r="C434" s="488">
        <f>NPV(About!A$94,'H2 Data'!AE$2:BH$2)/30*AB434+B434</f>
        <v>5.4152531227812029</v>
      </c>
      <c r="D434" s="462" t="s">
        <v>1592</v>
      </c>
      <c r="E434" s="463" t="s">
        <v>2470</v>
      </c>
      <c r="F434" s="463" t="s">
        <v>1391</v>
      </c>
      <c r="G434" s="463" t="s">
        <v>1392</v>
      </c>
      <c r="H434" s="463" t="s">
        <v>2406</v>
      </c>
      <c r="I434" s="463" t="s">
        <v>2465</v>
      </c>
      <c r="J434" s="464">
        <v>2027</v>
      </c>
      <c r="K434" s="465">
        <v>100</v>
      </c>
      <c r="L434" s="466">
        <v>0.22</v>
      </c>
      <c r="M434" s="466">
        <v>2.3300000000000001E-2</v>
      </c>
      <c r="N434" s="466">
        <v>0.25</v>
      </c>
      <c r="O434" s="471">
        <v>0.12</v>
      </c>
      <c r="P434" s="465">
        <v>1</v>
      </c>
      <c r="Q434" s="465">
        <v>2</v>
      </c>
      <c r="R434" s="465">
        <v>30</v>
      </c>
      <c r="S434" s="467" t="s">
        <v>1395</v>
      </c>
      <c r="T434" s="468">
        <v>78996</v>
      </c>
      <c r="U434" s="468">
        <v>778675</v>
      </c>
      <c r="V434" s="468">
        <v>270844</v>
      </c>
      <c r="W434" s="468">
        <v>22570</v>
      </c>
      <c r="X434" s="465">
        <v>0</v>
      </c>
      <c r="Y434" s="469" t="s">
        <v>2466</v>
      </c>
      <c r="Z434" s="470">
        <v>20</v>
      </c>
      <c r="AA434" s="469" t="s">
        <v>1397</v>
      </c>
      <c r="AB434" s="465">
        <v>0</v>
      </c>
      <c r="AC434" s="466">
        <v>0</v>
      </c>
      <c r="AD434" s="466">
        <v>0.56999999999999995</v>
      </c>
      <c r="AE434" s="466">
        <v>0.56999999999999995</v>
      </c>
      <c r="AF434" s="467" t="s">
        <v>1398</v>
      </c>
      <c r="AG434" s="465">
        <v>460.64</v>
      </c>
      <c r="AH434" s="465">
        <v>460.64</v>
      </c>
      <c r="AI434" s="465">
        <v>460.64</v>
      </c>
      <c r="AJ434" s="465">
        <v>30</v>
      </c>
      <c r="AK434" s="469" t="s">
        <v>1399</v>
      </c>
      <c r="AL434" s="466">
        <v>0.91</v>
      </c>
      <c r="AM434" s="466">
        <v>0.01</v>
      </c>
      <c r="AN434" s="469" t="s">
        <v>1400</v>
      </c>
      <c r="AO434" s="466"/>
      <c r="AP434" s="466"/>
      <c r="AQ434" s="466"/>
      <c r="AR434" s="466"/>
      <c r="AS434" s="466"/>
      <c r="AT434" s="466"/>
      <c r="AU434" s="466"/>
      <c r="AV434" s="466"/>
      <c r="AW434" s="466"/>
      <c r="AX434" s="466"/>
      <c r="AY434" s="466"/>
      <c r="AZ434" s="466"/>
      <c r="BA434" s="466"/>
      <c r="BB434" s="466"/>
      <c r="BC434" s="466"/>
      <c r="BD434" s="466"/>
      <c r="BE434" s="466"/>
      <c r="BF434" s="466"/>
      <c r="BG434" s="466"/>
      <c r="BH434" s="466"/>
      <c r="BI434" s="466"/>
      <c r="BJ434" s="466"/>
      <c r="BK434" s="466"/>
      <c r="BL434" s="466"/>
      <c r="BM434" s="466"/>
      <c r="BN434" s="466"/>
      <c r="BO434" s="466"/>
      <c r="BP434" s="466"/>
      <c r="BQ434" s="466"/>
      <c r="BR434" s="466"/>
      <c r="BS434" s="466"/>
      <c r="BT434" s="466"/>
      <c r="BU434" s="466"/>
      <c r="BV434" s="466"/>
      <c r="BW434" s="466"/>
      <c r="BX434" s="466"/>
      <c r="BY434" s="466"/>
      <c r="BZ434" s="466"/>
      <c r="CA434" s="466"/>
      <c r="CB434" s="466"/>
      <c r="CC434" s="466"/>
      <c r="CD434" s="466"/>
      <c r="CE434" s="466"/>
      <c r="CF434" s="466"/>
      <c r="CG434" s="466"/>
      <c r="CH434" s="466"/>
      <c r="CI434" s="466"/>
      <c r="CJ434" s="466"/>
      <c r="CK434" s="466"/>
      <c r="CL434" s="466"/>
      <c r="CM434" s="466"/>
      <c r="CN434" s="466"/>
      <c r="CO434" s="466"/>
      <c r="CP434" s="466"/>
      <c r="CQ434" s="466"/>
      <c r="CR434" s="466"/>
      <c r="CS434" s="466"/>
      <c r="CT434" s="466"/>
      <c r="CU434" s="466"/>
      <c r="CV434" s="466"/>
      <c r="CW434" s="466"/>
      <c r="CX434" s="466"/>
      <c r="CY434" s="466"/>
      <c r="CZ434" s="466"/>
      <c r="DA434" s="466"/>
      <c r="DB434" s="466"/>
      <c r="DC434" s="466"/>
      <c r="DD434" s="466"/>
      <c r="DE434" s="466"/>
      <c r="DF434" s="466"/>
      <c r="DG434" s="466"/>
      <c r="DH434" s="466"/>
      <c r="DI434" s="466"/>
      <c r="DJ434" s="466"/>
      <c r="DK434" s="466"/>
      <c r="DL434" s="466"/>
      <c r="DM434" s="466"/>
      <c r="DN434" s="466"/>
      <c r="DO434" s="466"/>
      <c r="DP434" s="466"/>
      <c r="DQ434" s="466"/>
      <c r="DR434" s="466"/>
      <c r="DS434" s="466"/>
      <c r="DT434" s="466"/>
      <c r="DU434" s="466"/>
      <c r="DV434" s="466"/>
      <c r="DW434" s="471"/>
      <c r="DX434" s="466"/>
      <c r="DY434" s="466"/>
      <c r="DZ434" s="466"/>
      <c r="EA434" s="466"/>
      <c r="EB434" s="466"/>
      <c r="EC434" s="466"/>
      <c r="ED434" s="466"/>
      <c r="EE434" s="466"/>
      <c r="EF434" s="466"/>
      <c r="EG434" s="466"/>
      <c r="EH434" s="466"/>
      <c r="EI434" s="466"/>
      <c r="EJ434" s="466"/>
      <c r="EK434" s="465"/>
      <c r="EL434" s="465"/>
      <c r="EM434" s="465"/>
      <c r="EN434" s="465"/>
      <c r="EO434" s="466"/>
      <c r="EP434" s="466"/>
      <c r="EQ434" s="466"/>
      <c r="ER434" s="465"/>
      <c r="ES434" s="465"/>
      <c r="ET434" s="465"/>
      <c r="EU434" s="465"/>
      <c r="EV434" s="465"/>
      <c r="EW434" s="467"/>
      <c r="EX434" s="467" t="s">
        <v>1401</v>
      </c>
      <c r="EY434" s="467">
        <v>0</v>
      </c>
      <c r="EZ434" s="467">
        <v>0</v>
      </c>
      <c r="FA434" s="467">
        <v>0</v>
      </c>
      <c r="FB434" s="469" t="s">
        <v>1402</v>
      </c>
      <c r="FC434" s="467">
        <v>100</v>
      </c>
      <c r="FD434" s="469" t="s">
        <v>2408</v>
      </c>
      <c r="FE434" s="467">
        <v>0</v>
      </c>
      <c r="FF434" s="469" t="s">
        <v>1404</v>
      </c>
      <c r="FG434" s="467">
        <v>0</v>
      </c>
      <c r="FH434" s="469" t="s">
        <v>1405</v>
      </c>
      <c r="FI434" s="467">
        <v>0</v>
      </c>
      <c r="FJ434" s="469" t="s">
        <v>1405</v>
      </c>
      <c r="FK434" s="467">
        <v>0</v>
      </c>
      <c r="FL434" s="472">
        <v>1</v>
      </c>
      <c r="FM434" s="473">
        <v>0</v>
      </c>
      <c r="FN434" s="473">
        <v>0</v>
      </c>
      <c r="FO434" s="473">
        <v>0</v>
      </c>
      <c r="FP434" s="473">
        <v>0</v>
      </c>
      <c r="FQ434" s="473">
        <v>0</v>
      </c>
      <c r="FR434" s="473">
        <v>0</v>
      </c>
      <c r="FS434" s="473">
        <v>0</v>
      </c>
      <c r="FT434" s="473">
        <v>0</v>
      </c>
      <c r="FU434" s="473">
        <v>0</v>
      </c>
      <c r="FV434" s="473">
        <v>119237</v>
      </c>
      <c r="FW434" s="473">
        <v>0</v>
      </c>
      <c r="FX434" s="473">
        <v>0</v>
      </c>
      <c r="FY434" s="473">
        <v>0</v>
      </c>
      <c r="FZ434" s="473">
        <v>0</v>
      </c>
      <c r="GA434" s="473">
        <v>0</v>
      </c>
      <c r="GB434" s="473">
        <v>0</v>
      </c>
      <c r="GC434" s="473">
        <v>0</v>
      </c>
      <c r="GD434" s="473">
        <v>0</v>
      </c>
      <c r="GE434" s="473">
        <v>0</v>
      </c>
      <c r="GF434" s="473">
        <v>92194</v>
      </c>
      <c r="GG434" s="473">
        <v>0</v>
      </c>
      <c r="GH434" s="473">
        <v>0</v>
      </c>
      <c r="GI434" s="473">
        <v>0</v>
      </c>
      <c r="GJ434" s="473">
        <v>0</v>
      </c>
      <c r="GK434" s="473">
        <v>0</v>
      </c>
      <c r="GL434" s="473">
        <v>0</v>
      </c>
      <c r="GM434" s="473">
        <v>0</v>
      </c>
      <c r="GN434" s="473">
        <v>0</v>
      </c>
      <c r="GO434" s="473">
        <v>0</v>
      </c>
      <c r="GP434" s="473">
        <v>0</v>
      </c>
      <c r="GQ434" s="473">
        <v>0</v>
      </c>
      <c r="GR434" s="473">
        <v>0</v>
      </c>
      <c r="GS434" s="473">
        <v>0</v>
      </c>
      <c r="GT434" s="473">
        <v>0</v>
      </c>
      <c r="GU434" s="473">
        <v>0</v>
      </c>
      <c r="GV434" s="473">
        <v>0</v>
      </c>
      <c r="GW434" s="473">
        <v>0</v>
      </c>
      <c r="GX434" s="473">
        <v>0</v>
      </c>
      <c r="GY434" s="473">
        <v>0</v>
      </c>
      <c r="GZ434" s="473">
        <v>0</v>
      </c>
      <c r="HA434" s="473">
        <v>0</v>
      </c>
      <c r="HB434" s="473">
        <v>0</v>
      </c>
      <c r="HC434" s="473">
        <v>0</v>
      </c>
      <c r="HD434" s="473">
        <v>0</v>
      </c>
      <c r="HE434" s="473">
        <v>0</v>
      </c>
      <c r="HF434" s="473">
        <v>0</v>
      </c>
      <c r="HG434" s="473">
        <v>0</v>
      </c>
      <c r="HH434" s="473">
        <v>0</v>
      </c>
      <c r="HI434" s="473">
        <v>0</v>
      </c>
      <c r="HJ434" s="473">
        <v>0</v>
      </c>
      <c r="HK434" s="473">
        <v>0</v>
      </c>
      <c r="HL434" s="473">
        <v>0</v>
      </c>
      <c r="HM434" s="473">
        <v>0</v>
      </c>
      <c r="HN434" s="473">
        <v>0</v>
      </c>
      <c r="HO434" s="473">
        <v>0</v>
      </c>
      <c r="HP434" s="473">
        <v>0</v>
      </c>
      <c r="HQ434" s="473">
        <v>0</v>
      </c>
      <c r="HR434" s="473">
        <v>0</v>
      </c>
      <c r="HS434" s="473">
        <v>0</v>
      </c>
      <c r="HT434" s="473">
        <v>0</v>
      </c>
      <c r="HU434" s="473">
        <v>0</v>
      </c>
      <c r="HV434" s="473">
        <v>0</v>
      </c>
      <c r="HW434" s="473">
        <v>0</v>
      </c>
      <c r="HX434" s="473">
        <v>0</v>
      </c>
      <c r="HY434" s="473">
        <v>0</v>
      </c>
      <c r="HZ434" s="473">
        <v>0</v>
      </c>
      <c r="IA434" s="473">
        <v>0</v>
      </c>
      <c r="IB434" s="473">
        <v>0</v>
      </c>
      <c r="IC434" s="473">
        <v>0</v>
      </c>
      <c r="ID434" s="473">
        <v>0</v>
      </c>
      <c r="IE434" s="473">
        <v>0</v>
      </c>
      <c r="IF434" s="473">
        <v>0</v>
      </c>
      <c r="IG434" s="473">
        <v>0</v>
      </c>
      <c r="IH434" s="473">
        <v>0</v>
      </c>
      <c r="II434" s="473">
        <v>0</v>
      </c>
      <c r="IJ434" s="473">
        <v>0</v>
      </c>
      <c r="IK434" s="473">
        <v>0</v>
      </c>
      <c r="IL434" s="473">
        <v>0</v>
      </c>
      <c r="IM434" s="473">
        <v>0</v>
      </c>
      <c r="IN434" s="473">
        <v>0</v>
      </c>
      <c r="IO434" s="473">
        <v>0</v>
      </c>
      <c r="IP434" s="473">
        <v>0</v>
      </c>
      <c r="IQ434" s="473">
        <v>0</v>
      </c>
      <c r="IR434" s="473">
        <v>0</v>
      </c>
      <c r="IS434" s="473">
        <v>0</v>
      </c>
      <c r="IT434" s="473">
        <v>0</v>
      </c>
      <c r="IU434" s="473">
        <v>0</v>
      </c>
      <c r="IV434" s="473">
        <v>0</v>
      </c>
      <c r="IW434" s="473">
        <v>0</v>
      </c>
      <c r="IX434" s="473">
        <v>0</v>
      </c>
      <c r="IY434" s="473">
        <v>0</v>
      </c>
      <c r="IZ434" s="473">
        <v>0</v>
      </c>
      <c r="JA434" s="473">
        <v>0</v>
      </c>
      <c r="JB434" s="473">
        <v>0</v>
      </c>
      <c r="JC434" s="473">
        <v>0</v>
      </c>
      <c r="JD434" s="473">
        <v>0</v>
      </c>
      <c r="JE434" s="473">
        <v>0</v>
      </c>
      <c r="JF434" s="473">
        <v>0</v>
      </c>
      <c r="JG434" s="473">
        <v>0</v>
      </c>
      <c r="JH434" s="473">
        <v>0</v>
      </c>
      <c r="JI434" s="467" t="s">
        <v>1406</v>
      </c>
      <c r="JJ434" s="467" t="s">
        <v>1406</v>
      </c>
      <c r="JK434" s="395"/>
      <c r="JL434" s="395"/>
      <c r="JM434" s="395"/>
      <c r="JN434" s="395"/>
      <c r="JO434" s="395"/>
      <c r="JP434" s="395"/>
      <c r="JQ434" s="395"/>
      <c r="JR434" s="395"/>
      <c r="JS434" s="395"/>
      <c r="JT434" s="395"/>
      <c r="JU434" s="395"/>
      <c r="JV434" s="395"/>
      <c r="JW434" s="395"/>
      <c r="JX434" s="395"/>
      <c r="JY434" s="395"/>
      <c r="JZ434" s="395"/>
      <c r="KA434" s="395"/>
      <c r="KB434" s="395"/>
      <c r="KC434" s="395"/>
      <c r="KD434" s="395"/>
      <c r="KE434" s="395"/>
      <c r="KF434" s="395"/>
      <c r="KG434" s="395"/>
      <c r="KH434" s="395"/>
      <c r="KI434" s="395"/>
      <c r="KJ434" s="395"/>
      <c r="KK434" s="395"/>
      <c r="KL434" s="395"/>
      <c r="KM434" s="395"/>
      <c r="KN434" s="395"/>
      <c r="KO434" s="395"/>
      <c r="KP434" s="395"/>
      <c r="KQ434" s="395"/>
      <c r="KR434" s="395"/>
      <c r="KS434" s="395"/>
      <c r="KT434" s="395"/>
      <c r="KU434" s="395"/>
      <c r="KV434" s="395"/>
      <c r="KW434" s="395"/>
      <c r="KX434" s="395"/>
      <c r="KY434" s="395"/>
      <c r="KZ434" s="395"/>
      <c r="LA434" s="395"/>
      <c r="LB434" s="395"/>
      <c r="LC434" s="395"/>
      <c r="LD434" s="395"/>
      <c r="LE434" s="395"/>
      <c r="LF434" s="395"/>
      <c r="LG434" s="395"/>
      <c r="LH434" s="395"/>
      <c r="LI434" s="395"/>
      <c r="LJ434" s="395"/>
      <c r="LK434" s="395"/>
      <c r="LL434" s="395"/>
      <c r="LM434" s="395"/>
      <c r="LN434" s="395"/>
      <c r="LO434" s="395"/>
      <c r="LP434" s="395"/>
      <c r="LQ434" s="395"/>
      <c r="LR434" s="395"/>
      <c r="LS434" s="395"/>
      <c r="LT434" s="395"/>
      <c r="LU434" s="395"/>
      <c r="LV434" s="395"/>
      <c r="LW434" s="395"/>
      <c r="LX434" s="395"/>
      <c r="LY434" s="395"/>
      <c r="LZ434" s="395"/>
      <c r="MA434" s="395"/>
      <c r="MB434" s="395"/>
      <c r="MC434" s="395"/>
      <c r="MD434" s="395"/>
      <c r="ME434" s="395"/>
      <c r="MF434" s="395"/>
      <c r="MG434" s="395"/>
      <c r="MH434" s="395"/>
      <c r="MI434" s="395"/>
      <c r="MJ434" s="395"/>
      <c r="MK434" s="395"/>
      <c r="ML434" s="395"/>
      <c r="MM434" s="395"/>
      <c r="MN434" s="395"/>
      <c r="MO434" s="395"/>
      <c r="MP434" s="395"/>
      <c r="MQ434" s="395"/>
      <c r="MR434" s="395"/>
      <c r="MS434" s="395"/>
      <c r="MT434" s="395"/>
      <c r="MU434" s="395"/>
      <c r="MV434" s="395"/>
      <c r="MW434" s="395"/>
      <c r="MX434" s="395"/>
      <c r="MY434" s="395"/>
      <c r="MZ434" s="395"/>
      <c r="NA434" s="395"/>
      <c r="NB434" s="395"/>
      <c r="NC434" s="395"/>
      <c r="ND434" s="395"/>
      <c r="NE434" s="395"/>
      <c r="NF434" s="395"/>
      <c r="NG434" s="489"/>
      <c r="NH434" s="475">
        <v>5.4152531227812029</v>
      </c>
      <c r="NI434" s="475">
        <v>10.436275818223933</v>
      </c>
      <c r="NJ434" s="475">
        <v>1.8598481098790764</v>
      </c>
      <c r="NK434" s="475">
        <v>913.6659753818542</v>
      </c>
      <c r="NL434" s="475">
        <v>6.8368803806325387</v>
      </c>
      <c r="NM434" s="475">
        <v>0.27084399999999997</v>
      </c>
      <c r="NN434" s="475">
        <v>0.77867500000000001</v>
      </c>
      <c r="NO434" s="475">
        <v>7.8995999999999997E-2</v>
      </c>
      <c r="NP434" s="475">
        <v>3.1096715283867565E-2</v>
      </c>
      <c r="NQ434" s="475">
        <v>0.55632944798145467</v>
      </c>
      <c r="NR434" s="475">
        <v>0.92049860140844131</v>
      </c>
      <c r="NS434" s="475">
        <v>0</v>
      </c>
      <c r="NT434" s="475">
        <v>1.6933359690338163</v>
      </c>
      <c r="NU434" s="475">
        <v>5.9439683409479747E-3</v>
      </c>
      <c r="NV434" s="475">
        <v>0</v>
      </c>
      <c r="NW434" s="475">
        <v>0.6659323359669691</v>
      </c>
      <c r="NX434" s="475">
        <v>0</v>
      </c>
      <c r="NY434" s="475">
        <v>0</v>
      </c>
      <c r="NZ434" s="475">
        <v>1.8491593473331729</v>
      </c>
      <c r="OA434" s="475">
        <v>2.0399494949639344E-2</v>
      </c>
      <c r="OB434" s="475">
        <v>0.25</v>
      </c>
      <c r="OC434" s="475">
        <v>1.4434573322574653</v>
      </c>
      <c r="OD434" s="475">
        <v>2.5356148533695136E-13</v>
      </c>
      <c r="OE434" s="475">
        <v>2.0424844115041336E-12</v>
      </c>
      <c r="OF434" s="475">
        <v>0.11999999880790704</v>
      </c>
      <c r="OG434" s="475">
        <v>8.3695933222770691E-2</v>
      </c>
      <c r="OH434" s="475">
        <v>0.29469135925307172</v>
      </c>
      <c r="OI434" s="475">
        <v>0.12</v>
      </c>
      <c r="OJ434" s="475">
        <v>4.6063999999999994E-2</v>
      </c>
      <c r="OK434" s="475">
        <v>7.1292359999999999E-2</v>
      </c>
      <c r="OL434" s="475">
        <v>0.9024189010983974</v>
      </c>
      <c r="OM434" s="475" t="s">
        <v>1395</v>
      </c>
      <c r="ON434" s="475">
        <v>1</v>
      </c>
      <c r="OO434" s="475">
        <v>423</v>
      </c>
      <c r="OP434" s="490"/>
      <c r="OQ434" s="491" t="s">
        <v>1395</v>
      </c>
      <c r="OR434" s="478" t="s">
        <v>1395</v>
      </c>
      <c r="OS434" s="479">
        <v>1362516</v>
      </c>
      <c r="OT434" s="479">
        <v>2027</v>
      </c>
      <c r="OU434" s="479" t="s">
        <v>1395</v>
      </c>
      <c r="OV434" s="479" t="s">
        <v>1395</v>
      </c>
      <c r="OW434" s="479">
        <v>0</v>
      </c>
      <c r="OX434" s="479">
        <v>1</v>
      </c>
      <c r="OY434" s="480">
        <v>1</v>
      </c>
      <c r="OZ434" s="480">
        <v>0.88963711370723741</v>
      </c>
      <c r="PA434" s="481"/>
      <c r="PB434" s="482">
        <v>5.4152531227812029</v>
      </c>
      <c r="PC434" s="483"/>
      <c r="PD434" s="478">
        <v>101.8393266173058</v>
      </c>
      <c r="PE434" s="479">
        <v>1.8431765381401673E-10</v>
      </c>
      <c r="PF434" s="479">
        <v>130.26031795582063</v>
      </c>
      <c r="PG434" s="480">
        <v>5.4152531227812029</v>
      </c>
      <c r="PH434" s="483"/>
      <c r="PI434" s="478">
        <v>5.4152531227812029</v>
      </c>
      <c r="PJ434" s="479">
        <v>217850</v>
      </c>
      <c r="PK434" s="479">
        <v>100</v>
      </c>
      <c r="PL434" s="479">
        <v>-0.6307585487261278</v>
      </c>
      <c r="PM434" s="484">
        <v>36</v>
      </c>
      <c r="PN434" s="479">
        <v>1944</v>
      </c>
      <c r="PO434" s="485">
        <v>2024</v>
      </c>
      <c r="PP434" s="479">
        <v>33</v>
      </c>
      <c r="PQ434" s="479">
        <v>1</v>
      </c>
      <c r="PR434" s="486" t="s">
        <v>2471</v>
      </c>
      <c r="PS434" s="486" t="s">
        <v>1657</v>
      </c>
      <c r="PT434" s="479">
        <v>1</v>
      </c>
      <c r="PU434" s="487" t="s">
        <v>2470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row>
    <row r="435" spans="1:457" x14ac:dyDescent="0.35">
      <c r="A435" s="459" t="s">
        <v>2472</v>
      </c>
      <c r="B435" s="460">
        <v>4.7844945740550751</v>
      </c>
      <c r="C435" s="488">
        <f>NPV(About!A$94,'H2 Data'!AE$2:BH$2)/30*AB435+B435</f>
        <v>4.7844945740550751</v>
      </c>
      <c r="D435" s="462" t="s">
        <v>1592</v>
      </c>
      <c r="E435" s="463" t="s">
        <v>2472</v>
      </c>
      <c r="F435" s="463" t="s">
        <v>1391</v>
      </c>
      <c r="G435" s="463" t="s">
        <v>1392</v>
      </c>
      <c r="H435" s="463" t="s">
        <v>2406</v>
      </c>
      <c r="I435" s="463" t="s">
        <v>2465</v>
      </c>
      <c r="J435" s="464">
        <v>2028</v>
      </c>
      <c r="K435" s="465">
        <v>100</v>
      </c>
      <c r="L435" s="466">
        <v>0.22</v>
      </c>
      <c r="M435" s="466">
        <v>2.3300000000000001E-2</v>
      </c>
      <c r="N435" s="466">
        <v>0.25</v>
      </c>
      <c r="O435" s="471">
        <v>0.12</v>
      </c>
      <c r="P435" s="465">
        <v>1</v>
      </c>
      <c r="Q435" s="465">
        <v>2</v>
      </c>
      <c r="R435" s="465">
        <v>30</v>
      </c>
      <c r="S435" s="467" t="s">
        <v>1395</v>
      </c>
      <c r="T435" s="468">
        <v>71406</v>
      </c>
      <c r="U435" s="468">
        <v>703861</v>
      </c>
      <c r="V435" s="468">
        <v>244821</v>
      </c>
      <c r="W435" s="468">
        <v>20402</v>
      </c>
      <c r="X435" s="465">
        <v>0</v>
      </c>
      <c r="Y435" s="469" t="s">
        <v>2466</v>
      </c>
      <c r="Z435" s="470">
        <v>20.27</v>
      </c>
      <c r="AA435" s="469" t="s">
        <v>1397</v>
      </c>
      <c r="AB435" s="465">
        <v>0</v>
      </c>
      <c r="AC435" s="466">
        <v>0</v>
      </c>
      <c r="AD435" s="466">
        <v>0.61</v>
      </c>
      <c r="AE435" s="466">
        <v>0.61</v>
      </c>
      <c r="AF435" s="467" t="s">
        <v>1398</v>
      </c>
      <c r="AG435" s="465">
        <v>457.29</v>
      </c>
      <c r="AH435" s="465">
        <v>457.29</v>
      </c>
      <c r="AI435" s="465">
        <v>457.29</v>
      </c>
      <c r="AJ435" s="465">
        <v>30</v>
      </c>
      <c r="AK435" s="469" t="s">
        <v>1399</v>
      </c>
      <c r="AL435" s="466">
        <v>0.91</v>
      </c>
      <c r="AM435" s="466">
        <v>0.01</v>
      </c>
      <c r="AN435" s="469" t="s">
        <v>1400</v>
      </c>
      <c r="AO435" s="466"/>
      <c r="AP435" s="466"/>
      <c r="AQ435" s="466"/>
      <c r="AR435" s="466"/>
      <c r="AS435" s="466"/>
      <c r="AT435" s="466"/>
      <c r="AU435" s="466"/>
      <c r="AV435" s="466"/>
      <c r="AW435" s="466"/>
      <c r="AX435" s="466"/>
      <c r="AY435" s="466"/>
      <c r="AZ435" s="466"/>
      <c r="BA435" s="466"/>
      <c r="BB435" s="466"/>
      <c r="BC435" s="466"/>
      <c r="BD435" s="466"/>
      <c r="BE435" s="466"/>
      <c r="BF435" s="466"/>
      <c r="BG435" s="466"/>
      <c r="BH435" s="466"/>
      <c r="BI435" s="466"/>
      <c r="BJ435" s="466"/>
      <c r="BK435" s="466"/>
      <c r="BL435" s="466"/>
      <c r="BM435" s="466"/>
      <c r="BN435" s="466"/>
      <c r="BO435" s="466"/>
      <c r="BP435" s="466"/>
      <c r="BQ435" s="466"/>
      <c r="BR435" s="466"/>
      <c r="BS435" s="466"/>
      <c r="BT435" s="466"/>
      <c r="BU435" s="466"/>
      <c r="BV435" s="466"/>
      <c r="BW435" s="466"/>
      <c r="BX435" s="466"/>
      <c r="BY435" s="466"/>
      <c r="BZ435" s="466"/>
      <c r="CA435" s="466"/>
      <c r="CB435" s="466"/>
      <c r="CC435" s="466"/>
      <c r="CD435" s="466"/>
      <c r="CE435" s="466"/>
      <c r="CF435" s="466"/>
      <c r="CG435" s="466"/>
      <c r="CH435" s="466"/>
      <c r="CI435" s="466"/>
      <c r="CJ435" s="466"/>
      <c r="CK435" s="466"/>
      <c r="CL435" s="466"/>
      <c r="CM435" s="466"/>
      <c r="CN435" s="466"/>
      <c r="CO435" s="466"/>
      <c r="CP435" s="466"/>
      <c r="CQ435" s="466"/>
      <c r="CR435" s="466"/>
      <c r="CS435" s="466"/>
      <c r="CT435" s="466"/>
      <c r="CU435" s="466"/>
      <c r="CV435" s="466"/>
      <c r="CW435" s="466"/>
      <c r="CX435" s="466"/>
      <c r="CY435" s="466"/>
      <c r="CZ435" s="466"/>
      <c r="DA435" s="466"/>
      <c r="DB435" s="466"/>
      <c r="DC435" s="466"/>
      <c r="DD435" s="466"/>
      <c r="DE435" s="466"/>
      <c r="DF435" s="466"/>
      <c r="DG435" s="466"/>
      <c r="DH435" s="466"/>
      <c r="DI435" s="466"/>
      <c r="DJ435" s="466"/>
      <c r="DK435" s="466"/>
      <c r="DL435" s="466"/>
      <c r="DM435" s="466"/>
      <c r="DN435" s="466"/>
      <c r="DO435" s="466"/>
      <c r="DP435" s="466"/>
      <c r="DQ435" s="466"/>
      <c r="DR435" s="466"/>
      <c r="DS435" s="466"/>
      <c r="DT435" s="466"/>
      <c r="DU435" s="466"/>
      <c r="DV435" s="466"/>
      <c r="DW435" s="471"/>
      <c r="DX435" s="466"/>
      <c r="DY435" s="466"/>
      <c r="DZ435" s="466"/>
      <c r="EA435" s="466"/>
      <c r="EB435" s="466"/>
      <c r="EC435" s="466"/>
      <c r="ED435" s="466"/>
      <c r="EE435" s="466"/>
      <c r="EF435" s="466"/>
      <c r="EG435" s="466"/>
      <c r="EH435" s="466"/>
      <c r="EI435" s="466"/>
      <c r="EJ435" s="466"/>
      <c r="EK435" s="465"/>
      <c r="EL435" s="465"/>
      <c r="EM435" s="465"/>
      <c r="EN435" s="465"/>
      <c r="EO435" s="466"/>
      <c r="EP435" s="466"/>
      <c r="EQ435" s="466"/>
      <c r="ER435" s="465"/>
      <c r="ES435" s="465"/>
      <c r="ET435" s="465"/>
      <c r="EU435" s="465"/>
      <c r="EV435" s="465"/>
      <c r="EW435" s="467"/>
      <c r="EX435" s="467" t="s">
        <v>1401</v>
      </c>
      <c r="EY435" s="467">
        <v>0</v>
      </c>
      <c r="EZ435" s="467">
        <v>0</v>
      </c>
      <c r="FA435" s="467">
        <v>0</v>
      </c>
      <c r="FB435" s="469" t="s">
        <v>1402</v>
      </c>
      <c r="FC435" s="467">
        <v>100</v>
      </c>
      <c r="FD435" s="469" t="s">
        <v>2408</v>
      </c>
      <c r="FE435" s="467">
        <v>0</v>
      </c>
      <c r="FF435" s="469" t="s">
        <v>1404</v>
      </c>
      <c r="FG435" s="467">
        <v>0</v>
      </c>
      <c r="FH435" s="469" t="s">
        <v>1405</v>
      </c>
      <c r="FI435" s="467">
        <v>0</v>
      </c>
      <c r="FJ435" s="469" t="s">
        <v>1405</v>
      </c>
      <c r="FK435" s="467">
        <v>0</v>
      </c>
      <c r="FL435" s="472">
        <v>1</v>
      </c>
      <c r="FM435" s="473">
        <v>0</v>
      </c>
      <c r="FN435" s="473">
        <v>0</v>
      </c>
      <c r="FO435" s="473">
        <v>0</v>
      </c>
      <c r="FP435" s="473">
        <v>0</v>
      </c>
      <c r="FQ435" s="473">
        <v>0</v>
      </c>
      <c r="FR435" s="473">
        <v>0</v>
      </c>
      <c r="FS435" s="473">
        <v>0</v>
      </c>
      <c r="FT435" s="473">
        <v>0</v>
      </c>
      <c r="FU435" s="473">
        <v>0</v>
      </c>
      <c r="FV435" s="473">
        <v>114119</v>
      </c>
      <c r="FW435" s="473">
        <v>0</v>
      </c>
      <c r="FX435" s="473">
        <v>0</v>
      </c>
      <c r="FY435" s="473">
        <v>0</v>
      </c>
      <c r="FZ435" s="473">
        <v>0</v>
      </c>
      <c r="GA435" s="473">
        <v>0</v>
      </c>
      <c r="GB435" s="473">
        <v>0</v>
      </c>
      <c r="GC435" s="473">
        <v>0</v>
      </c>
      <c r="GD435" s="473">
        <v>0</v>
      </c>
      <c r="GE435" s="473">
        <v>0</v>
      </c>
      <c r="GF435" s="473">
        <v>91391.999999999985</v>
      </c>
      <c r="GG435" s="473">
        <v>0</v>
      </c>
      <c r="GH435" s="473">
        <v>0</v>
      </c>
      <c r="GI435" s="473">
        <v>0</v>
      </c>
      <c r="GJ435" s="473">
        <v>0</v>
      </c>
      <c r="GK435" s="473">
        <v>0</v>
      </c>
      <c r="GL435" s="473">
        <v>0</v>
      </c>
      <c r="GM435" s="473">
        <v>0</v>
      </c>
      <c r="GN435" s="473">
        <v>0</v>
      </c>
      <c r="GO435" s="473">
        <v>0</v>
      </c>
      <c r="GP435" s="473">
        <v>0</v>
      </c>
      <c r="GQ435" s="473">
        <v>0</v>
      </c>
      <c r="GR435" s="473">
        <v>0</v>
      </c>
      <c r="GS435" s="473">
        <v>0</v>
      </c>
      <c r="GT435" s="473">
        <v>0</v>
      </c>
      <c r="GU435" s="473">
        <v>0</v>
      </c>
      <c r="GV435" s="473">
        <v>0</v>
      </c>
      <c r="GW435" s="473">
        <v>0</v>
      </c>
      <c r="GX435" s="473">
        <v>0</v>
      </c>
      <c r="GY435" s="473">
        <v>0</v>
      </c>
      <c r="GZ435" s="473">
        <v>0</v>
      </c>
      <c r="HA435" s="473">
        <v>0</v>
      </c>
      <c r="HB435" s="473">
        <v>0</v>
      </c>
      <c r="HC435" s="473">
        <v>0</v>
      </c>
      <c r="HD435" s="473">
        <v>0</v>
      </c>
      <c r="HE435" s="473">
        <v>0</v>
      </c>
      <c r="HF435" s="473">
        <v>0</v>
      </c>
      <c r="HG435" s="473">
        <v>0</v>
      </c>
      <c r="HH435" s="473">
        <v>0</v>
      </c>
      <c r="HI435" s="473">
        <v>0</v>
      </c>
      <c r="HJ435" s="473">
        <v>0</v>
      </c>
      <c r="HK435" s="473">
        <v>0</v>
      </c>
      <c r="HL435" s="473">
        <v>0</v>
      </c>
      <c r="HM435" s="473">
        <v>0</v>
      </c>
      <c r="HN435" s="473">
        <v>0</v>
      </c>
      <c r="HO435" s="473">
        <v>0</v>
      </c>
      <c r="HP435" s="473">
        <v>0</v>
      </c>
      <c r="HQ435" s="473">
        <v>0</v>
      </c>
      <c r="HR435" s="473">
        <v>0</v>
      </c>
      <c r="HS435" s="473">
        <v>0</v>
      </c>
      <c r="HT435" s="473">
        <v>0</v>
      </c>
      <c r="HU435" s="473">
        <v>0</v>
      </c>
      <c r="HV435" s="473">
        <v>0</v>
      </c>
      <c r="HW435" s="473">
        <v>0</v>
      </c>
      <c r="HX435" s="473">
        <v>0</v>
      </c>
      <c r="HY435" s="473">
        <v>0</v>
      </c>
      <c r="HZ435" s="473">
        <v>0</v>
      </c>
      <c r="IA435" s="473">
        <v>0</v>
      </c>
      <c r="IB435" s="473">
        <v>0</v>
      </c>
      <c r="IC435" s="473">
        <v>0</v>
      </c>
      <c r="ID435" s="473">
        <v>0</v>
      </c>
      <c r="IE435" s="473">
        <v>0</v>
      </c>
      <c r="IF435" s="473">
        <v>0</v>
      </c>
      <c r="IG435" s="473">
        <v>0</v>
      </c>
      <c r="IH435" s="473">
        <v>0</v>
      </c>
      <c r="II435" s="473">
        <v>0</v>
      </c>
      <c r="IJ435" s="473">
        <v>0</v>
      </c>
      <c r="IK435" s="473">
        <v>0</v>
      </c>
      <c r="IL435" s="473">
        <v>0</v>
      </c>
      <c r="IM435" s="473">
        <v>0</v>
      </c>
      <c r="IN435" s="473">
        <v>0</v>
      </c>
      <c r="IO435" s="473">
        <v>0</v>
      </c>
      <c r="IP435" s="473">
        <v>0</v>
      </c>
      <c r="IQ435" s="473">
        <v>0</v>
      </c>
      <c r="IR435" s="473">
        <v>0</v>
      </c>
      <c r="IS435" s="473">
        <v>0</v>
      </c>
      <c r="IT435" s="473">
        <v>0</v>
      </c>
      <c r="IU435" s="473">
        <v>0</v>
      </c>
      <c r="IV435" s="473">
        <v>0</v>
      </c>
      <c r="IW435" s="473">
        <v>0</v>
      </c>
      <c r="IX435" s="473">
        <v>0</v>
      </c>
      <c r="IY435" s="473">
        <v>0</v>
      </c>
      <c r="IZ435" s="473">
        <v>0</v>
      </c>
      <c r="JA435" s="473">
        <v>0</v>
      </c>
      <c r="JB435" s="473">
        <v>0</v>
      </c>
      <c r="JC435" s="473">
        <v>0</v>
      </c>
      <c r="JD435" s="473">
        <v>0</v>
      </c>
      <c r="JE435" s="473">
        <v>0</v>
      </c>
      <c r="JF435" s="473">
        <v>0</v>
      </c>
      <c r="JG435" s="473">
        <v>0</v>
      </c>
      <c r="JH435" s="473">
        <v>0</v>
      </c>
      <c r="JI435" s="467" t="s">
        <v>1406</v>
      </c>
      <c r="JJ435" s="467" t="s">
        <v>1406</v>
      </c>
      <c r="JK435" s="395"/>
      <c r="JL435" s="395"/>
      <c r="JM435" s="395"/>
      <c r="JN435" s="395"/>
      <c r="JO435" s="395"/>
      <c r="JP435" s="395"/>
      <c r="JQ435" s="395"/>
      <c r="JR435" s="395"/>
      <c r="JS435" s="395"/>
      <c r="JT435" s="395"/>
      <c r="JU435" s="395"/>
      <c r="JV435" s="395"/>
      <c r="JW435" s="395"/>
      <c r="JX435" s="395"/>
      <c r="JY435" s="395"/>
      <c r="JZ435" s="395"/>
      <c r="KA435" s="395"/>
      <c r="KB435" s="395"/>
      <c r="KC435" s="395"/>
      <c r="KD435" s="395"/>
      <c r="KE435" s="395"/>
      <c r="KF435" s="395"/>
      <c r="KG435" s="395"/>
      <c r="KH435" s="395"/>
      <c r="KI435" s="395"/>
      <c r="KJ435" s="395"/>
      <c r="KK435" s="395"/>
      <c r="KL435" s="395"/>
      <c r="KM435" s="395"/>
      <c r="KN435" s="395"/>
      <c r="KO435" s="395"/>
      <c r="KP435" s="395"/>
      <c r="KQ435" s="395"/>
      <c r="KR435" s="395"/>
      <c r="KS435" s="395"/>
      <c r="KT435" s="395"/>
      <c r="KU435" s="395"/>
      <c r="KV435" s="395"/>
      <c r="KW435" s="395"/>
      <c r="KX435" s="395"/>
      <c r="KY435" s="395"/>
      <c r="KZ435" s="395"/>
      <c r="LA435" s="395"/>
      <c r="LB435" s="395"/>
      <c r="LC435" s="395"/>
      <c r="LD435" s="395"/>
      <c r="LE435" s="395"/>
      <c r="LF435" s="395"/>
      <c r="LG435" s="395"/>
      <c r="LH435" s="395"/>
      <c r="LI435" s="395"/>
      <c r="LJ435" s="395"/>
      <c r="LK435" s="395"/>
      <c r="LL435" s="395"/>
      <c r="LM435" s="395"/>
      <c r="LN435" s="395"/>
      <c r="LO435" s="395"/>
      <c r="LP435" s="395"/>
      <c r="LQ435" s="395"/>
      <c r="LR435" s="395"/>
      <c r="LS435" s="395"/>
      <c r="LT435" s="395"/>
      <c r="LU435" s="395"/>
      <c r="LV435" s="395"/>
      <c r="LW435" s="395"/>
      <c r="LX435" s="395"/>
      <c r="LY435" s="395"/>
      <c r="LZ435" s="395"/>
      <c r="MA435" s="395"/>
      <c r="MB435" s="395"/>
      <c r="MC435" s="395"/>
      <c r="MD435" s="395"/>
      <c r="ME435" s="395"/>
      <c r="MF435" s="395"/>
      <c r="MG435" s="395"/>
      <c r="MH435" s="395"/>
      <c r="MI435" s="395"/>
      <c r="MJ435" s="395"/>
      <c r="MK435" s="395"/>
      <c r="ML435" s="395"/>
      <c r="MM435" s="395"/>
      <c r="MN435" s="395"/>
      <c r="MO435" s="395"/>
      <c r="MP435" s="395"/>
      <c r="MQ435" s="395"/>
      <c r="MR435" s="395"/>
      <c r="MS435" s="395"/>
      <c r="MT435" s="395"/>
      <c r="MU435" s="395"/>
      <c r="MV435" s="395"/>
      <c r="MW435" s="395"/>
      <c r="MX435" s="395"/>
      <c r="MY435" s="395"/>
      <c r="MZ435" s="395"/>
      <c r="NA435" s="395"/>
      <c r="NB435" s="395"/>
      <c r="NC435" s="395"/>
      <c r="ND435" s="395"/>
      <c r="NE435" s="395"/>
      <c r="NF435" s="395"/>
      <c r="NG435" s="489"/>
      <c r="NH435" s="475">
        <v>4.7844945740550751</v>
      </c>
      <c r="NI435" s="475">
        <v>9.2206779431189414</v>
      </c>
      <c r="NJ435" s="475">
        <v>1.7589198917383764</v>
      </c>
      <c r="NK435" s="475">
        <v>926.00726360263627</v>
      </c>
      <c r="NL435" s="475">
        <v>6.1382192930712103</v>
      </c>
      <c r="NM435" s="475">
        <v>0.24482100000000001</v>
      </c>
      <c r="NN435" s="475">
        <v>0.70386099999999996</v>
      </c>
      <c r="NO435" s="475">
        <v>7.1405999999999997E-2</v>
      </c>
      <c r="NP435" s="475">
        <v>3.145346211575098E-2</v>
      </c>
      <c r="NQ435" s="475">
        <v>0.53362846841571254</v>
      </c>
      <c r="NR435" s="475">
        <v>0.83207819646667081</v>
      </c>
      <c r="NS435" s="475">
        <v>0</v>
      </c>
      <c r="NT435" s="475">
        <v>1.6226258996290035</v>
      </c>
      <c r="NU435" s="475">
        <v>6.1466962158955064E-3</v>
      </c>
      <c r="NV435" s="475">
        <v>0</v>
      </c>
      <c r="NW435" s="475">
        <v>0.56062303308598194</v>
      </c>
      <c r="NX435" s="475">
        <v>0</v>
      </c>
      <c r="NY435" s="475">
        <v>0</v>
      </c>
      <c r="NZ435" s="475">
        <v>1.5436797350264444</v>
      </c>
      <c r="OA435" s="475">
        <v>2.0339494949499735E-2</v>
      </c>
      <c r="OB435" s="475">
        <v>0.25</v>
      </c>
      <c r="OC435" s="475">
        <v>1.3163546810466626</v>
      </c>
      <c r="OD435" s="475">
        <v>6.085990436300386E-14</v>
      </c>
      <c r="OE435" s="475">
        <v>4.9023772589863767E-13</v>
      </c>
      <c r="OF435" s="475">
        <v>0.11999999880790704</v>
      </c>
      <c r="OG435" s="475">
        <v>8.051066100597383E-2</v>
      </c>
      <c r="OH435" s="475">
        <v>0.29659278149217555</v>
      </c>
      <c r="OI435" s="475">
        <v>0.12</v>
      </c>
      <c r="OJ435" s="475">
        <v>4.5728999999999999E-2</v>
      </c>
      <c r="OK435" s="475">
        <v>6.7721017500000008E-2</v>
      </c>
      <c r="OL435" s="475">
        <v>0.88614952612179287</v>
      </c>
      <c r="OM435" s="475" t="s">
        <v>1395</v>
      </c>
      <c r="ON435" s="475">
        <v>1</v>
      </c>
      <c r="OO435" s="475">
        <v>424</v>
      </c>
      <c r="OP435" s="490"/>
      <c r="OQ435" s="491" t="s">
        <v>1395</v>
      </c>
      <c r="OR435" s="478" t="s">
        <v>1395</v>
      </c>
      <c r="OS435" s="479">
        <v>1246001</v>
      </c>
      <c r="OT435" s="479">
        <v>2028</v>
      </c>
      <c r="OU435" s="479" t="s">
        <v>1395</v>
      </c>
      <c r="OV435" s="479" t="s">
        <v>1395</v>
      </c>
      <c r="OW435" s="479">
        <v>0</v>
      </c>
      <c r="OX435" s="479">
        <v>1</v>
      </c>
      <c r="OY435" s="480">
        <v>1</v>
      </c>
      <c r="OZ435" s="480">
        <v>0.87190261452774309</v>
      </c>
      <c r="PA435" s="481"/>
      <c r="PB435" s="482">
        <v>4.7844945740550751</v>
      </c>
      <c r="PC435" s="483"/>
      <c r="PD435" s="478">
        <v>90.395049780252734</v>
      </c>
      <c r="PE435" s="479">
        <v>4.3442392849210311E-11</v>
      </c>
      <c r="PF435" s="479">
        <v>116.64870768177038</v>
      </c>
      <c r="PG435" s="480">
        <v>4.7844945740550751</v>
      </c>
      <c r="PH435" s="483"/>
      <c r="PI435" s="478">
        <v>4.7844945740550751</v>
      </c>
      <c r="PJ435" s="479">
        <v>217950</v>
      </c>
      <c r="PK435" s="479">
        <v>100</v>
      </c>
      <c r="PL435" s="479">
        <v>-0.63154484790059051</v>
      </c>
      <c r="PM435" s="484">
        <v>36</v>
      </c>
      <c r="PN435" s="479">
        <v>1908</v>
      </c>
      <c r="PO435" s="485">
        <v>2025</v>
      </c>
      <c r="PP435" s="479">
        <v>33</v>
      </c>
      <c r="PQ435" s="479">
        <v>1</v>
      </c>
      <c r="PR435" s="486" t="s">
        <v>2473</v>
      </c>
      <c r="PS435" s="486" t="s">
        <v>1657</v>
      </c>
      <c r="PT435" s="479">
        <v>1</v>
      </c>
      <c r="PU435" s="487" t="s">
        <v>2472</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row>
    <row r="436" spans="1:457" x14ac:dyDescent="0.35">
      <c r="A436" s="459" t="s">
        <v>2474</v>
      </c>
      <c r="B436" s="460">
        <v>4.1529497261544845</v>
      </c>
      <c r="C436" s="488">
        <f>NPV(About!A$94,'H2 Data'!AE$2:BH$2)/30*AB436+B436</f>
        <v>4.1529497261544845</v>
      </c>
      <c r="D436" s="462" t="s">
        <v>1592</v>
      </c>
      <c r="E436" s="463" t="s">
        <v>2474</v>
      </c>
      <c r="F436" s="463" t="s">
        <v>1391</v>
      </c>
      <c r="G436" s="463" t="s">
        <v>1392</v>
      </c>
      <c r="H436" s="463" t="s">
        <v>2406</v>
      </c>
      <c r="I436" s="463" t="s">
        <v>2465</v>
      </c>
      <c r="J436" s="464">
        <v>2029</v>
      </c>
      <c r="K436" s="465">
        <v>100</v>
      </c>
      <c r="L436" s="466">
        <v>0.22</v>
      </c>
      <c r="M436" s="466">
        <v>2.3300000000000001E-2</v>
      </c>
      <c r="N436" s="466">
        <v>0.25</v>
      </c>
      <c r="O436" s="471">
        <v>0.12</v>
      </c>
      <c r="P436" s="465">
        <v>1</v>
      </c>
      <c r="Q436" s="465">
        <v>2</v>
      </c>
      <c r="R436" s="465">
        <v>30</v>
      </c>
      <c r="S436" s="467" t="s">
        <v>1395</v>
      </c>
      <c r="T436" s="468">
        <v>63377.999999999993</v>
      </c>
      <c r="U436" s="468">
        <v>624725</v>
      </c>
      <c r="V436" s="468">
        <v>217296</v>
      </c>
      <c r="W436" s="468">
        <v>18108</v>
      </c>
      <c r="X436" s="465">
        <v>0</v>
      </c>
      <c r="Y436" s="469" t="s">
        <v>2466</v>
      </c>
      <c r="Z436" s="470">
        <v>20.55</v>
      </c>
      <c r="AA436" s="469" t="s">
        <v>1397</v>
      </c>
      <c r="AB436" s="465">
        <v>0</v>
      </c>
      <c r="AC436" s="466">
        <v>0</v>
      </c>
      <c r="AD436" s="466">
        <v>0.66</v>
      </c>
      <c r="AE436" s="466">
        <v>0.66</v>
      </c>
      <c r="AF436" s="467" t="s">
        <v>1398</v>
      </c>
      <c r="AG436" s="465">
        <v>454.74</v>
      </c>
      <c r="AH436" s="465">
        <v>454.74</v>
      </c>
      <c r="AI436" s="465">
        <v>454.74</v>
      </c>
      <c r="AJ436" s="465">
        <v>30</v>
      </c>
      <c r="AK436" s="469" t="s">
        <v>1399</v>
      </c>
      <c r="AL436" s="466">
        <v>0.91</v>
      </c>
      <c r="AM436" s="466">
        <v>0.01</v>
      </c>
      <c r="AN436" s="469" t="s">
        <v>1400</v>
      </c>
      <c r="AO436" s="466"/>
      <c r="AP436" s="466"/>
      <c r="AQ436" s="466"/>
      <c r="AR436" s="466"/>
      <c r="AS436" s="466"/>
      <c r="AT436" s="466"/>
      <c r="AU436" s="466"/>
      <c r="AV436" s="466"/>
      <c r="AW436" s="466"/>
      <c r="AX436" s="466"/>
      <c r="AY436" s="466"/>
      <c r="AZ436" s="466"/>
      <c r="BA436" s="466"/>
      <c r="BB436" s="466"/>
      <c r="BC436" s="466"/>
      <c r="BD436" s="466"/>
      <c r="BE436" s="466"/>
      <c r="BF436" s="466"/>
      <c r="BG436" s="466"/>
      <c r="BH436" s="466"/>
      <c r="BI436" s="466"/>
      <c r="BJ436" s="466"/>
      <c r="BK436" s="466"/>
      <c r="BL436" s="466"/>
      <c r="BM436" s="466"/>
      <c r="BN436" s="466"/>
      <c r="BO436" s="466"/>
      <c r="BP436" s="466"/>
      <c r="BQ436" s="466"/>
      <c r="BR436" s="466"/>
      <c r="BS436" s="466"/>
      <c r="BT436" s="466"/>
      <c r="BU436" s="466"/>
      <c r="BV436" s="466"/>
      <c r="BW436" s="466"/>
      <c r="BX436" s="466"/>
      <c r="BY436" s="466"/>
      <c r="BZ436" s="466"/>
      <c r="CA436" s="466"/>
      <c r="CB436" s="466"/>
      <c r="CC436" s="466"/>
      <c r="CD436" s="466"/>
      <c r="CE436" s="466"/>
      <c r="CF436" s="466"/>
      <c r="CG436" s="466"/>
      <c r="CH436" s="466"/>
      <c r="CI436" s="466"/>
      <c r="CJ436" s="466"/>
      <c r="CK436" s="466"/>
      <c r="CL436" s="466"/>
      <c r="CM436" s="466"/>
      <c r="CN436" s="466"/>
      <c r="CO436" s="466"/>
      <c r="CP436" s="466"/>
      <c r="CQ436" s="466"/>
      <c r="CR436" s="466"/>
      <c r="CS436" s="466"/>
      <c r="CT436" s="466"/>
      <c r="CU436" s="466"/>
      <c r="CV436" s="466"/>
      <c r="CW436" s="466"/>
      <c r="CX436" s="466"/>
      <c r="CY436" s="466"/>
      <c r="CZ436" s="466"/>
      <c r="DA436" s="466"/>
      <c r="DB436" s="466"/>
      <c r="DC436" s="466"/>
      <c r="DD436" s="466"/>
      <c r="DE436" s="466"/>
      <c r="DF436" s="466"/>
      <c r="DG436" s="466"/>
      <c r="DH436" s="466"/>
      <c r="DI436" s="466"/>
      <c r="DJ436" s="466"/>
      <c r="DK436" s="466"/>
      <c r="DL436" s="466"/>
      <c r="DM436" s="466"/>
      <c r="DN436" s="466"/>
      <c r="DO436" s="466"/>
      <c r="DP436" s="466"/>
      <c r="DQ436" s="466"/>
      <c r="DR436" s="466"/>
      <c r="DS436" s="466"/>
      <c r="DT436" s="466"/>
      <c r="DU436" s="466"/>
      <c r="DV436" s="466"/>
      <c r="DW436" s="471"/>
      <c r="DX436" s="466"/>
      <c r="DY436" s="466"/>
      <c r="DZ436" s="466"/>
      <c r="EA436" s="466"/>
      <c r="EB436" s="466"/>
      <c r="EC436" s="466"/>
      <c r="ED436" s="466"/>
      <c r="EE436" s="466"/>
      <c r="EF436" s="466"/>
      <c r="EG436" s="466"/>
      <c r="EH436" s="466"/>
      <c r="EI436" s="466"/>
      <c r="EJ436" s="466"/>
      <c r="EK436" s="465"/>
      <c r="EL436" s="465"/>
      <c r="EM436" s="465"/>
      <c r="EN436" s="465"/>
      <c r="EO436" s="466"/>
      <c r="EP436" s="466"/>
      <c r="EQ436" s="466"/>
      <c r="ER436" s="465"/>
      <c r="ES436" s="465"/>
      <c r="ET436" s="465"/>
      <c r="EU436" s="465"/>
      <c r="EV436" s="465"/>
      <c r="EW436" s="467"/>
      <c r="EX436" s="467" t="s">
        <v>1401</v>
      </c>
      <c r="EY436" s="467">
        <v>0</v>
      </c>
      <c r="EZ436" s="467">
        <v>0</v>
      </c>
      <c r="FA436" s="467">
        <v>0</v>
      </c>
      <c r="FB436" s="469" t="s">
        <v>1402</v>
      </c>
      <c r="FC436" s="467">
        <v>100</v>
      </c>
      <c r="FD436" s="469" t="s">
        <v>2408</v>
      </c>
      <c r="FE436" s="467">
        <v>0</v>
      </c>
      <c r="FF436" s="469" t="s">
        <v>1404</v>
      </c>
      <c r="FG436" s="467">
        <v>0</v>
      </c>
      <c r="FH436" s="469" t="s">
        <v>1405</v>
      </c>
      <c r="FI436" s="467">
        <v>0</v>
      </c>
      <c r="FJ436" s="469" t="s">
        <v>1405</v>
      </c>
      <c r="FK436" s="467">
        <v>0</v>
      </c>
      <c r="FL436" s="472">
        <v>1</v>
      </c>
      <c r="FM436" s="473">
        <v>0</v>
      </c>
      <c r="FN436" s="473">
        <v>0</v>
      </c>
      <c r="FO436" s="473">
        <v>0</v>
      </c>
      <c r="FP436" s="473">
        <v>0</v>
      </c>
      <c r="FQ436" s="473">
        <v>0</v>
      </c>
      <c r="FR436" s="473">
        <v>0</v>
      </c>
      <c r="FS436" s="473">
        <v>0</v>
      </c>
      <c r="FT436" s="473">
        <v>0</v>
      </c>
      <c r="FU436" s="473">
        <v>0</v>
      </c>
      <c r="FV436" s="473">
        <v>109761</v>
      </c>
      <c r="FW436" s="473">
        <v>0</v>
      </c>
      <c r="FX436" s="473">
        <v>0</v>
      </c>
      <c r="FY436" s="473">
        <v>0</v>
      </c>
      <c r="FZ436" s="473">
        <v>0</v>
      </c>
      <c r="GA436" s="473">
        <v>0</v>
      </c>
      <c r="GB436" s="473">
        <v>0</v>
      </c>
      <c r="GC436" s="473">
        <v>0</v>
      </c>
      <c r="GD436" s="473">
        <v>0</v>
      </c>
      <c r="GE436" s="473">
        <v>0</v>
      </c>
      <c r="GF436" s="473">
        <v>90796</v>
      </c>
      <c r="GG436" s="473">
        <v>0</v>
      </c>
      <c r="GH436" s="473">
        <v>0</v>
      </c>
      <c r="GI436" s="473">
        <v>0</v>
      </c>
      <c r="GJ436" s="473">
        <v>0</v>
      </c>
      <c r="GK436" s="473">
        <v>0</v>
      </c>
      <c r="GL436" s="473">
        <v>0</v>
      </c>
      <c r="GM436" s="473">
        <v>0</v>
      </c>
      <c r="GN436" s="473">
        <v>0</v>
      </c>
      <c r="GO436" s="473">
        <v>0</v>
      </c>
      <c r="GP436" s="473">
        <v>0</v>
      </c>
      <c r="GQ436" s="473">
        <v>0</v>
      </c>
      <c r="GR436" s="473">
        <v>0</v>
      </c>
      <c r="GS436" s="473">
        <v>0</v>
      </c>
      <c r="GT436" s="473">
        <v>0</v>
      </c>
      <c r="GU436" s="473">
        <v>0</v>
      </c>
      <c r="GV436" s="473">
        <v>0</v>
      </c>
      <c r="GW436" s="473">
        <v>0</v>
      </c>
      <c r="GX436" s="473">
        <v>0</v>
      </c>
      <c r="GY436" s="473">
        <v>0</v>
      </c>
      <c r="GZ436" s="473">
        <v>0</v>
      </c>
      <c r="HA436" s="473">
        <v>0</v>
      </c>
      <c r="HB436" s="473">
        <v>0</v>
      </c>
      <c r="HC436" s="473">
        <v>0</v>
      </c>
      <c r="HD436" s="473">
        <v>0</v>
      </c>
      <c r="HE436" s="473">
        <v>0</v>
      </c>
      <c r="HF436" s="473">
        <v>0</v>
      </c>
      <c r="HG436" s="473">
        <v>0</v>
      </c>
      <c r="HH436" s="473">
        <v>0</v>
      </c>
      <c r="HI436" s="473">
        <v>0</v>
      </c>
      <c r="HJ436" s="473">
        <v>0</v>
      </c>
      <c r="HK436" s="473">
        <v>0</v>
      </c>
      <c r="HL436" s="473">
        <v>0</v>
      </c>
      <c r="HM436" s="473">
        <v>0</v>
      </c>
      <c r="HN436" s="473">
        <v>0</v>
      </c>
      <c r="HO436" s="473">
        <v>0</v>
      </c>
      <c r="HP436" s="473">
        <v>0</v>
      </c>
      <c r="HQ436" s="473">
        <v>0</v>
      </c>
      <c r="HR436" s="473">
        <v>0</v>
      </c>
      <c r="HS436" s="473">
        <v>0</v>
      </c>
      <c r="HT436" s="473">
        <v>0</v>
      </c>
      <c r="HU436" s="473">
        <v>0</v>
      </c>
      <c r="HV436" s="473">
        <v>0</v>
      </c>
      <c r="HW436" s="473">
        <v>0</v>
      </c>
      <c r="HX436" s="473">
        <v>0</v>
      </c>
      <c r="HY436" s="473">
        <v>0</v>
      </c>
      <c r="HZ436" s="473">
        <v>0</v>
      </c>
      <c r="IA436" s="473">
        <v>0</v>
      </c>
      <c r="IB436" s="473">
        <v>0</v>
      </c>
      <c r="IC436" s="473">
        <v>0</v>
      </c>
      <c r="ID436" s="473">
        <v>0</v>
      </c>
      <c r="IE436" s="473">
        <v>0</v>
      </c>
      <c r="IF436" s="473">
        <v>0</v>
      </c>
      <c r="IG436" s="473">
        <v>0</v>
      </c>
      <c r="IH436" s="473">
        <v>0</v>
      </c>
      <c r="II436" s="473">
        <v>0</v>
      </c>
      <c r="IJ436" s="473">
        <v>0</v>
      </c>
      <c r="IK436" s="473">
        <v>0</v>
      </c>
      <c r="IL436" s="473">
        <v>0</v>
      </c>
      <c r="IM436" s="473">
        <v>0</v>
      </c>
      <c r="IN436" s="473">
        <v>0</v>
      </c>
      <c r="IO436" s="473">
        <v>0</v>
      </c>
      <c r="IP436" s="473">
        <v>0</v>
      </c>
      <c r="IQ436" s="473">
        <v>0</v>
      </c>
      <c r="IR436" s="473">
        <v>0</v>
      </c>
      <c r="IS436" s="473">
        <v>0</v>
      </c>
      <c r="IT436" s="473">
        <v>0</v>
      </c>
      <c r="IU436" s="473">
        <v>0</v>
      </c>
      <c r="IV436" s="473">
        <v>0</v>
      </c>
      <c r="IW436" s="473">
        <v>0</v>
      </c>
      <c r="IX436" s="473">
        <v>0</v>
      </c>
      <c r="IY436" s="473">
        <v>0</v>
      </c>
      <c r="IZ436" s="473">
        <v>0</v>
      </c>
      <c r="JA436" s="473">
        <v>0</v>
      </c>
      <c r="JB436" s="473">
        <v>0</v>
      </c>
      <c r="JC436" s="473">
        <v>0</v>
      </c>
      <c r="JD436" s="473">
        <v>0</v>
      </c>
      <c r="JE436" s="473">
        <v>0</v>
      </c>
      <c r="JF436" s="473">
        <v>0</v>
      </c>
      <c r="JG436" s="473">
        <v>0</v>
      </c>
      <c r="JH436" s="473">
        <v>0</v>
      </c>
      <c r="JI436" s="467" t="s">
        <v>1406</v>
      </c>
      <c r="JJ436" s="467" t="s">
        <v>1406</v>
      </c>
      <c r="JK436" s="395"/>
      <c r="JL436" s="395"/>
      <c r="JM436" s="395"/>
      <c r="JN436" s="395"/>
      <c r="JO436" s="395"/>
      <c r="JP436" s="395"/>
      <c r="JQ436" s="395"/>
      <c r="JR436" s="395"/>
      <c r="JS436" s="395"/>
      <c r="JT436" s="395"/>
      <c r="JU436" s="395"/>
      <c r="JV436" s="395"/>
      <c r="JW436" s="395"/>
      <c r="JX436" s="395"/>
      <c r="JY436" s="395"/>
      <c r="JZ436" s="395"/>
      <c r="KA436" s="395"/>
      <c r="KB436" s="395"/>
      <c r="KC436" s="395"/>
      <c r="KD436" s="395"/>
      <c r="KE436" s="395"/>
      <c r="KF436" s="395"/>
      <c r="KG436" s="395"/>
      <c r="KH436" s="395"/>
      <c r="KI436" s="395"/>
      <c r="KJ436" s="395"/>
      <c r="KK436" s="395"/>
      <c r="KL436" s="395"/>
      <c r="KM436" s="395"/>
      <c r="KN436" s="395"/>
      <c r="KO436" s="395"/>
      <c r="KP436" s="395"/>
      <c r="KQ436" s="395"/>
      <c r="KR436" s="395"/>
      <c r="KS436" s="395"/>
      <c r="KT436" s="395"/>
      <c r="KU436" s="395"/>
      <c r="KV436" s="395"/>
      <c r="KW436" s="395"/>
      <c r="KX436" s="395"/>
      <c r="KY436" s="395"/>
      <c r="KZ436" s="395"/>
      <c r="LA436" s="395"/>
      <c r="LB436" s="395"/>
      <c r="LC436" s="395"/>
      <c r="LD436" s="395"/>
      <c r="LE436" s="395"/>
      <c r="LF436" s="395"/>
      <c r="LG436" s="395"/>
      <c r="LH436" s="395"/>
      <c r="LI436" s="395"/>
      <c r="LJ436" s="395"/>
      <c r="LK436" s="395"/>
      <c r="LL436" s="395"/>
      <c r="LM436" s="395"/>
      <c r="LN436" s="395"/>
      <c r="LO436" s="395"/>
      <c r="LP436" s="395"/>
      <c r="LQ436" s="395"/>
      <c r="LR436" s="395"/>
      <c r="LS436" s="395"/>
      <c r="LT436" s="395"/>
      <c r="LU436" s="395"/>
      <c r="LV436" s="395"/>
      <c r="LW436" s="395"/>
      <c r="LX436" s="395"/>
      <c r="LY436" s="395"/>
      <c r="LZ436" s="395"/>
      <c r="MA436" s="395"/>
      <c r="MB436" s="395"/>
      <c r="MC436" s="395"/>
      <c r="MD436" s="395"/>
      <c r="ME436" s="395"/>
      <c r="MF436" s="395"/>
      <c r="MG436" s="395"/>
      <c r="MH436" s="395"/>
      <c r="MI436" s="395"/>
      <c r="MJ436" s="395"/>
      <c r="MK436" s="395"/>
      <c r="ML436" s="395"/>
      <c r="MM436" s="395"/>
      <c r="MN436" s="395"/>
      <c r="MO436" s="395"/>
      <c r="MP436" s="395"/>
      <c r="MQ436" s="395"/>
      <c r="MR436" s="395"/>
      <c r="MS436" s="395"/>
      <c r="MT436" s="395"/>
      <c r="MU436" s="395"/>
      <c r="MV436" s="395"/>
      <c r="MW436" s="395"/>
      <c r="MX436" s="395"/>
      <c r="MY436" s="395"/>
      <c r="MZ436" s="395"/>
      <c r="NA436" s="395"/>
      <c r="NB436" s="395"/>
      <c r="NC436" s="395"/>
      <c r="ND436" s="395"/>
      <c r="NE436" s="395"/>
      <c r="NF436" s="395"/>
      <c r="NG436" s="489"/>
      <c r="NH436" s="475">
        <v>4.1529497261544845</v>
      </c>
      <c r="NI436" s="475">
        <v>8.0035647122449234</v>
      </c>
      <c r="NJ436" s="475">
        <v>1.6676530753567993</v>
      </c>
      <c r="NK436" s="475">
        <v>938.70590621796725</v>
      </c>
      <c r="NL436" s="475">
        <v>5.4210164693626082</v>
      </c>
      <c r="NM436" s="475">
        <v>0.21729599999999999</v>
      </c>
      <c r="NN436" s="475">
        <v>0.62472499999999997</v>
      </c>
      <c r="NO436" s="475">
        <v>6.337799999999999E-2</v>
      </c>
      <c r="NP436" s="475">
        <v>3.1676443994626019E-2</v>
      </c>
      <c r="NQ436" s="475">
        <v>0.50914208855920406</v>
      </c>
      <c r="NR436" s="475">
        <v>0.7385431954829843</v>
      </c>
      <c r="NS436" s="475">
        <v>0</v>
      </c>
      <c r="NT436" s="475">
        <v>1.5590779805534474</v>
      </c>
      <c r="NU436" s="475">
        <v>6.3578108065370014E-3</v>
      </c>
      <c r="NV436" s="475">
        <v>0</v>
      </c>
      <c r="NW436" s="475">
        <v>0.45199386099010874</v>
      </c>
      <c r="NX436" s="475">
        <v>0</v>
      </c>
      <c r="NY436" s="475">
        <v>0</v>
      </c>
      <c r="NZ436" s="475">
        <v>1.2289791249810746</v>
      </c>
      <c r="OA436" s="475">
        <v>2.0336464646413328E-2</v>
      </c>
      <c r="OB436" s="475">
        <v>0.25</v>
      </c>
      <c r="OC436" s="475">
        <v>1.1806265350751088</v>
      </c>
      <c r="OD436" s="475">
        <v>2.8486673645572675E-13</v>
      </c>
      <c r="OE436" s="475">
        <v>2.2946539684198937E-12</v>
      </c>
      <c r="OF436" s="475">
        <v>0.11999999880790704</v>
      </c>
      <c r="OG436" s="475">
        <v>7.6530376076698298E-2</v>
      </c>
      <c r="OH436" s="475">
        <v>0.29969677146562357</v>
      </c>
      <c r="OI436" s="475">
        <v>0.12</v>
      </c>
      <c r="OJ436" s="475">
        <v>4.5474000000000001E-2</v>
      </c>
      <c r="OK436" s="475">
        <v>6.3309630000000006E-2</v>
      </c>
      <c r="OL436" s="475">
        <v>0.86860621963572837</v>
      </c>
      <c r="OM436" s="475" t="s">
        <v>1395</v>
      </c>
      <c r="ON436" s="475">
        <v>1</v>
      </c>
      <c r="OO436" s="475">
        <v>425</v>
      </c>
      <c r="OP436" s="490"/>
      <c r="OQ436" s="491" t="s">
        <v>1395</v>
      </c>
      <c r="OR436" s="478" t="s">
        <v>1395</v>
      </c>
      <c r="OS436" s="479">
        <v>1124064</v>
      </c>
      <c r="OT436" s="479">
        <v>2029</v>
      </c>
      <c r="OU436" s="479" t="s">
        <v>1395</v>
      </c>
      <c r="OV436" s="479" t="s">
        <v>1395</v>
      </c>
      <c r="OW436" s="479">
        <v>0</v>
      </c>
      <c r="OX436" s="479">
        <v>1</v>
      </c>
      <c r="OY436" s="480">
        <v>1</v>
      </c>
      <c r="OZ436" s="480">
        <v>0.85454956143356553</v>
      </c>
      <c r="PA436" s="481"/>
      <c r="PB436" s="482">
        <v>4.1529497261544845</v>
      </c>
      <c r="PC436" s="483"/>
      <c r="PD436" s="478">
        <v>78.643520265196884</v>
      </c>
      <c r="PE436" s="479">
        <v>1.9931507088813261E-10</v>
      </c>
      <c r="PF436" s="479">
        <v>102.5499551433219</v>
      </c>
      <c r="PG436" s="480">
        <v>4.1529497261544845</v>
      </c>
      <c r="PH436" s="483"/>
      <c r="PI436" s="478">
        <v>4.1529497261544845</v>
      </c>
      <c r="PJ436" s="479">
        <v>218050</v>
      </c>
      <c r="PK436" s="479">
        <v>100</v>
      </c>
      <c r="PL436" s="479">
        <v>-0.52974182780229384</v>
      </c>
      <c r="PM436" s="484">
        <v>36</v>
      </c>
      <c r="PN436" s="479">
        <v>1872</v>
      </c>
      <c r="PO436" s="485">
        <v>2026</v>
      </c>
      <c r="PP436" s="479">
        <v>33</v>
      </c>
      <c r="PQ436" s="479">
        <v>1</v>
      </c>
      <c r="PR436" s="486" t="s">
        <v>2475</v>
      </c>
      <c r="PS436" s="486" t="s">
        <v>1657</v>
      </c>
      <c r="PT436" s="479">
        <v>1</v>
      </c>
      <c r="PU436" s="487" t="s">
        <v>2474</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row>
    <row r="437" spans="1:457" x14ac:dyDescent="0.35">
      <c r="A437" s="459" t="s">
        <v>2476</v>
      </c>
      <c r="B437" s="460">
        <v>3.6232078983521907</v>
      </c>
      <c r="C437" s="488">
        <f>NPV(About!A$94,'H2 Data'!AE$2:BH$2)/30*AB437+B437</f>
        <v>3.6232078983521907</v>
      </c>
      <c r="D437" s="462" t="s">
        <v>1592</v>
      </c>
      <c r="E437" s="463" t="s">
        <v>2476</v>
      </c>
      <c r="F437" s="463" t="s">
        <v>1391</v>
      </c>
      <c r="G437" s="463" t="s">
        <v>1392</v>
      </c>
      <c r="H437" s="463" t="s">
        <v>2406</v>
      </c>
      <c r="I437" s="463" t="s">
        <v>2465</v>
      </c>
      <c r="J437" s="464">
        <v>2030</v>
      </c>
      <c r="K437" s="465">
        <v>100</v>
      </c>
      <c r="L437" s="466">
        <v>0.22</v>
      </c>
      <c r="M437" s="466">
        <v>2.3300000000000001E-2</v>
      </c>
      <c r="N437" s="466">
        <v>0.25</v>
      </c>
      <c r="O437" s="471">
        <v>0.12</v>
      </c>
      <c r="P437" s="465">
        <v>1</v>
      </c>
      <c r="Q437" s="465">
        <v>2</v>
      </c>
      <c r="R437" s="465">
        <v>30</v>
      </c>
      <c r="S437" s="467" t="s">
        <v>1395</v>
      </c>
      <c r="T437" s="468">
        <v>56105</v>
      </c>
      <c r="U437" s="468">
        <v>553031</v>
      </c>
      <c r="V437" s="468">
        <v>192359</v>
      </c>
      <c r="W437" s="468">
        <v>16030</v>
      </c>
      <c r="X437" s="465">
        <v>0</v>
      </c>
      <c r="Y437" s="469" t="s">
        <v>2466</v>
      </c>
      <c r="Z437" s="470">
        <v>20.83</v>
      </c>
      <c r="AA437" s="469" t="s">
        <v>1397</v>
      </c>
      <c r="AB437" s="465">
        <v>0</v>
      </c>
      <c r="AC437" s="466">
        <v>0</v>
      </c>
      <c r="AD437" s="466">
        <v>0.7</v>
      </c>
      <c r="AE437" s="466">
        <v>0.7</v>
      </c>
      <c r="AF437" s="467" t="s">
        <v>1398</v>
      </c>
      <c r="AG437" s="465">
        <v>452.68669999999997</v>
      </c>
      <c r="AH437" s="465">
        <v>452.68669999999997</v>
      </c>
      <c r="AI437" s="465">
        <v>452.68669999999997</v>
      </c>
      <c r="AJ437" s="465">
        <v>30</v>
      </c>
      <c r="AK437" s="469" t="s">
        <v>1399</v>
      </c>
      <c r="AL437" s="466">
        <v>0.91</v>
      </c>
      <c r="AM437" s="466">
        <v>0.01</v>
      </c>
      <c r="AN437" s="469" t="s">
        <v>1400</v>
      </c>
      <c r="AO437" s="466"/>
      <c r="AP437" s="466"/>
      <c r="AQ437" s="466"/>
      <c r="AR437" s="466"/>
      <c r="AS437" s="466"/>
      <c r="AT437" s="466"/>
      <c r="AU437" s="466"/>
      <c r="AV437" s="466"/>
      <c r="AW437" s="466"/>
      <c r="AX437" s="466"/>
      <c r="AY437" s="466"/>
      <c r="AZ437" s="466"/>
      <c r="BA437" s="466"/>
      <c r="BB437" s="466"/>
      <c r="BC437" s="466"/>
      <c r="BD437" s="466"/>
      <c r="BE437" s="466"/>
      <c r="BF437" s="466"/>
      <c r="BG437" s="466"/>
      <c r="BH437" s="466"/>
      <c r="BI437" s="466"/>
      <c r="BJ437" s="466"/>
      <c r="BK437" s="466"/>
      <c r="BL437" s="466"/>
      <c r="BM437" s="466"/>
      <c r="BN437" s="466"/>
      <c r="BO437" s="466"/>
      <c r="BP437" s="466"/>
      <c r="BQ437" s="466"/>
      <c r="BR437" s="466"/>
      <c r="BS437" s="466"/>
      <c r="BT437" s="466"/>
      <c r="BU437" s="466"/>
      <c r="BV437" s="466"/>
      <c r="BW437" s="466"/>
      <c r="BX437" s="466"/>
      <c r="BY437" s="466"/>
      <c r="BZ437" s="466"/>
      <c r="CA437" s="466"/>
      <c r="CB437" s="466"/>
      <c r="CC437" s="466"/>
      <c r="CD437" s="466"/>
      <c r="CE437" s="466"/>
      <c r="CF437" s="466"/>
      <c r="CG437" s="466"/>
      <c r="CH437" s="466"/>
      <c r="CI437" s="466"/>
      <c r="CJ437" s="466"/>
      <c r="CK437" s="466"/>
      <c r="CL437" s="466"/>
      <c r="CM437" s="466"/>
      <c r="CN437" s="466"/>
      <c r="CO437" s="466"/>
      <c r="CP437" s="466"/>
      <c r="CQ437" s="466"/>
      <c r="CR437" s="466"/>
      <c r="CS437" s="466"/>
      <c r="CT437" s="466"/>
      <c r="CU437" s="466"/>
      <c r="CV437" s="466"/>
      <c r="CW437" s="466"/>
      <c r="CX437" s="466"/>
      <c r="CY437" s="466"/>
      <c r="CZ437" s="466"/>
      <c r="DA437" s="466"/>
      <c r="DB437" s="466"/>
      <c r="DC437" s="466"/>
      <c r="DD437" s="466"/>
      <c r="DE437" s="466"/>
      <c r="DF437" s="466"/>
      <c r="DG437" s="466"/>
      <c r="DH437" s="466"/>
      <c r="DI437" s="466"/>
      <c r="DJ437" s="466"/>
      <c r="DK437" s="466"/>
      <c r="DL437" s="466"/>
      <c r="DM437" s="466"/>
      <c r="DN437" s="466"/>
      <c r="DO437" s="466"/>
      <c r="DP437" s="466"/>
      <c r="DQ437" s="466"/>
      <c r="DR437" s="466"/>
      <c r="DS437" s="466"/>
      <c r="DT437" s="466"/>
      <c r="DU437" s="466"/>
      <c r="DV437" s="466"/>
      <c r="DW437" s="471"/>
      <c r="DX437" s="466"/>
      <c r="DY437" s="466"/>
      <c r="DZ437" s="466"/>
      <c r="EA437" s="466"/>
      <c r="EB437" s="466"/>
      <c r="EC437" s="466"/>
      <c r="ED437" s="466"/>
      <c r="EE437" s="466"/>
      <c r="EF437" s="466"/>
      <c r="EG437" s="466"/>
      <c r="EH437" s="466"/>
      <c r="EI437" s="466"/>
      <c r="EJ437" s="466"/>
      <c r="EK437" s="465"/>
      <c r="EL437" s="465"/>
      <c r="EM437" s="465"/>
      <c r="EN437" s="465"/>
      <c r="EO437" s="466"/>
      <c r="EP437" s="466"/>
      <c r="EQ437" s="466"/>
      <c r="ER437" s="465"/>
      <c r="ES437" s="465"/>
      <c r="ET437" s="465"/>
      <c r="EU437" s="465"/>
      <c r="EV437" s="465"/>
      <c r="EW437" s="467"/>
      <c r="EX437" s="467" t="s">
        <v>1401</v>
      </c>
      <c r="EY437" s="467">
        <v>0</v>
      </c>
      <c r="EZ437" s="467">
        <v>0</v>
      </c>
      <c r="FA437" s="467">
        <v>0</v>
      </c>
      <c r="FB437" s="469" t="s">
        <v>1402</v>
      </c>
      <c r="FC437" s="467">
        <v>100</v>
      </c>
      <c r="FD437" s="469" t="s">
        <v>2408</v>
      </c>
      <c r="FE437" s="467">
        <v>0</v>
      </c>
      <c r="FF437" s="469" t="s">
        <v>1404</v>
      </c>
      <c r="FG437" s="467">
        <v>0</v>
      </c>
      <c r="FH437" s="469" t="s">
        <v>1405</v>
      </c>
      <c r="FI437" s="467">
        <v>0</v>
      </c>
      <c r="FJ437" s="469" t="s">
        <v>1405</v>
      </c>
      <c r="FK437" s="467">
        <v>0</v>
      </c>
      <c r="FL437" s="472">
        <v>1</v>
      </c>
      <c r="FM437" s="473">
        <v>0</v>
      </c>
      <c r="FN437" s="473">
        <v>0</v>
      </c>
      <c r="FO437" s="473">
        <v>0</v>
      </c>
      <c r="FP437" s="473">
        <v>0</v>
      </c>
      <c r="FQ437" s="473">
        <v>0</v>
      </c>
      <c r="FR437" s="473">
        <v>0</v>
      </c>
      <c r="FS437" s="473">
        <v>0</v>
      </c>
      <c r="FT437" s="473">
        <v>0</v>
      </c>
      <c r="FU437" s="473">
        <v>0</v>
      </c>
      <c r="FV437" s="473">
        <v>106052</v>
      </c>
      <c r="FW437" s="473">
        <v>0</v>
      </c>
      <c r="FX437" s="473">
        <v>0</v>
      </c>
      <c r="FY437" s="473">
        <v>0</v>
      </c>
      <c r="FZ437" s="473">
        <v>0</v>
      </c>
      <c r="GA437" s="473">
        <v>0</v>
      </c>
      <c r="GB437" s="473">
        <v>0</v>
      </c>
      <c r="GC437" s="473">
        <v>0</v>
      </c>
      <c r="GD437" s="473">
        <v>0</v>
      </c>
      <c r="GE437" s="473">
        <v>0</v>
      </c>
      <c r="GF437" s="473">
        <v>90387</v>
      </c>
      <c r="GG437" s="473">
        <v>0</v>
      </c>
      <c r="GH437" s="473">
        <v>0</v>
      </c>
      <c r="GI437" s="473">
        <v>0</v>
      </c>
      <c r="GJ437" s="473">
        <v>0</v>
      </c>
      <c r="GK437" s="473">
        <v>0</v>
      </c>
      <c r="GL437" s="473">
        <v>0</v>
      </c>
      <c r="GM437" s="473">
        <v>0</v>
      </c>
      <c r="GN437" s="473">
        <v>0</v>
      </c>
      <c r="GO437" s="473">
        <v>0</v>
      </c>
      <c r="GP437" s="473">
        <v>0</v>
      </c>
      <c r="GQ437" s="473">
        <v>0</v>
      </c>
      <c r="GR437" s="473">
        <v>0</v>
      </c>
      <c r="GS437" s="473">
        <v>0</v>
      </c>
      <c r="GT437" s="473">
        <v>0</v>
      </c>
      <c r="GU437" s="473">
        <v>0</v>
      </c>
      <c r="GV437" s="473">
        <v>0</v>
      </c>
      <c r="GW437" s="473">
        <v>0</v>
      </c>
      <c r="GX437" s="473">
        <v>0</v>
      </c>
      <c r="GY437" s="473">
        <v>0</v>
      </c>
      <c r="GZ437" s="473">
        <v>0</v>
      </c>
      <c r="HA437" s="473">
        <v>0</v>
      </c>
      <c r="HB437" s="473">
        <v>0</v>
      </c>
      <c r="HC437" s="473">
        <v>0</v>
      </c>
      <c r="HD437" s="473">
        <v>0</v>
      </c>
      <c r="HE437" s="473">
        <v>0</v>
      </c>
      <c r="HF437" s="473">
        <v>0</v>
      </c>
      <c r="HG437" s="473">
        <v>0</v>
      </c>
      <c r="HH437" s="473">
        <v>0</v>
      </c>
      <c r="HI437" s="473">
        <v>0</v>
      </c>
      <c r="HJ437" s="473">
        <v>0</v>
      </c>
      <c r="HK437" s="473">
        <v>0</v>
      </c>
      <c r="HL437" s="473">
        <v>0</v>
      </c>
      <c r="HM437" s="473">
        <v>0</v>
      </c>
      <c r="HN437" s="473">
        <v>0</v>
      </c>
      <c r="HO437" s="473">
        <v>0</v>
      </c>
      <c r="HP437" s="473">
        <v>0</v>
      </c>
      <c r="HQ437" s="473">
        <v>0</v>
      </c>
      <c r="HR437" s="473">
        <v>0</v>
      </c>
      <c r="HS437" s="473">
        <v>0</v>
      </c>
      <c r="HT437" s="473">
        <v>0</v>
      </c>
      <c r="HU437" s="473">
        <v>0</v>
      </c>
      <c r="HV437" s="473">
        <v>0</v>
      </c>
      <c r="HW437" s="473">
        <v>0</v>
      </c>
      <c r="HX437" s="473">
        <v>0</v>
      </c>
      <c r="HY437" s="473">
        <v>0</v>
      </c>
      <c r="HZ437" s="473">
        <v>0</v>
      </c>
      <c r="IA437" s="473">
        <v>0</v>
      </c>
      <c r="IB437" s="473">
        <v>0</v>
      </c>
      <c r="IC437" s="473">
        <v>0</v>
      </c>
      <c r="ID437" s="473">
        <v>0</v>
      </c>
      <c r="IE437" s="473">
        <v>0</v>
      </c>
      <c r="IF437" s="473">
        <v>0</v>
      </c>
      <c r="IG437" s="473">
        <v>0</v>
      </c>
      <c r="IH437" s="473">
        <v>0</v>
      </c>
      <c r="II437" s="473">
        <v>0</v>
      </c>
      <c r="IJ437" s="473">
        <v>0</v>
      </c>
      <c r="IK437" s="473">
        <v>0</v>
      </c>
      <c r="IL437" s="473">
        <v>0</v>
      </c>
      <c r="IM437" s="473">
        <v>0</v>
      </c>
      <c r="IN437" s="473">
        <v>0</v>
      </c>
      <c r="IO437" s="473">
        <v>0</v>
      </c>
      <c r="IP437" s="473">
        <v>0</v>
      </c>
      <c r="IQ437" s="473">
        <v>0</v>
      </c>
      <c r="IR437" s="473">
        <v>0</v>
      </c>
      <c r="IS437" s="473">
        <v>0</v>
      </c>
      <c r="IT437" s="473">
        <v>0</v>
      </c>
      <c r="IU437" s="473">
        <v>0</v>
      </c>
      <c r="IV437" s="473">
        <v>0</v>
      </c>
      <c r="IW437" s="473">
        <v>0</v>
      </c>
      <c r="IX437" s="473">
        <v>0</v>
      </c>
      <c r="IY437" s="473">
        <v>0</v>
      </c>
      <c r="IZ437" s="473">
        <v>0</v>
      </c>
      <c r="JA437" s="473">
        <v>0</v>
      </c>
      <c r="JB437" s="473">
        <v>0</v>
      </c>
      <c r="JC437" s="473">
        <v>0</v>
      </c>
      <c r="JD437" s="473">
        <v>0</v>
      </c>
      <c r="JE437" s="473">
        <v>0</v>
      </c>
      <c r="JF437" s="473">
        <v>0</v>
      </c>
      <c r="JG437" s="473">
        <v>0</v>
      </c>
      <c r="JH437" s="473">
        <v>0</v>
      </c>
      <c r="JI437" s="467" t="s">
        <v>1406</v>
      </c>
      <c r="JJ437" s="467" t="s">
        <v>1406</v>
      </c>
      <c r="JK437" s="395"/>
      <c r="JL437" s="395"/>
      <c r="JM437" s="395"/>
      <c r="JN437" s="395"/>
      <c r="JO437" s="395"/>
      <c r="JP437" s="395"/>
      <c r="JQ437" s="395"/>
      <c r="JR437" s="395"/>
      <c r="JS437" s="395"/>
      <c r="JT437" s="395"/>
      <c r="JU437" s="395"/>
      <c r="JV437" s="395"/>
      <c r="JW437" s="395"/>
      <c r="JX437" s="395"/>
      <c r="JY437" s="395"/>
      <c r="JZ437" s="395"/>
      <c r="KA437" s="395"/>
      <c r="KB437" s="395"/>
      <c r="KC437" s="395"/>
      <c r="KD437" s="395"/>
      <c r="KE437" s="395"/>
      <c r="KF437" s="395"/>
      <c r="KG437" s="395"/>
      <c r="KH437" s="395"/>
      <c r="KI437" s="395"/>
      <c r="KJ437" s="395"/>
      <c r="KK437" s="395"/>
      <c r="KL437" s="395"/>
      <c r="KM437" s="395"/>
      <c r="KN437" s="395"/>
      <c r="KO437" s="395"/>
      <c r="KP437" s="395"/>
      <c r="KQ437" s="395"/>
      <c r="KR437" s="395"/>
      <c r="KS437" s="395"/>
      <c r="KT437" s="395"/>
      <c r="KU437" s="395"/>
      <c r="KV437" s="395"/>
      <c r="KW437" s="395"/>
      <c r="KX437" s="395"/>
      <c r="KY437" s="395"/>
      <c r="KZ437" s="395"/>
      <c r="LA437" s="395"/>
      <c r="LB437" s="395"/>
      <c r="LC437" s="395"/>
      <c r="LD437" s="395"/>
      <c r="LE437" s="395"/>
      <c r="LF437" s="395"/>
      <c r="LG437" s="395"/>
      <c r="LH437" s="395"/>
      <c r="LI437" s="395"/>
      <c r="LJ437" s="395"/>
      <c r="LK437" s="395"/>
      <c r="LL437" s="395"/>
      <c r="LM437" s="395"/>
      <c r="LN437" s="395"/>
      <c r="LO437" s="395"/>
      <c r="LP437" s="395"/>
      <c r="LQ437" s="395"/>
      <c r="LR437" s="395"/>
      <c r="LS437" s="395"/>
      <c r="LT437" s="395"/>
      <c r="LU437" s="395"/>
      <c r="LV437" s="395"/>
      <c r="LW437" s="395"/>
      <c r="LX437" s="395"/>
      <c r="LY437" s="395"/>
      <c r="LZ437" s="395"/>
      <c r="MA437" s="395"/>
      <c r="MB437" s="395"/>
      <c r="MC437" s="395"/>
      <c r="MD437" s="395"/>
      <c r="ME437" s="395"/>
      <c r="MF437" s="395"/>
      <c r="MG437" s="395"/>
      <c r="MH437" s="395"/>
      <c r="MI437" s="395"/>
      <c r="MJ437" s="395"/>
      <c r="MK437" s="395"/>
      <c r="ML437" s="395"/>
      <c r="MM437" s="395"/>
      <c r="MN437" s="395"/>
      <c r="MO437" s="395"/>
      <c r="MP437" s="395"/>
      <c r="MQ437" s="395"/>
      <c r="MR437" s="395"/>
      <c r="MS437" s="395"/>
      <c r="MT437" s="395"/>
      <c r="MU437" s="395"/>
      <c r="MV437" s="395"/>
      <c r="MW437" s="395"/>
      <c r="MX437" s="395"/>
      <c r="MY437" s="395"/>
      <c r="MZ437" s="395"/>
      <c r="NA437" s="395"/>
      <c r="NB437" s="395"/>
      <c r="NC437" s="395"/>
      <c r="ND437" s="395"/>
      <c r="NE437" s="395"/>
      <c r="NF437" s="395"/>
      <c r="NG437" s="489"/>
      <c r="NH437" s="475">
        <v>3.6232078983521907</v>
      </c>
      <c r="NI437" s="475">
        <v>6.9826462617043417</v>
      </c>
      <c r="NJ437" s="475">
        <v>1.5809881023546615</v>
      </c>
      <c r="NK437" s="475">
        <v>951.5021657039938</v>
      </c>
      <c r="NL437" s="475">
        <v>4.8129162551083899</v>
      </c>
      <c r="NM437" s="475">
        <v>0.192359</v>
      </c>
      <c r="NN437" s="475">
        <v>0.55303100000000005</v>
      </c>
      <c r="NO437" s="475">
        <v>5.6105000000000002E-2</v>
      </c>
      <c r="NP437" s="475">
        <v>3.06740310005999E-2</v>
      </c>
      <c r="NQ437" s="475">
        <v>0.47552740347131128</v>
      </c>
      <c r="NR437" s="475">
        <v>0.65377702106419033</v>
      </c>
      <c r="NS437" s="475">
        <v>0</v>
      </c>
      <c r="NT437" s="475">
        <v>1.4977381248386468</v>
      </c>
      <c r="NU437" s="475">
        <v>6.5754785040610742E-3</v>
      </c>
      <c r="NV437" s="475">
        <v>0</v>
      </c>
      <c r="NW437" s="475">
        <v>0.36779443180754523</v>
      </c>
      <c r="NX437" s="475">
        <v>0</v>
      </c>
      <c r="NY437" s="475">
        <v>0</v>
      </c>
      <c r="NZ437" s="475">
        <v>0.98793423342143571</v>
      </c>
      <c r="OA437" s="475">
        <v>2.0342525252557874E-2</v>
      </c>
      <c r="OB437" s="475">
        <v>0.25</v>
      </c>
      <c r="OC437" s="475">
        <v>1.0533762659873627</v>
      </c>
      <c r="OD437" s="475">
        <v>2.5932239467615624E-13</v>
      </c>
      <c r="OE437" s="475">
        <v>2.0888895960524818E-12</v>
      </c>
      <c r="OF437" s="475">
        <v>0.11999999880790704</v>
      </c>
      <c r="OG437" s="475">
        <v>7.3280808329582212E-2</v>
      </c>
      <c r="OH437" s="475">
        <v>0.30380385428216844</v>
      </c>
      <c r="OI437" s="475">
        <v>0.12</v>
      </c>
      <c r="OJ437" s="475">
        <v>4.5268669999999997E-2</v>
      </c>
      <c r="OK437" s="475">
        <v>5.9766051750000007E-2</v>
      </c>
      <c r="OL437" s="475">
        <v>0.85108827461950598</v>
      </c>
      <c r="OM437" s="475" t="s">
        <v>1395</v>
      </c>
      <c r="ON437" s="475">
        <v>1</v>
      </c>
      <c r="OO437" s="475">
        <v>426</v>
      </c>
      <c r="OP437" s="490"/>
      <c r="OQ437" s="491" t="s">
        <v>1395</v>
      </c>
      <c r="OR437" s="478" t="s">
        <v>1395</v>
      </c>
      <c r="OS437" s="479">
        <v>1013964</v>
      </c>
      <c r="OT437" s="479">
        <v>2030</v>
      </c>
      <c r="OU437" s="479" t="s">
        <v>1395</v>
      </c>
      <c r="OV437" s="479" t="s">
        <v>1395</v>
      </c>
      <c r="OW437" s="479">
        <v>0</v>
      </c>
      <c r="OX437" s="479">
        <v>1</v>
      </c>
      <c r="OY437" s="480">
        <v>1</v>
      </c>
      <c r="OZ437" s="480">
        <v>0.83749627614834921</v>
      </c>
      <c r="PA437" s="481"/>
      <c r="PB437" s="482">
        <v>3.6232078983521907</v>
      </c>
      <c r="PC437" s="483"/>
      <c r="PD437" s="478">
        <v>68.2142996666161</v>
      </c>
      <c r="PE437" s="479">
        <v>1.7778294421749435E-10</v>
      </c>
      <c r="PF437" s="479">
        <v>89.651618874432231</v>
      </c>
      <c r="PG437" s="480">
        <v>3.6232078983521907</v>
      </c>
      <c r="PH437" s="483"/>
      <c r="PI437" s="478">
        <v>3.6232078983521907</v>
      </c>
      <c r="PJ437" s="479">
        <v>218150</v>
      </c>
      <c r="PK437" s="479">
        <v>100</v>
      </c>
      <c r="PL437" s="479">
        <v>-0.33264152736599328</v>
      </c>
      <c r="PM437" s="484">
        <v>36</v>
      </c>
      <c r="PN437" s="479">
        <v>1836</v>
      </c>
      <c r="PO437" s="485">
        <v>2027</v>
      </c>
      <c r="PP437" s="479">
        <v>33</v>
      </c>
      <c r="PQ437" s="479">
        <v>1</v>
      </c>
      <c r="PR437" s="486" t="s">
        <v>2477</v>
      </c>
      <c r="PS437" s="486" t="s">
        <v>1657</v>
      </c>
      <c r="PT437" s="479">
        <v>1</v>
      </c>
      <c r="PU437" s="487" t="s">
        <v>2476</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row>
    <row r="438" spans="1:457" x14ac:dyDescent="0.35">
      <c r="A438" s="459" t="s">
        <v>2478</v>
      </c>
      <c r="B438" s="460">
        <v>3.2905663709861974</v>
      </c>
      <c r="C438" s="488">
        <f>NPV(About!A$94,'H2 Data'!AE$2:BH$2)/30*AB438+B438</f>
        <v>3.2905663709861974</v>
      </c>
      <c r="D438" s="462" t="s">
        <v>1592</v>
      </c>
      <c r="E438" s="463" t="s">
        <v>2478</v>
      </c>
      <c r="F438" s="463" t="s">
        <v>1391</v>
      </c>
      <c r="G438" s="463" t="s">
        <v>1392</v>
      </c>
      <c r="H438" s="463" t="s">
        <v>2406</v>
      </c>
      <c r="I438" s="463" t="s">
        <v>2465</v>
      </c>
      <c r="J438" s="464">
        <v>2031</v>
      </c>
      <c r="K438" s="465">
        <v>115</v>
      </c>
      <c r="L438" s="466">
        <v>0.22</v>
      </c>
      <c r="M438" s="466">
        <v>2.3300000000000001E-2</v>
      </c>
      <c r="N438" s="466">
        <v>0.25</v>
      </c>
      <c r="O438" s="471">
        <v>0.12</v>
      </c>
      <c r="P438" s="465">
        <v>1</v>
      </c>
      <c r="Q438" s="465">
        <v>2</v>
      </c>
      <c r="R438" s="465">
        <v>30</v>
      </c>
      <c r="S438" s="467" t="s">
        <v>1395</v>
      </c>
      <c r="T438" s="468">
        <v>49489.000000000007</v>
      </c>
      <c r="U438" s="468">
        <v>487823.00000000006</v>
      </c>
      <c r="V438" s="468">
        <v>169678</v>
      </c>
      <c r="W438" s="468">
        <v>14140</v>
      </c>
      <c r="X438" s="465">
        <v>0</v>
      </c>
      <c r="Y438" s="469" t="s">
        <v>2466</v>
      </c>
      <c r="Z438" s="470">
        <v>20.9</v>
      </c>
      <c r="AA438" s="469" t="s">
        <v>1397</v>
      </c>
      <c r="AB438" s="465">
        <v>0</v>
      </c>
      <c r="AC438" s="466">
        <v>0</v>
      </c>
      <c r="AD438" s="466">
        <v>0.7</v>
      </c>
      <c r="AE438" s="466">
        <v>0.7</v>
      </c>
      <c r="AF438" s="467" t="s">
        <v>1398</v>
      </c>
      <c r="AG438" s="465">
        <v>450.97</v>
      </c>
      <c r="AH438" s="465">
        <v>450.97</v>
      </c>
      <c r="AI438" s="465">
        <v>450.97</v>
      </c>
      <c r="AJ438" s="465">
        <v>30</v>
      </c>
      <c r="AK438" s="469" t="s">
        <v>1399</v>
      </c>
      <c r="AL438" s="466">
        <v>0.91</v>
      </c>
      <c r="AM438" s="466">
        <v>0.01</v>
      </c>
      <c r="AN438" s="469" t="s">
        <v>1400</v>
      </c>
      <c r="AO438" s="466"/>
      <c r="AP438" s="466"/>
      <c r="AQ438" s="466"/>
      <c r="AR438" s="466"/>
      <c r="AS438" s="466"/>
      <c r="AT438" s="466"/>
      <c r="AU438" s="466"/>
      <c r="AV438" s="466"/>
      <c r="AW438" s="466"/>
      <c r="AX438" s="466"/>
      <c r="AY438" s="466"/>
      <c r="AZ438" s="466"/>
      <c r="BA438" s="466"/>
      <c r="BB438" s="466"/>
      <c r="BC438" s="466"/>
      <c r="BD438" s="466"/>
      <c r="BE438" s="466"/>
      <c r="BF438" s="466"/>
      <c r="BG438" s="466"/>
      <c r="BH438" s="466"/>
      <c r="BI438" s="466"/>
      <c r="BJ438" s="466"/>
      <c r="BK438" s="466"/>
      <c r="BL438" s="466"/>
      <c r="BM438" s="466"/>
      <c r="BN438" s="466"/>
      <c r="BO438" s="466"/>
      <c r="BP438" s="466"/>
      <c r="BQ438" s="466"/>
      <c r="BR438" s="466"/>
      <c r="BS438" s="466"/>
      <c r="BT438" s="466"/>
      <c r="BU438" s="466"/>
      <c r="BV438" s="466"/>
      <c r="BW438" s="466"/>
      <c r="BX438" s="466"/>
      <c r="BY438" s="466"/>
      <c r="BZ438" s="466"/>
      <c r="CA438" s="466"/>
      <c r="CB438" s="466"/>
      <c r="CC438" s="466"/>
      <c r="CD438" s="466"/>
      <c r="CE438" s="466"/>
      <c r="CF438" s="466"/>
      <c r="CG438" s="466"/>
      <c r="CH438" s="466"/>
      <c r="CI438" s="466"/>
      <c r="CJ438" s="466"/>
      <c r="CK438" s="466"/>
      <c r="CL438" s="466"/>
      <c r="CM438" s="466"/>
      <c r="CN438" s="466"/>
      <c r="CO438" s="466"/>
      <c r="CP438" s="466"/>
      <c r="CQ438" s="466"/>
      <c r="CR438" s="466"/>
      <c r="CS438" s="466"/>
      <c r="CT438" s="466"/>
      <c r="CU438" s="466"/>
      <c r="CV438" s="466"/>
      <c r="CW438" s="466"/>
      <c r="CX438" s="466"/>
      <c r="CY438" s="466"/>
      <c r="CZ438" s="466"/>
      <c r="DA438" s="466"/>
      <c r="DB438" s="466"/>
      <c r="DC438" s="466"/>
      <c r="DD438" s="466"/>
      <c r="DE438" s="466"/>
      <c r="DF438" s="466"/>
      <c r="DG438" s="466"/>
      <c r="DH438" s="466"/>
      <c r="DI438" s="466"/>
      <c r="DJ438" s="466"/>
      <c r="DK438" s="466"/>
      <c r="DL438" s="466"/>
      <c r="DM438" s="466"/>
      <c r="DN438" s="466"/>
      <c r="DO438" s="466"/>
      <c r="DP438" s="466"/>
      <c r="DQ438" s="466"/>
      <c r="DR438" s="466"/>
      <c r="DS438" s="466"/>
      <c r="DT438" s="466"/>
      <c r="DU438" s="466"/>
      <c r="DV438" s="466"/>
      <c r="DW438" s="471"/>
      <c r="DX438" s="466"/>
      <c r="DY438" s="466"/>
      <c r="DZ438" s="466"/>
      <c r="EA438" s="466"/>
      <c r="EB438" s="466"/>
      <c r="EC438" s="466"/>
      <c r="ED438" s="466"/>
      <c r="EE438" s="466"/>
      <c r="EF438" s="466"/>
      <c r="EG438" s="466"/>
      <c r="EH438" s="466"/>
      <c r="EI438" s="466"/>
      <c r="EJ438" s="466"/>
      <c r="EK438" s="465"/>
      <c r="EL438" s="465"/>
      <c r="EM438" s="465"/>
      <c r="EN438" s="465"/>
      <c r="EO438" s="466"/>
      <c r="EP438" s="466"/>
      <c r="EQ438" s="466"/>
      <c r="ER438" s="465"/>
      <c r="ES438" s="465"/>
      <c r="ET438" s="465"/>
      <c r="EU438" s="465"/>
      <c r="EV438" s="465"/>
      <c r="EW438" s="467"/>
      <c r="EX438" s="467" t="s">
        <v>1401</v>
      </c>
      <c r="EY438" s="467">
        <v>0</v>
      </c>
      <c r="EZ438" s="467">
        <v>0</v>
      </c>
      <c r="FA438" s="467">
        <v>0</v>
      </c>
      <c r="FB438" s="469" t="s">
        <v>1402</v>
      </c>
      <c r="FC438" s="467">
        <v>100</v>
      </c>
      <c r="FD438" s="469" t="s">
        <v>2408</v>
      </c>
      <c r="FE438" s="467">
        <v>0</v>
      </c>
      <c r="FF438" s="469" t="s">
        <v>1404</v>
      </c>
      <c r="FG438" s="467">
        <v>0</v>
      </c>
      <c r="FH438" s="469" t="s">
        <v>1405</v>
      </c>
      <c r="FI438" s="467">
        <v>0</v>
      </c>
      <c r="FJ438" s="469" t="s">
        <v>1405</v>
      </c>
      <c r="FK438" s="467">
        <v>0</v>
      </c>
      <c r="FL438" s="472">
        <v>1</v>
      </c>
      <c r="FM438" s="473">
        <v>0</v>
      </c>
      <c r="FN438" s="473">
        <v>0</v>
      </c>
      <c r="FO438" s="473">
        <v>0</v>
      </c>
      <c r="FP438" s="473">
        <v>0</v>
      </c>
      <c r="FQ438" s="473">
        <v>0</v>
      </c>
      <c r="FR438" s="473">
        <v>0</v>
      </c>
      <c r="FS438" s="473">
        <v>0</v>
      </c>
      <c r="FT438" s="473">
        <v>0</v>
      </c>
      <c r="FU438" s="473">
        <v>0</v>
      </c>
      <c r="FV438" s="473">
        <v>102898</v>
      </c>
      <c r="FW438" s="473">
        <v>0</v>
      </c>
      <c r="FX438" s="473">
        <v>0</v>
      </c>
      <c r="FY438" s="473">
        <v>0</v>
      </c>
      <c r="FZ438" s="473">
        <v>0</v>
      </c>
      <c r="GA438" s="473">
        <v>0</v>
      </c>
      <c r="GB438" s="473">
        <v>0</v>
      </c>
      <c r="GC438" s="473">
        <v>0</v>
      </c>
      <c r="GD438" s="473">
        <v>0</v>
      </c>
      <c r="GE438" s="473">
        <v>0</v>
      </c>
      <c r="GF438" s="473">
        <v>92222</v>
      </c>
      <c r="GG438" s="473">
        <v>0</v>
      </c>
      <c r="GH438" s="473">
        <v>0</v>
      </c>
      <c r="GI438" s="473">
        <v>0</v>
      </c>
      <c r="GJ438" s="473">
        <v>0</v>
      </c>
      <c r="GK438" s="473">
        <v>0</v>
      </c>
      <c r="GL438" s="473">
        <v>0</v>
      </c>
      <c r="GM438" s="473">
        <v>0</v>
      </c>
      <c r="GN438" s="473">
        <v>0</v>
      </c>
      <c r="GO438" s="473">
        <v>0</v>
      </c>
      <c r="GP438" s="473">
        <v>0</v>
      </c>
      <c r="GQ438" s="473">
        <v>0</v>
      </c>
      <c r="GR438" s="473">
        <v>0</v>
      </c>
      <c r="GS438" s="473">
        <v>0</v>
      </c>
      <c r="GT438" s="473">
        <v>0</v>
      </c>
      <c r="GU438" s="473">
        <v>0</v>
      </c>
      <c r="GV438" s="473">
        <v>0</v>
      </c>
      <c r="GW438" s="473">
        <v>0</v>
      </c>
      <c r="GX438" s="473">
        <v>0</v>
      </c>
      <c r="GY438" s="473">
        <v>0</v>
      </c>
      <c r="GZ438" s="473">
        <v>0</v>
      </c>
      <c r="HA438" s="473">
        <v>0</v>
      </c>
      <c r="HB438" s="473">
        <v>0</v>
      </c>
      <c r="HC438" s="473">
        <v>0</v>
      </c>
      <c r="HD438" s="473">
        <v>0</v>
      </c>
      <c r="HE438" s="473">
        <v>0</v>
      </c>
      <c r="HF438" s="473">
        <v>0</v>
      </c>
      <c r="HG438" s="473">
        <v>0</v>
      </c>
      <c r="HH438" s="473">
        <v>0</v>
      </c>
      <c r="HI438" s="473">
        <v>0</v>
      </c>
      <c r="HJ438" s="473">
        <v>0</v>
      </c>
      <c r="HK438" s="473">
        <v>0</v>
      </c>
      <c r="HL438" s="473">
        <v>0</v>
      </c>
      <c r="HM438" s="473">
        <v>0</v>
      </c>
      <c r="HN438" s="473">
        <v>0</v>
      </c>
      <c r="HO438" s="473">
        <v>0</v>
      </c>
      <c r="HP438" s="473">
        <v>0</v>
      </c>
      <c r="HQ438" s="473">
        <v>0</v>
      </c>
      <c r="HR438" s="473">
        <v>0</v>
      </c>
      <c r="HS438" s="473">
        <v>0</v>
      </c>
      <c r="HT438" s="473">
        <v>0</v>
      </c>
      <c r="HU438" s="473">
        <v>0</v>
      </c>
      <c r="HV438" s="473">
        <v>0</v>
      </c>
      <c r="HW438" s="473">
        <v>0</v>
      </c>
      <c r="HX438" s="473">
        <v>0</v>
      </c>
      <c r="HY438" s="473">
        <v>0</v>
      </c>
      <c r="HZ438" s="473">
        <v>0</v>
      </c>
      <c r="IA438" s="473">
        <v>0</v>
      </c>
      <c r="IB438" s="473">
        <v>0</v>
      </c>
      <c r="IC438" s="473">
        <v>0</v>
      </c>
      <c r="ID438" s="473">
        <v>0</v>
      </c>
      <c r="IE438" s="473">
        <v>0</v>
      </c>
      <c r="IF438" s="473">
        <v>0</v>
      </c>
      <c r="IG438" s="473">
        <v>0</v>
      </c>
      <c r="IH438" s="473">
        <v>0</v>
      </c>
      <c r="II438" s="473">
        <v>0</v>
      </c>
      <c r="IJ438" s="473">
        <v>0</v>
      </c>
      <c r="IK438" s="473">
        <v>0</v>
      </c>
      <c r="IL438" s="473">
        <v>0</v>
      </c>
      <c r="IM438" s="473">
        <v>0</v>
      </c>
      <c r="IN438" s="473">
        <v>0</v>
      </c>
      <c r="IO438" s="473">
        <v>0</v>
      </c>
      <c r="IP438" s="473">
        <v>0</v>
      </c>
      <c r="IQ438" s="473">
        <v>0</v>
      </c>
      <c r="IR438" s="473">
        <v>0</v>
      </c>
      <c r="IS438" s="473">
        <v>0</v>
      </c>
      <c r="IT438" s="473">
        <v>0</v>
      </c>
      <c r="IU438" s="473">
        <v>0</v>
      </c>
      <c r="IV438" s="473">
        <v>0</v>
      </c>
      <c r="IW438" s="473">
        <v>0</v>
      </c>
      <c r="IX438" s="473">
        <v>0</v>
      </c>
      <c r="IY438" s="473">
        <v>0</v>
      </c>
      <c r="IZ438" s="473">
        <v>0</v>
      </c>
      <c r="JA438" s="473">
        <v>0</v>
      </c>
      <c r="JB438" s="473">
        <v>0</v>
      </c>
      <c r="JC438" s="473">
        <v>0</v>
      </c>
      <c r="JD438" s="473">
        <v>0</v>
      </c>
      <c r="JE438" s="473">
        <v>0</v>
      </c>
      <c r="JF438" s="473">
        <v>0</v>
      </c>
      <c r="JG438" s="473">
        <v>0</v>
      </c>
      <c r="JH438" s="473">
        <v>0</v>
      </c>
      <c r="JI438" s="467" t="s">
        <v>1406</v>
      </c>
      <c r="JJ438" s="467" t="s">
        <v>1406</v>
      </c>
      <c r="JK438" s="395"/>
      <c r="JL438" s="395"/>
      <c r="JM438" s="395"/>
      <c r="JN438" s="395"/>
      <c r="JO438" s="395"/>
      <c r="JP438" s="395"/>
      <c r="JQ438" s="395"/>
      <c r="JR438" s="395"/>
      <c r="JS438" s="395"/>
      <c r="JT438" s="395"/>
      <c r="JU438" s="395"/>
      <c r="JV438" s="395"/>
      <c r="JW438" s="395"/>
      <c r="JX438" s="395"/>
      <c r="JY438" s="395"/>
      <c r="JZ438" s="395"/>
      <c r="KA438" s="395"/>
      <c r="KB438" s="395"/>
      <c r="KC438" s="395"/>
      <c r="KD438" s="395"/>
      <c r="KE438" s="395"/>
      <c r="KF438" s="395"/>
      <c r="KG438" s="395"/>
      <c r="KH438" s="395"/>
      <c r="KI438" s="395"/>
      <c r="KJ438" s="395"/>
      <c r="KK438" s="395"/>
      <c r="KL438" s="395"/>
      <c r="KM438" s="395"/>
      <c r="KN438" s="395"/>
      <c r="KO438" s="395"/>
      <c r="KP438" s="395"/>
      <c r="KQ438" s="395"/>
      <c r="KR438" s="395"/>
      <c r="KS438" s="395"/>
      <c r="KT438" s="395"/>
      <c r="KU438" s="395"/>
      <c r="KV438" s="395"/>
      <c r="KW438" s="395"/>
      <c r="KX438" s="395"/>
      <c r="KY438" s="395"/>
      <c r="KZ438" s="395"/>
      <c r="LA438" s="395"/>
      <c r="LB438" s="395"/>
      <c r="LC438" s="395"/>
      <c r="LD438" s="395"/>
      <c r="LE438" s="395"/>
      <c r="LF438" s="395"/>
      <c r="LG438" s="395"/>
      <c r="LH438" s="395"/>
      <c r="LI438" s="395"/>
      <c r="LJ438" s="395"/>
      <c r="LK438" s="395"/>
      <c r="LL438" s="395"/>
      <c r="LM438" s="395"/>
      <c r="LN438" s="395"/>
      <c r="LO438" s="395"/>
      <c r="LP438" s="395"/>
      <c r="LQ438" s="395"/>
      <c r="LR438" s="395"/>
      <c r="LS438" s="395"/>
      <c r="LT438" s="395"/>
      <c r="LU438" s="395"/>
      <c r="LV438" s="395"/>
      <c r="LW438" s="395"/>
      <c r="LX438" s="395"/>
      <c r="LY438" s="395"/>
      <c r="LZ438" s="395"/>
      <c r="MA438" s="395"/>
      <c r="MB438" s="395"/>
      <c r="MC438" s="395"/>
      <c r="MD438" s="395"/>
      <c r="ME438" s="395"/>
      <c r="MF438" s="395"/>
      <c r="MG438" s="395"/>
      <c r="MH438" s="395"/>
      <c r="MI438" s="395"/>
      <c r="MJ438" s="395"/>
      <c r="MK438" s="395"/>
      <c r="ML438" s="395"/>
      <c r="MM438" s="395"/>
      <c r="MN438" s="395"/>
      <c r="MO438" s="395"/>
      <c r="MP438" s="395"/>
      <c r="MQ438" s="395"/>
      <c r="MR438" s="395"/>
      <c r="MS438" s="395"/>
      <c r="MT438" s="395"/>
      <c r="MU438" s="395"/>
      <c r="MV438" s="395"/>
      <c r="MW438" s="395"/>
      <c r="MX438" s="395"/>
      <c r="MY438" s="395"/>
      <c r="MZ438" s="395"/>
      <c r="NA438" s="395"/>
      <c r="NB438" s="395"/>
      <c r="NC438" s="395"/>
      <c r="ND438" s="395"/>
      <c r="NE438" s="395"/>
      <c r="NF438" s="395"/>
      <c r="NG438" s="489"/>
      <c r="NH438" s="475">
        <v>3.2905663709861974</v>
      </c>
      <c r="NI438" s="475">
        <v>6.3415795101645998</v>
      </c>
      <c r="NJ438" s="475">
        <v>1.5516053092985349</v>
      </c>
      <c r="NK438" s="475">
        <v>954.78094427403767</v>
      </c>
      <c r="NL438" s="475">
        <v>4.4022851325031338</v>
      </c>
      <c r="NM438" s="475">
        <v>0.169678</v>
      </c>
      <c r="NN438" s="475">
        <v>0.48782300000000006</v>
      </c>
      <c r="NO438" s="475">
        <v>4.9489000000000005E-2</v>
      </c>
      <c r="NP438" s="475">
        <v>2.695362747693501E-2</v>
      </c>
      <c r="NQ438" s="475">
        <v>0.4176148000785348</v>
      </c>
      <c r="NR438" s="475">
        <v>0.57669615720009948</v>
      </c>
      <c r="NS438" s="475">
        <v>0</v>
      </c>
      <c r="NT438" s="475">
        <v>1.4747107475530232</v>
      </c>
      <c r="NU438" s="475">
        <v>6.7324347996419237E-3</v>
      </c>
      <c r="NV438" s="475">
        <v>0</v>
      </c>
      <c r="NW438" s="475">
        <v>0.32547626071795871</v>
      </c>
      <c r="NX438" s="475">
        <v>0</v>
      </c>
      <c r="NY438" s="475">
        <v>0</v>
      </c>
      <c r="NZ438" s="475">
        <v>0.87479977720000601</v>
      </c>
      <c r="OA438" s="475">
        <v>2.0339494949490316E-2</v>
      </c>
      <c r="OB438" s="475">
        <v>0.25</v>
      </c>
      <c r="OC438" s="475">
        <v>0.93084469581412133</v>
      </c>
      <c r="OD438" s="475">
        <v>7.6989787909730382E-13</v>
      </c>
      <c r="OE438" s="475">
        <v>6.2016690524457065E-12</v>
      </c>
      <c r="OF438" s="475">
        <v>0.11999999880790704</v>
      </c>
      <c r="OG438" s="475">
        <v>7.329552471637725E-2</v>
      </c>
      <c r="OH438" s="475">
        <v>0.30688560555285649</v>
      </c>
      <c r="OI438" s="475">
        <v>0.12</v>
      </c>
      <c r="OJ438" s="475">
        <v>4.5097000000000005E-2</v>
      </c>
      <c r="OK438" s="475">
        <v>5.9675925000000005E-2</v>
      </c>
      <c r="OL438" s="475">
        <v>0.83421733578601298</v>
      </c>
      <c r="OM438" s="475" t="s">
        <v>1395</v>
      </c>
      <c r="ON438" s="475">
        <v>1</v>
      </c>
      <c r="OO438" s="475">
        <v>427</v>
      </c>
      <c r="OP438" s="490"/>
      <c r="OQ438" s="491" t="s">
        <v>1395</v>
      </c>
      <c r="OR438" s="478" t="s">
        <v>1395</v>
      </c>
      <c r="OS438" s="479">
        <v>916250.00000000012</v>
      </c>
      <c r="OT438" s="479">
        <v>2031</v>
      </c>
      <c r="OU438" s="479" t="s">
        <v>1395</v>
      </c>
      <c r="OV438" s="479" t="s">
        <v>1395</v>
      </c>
      <c r="OW438" s="479">
        <v>0</v>
      </c>
      <c r="OX438" s="479">
        <v>1</v>
      </c>
      <c r="OY438" s="480">
        <v>1</v>
      </c>
      <c r="OZ438" s="480">
        <v>0.82080415955833841</v>
      </c>
      <c r="PA438" s="481"/>
      <c r="PB438" s="482">
        <v>3.2905663709861974</v>
      </c>
      <c r="PC438" s="483"/>
      <c r="PD438" s="478">
        <v>67.825081136145641</v>
      </c>
      <c r="PE438" s="479">
        <v>5.9495708095114986E-10</v>
      </c>
      <c r="PF438" s="479">
        <v>89.300579949848768</v>
      </c>
      <c r="PG438" s="480">
        <v>3.2905663709861974</v>
      </c>
      <c r="PH438" s="483"/>
      <c r="PI438" s="478">
        <v>3.2905663709861974</v>
      </c>
      <c r="PJ438" s="479">
        <v>218265</v>
      </c>
      <c r="PK438" s="479">
        <v>115</v>
      </c>
      <c r="PL438" s="479">
        <v>-0.29654547371842099</v>
      </c>
      <c r="PM438" s="484">
        <v>36</v>
      </c>
      <c r="PN438" s="479">
        <v>1800</v>
      </c>
      <c r="PO438" s="485">
        <v>2028</v>
      </c>
      <c r="PP438" s="479">
        <v>33</v>
      </c>
      <c r="PQ438" s="479">
        <v>1</v>
      </c>
      <c r="PR438" s="486" t="s">
        <v>2479</v>
      </c>
      <c r="PS438" s="486" t="s">
        <v>1657</v>
      </c>
      <c r="PT438" s="479">
        <v>1</v>
      </c>
      <c r="PU438" s="487" t="s">
        <v>2478</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row>
    <row r="439" spans="1:457" x14ac:dyDescent="0.35">
      <c r="A439" s="459" t="s">
        <v>2480</v>
      </c>
      <c r="B439" s="460">
        <v>2.9940208972677764</v>
      </c>
      <c r="C439" s="488">
        <f>NPV(About!A$94,'H2 Data'!AE$2:BH$2)/30*AB439+B439</f>
        <v>2.9940208972677764</v>
      </c>
      <c r="D439" s="462" t="s">
        <v>1592</v>
      </c>
      <c r="E439" s="463" t="s">
        <v>2480</v>
      </c>
      <c r="F439" s="463" t="s">
        <v>1391</v>
      </c>
      <c r="G439" s="463" t="s">
        <v>1392</v>
      </c>
      <c r="H439" s="463" t="s">
        <v>2406</v>
      </c>
      <c r="I439" s="463" t="s">
        <v>2465</v>
      </c>
      <c r="J439" s="464">
        <v>2032</v>
      </c>
      <c r="K439" s="465">
        <v>130</v>
      </c>
      <c r="L439" s="466">
        <v>0.22</v>
      </c>
      <c r="M439" s="466">
        <v>2.3300000000000001E-2</v>
      </c>
      <c r="N439" s="466">
        <v>0.25</v>
      </c>
      <c r="O439" s="471">
        <v>0.12</v>
      </c>
      <c r="P439" s="465">
        <v>1</v>
      </c>
      <c r="Q439" s="465">
        <v>2</v>
      </c>
      <c r="R439" s="465">
        <v>30</v>
      </c>
      <c r="S439" s="467" t="s">
        <v>1395</v>
      </c>
      <c r="T439" s="468">
        <v>43476</v>
      </c>
      <c r="U439" s="468">
        <v>428550</v>
      </c>
      <c r="V439" s="468">
        <v>149061</v>
      </c>
      <c r="W439" s="468">
        <v>12422</v>
      </c>
      <c r="X439" s="465">
        <v>0</v>
      </c>
      <c r="Y439" s="469" t="s">
        <v>2466</v>
      </c>
      <c r="Z439" s="470">
        <v>20.96</v>
      </c>
      <c r="AA439" s="469" t="s">
        <v>1397</v>
      </c>
      <c r="AB439" s="465">
        <v>0</v>
      </c>
      <c r="AC439" s="466">
        <v>0</v>
      </c>
      <c r="AD439" s="466">
        <v>0.7</v>
      </c>
      <c r="AE439" s="466">
        <v>0.7</v>
      </c>
      <c r="AF439" s="467" t="s">
        <v>1398</v>
      </c>
      <c r="AG439" s="465">
        <v>449.49669999999998</v>
      </c>
      <c r="AH439" s="465">
        <v>449.49669999999998</v>
      </c>
      <c r="AI439" s="465">
        <v>449.49669999999998</v>
      </c>
      <c r="AJ439" s="465">
        <v>30</v>
      </c>
      <c r="AK439" s="469" t="s">
        <v>1399</v>
      </c>
      <c r="AL439" s="466">
        <v>0.91</v>
      </c>
      <c r="AM439" s="466">
        <v>0.01</v>
      </c>
      <c r="AN439" s="469" t="s">
        <v>1400</v>
      </c>
      <c r="AO439" s="466"/>
      <c r="AP439" s="466"/>
      <c r="AQ439" s="466"/>
      <c r="AR439" s="466"/>
      <c r="AS439" s="466"/>
      <c r="AT439" s="466"/>
      <c r="AU439" s="466"/>
      <c r="AV439" s="466"/>
      <c r="AW439" s="466"/>
      <c r="AX439" s="466"/>
      <c r="AY439" s="466"/>
      <c r="AZ439" s="466"/>
      <c r="BA439" s="466"/>
      <c r="BB439" s="466"/>
      <c r="BC439" s="466"/>
      <c r="BD439" s="466"/>
      <c r="BE439" s="466"/>
      <c r="BF439" s="466"/>
      <c r="BG439" s="466"/>
      <c r="BH439" s="466"/>
      <c r="BI439" s="466"/>
      <c r="BJ439" s="466"/>
      <c r="BK439" s="466"/>
      <c r="BL439" s="466"/>
      <c r="BM439" s="466"/>
      <c r="BN439" s="466"/>
      <c r="BO439" s="466"/>
      <c r="BP439" s="466"/>
      <c r="BQ439" s="466"/>
      <c r="BR439" s="466"/>
      <c r="BS439" s="466"/>
      <c r="BT439" s="466"/>
      <c r="BU439" s="466"/>
      <c r="BV439" s="466"/>
      <c r="BW439" s="466"/>
      <c r="BX439" s="466"/>
      <c r="BY439" s="466"/>
      <c r="BZ439" s="466"/>
      <c r="CA439" s="466"/>
      <c r="CB439" s="466"/>
      <c r="CC439" s="466"/>
      <c r="CD439" s="466"/>
      <c r="CE439" s="466"/>
      <c r="CF439" s="466"/>
      <c r="CG439" s="466"/>
      <c r="CH439" s="466"/>
      <c r="CI439" s="466"/>
      <c r="CJ439" s="466"/>
      <c r="CK439" s="466"/>
      <c r="CL439" s="466"/>
      <c r="CM439" s="466"/>
      <c r="CN439" s="466"/>
      <c r="CO439" s="466"/>
      <c r="CP439" s="466"/>
      <c r="CQ439" s="466"/>
      <c r="CR439" s="466"/>
      <c r="CS439" s="466"/>
      <c r="CT439" s="466"/>
      <c r="CU439" s="466"/>
      <c r="CV439" s="466"/>
      <c r="CW439" s="466"/>
      <c r="CX439" s="466"/>
      <c r="CY439" s="466"/>
      <c r="CZ439" s="466"/>
      <c r="DA439" s="466"/>
      <c r="DB439" s="466"/>
      <c r="DC439" s="466"/>
      <c r="DD439" s="466"/>
      <c r="DE439" s="466"/>
      <c r="DF439" s="466"/>
      <c r="DG439" s="466"/>
      <c r="DH439" s="466"/>
      <c r="DI439" s="466"/>
      <c r="DJ439" s="466"/>
      <c r="DK439" s="466"/>
      <c r="DL439" s="466"/>
      <c r="DM439" s="466"/>
      <c r="DN439" s="466"/>
      <c r="DO439" s="466"/>
      <c r="DP439" s="466"/>
      <c r="DQ439" s="466"/>
      <c r="DR439" s="466"/>
      <c r="DS439" s="466"/>
      <c r="DT439" s="466"/>
      <c r="DU439" s="466"/>
      <c r="DV439" s="466"/>
      <c r="DW439" s="471"/>
      <c r="DX439" s="466"/>
      <c r="DY439" s="466"/>
      <c r="DZ439" s="466"/>
      <c r="EA439" s="466"/>
      <c r="EB439" s="466"/>
      <c r="EC439" s="466"/>
      <c r="ED439" s="466"/>
      <c r="EE439" s="466"/>
      <c r="EF439" s="466"/>
      <c r="EG439" s="466"/>
      <c r="EH439" s="466"/>
      <c r="EI439" s="466"/>
      <c r="EJ439" s="466"/>
      <c r="EK439" s="465"/>
      <c r="EL439" s="465"/>
      <c r="EM439" s="465"/>
      <c r="EN439" s="465"/>
      <c r="EO439" s="466"/>
      <c r="EP439" s="466"/>
      <c r="EQ439" s="466"/>
      <c r="ER439" s="465"/>
      <c r="ES439" s="465"/>
      <c r="ET439" s="465"/>
      <c r="EU439" s="465"/>
      <c r="EV439" s="465"/>
      <c r="EW439" s="467"/>
      <c r="EX439" s="467" t="s">
        <v>1401</v>
      </c>
      <c r="EY439" s="467">
        <v>0</v>
      </c>
      <c r="EZ439" s="467">
        <v>0</v>
      </c>
      <c r="FA439" s="467">
        <v>0</v>
      </c>
      <c r="FB439" s="469" t="s">
        <v>1402</v>
      </c>
      <c r="FC439" s="467">
        <v>100</v>
      </c>
      <c r="FD439" s="469" t="s">
        <v>2408</v>
      </c>
      <c r="FE439" s="467">
        <v>0</v>
      </c>
      <c r="FF439" s="469" t="s">
        <v>1404</v>
      </c>
      <c r="FG439" s="467">
        <v>0</v>
      </c>
      <c r="FH439" s="469" t="s">
        <v>1405</v>
      </c>
      <c r="FI439" s="467">
        <v>0</v>
      </c>
      <c r="FJ439" s="469" t="s">
        <v>1405</v>
      </c>
      <c r="FK439" s="467">
        <v>0</v>
      </c>
      <c r="FL439" s="472">
        <v>1</v>
      </c>
      <c r="FM439" s="473">
        <v>0</v>
      </c>
      <c r="FN439" s="473">
        <v>0</v>
      </c>
      <c r="FO439" s="473">
        <v>0</v>
      </c>
      <c r="FP439" s="473">
        <v>0</v>
      </c>
      <c r="FQ439" s="473">
        <v>0</v>
      </c>
      <c r="FR439" s="473">
        <v>0</v>
      </c>
      <c r="FS439" s="473">
        <v>0</v>
      </c>
      <c r="FT439" s="473">
        <v>0</v>
      </c>
      <c r="FU439" s="473">
        <v>0</v>
      </c>
      <c r="FV439" s="473">
        <v>100224</v>
      </c>
      <c r="FW439" s="473">
        <v>0</v>
      </c>
      <c r="FX439" s="473">
        <v>0</v>
      </c>
      <c r="FY439" s="473">
        <v>0</v>
      </c>
      <c r="FZ439" s="473">
        <v>0</v>
      </c>
      <c r="GA439" s="473">
        <v>0</v>
      </c>
      <c r="GB439" s="473">
        <v>0</v>
      </c>
      <c r="GC439" s="473">
        <v>0</v>
      </c>
      <c r="GD439" s="473">
        <v>0</v>
      </c>
      <c r="GE439" s="473">
        <v>0</v>
      </c>
      <c r="GF439" s="473">
        <v>94094</v>
      </c>
      <c r="GG439" s="473">
        <v>0</v>
      </c>
      <c r="GH439" s="473">
        <v>0</v>
      </c>
      <c r="GI439" s="473">
        <v>0</v>
      </c>
      <c r="GJ439" s="473">
        <v>0</v>
      </c>
      <c r="GK439" s="473">
        <v>0</v>
      </c>
      <c r="GL439" s="473">
        <v>0</v>
      </c>
      <c r="GM439" s="473">
        <v>0</v>
      </c>
      <c r="GN439" s="473">
        <v>0</v>
      </c>
      <c r="GO439" s="473">
        <v>0</v>
      </c>
      <c r="GP439" s="473">
        <v>0</v>
      </c>
      <c r="GQ439" s="473">
        <v>0</v>
      </c>
      <c r="GR439" s="473">
        <v>0</v>
      </c>
      <c r="GS439" s="473">
        <v>0</v>
      </c>
      <c r="GT439" s="473">
        <v>0</v>
      </c>
      <c r="GU439" s="473">
        <v>0</v>
      </c>
      <c r="GV439" s="473">
        <v>0</v>
      </c>
      <c r="GW439" s="473">
        <v>0</v>
      </c>
      <c r="GX439" s="473">
        <v>0</v>
      </c>
      <c r="GY439" s="473">
        <v>0</v>
      </c>
      <c r="GZ439" s="473">
        <v>0</v>
      </c>
      <c r="HA439" s="473">
        <v>0</v>
      </c>
      <c r="HB439" s="473">
        <v>0</v>
      </c>
      <c r="HC439" s="473">
        <v>0</v>
      </c>
      <c r="HD439" s="473">
        <v>0</v>
      </c>
      <c r="HE439" s="473">
        <v>0</v>
      </c>
      <c r="HF439" s="473">
        <v>0</v>
      </c>
      <c r="HG439" s="473">
        <v>0</v>
      </c>
      <c r="HH439" s="473">
        <v>0</v>
      </c>
      <c r="HI439" s="473">
        <v>0</v>
      </c>
      <c r="HJ439" s="473">
        <v>0</v>
      </c>
      <c r="HK439" s="473">
        <v>0</v>
      </c>
      <c r="HL439" s="473">
        <v>0</v>
      </c>
      <c r="HM439" s="473">
        <v>0</v>
      </c>
      <c r="HN439" s="473">
        <v>0</v>
      </c>
      <c r="HO439" s="473">
        <v>0</v>
      </c>
      <c r="HP439" s="473">
        <v>0</v>
      </c>
      <c r="HQ439" s="473">
        <v>0</v>
      </c>
      <c r="HR439" s="473">
        <v>0</v>
      </c>
      <c r="HS439" s="473">
        <v>0</v>
      </c>
      <c r="HT439" s="473">
        <v>0</v>
      </c>
      <c r="HU439" s="473">
        <v>0</v>
      </c>
      <c r="HV439" s="473">
        <v>0</v>
      </c>
      <c r="HW439" s="473">
        <v>0</v>
      </c>
      <c r="HX439" s="473">
        <v>0</v>
      </c>
      <c r="HY439" s="473">
        <v>0</v>
      </c>
      <c r="HZ439" s="473">
        <v>0</v>
      </c>
      <c r="IA439" s="473">
        <v>0</v>
      </c>
      <c r="IB439" s="473">
        <v>0</v>
      </c>
      <c r="IC439" s="473">
        <v>0</v>
      </c>
      <c r="ID439" s="473">
        <v>0</v>
      </c>
      <c r="IE439" s="473">
        <v>0</v>
      </c>
      <c r="IF439" s="473">
        <v>0</v>
      </c>
      <c r="IG439" s="473">
        <v>0</v>
      </c>
      <c r="IH439" s="473">
        <v>0</v>
      </c>
      <c r="II439" s="473">
        <v>0</v>
      </c>
      <c r="IJ439" s="473">
        <v>0</v>
      </c>
      <c r="IK439" s="473">
        <v>0</v>
      </c>
      <c r="IL439" s="473">
        <v>0</v>
      </c>
      <c r="IM439" s="473">
        <v>0</v>
      </c>
      <c r="IN439" s="473">
        <v>0</v>
      </c>
      <c r="IO439" s="473">
        <v>0</v>
      </c>
      <c r="IP439" s="473">
        <v>0</v>
      </c>
      <c r="IQ439" s="473">
        <v>0</v>
      </c>
      <c r="IR439" s="473">
        <v>0</v>
      </c>
      <c r="IS439" s="473">
        <v>0</v>
      </c>
      <c r="IT439" s="473">
        <v>0</v>
      </c>
      <c r="IU439" s="473">
        <v>0</v>
      </c>
      <c r="IV439" s="473">
        <v>0</v>
      </c>
      <c r="IW439" s="473">
        <v>0</v>
      </c>
      <c r="IX439" s="473">
        <v>0</v>
      </c>
      <c r="IY439" s="473">
        <v>0</v>
      </c>
      <c r="IZ439" s="473">
        <v>0</v>
      </c>
      <c r="JA439" s="473">
        <v>0</v>
      </c>
      <c r="JB439" s="473">
        <v>0</v>
      </c>
      <c r="JC439" s="473">
        <v>0</v>
      </c>
      <c r="JD439" s="473">
        <v>0</v>
      </c>
      <c r="JE439" s="473">
        <v>0</v>
      </c>
      <c r="JF439" s="473">
        <v>0</v>
      </c>
      <c r="JG439" s="473">
        <v>0</v>
      </c>
      <c r="JH439" s="473">
        <v>0</v>
      </c>
      <c r="JI439" s="467" t="s">
        <v>1406</v>
      </c>
      <c r="JJ439" s="467" t="s">
        <v>1406</v>
      </c>
      <c r="JK439" s="395"/>
      <c r="JL439" s="395"/>
      <c r="JM439" s="395"/>
      <c r="JN439" s="395"/>
      <c r="JO439" s="395"/>
      <c r="JP439" s="395"/>
      <c r="JQ439" s="395"/>
      <c r="JR439" s="395"/>
      <c r="JS439" s="395"/>
      <c r="JT439" s="395"/>
      <c r="JU439" s="395"/>
      <c r="JV439" s="395"/>
      <c r="JW439" s="395"/>
      <c r="JX439" s="395"/>
      <c r="JY439" s="395"/>
      <c r="JZ439" s="395"/>
      <c r="KA439" s="395"/>
      <c r="KB439" s="395"/>
      <c r="KC439" s="395"/>
      <c r="KD439" s="395"/>
      <c r="KE439" s="395"/>
      <c r="KF439" s="395"/>
      <c r="KG439" s="395"/>
      <c r="KH439" s="395"/>
      <c r="KI439" s="395"/>
      <c r="KJ439" s="395"/>
      <c r="KK439" s="395"/>
      <c r="KL439" s="395"/>
      <c r="KM439" s="395"/>
      <c r="KN439" s="395"/>
      <c r="KO439" s="395"/>
      <c r="KP439" s="395"/>
      <c r="KQ439" s="395"/>
      <c r="KR439" s="395"/>
      <c r="KS439" s="395"/>
      <c r="KT439" s="395"/>
      <c r="KU439" s="395"/>
      <c r="KV439" s="395"/>
      <c r="KW439" s="395"/>
      <c r="KX439" s="395"/>
      <c r="KY439" s="395"/>
      <c r="KZ439" s="395"/>
      <c r="LA439" s="395"/>
      <c r="LB439" s="395"/>
      <c r="LC439" s="395"/>
      <c r="LD439" s="395"/>
      <c r="LE439" s="395"/>
      <c r="LF439" s="395"/>
      <c r="LG439" s="395"/>
      <c r="LH439" s="395"/>
      <c r="LI439" s="395"/>
      <c r="LJ439" s="395"/>
      <c r="LK439" s="395"/>
      <c r="LL439" s="395"/>
      <c r="LM439" s="395"/>
      <c r="LN439" s="395"/>
      <c r="LO439" s="395"/>
      <c r="LP439" s="395"/>
      <c r="LQ439" s="395"/>
      <c r="LR439" s="395"/>
      <c r="LS439" s="395"/>
      <c r="LT439" s="395"/>
      <c r="LU439" s="395"/>
      <c r="LV439" s="395"/>
      <c r="LW439" s="395"/>
      <c r="LX439" s="395"/>
      <c r="LY439" s="395"/>
      <c r="LZ439" s="395"/>
      <c r="MA439" s="395"/>
      <c r="MB439" s="395"/>
      <c r="MC439" s="395"/>
      <c r="MD439" s="395"/>
      <c r="ME439" s="395"/>
      <c r="MF439" s="395"/>
      <c r="MG439" s="395"/>
      <c r="MH439" s="395"/>
      <c r="MI439" s="395"/>
      <c r="MJ439" s="395"/>
      <c r="MK439" s="395"/>
      <c r="ML439" s="395"/>
      <c r="MM439" s="395"/>
      <c r="MN439" s="395"/>
      <c r="MO439" s="395"/>
      <c r="MP439" s="395"/>
      <c r="MQ439" s="395"/>
      <c r="MR439" s="395"/>
      <c r="MS439" s="395"/>
      <c r="MT439" s="395"/>
      <c r="MU439" s="395"/>
      <c r="MV439" s="395"/>
      <c r="MW439" s="395"/>
      <c r="MX439" s="395"/>
      <c r="MY439" s="395"/>
      <c r="MZ439" s="395"/>
      <c r="NA439" s="395"/>
      <c r="NB439" s="395"/>
      <c r="NC439" s="395"/>
      <c r="ND439" s="395"/>
      <c r="NE439" s="395"/>
      <c r="NF439" s="395"/>
      <c r="NG439" s="489"/>
      <c r="NH439" s="475">
        <v>2.9940208972677764</v>
      </c>
      <c r="NI439" s="475">
        <v>5.7700770732144591</v>
      </c>
      <c r="NJ439" s="475">
        <v>1.5293660924027925</v>
      </c>
      <c r="NK439" s="475">
        <v>957.52897114510426</v>
      </c>
      <c r="NL439" s="475">
        <v>4.0333135025166191</v>
      </c>
      <c r="NM439" s="475">
        <v>0.149061</v>
      </c>
      <c r="NN439" s="475">
        <v>0.42854999999999999</v>
      </c>
      <c r="NO439" s="475">
        <v>4.3476000000000001E-2</v>
      </c>
      <c r="NP439" s="475">
        <v>2.3600490921784161E-2</v>
      </c>
      <c r="NQ439" s="475">
        <v>0.36548430270327442</v>
      </c>
      <c r="NR439" s="475">
        <v>0.50663041186096269</v>
      </c>
      <c r="NS439" s="475">
        <v>0</v>
      </c>
      <c r="NT439" s="475">
        <v>1.4575232988556366</v>
      </c>
      <c r="NU439" s="475">
        <v>6.8890421070180218E-3</v>
      </c>
      <c r="NV439" s="475">
        <v>0</v>
      </c>
      <c r="NW439" s="475">
        <v>0.28701399924743221</v>
      </c>
      <c r="NX439" s="475">
        <v>0</v>
      </c>
      <c r="NY439" s="475">
        <v>0</v>
      </c>
      <c r="NZ439" s="475">
        <v>0.77191766589872834</v>
      </c>
      <c r="OA439" s="475">
        <v>2.0339494949487173E-2</v>
      </c>
      <c r="OB439" s="475">
        <v>0.25</v>
      </c>
      <c r="OC439" s="475">
        <v>0.81929762672930262</v>
      </c>
      <c r="OD439" s="475">
        <v>6.9558827132552749E-13</v>
      </c>
      <c r="OE439" s="475">
        <v>5.6030914912788447E-12</v>
      </c>
      <c r="OF439" s="475">
        <v>0.11999999880790704</v>
      </c>
      <c r="OG439" s="475">
        <v>7.3340824246406575E-2</v>
      </c>
      <c r="OH439" s="475">
        <v>0.31061509645319324</v>
      </c>
      <c r="OI439" s="475">
        <v>0.12</v>
      </c>
      <c r="OJ439" s="475">
        <v>4.494966999999999E-2</v>
      </c>
      <c r="OK439" s="475">
        <v>5.9598576749999993E-2</v>
      </c>
      <c r="OL439" s="475">
        <v>0.8175468639883785</v>
      </c>
      <c r="OM439" s="475" t="s">
        <v>1395</v>
      </c>
      <c r="ON439" s="475">
        <v>1</v>
      </c>
      <c r="OO439" s="475">
        <v>428</v>
      </c>
      <c r="OP439" s="490"/>
      <c r="OQ439" s="491" t="s">
        <v>1395</v>
      </c>
      <c r="OR439" s="478" t="s">
        <v>1395</v>
      </c>
      <c r="OS439" s="479">
        <v>827827</v>
      </c>
      <c r="OT439" s="479">
        <v>2032</v>
      </c>
      <c r="OU439" s="479" t="s">
        <v>1395</v>
      </c>
      <c r="OV439" s="479" t="s">
        <v>1395</v>
      </c>
      <c r="OW439" s="479">
        <v>0</v>
      </c>
      <c r="OX439" s="479">
        <v>1</v>
      </c>
      <c r="OY439" s="480">
        <v>1</v>
      </c>
      <c r="OZ439" s="480">
        <v>0.80444570646032543</v>
      </c>
      <c r="PA439" s="481"/>
      <c r="PB439" s="482">
        <v>2.9940208972677764</v>
      </c>
      <c r="PC439" s="483"/>
      <c r="PD439" s="478">
        <v>66.009804784813497</v>
      </c>
      <c r="PE439" s="479">
        <v>5.9550268405354824E-10</v>
      </c>
      <c r="PF439" s="479">
        <v>87.075846702736115</v>
      </c>
      <c r="PG439" s="480">
        <v>2.9940208972677764</v>
      </c>
      <c r="PH439" s="483"/>
      <c r="PI439" s="478">
        <v>2.9940208972677764</v>
      </c>
      <c r="PJ439" s="479">
        <v>218395</v>
      </c>
      <c r="PK439" s="479">
        <v>130</v>
      </c>
      <c r="PL439" s="479">
        <v>-0.2681451538406141</v>
      </c>
      <c r="PM439" s="484">
        <v>36</v>
      </c>
      <c r="PN439" s="479">
        <v>1764</v>
      </c>
      <c r="PO439" s="485">
        <v>2029</v>
      </c>
      <c r="PP439" s="479">
        <v>33</v>
      </c>
      <c r="PQ439" s="479">
        <v>1</v>
      </c>
      <c r="PR439" s="486" t="s">
        <v>2481</v>
      </c>
      <c r="PS439" s="486" t="s">
        <v>1657</v>
      </c>
      <c r="PT439" s="479">
        <v>1</v>
      </c>
      <c r="PU439" s="487" t="s">
        <v>2480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row>
    <row r="440" spans="1:457" x14ac:dyDescent="0.35">
      <c r="A440" s="459" t="s">
        <v>2482</v>
      </c>
      <c r="B440" s="460">
        <v>2.7258757434271623</v>
      </c>
      <c r="C440" s="488">
        <f>NPV(About!A$94,'H2 Data'!AE$2:BH$2)/30*AB440+B440</f>
        <v>2.7258757434271623</v>
      </c>
      <c r="D440" s="462" t="s">
        <v>1592</v>
      </c>
      <c r="E440" s="463" t="s">
        <v>2482</v>
      </c>
      <c r="F440" s="463" t="s">
        <v>1391</v>
      </c>
      <c r="G440" s="463" t="s">
        <v>1392</v>
      </c>
      <c r="H440" s="463" t="s">
        <v>2406</v>
      </c>
      <c r="I440" s="463" t="s">
        <v>2465</v>
      </c>
      <c r="J440" s="464">
        <v>2033</v>
      </c>
      <c r="K440" s="465">
        <v>145</v>
      </c>
      <c r="L440" s="466">
        <v>0.22</v>
      </c>
      <c r="M440" s="466">
        <v>2.3300000000000001E-2</v>
      </c>
      <c r="N440" s="466">
        <v>0.25</v>
      </c>
      <c r="O440" s="471">
        <v>0.12</v>
      </c>
      <c r="P440" s="465">
        <v>1</v>
      </c>
      <c r="Q440" s="465">
        <v>2</v>
      </c>
      <c r="R440" s="465">
        <v>30</v>
      </c>
      <c r="S440" s="467" t="s">
        <v>1395</v>
      </c>
      <c r="T440" s="468">
        <v>38024.999999999993</v>
      </c>
      <c r="U440" s="468">
        <v>374819.99999999994</v>
      </c>
      <c r="V440" s="468">
        <v>130371.99999999999</v>
      </c>
      <c r="W440" s="468">
        <v>10863.999999999998</v>
      </c>
      <c r="X440" s="465">
        <v>0</v>
      </c>
      <c r="Y440" s="469" t="s">
        <v>2466</v>
      </c>
      <c r="Z440" s="470">
        <v>21.03</v>
      </c>
      <c r="AA440" s="469" t="s">
        <v>1397</v>
      </c>
      <c r="AB440" s="465">
        <v>0</v>
      </c>
      <c r="AC440" s="466">
        <v>0</v>
      </c>
      <c r="AD440" s="466">
        <v>0.7</v>
      </c>
      <c r="AE440" s="466">
        <v>0.7</v>
      </c>
      <c r="AF440" s="467" t="s">
        <v>1398</v>
      </c>
      <c r="AG440" s="465">
        <v>448.21</v>
      </c>
      <c r="AH440" s="465">
        <v>448.21</v>
      </c>
      <c r="AI440" s="465">
        <v>448.21</v>
      </c>
      <c r="AJ440" s="465">
        <v>30</v>
      </c>
      <c r="AK440" s="469" t="s">
        <v>1399</v>
      </c>
      <c r="AL440" s="466">
        <v>0.91</v>
      </c>
      <c r="AM440" s="466">
        <v>0.01</v>
      </c>
      <c r="AN440" s="469" t="s">
        <v>1400</v>
      </c>
      <c r="AO440" s="466"/>
      <c r="AP440" s="466"/>
      <c r="AQ440" s="466"/>
      <c r="AR440" s="466"/>
      <c r="AS440" s="466"/>
      <c r="AT440" s="466"/>
      <c r="AU440" s="466"/>
      <c r="AV440" s="466"/>
      <c r="AW440" s="466"/>
      <c r="AX440" s="466"/>
      <c r="AY440" s="466"/>
      <c r="AZ440" s="466"/>
      <c r="BA440" s="466"/>
      <c r="BB440" s="466"/>
      <c r="BC440" s="466"/>
      <c r="BD440" s="466"/>
      <c r="BE440" s="466"/>
      <c r="BF440" s="466"/>
      <c r="BG440" s="466"/>
      <c r="BH440" s="466"/>
      <c r="BI440" s="466"/>
      <c r="BJ440" s="466"/>
      <c r="BK440" s="466"/>
      <c r="BL440" s="466"/>
      <c r="BM440" s="466"/>
      <c r="BN440" s="466"/>
      <c r="BO440" s="466"/>
      <c r="BP440" s="466"/>
      <c r="BQ440" s="466"/>
      <c r="BR440" s="466"/>
      <c r="BS440" s="466"/>
      <c r="BT440" s="466"/>
      <c r="BU440" s="466"/>
      <c r="BV440" s="466"/>
      <c r="BW440" s="466"/>
      <c r="BX440" s="466"/>
      <c r="BY440" s="466"/>
      <c r="BZ440" s="466"/>
      <c r="CA440" s="466"/>
      <c r="CB440" s="466"/>
      <c r="CC440" s="466"/>
      <c r="CD440" s="466"/>
      <c r="CE440" s="466"/>
      <c r="CF440" s="466"/>
      <c r="CG440" s="466"/>
      <c r="CH440" s="466"/>
      <c r="CI440" s="466"/>
      <c r="CJ440" s="466"/>
      <c r="CK440" s="466"/>
      <c r="CL440" s="466"/>
      <c r="CM440" s="466"/>
      <c r="CN440" s="466"/>
      <c r="CO440" s="466"/>
      <c r="CP440" s="466"/>
      <c r="CQ440" s="466"/>
      <c r="CR440" s="466"/>
      <c r="CS440" s="466"/>
      <c r="CT440" s="466"/>
      <c r="CU440" s="466"/>
      <c r="CV440" s="466"/>
      <c r="CW440" s="466"/>
      <c r="CX440" s="466"/>
      <c r="CY440" s="466"/>
      <c r="CZ440" s="466"/>
      <c r="DA440" s="466"/>
      <c r="DB440" s="466"/>
      <c r="DC440" s="466"/>
      <c r="DD440" s="466"/>
      <c r="DE440" s="466"/>
      <c r="DF440" s="466"/>
      <c r="DG440" s="466"/>
      <c r="DH440" s="466"/>
      <c r="DI440" s="466"/>
      <c r="DJ440" s="466"/>
      <c r="DK440" s="466"/>
      <c r="DL440" s="466"/>
      <c r="DM440" s="466"/>
      <c r="DN440" s="466"/>
      <c r="DO440" s="466"/>
      <c r="DP440" s="466"/>
      <c r="DQ440" s="466"/>
      <c r="DR440" s="466"/>
      <c r="DS440" s="466"/>
      <c r="DT440" s="466"/>
      <c r="DU440" s="466"/>
      <c r="DV440" s="466"/>
      <c r="DW440" s="471"/>
      <c r="DX440" s="466"/>
      <c r="DY440" s="466"/>
      <c r="DZ440" s="466"/>
      <c r="EA440" s="466"/>
      <c r="EB440" s="466"/>
      <c r="EC440" s="466"/>
      <c r="ED440" s="466"/>
      <c r="EE440" s="466"/>
      <c r="EF440" s="466"/>
      <c r="EG440" s="466"/>
      <c r="EH440" s="466"/>
      <c r="EI440" s="466"/>
      <c r="EJ440" s="466"/>
      <c r="EK440" s="465"/>
      <c r="EL440" s="465"/>
      <c r="EM440" s="465"/>
      <c r="EN440" s="465"/>
      <c r="EO440" s="466"/>
      <c r="EP440" s="466"/>
      <c r="EQ440" s="466"/>
      <c r="ER440" s="465"/>
      <c r="ES440" s="465"/>
      <c r="ET440" s="465"/>
      <c r="EU440" s="465"/>
      <c r="EV440" s="465"/>
      <c r="EW440" s="467"/>
      <c r="EX440" s="467" t="s">
        <v>1401</v>
      </c>
      <c r="EY440" s="467">
        <v>0</v>
      </c>
      <c r="EZ440" s="467">
        <v>0</v>
      </c>
      <c r="FA440" s="467">
        <v>0</v>
      </c>
      <c r="FB440" s="469" t="s">
        <v>1402</v>
      </c>
      <c r="FC440" s="467">
        <v>100</v>
      </c>
      <c r="FD440" s="469" t="s">
        <v>2408</v>
      </c>
      <c r="FE440" s="467">
        <v>0</v>
      </c>
      <c r="FF440" s="469" t="s">
        <v>1404</v>
      </c>
      <c r="FG440" s="467">
        <v>0</v>
      </c>
      <c r="FH440" s="469" t="s">
        <v>1405</v>
      </c>
      <c r="FI440" s="467">
        <v>0</v>
      </c>
      <c r="FJ440" s="469" t="s">
        <v>1405</v>
      </c>
      <c r="FK440" s="467">
        <v>0</v>
      </c>
      <c r="FL440" s="472">
        <v>1</v>
      </c>
      <c r="FM440" s="473">
        <v>0</v>
      </c>
      <c r="FN440" s="473">
        <v>0</v>
      </c>
      <c r="FO440" s="473">
        <v>0</v>
      </c>
      <c r="FP440" s="473">
        <v>0</v>
      </c>
      <c r="FQ440" s="473">
        <v>0</v>
      </c>
      <c r="FR440" s="473">
        <v>0</v>
      </c>
      <c r="FS440" s="473">
        <v>0</v>
      </c>
      <c r="FT440" s="473">
        <v>0</v>
      </c>
      <c r="FU440" s="473">
        <v>0</v>
      </c>
      <c r="FV440" s="473">
        <v>97967.999999999985</v>
      </c>
      <c r="FW440" s="473">
        <v>0</v>
      </c>
      <c r="FX440" s="473">
        <v>0</v>
      </c>
      <c r="FY440" s="473">
        <v>0</v>
      </c>
      <c r="FZ440" s="473">
        <v>0</v>
      </c>
      <c r="GA440" s="473">
        <v>0</v>
      </c>
      <c r="GB440" s="473">
        <v>0</v>
      </c>
      <c r="GC440" s="473">
        <v>0</v>
      </c>
      <c r="GD440" s="473">
        <v>0</v>
      </c>
      <c r="GE440" s="473">
        <v>0</v>
      </c>
      <c r="GF440" s="473">
        <v>96003.999999999985</v>
      </c>
      <c r="GG440" s="473">
        <v>0</v>
      </c>
      <c r="GH440" s="473">
        <v>0</v>
      </c>
      <c r="GI440" s="473">
        <v>0</v>
      </c>
      <c r="GJ440" s="473">
        <v>0</v>
      </c>
      <c r="GK440" s="473">
        <v>0</v>
      </c>
      <c r="GL440" s="473">
        <v>0</v>
      </c>
      <c r="GM440" s="473">
        <v>0</v>
      </c>
      <c r="GN440" s="473">
        <v>0</v>
      </c>
      <c r="GO440" s="473">
        <v>0</v>
      </c>
      <c r="GP440" s="473">
        <v>0</v>
      </c>
      <c r="GQ440" s="473">
        <v>0</v>
      </c>
      <c r="GR440" s="473">
        <v>0</v>
      </c>
      <c r="GS440" s="473">
        <v>0</v>
      </c>
      <c r="GT440" s="473">
        <v>0</v>
      </c>
      <c r="GU440" s="473">
        <v>0</v>
      </c>
      <c r="GV440" s="473">
        <v>0</v>
      </c>
      <c r="GW440" s="473">
        <v>0</v>
      </c>
      <c r="GX440" s="473">
        <v>0</v>
      </c>
      <c r="GY440" s="473">
        <v>0</v>
      </c>
      <c r="GZ440" s="473">
        <v>0</v>
      </c>
      <c r="HA440" s="473">
        <v>0</v>
      </c>
      <c r="HB440" s="473">
        <v>0</v>
      </c>
      <c r="HC440" s="473">
        <v>0</v>
      </c>
      <c r="HD440" s="473">
        <v>0</v>
      </c>
      <c r="HE440" s="473">
        <v>0</v>
      </c>
      <c r="HF440" s="473">
        <v>0</v>
      </c>
      <c r="HG440" s="473">
        <v>0</v>
      </c>
      <c r="HH440" s="473">
        <v>0</v>
      </c>
      <c r="HI440" s="473">
        <v>0</v>
      </c>
      <c r="HJ440" s="473">
        <v>0</v>
      </c>
      <c r="HK440" s="473">
        <v>0</v>
      </c>
      <c r="HL440" s="473">
        <v>0</v>
      </c>
      <c r="HM440" s="473">
        <v>0</v>
      </c>
      <c r="HN440" s="473">
        <v>0</v>
      </c>
      <c r="HO440" s="473">
        <v>0</v>
      </c>
      <c r="HP440" s="473">
        <v>0</v>
      </c>
      <c r="HQ440" s="473">
        <v>0</v>
      </c>
      <c r="HR440" s="473">
        <v>0</v>
      </c>
      <c r="HS440" s="473">
        <v>0</v>
      </c>
      <c r="HT440" s="473">
        <v>0</v>
      </c>
      <c r="HU440" s="473">
        <v>0</v>
      </c>
      <c r="HV440" s="473">
        <v>0</v>
      </c>
      <c r="HW440" s="473">
        <v>0</v>
      </c>
      <c r="HX440" s="473">
        <v>0</v>
      </c>
      <c r="HY440" s="473">
        <v>0</v>
      </c>
      <c r="HZ440" s="473">
        <v>0</v>
      </c>
      <c r="IA440" s="473">
        <v>0</v>
      </c>
      <c r="IB440" s="473">
        <v>0</v>
      </c>
      <c r="IC440" s="473">
        <v>0</v>
      </c>
      <c r="ID440" s="473">
        <v>0</v>
      </c>
      <c r="IE440" s="473">
        <v>0</v>
      </c>
      <c r="IF440" s="473">
        <v>0</v>
      </c>
      <c r="IG440" s="473">
        <v>0</v>
      </c>
      <c r="IH440" s="473">
        <v>0</v>
      </c>
      <c r="II440" s="473">
        <v>0</v>
      </c>
      <c r="IJ440" s="473">
        <v>0</v>
      </c>
      <c r="IK440" s="473">
        <v>0</v>
      </c>
      <c r="IL440" s="473">
        <v>0</v>
      </c>
      <c r="IM440" s="473">
        <v>0</v>
      </c>
      <c r="IN440" s="473">
        <v>0</v>
      </c>
      <c r="IO440" s="473">
        <v>0</v>
      </c>
      <c r="IP440" s="473">
        <v>0</v>
      </c>
      <c r="IQ440" s="473">
        <v>0</v>
      </c>
      <c r="IR440" s="473">
        <v>0</v>
      </c>
      <c r="IS440" s="473">
        <v>0</v>
      </c>
      <c r="IT440" s="473">
        <v>0</v>
      </c>
      <c r="IU440" s="473">
        <v>0</v>
      </c>
      <c r="IV440" s="473">
        <v>0</v>
      </c>
      <c r="IW440" s="473">
        <v>0</v>
      </c>
      <c r="IX440" s="473">
        <v>0</v>
      </c>
      <c r="IY440" s="473">
        <v>0</v>
      </c>
      <c r="IZ440" s="473">
        <v>0</v>
      </c>
      <c r="JA440" s="473">
        <v>0</v>
      </c>
      <c r="JB440" s="473">
        <v>0</v>
      </c>
      <c r="JC440" s="473">
        <v>0</v>
      </c>
      <c r="JD440" s="473">
        <v>0</v>
      </c>
      <c r="JE440" s="473">
        <v>0</v>
      </c>
      <c r="JF440" s="473">
        <v>0</v>
      </c>
      <c r="JG440" s="473">
        <v>0</v>
      </c>
      <c r="JH440" s="473">
        <v>0</v>
      </c>
      <c r="JI440" s="467" t="s">
        <v>1406</v>
      </c>
      <c r="JJ440" s="467" t="s">
        <v>1406</v>
      </c>
      <c r="JK440" s="395"/>
      <c r="JL440" s="395"/>
      <c r="JM440" s="395"/>
      <c r="JN440" s="395"/>
      <c r="JO440" s="395"/>
      <c r="JP440" s="395"/>
      <c r="JQ440" s="395"/>
      <c r="JR440" s="395"/>
      <c r="JS440" s="395"/>
      <c r="JT440" s="395"/>
      <c r="JU440" s="395"/>
      <c r="JV440" s="395"/>
      <c r="JW440" s="395"/>
      <c r="JX440" s="395"/>
      <c r="JY440" s="395"/>
      <c r="JZ440" s="395"/>
      <c r="KA440" s="395"/>
      <c r="KB440" s="395"/>
      <c r="KC440" s="395"/>
      <c r="KD440" s="395"/>
      <c r="KE440" s="395"/>
      <c r="KF440" s="395"/>
      <c r="KG440" s="395"/>
      <c r="KH440" s="395"/>
      <c r="KI440" s="395"/>
      <c r="KJ440" s="395"/>
      <c r="KK440" s="395"/>
      <c r="KL440" s="395"/>
      <c r="KM440" s="395"/>
      <c r="KN440" s="395"/>
      <c r="KO440" s="395"/>
      <c r="KP440" s="395"/>
      <c r="KQ440" s="395"/>
      <c r="KR440" s="395"/>
      <c r="KS440" s="395"/>
      <c r="KT440" s="395"/>
      <c r="KU440" s="395"/>
      <c r="KV440" s="395"/>
      <c r="KW440" s="395"/>
      <c r="KX440" s="395"/>
      <c r="KY440" s="395"/>
      <c r="KZ440" s="395"/>
      <c r="LA440" s="395"/>
      <c r="LB440" s="395"/>
      <c r="LC440" s="395"/>
      <c r="LD440" s="395"/>
      <c r="LE440" s="395"/>
      <c r="LF440" s="395"/>
      <c r="LG440" s="395"/>
      <c r="LH440" s="395"/>
      <c r="LI440" s="395"/>
      <c r="LJ440" s="395"/>
      <c r="LK440" s="395"/>
      <c r="LL440" s="395"/>
      <c r="LM440" s="395"/>
      <c r="LN440" s="395"/>
      <c r="LO440" s="395"/>
      <c r="LP440" s="395"/>
      <c r="LQ440" s="395"/>
      <c r="LR440" s="395"/>
      <c r="LS440" s="395"/>
      <c r="LT440" s="395"/>
      <c r="LU440" s="395"/>
      <c r="LV440" s="395"/>
      <c r="LW440" s="395"/>
      <c r="LX440" s="395"/>
      <c r="LY440" s="395"/>
      <c r="LZ440" s="395"/>
      <c r="MA440" s="395"/>
      <c r="MB440" s="395"/>
      <c r="MC440" s="395"/>
      <c r="MD440" s="395"/>
      <c r="ME440" s="395"/>
      <c r="MF440" s="395"/>
      <c r="MG440" s="395"/>
      <c r="MH440" s="395"/>
      <c r="MI440" s="395"/>
      <c r="MJ440" s="395"/>
      <c r="MK440" s="395"/>
      <c r="ML440" s="395"/>
      <c r="MM440" s="395"/>
      <c r="MN440" s="395"/>
      <c r="MO440" s="395"/>
      <c r="MP440" s="395"/>
      <c r="MQ440" s="395"/>
      <c r="MR440" s="395"/>
      <c r="MS440" s="395"/>
      <c r="MT440" s="395"/>
      <c r="MU440" s="395"/>
      <c r="MV440" s="395"/>
      <c r="MW440" s="395"/>
      <c r="MX440" s="395"/>
      <c r="MY440" s="395"/>
      <c r="MZ440" s="395"/>
      <c r="NA440" s="395"/>
      <c r="NB440" s="395"/>
      <c r="NC440" s="395"/>
      <c r="ND440" s="395"/>
      <c r="NE440" s="395"/>
      <c r="NF440" s="395"/>
      <c r="NG440" s="489"/>
      <c r="NH440" s="475">
        <v>2.7258757434271623</v>
      </c>
      <c r="NI440" s="475">
        <v>5.2533077327328277</v>
      </c>
      <c r="NJ440" s="475">
        <v>1.5090728117536933</v>
      </c>
      <c r="NK440" s="475">
        <v>960.63188358948173</v>
      </c>
      <c r="NL440" s="475">
        <v>3.7005055565747811</v>
      </c>
      <c r="NM440" s="475">
        <v>0.13037199999999996</v>
      </c>
      <c r="NN440" s="475">
        <v>0.37481999999999993</v>
      </c>
      <c r="NO440" s="475">
        <v>3.8024999999999989E-2</v>
      </c>
      <c r="NP440" s="475">
        <v>2.058186783801114E-2</v>
      </c>
      <c r="NQ440" s="475">
        <v>0.31860148872895072</v>
      </c>
      <c r="NR440" s="475">
        <v>0.44308555633372876</v>
      </c>
      <c r="NS440" s="475">
        <v>0</v>
      </c>
      <c r="NT440" s="475">
        <v>1.4426114163348274</v>
      </c>
      <c r="NU440" s="475">
        <v>7.0520412937984476E-3</v>
      </c>
      <c r="NV440" s="475">
        <v>0</v>
      </c>
      <c r="NW440" s="475">
        <v>0.25230566347086908</v>
      </c>
      <c r="NX440" s="475">
        <v>0</v>
      </c>
      <c r="NY440" s="475">
        <v>0</v>
      </c>
      <c r="NZ440" s="475">
        <v>0.67908615473658462</v>
      </c>
      <c r="OA440" s="475">
        <v>2.0340505050511788E-2</v>
      </c>
      <c r="OB440" s="475">
        <v>0.25</v>
      </c>
      <c r="OC440" s="475">
        <v>0.7182714627166098</v>
      </c>
      <c r="OD440" s="475">
        <v>6.5843245436933233E-13</v>
      </c>
      <c r="OE440" s="475">
        <v>5.303794550227718E-12</v>
      </c>
      <c r="OF440" s="475">
        <v>0.11999999880790704</v>
      </c>
      <c r="OG440" s="475">
        <v>7.343489825725559E-2</v>
      </c>
      <c r="OH440" s="475">
        <v>0.31518395747777694</v>
      </c>
      <c r="OI440" s="475">
        <v>0.12</v>
      </c>
      <c r="OJ440" s="475">
        <v>4.4821000000000007E-2</v>
      </c>
      <c r="OK440" s="475">
        <v>5.9531025000000008E-2</v>
      </c>
      <c r="OL440" s="475">
        <v>0.80121455965825672</v>
      </c>
      <c r="OM440" s="475" t="s">
        <v>1395</v>
      </c>
      <c r="ON440" s="475">
        <v>1</v>
      </c>
      <c r="OO440" s="475">
        <v>429</v>
      </c>
      <c r="OP440" s="490"/>
      <c r="OQ440" s="491" t="s">
        <v>1395</v>
      </c>
      <c r="OR440" s="478" t="s">
        <v>1395</v>
      </c>
      <c r="OS440" s="479">
        <v>748052.99999999988</v>
      </c>
      <c r="OT440" s="479">
        <v>2033</v>
      </c>
      <c r="OU440" s="479" t="s">
        <v>1395</v>
      </c>
      <c r="OV440" s="479" t="s">
        <v>1395</v>
      </c>
      <c r="OW440" s="479">
        <v>0</v>
      </c>
      <c r="OX440" s="479">
        <v>1</v>
      </c>
      <c r="OY440" s="480">
        <v>1</v>
      </c>
      <c r="OZ440" s="480">
        <v>0.78840596031171539</v>
      </c>
      <c r="PA440" s="481"/>
      <c r="PB440" s="482">
        <v>2.7258757434271623</v>
      </c>
      <c r="PC440" s="483"/>
      <c r="PD440" s="478">
        <v>63.10883857081248</v>
      </c>
      <c r="PE440" s="479">
        <v>6.1617422518639166E-10</v>
      </c>
      <c r="PF440" s="479">
        <v>83.445985288759175</v>
      </c>
      <c r="PG440" s="480">
        <v>2.7258757434271623</v>
      </c>
      <c r="PH440" s="483"/>
      <c r="PI440" s="478">
        <v>2.7258757434271623</v>
      </c>
      <c r="PJ440" s="479">
        <v>218540</v>
      </c>
      <c r="PK440" s="479">
        <v>145</v>
      </c>
      <c r="PL440" s="479">
        <v>-0.31155999018682534</v>
      </c>
      <c r="PM440" s="484">
        <v>36</v>
      </c>
      <c r="PN440" s="479">
        <v>1728</v>
      </c>
      <c r="PO440" s="485">
        <v>2030</v>
      </c>
      <c r="PP440" s="479">
        <v>33</v>
      </c>
      <c r="PQ440" s="479">
        <v>1</v>
      </c>
      <c r="PR440" s="486" t="s">
        <v>2483</v>
      </c>
      <c r="PS440" s="486" t="s">
        <v>1657</v>
      </c>
      <c r="PT440" s="479">
        <v>1</v>
      </c>
      <c r="PU440" s="487" t="s">
        <v>2482</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row>
    <row r="441" spans="1:457" x14ac:dyDescent="0.35">
      <c r="A441" s="459" t="s">
        <v>2484</v>
      </c>
      <c r="B441" s="460">
        <v>2.414315753240337</v>
      </c>
      <c r="C441" s="488">
        <f>NPV(About!A$94,'H2 Data'!AE$2:BH$2)/30*AB441+B441</f>
        <v>2.414315753240337</v>
      </c>
      <c r="D441" s="462" t="s">
        <v>1592</v>
      </c>
      <c r="E441" s="463" t="s">
        <v>2484</v>
      </c>
      <c r="F441" s="463" t="s">
        <v>1391</v>
      </c>
      <c r="G441" s="463" t="s">
        <v>1392</v>
      </c>
      <c r="H441" s="463" t="s">
        <v>2406</v>
      </c>
      <c r="I441" s="463" t="s">
        <v>2465</v>
      </c>
      <c r="J441" s="464">
        <v>2034</v>
      </c>
      <c r="K441" s="465">
        <v>160</v>
      </c>
      <c r="L441" s="466">
        <v>0.22</v>
      </c>
      <c r="M441" s="466">
        <v>2.3300000000000001E-2</v>
      </c>
      <c r="N441" s="466">
        <v>0.25</v>
      </c>
      <c r="O441" s="471">
        <v>0.11</v>
      </c>
      <c r="P441" s="465">
        <v>1</v>
      </c>
      <c r="Q441" s="465">
        <v>2</v>
      </c>
      <c r="R441" s="465">
        <v>30</v>
      </c>
      <c r="S441" s="467" t="s">
        <v>1395</v>
      </c>
      <c r="T441" s="468">
        <v>33128</v>
      </c>
      <c r="U441" s="468">
        <v>326551</v>
      </c>
      <c r="V441" s="468">
        <v>113583</v>
      </c>
      <c r="W441" s="468">
        <v>9465.0000000000018</v>
      </c>
      <c r="X441" s="465">
        <v>0</v>
      </c>
      <c r="Y441" s="469" t="s">
        <v>2466</v>
      </c>
      <c r="Z441" s="470">
        <v>21.1</v>
      </c>
      <c r="AA441" s="469" t="s">
        <v>1397</v>
      </c>
      <c r="AB441" s="465">
        <v>0</v>
      </c>
      <c r="AC441" s="466">
        <v>0</v>
      </c>
      <c r="AD441" s="466">
        <v>0.7</v>
      </c>
      <c r="AE441" s="466">
        <v>0.7</v>
      </c>
      <c r="AF441" s="467" t="s">
        <v>1398</v>
      </c>
      <c r="AG441" s="465">
        <v>447.06670000000003</v>
      </c>
      <c r="AH441" s="465">
        <v>447.06670000000003</v>
      </c>
      <c r="AI441" s="465">
        <v>447.06670000000003</v>
      </c>
      <c r="AJ441" s="465">
        <v>30</v>
      </c>
      <c r="AK441" s="469" t="s">
        <v>1399</v>
      </c>
      <c r="AL441" s="466">
        <v>0.91</v>
      </c>
      <c r="AM441" s="466">
        <v>0.01</v>
      </c>
      <c r="AN441" s="469" t="s">
        <v>1400</v>
      </c>
      <c r="AO441" s="466"/>
      <c r="AP441" s="466"/>
      <c r="AQ441" s="466"/>
      <c r="AR441" s="466"/>
      <c r="AS441" s="466"/>
      <c r="AT441" s="466"/>
      <c r="AU441" s="466"/>
      <c r="AV441" s="466"/>
      <c r="AW441" s="466"/>
      <c r="AX441" s="466"/>
      <c r="AY441" s="466"/>
      <c r="AZ441" s="466"/>
      <c r="BA441" s="466"/>
      <c r="BB441" s="466"/>
      <c r="BC441" s="466"/>
      <c r="BD441" s="466"/>
      <c r="BE441" s="466"/>
      <c r="BF441" s="466"/>
      <c r="BG441" s="466"/>
      <c r="BH441" s="466"/>
      <c r="BI441" s="466"/>
      <c r="BJ441" s="466"/>
      <c r="BK441" s="466"/>
      <c r="BL441" s="466"/>
      <c r="BM441" s="466"/>
      <c r="BN441" s="466"/>
      <c r="BO441" s="466"/>
      <c r="BP441" s="466"/>
      <c r="BQ441" s="466"/>
      <c r="BR441" s="466"/>
      <c r="BS441" s="466"/>
      <c r="BT441" s="466"/>
      <c r="BU441" s="466"/>
      <c r="BV441" s="466"/>
      <c r="BW441" s="466"/>
      <c r="BX441" s="466"/>
      <c r="BY441" s="466"/>
      <c r="BZ441" s="466"/>
      <c r="CA441" s="466"/>
      <c r="CB441" s="466"/>
      <c r="CC441" s="466"/>
      <c r="CD441" s="466"/>
      <c r="CE441" s="466"/>
      <c r="CF441" s="466"/>
      <c r="CG441" s="466"/>
      <c r="CH441" s="466"/>
      <c r="CI441" s="466"/>
      <c r="CJ441" s="466"/>
      <c r="CK441" s="466"/>
      <c r="CL441" s="466"/>
      <c r="CM441" s="466"/>
      <c r="CN441" s="466"/>
      <c r="CO441" s="466"/>
      <c r="CP441" s="466"/>
      <c r="CQ441" s="466"/>
      <c r="CR441" s="466"/>
      <c r="CS441" s="466"/>
      <c r="CT441" s="466"/>
      <c r="CU441" s="466"/>
      <c r="CV441" s="466"/>
      <c r="CW441" s="466"/>
      <c r="CX441" s="466"/>
      <c r="CY441" s="466"/>
      <c r="CZ441" s="466"/>
      <c r="DA441" s="466"/>
      <c r="DB441" s="466"/>
      <c r="DC441" s="466"/>
      <c r="DD441" s="466"/>
      <c r="DE441" s="466"/>
      <c r="DF441" s="466"/>
      <c r="DG441" s="466"/>
      <c r="DH441" s="466"/>
      <c r="DI441" s="466"/>
      <c r="DJ441" s="466"/>
      <c r="DK441" s="466"/>
      <c r="DL441" s="466"/>
      <c r="DM441" s="466"/>
      <c r="DN441" s="466"/>
      <c r="DO441" s="466"/>
      <c r="DP441" s="466"/>
      <c r="DQ441" s="466"/>
      <c r="DR441" s="466"/>
      <c r="DS441" s="466"/>
      <c r="DT441" s="466"/>
      <c r="DU441" s="466"/>
      <c r="DV441" s="466"/>
      <c r="DW441" s="471"/>
      <c r="DX441" s="466"/>
      <c r="DY441" s="466"/>
      <c r="DZ441" s="466"/>
      <c r="EA441" s="466"/>
      <c r="EB441" s="466"/>
      <c r="EC441" s="466"/>
      <c r="ED441" s="466"/>
      <c r="EE441" s="466"/>
      <c r="EF441" s="466"/>
      <c r="EG441" s="466"/>
      <c r="EH441" s="466"/>
      <c r="EI441" s="466"/>
      <c r="EJ441" s="466"/>
      <c r="EK441" s="465"/>
      <c r="EL441" s="465"/>
      <c r="EM441" s="465"/>
      <c r="EN441" s="465"/>
      <c r="EO441" s="466"/>
      <c r="EP441" s="466"/>
      <c r="EQ441" s="466"/>
      <c r="ER441" s="465"/>
      <c r="ES441" s="465"/>
      <c r="ET441" s="465"/>
      <c r="EU441" s="465"/>
      <c r="EV441" s="465"/>
      <c r="EW441" s="467"/>
      <c r="EX441" s="467" t="s">
        <v>1401</v>
      </c>
      <c r="EY441" s="467">
        <v>0</v>
      </c>
      <c r="EZ441" s="467">
        <v>0</v>
      </c>
      <c r="FA441" s="467">
        <v>0</v>
      </c>
      <c r="FB441" s="469" t="s">
        <v>1402</v>
      </c>
      <c r="FC441" s="467">
        <v>100</v>
      </c>
      <c r="FD441" s="469" t="s">
        <v>2408</v>
      </c>
      <c r="FE441" s="467">
        <v>0</v>
      </c>
      <c r="FF441" s="469" t="s">
        <v>1404</v>
      </c>
      <c r="FG441" s="467">
        <v>0</v>
      </c>
      <c r="FH441" s="469" t="s">
        <v>1405</v>
      </c>
      <c r="FI441" s="467">
        <v>0</v>
      </c>
      <c r="FJ441" s="469" t="s">
        <v>1405</v>
      </c>
      <c r="FK441" s="467">
        <v>0</v>
      </c>
      <c r="FL441" s="472">
        <v>1</v>
      </c>
      <c r="FM441" s="473">
        <v>0</v>
      </c>
      <c r="FN441" s="473">
        <v>0</v>
      </c>
      <c r="FO441" s="473">
        <v>0</v>
      </c>
      <c r="FP441" s="473">
        <v>0</v>
      </c>
      <c r="FQ441" s="473">
        <v>0</v>
      </c>
      <c r="FR441" s="473">
        <v>0</v>
      </c>
      <c r="FS441" s="473">
        <v>0</v>
      </c>
      <c r="FT441" s="473">
        <v>0</v>
      </c>
      <c r="FU441" s="473">
        <v>0</v>
      </c>
      <c r="FV441" s="473">
        <v>96076</v>
      </c>
      <c r="FW441" s="473">
        <v>0</v>
      </c>
      <c r="FX441" s="473">
        <v>0</v>
      </c>
      <c r="FY441" s="473">
        <v>0</v>
      </c>
      <c r="FZ441" s="473">
        <v>0</v>
      </c>
      <c r="GA441" s="473">
        <v>0</v>
      </c>
      <c r="GB441" s="473">
        <v>0</v>
      </c>
      <c r="GC441" s="473">
        <v>0</v>
      </c>
      <c r="GD441" s="473">
        <v>0</v>
      </c>
      <c r="GE441" s="473">
        <v>0</v>
      </c>
      <c r="GF441" s="473">
        <v>97953.000000000015</v>
      </c>
      <c r="GG441" s="473">
        <v>0</v>
      </c>
      <c r="GH441" s="473">
        <v>0</v>
      </c>
      <c r="GI441" s="473">
        <v>0</v>
      </c>
      <c r="GJ441" s="473">
        <v>0</v>
      </c>
      <c r="GK441" s="473">
        <v>0</v>
      </c>
      <c r="GL441" s="473">
        <v>0</v>
      </c>
      <c r="GM441" s="473">
        <v>0</v>
      </c>
      <c r="GN441" s="473">
        <v>0</v>
      </c>
      <c r="GO441" s="473">
        <v>0</v>
      </c>
      <c r="GP441" s="473">
        <v>0</v>
      </c>
      <c r="GQ441" s="473">
        <v>0</v>
      </c>
      <c r="GR441" s="473">
        <v>0</v>
      </c>
      <c r="GS441" s="473">
        <v>0</v>
      </c>
      <c r="GT441" s="473">
        <v>0</v>
      </c>
      <c r="GU441" s="473">
        <v>0</v>
      </c>
      <c r="GV441" s="473">
        <v>0</v>
      </c>
      <c r="GW441" s="473">
        <v>0</v>
      </c>
      <c r="GX441" s="473">
        <v>0</v>
      </c>
      <c r="GY441" s="473">
        <v>0</v>
      </c>
      <c r="GZ441" s="473">
        <v>0</v>
      </c>
      <c r="HA441" s="473">
        <v>0</v>
      </c>
      <c r="HB441" s="473">
        <v>0</v>
      </c>
      <c r="HC441" s="473">
        <v>0</v>
      </c>
      <c r="HD441" s="473">
        <v>0</v>
      </c>
      <c r="HE441" s="473">
        <v>0</v>
      </c>
      <c r="HF441" s="473">
        <v>0</v>
      </c>
      <c r="HG441" s="473">
        <v>0</v>
      </c>
      <c r="HH441" s="473">
        <v>0</v>
      </c>
      <c r="HI441" s="473">
        <v>0</v>
      </c>
      <c r="HJ441" s="473">
        <v>0</v>
      </c>
      <c r="HK441" s="473">
        <v>0</v>
      </c>
      <c r="HL441" s="473">
        <v>0</v>
      </c>
      <c r="HM441" s="473">
        <v>0</v>
      </c>
      <c r="HN441" s="473">
        <v>0</v>
      </c>
      <c r="HO441" s="473">
        <v>0</v>
      </c>
      <c r="HP441" s="473">
        <v>0</v>
      </c>
      <c r="HQ441" s="473">
        <v>0</v>
      </c>
      <c r="HR441" s="473">
        <v>0</v>
      </c>
      <c r="HS441" s="473">
        <v>0</v>
      </c>
      <c r="HT441" s="473">
        <v>0</v>
      </c>
      <c r="HU441" s="473">
        <v>0</v>
      </c>
      <c r="HV441" s="473">
        <v>0</v>
      </c>
      <c r="HW441" s="473">
        <v>0</v>
      </c>
      <c r="HX441" s="473">
        <v>0</v>
      </c>
      <c r="HY441" s="473">
        <v>0</v>
      </c>
      <c r="HZ441" s="473">
        <v>0</v>
      </c>
      <c r="IA441" s="473">
        <v>0</v>
      </c>
      <c r="IB441" s="473">
        <v>0</v>
      </c>
      <c r="IC441" s="473">
        <v>0</v>
      </c>
      <c r="ID441" s="473">
        <v>0</v>
      </c>
      <c r="IE441" s="473">
        <v>0</v>
      </c>
      <c r="IF441" s="473">
        <v>0</v>
      </c>
      <c r="IG441" s="473">
        <v>0</v>
      </c>
      <c r="IH441" s="473">
        <v>0</v>
      </c>
      <c r="II441" s="473">
        <v>0</v>
      </c>
      <c r="IJ441" s="473">
        <v>0</v>
      </c>
      <c r="IK441" s="473">
        <v>0</v>
      </c>
      <c r="IL441" s="473">
        <v>0</v>
      </c>
      <c r="IM441" s="473">
        <v>0</v>
      </c>
      <c r="IN441" s="473">
        <v>0</v>
      </c>
      <c r="IO441" s="473">
        <v>0</v>
      </c>
      <c r="IP441" s="473">
        <v>0</v>
      </c>
      <c r="IQ441" s="473">
        <v>0</v>
      </c>
      <c r="IR441" s="473">
        <v>0</v>
      </c>
      <c r="IS441" s="473">
        <v>0</v>
      </c>
      <c r="IT441" s="473">
        <v>0</v>
      </c>
      <c r="IU441" s="473">
        <v>0</v>
      </c>
      <c r="IV441" s="473">
        <v>0</v>
      </c>
      <c r="IW441" s="473">
        <v>0</v>
      </c>
      <c r="IX441" s="473">
        <v>0</v>
      </c>
      <c r="IY441" s="473">
        <v>0</v>
      </c>
      <c r="IZ441" s="473">
        <v>0</v>
      </c>
      <c r="JA441" s="473">
        <v>0</v>
      </c>
      <c r="JB441" s="473">
        <v>0</v>
      </c>
      <c r="JC441" s="473">
        <v>0</v>
      </c>
      <c r="JD441" s="473">
        <v>0</v>
      </c>
      <c r="JE441" s="473">
        <v>0</v>
      </c>
      <c r="JF441" s="473">
        <v>0</v>
      </c>
      <c r="JG441" s="473">
        <v>0</v>
      </c>
      <c r="JH441" s="473">
        <v>0</v>
      </c>
      <c r="JI441" s="467" t="s">
        <v>1406</v>
      </c>
      <c r="JJ441" s="467" t="s">
        <v>1406</v>
      </c>
      <c r="JK441" s="395"/>
      <c r="JL441" s="395"/>
      <c r="JM441" s="395"/>
      <c r="JN441" s="395"/>
      <c r="JO441" s="395"/>
      <c r="JP441" s="395"/>
      <c r="JQ441" s="395"/>
      <c r="JR441" s="395"/>
      <c r="JS441" s="395"/>
      <c r="JT441" s="395"/>
      <c r="JU441" s="395"/>
      <c r="JV441" s="395"/>
      <c r="JW441" s="395"/>
      <c r="JX441" s="395"/>
      <c r="JY441" s="395"/>
      <c r="JZ441" s="395"/>
      <c r="KA441" s="395"/>
      <c r="KB441" s="395"/>
      <c r="KC441" s="395"/>
      <c r="KD441" s="395"/>
      <c r="KE441" s="395"/>
      <c r="KF441" s="395"/>
      <c r="KG441" s="395"/>
      <c r="KH441" s="395"/>
      <c r="KI441" s="395"/>
      <c r="KJ441" s="395"/>
      <c r="KK441" s="395"/>
      <c r="KL441" s="395"/>
      <c r="KM441" s="395"/>
      <c r="KN441" s="395"/>
      <c r="KO441" s="395"/>
      <c r="KP441" s="395"/>
      <c r="KQ441" s="395"/>
      <c r="KR441" s="395"/>
      <c r="KS441" s="395"/>
      <c r="KT441" s="395"/>
      <c r="KU441" s="395"/>
      <c r="KV441" s="395"/>
      <c r="KW441" s="395"/>
      <c r="KX441" s="395"/>
      <c r="KY441" s="395"/>
      <c r="KZ441" s="395"/>
      <c r="LA441" s="395"/>
      <c r="LB441" s="395"/>
      <c r="LC441" s="395"/>
      <c r="LD441" s="395"/>
      <c r="LE441" s="395"/>
      <c r="LF441" s="395"/>
      <c r="LG441" s="395"/>
      <c r="LH441" s="395"/>
      <c r="LI441" s="395"/>
      <c r="LJ441" s="395"/>
      <c r="LK441" s="395"/>
      <c r="LL441" s="395"/>
      <c r="LM441" s="395"/>
      <c r="LN441" s="395"/>
      <c r="LO441" s="395"/>
      <c r="LP441" s="395"/>
      <c r="LQ441" s="395"/>
      <c r="LR441" s="395"/>
      <c r="LS441" s="395"/>
      <c r="LT441" s="395"/>
      <c r="LU441" s="395"/>
      <c r="LV441" s="395"/>
      <c r="LW441" s="395"/>
      <c r="LX441" s="395"/>
      <c r="LY441" s="395"/>
      <c r="LZ441" s="395"/>
      <c r="MA441" s="395"/>
      <c r="MB441" s="395"/>
      <c r="MC441" s="395"/>
      <c r="MD441" s="395"/>
      <c r="ME441" s="395"/>
      <c r="MF441" s="395"/>
      <c r="MG441" s="395"/>
      <c r="MH441" s="395"/>
      <c r="MI441" s="395"/>
      <c r="MJ441" s="395"/>
      <c r="MK441" s="395"/>
      <c r="ML441" s="395"/>
      <c r="MM441" s="395"/>
      <c r="MN441" s="395"/>
      <c r="MO441" s="395"/>
      <c r="MP441" s="395"/>
      <c r="MQ441" s="395"/>
      <c r="MR441" s="395"/>
      <c r="MS441" s="395"/>
      <c r="MT441" s="395"/>
      <c r="MU441" s="395"/>
      <c r="MV441" s="395"/>
      <c r="MW441" s="395"/>
      <c r="MX441" s="395"/>
      <c r="MY441" s="395"/>
      <c r="MZ441" s="395"/>
      <c r="NA441" s="395"/>
      <c r="NB441" s="395"/>
      <c r="NC441" s="395"/>
      <c r="ND441" s="395"/>
      <c r="NE441" s="395"/>
      <c r="NF441" s="395"/>
      <c r="NG441" s="489"/>
      <c r="NH441" s="475">
        <v>2.414315753240337</v>
      </c>
      <c r="NI441" s="475">
        <v>4.6528693196447772</v>
      </c>
      <c r="NJ441" s="475">
        <v>1.4905763359166322</v>
      </c>
      <c r="NK441" s="475">
        <v>963.83560712214432</v>
      </c>
      <c r="NL441" s="475">
        <v>3.3100972739435894</v>
      </c>
      <c r="NM441" s="475">
        <v>0.113583</v>
      </c>
      <c r="NN441" s="475">
        <v>0.32655099999999998</v>
      </c>
      <c r="NO441" s="475">
        <v>3.3127999999999998E-2</v>
      </c>
      <c r="NP441" s="475">
        <v>1.7885170907738959E-2</v>
      </c>
      <c r="NQ441" s="475">
        <v>0.27675263013435542</v>
      </c>
      <c r="NR441" s="475">
        <v>0.38602819257341048</v>
      </c>
      <c r="NS441" s="475">
        <v>0</v>
      </c>
      <c r="NT441" s="475">
        <v>1.4294511639418168</v>
      </c>
      <c r="NU441" s="475">
        <v>7.2193837482916771E-3</v>
      </c>
      <c r="NV441" s="475">
        <v>0</v>
      </c>
      <c r="NW441" s="475">
        <v>0.19812965088642884</v>
      </c>
      <c r="NX441" s="475">
        <v>0</v>
      </c>
      <c r="NY441" s="475">
        <v>0</v>
      </c>
      <c r="NZ441" s="475">
        <v>0.52667351084380865</v>
      </c>
      <c r="OA441" s="475">
        <v>2.0339831649829762E-2</v>
      </c>
      <c r="OB441" s="475">
        <v>0.25</v>
      </c>
      <c r="OC441" s="475">
        <v>0.61554120007138402</v>
      </c>
      <c r="OD441" s="475">
        <v>4.2753589574190659E-14</v>
      </c>
      <c r="OE441" s="475">
        <v>3.7169083952911744E-13</v>
      </c>
      <c r="OF441" s="475">
        <v>0.1099999964237213</v>
      </c>
      <c r="OG441" s="475">
        <v>6.8710675835609455E-2</v>
      </c>
      <c r="OH441" s="475">
        <v>0.33694995291746244</v>
      </c>
      <c r="OI441" s="475">
        <v>0.11</v>
      </c>
      <c r="OJ441" s="475">
        <v>4.4706670000000004E-2</v>
      </c>
      <c r="OK441" s="475">
        <v>5.6471001750000013E-2</v>
      </c>
      <c r="OL441" s="475">
        <v>0.78526464055446321</v>
      </c>
      <c r="OM441" s="475" t="s">
        <v>1395</v>
      </c>
      <c r="ON441" s="475">
        <v>1</v>
      </c>
      <c r="OO441" s="475">
        <v>430</v>
      </c>
      <c r="OP441" s="490"/>
      <c r="OQ441" s="491" t="s">
        <v>1395</v>
      </c>
      <c r="OR441" s="478" t="s">
        <v>1395</v>
      </c>
      <c r="OS441" s="479">
        <v>676756</v>
      </c>
      <c r="OT441" s="479">
        <v>2034</v>
      </c>
      <c r="OU441" s="479" t="s">
        <v>1395</v>
      </c>
      <c r="OV441" s="479" t="s">
        <v>1395</v>
      </c>
      <c r="OW441" s="479">
        <v>0</v>
      </c>
      <c r="OX441" s="479">
        <v>1</v>
      </c>
      <c r="OY441" s="480">
        <v>1</v>
      </c>
      <c r="OZ441" s="480">
        <v>0.77269049556403557</v>
      </c>
      <c r="PA441" s="481"/>
      <c r="PB441" s="482">
        <v>2.414315753240337</v>
      </c>
      <c r="PC441" s="483"/>
      <c r="PD441" s="478">
        <v>59.461746290893821</v>
      </c>
      <c r="PE441" s="479">
        <v>4.6700107760035055E-11</v>
      </c>
      <c r="PF441" s="479">
        <v>77.338038275282926</v>
      </c>
      <c r="PG441" s="480">
        <v>2.414315753240337</v>
      </c>
      <c r="PH441" s="483"/>
      <c r="PI441" s="478">
        <v>2.414315753240337</v>
      </c>
      <c r="PJ441" s="479">
        <v>218700</v>
      </c>
      <c r="PK441" s="479">
        <v>160</v>
      </c>
      <c r="PL441" s="479">
        <v>-0.20299160118173365</v>
      </c>
      <c r="PM441" s="484">
        <v>36</v>
      </c>
      <c r="PN441" s="479">
        <v>1692</v>
      </c>
      <c r="PO441" s="485">
        <v>2031</v>
      </c>
      <c r="PP441" s="479">
        <v>33</v>
      </c>
      <c r="PQ441" s="479">
        <v>1</v>
      </c>
      <c r="PR441" s="486" t="s">
        <v>2485</v>
      </c>
      <c r="PS441" s="486" t="s">
        <v>1657</v>
      </c>
      <c r="PT441" s="479">
        <v>1</v>
      </c>
      <c r="PU441" s="487" t="s">
        <v>2484</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row>
    <row r="442" spans="1:457" x14ac:dyDescent="0.35">
      <c r="A442" s="459" t="s">
        <v>2486</v>
      </c>
      <c r="B442" s="460">
        <v>2.2113241520586033</v>
      </c>
      <c r="C442" s="488">
        <f>NPV(About!A$94,'H2 Data'!AE$2:BH$2)/30*AB442+B442</f>
        <v>2.2113241520586033</v>
      </c>
      <c r="D442" s="462" t="s">
        <v>1592</v>
      </c>
      <c r="E442" s="463" t="s">
        <v>2486</v>
      </c>
      <c r="F442" s="463" t="s">
        <v>1391</v>
      </c>
      <c r="G442" s="463" t="s">
        <v>1392</v>
      </c>
      <c r="H442" s="463" t="s">
        <v>2406</v>
      </c>
      <c r="I442" s="463" t="s">
        <v>2465</v>
      </c>
      <c r="J442" s="464">
        <v>2035</v>
      </c>
      <c r="K442" s="465">
        <v>175</v>
      </c>
      <c r="L442" s="466">
        <v>0.22</v>
      </c>
      <c r="M442" s="466">
        <v>2.3300000000000001E-2</v>
      </c>
      <c r="N442" s="466">
        <v>0.25</v>
      </c>
      <c r="O442" s="471">
        <v>0.11</v>
      </c>
      <c r="P442" s="465">
        <v>1</v>
      </c>
      <c r="Q442" s="465">
        <v>2</v>
      </c>
      <c r="R442" s="465">
        <v>30</v>
      </c>
      <c r="S442" s="467" t="s">
        <v>1395</v>
      </c>
      <c r="T442" s="468">
        <v>28781</v>
      </c>
      <c r="U442" s="468">
        <v>283697.99999999994</v>
      </c>
      <c r="V442" s="468">
        <v>98677.999999999985</v>
      </c>
      <c r="W442" s="468">
        <v>8223</v>
      </c>
      <c r="X442" s="465">
        <v>0</v>
      </c>
      <c r="Y442" s="469" t="s">
        <v>2466</v>
      </c>
      <c r="Z442" s="470">
        <v>21.16</v>
      </c>
      <c r="AA442" s="469" t="s">
        <v>1397</v>
      </c>
      <c r="AB442" s="465">
        <v>0</v>
      </c>
      <c r="AC442" s="466">
        <v>0</v>
      </c>
      <c r="AD442" s="466">
        <v>0.7</v>
      </c>
      <c r="AE442" s="466">
        <v>0.7</v>
      </c>
      <c r="AF442" s="467" t="s">
        <v>1398</v>
      </c>
      <c r="AG442" s="465">
        <v>446.04</v>
      </c>
      <c r="AH442" s="465">
        <v>446.04</v>
      </c>
      <c r="AI442" s="465">
        <v>446.04</v>
      </c>
      <c r="AJ442" s="465">
        <v>30</v>
      </c>
      <c r="AK442" s="469" t="s">
        <v>1399</v>
      </c>
      <c r="AL442" s="466">
        <v>0.91</v>
      </c>
      <c r="AM442" s="466">
        <v>0.01</v>
      </c>
      <c r="AN442" s="469" t="s">
        <v>1400</v>
      </c>
      <c r="AO442" s="466"/>
      <c r="AP442" s="466"/>
      <c r="AQ442" s="466"/>
      <c r="AR442" s="466"/>
      <c r="AS442" s="466"/>
      <c r="AT442" s="466"/>
      <c r="AU442" s="466"/>
      <c r="AV442" s="466"/>
      <c r="AW442" s="466"/>
      <c r="AX442" s="466"/>
      <c r="AY442" s="466"/>
      <c r="AZ442" s="466"/>
      <c r="BA442" s="466"/>
      <c r="BB442" s="466"/>
      <c r="BC442" s="466"/>
      <c r="BD442" s="466"/>
      <c r="BE442" s="466"/>
      <c r="BF442" s="466"/>
      <c r="BG442" s="466"/>
      <c r="BH442" s="466"/>
      <c r="BI442" s="466"/>
      <c r="BJ442" s="466"/>
      <c r="BK442" s="466"/>
      <c r="BL442" s="466"/>
      <c r="BM442" s="466"/>
      <c r="BN442" s="466"/>
      <c r="BO442" s="466"/>
      <c r="BP442" s="466"/>
      <c r="BQ442" s="466"/>
      <c r="BR442" s="466"/>
      <c r="BS442" s="466"/>
      <c r="BT442" s="466"/>
      <c r="BU442" s="466"/>
      <c r="BV442" s="466"/>
      <c r="BW442" s="466"/>
      <c r="BX442" s="466"/>
      <c r="BY442" s="466"/>
      <c r="BZ442" s="466"/>
      <c r="CA442" s="466"/>
      <c r="CB442" s="466"/>
      <c r="CC442" s="466"/>
      <c r="CD442" s="466"/>
      <c r="CE442" s="466"/>
      <c r="CF442" s="466"/>
      <c r="CG442" s="466"/>
      <c r="CH442" s="466"/>
      <c r="CI442" s="466"/>
      <c r="CJ442" s="466"/>
      <c r="CK442" s="466"/>
      <c r="CL442" s="466"/>
      <c r="CM442" s="466"/>
      <c r="CN442" s="466"/>
      <c r="CO442" s="466"/>
      <c r="CP442" s="466"/>
      <c r="CQ442" s="466"/>
      <c r="CR442" s="466"/>
      <c r="CS442" s="466"/>
      <c r="CT442" s="466"/>
      <c r="CU442" s="466"/>
      <c r="CV442" s="466"/>
      <c r="CW442" s="466"/>
      <c r="CX442" s="466"/>
      <c r="CY442" s="466"/>
      <c r="CZ442" s="466"/>
      <c r="DA442" s="466"/>
      <c r="DB442" s="466"/>
      <c r="DC442" s="466"/>
      <c r="DD442" s="466"/>
      <c r="DE442" s="466"/>
      <c r="DF442" s="466"/>
      <c r="DG442" s="466"/>
      <c r="DH442" s="466"/>
      <c r="DI442" s="466"/>
      <c r="DJ442" s="466"/>
      <c r="DK442" s="466"/>
      <c r="DL442" s="466"/>
      <c r="DM442" s="466"/>
      <c r="DN442" s="466"/>
      <c r="DO442" s="466"/>
      <c r="DP442" s="466"/>
      <c r="DQ442" s="466"/>
      <c r="DR442" s="466"/>
      <c r="DS442" s="466"/>
      <c r="DT442" s="466"/>
      <c r="DU442" s="466"/>
      <c r="DV442" s="466"/>
      <c r="DW442" s="471"/>
      <c r="DX442" s="466"/>
      <c r="DY442" s="466"/>
      <c r="DZ442" s="466"/>
      <c r="EA442" s="466"/>
      <c r="EB442" s="466"/>
      <c r="EC442" s="466"/>
      <c r="ED442" s="466"/>
      <c r="EE442" s="466"/>
      <c r="EF442" s="466"/>
      <c r="EG442" s="466"/>
      <c r="EH442" s="466"/>
      <c r="EI442" s="466"/>
      <c r="EJ442" s="466"/>
      <c r="EK442" s="465"/>
      <c r="EL442" s="465"/>
      <c r="EM442" s="465"/>
      <c r="EN442" s="465"/>
      <c r="EO442" s="466"/>
      <c r="EP442" s="466"/>
      <c r="EQ442" s="466"/>
      <c r="ER442" s="465"/>
      <c r="ES442" s="465"/>
      <c r="ET442" s="465"/>
      <c r="EU442" s="465"/>
      <c r="EV442" s="465"/>
      <c r="EW442" s="467"/>
      <c r="EX442" s="467" t="s">
        <v>1401</v>
      </c>
      <c r="EY442" s="467">
        <v>0</v>
      </c>
      <c r="EZ442" s="467">
        <v>0</v>
      </c>
      <c r="FA442" s="467">
        <v>0</v>
      </c>
      <c r="FB442" s="469" t="s">
        <v>1402</v>
      </c>
      <c r="FC442" s="467">
        <v>100</v>
      </c>
      <c r="FD442" s="469" t="s">
        <v>2408</v>
      </c>
      <c r="FE442" s="467">
        <v>0</v>
      </c>
      <c r="FF442" s="469" t="s">
        <v>1404</v>
      </c>
      <c r="FG442" s="467">
        <v>0</v>
      </c>
      <c r="FH442" s="469" t="s">
        <v>1405</v>
      </c>
      <c r="FI442" s="467">
        <v>0</v>
      </c>
      <c r="FJ442" s="469" t="s">
        <v>1405</v>
      </c>
      <c r="FK442" s="467">
        <v>0</v>
      </c>
      <c r="FL442" s="472">
        <v>1</v>
      </c>
      <c r="FM442" s="473">
        <v>0</v>
      </c>
      <c r="FN442" s="473">
        <v>0</v>
      </c>
      <c r="FO442" s="473">
        <v>0</v>
      </c>
      <c r="FP442" s="473">
        <v>0</v>
      </c>
      <c r="FQ442" s="473">
        <v>0</v>
      </c>
      <c r="FR442" s="473">
        <v>0</v>
      </c>
      <c r="FS442" s="473">
        <v>0</v>
      </c>
      <c r="FT442" s="473">
        <v>0</v>
      </c>
      <c r="FU442" s="473">
        <v>0</v>
      </c>
      <c r="FV442" s="473">
        <v>94507</v>
      </c>
      <c r="FW442" s="473">
        <v>0</v>
      </c>
      <c r="FX442" s="473">
        <v>0</v>
      </c>
      <c r="FY442" s="473">
        <v>0</v>
      </c>
      <c r="FZ442" s="473">
        <v>0</v>
      </c>
      <c r="GA442" s="473">
        <v>0</v>
      </c>
      <c r="GB442" s="473">
        <v>0</v>
      </c>
      <c r="GC442" s="473">
        <v>0</v>
      </c>
      <c r="GD442" s="473">
        <v>0</v>
      </c>
      <c r="GE442" s="473">
        <v>0</v>
      </c>
      <c r="GF442" s="473">
        <v>99941</v>
      </c>
      <c r="GG442" s="473">
        <v>0</v>
      </c>
      <c r="GH442" s="473">
        <v>0</v>
      </c>
      <c r="GI442" s="473">
        <v>0</v>
      </c>
      <c r="GJ442" s="473">
        <v>0</v>
      </c>
      <c r="GK442" s="473">
        <v>0</v>
      </c>
      <c r="GL442" s="473">
        <v>0</v>
      </c>
      <c r="GM442" s="473">
        <v>0</v>
      </c>
      <c r="GN442" s="473">
        <v>0</v>
      </c>
      <c r="GO442" s="473">
        <v>0</v>
      </c>
      <c r="GP442" s="473">
        <v>0</v>
      </c>
      <c r="GQ442" s="473">
        <v>0</v>
      </c>
      <c r="GR442" s="473">
        <v>0</v>
      </c>
      <c r="GS442" s="473">
        <v>0</v>
      </c>
      <c r="GT442" s="473">
        <v>0</v>
      </c>
      <c r="GU442" s="473">
        <v>0</v>
      </c>
      <c r="GV442" s="473">
        <v>0</v>
      </c>
      <c r="GW442" s="473">
        <v>0</v>
      </c>
      <c r="GX442" s="473">
        <v>0</v>
      </c>
      <c r="GY442" s="473">
        <v>0</v>
      </c>
      <c r="GZ442" s="473">
        <v>0</v>
      </c>
      <c r="HA442" s="473">
        <v>0</v>
      </c>
      <c r="HB442" s="473">
        <v>0</v>
      </c>
      <c r="HC442" s="473">
        <v>0</v>
      </c>
      <c r="HD442" s="473">
        <v>0</v>
      </c>
      <c r="HE442" s="473">
        <v>0</v>
      </c>
      <c r="HF442" s="473">
        <v>0</v>
      </c>
      <c r="HG442" s="473">
        <v>0</v>
      </c>
      <c r="HH442" s="473">
        <v>0</v>
      </c>
      <c r="HI442" s="473">
        <v>0</v>
      </c>
      <c r="HJ442" s="473">
        <v>0</v>
      </c>
      <c r="HK442" s="473">
        <v>0</v>
      </c>
      <c r="HL442" s="473">
        <v>0</v>
      </c>
      <c r="HM442" s="473">
        <v>0</v>
      </c>
      <c r="HN442" s="473">
        <v>0</v>
      </c>
      <c r="HO442" s="473">
        <v>0</v>
      </c>
      <c r="HP442" s="473">
        <v>0</v>
      </c>
      <c r="HQ442" s="473">
        <v>0</v>
      </c>
      <c r="HR442" s="473">
        <v>0</v>
      </c>
      <c r="HS442" s="473">
        <v>0</v>
      </c>
      <c r="HT442" s="473">
        <v>0</v>
      </c>
      <c r="HU442" s="473">
        <v>0</v>
      </c>
      <c r="HV442" s="473">
        <v>0</v>
      </c>
      <c r="HW442" s="473">
        <v>0</v>
      </c>
      <c r="HX442" s="473">
        <v>0</v>
      </c>
      <c r="HY442" s="473">
        <v>0</v>
      </c>
      <c r="HZ442" s="473">
        <v>0</v>
      </c>
      <c r="IA442" s="473">
        <v>0</v>
      </c>
      <c r="IB442" s="473">
        <v>0</v>
      </c>
      <c r="IC442" s="473">
        <v>0</v>
      </c>
      <c r="ID442" s="473">
        <v>0</v>
      </c>
      <c r="IE442" s="473">
        <v>0</v>
      </c>
      <c r="IF442" s="473">
        <v>0</v>
      </c>
      <c r="IG442" s="473">
        <v>0</v>
      </c>
      <c r="IH442" s="473">
        <v>0</v>
      </c>
      <c r="II442" s="473">
        <v>0</v>
      </c>
      <c r="IJ442" s="473">
        <v>0</v>
      </c>
      <c r="IK442" s="473">
        <v>0</v>
      </c>
      <c r="IL442" s="473">
        <v>0</v>
      </c>
      <c r="IM442" s="473">
        <v>0</v>
      </c>
      <c r="IN442" s="473">
        <v>0</v>
      </c>
      <c r="IO442" s="473">
        <v>0</v>
      </c>
      <c r="IP442" s="473">
        <v>0</v>
      </c>
      <c r="IQ442" s="473">
        <v>0</v>
      </c>
      <c r="IR442" s="473">
        <v>0</v>
      </c>
      <c r="IS442" s="473">
        <v>0</v>
      </c>
      <c r="IT442" s="473">
        <v>0</v>
      </c>
      <c r="IU442" s="473">
        <v>0</v>
      </c>
      <c r="IV442" s="473">
        <v>0</v>
      </c>
      <c r="IW442" s="473">
        <v>0</v>
      </c>
      <c r="IX442" s="473">
        <v>0</v>
      </c>
      <c r="IY442" s="473">
        <v>0</v>
      </c>
      <c r="IZ442" s="473">
        <v>0</v>
      </c>
      <c r="JA442" s="473">
        <v>0</v>
      </c>
      <c r="JB442" s="473">
        <v>0</v>
      </c>
      <c r="JC442" s="473">
        <v>0</v>
      </c>
      <c r="JD442" s="473">
        <v>0</v>
      </c>
      <c r="JE442" s="473">
        <v>0</v>
      </c>
      <c r="JF442" s="473">
        <v>0</v>
      </c>
      <c r="JG442" s="473">
        <v>0</v>
      </c>
      <c r="JH442" s="473">
        <v>0</v>
      </c>
      <c r="JI442" s="467" t="s">
        <v>1406</v>
      </c>
      <c r="JJ442" s="467" t="s">
        <v>1406</v>
      </c>
      <c r="JK442" s="395"/>
      <c r="JL442" s="395"/>
      <c r="JM442" s="395"/>
      <c r="JN442" s="395"/>
      <c r="JO442" s="395"/>
      <c r="JP442" s="395"/>
      <c r="JQ442" s="395"/>
      <c r="JR442" s="395"/>
      <c r="JS442" s="395"/>
      <c r="JT442" s="395"/>
      <c r="JU442" s="395"/>
      <c r="JV442" s="395"/>
      <c r="JW442" s="395"/>
      <c r="JX442" s="395"/>
      <c r="JY442" s="395"/>
      <c r="JZ442" s="395"/>
      <c r="KA442" s="395"/>
      <c r="KB442" s="395"/>
      <c r="KC442" s="395"/>
      <c r="KD442" s="395"/>
      <c r="KE442" s="395"/>
      <c r="KF442" s="395"/>
      <c r="KG442" s="395"/>
      <c r="KH442" s="395"/>
      <c r="KI442" s="395"/>
      <c r="KJ442" s="395"/>
      <c r="KK442" s="395"/>
      <c r="KL442" s="395"/>
      <c r="KM442" s="395"/>
      <c r="KN442" s="395"/>
      <c r="KO442" s="395"/>
      <c r="KP442" s="395"/>
      <c r="KQ442" s="395"/>
      <c r="KR442" s="395"/>
      <c r="KS442" s="395"/>
      <c r="KT442" s="395"/>
      <c r="KU442" s="395"/>
      <c r="KV442" s="395"/>
      <c r="KW442" s="395"/>
      <c r="KX442" s="395"/>
      <c r="KY442" s="395"/>
      <c r="KZ442" s="395"/>
      <c r="LA442" s="395"/>
      <c r="LB442" s="395"/>
      <c r="LC442" s="395"/>
      <c r="LD442" s="395"/>
      <c r="LE442" s="395"/>
      <c r="LF442" s="395"/>
      <c r="LG442" s="395"/>
      <c r="LH442" s="395"/>
      <c r="LI442" s="395"/>
      <c r="LJ442" s="395"/>
      <c r="LK442" s="395"/>
      <c r="LL442" s="395"/>
      <c r="LM442" s="395"/>
      <c r="LN442" s="395"/>
      <c r="LO442" s="395"/>
      <c r="LP442" s="395"/>
      <c r="LQ442" s="395"/>
      <c r="LR442" s="395"/>
      <c r="LS442" s="395"/>
      <c r="LT442" s="395"/>
      <c r="LU442" s="395"/>
      <c r="LV442" s="395"/>
      <c r="LW442" s="395"/>
      <c r="LX442" s="395"/>
      <c r="LY442" s="395"/>
      <c r="LZ442" s="395"/>
      <c r="MA442" s="395"/>
      <c r="MB442" s="395"/>
      <c r="MC442" s="395"/>
      <c r="MD442" s="395"/>
      <c r="ME442" s="395"/>
      <c r="MF442" s="395"/>
      <c r="MG442" s="395"/>
      <c r="MH442" s="395"/>
      <c r="MI442" s="395"/>
      <c r="MJ442" s="395"/>
      <c r="MK442" s="395"/>
      <c r="ML442" s="395"/>
      <c r="MM442" s="395"/>
      <c r="MN442" s="395"/>
      <c r="MO442" s="395"/>
      <c r="MP442" s="395"/>
      <c r="MQ442" s="395"/>
      <c r="MR442" s="395"/>
      <c r="MS442" s="395"/>
      <c r="MT442" s="395"/>
      <c r="MU442" s="395"/>
      <c r="MV442" s="395"/>
      <c r="MW442" s="395"/>
      <c r="MX442" s="395"/>
      <c r="MY442" s="395"/>
      <c r="MZ442" s="395"/>
      <c r="NA442" s="395"/>
      <c r="NB442" s="395"/>
      <c r="NC442" s="395"/>
      <c r="ND442" s="395"/>
      <c r="NE442" s="395"/>
      <c r="NF442" s="395"/>
      <c r="NG442" s="489"/>
      <c r="NH442" s="475">
        <v>2.2113241520586033</v>
      </c>
      <c r="NI442" s="475">
        <v>4.2616639058473398</v>
      </c>
      <c r="NJ442" s="475">
        <v>1.4745414330848561</v>
      </c>
      <c r="NK442" s="475">
        <v>966.6586019540016</v>
      </c>
      <c r="NL442" s="475">
        <v>3.0569229781490566</v>
      </c>
      <c r="NM442" s="475">
        <v>9.8677999999999988E-2</v>
      </c>
      <c r="NN442" s="475">
        <v>0.28369799999999995</v>
      </c>
      <c r="NO442" s="475">
        <v>2.8781000000000001E-2</v>
      </c>
      <c r="NP442" s="475">
        <v>1.5502097890357901E-2</v>
      </c>
      <c r="NQ442" s="475">
        <v>0.239795986265566</v>
      </c>
      <c r="NR442" s="475">
        <v>0.33537365789592527</v>
      </c>
      <c r="NS442" s="475">
        <v>0</v>
      </c>
      <c r="NT442" s="475">
        <v>1.4179902573059686</v>
      </c>
      <c r="NU442" s="475">
        <v>7.3879029230884659E-3</v>
      </c>
      <c r="NV442" s="475">
        <v>0</v>
      </c>
      <c r="NW442" s="475">
        <v>0.17327949343962692</v>
      </c>
      <c r="NX442" s="475">
        <v>0</v>
      </c>
      <c r="NY442" s="475">
        <v>0</v>
      </c>
      <c r="NZ442" s="475">
        <v>0.46108118453816482</v>
      </c>
      <c r="OA442" s="475">
        <v>2.0339943883276247E-2</v>
      </c>
      <c r="OB442" s="475">
        <v>0.25</v>
      </c>
      <c r="OC442" s="475">
        <v>0.53634424245279333</v>
      </c>
      <c r="OD442" s="475">
        <v>5.2074824174837566E-13</v>
      </c>
      <c r="OE442" s="475">
        <v>4.5272771967575688E-12</v>
      </c>
      <c r="OF442" s="475">
        <v>0.1099999964237213</v>
      </c>
      <c r="OG442" s="475">
        <v>6.88353031873703E-2</v>
      </c>
      <c r="OH442" s="475">
        <v>0.33813719893449701</v>
      </c>
      <c r="OI442" s="475">
        <v>0.11</v>
      </c>
      <c r="OJ442" s="475">
        <v>4.4604000000000005E-2</v>
      </c>
      <c r="OK442" s="475">
        <v>5.6417100000000012E-2</v>
      </c>
      <c r="OL442" s="475">
        <v>0.76960777713748962</v>
      </c>
      <c r="OM442" s="475" t="s">
        <v>1395</v>
      </c>
      <c r="ON442" s="475">
        <v>1</v>
      </c>
      <c r="OO442" s="475">
        <v>431</v>
      </c>
      <c r="OP442" s="490"/>
      <c r="OQ442" s="491" t="s">
        <v>1395</v>
      </c>
      <c r="OR442" s="478" t="s">
        <v>1395</v>
      </c>
      <c r="OS442" s="479">
        <v>613828</v>
      </c>
      <c r="OT442" s="479">
        <v>2035</v>
      </c>
      <c r="OU442" s="479" t="s">
        <v>1395</v>
      </c>
      <c r="OV442" s="479" t="s">
        <v>1395</v>
      </c>
      <c r="OW442" s="479">
        <v>0</v>
      </c>
      <c r="OX442" s="479">
        <v>1</v>
      </c>
      <c r="OY442" s="480">
        <v>1</v>
      </c>
      <c r="OZ442" s="480">
        <v>0.75728771361722225</v>
      </c>
      <c r="PA442" s="481"/>
      <c r="PB442" s="482">
        <v>2.2113241520586033</v>
      </c>
      <c r="PC442" s="483"/>
      <c r="PD442" s="478">
        <v>55.37518434429078</v>
      </c>
      <c r="PE442" s="479">
        <v>6.0973985447932153E-10</v>
      </c>
      <c r="PF442" s="479">
        <v>72.235572537552386</v>
      </c>
      <c r="PG442" s="480">
        <v>2.2113241520586033</v>
      </c>
      <c r="PH442" s="483"/>
      <c r="PI442" s="478">
        <v>2.2113241520586033</v>
      </c>
      <c r="PJ442" s="479">
        <v>218875</v>
      </c>
      <c r="PK442" s="479">
        <v>175</v>
      </c>
      <c r="PL442" s="479">
        <v>-0.17843273463054699</v>
      </c>
      <c r="PM442" s="484">
        <v>36</v>
      </c>
      <c r="PN442" s="479">
        <v>1656</v>
      </c>
      <c r="PO442" s="485">
        <v>2032</v>
      </c>
      <c r="PP442" s="479">
        <v>33</v>
      </c>
      <c r="PQ442" s="479">
        <v>1</v>
      </c>
      <c r="PR442" s="486" t="s">
        <v>2487</v>
      </c>
      <c r="PS442" s="486" t="s">
        <v>1657</v>
      </c>
      <c r="PT442" s="479">
        <v>1</v>
      </c>
      <c r="PU442" s="487" t="s">
        <v>2486</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row>
    <row r="443" spans="1:457" x14ac:dyDescent="0.35">
      <c r="A443" s="459" t="s">
        <v>2488</v>
      </c>
      <c r="B443" s="460">
        <v>2.0328914174280563</v>
      </c>
      <c r="C443" s="488">
        <f>NPV(About!A$94,'H2 Data'!AE$2:BH$2)/30*AB443+B443</f>
        <v>2.0328914174280563</v>
      </c>
      <c r="D443" s="462" t="s">
        <v>1592</v>
      </c>
      <c r="E443" s="463" t="s">
        <v>2488</v>
      </c>
      <c r="F443" s="463" t="s">
        <v>1391</v>
      </c>
      <c r="G443" s="463" t="s">
        <v>1392</v>
      </c>
      <c r="H443" s="463" t="s">
        <v>2406</v>
      </c>
      <c r="I443" s="463" t="s">
        <v>2465</v>
      </c>
      <c r="J443" s="464">
        <v>2036</v>
      </c>
      <c r="K443" s="465">
        <v>190</v>
      </c>
      <c r="L443" s="466">
        <v>0.22</v>
      </c>
      <c r="M443" s="466">
        <v>2.3300000000000001E-2</v>
      </c>
      <c r="N443" s="466">
        <v>0.25</v>
      </c>
      <c r="O443" s="471">
        <v>0.11</v>
      </c>
      <c r="P443" s="465">
        <v>1</v>
      </c>
      <c r="Q443" s="465">
        <v>2</v>
      </c>
      <c r="R443" s="465">
        <v>30</v>
      </c>
      <c r="S443" s="467" t="s">
        <v>1395</v>
      </c>
      <c r="T443" s="468">
        <v>24979</v>
      </c>
      <c r="U443" s="468">
        <v>246221</v>
      </c>
      <c r="V443" s="468">
        <v>85642</v>
      </c>
      <c r="W443" s="468">
        <v>7137</v>
      </c>
      <c r="X443" s="465">
        <v>0</v>
      </c>
      <c r="Y443" s="469" t="s">
        <v>2466</v>
      </c>
      <c r="Z443" s="470">
        <v>21.23</v>
      </c>
      <c r="AA443" s="469" t="s">
        <v>1397</v>
      </c>
      <c r="AB443" s="465">
        <v>0</v>
      </c>
      <c r="AC443" s="466">
        <v>0</v>
      </c>
      <c r="AD443" s="466">
        <v>0.7</v>
      </c>
      <c r="AE443" s="466">
        <v>0.7</v>
      </c>
      <c r="AF443" s="467" t="s">
        <v>1398</v>
      </c>
      <c r="AG443" s="465">
        <v>445.11</v>
      </c>
      <c r="AH443" s="465">
        <v>445.11</v>
      </c>
      <c r="AI443" s="465">
        <v>445.11</v>
      </c>
      <c r="AJ443" s="465">
        <v>30</v>
      </c>
      <c r="AK443" s="469" t="s">
        <v>1399</v>
      </c>
      <c r="AL443" s="466">
        <v>0.91</v>
      </c>
      <c r="AM443" s="466">
        <v>0.01</v>
      </c>
      <c r="AN443" s="469" t="s">
        <v>1400</v>
      </c>
      <c r="AO443" s="466"/>
      <c r="AP443" s="466"/>
      <c r="AQ443" s="466"/>
      <c r="AR443" s="466"/>
      <c r="AS443" s="466"/>
      <c r="AT443" s="466"/>
      <c r="AU443" s="466"/>
      <c r="AV443" s="466"/>
      <c r="AW443" s="466"/>
      <c r="AX443" s="466"/>
      <c r="AY443" s="466"/>
      <c r="AZ443" s="466"/>
      <c r="BA443" s="466"/>
      <c r="BB443" s="466"/>
      <c r="BC443" s="466"/>
      <c r="BD443" s="466"/>
      <c r="BE443" s="466"/>
      <c r="BF443" s="466"/>
      <c r="BG443" s="466"/>
      <c r="BH443" s="466"/>
      <c r="BI443" s="466"/>
      <c r="BJ443" s="466"/>
      <c r="BK443" s="466"/>
      <c r="BL443" s="466"/>
      <c r="BM443" s="466"/>
      <c r="BN443" s="466"/>
      <c r="BO443" s="466"/>
      <c r="BP443" s="466"/>
      <c r="BQ443" s="466"/>
      <c r="BR443" s="466"/>
      <c r="BS443" s="466"/>
      <c r="BT443" s="466"/>
      <c r="BU443" s="466"/>
      <c r="BV443" s="466"/>
      <c r="BW443" s="466"/>
      <c r="BX443" s="466"/>
      <c r="BY443" s="466"/>
      <c r="BZ443" s="466"/>
      <c r="CA443" s="466"/>
      <c r="CB443" s="466"/>
      <c r="CC443" s="466"/>
      <c r="CD443" s="466"/>
      <c r="CE443" s="466"/>
      <c r="CF443" s="466"/>
      <c r="CG443" s="466"/>
      <c r="CH443" s="466"/>
      <c r="CI443" s="466"/>
      <c r="CJ443" s="466"/>
      <c r="CK443" s="466"/>
      <c r="CL443" s="466"/>
      <c r="CM443" s="466"/>
      <c r="CN443" s="466"/>
      <c r="CO443" s="466"/>
      <c r="CP443" s="466"/>
      <c r="CQ443" s="466"/>
      <c r="CR443" s="466"/>
      <c r="CS443" s="466"/>
      <c r="CT443" s="466"/>
      <c r="CU443" s="466"/>
      <c r="CV443" s="466"/>
      <c r="CW443" s="466"/>
      <c r="CX443" s="466"/>
      <c r="CY443" s="466"/>
      <c r="CZ443" s="466"/>
      <c r="DA443" s="466"/>
      <c r="DB443" s="466"/>
      <c r="DC443" s="466"/>
      <c r="DD443" s="466"/>
      <c r="DE443" s="466"/>
      <c r="DF443" s="466"/>
      <c r="DG443" s="466"/>
      <c r="DH443" s="466"/>
      <c r="DI443" s="466"/>
      <c r="DJ443" s="466"/>
      <c r="DK443" s="466"/>
      <c r="DL443" s="466"/>
      <c r="DM443" s="466"/>
      <c r="DN443" s="466"/>
      <c r="DO443" s="466"/>
      <c r="DP443" s="466"/>
      <c r="DQ443" s="466"/>
      <c r="DR443" s="466"/>
      <c r="DS443" s="466"/>
      <c r="DT443" s="466"/>
      <c r="DU443" s="466"/>
      <c r="DV443" s="466"/>
      <c r="DW443" s="471"/>
      <c r="DX443" s="466"/>
      <c r="DY443" s="466"/>
      <c r="DZ443" s="466"/>
      <c r="EA443" s="466"/>
      <c r="EB443" s="466"/>
      <c r="EC443" s="466"/>
      <c r="ED443" s="466"/>
      <c r="EE443" s="466"/>
      <c r="EF443" s="466"/>
      <c r="EG443" s="466"/>
      <c r="EH443" s="466"/>
      <c r="EI443" s="466"/>
      <c r="EJ443" s="466"/>
      <c r="EK443" s="465"/>
      <c r="EL443" s="465"/>
      <c r="EM443" s="465"/>
      <c r="EN443" s="465"/>
      <c r="EO443" s="466"/>
      <c r="EP443" s="466"/>
      <c r="EQ443" s="466"/>
      <c r="ER443" s="465"/>
      <c r="ES443" s="465"/>
      <c r="ET443" s="465"/>
      <c r="EU443" s="465"/>
      <c r="EV443" s="465"/>
      <c r="EW443" s="467"/>
      <c r="EX443" s="467" t="s">
        <v>1401</v>
      </c>
      <c r="EY443" s="467">
        <v>0</v>
      </c>
      <c r="EZ443" s="467">
        <v>0</v>
      </c>
      <c r="FA443" s="467">
        <v>0</v>
      </c>
      <c r="FB443" s="469" t="s">
        <v>1402</v>
      </c>
      <c r="FC443" s="467">
        <v>100</v>
      </c>
      <c r="FD443" s="469" t="s">
        <v>2408</v>
      </c>
      <c r="FE443" s="467">
        <v>0</v>
      </c>
      <c r="FF443" s="469" t="s">
        <v>1404</v>
      </c>
      <c r="FG443" s="467">
        <v>0</v>
      </c>
      <c r="FH443" s="469" t="s">
        <v>1405</v>
      </c>
      <c r="FI443" s="467">
        <v>0</v>
      </c>
      <c r="FJ443" s="469" t="s">
        <v>1405</v>
      </c>
      <c r="FK443" s="467">
        <v>0</v>
      </c>
      <c r="FL443" s="472">
        <v>1</v>
      </c>
      <c r="FM443" s="473">
        <v>0</v>
      </c>
      <c r="FN443" s="473">
        <v>0</v>
      </c>
      <c r="FO443" s="473">
        <v>0</v>
      </c>
      <c r="FP443" s="473">
        <v>0</v>
      </c>
      <c r="FQ443" s="473">
        <v>0</v>
      </c>
      <c r="FR443" s="473">
        <v>0</v>
      </c>
      <c r="FS443" s="473">
        <v>0</v>
      </c>
      <c r="FT443" s="473">
        <v>0</v>
      </c>
      <c r="FU443" s="473">
        <v>0</v>
      </c>
      <c r="FV443" s="473">
        <v>93223</v>
      </c>
      <c r="FW443" s="473">
        <v>0</v>
      </c>
      <c r="FX443" s="473">
        <v>0</v>
      </c>
      <c r="FY443" s="473">
        <v>0</v>
      </c>
      <c r="FZ443" s="473">
        <v>0</v>
      </c>
      <c r="GA443" s="473">
        <v>0</v>
      </c>
      <c r="GB443" s="473">
        <v>0</v>
      </c>
      <c r="GC443" s="473">
        <v>0</v>
      </c>
      <c r="GD443" s="473">
        <v>0</v>
      </c>
      <c r="GE443" s="473">
        <v>0</v>
      </c>
      <c r="GF443" s="473">
        <v>101970</v>
      </c>
      <c r="GG443" s="473">
        <v>0</v>
      </c>
      <c r="GH443" s="473">
        <v>0</v>
      </c>
      <c r="GI443" s="473">
        <v>0</v>
      </c>
      <c r="GJ443" s="473">
        <v>0</v>
      </c>
      <c r="GK443" s="473">
        <v>0</v>
      </c>
      <c r="GL443" s="473">
        <v>0</v>
      </c>
      <c r="GM443" s="473">
        <v>0</v>
      </c>
      <c r="GN443" s="473">
        <v>0</v>
      </c>
      <c r="GO443" s="473">
        <v>0</v>
      </c>
      <c r="GP443" s="473">
        <v>0</v>
      </c>
      <c r="GQ443" s="473">
        <v>0</v>
      </c>
      <c r="GR443" s="473">
        <v>0</v>
      </c>
      <c r="GS443" s="473">
        <v>0</v>
      </c>
      <c r="GT443" s="473">
        <v>0</v>
      </c>
      <c r="GU443" s="473">
        <v>0</v>
      </c>
      <c r="GV443" s="473">
        <v>0</v>
      </c>
      <c r="GW443" s="473">
        <v>0</v>
      </c>
      <c r="GX443" s="473">
        <v>0</v>
      </c>
      <c r="GY443" s="473">
        <v>0</v>
      </c>
      <c r="GZ443" s="473">
        <v>0</v>
      </c>
      <c r="HA443" s="473">
        <v>0</v>
      </c>
      <c r="HB443" s="473">
        <v>0</v>
      </c>
      <c r="HC443" s="473">
        <v>0</v>
      </c>
      <c r="HD443" s="473">
        <v>0</v>
      </c>
      <c r="HE443" s="473">
        <v>0</v>
      </c>
      <c r="HF443" s="473">
        <v>0</v>
      </c>
      <c r="HG443" s="473">
        <v>0</v>
      </c>
      <c r="HH443" s="473">
        <v>0</v>
      </c>
      <c r="HI443" s="473">
        <v>0</v>
      </c>
      <c r="HJ443" s="473">
        <v>0</v>
      </c>
      <c r="HK443" s="473">
        <v>0</v>
      </c>
      <c r="HL443" s="473">
        <v>0</v>
      </c>
      <c r="HM443" s="473">
        <v>0</v>
      </c>
      <c r="HN443" s="473">
        <v>0</v>
      </c>
      <c r="HO443" s="473">
        <v>0</v>
      </c>
      <c r="HP443" s="473">
        <v>0</v>
      </c>
      <c r="HQ443" s="473">
        <v>0</v>
      </c>
      <c r="HR443" s="473">
        <v>0</v>
      </c>
      <c r="HS443" s="473">
        <v>0</v>
      </c>
      <c r="HT443" s="473">
        <v>0</v>
      </c>
      <c r="HU443" s="473">
        <v>0</v>
      </c>
      <c r="HV443" s="473">
        <v>0</v>
      </c>
      <c r="HW443" s="473">
        <v>0</v>
      </c>
      <c r="HX443" s="473">
        <v>0</v>
      </c>
      <c r="HY443" s="473">
        <v>0</v>
      </c>
      <c r="HZ443" s="473">
        <v>0</v>
      </c>
      <c r="IA443" s="473">
        <v>0</v>
      </c>
      <c r="IB443" s="473">
        <v>0</v>
      </c>
      <c r="IC443" s="473">
        <v>0</v>
      </c>
      <c r="ID443" s="473">
        <v>0</v>
      </c>
      <c r="IE443" s="473">
        <v>0</v>
      </c>
      <c r="IF443" s="473">
        <v>0</v>
      </c>
      <c r="IG443" s="473">
        <v>0</v>
      </c>
      <c r="IH443" s="473">
        <v>0</v>
      </c>
      <c r="II443" s="473">
        <v>0</v>
      </c>
      <c r="IJ443" s="473">
        <v>0</v>
      </c>
      <c r="IK443" s="473">
        <v>0</v>
      </c>
      <c r="IL443" s="473">
        <v>0</v>
      </c>
      <c r="IM443" s="473">
        <v>0</v>
      </c>
      <c r="IN443" s="473">
        <v>0</v>
      </c>
      <c r="IO443" s="473">
        <v>0</v>
      </c>
      <c r="IP443" s="473">
        <v>0</v>
      </c>
      <c r="IQ443" s="473">
        <v>0</v>
      </c>
      <c r="IR443" s="473">
        <v>0</v>
      </c>
      <c r="IS443" s="473">
        <v>0</v>
      </c>
      <c r="IT443" s="473">
        <v>0</v>
      </c>
      <c r="IU443" s="473">
        <v>0</v>
      </c>
      <c r="IV443" s="473">
        <v>0</v>
      </c>
      <c r="IW443" s="473">
        <v>0</v>
      </c>
      <c r="IX443" s="473">
        <v>0</v>
      </c>
      <c r="IY443" s="473">
        <v>0</v>
      </c>
      <c r="IZ443" s="473">
        <v>0</v>
      </c>
      <c r="JA443" s="473">
        <v>0</v>
      </c>
      <c r="JB443" s="473">
        <v>0</v>
      </c>
      <c r="JC443" s="473">
        <v>0</v>
      </c>
      <c r="JD443" s="473">
        <v>0</v>
      </c>
      <c r="JE443" s="473">
        <v>0</v>
      </c>
      <c r="JF443" s="473">
        <v>0</v>
      </c>
      <c r="JG443" s="473">
        <v>0</v>
      </c>
      <c r="JH443" s="473">
        <v>0</v>
      </c>
      <c r="JI443" s="467" t="s">
        <v>1406</v>
      </c>
      <c r="JJ443" s="467" t="s">
        <v>1406</v>
      </c>
      <c r="JK443" s="395"/>
      <c r="JL443" s="395"/>
      <c r="JM443" s="395"/>
      <c r="JN443" s="395"/>
      <c r="JO443" s="395"/>
      <c r="JP443" s="395"/>
      <c r="JQ443" s="395"/>
      <c r="JR443" s="395"/>
      <c r="JS443" s="395"/>
      <c r="JT443" s="395"/>
      <c r="JU443" s="395"/>
      <c r="JV443" s="395"/>
      <c r="JW443" s="395"/>
      <c r="JX443" s="395"/>
      <c r="JY443" s="395"/>
      <c r="JZ443" s="395"/>
      <c r="KA443" s="395"/>
      <c r="KB443" s="395"/>
      <c r="KC443" s="395"/>
      <c r="KD443" s="395"/>
      <c r="KE443" s="395"/>
      <c r="KF443" s="395"/>
      <c r="KG443" s="395"/>
      <c r="KH443" s="395"/>
      <c r="KI443" s="395"/>
      <c r="KJ443" s="395"/>
      <c r="KK443" s="395"/>
      <c r="KL443" s="395"/>
      <c r="KM443" s="395"/>
      <c r="KN443" s="395"/>
      <c r="KO443" s="395"/>
      <c r="KP443" s="395"/>
      <c r="KQ443" s="395"/>
      <c r="KR443" s="395"/>
      <c r="KS443" s="395"/>
      <c r="KT443" s="395"/>
      <c r="KU443" s="395"/>
      <c r="KV443" s="395"/>
      <c r="KW443" s="395"/>
      <c r="KX443" s="395"/>
      <c r="KY443" s="395"/>
      <c r="KZ443" s="395"/>
      <c r="LA443" s="395"/>
      <c r="LB443" s="395"/>
      <c r="LC443" s="395"/>
      <c r="LD443" s="395"/>
      <c r="LE443" s="395"/>
      <c r="LF443" s="395"/>
      <c r="LG443" s="395"/>
      <c r="LH443" s="395"/>
      <c r="LI443" s="395"/>
      <c r="LJ443" s="395"/>
      <c r="LK443" s="395"/>
      <c r="LL443" s="395"/>
      <c r="LM443" s="395"/>
      <c r="LN443" s="395"/>
      <c r="LO443" s="395"/>
      <c r="LP443" s="395"/>
      <c r="LQ443" s="395"/>
      <c r="LR443" s="395"/>
      <c r="LS443" s="395"/>
      <c r="LT443" s="395"/>
      <c r="LU443" s="395"/>
      <c r="LV443" s="395"/>
      <c r="LW443" s="395"/>
      <c r="LX443" s="395"/>
      <c r="LY443" s="395"/>
      <c r="LZ443" s="395"/>
      <c r="MA443" s="395"/>
      <c r="MB443" s="395"/>
      <c r="MC443" s="395"/>
      <c r="MD443" s="395"/>
      <c r="ME443" s="395"/>
      <c r="MF443" s="395"/>
      <c r="MG443" s="395"/>
      <c r="MH443" s="395"/>
      <c r="MI443" s="395"/>
      <c r="MJ443" s="395"/>
      <c r="MK443" s="395"/>
      <c r="ML443" s="395"/>
      <c r="MM443" s="395"/>
      <c r="MN443" s="395"/>
      <c r="MO443" s="395"/>
      <c r="MP443" s="395"/>
      <c r="MQ443" s="395"/>
      <c r="MR443" s="395"/>
      <c r="MS443" s="395"/>
      <c r="MT443" s="395"/>
      <c r="MU443" s="395"/>
      <c r="MV443" s="395"/>
      <c r="MW443" s="395"/>
      <c r="MX443" s="395"/>
      <c r="MY443" s="395"/>
      <c r="MZ443" s="395"/>
      <c r="NA443" s="395"/>
      <c r="NB443" s="395"/>
      <c r="NC443" s="395"/>
      <c r="ND443" s="395"/>
      <c r="NE443" s="395"/>
      <c r="NF443" s="395"/>
      <c r="NG443" s="489"/>
      <c r="NH443" s="475">
        <v>2.0328914174280563</v>
      </c>
      <c r="NI443" s="475">
        <v>3.9177883396673501</v>
      </c>
      <c r="NJ443" s="475">
        <v>1.459140592051605</v>
      </c>
      <c r="NK443" s="475">
        <v>969.86355235737426</v>
      </c>
      <c r="NL443" s="475">
        <v>2.835377315688151</v>
      </c>
      <c r="NM443" s="475">
        <v>8.5641999999999996E-2</v>
      </c>
      <c r="NN443" s="475">
        <v>0.246221</v>
      </c>
      <c r="NO443" s="475">
        <v>2.4979000000000001E-2</v>
      </c>
      <c r="NP443" s="475">
        <v>1.3425897921961085E-2</v>
      </c>
      <c r="NQ443" s="475">
        <v>0.20761611252943474</v>
      </c>
      <c r="NR443" s="475">
        <v>0.29108109255867398</v>
      </c>
      <c r="NS443" s="475">
        <v>0</v>
      </c>
      <c r="NT443" s="475">
        <v>1.4076042234848609</v>
      </c>
      <c r="NU443" s="475">
        <v>7.5630545111505954E-3</v>
      </c>
      <c r="NV443" s="475">
        <v>0</v>
      </c>
      <c r="NW443" s="475">
        <v>0.15156074565100738</v>
      </c>
      <c r="NX443" s="475">
        <v>0</v>
      </c>
      <c r="NY443" s="475">
        <v>0</v>
      </c>
      <c r="NZ443" s="475">
        <v>0.40374359110910008</v>
      </c>
      <c r="OA443" s="475">
        <v>2.0340093527872603E-2</v>
      </c>
      <c r="OB443" s="475">
        <v>0.25</v>
      </c>
      <c r="OC443" s="475">
        <v>0.46702116660014614</v>
      </c>
      <c r="OD443" s="475">
        <v>4.8221319435459526E-13</v>
      </c>
      <c r="OE443" s="475">
        <v>4.192261487907356E-12</v>
      </c>
      <c r="OF443" s="475">
        <v>0.1099999964237213</v>
      </c>
      <c r="OG443" s="475">
        <v>6.8994876742362973E-2</v>
      </c>
      <c r="OH443" s="475">
        <v>0.33926114703322152</v>
      </c>
      <c r="OI443" s="475">
        <v>0.11</v>
      </c>
      <c r="OJ443" s="475">
        <v>4.4511000000000002E-2</v>
      </c>
      <c r="OK443" s="475">
        <v>5.6368275000000009E-2</v>
      </c>
      <c r="OL443" s="475">
        <v>0.75421905052447935</v>
      </c>
      <c r="OM443" s="475" t="s">
        <v>1395</v>
      </c>
      <c r="ON443" s="475">
        <v>1</v>
      </c>
      <c r="OO443" s="475">
        <v>432</v>
      </c>
      <c r="OP443" s="490"/>
      <c r="OQ443" s="491" t="s">
        <v>1395</v>
      </c>
      <c r="OR443" s="478" t="s">
        <v>1395</v>
      </c>
      <c r="OS443" s="479">
        <v>559172</v>
      </c>
      <c r="OT443" s="479">
        <v>2036</v>
      </c>
      <c r="OU443" s="479" t="s">
        <v>1395</v>
      </c>
      <c r="OV443" s="479" t="s">
        <v>1395</v>
      </c>
      <c r="OW443" s="479">
        <v>0</v>
      </c>
      <c r="OX443" s="479">
        <v>1</v>
      </c>
      <c r="OY443" s="480">
        <v>1</v>
      </c>
      <c r="OZ443" s="480">
        <v>0.74219091688670202</v>
      </c>
      <c r="PA443" s="481"/>
      <c r="PB443" s="482">
        <v>2.0328914174280563</v>
      </c>
      <c r="PC443" s="483"/>
      <c r="PD443" s="478">
        <v>51.13603654117869</v>
      </c>
      <c r="PE443" s="479">
        <v>6.0075786100236711E-10</v>
      </c>
      <c r="PF443" s="479">
        <v>66.924889561119414</v>
      </c>
      <c r="PG443" s="480">
        <v>2.0328914174280563</v>
      </c>
      <c r="PH443" s="483"/>
      <c r="PI443" s="478">
        <v>2.0328914174280563</v>
      </c>
      <c r="PJ443" s="479">
        <v>219065</v>
      </c>
      <c r="PK443" s="479">
        <v>190</v>
      </c>
      <c r="PL443" s="479">
        <v>-0.15313420795582</v>
      </c>
      <c r="PM443" s="484">
        <v>36</v>
      </c>
      <c r="PN443" s="479">
        <v>1620</v>
      </c>
      <c r="PO443" s="485">
        <v>2033</v>
      </c>
      <c r="PP443" s="479">
        <v>33</v>
      </c>
      <c r="PQ443" s="479">
        <v>1</v>
      </c>
      <c r="PR443" s="486" t="s">
        <v>2489</v>
      </c>
      <c r="PS443" s="486" t="s">
        <v>1657</v>
      </c>
      <c r="PT443" s="479">
        <v>1</v>
      </c>
      <c r="PU443" s="487" t="s">
        <v>2488</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row>
    <row r="444" spans="1:457" x14ac:dyDescent="0.35">
      <c r="A444" s="459" t="s">
        <v>2490</v>
      </c>
      <c r="B444" s="460">
        <v>1.8797572094722363</v>
      </c>
      <c r="C444" s="488">
        <f>NPV(About!A$94,'H2 Data'!AE$2:BH$2)/30*AB444+B444</f>
        <v>1.8797572094722363</v>
      </c>
      <c r="D444" s="462" t="s">
        <v>1592</v>
      </c>
      <c r="E444" s="463" t="s">
        <v>2490</v>
      </c>
      <c r="F444" s="463" t="s">
        <v>1391</v>
      </c>
      <c r="G444" s="463" t="s">
        <v>1392</v>
      </c>
      <c r="H444" s="463" t="s">
        <v>2406</v>
      </c>
      <c r="I444" s="463" t="s">
        <v>2465</v>
      </c>
      <c r="J444" s="464">
        <v>2037</v>
      </c>
      <c r="K444" s="465">
        <v>205</v>
      </c>
      <c r="L444" s="466">
        <v>0.22</v>
      </c>
      <c r="M444" s="466">
        <v>2.3300000000000001E-2</v>
      </c>
      <c r="N444" s="466">
        <v>0.25</v>
      </c>
      <c r="O444" s="471">
        <v>0.11</v>
      </c>
      <c r="P444" s="465">
        <v>1</v>
      </c>
      <c r="Q444" s="465">
        <v>2</v>
      </c>
      <c r="R444" s="465">
        <v>30</v>
      </c>
      <c r="S444" s="467" t="s">
        <v>1395</v>
      </c>
      <c r="T444" s="468">
        <v>21713</v>
      </c>
      <c r="U444" s="468">
        <v>214024.99999999997</v>
      </c>
      <c r="V444" s="468">
        <v>74442.999999999985</v>
      </c>
      <c r="W444" s="468">
        <v>6203.9999999999991</v>
      </c>
      <c r="X444" s="465">
        <v>0</v>
      </c>
      <c r="Y444" s="469" t="s">
        <v>2466</v>
      </c>
      <c r="Z444" s="470">
        <v>21.3</v>
      </c>
      <c r="AA444" s="469" t="s">
        <v>1397</v>
      </c>
      <c r="AB444" s="465">
        <v>0</v>
      </c>
      <c r="AC444" s="466">
        <v>0</v>
      </c>
      <c r="AD444" s="466">
        <v>0.7</v>
      </c>
      <c r="AE444" s="466">
        <v>0.7</v>
      </c>
      <c r="AF444" s="467" t="s">
        <v>1398</v>
      </c>
      <c r="AG444" s="465">
        <v>444.25670000000002</v>
      </c>
      <c r="AH444" s="465">
        <v>444.25670000000002</v>
      </c>
      <c r="AI444" s="465">
        <v>444.25670000000002</v>
      </c>
      <c r="AJ444" s="465">
        <v>30</v>
      </c>
      <c r="AK444" s="469" t="s">
        <v>1399</v>
      </c>
      <c r="AL444" s="466">
        <v>0.91</v>
      </c>
      <c r="AM444" s="466">
        <v>0.01</v>
      </c>
      <c r="AN444" s="469" t="s">
        <v>1400</v>
      </c>
      <c r="AO444" s="466"/>
      <c r="AP444" s="466"/>
      <c r="AQ444" s="466"/>
      <c r="AR444" s="466"/>
      <c r="AS444" s="466"/>
      <c r="AT444" s="466"/>
      <c r="AU444" s="466"/>
      <c r="AV444" s="466"/>
      <c r="AW444" s="466"/>
      <c r="AX444" s="466"/>
      <c r="AY444" s="466"/>
      <c r="AZ444" s="466"/>
      <c r="BA444" s="466"/>
      <c r="BB444" s="466"/>
      <c r="BC444" s="466"/>
      <c r="BD444" s="466"/>
      <c r="BE444" s="466"/>
      <c r="BF444" s="466"/>
      <c r="BG444" s="466"/>
      <c r="BH444" s="466"/>
      <c r="BI444" s="466"/>
      <c r="BJ444" s="466"/>
      <c r="BK444" s="466"/>
      <c r="BL444" s="466"/>
      <c r="BM444" s="466"/>
      <c r="BN444" s="466"/>
      <c r="BO444" s="466"/>
      <c r="BP444" s="466"/>
      <c r="BQ444" s="466"/>
      <c r="BR444" s="466"/>
      <c r="BS444" s="466"/>
      <c r="BT444" s="466"/>
      <c r="BU444" s="466"/>
      <c r="BV444" s="466"/>
      <c r="BW444" s="466"/>
      <c r="BX444" s="466"/>
      <c r="BY444" s="466"/>
      <c r="BZ444" s="466"/>
      <c r="CA444" s="466"/>
      <c r="CB444" s="466"/>
      <c r="CC444" s="466"/>
      <c r="CD444" s="466"/>
      <c r="CE444" s="466"/>
      <c r="CF444" s="466"/>
      <c r="CG444" s="466"/>
      <c r="CH444" s="466"/>
      <c r="CI444" s="466"/>
      <c r="CJ444" s="466"/>
      <c r="CK444" s="466"/>
      <c r="CL444" s="466"/>
      <c r="CM444" s="466"/>
      <c r="CN444" s="466"/>
      <c r="CO444" s="466"/>
      <c r="CP444" s="466"/>
      <c r="CQ444" s="466"/>
      <c r="CR444" s="466"/>
      <c r="CS444" s="466"/>
      <c r="CT444" s="466"/>
      <c r="CU444" s="466"/>
      <c r="CV444" s="466"/>
      <c r="CW444" s="466"/>
      <c r="CX444" s="466"/>
      <c r="CY444" s="466"/>
      <c r="CZ444" s="466"/>
      <c r="DA444" s="466"/>
      <c r="DB444" s="466"/>
      <c r="DC444" s="466"/>
      <c r="DD444" s="466"/>
      <c r="DE444" s="466"/>
      <c r="DF444" s="466"/>
      <c r="DG444" s="466"/>
      <c r="DH444" s="466"/>
      <c r="DI444" s="466"/>
      <c r="DJ444" s="466"/>
      <c r="DK444" s="466"/>
      <c r="DL444" s="466"/>
      <c r="DM444" s="466"/>
      <c r="DN444" s="466"/>
      <c r="DO444" s="466"/>
      <c r="DP444" s="466"/>
      <c r="DQ444" s="466"/>
      <c r="DR444" s="466"/>
      <c r="DS444" s="466"/>
      <c r="DT444" s="466"/>
      <c r="DU444" s="466"/>
      <c r="DV444" s="466"/>
      <c r="DW444" s="471"/>
      <c r="DX444" s="466"/>
      <c r="DY444" s="466"/>
      <c r="DZ444" s="466"/>
      <c r="EA444" s="466"/>
      <c r="EB444" s="466"/>
      <c r="EC444" s="466"/>
      <c r="ED444" s="466"/>
      <c r="EE444" s="466"/>
      <c r="EF444" s="466"/>
      <c r="EG444" s="466"/>
      <c r="EH444" s="466"/>
      <c r="EI444" s="466"/>
      <c r="EJ444" s="466"/>
      <c r="EK444" s="465"/>
      <c r="EL444" s="465"/>
      <c r="EM444" s="465"/>
      <c r="EN444" s="465"/>
      <c r="EO444" s="466"/>
      <c r="EP444" s="466"/>
      <c r="EQ444" s="466"/>
      <c r="ER444" s="465"/>
      <c r="ES444" s="465"/>
      <c r="ET444" s="465"/>
      <c r="EU444" s="465"/>
      <c r="EV444" s="465"/>
      <c r="EW444" s="467"/>
      <c r="EX444" s="467" t="s">
        <v>1401</v>
      </c>
      <c r="EY444" s="467">
        <v>0</v>
      </c>
      <c r="EZ444" s="467">
        <v>0</v>
      </c>
      <c r="FA444" s="467">
        <v>0</v>
      </c>
      <c r="FB444" s="469" t="s">
        <v>1402</v>
      </c>
      <c r="FC444" s="467">
        <v>100</v>
      </c>
      <c r="FD444" s="469" t="s">
        <v>2408</v>
      </c>
      <c r="FE444" s="467">
        <v>0</v>
      </c>
      <c r="FF444" s="469" t="s">
        <v>1404</v>
      </c>
      <c r="FG444" s="467">
        <v>0</v>
      </c>
      <c r="FH444" s="469" t="s">
        <v>1405</v>
      </c>
      <c r="FI444" s="467">
        <v>0</v>
      </c>
      <c r="FJ444" s="469" t="s">
        <v>1405</v>
      </c>
      <c r="FK444" s="467">
        <v>0</v>
      </c>
      <c r="FL444" s="472">
        <v>1</v>
      </c>
      <c r="FM444" s="473">
        <v>0</v>
      </c>
      <c r="FN444" s="473">
        <v>0</v>
      </c>
      <c r="FO444" s="473">
        <v>0</v>
      </c>
      <c r="FP444" s="473">
        <v>0</v>
      </c>
      <c r="FQ444" s="473">
        <v>0</v>
      </c>
      <c r="FR444" s="473">
        <v>0</v>
      </c>
      <c r="FS444" s="473">
        <v>0</v>
      </c>
      <c r="FT444" s="473">
        <v>0</v>
      </c>
      <c r="FU444" s="473">
        <v>0</v>
      </c>
      <c r="FV444" s="473">
        <v>92194</v>
      </c>
      <c r="FW444" s="473">
        <v>0</v>
      </c>
      <c r="FX444" s="473">
        <v>0</v>
      </c>
      <c r="FY444" s="473">
        <v>0</v>
      </c>
      <c r="FZ444" s="473">
        <v>0</v>
      </c>
      <c r="GA444" s="473">
        <v>0</v>
      </c>
      <c r="GB444" s="473">
        <v>0</v>
      </c>
      <c r="GC444" s="473">
        <v>0</v>
      </c>
      <c r="GD444" s="473">
        <v>0</v>
      </c>
      <c r="GE444" s="473">
        <v>0</v>
      </c>
      <c r="GF444" s="473">
        <v>104039.99999999999</v>
      </c>
      <c r="GG444" s="473">
        <v>0</v>
      </c>
      <c r="GH444" s="473">
        <v>0</v>
      </c>
      <c r="GI444" s="473">
        <v>0</v>
      </c>
      <c r="GJ444" s="473">
        <v>0</v>
      </c>
      <c r="GK444" s="473">
        <v>0</v>
      </c>
      <c r="GL444" s="473">
        <v>0</v>
      </c>
      <c r="GM444" s="473">
        <v>0</v>
      </c>
      <c r="GN444" s="473">
        <v>0</v>
      </c>
      <c r="GO444" s="473">
        <v>0</v>
      </c>
      <c r="GP444" s="473">
        <v>0</v>
      </c>
      <c r="GQ444" s="473">
        <v>0</v>
      </c>
      <c r="GR444" s="473">
        <v>0</v>
      </c>
      <c r="GS444" s="473">
        <v>0</v>
      </c>
      <c r="GT444" s="473">
        <v>0</v>
      </c>
      <c r="GU444" s="473">
        <v>0</v>
      </c>
      <c r="GV444" s="473">
        <v>0</v>
      </c>
      <c r="GW444" s="473">
        <v>0</v>
      </c>
      <c r="GX444" s="473">
        <v>0</v>
      </c>
      <c r="GY444" s="473">
        <v>0</v>
      </c>
      <c r="GZ444" s="473">
        <v>0</v>
      </c>
      <c r="HA444" s="473">
        <v>0</v>
      </c>
      <c r="HB444" s="473">
        <v>0</v>
      </c>
      <c r="HC444" s="473">
        <v>0</v>
      </c>
      <c r="HD444" s="473">
        <v>0</v>
      </c>
      <c r="HE444" s="473">
        <v>0</v>
      </c>
      <c r="HF444" s="473">
        <v>0</v>
      </c>
      <c r="HG444" s="473">
        <v>0</v>
      </c>
      <c r="HH444" s="473">
        <v>0</v>
      </c>
      <c r="HI444" s="473">
        <v>0</v>
      </c>
      <c r="HJ444" s="473">
        <v>0</v>
      </c>
      <c r="HK444" s="473">
        <v>0</v>
      </c>
      <c r="HL444" s="473">
        <v>0</v>
      </c>
      <c r="HM444" s="473">
        <v>0</v>
      </c>
      <c r="HN444" s="473">
        <v>0</v>
      </c>
      <c r="HO444" s="473">
        <v>0</v>
      </c>
      <c r="HP444" s="473">
        <v>0</v>
      </c>
      <c r="HQ444" s="473">
        <v>0</v>
      </c>
      <c r="HR444" s="473">
        <v>0</v>
      </c>
      <c r="HS444" s="473">
        <v>0</v>
      </c>
      <c r="HT444" s="473">
        <v>0</v>
      </c>
      <c r="HU444" s="473">
        <v>0</v>
      </c>
      <c r="HV444" s="473">
        <v>0</v>
      </c>
      <c r="HW444" s="473">
        <v>0</v>
      </c>
      <c r="HX444" s="473">
        <v>0</v>
      </c>
      <c r="HY444" s="473">
        <v>0</v>
      </c>
      <c r="HZ444" s="473">
        <v>0</v>
      </c>
      <c r="IA444" s="473">
        <v>0</v>
      </c>
      <c r="IB444" s="473">
        <v>0</v>
      </c>
      <c r="IC444" s="473">
        <v>0</v>
      </c>
      <c r="ID444" s="473">
        <v>0</v>
      </c>
      <c r="IE444" s="473">
        <v>0</v>
      </c>
      <c r="IF444" s="473">
        <v>0</v>
      </c>
      <c r="IG444" s="473">
        <v>0</v>
      </c>
      <c r="IH444" s="473">
        <v>0</v>
      </c>
      <c r="II444" s="473">
        <v>0</v>
      </c>
      <c r="IJ444" s="473">
        <v>0</v>
      </c>
      <c r="IK444" s="473">
        <v>0</v>
      </c>
      <c r="IL444" s="473">
        <v>0</v>
      </c>
      <c r="IM444" s="473">
        <v>0</v>
      </c>
      <c r="IN444" s="473">
        <v>0</v>
      </c>
      <c r="IO444" s="473">
        <v>0</v>
      </c>
      <c r="IP444" s="473">
        <v>0</v>
      </c>
      <c r="IQ444" s="473">
        <v>0</v>
      </c>
      <c r="IR444" s="473">
        <v>0</v>
      </c>
      <c r="IS444" s="473">
        <v>0</v>
      </c>
      <c r="IT444" s="473">
        <v>0</v>
      </c>
      <c r="IU444" s="473">
        <v>0</v>
      </c>
      <c r="IV444" s="473">
        <v>0</v>
      </c>
      <c r="IW444" s="473">
        <v>0</v>
      </c>
      <c r="IX444" s="473">
        <v>0</v>
      </c>
      <c r="IY444" s="473">
        <v>0</v>
      </c>
      <c r="IZ444" s="473">
        <v>0</v>
      </c>
      <c r="JA444" s="473">
        <v>0</v>
      </c>
      <c r="JB444" s="473">
        <v>0</v>
      </c>
      <c r="JC444" s="473">
        <v>0</v>
      </c>
      <c r="JD444" s="473">
        <v>0</v>
      </c>
      <c r="JE444" s="473">
        <v>0</v>
      </c>
      <c r="JF444" s="473">
        <v>0</v>
      </c>
      <c r="JG444" s="473">
        <v>0</v>
      </c>
      <c r="JH444" s="473">
        <v>0</v>
      </c>
      <c r="JI444" s="467" t="s">
        <v>1406</v>
      </c>
      <c r="JJ444" s="467" t="s">
        <v>1406</v>
      </c>
      <c r="JK444" s="395"/>
      <c r="JL444" s="395"/>
      <c r="JM444" s="395"/>
      <c r="JN444" s="395"/>
      <c r="JO444" s="395"/>
      <c r="JP444" s="395"/>
      <c r="JQ444" s="395"/>
      <c r="JR444" s="395"/>
      <c r="JS444" s="395"/>
      <c r="JT444" s="395"/>
      <c r="JU444" s="395"/>
      <c r="JV444" s="395"/>
      <c r="JW444" s="395"/>
      <c r="JX444" s="395"/>
      <c r="JY444" s="395"/>
      <c r="JZ444" s="395"/>
      <c r="KA444" s="395"/>
      <c r="KB444" s="395"/>
      <c r="KC444" s="395"/>
      <c r="KD444" s="395"/>
      <c r="KE444" s="395"/>
      <c r="KF444" s="395"/>
      <c r="KG444" s="395"/>
      <c r="KH444" s="395"/>
      <c r="KI444" s="395"/>
      <c r="KJ444" s="395"/>
      <c r="KK444" s="395"/>
      <c r="KL444" s="395"/>
      <c r="KM444" s="395"/>
      <c r="KN444" s="395"/>
      <c r="KO444" s="395"/>
      <c r="KP444" s="395"/>
      <c r="KQ444" s="395"/>
      <c r="KR444" s="395"/>
      <c r="KS444" s="395"/>
      <c r="KT444" s="395"/>
      <c r="KU444" s="395"/>
      <c r="KV444" s="395"/>
      <c r="KW444" s="395"/>
      <c r="KX444" s="395"/>
      <c r="KY444" s="395"/>
      <c r="KZ444" s="395"/>
      <c r="LA444" s="395"/>
      <c r="LB444" s="395"/>
      <c r="LC444" s="395"/>
      <c r="LD444" s="395"/>
      <c r="LE444" s="395"/>
      <c r="LF444" s="395"/>
      <c r="LG444" s="395"/>
      <c r="LH444" s="395"/>
      <c r="LI444" s="395"/>
      <c r="LJ444" s="395"/>
      <c r="LK444" s="395"/>
      <c r="LL444" s="395"/>
      <c r="LM444" s="395"/>
      <c r="LN444" s="395"/>
      <c r="LO444" s="395"/>
      <c r="LP444" s="395"/>
      <c r="LQ444" s="395"/>
      <c r="LR444" s="395"/>
      <c r="LS444" s="395"/>
      <c r="LT444" s="395"/>
      <c r="LU444" s="395"/>
      <c r="LV444" s="395"/>
      <c r="LW444" s="395"/>
      <c r="LX444" s="395"/>
      <c r="LY444" s="395"/>
      <c r="LZ444" s="395"/>
      <c r="MA444" s="395"/>
      <c r="MB444" s="395"/>
      <c r="MC444" s="395"/>
      <c r="MD444" s="395"/>
      <c r="ME444" s="395"/>
      <c r="MF444" s="395"/>
      <c r="MG444" s="395"/>
      <c r="MH444" s="395"/>
      <c r="MI444" s="395"/>
      <c r="MJ444" s="395"/>
      <c r="MK444" s="395"/>
      <c r="ML444" s="395"/>
      <c r="MM444" s="395"/>
      <c r="MN444" s="395"/>
      <c r="MO444" s="395"/>
      <c r="MP444" s="395"/>
      <c r="MQ444" s="395"/>
      <c r="MR444" s="395"/>
      <c r="MS444" s="395"/>
      <c r="MT444" s="395"/>
      <c r="MU444" s="395"/>
      <c r="MV444" s="395"/>
      <c r="MW444" s="395"/>
      <c r="MX444" s="395"/>
      <c r="MY444" s="395"/>
      <c r="MZ444" s="395"/>
      <c r="NA444" s="395"/>
      <c r="NB444" s="395"/>
      <c r="NC444" s="395"/>
      <c r="ND444" s="395"/>
      <c r="NE444" s="395"/>
      <c r="NF444" s="395"/>
      <c r="NG444" s="489"/>
      <c r="NH444" s="475">
        <v>1.8797572094722363</v>
      </c>
      <c r="NI444" s="475">
        <v>3.6226680940948941</v>
      </c>
      <c r="NJ444" s="475">
        <v>1.4453062008547368</v>
      </c>
      <c r="NK444" s="475">
        <v>972.96524586095859</v>
      </c>
      <c r="NL444" s="475">
        <v>2.6453798554083994</v>
      </c>
      <c r="NM444" s="475">
        <v>7.4442999999999981E-2</v>
      </c>
      <c r="NN444" s="475">
        <v>0.21402499999999997</v>
      </c>
      <c r="NO444" s="475">
        <v>2.1713E-2</v>
      </c>
      <c r="NP444" s="475">
        <v>1.164771216211229E-2</v>
      </c>
      <c r="NQ444" s="475">
        <v>0.18006774018703708</v>
      </c>
      <c r="NR444" s="475">
        <v>0.25302896742147202</v>
      </c>
      <c r="NS444" s="475">
        <v>0</v>
      </c>
      <c r="NT444" s="475">
        <v>1.3984910302711682</v>
      </c>
      <c r="NU444" s="475">
        <v>7.7416727878289234E-3</v>
      </c>
      <c r="NV444" s="475">
        <v>0</v>
      </c>
      <c r="NW444" s="475">
        <v>0.13300146118522321</v>
      </c>
      <c r="NX444" s="475">
        <v>0</v>
      </c>
      <c r="NY444" s="475">
        <v>0</v>
      </c>
      <c r="NZ444" s="475">
        <v>0.35477165923144527</v>
      </c>
      <c r="OA444" s="475">
        <v>2.0339956353659538E-2</v>
      </c>
      <c r="OB444" s="475">
        <v>0.25</v>
      </c>
      <c r="OC444" s="475">
        <v>0.40754337370013338</v>
      </c>
      <c r="OD444" s="475">
        <v>4.2547677677759496E-13</v>
      </c>
      <c r="OE444" s="475">
        <v>3.6990068421313574E-12</v>
      </c>
      <c r="OF444" s="475">
        <v>0.1099999964237213</v>
      </c>
      <c r="OG444" s="475">
        <v>6.9204208254814145E-2</v>
      </c>
      <c r="OH444" s="475">
        <v>0.34034375247070398</v>
      </c>
      <c r="OI444" s="475">
        <v>0.11</v>
      </c>
      <c r="OJ444" s="475">
        <v>4.442567E-2</v>
      </c>
      <c r="OK444" s="475">
        <v>5.6323476750000004E-2</v>
      </c>
      <c r="OL444" s="475">
        <v>0.73918862128853147</v>
      </c>
      <c r="OM444" s="475" t="s">
        <v>1395</v>
      </c>
      <c r="ON444" s="475">
        <v>1</v>
      </c>
      <c r="OO444" s="475">
        <v>433</v>
      </c>
      <c r="OP444" s="490"/>
      <c r="OQ444" s="491" t="s">
        <v>1395</v>
      </c>
      <c r="OR444" s="478" t="s">
        <v>1395</v>
      </c>
      <c r="OS444" s="479">
        <v>512618.99999999994</v>
      </c>
      <c r="OT444" s="479">
        <v>2037</v>
      </c>
      <c r="OU444" s="479" t="s">
        <v>1395</v>
      </c>
      <c r="OV444" s="479" t="s">
        <v>1395</v>
      </c>
      <c r="OW444" s="479">
        <v>0</v>
      </c>
      <c r="OX444" s="479">
        <v>1</v>
      </c>
      <c r="OY444" s="480">
        <v>1</v>
      </c>
      <c r="OZ444" s="480">
        <v>0.72739595297858162</v>
      </c>
      <c r="PA444" s="481"/>
      <c r="PB444" s="482">
        <v>1.8797572094722363</v>
      </c>
      <c r="PC444" s="483"/>
      <c r="PD444" s="478">
        <v>47.002864476679079</v>
      </c>
      <c r="PE444" s="479">
        <v>5.6052407239324411E-10</v>
      </c>
      <c r="PF444" s="479">
        <v>61.756542026739062</v>
      </c>
      <c r="PG444" s="480">
        <v>1.8797572094722363</v>
      </c>
      <c r="PH444" s="483"/>
      <c r="PI444" s="478">
        <v>1.8797572094722363</v>
      </c>
      <c r="PJ444" s="479">
        <v>219270</v>
      </c>
      <c r="PK444" s="479">
        <v>205</v>
      </c>
      <c r="PL444" s="479">
        <v>-9.0928228546779399E-2</v>
      </c>
      <c r="PM444" s="484">
        <v>36</v>
      </c>
      <c r="PN444" s="479">
        <v>1584</v>
      </c>
      <c r="PO444" s="485">
        <v>2034</v>
      </c>
      <c r="PP444" s="479">
        <v>33</v>
      </c>
      <c r="PQ444" s="479">
        <v>1</v>
      </c>
      <c r="PR444" s="486" t="s">
        <v>2491</v>
      </c>
      <c r="PS444" s="486" t="s">
        <v>1657</v>
      </c>
      <c r="PT444" s="479">
        <v>1</v>
      </c>
      <c r="PU444" s="487" t="s">
        <v>2490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row>
    <row r="445" spans="1:457" x14ac:dyDescent="0.35">
      <c r="A445" s="459" t="s">
        <v>2492</v>
      </c>
      <c r="B445" s="460">
        <v>1.7888289809254569</v>
      </c>
      <c r="C445" s="488">
        <f>NPV(About!A$94,'H2 Data'!AE$2:BH$2)/30*AB445+B445</f>
        <v>1.7888289809254569</v>
      </c>
      <c r="D445" s="462" t="s">
        <v>1592</v>
      </c>
      <c r="E445" s="463" t="s">
        <v>2492</v>
      </c>
      <c r="F445" s="463" t="s">
        <v>1391</v>
      </c>
      <c r="G445" s="463" t="s">
        <v>1392</v>
      </c>
      <c r="H445" s="463" t="s">
        <v>2406</v>
      </c>
      <c r="I445" s="463" t="s">
        <v>2465</v>
      </c>
      <c r="J445" s="464">
        <v>2038</v>
      </c>
      <c r="K445" s="465">
        <v>220</v>
      </c>
      <c r="L445" s="466">
        <v>0.22</v>
      </c>
      <c r="M445" s="466">
        <v>2.3300000000000001E-2</v>
      </c>
      <c r="N445" s="466">
        <v>0.25</v>
      </c>
      <c r="O445" s="471">
        <v>0.11</v>
      </c>
      <c r="P445" s="465">
        <v>1</v>
      </c>
      <c r="Q445" s="465">
        <v>2</v>
      </c>
      <c r="R445" s="465">
        <v>30</v>
      </c>
      <c r="S445" s="467" t="s">
        <v>1395</v>
      </c>
      <c r="T445" s="468">
        <v>19880.000000000004</v>
      </c>
      <c r="U445" s="468">
        <v>195963</v>
      </c>
      <c r="V445" s="468">
        <v>68161</v>
      </c>
      <c r="W445" s="468">
        <v>5680</v>
      </c>
      <c r="X445" s="465">
        <v>0</v>
      </c>
      <c r="Y445" s="469" t="s">
        <v>2466</v>
      </c>
      <c r="Z445" s="470">
        <v>21.37</v>
      </c>
      <c r="AA445" s="469" t="s">
        <v>1397</v>
      </c>
      <c r="AB445" s="465">
        <v>0</v>
      </c>
      <c r="AC445" s="466">
        <v>0</v>
      </c>
      <c r="AD445" s="466">
        <v>0.7</v>
      </c>
      <c r="AE445" s="466">
        <v>0.7</v>
      </c>
      <c r="AF445" s="467" t="s">
        <v>1398</v>
      </c>
      <c r="AG445" s="465">
        <v>443.47329999999999</v>
      </c>
      <c r="AH445" s="465">
        <v>443.47329999999999</v>
      </c>
      <c r="AI445" s="465">
        <v>443.47329999999999</v>
      </c>
      <c r="AJ445" s="465">
        <v>30</v>
      </c>
      <c r="AK445" s="469" t="s">
        <v>1399</v>
      </c>
      <c r="AL445" s="466">
        <v>0.91</v>
      </c>
      <c r="AM445" s="466">
        <v>0.01</v>
      </c>
      <c r="AN445" s="469" t="s">
        <v>1400</v>
      </c>
      <c r="AO445" s="466"/>
      <c r="AP445" s="466"/>
      <c r="AQ445" s="466"/>
      <c r="AR445" s="466"/>
      <c r="AS445" s="466"/>
      <c r="AT445" s="466"/>
      <c r="AU445" s="466"/>
      <c r="AV445" s="466"/>
      <c r="AW445" s="466"/>
      <c r="AX445" s="466"/>
      <c r="AY445" s="466"/>
      <c r="AZ445" s="466"/>
      <c r="BA445" s="466"/>
      <c r="BB445" s="466"/>
      <c r="BC445" s="466"/>
      <c r="BD445" s="466"/>
      <c r="BE445" s="466"/>
      <c r="BF445" s="466"/>
      <c r="BG445" s="466"/>
      <c r="BH445" s="466"/>
      <c r="BI445" s="466"/>
      <c r="BJ445" s="466"/>
      <c r="BK445" s="466"/>
      <c r="BL445" s="466"/>
      <c r="BM445" s="466"/>
      <c r="BN445" s="466"/>
      <c r="BO445" s="466"/>
      <c r="BP445" s="466"/>
      <c r="BQ445" s="466"/>
      <c r="BR445" s="466"/>
      <c r="BS445" s="466"/>
      <c r="BT445" s="466"/>
      <c r="BU445" s="466"/>
      <c r="BV445" s="466"/>
      <c r="BW445" s="466"/>
      <c r="BX445" s="466"/>
      <c r="BY445" s="466"/>
      <c r="BZ445" s="466"/>
      <c r="CA445" s="466"/>
      <c r="CB445" s="466"/>
      <c r="CC445" s="466"/>
      <c r="CD445" s="466"/>
      <c r="CE445" s="466"/>
      <c r="CF445" s="466"/>
      <c r="CG445" s="466"/>
      <c r="CH445" s="466"/>
      <c r="CI445" s="466"/>
      <c r="CJ445" s="466"/>
      <c r="CK445" s="466"/>
      <c r="CL445" s="466"/>
      <c r="CM445" s="466"/>
      <c r="CN445" s="466"/>
      <c r="CO445" s="466"/>
      <c r="CP445" s="466"/>
      <c r="CQ445" s="466"/>
      <c r="CR445" s="466"/>
      <c r="CS445" s="466"/>
      <c r="CT445" s="466"/>
      <c r="CU445" s="466"/>
      <c r="CV445" s="466"/>
      <c r="CW445" s="466"/>
      <c r="CX445" s="466"/>
      <c r="CY445" s="466"/>
      <c r="CZ445" s="466"/>
      <c r="DA445" s="466"/>
      <c r="DB445" s="466"/>
      <c r="DC445" s="466"/>
      <c r="DD445" s="466"/>
      <c r="DE445" s="466"/>
      <c r="DF445" s="466"/>
      <c r="DG445" s="466"/>
      <c r="DH445" s="466"/>
      <c r="DI445" s="466"/>
      <c r="DJ445" s="466"/>
      <c r="DK445" s="466"/>
      <c r="DL445" s="466"/>
      <c r="DM445" s="466"/>
      <c r="DN445" s="466"/>
      <c r="DO445" s="466"/>
      <c r="DP445" s="466"/>
      <c r="DQ445" s="466"/>
      <c r="DR445" s="466"/>
      <c r="DS445" s="466"/>
      <c r="DT445" s="466"/>
      <c r="DU445" s="466"/>
      <c r="DV445" s="466"/>
      <c r="DW445" s="471"/>
      <c r="DX445" s="466"/>
      <c r="DY445" s="466"/>
      <c r="DZ445" s="466"/>
      <c r="EA445" s="466"/>
      <c r="EB445" s="466"/>
      <c r="EC445" s="466"/>
      <c r="ED445" s="466"/>
      <c r="EE445" s="466"/>
      <c r="EF445" s="466"/>
      <c r="EG445" s="466"/>
      <c r="EH445" s="466"/>
      <c r="EI445" s="466"/>
      <c r="EJ445" s="466"/>
      <c r="EK445" s="465"/>
      <c r="EL445" s="465"/>
      <c r="EM445" s="465"/>
      <c r="EN445" s="465"/>
      <c r="EO445" s="466"/>
      <c r="EP445" s="466"/>
      <c r="EQ445" s="466"/>
      <c r="ER445" s="465"/>
      <c r="ES445" s="465"/>
      <c r="ET445" s="465"/>
      <c r="EU445" s="465"/>
      <c r="EV445" s="465"/>
      <c r="EW445" s="467"/>
      <c r="EX445" s="467" t="s">
        <v>1401</v>
      </c>
      <c r="EY445" s="467">
        <v>0</v>
      </c>
      <c r="EZ445" s="467">
        <v>0</v>
      </c>
      <c r="FA445" s="467">
        <v>0</v>
      </c>
      <c r="FB445" s="469" t="s">
        <v>1402</v>
      </c>
      <c r="FC445" s="467">
        <v>100</v>
      </c>
      <c r="FD445" s="469" t="s">
        <v>2408</v>
      </c>
      <c r="FE445" s="467">
        <v>0</v>
      </c>
      <c r="FF445" s="469" t="s">
        <v>1404</v>
      </c>
      <c r="FG445" s="467">
        <v>0</v>
      </c>
      <c r="FH445" s="469" t="s">
        <v>1405</v>
      </c>
      <c r="FI445" s="467">
        <v>0</v>
      </c>
      <c r="FJ445" s="469" t="s">
        <v>1405</v>
      </c>
      <c r="FK445" s="467">
        <v>0</v>
      </c>
      <c r="FL445" s="472">
        <v>1</v>
      </c>
      <c r="FM445" s="473">
        <v>0</v>
      </c>
      <c r="FN445" s="473">
        <v>0</v>
      </c>
      <c r="FO445" s="473">
        <v>0</v>
      </c>
      <c r="FP445" s="473">
        <v>0</v>
      </c>
      <c r="FQ445" s="473">
        <v>0</v>
      </c>
      <c r="FR445" s="473">
        <v>0</v>
      </c>
      <c r="FS445" s="473">
        <v>0</v>
      </c>
      <c r="FT445" s="473">
        <v>0</v>
      </c>
      <c r="FU445" s="473">
        <v>0</v>
      </c>
      <c r="FV445" s="473">
        <v>91392.000000000015</v>
      </c>
      <c r="FW445" s="473">
        <v>0</v>
      </c>
      <c r="FX445" s="473">
        <v>0</v>
      </c>
      <c r="FY445" s="473">
        <v>0</v>
      </c>
      <c r="FZ445" s="473">
        <v>0</v>
      </c>
      <c r="GA445" s="473">
        <v>0</v>
      </c>
      <c r="GB445" s="473">
        <v>0</v>
      </c>
      <c r="GC445" s="473">
        <v>0</v>
      </c>
      <c r="GD445" s="473">
        <v>0</v>
      </c>
      <c r="GE445" s="473">
        <v>0</v>
      </c>
      <c r="GF445" s="473">
        <v>106152.00000000001</v>
      </c>
      <c r="GG445" s="473">
        <v>0</v>
      </c>
      <c r="GH445" s="473">
        <v>0</v>
      </c>
      <c r="GI445" s="473">
        <v>0</v>
      </c>
      <c r="GJ445" s="473">
        <v>0</v>
      </c>
      <c r="GK445" s="473">
        <v>0</v>
      </c>
      <c r="GL445" s="473">
        <v>0</v>
      </c>
      <c r="GM445" s="473">
        <v>0</v>
      </c>
      <c r="GN445" s="473">
        <v>0</v>
      </c>
      <c r="GO445" s="473">
        <v>0</v>
      </c>
      <c r="GP445" s="473">
        <v>0</v>
      </c>
      <c r="GQ445" s="473">
        <v>0</v>
      </c>
      <c r="GR445" s="473">
        <v>0</v>
      </c>
      <c r="GS445" s="473">
        <v>0</v>
      </c>
      <c r="GT445" s="473">
        <v>0</v>
      </c>
      <c r="GU445" s="473">
        <v>0</v>
      </c>
      <c r="GV445" s="473">
        <v>0</v>
      </c>
      <c r="GW445" s="473">
        <v>0</v>
      </c>
      <c r="GX445" s="473">
        <v>0</v>
      </c>
      <c r="GY445" s="473">
        <v>0</v>
      </c>
      <c r="GZ445" s="473">
        <v>0</v>
      </c>
      <c r="HA445" s="473">
        <v>0</v>
      </c>
      <c r="HB445" s="473">
        <v>0</v>
      </c>
      <c r="HC445" s="473">
        <v>0</v>
      </c>
      <c r="HD445" s="473">
        <v>0</v>
      </c>
      <c r="HE445" s="473">
        <v>0</v>
      </c>
      <c r="HF445" s="473">
        <v>0</v>
      </c>
      <c r="HG445" s="473">
        <v>0</v>
      </c>
      <c r="HH445" s="473">
        <v>0</v>
      </c>
      <c r="HI445" s="473">
        <v>0</v>
      </c>
      <c r="HJ445" s="473">
        <v>0</v>
      </c>
      <c r="HK445" s="473">
        <v>0</v>
      </c>
      <c r="HL445" s="473">
        <v>0</v>
      </c>
      <c r="HM445" s="473">
        <v>0</v>
      </c>
      <c r="HN445" s="473">
        <v>0</v>
      </c>
      <c r="HO445" s="473">
        <v>0</v>
      </c>
      <c r="HP445" s="473">
        <v>0</v>
      </c>
      <c r="HQ445" s="473">
        <v>0</v>
      </c>
      <c r="HR445" s="473">
        <v>0</v>
      </c>
      <c r="HS445" s="473">
        <v>0</v>
      </c>
      <c r="HT445" s="473">
        <v>0</v>
      </c>
      <c r="HU445" s="473">
        <v>0</v>
      </c>
      <c r="HV445" s="473">
        <v>0</v>
      </c>
      <c r="HW445" s="473">
        <v>0</v>
      </c>
      <c r="HX445" s="473">
        <v>0</v>
      </c>
      <c r="HY445" s="473">
        <v>0</v>
      </c>
      <c r="HZ445" s="473">
        <v>0</v>
      </c>
      <c r="IA445" s="473">
        <v>0</v>
      </c>
      <c r="IB445" s="473">
        <v>0</v>
      </c>
      <c r="IC445" s="473">
        <v>0</v>
      </c>
      <c r="ID445" s="473">
        <v>0</v>
      </c>
      <c r="IE445" s="473">
        <v>0</v>
      </c>
      <c r="IF445" s="473">
        <v>0</v>
      </c>
      <c r="IG445" s="473">
        <v>0</v>
      </c>
      <c r="IH445" s="473">
        <v>0</v>
      </c>
      <c r="II445" s="473">
        <v>0</v>
      </c>
      <c r="IJ445" s="473">
        <v>0</v>
      </c>
      <c r="IK445" s="473">
        <v>0</v>
      </c>
      <c r="IL445" s="473">
        <v>0</v>
      </c>
      <c r="IM445" s="473">
        <v>0</v>
      </c>
      <c r="IN445" s="473">
        <v>0</v>
      </c>
      <c r="IO445" s="473">
        <v>0</v>
      </c>
      <c r="IP445" s="473">
        <v>0</v>
      </c>
      <c r="IQ445" s="473">
        <v>0</v>
      </c>
      <c r="IR445" s="473">
        <v>0</v>
      </c>
      <c r="IS445" s="473">
        <v>0</v>
      </c>
      <c r="IT445" s="473">
        <v>0</v>
      </c>
      <c r="IU445" s="473">
        <v>0</v>
      </c>
      <c r="IV445" s="473">
        <v>0</v>
      </c>
      <c r="IW445" s="473">
        <v>0</v>
      </c>
      <c r="IX445" s="473">
        <v>0</v>
      </c>
      <c r="IY445" s="473">
        <v>0</v>
      </c>
      <c r="IZ445" s="473">
        <v>0</v>
      </c>
      <c r="JA445" s="473">
        <v>0</v>
      </c>
      <c r="JB445" s="473">
        <v>0</v>
      </c>
      <c r="JC445" s="473">
        <v>0</v>
      </c>
      <c r="JD445" s="473">
        <v>0</v>
      </c>
      <c r="JE445" s="473">
        <v>0</v>
      </c>
      <c r="JF445" s="473">
        <v>0</v>
      </c>
      <c r="JG445" s="473">
        <v>0</v>
      </c>
      <c r="JH445" s="473">
        <v>0</v>
      </c>
      <c r="JI445" s="467" t="s">
        <v>1406</v>
      </c>
      <c r="JJ445" s="467" t="s">
        <v>1406</v>
      </c>
      <c r="JK445" s="395"/>
      <c r="JL445" s="395"/>
      <c r="JM445" s="395"/>
      <c r="JN445" s="395"/>
      <c r="JO445" s="395"/>
      <c r="JP445" s="395"/>
      <c r="JQ445" s="395"/>
      <c r="JR445" s="395"/>
      <c r="JS445" s="395"/>
      <c r="JT445" s="395"/>
      <c r="JU445" s="395"/>
      <c r="JV445" s="395"/>
      <c r="JW445" s="395"/>
      <c r="JX445" s="395"/>
      <c r="JY445" s="395"/>
      <c r="JZ445" s="395"/>
      <c r="KA445" s="395"/>
      <c r="KB445" s="395"/>
      <c r="KC445" s="395"/>
      <c r="KD445" s="395"/>
      <c r="KE445" s="395"/>
      <c r="KF445" s="395"/>
      <c r="KG445" s="395"/>
      <c r="KH445" s="395"/>
      <c r="KI445" s="395"/>
      <c r="KJ445" s="395"/>
      <c r="KK445" s="395"/>
      <c r="KL445" s="395"/>
      <c r="KM445" s="395"/>
      <c r="KN445" s="395"/>
      <c r="KO445" s="395"/>
      <c r="KP445" s="395"/>
      <c r="KQ445" s="395"/>
      <c r="KR445" s="395"/>
      <c r="KS445" s="395"/>
      <c r="KT445" s="395"/>
      <c r="KU445" s="395"/>
      <c r="KV445" s="395"/>
      <c r="KW445" s="395"/>
      <c r="KX445" s="395"/>
      <c r="KY445" s="395"/>
      <c r="KZ445" s="395"/>
      <c r="LA445" s="395"/>
      <c r="LB445" s="395"/>
      <c r="LC445" s="395"/>
      <c r="LD445" s="395"/>
      <c r="LE445" s="395"/>
      <c r="LF445" s="395"/>
      <c r="LG445" s="395"/>
      <c r="LH445" s="395"/>
      <c r="LI445" s="395"/>
      <c r="LJ445" s="395"/>
      <c r="LK445" s="395"/>
      <c r="LL445" s="395"/>
      <c r="LM445" s="395"/>
      <c r="LN445" s="395"/>
      <c r="LO445" s="395"/>
      <c r="LP445" s="395"/>
      <c r="LQ445" s="395"/>
      <c r="LR445" s="395"/>
      <c r="LS445" s="395"/>
      <c r="LT445" s="395"/>
      <c r="LU445" s="395"/>
      <c r="LV445" s="395"/>
      <c r="LW445" s="395"/>
      <c r="LX445" s="395"/>
      <c r="LY445" s="395"/>
      <c r="LZ445" s="395"/>
      <c r="MA445" s="395"/>
      <c r="MB445" s="395"/>
      <c r="MC445" s="395"/>
      <c r="MD445" s="395"/>
      <c r="ME445" s="395"/>
      <c r="MF445" s="395"/>
      <c r="MG445" s="395"/>
      <c r="MH445" s="395"/>
      <c r="MI445" s="395"/>
      <c r="MJ445" s="395"/>
      <c r="MK445" s="395"/>
      <c r="ML445" s="395"/>
      <c r="MM445" s="395"/>
      <c r="MN445" s="395"/>
      <c r="MO445" s="395"/>
      <c r="MP445" s="395"/>
      <c r="MQ445" s="395"/>
      <c r="MR445" s="395"/>
      <c r="MS445" s="395"/>
      <c r="MT445" s="395"/>
      <c r="MU445" s="395"/>
      <c r="MV445" s="395"/>
      <c r="MW445" s="395"/>
      <c r="MX445" s="395"/>
      <c r="MY445" s="395"/>
      <c r="MZ445" s="395"/>
      <c r="NA445" s="395"/>
      <c r="NB445" s="395"/>
      <c r="NC445" s="395"/>
      <c r="ND445" s="395"/>
      <c r="NE445" s="395"/>
      <c r="NF445" s="395"/>
      <c r="NG445" s="489"/>
      <c r="NH445" s="475">
        <v>1.7888289809254569</v>
      </c>
      <c r="NI445" s="475">
        <v>3.4474312120395405</v>
      </c>
      <c r="NJ445" s="475">
        <v>1.4322315291381329</v>
      </c>
      <c r="NK445" s="475">
        <v>976.16904854029485</v>
      </c>
      <c r="NL445" s="475">
        <v>2.5358634989125668</v>
      </c>
      <c r="NM445" s="475">
        <v>6.8160999999999999E-2</v>
      </c>
      <c r="NN445" s="475">
        <v>0.195963</v>
      </c>
      <c r="NO445" s="475">
        <v>1.9880000000000005E-2</v>
      </c>
      <c r="NP445" s="475">
        <v>1.0645764547880418E-2</v>
      </c>
      <c r="NQ445" s="475">
        <v>0.1645350093243462</v>
      </c>
      <c r="NR445" s="475">
        <v>0.23165773516230909</v>
      </c>
      <c r="NS445" s="475">
        <v>0</v>
      </c>
      <c r="NT445" s="475">
        <v>1.3901750420917158</v>
      </c>
      <c r="NU445" s="475">
        <v>7.9250469964668672E-3</v>
      </c>
      <c r="NV445" s="475">
        <v>0</v>
      </c>
      <c r="NW445" s="475">
        <v>0.12266321633443222</v>
      </c>
      <c r="NX445" s="475">
        <v>0</v>
      </c>
      <c r="NY445" s="475">
        <v>0</v>
      </c>
      <c r="NZ445" s="475">
        <v>0.32752791990753577</v>
      </c>
      <c r="OA445" s="475">
        <v>2.03399979216028E-2</v>
      </c>
      <c r="OB445" s="475">
        <v>0.25</v>
      </c>
      <c r="OC445" s="475">
        <v>0.37421288631038263</v>
      </c>
      <c r="OD445" s="475">
        <v>1.6182393823971069E-13</v>
      </c>
      <c r="OE445" s="475">
        <v>1.4068637524774373E-12</v>
      </c>
      <c r="OF445" s="475">
        <v>0.1099999964237213</v>
      </c>
      <c r="OG445" s="475">
        <v>6.9344988465309149E-2</v>
      </c>
      <c r="OH445" s="475">
        <v>0.34102485684223477</v>
      </c>
      <c r="OI445" s="475">
        <v>0.11</v>
      </c>
      <c r="OJ445" s="475">
        <v>4.4347329999999997E-2</v>
      </c>
      <c r="OK445" s="475">
        <v>5.6282348250000003E-2</v>
      </c>
      <c r="OL445" s="475">
        <v>0.72445197142218476</v>
      </c>
      <c r="OM445" s="475" t="s">
        <v>1395</v>
      </c>
      <c r="ON445" s="475">
        <v>1</v>
      </c>
      <c r="OO445" s="475">
        <v>434</v>
      </c>
      <c r="OP445" s="490"/>
      <c r="OQ445" s="491" t="s">
        <v>1395</v>
      </c>
      <c r="OR445" s="478" t="s">
        <v>1395</v>
      </c>
      <c r="OS445" s="479">
        <v>487228</v>
      </c>
      <c r="OT445" s="479">
        <v>2038</v>
      </c>
      <c r="OU445" s="479" t="s">
        <v>1395</v>
      </c>
      <c r="OV445" s="479" t="s">
        <v>1395</v>
      </c>
      <c r="OW445" s="479">
        <v>0</v>
      </c>
      <c r="OX445" s="479">
        <v>1</v>
      </c>
      <c r="OY445" s="480">
        <v>1</v>
      </c>
      <c r="OZ445" s="480">
        <v>0.7128956813798083</v>
      </c>
      <c r="PA445" s="481"/>
      <c r="PB445" s="482">
        <v>1.7888289809254569</v>
      </c>
      <c r="PC445" s="483"/>
      <c r="PD445" s="478">
        <v>45.26439669219296</v>
      </c>
      <c r="PE445" s="479">
        <v>2.2422514818103225E-10</v>
      </c>
      <c r="PF445" s="479">
        <v>59.641837908211372</v>
      </c>
      <c r="PG445" s="480">
        <v>1.7888289809254569</v>
      </c>
      <c r="PH445" s="483"/>
      <c r="PI445" s="478">
        <v>1.7888289809254569</v>
      </c>
      <c r="PJ445" s="479">
        <v>219490</v>
      </c>
      <c r="PK445" s="479">
        <v>220</v>
      </c>
      <c r="PL445" s="479">
        <v>-6.1816151192783053E-2</v>
      </c>
      <c r="PM445" s="484">
        <v>36</v>
      </c>
      <c r="PN445" s="479">
        <v>1548</v>
      </c>
      <c r="PO445" s="485">
        <v>2035</v>
      </c>
      <c r="PP445" s="479">
        <v>33</v>
      </c>
      <c r="PQ445" s="479">
        <v>1</v>
      </c>
      <c r="PR445" s="486" t="s">
        <v>2493</v>
      </c>
      <c r="PS445" s="486" t="s">
        <v>1657</v>
      </c>
      <c r="PT445" s="479">
        <v>1</v>
      </c>
      <c r="PU445" s="487" t="s">
        <v>2492</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row>
    <row r="446" spans="1:457" x14ac:dyDescent="0.35">
      <c r="A446" s="459" t="s">
        <v>2494</v>
      </c>
      <c r="B446" s="460">
        <v>1.7270128297326739</v>
      </c>
      <c r="C446" s="488">
        <f>NPV(About!A$94,'H2 Data'!AE$2:BH$2)/30*AB446+B446</f>
        <v>1.7270128297326739</v>
      </c>
      <c r="D446" s="462" t="s">
        <v>1592</v>
      </c>
      <c r="E446" s="463" t="s">
        <v>2494</v>
      </c>
      <c r="F446" s="463" t="s">
        <v>1391</v>
      </c>
      <c r="G446" s="463" t="s">
        <v>1392</v>
      </c>
      <c r="H446" s="463" t="s">
        <v>2406</v>
      </c>
      <c r="I446" s="463" t="s">
        <v>2465</v>
      </c>
      <c r="J446" s="464">
        <v>2039</v>
      </c>
      <c r="K446" s="465">
        <v>235</v>
      </c>
      <c r="L446" s="466">
        <v>0.22</v>
      </c>
      <c r="M446" s="466">
        <v>2.3300000000000001E-2</v>
      </c>
      <c r="N446" s="466">
        <v>0.25</v>
      </c>
      <c r="O446" s="471">
        <v>0.11</v>
      </c>
      <c r="P446" s="465">
        <v>1</v>
      </c>
      <c r="Q446" s="465">
        <v>2</v>
      </c>
      <c r="R446" s="465">
        <v>30</v>
      </c>
      <c r="S446" s="467" t="s">
        <v>1395</v>
      </c>
      <c r="T446" s="468">
        <v>18706</v>
      </c>
      <c r="U446" s="468">
        <v>184385</v>
      </c>
      <c r="V446" s="468">
        <v>64134.000000000007</v>
      </c>
      <c r="W446" s="468">
        <v>5345</v>
      </c>
      <c r="X446" s="465">
        <v>0</v>
      </c>
      <c r="Y446" s="469" t="s">
        <v>2466</v>
      </c>
      <c r="Z446" s="470">
        <v>21.44</v>
      </c>
      <c r="AA446" s="469" t="s">
        <v>1397</v>
      </c>
      <c r="AB446" s="465">
        <v>0</v>
      </c>
      <c r="AC446" s="466">
        <v>0</v>
      </c>
      <c r="AD446" s="466">
        <v>0.7</v>
      </c>
      <c r="AE446" s="466">
        <v>0.7</v>
      </c>
      <c r="AF446" s="467" t="s">
        <v>1398</v>
      </c>
      <c r="AG446" s="465">
        <v>442.74669999999998</v>
      </c>
      <c r="AH446" s="465">
        <v>442.74669999999998</v>
      </c>
      <c r="AI446" s="465">
        <v>442.74669999999998</v>
      </c>
      <c r="AJ446" s="465">
        <v>30</v>
      </c>
      <c r="AK446" s="469" t="s">
        <v>1399</v>
      </c>
      <c r="AL446" s="466">
        <v>0.91</v>
      </c>
      <c r="AM446" s="466">
        <v>0.01</v>
      </c>
      <c r="AN446" s="469" t="s">
        <v>1400</v>
      </c>
      <c r="AO446" s="466"/>
      <c r="AP446" s="466"/>
      <c r="AQ446" s="466"/>
      <c r="AR446" s="466"/>
      <c r="AS446" s="466"/>
      <c r="AT446" s="466"/>
      <c r="AU446" s="466"/>
      <c r="AV446" s="466"/>
      <c r="AW446" s="466"/>
      <c r="AX446" s="466"/>
      <c r="AY446" s="466"/>
      <c r="AZ446" s="466"/>
      <c r="BA446" s="466"/>
      <c r="BB446" s="466"/>
      <c r="BC446" s="466"/>
      <c r="BD446" s="466"/>
      <c r="BE446" s="466"/>
      <c r="BF446" s="466"/>
      <c r="BG446" s="466"/>
      <c r="BH446" s="466"/>
      <c r="BI446" s="466"/>
      <c r="BJ446" s="466"/>
      <c r="BK446" s="466"/>
      <c r="BL446" s="466"/>
      <c r="BM446" s="466"/>
      <c r="BN446" s="466"/>
      <c r="BO446" s="466"/>
      <c r="BP446" s="466"/>
      <c r="BQ446" s="466"/>
      <c r="BR446" s="466"/>
      <c r="BS446" s="466"/>
      <c r="BT446" s="466"/>
      <c r="BU446" s="466"/>
      <c r="BV446" s="466"/>
      <c r="BW446" s="466"/>
      <c r="BX446" s="466"/>
      <c r="BY446" s="466"/>
      <c r="BZ446" s="466"/>
      <c r="CA446" s="466"/>
      <c r="CB446" s="466"/>
      <c r="CC446" s="466"/>
      <c r="CD446" s="466"/>
      <c r="CE446" s="466"/>
      <c r="CF446" s="466"/>
      <c r="CG446" s="466"/>
      <c r="CH446" s="466"/>
      <c r="CI446" s="466"/>
      <c r="CJ446" s="466"/>
      <c r="CK446" s="466"/>
      <c r="CL446" s="466"/>
      <c r="CM446" s="466"/>
      <c r="CN446" s="466"/>
      <c r="CO446" s="466"/>
      <c r="CP446" s="466"/>
      <c r="CQ446" s="466"/>
      <c r="CR446" s="466"/>
      <c r="CS446" s="466"/>
      <c r="CT446" s="466"/>
      <c r="CU446" s="466"/>
      <c r="CV446" s="466"/>
      <c r="CW446" s="466"/>
      <c r="CX446" s="466"/>
      <c r="CY446" s="466"/>
      <c r="CZ446" s="466"/>
      <c r="DA446" s="466"/>
      <c r="DB446" s="466"/>
      <c r="DC446" s="466"/>
      <c r="DD446" s="466"/>
      <c r="DE446" s="466"/>
      <c r="DF446" s="466"/>
      <c r="DG446" s="466"/>
      <c r="DH446" s="466"/>
      <c r="DI446" s="466"/>
      <c r="DJ446" s="466"/>
      <c r="DK446" s="466"/>
      <c r="DL446" s="466"/>
      <c r="DM446" s="466"/>
      <c r="DN446" s="466"/>
      <c r="DO446" s="466"/>
      <c r="DP446" s="466"/>
      <c r="DQ446" s="466"/>
      <c r="DR446" s="466"/>
      <c r="DS446" s="466"/>
      <c r="DT446" s="466"/>
      <c r="DU446" s="466"/>
      <c r="DV446" s="466"/>
      <c r="DW446" s="471"/>
      <c r="DX446" s="466"/>
      <c r="DY446" s="466"/>
      <c r="DZ446" s="466"/>
      <c r="EA446" s="466"/>
      <c r="EB446" s="466"/>
      <c r="EC446" s="466"/>
      <c r="ED446" s="466"/>
      <c r="EE446" s="466"/>
      <c r="EF446" s="466"/>
      <c r="EG446" s="466"/>
      <c r="EH446" s="466"/>
      <c r="EI446" s="466"/>
      <c r="EJ446" s="466"/>
      <c r="EK446" s="465"/>
      <c r="EL446" s="465"/>
      <c r="EM446" s="465"/>
      <c r="EN446" s="465"/>
      <c r="EO446" s="466"/>
      <c r="EP446" s="466"/>
      <c r="EQ446" s="466"/>
      <c r="ER446" s="465"/>
      <c r="ES446" s="465"/>
      <c r="ET446" s="465"/>
      <c r="EU446" s="465"/>
      <c r="EV446" s="465"/>
      <c r="EW446" s="467"/>
      <c r="EX446" s="467" t="s">
        <v>1401</v>
      </c>
      <c r="EY446" s="467">
        <v>0</v>
      </c>
      <c r="EZ446" s="467">
        <v>0</v>
      </c>
      <c r="FA446" s="467">
        <v>0</v>
      </c>
      <c r="FB446" s="469" t="s">
        <v>1402</v>
      </c>
      <c r="FC446" s="467">
        <v>100</v>
      </c>
      <c r="FD446" s="469" t="s">
        <v>2408</v>
      </c>
      <c r="FE446" s="467">
        <v>0</v>
      </c>
      <c r="FF446" s="469" t="s">
        <v>1404</v>
      </c>
      <c r="FG446" s="467">
        <v>0</v>
      </c>
      <c r="FH446" s="469" t="s">
        <v>1405</v>
      </c>
      <c r="FI446" s="467">
        <v>0</v>
      </c>
      <c r="FJ446" s="469" t="s">
        <v>1405</v>
      </c>
      <c r="FK446" s="467">
        <v>0</v>
      </c>
      <c r="FL446" s="472">
        <v>1</v>
      </c>
      <c r="FM446" s="473">
        <v>0</v>
      </c>
      <c r="FN446" s="473">
        <v>0</v>
      </c>
      <c r="FO446" s="473">
        <v>0</v>
      </c>
      <c r="FP446" s="473">
        <v>0</v>
      </c>
      <c r="FQ446" s="473">
        <v>0</v>
      </c>
      <c r="FR446" s="473">
        <v>0</v>
      </c>
      <c r="FS446" s="473">
        <v>0</v>
      </c>
      <c r="FT446" s="473">
        <v>0</v>
      </c>
      <c r="FU446" s="473">
        <v>0</v>
      </c>
      <c r="FV446" s="473">
        <v>90796</v>
      </c>
      <c r="FW446" s="473">
        <v>0</v>
      </c>
      <c r="FX446" s="473">
        <v>0</v>
      </c>
      <c r="FY446" s="473">
        <v>0</v>
      </c>
      <c r="FZ446" s="473">
        <v>0</v>
      </c>
      <c r="GA446" s="473">
        <v>0</v>
      </c>
      <c r="GB446" s="473">
        <v>0</v>
      </c>
      <c r="GC446" s="473">
        <v>0</v>
      </c>
      <c r="GD446" s="473">
        <v>0</v>
      </c>
      <c r="GE446" s="473">
        <v>0</v>
      </c>
      <c r="GF446" s="473">
        <v>108307</v>
      </c>
      <c r="GG446" s="473">
        <v>0</v>
      </c>
      <c r="GH446" s="473">
        <v>0</v>
      </c>
      <c r="GI446" s="473">
        <v>0</v>
      </c>
      <c r="GJ446" s="473">
        <v>0</v>
      </c>
      <c r="GK446" s="473">
        <v>0</v>
      </c>
      <c r="GL446" s="473">
        <v>0</v>
      </c>
      <c r="GM446" s="473">
        <v>0</v>
      </c>
      <c r="GN446" s="473">
        <v>0</v>
      </c>
      <c r="GO446" s="473">
        <v>0</v>
      </c>
      <c r="GP446" s="473">
        <v>0</v>
      </c>
      <c r="GQ446" s="473">
        <v>0</v>
      </c>
      <c r="GR446" s="473">
        <v>0</v>
      </c>
      <c r="GS446" s="473">
        <v>0</v>
      </c>
      <c r="GT446" s="473">
        <v>0</v>
      </c>
      <c r="GU446" s="473">
        <v>0</v>
      </c>
      <c r="GV446" s="473">
        <v>0</v>
      </c>
      <c r="GW446" s="473">
        <v>0</v>
      </c>
      <c r="GX446" s="473">
        <v>0</v>
      </c>
      <c r="GY446" s="473">
        <v>0</v>
      </c>
      <c r="GZ446" s="473">
        <v>0</v>
      </c>
      <c r="HA446" s="473">
        <v>0</v>
      </c>
      <c r="HB446" s="473">
        <v>0</v>
      </c>
      <c r="HC446" s="473">
        <v>0</v>
      </c>
      <c r="HD446" s="473">
        <v>0</v>
      </c>
      <c r="HE446" s="473">
        <v>0</v>
      </c>
      <c r="HF446" s="473">
        <v>0</v>
      </c>
      <c r="HG446" s="473">
        <v>0</v>
      </c>
      <c r="HH446" s="473">
        <v>0</v>
      </c>
      <c r="HI446" s="473">
        <v>0</v>
      </c>
      <c r="HJ446" s="473">
        <v>0</v>
      </c>
      <c r="HK446" s="473">
        <v>0</v>
      </c>
      <c r="HL446" s="473">
        <v>0</v>
      </c>
      <c r="HM446" s="473">
        <v>0</v>
      </c>
      <c r="HN446" s="473">
        <v>0</v>
      </c>
      <c r="HO446" s="473">
        <v>0</v>
      </c>
      <c r="HP446" s="473">
        <v>0</v>
      </c>
      <c r="HQ446" s="473">
        <v>0</v>
      </c>
      <c r="HR446" s="473">
        <v>0</v>
      </c>
      <c r="HS446" s="473">
        <v>0</v>
      </c>
      <c r="HT446" s="473">
        <v>0</v>
      </c>
      <c r="HU446" s="473">
        <v>0</v>
      </c>
      <c r="HV446" s="473">
        <v>0</v>
      </c>
      <c r="HW446" s="473">
        <v>0</v>
      </c>
      <c r="HX446" s="473">
        <v>0</v>
      </c>
      <c r="HY446" s="473">
        <v>0</v>
      </c>
      <c r="HZ446" s="473">
        <v>0</v>
      </c>
      <c r="IA446" s="473">
        <v>0</v>
      </c>
      <c r="IB446" s="473">
        <v>0</v>
      </c>
      <c r="IC446" s="473">
        <v>0</v>
      </c>
      <c r="ID446" s="473">
        <v>0</v>
      </c>
      <c r="IE446" s="473">
        <v>0</v>
      </c>
      <c r="IF446" s="473">
        <v>0</v>
      </c>
      <c r="IG446" s="473">
        <v>0</v>
      </c>
      <c r="IH446" s="473">
        <v>0</v>
      </c>
      <c r="II446" s="473">
        <v>0</v>
      </c>
      <c r="IJ446" s="473">
        <v>0</v>
      </c>
      <c r="IK446" s="473">
        <v>0</v>
      </c>
      <c r="IL446" s="473">
        <v>0</v>
      </c>
      <c r="IM446" s="473">
        <v>0</v>
      </c>
      <c r="IN446" s="473">
        <v>0</v>
      </c>
      <c r="IO446" s="473">
        <v>0</v>
      </c>
      <c r="IP446" s="473">
        <v>0</v>
      </c>
      <c r="IQ446" s="473">
        <v>0</v>
      </c>
      <c r="IR446" s="473">
        <v>0</v>
      </c>
      <c r="IS446" s="473">
        <v>0</v>
      </c>
      <c r="IT446" s="473">
        <v>0</v>
      </c>
      <c r="IU446" s="473">
        <v>0</v>
      </c>
      <c r="IV446" s="473">
        <v>0</v>
      </c>
      <c r="IW446" s="473">
        <v>0</v>
      </c>
      <c r="IX446" s="473">
        <v>0</v>
      </c>
      <c r="IY446" s="473">
        <v>0</v>
      </c>
      <c r="IZ446" s="473">
        <v>0</v>
      </c>
      <c r="JA446" s="473">
        <v>0</v>
      </c>
      <c r="JB446" s="473">
        <v>0</v>
      </c>
      <c r="JC446" s="473">
        <v>0</v>
      </c>
      <c r="JD446" s="473">
        <v>0</v>
      </c>
      <c r="JE446" s="473">
        <v>0</v>
      </c>
      <c r="JF446" s="473">
        <v>0</v>
      </c>
      <c r="JG446" s="473">
        <v>0</v>
      </c>
      <c r="JH446" s="473">
        <v>0</v>
      </c>
      <c r="JI446" s="467" t="s">
        <v>1406</v>
      </c>
      <c r="JJ446" s="467" t="s">
        <v>1406</v>
      </c>
      <c r="JK446" s="395"/>
      <c r="JL446" s="395"/>
      <c r="JM446" s="395"/>
      <c r="JN446" s="395"/>
      <c r="JO446" s="395"/>
      <c r="JP446" s="395"/>
      <c r="JQ446" s="395"/>
      <c r="JR446" s="395"/>
      <c r="JS446" s="395"/>
      <c r="JT446" s="395"/>
      <c r="JU446" s="395"/>
      <c r="JV446" s="395"/>
      <c r="JW446" s="395"/>
      <c r="JX446" s="395"/>
      <c r="JY446" s="395"/>
      <c r="JZ446" s="395"/>
      <c r="KA446" s="395"/>
      <c r="KB446" s="395"/>
      <c r="KC446" s="395"/>
      <c r="KD446" s="395"/>
      <c r="KE446" s="395"/>
      <c r="KF446" s="395"/>
      <c r="KG446" s="395"/>
      <c r="KH446" s="395"/>
      <c r="KI446" s="395"/>
      <c r="KJ446" s="395"/>
      <c r="KK446" s="395"/>
      <c r="KL446" s="395"/>
      <c r="KM446" s="395"/>
      <c r="KN446" s="395"/>
      <c r="KO446" s="395"/>
      <c r="KP446" s="395"/>
      <c r="KQ446" s="395"/>
      <c r="KR446" s="395"/>
      <c r="KS446" s="395"/>
      <c r="KT446" s="395"/>
      <c r="KU446" s="395"/>
      <c r="KV446" s="395"/>
      <c r="KW446" s="395"/>
      <c r="KX446" s="395"/>
      <c r="KY446" s="395"/>
      <c r="KZ446" s="395"/>
      <c r="LA446" s="395"/>
      <c r="LB446" s="395"/>
      <c r="LC446" s="395"/>
      <c r="LD446" s="395"/>
      <c r="LE446" s="395"/>
      <c r="LF446" s="395"/>
      <c r="LG446" s="395"/>
      <c r="LH446" s="395"/>
      <c r="LI446" s="395"/>
      <c r="LJ446" s="395"/>
      <c r="LK446" s="395"/>
      <c r="LL446" s="395"/>
      <c r="LM446" s="395"/>
      <c r="LN446" s="395"/>
      <c r="LO446" s="395"/>
      <c r="LP446" s="395"/>
      <c r="LQ446" s="395"/>
      <c r="LR446" s="395"/>
      <c r="LS446" s="395"/>
      <c r="LT446" s="395"/>
      <c r="LU446" s="395"/>
      <c r="LV446" s="395"/>
      <c r="LW446" s="395"/>
      <c r="LX446" s="395"/>
      <c r="LY446" s="395"/>
      <c r="LZ446" s="395"/>
      <c r="MA446" s="395"/>
      <c r="MB446" s="395"/>
      <c r="MC446" s="395"/>
      <c r="MD446" s="395"/>
      <c r="ME446" s="395"/>
      <c r="MF446" s="395"/>
      <c r="MG446" s="395"/>
      <c r="MH446" s="395"/>
      <c r="MI446" s="395"/>
      <c r="MJ446" s="395"/>
      <c r="MK446" s="395"/>
      <c r="ML446" s="395"/>
      <c r="MM446" s="395"/>
      <c r="MN446" s="395"/>
      <c r="MO446" s="395"/>
      <c r="MP446" s="395"/>
      <c r="MQ446" s="395"/>
      <c r="MR446" s="395"/>
      <c r="MS446" s="395"/>
      <c r="MT446" s="395"/>
      <c r="MU446" s="395"/>
      <c r="MV446" s="395"/>
      <c r="MW446" s="395"/>
      <c r="MX446" s="395"/>
      <c r="MY446" s="395"/>
      <c r="MZ446" s="395"/>
      <c r="NA446" s="395"/>
      <c r="NB446" s="395"/>
      <c r="NC446" s="395"/>
      <c r="ND446" s="395"/>
      <c r="NE446" s="395"/>
      <c r="NF446" s="395"/>
      <c r="NG446" s="489"/>
      <c r="NH446" s="475">
        <v>1.7270128297326739</v>
      </c>
      <c r="NI446" s="475">
        <v>3.3282991254608092</v>
      </c>
      <c r="NJ446" s="475">
        <v>1.4200639692546153</v>
      </c>
      <c r="NK446" s="475">
        <v>979.44992560934736</v>
      </c>
      <c r="NL446" s="475">
        <v>2.4642360792829345</v>
      </c>
      <c r="NM446" s="475">
        <v>6.413400000000001E-2</v>
      </c>
      <c r="NN446" s="475">
        <v>0.18438499999999999</v>
      </c>
      <c r="NO446" s="475">
        <v>1.8706E-2</v>
      </c>
      <c r="NP446" s="475">
        <v>1.000021873778075E-2</v>
      </c>
      <c r="NQ446" s="475">
        <v>0.15452085831636717</v>
      </c>
      <c r="NR446" s="475">
        <v>0.21799479166234512</v>
      </c>
      <c r="NS446" s="475">
        <v>0</v>
      </c>
      <c r="NT446" s="475">
        <v>1.3827680170799967</v>
      </c>
      <c r="NU446" s="475">
        <v>8.113531966950964E-3</v>
      </c>
      <c r="NV446" s="475">
        <v>0</v>
      </c>
      <c r="NW446" s="475">
        <v>0.11618645756431831</v>
      </c>
      <c r="NX446" s="475">
        <v>0</v>
      </c>
      <c r="NY446" s="475">
        <v>0</v>
      </c>
      <c r="NZ446" s="475">
        <v>0.31052118521739352</v>
      </c>
      <c r="OA446" s="475">
        <v>2.0340015934378321E-2</v>
      </c>
      <c r="OB446" s="475">
        <v>0.25</v>
      </c>
      <c r="OC446" s="475">
        <v>0.35303553648360048</v>
      </c>
      <c r="OD446" s="475">
        <v>7.3119140980876754E-14</v>
      </c>
      <c r="OE446" s="475">
        <v>6.3568264483776874E-13</v>
      </c>
      <c r="OF446" s="475">
        <v>0.1099999964237213</v>
      </c>
      <c r="OG446" s="475">
        <v>6.9459423422813416E-2</v>
      </c>
      <c r="OH446" s="475">
        <v>0.34149478862699822</v>
      </c>
      <c r="OI446" s="475">
        <v>0.11</v>
      </c>
      <c r="OJ446" s="475">
        <v>4.4274669999999995E-2</v>
      </c>
      <c r="OK446" s="475">
        <v>5.6244201750000007E-2</v>
      </c>
      <c r="OL446" s="475">
        <v>0.71000968214121984</v>
      </c>
      <c r="OM446" s="475" t="s">
        <v>1395</v>
      </c>
      <c r="ON446" s="475">
        <v>1</v>
      </c>
      <c r="OO446" s="475">
        <v>435</v>
      </c>
      <c r="OP446" s="490"/>
      <c r="OQ446" s="491" t="s">
        <v>1395</v>
      </c>
      <c r="OR446" s="478" t="s">
        <v>1395</v>
      </c>
      <c r="OS446" s="479">
        <v>471673</v>
      </c>
      <c r="OT446" s="479">
        <v>2039</v>
      </c>
      <c r="OU446" s="479" t="s">
        <v>1395</v>
      </c>
      <c r="OV446" s="479" t="s">
        <v>1395</v>
      </c>
      <c r="OW446" s="479">
        <v>0</v>
      </c>
      <c r="OX446" s="479">
        <v>1</v>
      </c>
      <c r="OY446" s="480">
        <v>1</v>
      </c>
      <c r="OZ446" s="480">
        <v>0.69868433821093778</v>
      </c>
      <c r="PA446" s="481"/>
      <c r="PB446" s="482">
        <v>1.7270128297326739</v>
      </c>
      <c r="PC446" s="483"/>
      <c r="PD446" s="478">
        <v>44.587099267894061</v>
      </c>
      <c r="PE446" s="479">
        <v>1.0606509566192923E-10</v>
      </c>
      <c r="PF446" s="479">
        <v>58.904782525169907</v>
      </c>
      <c r="PG446" s="480">
        <v>1.7270128297326739</v>
      </c>
      <c r="PH446" s="483"/>
      <c r="PI446" s="478">
        <v>1.7270128297326739</v>
      </c>
      <c r="PJ446" s="479">
        <v>219725</v>
      </c>
      <c r="PK446" s="479">
        <v>235</v>
      </c>
      <c r="PL446" s="479">
        <v>-4.5317079067170862E-2</v>
      </c>
      <c r="PM446" s="484">
        <v>36</v>
      </c>
      <c r="PN446" s="479">
        <v>1512</v>
      </c>
      <c r="PO446" s="485">
        <v>2036</v>
      </c>
      <c r="PP446" s="479">
        <v>33</v>
      </c>
      <c r="PQ446" s="479">
        <v>1</v>
      </c>
      <c r="PR446" s="486" t="s">
        <v>2495</v>
      </c>
      <c r="PS446" s="486" t="s">
        <v>1657</v>
      </c>
      <c r="PT446" s="479">
        <v>1</v>
      </c>
      <c r="PU446" s="487" t="s">
        <v>2494</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row>
    <row r="447" spans="1:457" x14ac:dyDescent="0.35">
      <c r="A447" s="459" t="s">
        <v>2496</v>
      </c>
      <c r="B447" s="460">
        <v>1.681695750665503</v>
      </c>
      <c r="C447" s="488">
        <f>NPV(About!A$94,'H2 Data'!AE$2:BH$2)/30*AB447+B447</f>
        <v>1.681695750665503</v>
      </c>
      <c r="D447" s="462" t="s">
        <v>1592</v>
      </c>
      <c r="E447" s="463" t="s">
        <v>2496</v>
      </c>
      <c r="F447" s="463" t="s">
        <v>1391</v>
      </c>
      <c r="G447" s="463" t="s">
        <v>1392</v>
      </c>
      <c r="H447" s="463" t="s">
        <v>2406</v>
      </c>
      <c r="I447" s="463" t="s">
        <v>2465</v>
      </c>
      <c r="J447" s="464">
        <v>2040</v>
      </c>
      <c r="K447" s="465">
        <v>250</v>
      </c>
      <c r="L447" s="466">
        <v>0.22</v>
      </c>
      <c r="M447" s="466">
        <v>2.3300000000000001E-2</v>
      </c>
      <c r="N447" s="466">
        <v>0.25</v>
      </c>
      <c r="O447" s="471">
        <v>0.11</v>
      </c>
      <c r="P447" s="465">
        <v>1</v>
      </c>
      <c r="Q447" s="465">
        <v>2</v>
      </c>
      <c r="R447" s="465">
        <v>30</v>
      </c>
      <c r="S447" s="467" t="s">
        <v>1395</v>
      </c>
      <c r="T447" s="468">
        <v>17901.999999999996</v>
      </c>
      <c r="U447" s="468">
        <v>176466.99999999997</v>
      </c>
      <c r="V447" s="468">
        <v>61379.999999999993</v>
      </c>
      <c r="W447" s="468">
        <v>5115</v>
      </c>
      <c r="X447" s="465">
        <v>0</v>
      </c>
      <c r="Y447" s="469" t="s">
        <v>2466</v>
      </c>
      <c r="Z447" s="470">
        <v>21.51</v>
      </c>
      <c r="AA447" s="469" t="s">
        <v>1397</v>
      </c>
      <c r="AB447" s="465">
        <v>0</v>
      </c>
      <c r="AC447" s="466">
        <v>0</v>
      </c>
      <c r="AD447" s="466">
        <v>0.7</v>
      </c>
      <c r="AE447" s="466">
        <v>0.7</v>
      </c>
      <c r="AF447" s="467" t="s">
        <v>1398</v>
      </c>
      <c r="AG447" s="465">
        <v>442.07330000000002</v>
      </c>
      <c r="AH447" s="465">
        <v>442.07330000000002</v>
      </c>
      <c r="AI447" s="465">
        <v>442.07330000000002</v>
      </c>
      <c r="AJ447" s="465">
        <v>30</v>
      </c>
      <c r="AK447" s="469" t="s">
        <v>1399</v>
      </c>
      <c r="AL447" s="466">
        <v>0.91</v>
      </c>
      <c r="AM447" s="466">
        <v>0.01</v>
      </c>
      <c r="AN447" s="469" t="s">
        <v>1400</v>
      </c>
      <c r="AO447" s="466"/>
      <c r="AP447" s="466"/>
      <c r="AQ447" s="466"/>
      <c r="AR447" s="466"/>
      <c r="AS447" s="466"/>
      <c r="AT447" s="466"/>
      <c r="AU447" s="466"/>
      <c r="AV447" s="466"/>
      <c r="AW447" s="466"/>
      <c r="AX447" s="466"/>
      <c r="AY447" s="466"/>
      <c r="AZ447" s="466"/>
      <c r="BA447" s="466"/>
      <c r="BB447" s="466"/>
      <c r="BC447" s="466"/>
      <c r="BD447" s="466"/>
      <c r="BE447" s="466"/>
      <c r="BF447" s="466"/>
      <c r="BG447" s="466"/>
      <c r="BH447" s="466"/>
      <c r="BI447" s="466"/>
      <c r="BJ447" s="466"/>
      <c r="BK447" s="466"/>
      <c r="BL447" s="466"/>
      <c r="BM447" s="466"/>
      <c r="BN447" s="466"/>
      <c r="BO447" s="466"/>
      <c r="BP447" s="466"/>
      <c r="BQ447" s="466"/>
      <c r="BR447" s="466"/>
      <c r="BS447" s="466"/>
      <c r="BT447" s="466"/>
      <c r="BU447" s="466"/>
      <c r="BV447" s="466"/>
      <c r="BW447" s="466"/>
      <c r="BX447" s="466"/>
      <c r="BY447" s="466"/>
      <c r="BZ447" s="466"/>
      <c r="CA447" s="466"/>
      <c r="CB447" s="466"/>
      <c r="CC447" s="466"/>
      <c r="CD447" s="466"/>
      <c r="CE447" s="466"/>
      <c r="CF447" s="466"/>
      <c r="CG447" s="466"/>
      <c r="CH447" s="466"/>
      <c r="CI447" s="466"/>
      <c r="CJ447" s="466"/>
      <c r="CK447" s="466"/>
      <c r="CL447" s="466"/>
      <c r="CM447" s="466"/>
      <c r="CN447" s="466"/>
      <c r="CO447" s="466"/>
      <c r="CP447" s="466"/>
      <c r="CQ447" s="466"/>
      <c r="CR447" s="466"/>
      <c r="CS447" s="466"/>
      <c r="CT447" s="466"/>
      <c r="CU447" s="466"/>
      <c r="CV447" s="466"/>
      <c r="CW447" s="466"/>
      <c r="CX447" s="466"/>
      <c r="CY447" s="466"/>
      <c r="CZ447" s="466"/>
      <c r="DA447" s="466"/>
      <c r="DB447" s="466"/>
      <c r="DC447" s="466"/>
      <c r="DD447" s="466"/>
      <c r="DE447" s="466"/>
      <c r="DF447" s="466"/>
      <c r="DG447" s="466"/>
      <c r="DH447" s="466"/>
      <c r="DI447" s="466"/>
      <c r="DJ447" s="466"/>
      <c r="DK447" s="466"/>
      <c r="DL447" s="466"/>
      <c r="DM447" s="466"/>
      <c r="DN447" s="466"/>
      <c r="DO447" s="466"/>
      <c r="DP447" s="466"/>
      <c r="DQ447" s="466"/>
      <c r="DR447" s="466"/>
      <c r="DS447" s="466"/>
      <c r="DT447" s="466"/>
      <c r="DU447" s="466"/>
      <c r="DV447" s="466"/>
      <c r="DW447" s="471"/>
      <c r="DX447" s="466"/>
      <c r="DY447" s="466"/>
      <c r="DZ447" s="466"/>
      <c r="EA447" s="466"/>
      <c r="EB447" s="466"/>
      <c r="EC447" s="466"/>
      <c r="ED447" s="466"/>
      <c r="EE447" s="466"/>
      <c r="EF447" s="466"/>
      <c r="EG447" s="466"/>
      <c r="EH447" s="466"/>
      <c r="EI447" s="466"/>
      <c r="EJ447" s="466"/>
      <c r="EK447" s="465"/>
      <c r="EL447" s="465"/>
      <c r="EM447" s="465"/>
      <c r="EN447" s="465"/>
      <c r="EO447" s="466"/>
      <c r="EP447" s="466"/>
      <c r="EQ447" s="466"/>
      <c r="ER447" s="465"/>
      <c r="ES447" s="465"/>
      <c r="ET447" s="465"/>
      <c r="EU447" s="465"/>
      <c r="EV447" s="465"/>
      <c r="EW447" s="467"/>
      <c r="EX447" s="467" t="s">
        <v>1401</v>
      </c>
      <c r="EY447" s="467">
        <v>0</v>
      </c>
      <c r="EZ447" s="467">
        <v>0</v>
      </c>
      <c r="FA447" s="467">
        <v>0</v>
      </c>
      <c r="FB447" s="469" t="s">
        <v>1402</v>
      </c>
      <c r="FC447" s="467">
        <v>100</v>
      </c>
      <c r="FD447" s="469" t="s">
        <v>2408</v>
      </c>
      <c r="FE447" s="467">
        <v>0</v>
      </c>
      <c r="FF447" s="469" t="s">
        <v>1404</v>
      </c>
      <c r="FG447" s="467">
        <v>0</v>
      </c>
      <c r="FH447" s="469" t="s">
        <v>1405</v>
      </c>
      <c r="FI447" s="467">
        <v>0</v>
      </c>
      <c r="FJ447" s="469" t="s">
        <v>1405</v>
      </c>
      <c r="FK447" s="467">
        <v>0</v>
      </c>
      <c r="FL447" s="472">
        <v>1</v>
      </c>
      <c r="FM447" s="473">
        <v>0</v>
      </c>
      <c r="FN447" s="473">
        <v>0</v>
      </c>
      <c r="FO447" s="473">
        <v>0</v>
      </c>
      <c r="FP447" s="473">
        <v>0</v>
      </c>
      <c r="FQ447" s="473">
        <v>0</v>
      </c>
      <c r="FR447" s="473">
        <v>0</v>
      </c>
      <c r="FS447" s="473">
        <v>0</v>
      </c>
      <c r="FT447" s="473">
        <v>0</v>
      </c>
      <c r="FU447" s="473">
        <v>0</v>
      </c>
      <c r="FV447" s="473">
        <v>90386.999999999985</v>
      </c>
      <c r="FW447" s="473">
        <v>0</v>
      </c>
      <c r="FX447" s="473">
        <v>0</v>
      </c>
      <c r="FY447" s="473">
        <v>0</v>
      </c>
      <c r="FZ447" s="473">
        <v>0</v>
      </c>
      <c r="GA447" s="473">
        <v>0</v>
      </c>
      <c r="GB447" s="473">
        <v>0</v>
      </c>
      <c r="GC447" s="473">
        <v>0</v>
      </c>
      <c r="GD447" s="473">
        <v>0</v>
      </c>
      <c r="GE447" s="473">
        <v>0</v>
      </c>
      <c r="GF447" s="473">
        <v>110505.99999999999</v>
      </c>
      <c r="GG447" s="473">
        <v>0</v>
      </c>
      <c r="GH447" s="473">
        <v>0</v>
      </c>
      <c r="GI447" s="473">
        <v>0</v>
      </c>
      <c r="GJ447" s="473">
        <v>0</v>
      </c>
      <c r="GK447" s="473">
        <v>0</v>
      </c>
      <c r="GL447" s="473">
        <v>0</v>
      </c>
      <c r="GM447" s="473">
        <v>0</v>
      </c>
      <c r="GN447" s="473">
        <v>0</v>
      </c>
      <c r="GO447" s="473">
        <v>0</v>
      </c>
      <c r="GP447" s="473">
        <v>0</v>
      </c>
      <c r="GQ447" s="473">
        <v>0</v>
      </c>
      <c r="GR447" s="473">
        <v>0</v>
      </c>
      <c r="GS447" s="473">
        <v>0</v>
      </c>
      <c r="GT447" s="473">
        <v>0</v>
      </c>
      <c r="GU447" s="473">
        <v>0</v>
      </c>
      <c r="GV447" s="473">
        <v>0</v>
      </c>
      <c r="GW447" s="473">
        <v>0</v>
      </c>
      <c r="GX447" s="473">
        <v>0</v>
      </c>
      <c r="GY447" s="473">
        <v>0</v>
      </c>
      <c r="GZ447" s="473">
        <v>0</v>
      </c>
      <c r="HA447" s="473">
        <v>0</v>
      </c>
      <c r="HB447" s="473">
        <v>0</v>
      </c>
      <c r="HC447" s="473">
        <v>0</v>
      </c>
      <c r="HD447" s="473">
        <v>0</v>
      </c>
      <c r="HE447" s="473">
        <v>0</v>
      </c>
      <c r="HF447" s="473">
        <v>0</v>
      </c>
      <c r="HG447" s="473">
        <v>0</v>
      </c>
      <c r="HH447" s="473">
        <v>0</v>
      </c>
      <c r="HI447" s="473">
        <v>0</v>
      </c>
      <c r="HJ447" s="473">
        <v>0</v>
      </c>
      <c r="HK447" s="473">
        <v>0</v>
      </c>
      <c r="HL447" s="473">
        <v>0</v>
      </c>
      <c r="HM447" s="473">
        <v>0</v>
      </c>
      <c r="HN447" s="473">
        <v>0</v>
      </c>
      <c r="HO447" s="473">
        <v>0</v>
      </c>
      <c r="HP447" s="473">
        <v>0</v>
      </c>
      <c r="HQ447" s="473">
        <v>0</v>
      </c>
      <c r="HR447" s="473">
        <v>0</v>
      </c>
      <c r="HS447" s="473">
        <v>0</v>
      </c>
      <c r="HT447" s="473">
        <v>0</v>
      </c>
      <c r="HU447" s="473">
        <v>0</v>
      </c>
      <c r="HV447" s="473">
        <v>0</v>
      </c>
      <c r="HW447" s="473">
        <v>0</v>
      </c>
      <c r="HX447" s="473">
        <v>0</v>
      </c>
      <c r="HY447" s="473">
        <v>0</v>
      </c>
      <c r="HZ447" s="473">
        <v>0</v>
      </c>
      <c r="IA447" s="473">
        <v>0</v>
      </c>
      <c r="IB447" s="473">
        <v>0</v>
      </c>
      <c r="IC447" s="473">
        <v>0</v>
      </c>
      <c r="ID447" s="473">
        <v>0</v>
      </c>
      <c r="IE447" s="473">
        <v>0</v>
      </c>
      <c r="IF447" s="473">
        <v>0</v>
      </c>
      <c r="IG447" s="473">
        <v>0</v>
      </c>
      <c r="IH447" s="473">
        <v>0</v>
      </c>
      <c r="II447" s="473">
        <v>0</v>
      </c>
      <c r="IJ447" s="473">
        <v>0</v>
      </c>
      <c r="IK447" s="473">
        <v>0</v>
      </c>
      <c r="IL447" s="473">
        <v>0</v>
      </c>
      <c r="IM447" s="473">
        <v>0</v>
      </c>
      <c r="IN447" s="473">
        <v>0</v>
      </c>
      <c r="IO447" s="473">
        <v>0</v>
      </c>
      <c r="IP447" s="473">
        <v>0</v>
      </c>
      <c r="IQ447" s="473">
        <v>0</v>
      </c>
      <c r="IR447" s="473">
        <v>0</v>
      </c>
      <c r="IS447" s="473">
        <v>0</v>
      </c>
      <c r="IT447" s="473">
        <v>0</v>
      </c>
      <c r="IU447" s="473">
        <v>0</v>
      </c>
      <c r="IV447" s="473">
        <v>0</v>
      </c>
      <c r="IW447" s="473">
        <v>0</v>
      </c>
      <c r="IX447" s="473">
        <v>0</v>
      </c>
      <c r="IY447" s="473">
        <v>0</v>
      </c>
      <c r="IZ447" s="473">
        <v>0</v>
      </c>
      <c r="JA447" s="473">
        <v>0</v>
      </c>
      <c r="JB447" s="473">
        <v>0</v>
      </c>
      <c r="JC447" s="473">
        <v>0</v>
      </c>
      <c r="JD447" s="473">
        <v>0</v>
      </c>
      <c r="JE447" s="473">
        <v>0</v>
      </c>
      <c r="JF447" s="473">
        <v>0</v>
      </c>
      <c r="JG447" s="473">
        <v>0</v>
      </c>
      <c r="JH447" s="473">
        <v>0</v>
      </c>
      <c r="JI447" s="467" t="s">
        <v>1406</v>
      </c>
      <c r="JJ447" s="467" t="s">
        <v>1406</v>
      </c>
      <c r="JK447" s="395"/>
      <c r="JL447" s="395"/>
      <c r="JM447" s="395"/>
      <c r="JN447" s="395"/>
      <c r="JO447" s="395"/>
      <c r="JP447" s="395"/>
      <c r="JQ447" s="395"/>
      <c r="JR447" s="395"/>
      <c r="JS447" s="395"/>
      <c r="JT447" s="395"/>
      <c r="JU447" s="395"/>
      <c r="JV447" s="395"/>
      <c r="JW447" s="395"/>
      <c r="JX447" s="395"/>
      <c r="JY447" s="395"/>
      <c r="JZ447" s="395"/>
      <c r="KA447" s="395"/>
      <c r="KB447" s="395"/>
      <c r="KC447" s="395"/>
      <c r="KD447" s="395"/>
      <c r="KE447" s="395"/>
      <c r="KF447" s="395"/>
      <c r="KG447" s="395"/>
      <c r="KH447" s="395"/>
      <c r="KI447" s="395"/>
      <c r="KJ447" s="395"/>
      <c r="KK447" s="395"/>
      <c r="KL447" s="395"/>
      <c r="KM447" s="395"/>
      <c r="KN447" s="395"/>
      <c r="KO447" s="395"/>
      <c r="KP447" s="395"/>
      <c r="KQ447" s="395"/>
      <c r="KR447" s="395"/>
      <c r="KS447" s="395"/>
      <c r="KT447" s="395"/>
      <c r="KU447" s="395"/>
      <c r="KV447" s="395"/>
      <c r="KW447" s="395"/>
      <c r="KX447" s="395"/>
      <c r="KY447" s="395"/>
      <c r="KZ447" s="395"/>
      <c r="LA447" s="395"/>
      <c r="LB447" s="395"/>
      <c r="LC447" s="395"/>
      <c r="LD447" s="395"/>
      <c r="LE447" s="395"/>
      <c r="LF447" s="395"/>
      <c r="LG447" s="395"/>
      <c r="LH447" s="395"/>
      <c r="LI447" s="395"/>
      <c r="LJ447" s="395"/>
      <c r="LK447" s="395"/>
      <c r="LL447" s="395"/>
      <c r="LM447" s="395"/>
      <c r="LN447" s="395"/>
      <c r="LO447" s="395"/>
      <c r="LP447" s="395"/>
      <c r="LQ447" s="395"/>
      <c r="LR447" s="395"/>
      <c r="LS447" s="395"/>
      <c r="LT447" s="395"/>
      <c r="LU447" s="395"/>
      <c r="LV447" s="395"/>
      <c r="LW447" s="395"/>
      <c r="LX447" s="395"/>
      <c r="LY447" s="395"/>
      <c r="LZ447" s="395"/>
      <c r="MA447" s="395"/>
      <c r="MB447" s="395"/>
      <c r="MC447" s="395"/>
      <c r="MD447" s="395"/>
      <c r="ME447" s="395"/>
      <c r="MF447" s="395"/>
      <c r="MG447" s="395"/>
      <c r="MH447" s="395"/>
      <c r="MI447" s="395"/>
      <c r="MJ447" s="395"/>
      <c r="MK447" s="395"/>
      <c r="ML447" s="395"/>
      <c r="MM447" s="395"/>
      <c r="MN447" s="395"/>
      <c r="MO447" s="395"/>
      <c r="MP447" s="395"/>
      <c r="MQ447" s="395"/>
      <c r="MR447" s="395"/>
      <c r="MS447" s="395"/>
      <c r="MT447" s="395"/>
      <c r="MU447" s="395"/>
      <c r="MV447" s="395"/>
      <c r="MW447" s="395"/>
      <c r="MX447" s="395"/>
      <c r="MY447" s="395"/>
      <c r="MZ447" s="395"/>
      <c r="NA447" s="395"/>
      <c r="NB447" s="395"/>
      <c r="NC447" s="395"/>
      <c r="ND447" s="395"/>
      <c r="NE447" s="395"/>
      <c r="NF447" s="395"/>
      <c r="NG447" s="489"/>
      <c r="NH447" s="475">
        <v>1.681695750665503</v>
      </c>
      <c r="NI447" s="475">
        <v>3.2409640506825572</v>
      </c>
      <c r="NJ447" s="475">
        <v>1.4086708335593701</v>
      </c>
      <c r="NK447" s="475">
        <v>982.6549699108391</v>
      </c>
      <c r="NL447" s="475">
        <v>2.4137739570371268</v>
      </c>
      <c r="NM447" s="475">
        <v>6.137999999999999E-2</v>
      </c>
      <c r="NN447" s="475">
        <v>0.17646699999999996</v>
      </c>
      <c r="NO447" s="475">
        <v>1.7901999999999998E-2</v>
      </c>
      <c r="NP447" s="475">
        <v>9.5560870456883659E-3</v>
      </c>
      <c r="NQ447" s="475">
        <v>0.14762480942521122</v>
      </c>
      <c r="NR447" s="475">
        <v>0.20861430348595303</v>
      </c>
      <c r="NS447" s="475">
        <v>0</v>
      </c>
      <c r="NT447" s="475">
        <v>1.3759318666725719</v>
      </c>
      <c r="NU447" s="475">
        <v>8.3055288929874665E-3</v>
      </c>
      <c r="NV447" s="475">
        <v>0</v>
      </c>
      <c r="NW447" s="475">
        <v>0.11183569964010076</v>
      </c>
      <c r="NX447" s="475">
        <v>0</v>
      </c>
      <c r="NY447" s="475">
        <v>0</v>
      </c>
      <c r="NZ447" s="475">
        <v>0.29913197482892562</v>
      </c>
      <c r="OA447" s="475">
        <v>2.0339990069880222E-2</v>
      </c>
      <c r="OB447" s="475">
        <v>0.25</v>
      </c>
      <c r="OC447" s="475">
        <v>0.33859590312756399</v>
      </c>
      <c r="OD447" s="475">
        <v>3.5809867252939117E-14</v>
      </c>
      <c r="OE447" s="475">
        <v>3.113235579804098E-13</v>
      </c>
      <c r="OF447" s="475">
        <v>0.1099999964237213</v>
      </c>
      <c r="OG447" s="475">
        <v>6.9552889466285711E-2</v>
      </c>
      <c r="OH447" s="475">
        <v>0.34184163557384661</v>
      </c>
      <c r="OI447" s="475">
        <v>0.11</v>
      </c>
      <c r="OJ447" s="475">
        <v>4.4207330000000003E-2</v>
      </c>
      <c r="OK447" s="475">
        <v>5.6208848250000013E-2</v>
      </c>
      <c r="OL447" s="475">
        <v>0.69581846186564189</v>
      </c>
      <c r="OM447" s="475" t="s">
        <v>1395</v>
      </c>
      <c r="ON447" s="475">
        <v>1</v>
      </c>
      <c r="OO447" s="475">
        <v>436</v>
      </c>
      <c r="OP447" s="490"/>
      <c r="OQ447" s="491" t="s">
        <v>1395</v>
      </c>
      <c r="OR447" s="478" t="s">
        <v>1395</v>
      </c>
      <c r="OS447" s="479">
        <v>461756.99999999994</v>
      </c>
      <c r="OT447" s="479">
        <v>2040</v>
      </c>
      <c r="OU447" s="479" t="s">
        <v>1395</v>
      </c>
      <c r="OV447" s="479" t="s">
        <v>1395</v>
      </c>
      <c r="OW447" s="479">
        <v>0</v>
      </c>
      <c r="OX447" s="479">
        <v>1</v>
      </c>
      <c r="OY447" s="480">
        <v>1</v>
      </c>
      <c r="OZ447" s="480">
        <v>0.68475645126279561</v>
      </c>
      <c r="PA447" s="481"/>
      <c r="PB447" s="482">
        <v>1.681695750665503</v>
      </c>
      <c r="PC447" s="483"/>
      <c r="PD447" s="478">
        <v>44.488718950919008</v>
      </c>
      <c r="PE447" s="479">
        <v>5.4156169814116932E-11</v>
      </c>
      <c r="PF447" s="479">
        <v>58.900320127057363</v>
      </c>
      <c r="PG447" s="480">
        <v>1.681695750665503</v>
      </c>
      <c r="PH447" s="483"/>
      <c r="PI447" s="478">
        <v>1.681695750665503</v>
      </c>
      <c r="PJ447" s="479">
        <v>219975</v>
      </c>
      <c r="PK447" s="479">
        <v>250</v>
      </c>
      <c r="PL447" s="479">
        <v>-3.5594634846744633E-2</v>
      </c>
      <c r="PM447" s="484">
        <v>36</v>
      </c>
      <c r="PN447" s="479">
        <v>1476</v>
      </c>
      <c r="PO447" s="485">
        <v>2037</v>
      </c>
      <c r="PP447" s="479">
        <v>33</v>
      </c>
      <c r="PQ447" s="479">
        <v>1</v>
      </c>
      <c r="PR447" s="486" t="s">
        <v>2497</v>
      </c>
      <c r="PS447" s="486" t="s">
        <v>1657</v>
      </c>
      <c r="PT447" s="479">
        <v>1</v>
      </c>
      <c r="PU447" s="487" t="s">
        <v>2496</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row>
    <row r="448" spans="1:457" x14ac:dyDescent="0.35">
      <c r="A448" s="459" t="s">
        <v>2498</v>
      </c>
      <c r="B448" s="460">
        <v>1.6461011158187584</v>
      </c>
      <c r="C448" s="488">
        <f>NPV(About!A$94,'H2 Data'!AE$2:BH$2)/30*AB448+B448</f>
        <v>1.6461011158187584</v>
      </c>
      <c r="D448" s="462" t="s">
        <v>1592</v>
      </c>
      <c r="E448" s="463" t="s">
        <v>2498</v>
      </c>
      <c r="F448" s="463" t="s">
        <v>1391</v>
      </c>
      <c r="G448" s="463" t="s">
        <v>1392</v>
      </c>
      <c r="H448" s="463" t="s">
        <v>2406</v>
      </c>
      <c r="I448" s="463" t="s">
        <v>2465</v>
      </c>
      <c r="J448" s="464">
        <v>2041</v>
      </c>
      <c r="K448" s="465">
        <v>265</v>
      </c>
      <c r="L448" s="466">
        <v>0.22</v>
      </c>
      <c r="M448" s="466">
        <v>2.3300000000000001E-2</v>
      </c>
      <c r="N448" s="466">
        <v>0.25</v>
      </c>
      <c r="O448" s="471">
        <v>0.11</v>
      </c>
      <c r="P448" s="465">
        <v>1</v>
      </c>
      <c r="Q448" s="465">
        <v>2</v>
      </c>
      <c r="R448" s="465">
        <v>30</v>
      </c>
      <c r="S448" s="467" t="s">
        <v>1395</v>
      </c>
      <c r="T448" s="468">
        <v>17336</v>
      </c>
      <c r="U448" s="468">
        <v>170884</v>
      </c>
      <c r="V448" s="468">
        <v>59438.000000000007</v>
      </c>
      <c r="W448" s="468">
        <v>4953</v>
      </c>
      <c r="X448" s="465">
        <v>0</v>
      </c>
      <c r="Y448" s="469" t="s">
        <v>2466</v>
      </c>
      <c r="Z448" s="470">
        <v>21.57</v>
      </c>
      <c r="AA448" s="469" t="s">
        <v>1397</v>
      </c>
      <c r="AB448" s="465">
        <v>0</v>
      </c>
      <c r="AC448" s="466">
        <v>0</v>
      </c>
      <c r="AD448" s="466">
        <v>0.7</v>
      </c>
      <c r="AE448" s="466">
        <v>0.7</v>
      </c>
      <c r="AF448" s="467" t="s">
        <v>1398</v>
      </c>
      <c r="AG448" s="465">
        <v>441.44</v>
      </c>
      <c r="AH448" s="465">
        <v>441.44</v>
      </c>
      <c r="AI448" s="465">
        <v>441.44</v>
      </c>
      <c r="AJ448" s="465">
        <v>30</v>
      </c>
      <c r="AK448" s="469" t="s">
        <v>1399</v>
      </c>
      <c r="AL448" s="466">
        <v>0.91</v>
      </c>
      <c r="AM448" s="466">
        <v>0.01</v>
      </c>
      <c r="AN448" s="469" t="s">
        <v>1400</v>
      </c>
      <c r="AO448" s="466"/>
      <c r="AP448" s="466"/>
      <c r="AQ448" s="466"/>
      <c r="AR448" s="466"/>
      <c r="AS448" s="466"/>
      <c r="AT448" s="466"/>
      <c r="AU448" s="466"/>
      <c r="AV448" s="466"/>
      <c r="AW448" s="466"/>
      <c r="AX448" s="466"/>
      <c r="AY448" s="466"/>
      <c r="AZ448" s="466"/>
      <c r="BA448" s="466"/>
      <c r="BB448" s="466"/>
      <c r="BC448" s="466"/>
      <c r="BD448" s="466"/>
      <c r="BE448" s="466"/>
      <c r="BF448" s="466"/>
      <c r="BG448" s="466"/>
      <c r="BH448" s="466"/>
      <c r="BI448" s="466"/>
      <c r="BJ448" s="466"/>
      <c r="BK448" s="466"/>
      <c r="BL448" s="466"/>
      <c r="BM448" s="466"/>
      <c r="BN448" s="466"/>
      <c r="BO448" s="466"/>
      <c r="BP448" s="466"/>
      <c r="BQ448" s="466"/>
      <c r="BR448" s="466"/>
      <c r="BS448" s="466"/>
      <c r="BT448" s="466"/>
      <c r="BU448" s="466"/>
      <c r="BV448" s="466"/>
      <c r="BW448" s="466"/>
      <c r="BX448" s="466"/>
      <c r="BY448" s="466"/>
      <c r="BZ448" s="466"/>
      <c r="CA448" s="466"/>
      <c r="CB448" s="466"/>
      <c r="CC448" s="466"/>
      <c r="CD448" s="466"/>
      <c r="CE448" s="466"/>
      <c r="CF448" s="466"/>
      <c r="CG448" s="466"/>
      <c r="CH448" s="466"/>
      <c r="CI448" s="466"/>
      <c r="CJ448" s="466"/>
      <c r="CK448" s="466"/>
      <c r="CL448" s="466"/>
      <c r="CM448" s="466"/>
      <c r="CN448" s="466"/>
      <c r="CO448" s="466"/>
      <c r="CP448" s="466"/>
      <c r="CQ448" s="466"/>
      <c r="CR448" s="466"/>
      <c r="CS448" s="466"/>
      <c r="CT448" s="466"/>
      <c r="CU448" s="466"/>
      <c r="CV448" s="466"/>
      <c r="CW448" s="466"/>
      <c r="CX448" s="466"/>
      <c r="CY448" s="466"/>
      <c r="CZ448" s="466"/>
      <c r="DA448" s="466"/>
      <c r="DB448" s="466"/>
      <c r="DC448" s="466"/>
      <c r="DD448" s="466"/>
      <c r="DE448" s="466"/>
      <c r="DF448" s="466"/>
      <c r="DG448" s="466"/>
      <c r="DH448" s="466"/>
      <c r="DI448" s="466"/>
      <c r="DJ448" s="466"/>
      <c r="DK448" s="466"/>
      <c r="DL448" s="466"/>
      <c r="DM448" s="466"/>
      <c r="DN448" s="466"/>
      <c r="DO448" s="466"/>
      <c r="DP448" s="466"/>
      <c r="DQ448" s="466"/>
      <c r="DR448" s="466"/>
      <c r="DS448" s="466"/>
      <c r="DT448" s="466"/>
      <c r="DU448" s="466"/>
      <c r="DV448" s="466"/>
      <c r="DW448" s="471"/>
      <c r="DX448" s="466"/>
      <c r="DY448" s="466"/>
      <c r="DZ448" s="466"/>
      <c r="EA448" s="466"/>
      <c r="EB448" s="466"/>
      <c r="EC448" s="466"/>
      <c r="ED448" s="466"/>
      <c r="EE448" s="466"/>
      <c r="EF448" s="466"/>
      <c r="EG448" s="466"/>
      <c r="EH448" s="466"/>
      <c r="EI448" s="466"/>
      <c r="EJ448" s="466"/>
      <c r="EK448" s="465"/>
      <c r="EL448" s="465"/>
      <c r="EM448" s="465"/>
      <c r="EN448" s="465"/>
      <c r="EO448" s="466"/>
      <c r="EP448" s="466"/>
      <c r="EQ448" s="466"/>
      <c r="ER448" s="465"/>
      <c r="ES448" s="465"/>
      <c r="ET448" s="465"/>
      <c r="EU448" s="465"/>
      <c r="EV448" s="465"/>
      <c r="EW448" s="467"/>
      <c r="EX448" s="467" t="s">
        <v>1401</v>
      </c>
      <c r="EY448" s="467">
        <v>0</v>
      </c>
      <c r="EZ448" s="467">
        <v>0</v>
      </c>
      <c r="FA448" s="467">
        <v>0</v>
      </c>
      <c r="FB448" s="469" t="s">
        <v>1402</v>
      </c>
      <c r="FC448" s="467">
        <v>100</v>
      </c>
      <c r="FD448" s="469" t="s">
        <v>2408</v>
      </c>
      <c r="FE448" s="467">
        <v>0</v>
      </c>
      <c r="FF448" s="469" t="s">
        <v>1404</v>
      </c>
      <c r="FG448" s="467">
        <v>0</v>
      </c>
      <c r="FH448" s="469" t="s">
        <v>1405</v>
      </c>
      <c r="FI448" s="467">
        <v>0</v>
      </c>
      <c r="FJ448" s="469" t="s">
        <v>1405</v>
      </c>
      <c r="FK448" s="467">
        <v>0</v>
      </c>
      <c r="FL448" s="472">
        <v>1</v>
      </c>
      <c r="FM448" s="473">
        <v>0</v>
      </c>
      <c r="FN448" s="473">
        <v>0</v>
      </c>
      <c r="FO448" s="473">
        <v>0</v>
      </c>
      <c r="FP448" s="473">
        <v>0</v>
      </c>
      <c r="FQ448" s="473">
        <v>0</v>
      </c>
      <c r="FR448" s="473">
        <v>0</v>
      </c>
      <c r="FS448" s="473">
        <v>0</v>
      </c>
      <c r="FT448" s="473">
        <v>0</v>
      </c>
      <c r="FU448" s="473">
        <v>0</v>
      </c>
      <c r="FV448" s="473">
        <v>92222</v>
      </c>
      <c r="FW448" s="473">
        <v>0</v>
      </c>
      <c r="FX448" s="473">
        <v>0</v>
      </c>
      <c r="FY448" s="473">
        <v>0</v>
      </c>
      <c r="FZ448" s="473">
        <v>0</v>
      </c>
      <c r="GA448" s="473">
        <v>0</v>
      </c>
      <c r="GB448" s="473">
        <v>0</v>
      </c>
      <c r="GC448" s="473">
        <v>0</v>
      </c>
      <c r="GD448" s="473">
        <v>0</v>
      </c>
      <c r="GE448" s="473">
        <v>0</v>
      </c>
      <c r="GF448" s="473">
        <v>112749.00000000001</v>
      </c>
      <c r="GG448" s="473">
        <v>0</v>
      </c>
      <c r="GH448" s="473">
        <v>0</v>
      </c>
      <c r="GI448" s="473">
        <v>0</v>
      </c>
      <c r="GJ448" s="473">
        <v>0</v>
      </c>
      <c r="GK448" s="473">
        <v>0</v>
      </c>
      <c r="GL448" s="473">
        <v>0</v>
      </c>
      <c r="GM448" s="473">
        <v>0</v>
      </c>
      <c r="GN448" s="473">
        <v>0</v>
      </c>
      <c r="GO448" s="473">
        <v>0</v>
      </c>
      <c r="GP448" s="473">
        <v>0</v>
      </c>
      <c r="GQ448" s="473">
        <v>0</v>
      </c>
      <c r="GR448" s="473">
        <v>0</v>
      </c>
      <c r="GS448" s="473">
        <v>0</v>
      </c>
      <c r="GT448" s="473">
        <v>0</v>
      </c>
      <c r="GU448" s="473">
        <v>0</v>
      </c>
      <c r="GV448" s="473">
        <v>0</v>
      </c>
      <c r="GW448" s="473">
        <v>0</v>
      </c>
      <c r="GX448" s="473">
        <v>0</v>
      </c>
      <c r="GY448" s="473">
        <v>0</v>
      </c>
      <c r="GZ448" s="473">
        <v>0</v>
      </c>
      <c r="HA448" s="473">
        <v>0</v>
      </c>
      <c r="HB448" s="473">
        <v>0</v>
      </c>
      <c r="HC448" s="473">
        <v>0</v>
      </c>
      <c r="HD448" s="473">
        <v>0</v>
      </c>
      <c r="HE448" s="473">
        <v>0</v>
      </c>
      <c r="HF448" s="473">
        <v>0</v>
      </c>
      <c r="HG448" s="473">
        <v>0</v>
      </c>
      <c r="HH448" s="473">
        <v>0</v>
      </c>
      <c r="HI448" s="473">
        <v>0</v>
      </c>
      <c r="HJ448" s="473">
        <v>0</v>
      </c>
      <c r="HK448" s="473">
        <v>0</v>
      </c>
      <c r="HL448" s="473">
        <v>0</v>
      </c>
      <c r="HM448" s="473">
        <v>0</v>
      </c>
      <c r="HN448" s="473">
        <v>0</v>
      </c>
      <c r="HO448" s="473">
        <v>0</v>
      </c>
      <c r="HP448" s="473">
        <v>0</v>
      </c>
      <c r="HQ448" s="473">
        <v>0</v>
      </c>
      <c r="HR448" s="473">
        <v>0</v>
      </c>
      <c r="HS448" s="473">
        <v>0</v>
      </c>
      <c r="HT448" s="473">
        <v>0</v>
      </c>
      <c r="HU448" s="473">
        <v>0</v>
      </c>
      <c r="HV448" s="473">
        <v>0</v>
      </c>
      <c r="HW448" s="473">
        <v>0</v>
      </c>
      <c r="HX448" s="473">
        <v>0</v>
      </c>
      <c r="HY448" s="473">
        <v>0</v>
      </c>
      <c r="HZ448" s="473">
        <v>0</v>
      </c>
      <c r="IA448" s="473">
        <v>0</v>
      </c>
      <c r="IB448" s="473">
        <v>0</v>
      </c>
      <c r="IC448" s="473">
        <v>0</v>
      </c>
      <c r="ID448" s="473">
        <v>0</v>
      </c>
      <c r="IE448" s="473">
        <v>0</v>
      </c>
      <c r="IF448" s="473">
        <v>0</v>
      </c>
      <c r="IG448" s="473">
        <v>0</v>
      </c>
      <c r="IH448" s="473">
        <v>0</v>
      </c>
      <c r="II448" s="473">
        <v>0</v>
      </c>
      <c r="IJ448" s="473">
        <v>0</v>
      </c>
      <c r="IK448" s="473">
        <v>0</v>
      </c>
      <c r="IL448" s="473">
        <v>0</v>
      </c>
      <c r="IM448" s="473">
        <v>0</v>
      </c>
      <c r="IN448" s="473">
        <v>0</v>
      </c>
      <c r="IO448" s="473">
        <v>0</v>
      </c>
      <c r="IP448" s="473">
        <v>0</v>
      </c>
      <c r="IQ448" s="473">
        <v>0</v>
      </c>
      <c r="IR448" s="473">
        <v>0</v>
      </c>
      <c r="IS448" s="473">
        <v>0</v>
      </c>
      <c r="IT448" s="473">
        <v>0</v>
      </c>
      <c r="IU448" s="473">
        <v>0</v>
      </c>
      <c r="IV448" s="473">
        <v>0</v>
      </c>
      <c r="IW448" s="473">
        <v>0</v>
      </c>
      <c r="IX448" s="473">
        <v>0</v>
      </c>
      <c r="IY448" s="473">
        <v>0</v>
      </c>
      <c r="IZ448" s="473">
        <v>0</v>
      </c>
      <c r="JA448" s="473">
        <v>0</v>
      </c>
      <c r="JB448" s="473">
        <v>0</v>
      </c>
      <c r="JC448" s="473">
        <v>0</v>
      </c>
      <c r="JD448" s="473">
        <v>0</v>
      </c>
      <c r="JE448" s="473">
        <v>0</v>
      </c>
      <c r="JF448" s="473">
        <v>0</v>
      </c>
      <c r="JG448" s="473">
        <v>0</v>
      </c>
      <c r="JH448" s="473">
        <v>0</v>
      </c>
      <c r="JI448" s="467" t="s">
        <v>1406</v>
      </c>
      <c r="JJ448" s="467" t="s">
        <v>1406</v>
      </c>
      <c r="JK448" s="395"/>
      <c r="JL448" s="395"/>
      <c r="JM448" s="395"/>
      <c r="JN448" s="395"/>
      <c r="JO448" s="395"/>
      <c r="JP448" s="395"/>
      <c r="JQ448" s="395"/>
      <c r="JR448" s="395"/>
      <c r="JS448" s="395"/>
      <c r="JT448" s="395"/>
      <c r="JU448" s="395"/>
      <c r="JV448" s="395"/>
      <c r="JW448" s="395"/>
      <c r="JX448" s="395"/>
      <c r="JY448" s="395"/>
      <c r="JZ448" s="395"/>
      <c r="KA448" s="395"/>
      <c r="KB448" s="395"/>
      <c r="KC448" s="395"/>
      <c r="KD448" s="395"/>
      <c r="KE448" s="395"/>
      <c r="KF448" s="395"/>
      <c r="KG448" s="395"/>
      <c r="KH448" s="395"/>
      <c r="KI448" s="395"/>
      <c r="KJ448" s="395"/>
      <c r="KK448" s="395"/>
      <c r="KL448" s="395"/>
      <c r="KM448" s="395"/>
      <c r="KN448" s="395"/>
      <c r="KO448" s="395"/>
      <c r="KP448" s="395"/>
      <c r="KQ448" s="395"/>
      <c r="KR448" s="395"/>
      <c r="KS448" s="395"/>
      <c r="KT448" s="395"/>
      <c r="KU448" s="395"/>
      <c r="KV448" s="395"/>
      <c r="KW448" s="395"/>
      <c r="KX448" s="395"/>
      <c r="KY448" s="395"/>
      <c r="KZ448" s="395"/>
      <c r="LA448" s="395"/>
      <c r="LB448" s="395"/>
      <c r="LC448" s="395"/>
      <c r="LD448" s="395"/>
      <c r="LE448" s="395"/>
      <c r="LF448" s="395"/>
      <c r="LG448" s="395"/>
      <c r="LH448" s="395"/>
      <c r="LI448" s="395"/>
      <c r="LJ448" s="395"/>
      <c r="LK448" s="395"/>
      <c r="LL448" s="395"/>
      <c r="LM448" s="395"/>
      <c r="LN448" s="395"/>
      <c r="LO448" s="395"/>
      <c r="LP448" s="395"/>
      <c r="LQ448" s="395"/>
      <c r="LR448" s="395"/>
      <c r="LS448" s="395"/>
      <c r="LT448" s="395"/>
      <c r="LU448" s="395"/>
      <c r="LV448" s="395"/>
      <c r="LW448" s="395"/>
      <c r="LX448" s="395"/>
      <c r="LY448" s="395"/>
      <c r="LZ448" s="395"/>
      <c r="MA448" s="395"/>
      <c r="MB448" s="395"/>
      <c r="MC448" s="395"/>
      <c r="MD448" s="395"/>
      <c r="ME448" s="395"/>
      <c r="MF448" s="395"/>
      <c r="MG448" s="395"/>
      <c r="MH448" s="395"/>
      <c r="MI448" s="395"/>
      <c r="MJ448" s="395"/>
      <c r="MK448" s="395"/>
      <c r="ML448" s="395"/>
      <c r="MM448" s="395"/>
      <c r="MN448" s="395"/>
      <c r="MO448" s="395"/>
      <c r="MP448" s="395"/>
      <c r="MQ448" s="395"/>
      <c r="MR448" s="395"/>
      <c r="MS448" s="395"/>
      <c r="MT448" s="395"/>
      <c r="MU448" s="395"/>
      <c r="MV448" s="395"/>
      <c r="MW448" s="395"/>
      <c r="MX448" s="395"/>
      <c r="MY448" s="395"/>
      <c r="MZ448" s="395"/>
      <c r="NA448" s="395"/>
      <c r="NB448" s="395"/>
      <c r="NC448" s="395"/>
      <c r="ND448" s="395"/>
      <c r="NE448" s="395"/>
      <c r="NF448" s="395"/>
      <c r="NG448" s="489"/>
      <c r="NH448" s="475">
        <v>1.6461011158187584</v>
      </c>
      <c r="NI448" s="475">
        <v>3.1723660704059111</v>
      </c>
      <c r="NJ448" s="475">
        <v>1.3989537512050003</v>
      </c>
      <c r="NK448" s="475">
        <v>985.29860813243522</v>
      </c>
      <c r="NL448" s="475">
        <v>2.3768715155935274</v>
      </c>
      <c r="NM448" s="475">
        <v>5.9438000000000005E-2</v>
      </c>
      <c r="NN448" s="475">
        <v>0.17088400000000001</v>
      </c>
      <c r="NO448" s="475">
        <v>1.7336000000000001E-2</v>
      </c>
      <c r="NP448" s="475">
        <v>9.2403662930795639E-3</v>
      </c>
      <c r="NQ448" s="475">
        <v>0.14271765725044158</v>
      </c>
      <c r="NR448" s="475">
        <v>0.20200716271874469</v>
      </c>
      <c r="NS448" s="475">
        <v>0</v>
      </c>
      <c r="NT448" s="475">
        <v>1.3698898046165344</v>
      </c>
      <c r="NU448" s="475">
        <v>8.4973792874015273E-3</v>
      </c>
      <c r="NV448" s="475">
        <v>0</v>
      </c>
      <c r="NW448" s="475">
        <v>0.10873840293010126</v>
      </c>
      <c r="NX448" s="475">
        <v>0</v>
      </c>
      <c r="NY448" s="475">
        <v>0</v>
      </c>
      <c r="NZ448" s="475">
        <v>0.2910175762041447</v>
      </c>
      <c r="OA448" s="475">
        <v>2.0340001308620449E-2</v>
      </c>
      <c r="OB448" s="475">
        <v>0.25</v>
      </c>
      <c r="OC448" s="475">
        <v>0.32849532219221689</v>
      </c>
      <c r="OD448" s="475">
        <v>1.9118756322595196E-14</v>
      </c>
      <c r="OE448" s="475">
        <v>1.6621450173128658E-13</v>
      </c>
      <c r="OF448" s="475">
        <v>0.1099999964237213</v>
      </c>
      <c r="OG448" s="475">
        <v>6.9642016291618355E-2</v>
      </c>
      <c r="OH448" s="475">
        <v>0.3421751127244424</v>
      </c>
      <c r="OI448" s="475">
        <v>0.11</v>
      </c>
      <c r="OJ448" s="475">
        <v>4.4144000000000003E-2</v>
      </c>
      <c r="OK448" s="475">
        <v>5.6175600000000006E-2</v>
      </c>
      <c r="OL448" s="475">
        <v>0.68194728724448805</v>
      </c>
      <c r="OM448" s="475" t="s">
        <v>1395</v>
      </c>
      <c r="ON448" s="475">
        <v>1</v>
      </c>
      <c r="OO448" s="475">
        <v>437</v>
      </c>
      <c r="OP448" s="490"/>
      <c r="OQ448" s="491" t="s">
        <v>1395</v>
      </c>
      <c r="OR448" s="478" t="s">
        <v>1395</v>
      </c>
      <c r="OS448" s="479">
        <v>457582</v>
      </c>
      <c r="OT448" s="479">
        <v>2041</v>
      </c>
      <c r="OU448" s="479" t="s">
        <v>1395</v>
      </c>
      <c r="OV448" s="479" t="s">
        <v>1395</v>
      </c>
      <c r="OW448" s="479">
        <v>0</v>
      </c>
      <c r="OX448" s="479">
        <v>1</v>
      </c>
      <c r="OY448" s="480">
        <v>1</v>
      </c>
      <c r="OZ448" s="480">
        <v>0.67110614672417912</v>
      </c>
      <c r="PA448" s="481"/>
      <c r="PB448" s="482">
        <v>1.6461011158187584</v>
      </c>
      <c r="PC448" s="483"/>
      <c r="PD448" s="478">
        <v>44.755770835064787</v>
      </c>
      <c r="PE448" s="479">
        <v>3.0037625067431466E-11</v>
      </c>
      <c r="PF448" s="479">
        <v>59.364370867993891</v>
      </c>
      <c r="PG448" s="480">
        <v>1.6461011158187584</v>
      </c>
      <c r="PH448" s="483"/>
      <c r="PI448" s="478">
        <v>1.6461011158187584</v>
      </c>
      <c r="PJ448" s="479">
        <v>220240</v>
      </c>
      <c r="PK448" s="479">
        <v>265</v>
      </c>
      <c r="PL448" s="479">
        <v>-2.5624385257844162E-2</v>
      </c>
      <c r="PM448" s="484">
        <v>36</v>
      </c>
      <c r="PN448" s="479">
        <v>1440</v>
      </c>
      <c r="PO448" s="485">
        <v>2038</v>
      </c>
      <c r="PP448" s="479">
        <v>33</v>
      </c>
      <c r="PQ448" s="479">
        <v>1</v>
      </c>
      <c r="PR448" s="486" t="s">
        <v>2499</v>
      </c>
      <c r="PS448" s="486" t="s">
        <v>1657</v>
      </c>
      <c r="PT448" s="479">
        <v>1</v>
      </c>
      <c r="PU448" s="487" t="s">
        <v>2498</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row>
    <row r="449" spans="1:457" x14ac:dyDescent="0.35">
      <c r="A449" s="459" t="s">
        <v>2500</v>
      </c>
      <c r="B449" s="460">
        <v>1.6204767305609142</v>
      </c>
      <c r="C449" s="488">
        <f>NPV(About!A$94,'H2 Data'!AE$2:BH$2)/30*AB449+B449</f>
        <v>1.6204767305609142</v>
      </c>
      <c r="D449" s="462" t="s">
        <v>1592</v>
      </c>
      <c r="E449" s="463" t="s">
        <v>2500</v>
      </c>
      <c r="F449" s="463" t="s">
        <v>1391</v>
      </c>
      <c r="G449" s="463" t="s">
        <v>1392</v>
      </c>
      <c r="H449" s="463" t="s">
        <v>2406</v>
      </c>
      <c r="I449" s="463" t="s">
        <v>2465</v>
      </c>
      <c r="J449" s="464">
        <v>2042</v>
      </c>
      <c r="K449" s="465">
        <v>280</v>
      </c>
      <c r="L449" s="466">
        <v>0.22</v>
      </c>
      <c r="M449" s="466">
        <v>2.3300000000000001E-2</v>
      </c>
      <c r="N449" s="466">
        <v>0.25</v>
      </c>
      <c r="O449" s="471">
        <v>0.11</v>
      </c>
      <c r="P449" s="465">
        <v>1</v>
      </c>
      <c r="Q449" s="465">
        <v>2</v>
      </c>
      <c r="R449" s="465">
        <v>30</v>
      </c>
      <c r="S449" s="467" t="s">
        <v>1395</v>
      </c>
      <c r="T449" s="468">
        <v>16933</v>
      </c>
      <c r="U449" s="468">
        <v>166910.99999999997</v>
      </c>
      <c r="V449" s="468">
        <v>58055.999999999993</v>
      </c>
      <c r="W449" s="468">
        <v>4837.9999999999991</v>
      </c>
      <c r="X449" s="465">
        <v>0</v>
      </c>
      <c r="Y449" s="469" t="s">
        <v>2466</v>
      </c>
      <c r="Z449" s="470">
        <v>21.65</v>
      </c>
      <c r="AA449" s="469" t="s">
        <v>1397</v>
      </c>
      <c r="AB449" s="465">
        <v>0</v>
      </c>
      <c r="AC449" s="466">
        <v>0</v>
      </c>
      <c r="AD449" s="466">
        <v>0.7</v>
      </c>
      <c r="AE449" s="466">
        <v>0.7</v>
      </c>
      <c r="AF449" s="467" t="s">
        <v>1398</v>
      </c>
      <c r="AG449" s="465">
        <v>440.8467</v>
      </c>
      <c r="AH449" s="465">
        <v>440.8467</v>
      </c>
      <c r="AI449" s="465">
        <v>440.8467</v>
      </c>
      <c r="AJ449" s="465">
        <v>30</v>
      </c>
      <c r="AK449" s="469" t="s">
        <v>1399</v>
      </c>
      <c r="AL449" s="466">
        <v>0.91</v>
      </c>
      <c r="AM449" s="466">
        <v>0.01</v>
      </c>
      <c r="AN449" s="469" t="s">
        <v>1400</v>
      </c>
      <c r="AO449" s="466"/>
      <c r="AP449" s="466"/>
      <c r="AQ449" s="466"/>
      <c r="AR449" s="466"/>
      <c r="AS449" s="466"/>
      <c r="AT449" s="466"/>
      <c r="AU449" s="466"/>
      <c r="AV449" s="466"/>
      <c r="AW449" s="466"/>
      <c r="AX449" s="466"/>
      <c r="AY449" s="466"/>
      <c r="AZ449" s="466"/>
      <c r="BA449" s="466"/>
      <c r="BB449" s="466"/>
      <c r="BC449" s="466"/>
      <c r="BD449" s="466"/>
      <c r="BE449" s="466"/>
      <c r="BF449" s="466"/>
      <c r="BG449" s="466"/>
      <c r="BH449" s="466"/>
      <c r="BI449" s="466"/>
      <c r="BJ449" s="466"/>
      <c r="BK449" s="466"/>
      <c r="BL449" s="466"/>
      <c r="BM449" s="466"/>
      <c r="BN449" s="466"/>
      <c r="BO449" s="466"/>
      <c r="BP449" s="466"/>
      <c r="BQ449" s="466"/>
      <c r="BR449" s="466"/>
      <c r="BS449" s="466"/>
      <c r="BT449" s="466"/>
      <c r="BU449" s="466"/>
      <c r="BV449" s="466"/>
      <c r="BW449" s="466"/>
      <c r="BX449" s="466"/>
      <c r="BY449" s="466"/>
      <c r="BZ449" s="466"/>
      <c r="CA449" s="466"/>
      <c r="CB449" s="466"/>
      <c r="CC449" s="466"/>
      <c r="CD449" s="466"/>
      <c r="CE449" s="466"/>
      <c r="CF449" s="466"/>
      <c r="CG449" s="466"/>
      <c r="CH449" s="466"/>
      <c r="CI449" s="466"/>
      <c r="CJ449" s="466"/>
      <c r="CK449" s="466"/>
      <c r="CL449" s="466"/>
      <c r="CM449" s="466"/>
      <c r="CN449" s="466"/>
      <c r="CO449" s="466"/>
      <c r="CP449" s="466"/>
      <c r="CQ449" s="466"/>
      <c r="CR449" s="466"/>
      <c r="CS449" s="466"/>
      <c r="CT449" s="466"/>
      <c r="CU449" s="466"/>
      <c r="CV449" s="466"/>
      <c r="CW449" s="466"/>
      <c r="CX449" s="466"/>
      <c r="CY449" s="466"/>
      <c r="CZ449" s="466"/>
      <c r="DA449" s="466"/>
      <c r="DB449" s="466"/>
      <c r="DC449" s="466"/>
      <c r="DD449" s="466"/>
      <c r="DE449" s="466"/>
      <c r="DF449" s="466"/>
      <c r="DG449" s="466"/>
      <c r="DH449" s="466"/>
      <c r="DI449" s="466"/>
      <c r="DJ449" s="466"/>
      <c r="DK449" s="466"/>
      <c r="DL449" s="466"/>
      <c r="DM449" s="466"/>
      <c r="DN449" s="466"/>
      <c r="DO449" s="466"/>
      <c r="DP449" s="466"/>
      <c r="DQ449" s="466"/>
      <c r="DR449" s="466"/>
      <c r="DS449" s="466"/>
      <c r="DT449" s="466"/>
      <c r="DU449" s="466"/>
      <c r="DV449" s="466"/>
      <c r="DW449" s="471"/>
      <c r="DX449" s="466"/>
      <c r="DY449" s="466"/>
      <c r="DZ449" s="466"/>
      <c r="EA449" s="466"/>
      <c r="EB449" s="466"/>
      <c r="EC449" s="466"/>
      <c r="ED449" s="466"/>
      <c r="EE449" s="466"/>
      <c r="EF449" s="466"/>
      <c r="EG449" s="466"/>
      <c r="EH449" s="466"/>
      <c r="EI449" s="466"/>
      <c r="EJ449" s="466"/>
      <c r="EK449" s="465"/>
      <c r="EL449" s="465"/>
      <c r="EM449" s="465"/>
      <c r="EN449" s="465"/>
      <c r="EO449" s="466"/>
      <c r="EP449" s="466"/>
      <c r="EQ449" s="466"/>
      <c r="ER449" s="465"/>
      <c r="ES449" s="465"/>
      <c r="ET449" s="465"/>
      <c r="EU449" s="465"/>
      <c r="EV449" s="465"/>
      <c r="EW449" s="467"/>
      <c r="EX449" s="467" t="s">
        <v>1401</v>
      </c>
      <c r="EY449" s="467">
        <v>0</v>
      </c>
      <c r="EZ449" s="467">
        <v>0</v>
      </c>
      <c r="FA449" s="467">
        <v>0</v>
      </c>
      <c r="FB449" s="469" t="s">
        <v>1402</v>
      </c>
      <c r="FC449" s="467">
        <v>100</v>
      </c>
      <c r="FD449" s="469" t="s">
        <v>2408</v>
      </c>
      <c r="FE449" s="467">
        <v>0</v>
      </c>
      <c r="FF449" s="469" t="s">
        <v>1404</v>
      </c>
      <c r="FG449" s="467">
        <v>0</v>
      </c>
      <c r="FH449" s="469" t="s">
        <v>1405</v>
      </c>
      <c r="FI449" s="467">
        <v>0</v>
      </c>
      <c r="FJ449" s="469" t="s">
        <v>1405</v>
      </c>
      <c r="FK449" s="467">
        <v>0</v>
      </c>
      <c r="FL449" s="472">
        <v>1</v>
      </c>
      <c r="FM449" s="473">
        <v>0</v>
      </c>
      <c r="FN449" s="473">
        <v>0</v>
      </c>
      <c r="FO449" s="473">
        <v>0</v>
      </c>
      <c r="FP449" s="473">
        <v>0</v>
      </c>
      <c r="FQ449" s="473">
        <v>0</v>
      </c>
      <c r="FR449" s="473">
        <v>0</v>
      </c>
      <c r="FS449" s="473">
        <v>0</v>
      </c>
      <c r="FT449" s="473">
        <v>0</v>
      </c>
      <c r="FU449" s="473">
        <v>0</v>
      </c>
      <c r="FV449" s="473">
        <v>94094</v>
      </c>
      <c r="FW449" s="473">
        <v>0</v>
      </c>
      <c r="FX449" s="473">
        <v>0</v>
      </c>
      <c r="FY449" s="473">
        <v>0</v>
      </c>
      <c r="FZ449" s="473">
        <v>0</v>
      </c>
      <c r="GA449" s="473">
        <v>0</v>
      </c>
      <c r="GB449" s="473">
        <v>0</v>
      </c>
      <c r="GC449" s="473">
        <v>0</v>
      </c>
      <c r="GD449" s="473">
        <v>0</v>
      </c>
      <c r="GE449" s="473">
        <v>0</v>
      </c>
      <c r="GF449" s="473">
        <v>115038</v>
      </c>
      <c r="GG449" s="473">
        <v>0</v>
      </c>
      <c r="GH449" s="473">
        <v>0</v>
      </c>
      <c r="GI449" s="473">
        <v>0</v>
      </c>
      <c r="GJ449" s="473">
        <v>0</v>
      </c>
      <c r="GK449" s="473">
        <v>0</v>
      </c>
      <c r="GL449" s="473">
        <v>0</v>
      </c>
      <c r="GM449" s="473">
        <v>0</v>
      </c>
      <c r="GN449" s="473">
        <v>0</v>
      </c>
      <c r="GO449" s="473">
        <v>0</v>
      </c>
      <c r="GP449" s="473">
        <v>0</v>
      </c>
      <c r="GQ449" s="473">
        <v>0</v>
      </c>
      <c r="GR449" s="473">
        <v>0</v>
      </c>
      <c r="GS449" s="473">
        <v>0</v>
      </c>
      <c r="GT449" s="473">
        <v>0</v>
      </c>
      <c r="GU449" s="473">
        <v>0</v>
      </c>
      <c r="GV449" s="473">
        <v>0</v>
      </c>
      <c r="GW449" s="473">
        <v>0</v>
      </c>
      <c r="GX449" s="473">
        <v>0</v>
      </c>
      <c r="GY449" s="473">
        <v>0</v>
      </c>
      <c r="GZ449" s="473">
        <v>0</v>
      </c>
      <c r="HA449" s="473">
        <v>0</v>
      </c>
      <c r="HB449" s="473">
        <v>0</v>
      </c>
      <c r="HC449" s="473">
        <v>0</v>
      </c>
      <c r="HD449" s="473">
        <v>0</v>
      </c>
      <c r="HE449" s="473">
        <v>0</v>
      </c>
      <c r="HF449" s="473">
        <v>0</v>
      </c>
      <c r="HG449" s="473">
        <v>0</v>
      </c>
      <c r="HH449" s="473">
        <v>0</v>
      </c>
      <c r="HI449" s="473">
        <v>0</v>
      </c>
      <c r="HJ449" s="473">
        <v>0</v>
      </c>
      <c r="HK449" s="473">
        <v>0</v>
      </c>
      <c r="HL449" s="473">
        <v>0</v>
      </c>
      <c r="HM449" s="473">
        <v>0</v>
      </c>
      <c r="HN449" s="473">
        <v>0</v>
      </c>
      <c r="HO449" s="473">
        <v>0</v>
      </c>
      <c r="HP449" s="473">
        <v>0</v>
      </c>
      <c r="HQ449" s="473">
        <v>0</v>
      </c>
      <c r="HR449" s="473">
        <v>0</v>
      </c>
      <c r="HS449" s="473">
        <v>0</v>
      </c>
      <c r="HT449" s="473">
        <v>0</v>
      </c>
      <c r="HU449" s="473">
        <v>0</v>
      </c>
      <c r="HV449" s="473">
        <v>0</v>
      </c>
      <c r="HW449" s="473">
        <v>0</v>
      </c>
      <c r="HX449" s="473">
        <v>0</v>
      </c>
      <c r="HY449" s="473">
        <v>0</v>
      </c>
      <c r="HZ449" s="473">
        <v>0</v>
      </c>
      <c r="IA449" s="473">
        <v>0</v>
      </c>
      <c r="IB449" s="473">
        <v>0</v>
      </c>
      <c r="IC449" s="473">
        <v>0</v>
      </c>
      <c r="ID449" s="473">
        <v>0</v>
      </c>
      <c r="IE449" s="473">
        <v>0</v>
      </c>
      <c r="IF449" s="473">
        <v>0</v>
      </c>
      <c r="IG449" s="473">
        <v>0</v>
      </c>
      <c r="IH449" s="473">
        <v>0</v>
      </c>
      <c r="II449" s="473">
        <v>0</v>
      </c>
      <c r="IJ449" s="473">
        <v>0</v>
      </c>
      <c r="IK449" s="473">
        <v>0</v>
      </c>
      <c r="IL449" s="473">
        <v>0</v>
      </c>
      <c r="IM449" s="473">
        <v>0</v>
      </c>
      <c r="IN449" s="473">
        <v>0</v>
      </c>
      <c r="IO449" s="473">
        <v>0</v>
      </c>
      <c r="IP449" s="473">
        <v>0</v>
      </c>
      <c r="IQ449" s="473">
        <v>0</v>
      </c>
      <c r="IR449" s="473">
        <v>0</v>
      </c>
      <c r="IS449" s="473">
        <v>0</v>
      </c>
      <c r="IT449" s="473">
        <v>0</v>
      </c>
      <c r="IU449" s="473">
        <v>0</v>
      </c>
      <c r="IV449" s="473">
        <v>0</v>
      </c>
      <c r="IW449" s="473">
        <v>0</v>
      </c>
      <c r="IX449" s="473">
        <v>0</v>
      </c>
      <c r="IY449" s="473">
        <v>0</v>
      </c>
      <c r="IZ449" s="473">
        <v>0</v>
      </c>
      <c r="JA449" s="473">
        <v>0</v>
      </c>
      <c r="JB449" s="473">
        <v>0</v>
      </c>
      <c r="JC449" s="473">
        <v>0</v>
      </c>
      <c r="JD449" s="473">
        <v>0</v>
      </c>
      <c r="JE449" s="473">
        <v>0</v>
      </c>
      <c r="JF449" s="473">
        <v>0</v>
      </c>
      <c r="JG449" s="473">
        <v>0</v>
      </c>
      <c r="JH449" s="473">
        <v>0</v>
      </c>
      <c r="JI449" s="467" t="s">
        <v>1406</v>
      </c>
      <c r="JJ449" s="467" t="s">
        <v>1406</v>
      </c>
      <c r="JK449" s="395"/>
      <c r="JL449" s="395"/>
      <c r="JM449" s="395"/>
      <c r="JN449" s="395"/>
      <c r="JO449" s="395"/>
      <c r="JP449" s="395"/>
      <c r="JQ449" s="395"/>
      <c r="JR449" s="395"/>
      <c r="JS449" s="395"/>
      <c r="JT449" s="395"/>
      <c r="JU449" s="395"/>
      <c r="JV449" s="395"/>
      <c r="JW449" s="395"/>
      <c r="JX449" s="395"/>
      <c r="JY449" s="395"/>
      <c r="JZ449" s="395"/>
      <c r="KA449" s="395"/>
      <c r="KB449" s="395"/>
      <c r="KC449" s="395"/>
      <c r="KD449" s="395"/>
      <c r="KE449" s="395"/>
      <c r="KF449" s="395"/>
      <c r="KG449" s="395"/>
      <c r="KH449" s="395"/>
      <c r="KI449" s="395"/>
      <c r="KJ449" s="395"/>
      <c r="KK449" s="395"/>
      <c r="KL449" s="395"/>
      <c r="KM449" s="395"/>
      <c r="KN449" s="395"/>
      <c r="KO449" s="395"/>
      <c r="KP449" s="395"/>
      <c r="KQ449" s="395"/>
      <c r="KR449" s="395"/>
      <c r="KS449" s="395"/>
      <c r="KT449" s="395"/>
      <c r="KU449" s="395"/>
      <c r="KV449" s="395"/>
      <c r="KW449" s="395"/>
      <c r="KX449" s="395"/>
      <c r="KY449" s="395"/>
      <c r="KZ449" s="395"/>
      <c r="LA449" s="395"/>
      <c r="LB449" s="395"/>
      <c r="LC449" s="395"/>
      <c r="LD449" s="395"/>
      <c r="LE449" s="395"/>
      <c r="LF449" s="395"/>
      <c r="LG449" s="395"/>
      <c r="LH449" s="395"/>
      <c r="LI449" s="395"/>
      <c r="LJ449" s="395"/>
      <c r="LK449" s="395"/>
      <c r="LL449" s="395"/>
      <c r="LM449" s="395"/>
      <c r="LN449" s="395"/>
      <c r="LO449" s="395"/>
      <c r="LP449" s="395"/>
      <c r="LQ449" s="395"/>
      <c r="LR449" s="395"/>
      <c r="LS449" s="395"/>
      <c r="LT449" s="395"/>
      <c r="LU449" s="395"/>
      <c r="LV449" s="395"/>
      <c r="LW449" s="395"/>
      <c r="LX449" s="395"/>
      <c r="LY449" s="395"/>
      <c r="LZ449" s="395"/>
      <c r="MA449" s="395"/>
      <c r="MB449" s="395"/>
      <c r="MC449" s="395"/>
      <c r="MD449" s="395"/>
      <c r="ME449" s="395"/>
      <c r="MF449" s="395"/>
      <c r="MG449" s="395"/>
      <c r="MH449" s="395"/>
      <c r="MI449" s="395"/>
      <c r="MJ449" s="395"/>
      <c r="MK449" s="395"/>
      <c r="ML449" s="395"/>
      <c r="MM449" s="395"/>
      <c r="MN449" s="395"/>
      <c r="MO449" s="395"/>
      <c r="MP449" s="395"/>
      <c r="MQ449" s="395"/>
      <c r="MR449" s="395"/>
      <c r="MS449" s="395"/>
      <c r="MT449" s="395"/>
      <c r="MU449" s="395"/>
      <c r="MV449" s="395"/>
      <c r="MW449" s="395"/>
      <c r="MX449" s="395"/>
      <c r="MY449" s="395"/>
      <c r="MZ449" s="395"/>
      <c r="NA449" s="395"/>
      <c r="NB449" s="395"/>
      <c r="NC449" s="395"/>
      <c r="ND449" s="395"/>
      <c r="NE449" s="395"/>
      <c r="NF449" s="395"/>
      <c r="NG449" s="489"/>
      <c r="NH449" s="475">
        <v>1.6204767305609142</v>
      </c>
      <c r="NI449" s="475">
        <v>3.1229827551369942</v>
      </c>
      <c r="NJ449" s="475">
        <v>1.3942182030628751</v>
      </c>
      <c r="NK449" s="475">
        <v>988.95928408504381</v>
      </c>
      <c r="NL449" s="475">
        <v>2.3551391630223071</v>
      </c>
      <c r="NM449" s="475">
        <v>5.805599999999999E-2</v>
      </c>
      <c r="NN449" s="475">
        <v>0.16691099999999998</v>
      </c>
      <c r="NO449" s="475">
        <v>1.6933E-2</v>
      </c>
      <c r="NP449" s="475">
        <v>9.0132791494891892E-3</v>
      </c>
      <c r="NQ449" s="475">
        <v>0.13918286749269873</v>
      </c>
      <c r="NR449" s="475">
        <v>0.1973169051247404</v>
      </c>
      <c r="NS449" s="475">
        <v>0</v>
      </c>
      <c r="NT449" s="475">
        <v>1.370122719442624</v>
      </c>
      <c r="NU449" s="475">
        <v>8.7023165167733531E-3</v>
      </c>
      <c r="NV449" s="475">
        <v>0</v>
      </c>
      <c r="NW449" s="475">
        <v>0.10652392611136781</v>
      </c>
      <c r="NX449" s="475">
        <v>0</v>
      </c>
      <c r="NY449" s="475">
        <v>0</v>
      </c>
      <c r="NZ449" s="475">
        <v>0.28521697003512503</v>
      </c>
      <c r="OA449" s="475">
        <v>2.0340002437626327E-2</v>
      </c>
      <c r="OB449" s="475">
        <v>0.25</v>
      </c>
      <c r="OC449" s="475">
        <v>0.32130868088283199</v>
      </c>
      <c r="OD449" s="475">
        <v>6.7706470500219637E-15</v>
      </c>
      <c r="OE449" s="475">
        <v>5.8862601041041246E-14</v>
      </c>
      <c r="OF449" s="475">
        <v>0.1099999964237213</v>
      </c>
      <c r="OG449" s="475">
        <v>6.9702664017677315E-2</v>
      </c>
      <c r="OH449" s="475">
        <v>0.3424531759251177</v>
      </c>
      <c r="OI449" s="475">
        <v>0.11</v>
      </c>
      <c r="OJ449" s="475">
        <v>4.4084669999999999E-2</v>
      </c>
      <c r="OK449" s="475">
        <v>5.6144451750000005E-2</v>
      </c>
      <c r="OL449" s="475">
        <v>0.6683529350657289</v>
      </c>
      <c r="OM449" s="475" t="s">
        <v>1395</v>
      </c>
      <c r="ON449" s="475">
        <v>1</v>
      </c>
      <c r="OO449" s="475">
        <v>438</v>
      </c>
      <c r="OP449" s="490"/>
      <c r="OQ449" s="491" t="s">
        <v>1395</v>
      </c>
      <c r="OR449" s="478" t="s">
        <v>1395</v>
      </c>
      <c r="OS449" s="479">
        <v>455870</v>
      </c>
      <c r="OT449" s="479">
        <v>2042</v>
      </c>
      <c r="OU449" s="479" t="s">
        <v>1395</v>
      </c>
      <c r="OV449" s="479" t="s">
        <v>1395</v>
      </c>
      <c r="OW449" s="479">
        <v>0</v>
      </c>
      <c r="OX449" s="479">
        <v>1</v>
      </c>
      <c r="OY449" s="480">
        <v>1</v>
      </c>
      <c r="OZ449" s="480">
        <v>0.65772794494977127</v>
      </c>
      <c r="PA449" s="481"/>
      <c r="PB449" s="482">
        <v>1.6204767305609142</v>
      </c>
      <c r="PC449" s="483"/>
      <c r="PD449" s="478">
        <v>45.268880997871946</v>
      </c>
      <c r="PE449" s="479">
        <v>1.1015477807987225E-11</v>
      </c>
      <c r="PF449" s="479">
        <v>60.129327980438759</v>
      </c>
      <c r="PG449" s="480">
        <v>1.6204767305609142</v>
      </c>
      <c r="PH449" s="483"/>
      <c r="PI449" s="478">
        <v>1.6204767305609142</v>
      </c>
      <c r="PJ449" s="479">
        <v>220520</v>
      </c>
      <c r="PK449" s="479">
        <v>280</v>
      </c>
      <c r="PL449" s="479">
        <v>-1.916598397396152E-2</v>
      </c>
      <c r="PM449" s="484">
        <v>36</v>
      </c>
      <c r="PN449" s="479">
        <v>1404</v>
      </c>
      <c r="PO449" s="485">
        <v>2039</v>
      </c>
      <c r="PP449" s="479">
        <v>33</v>
      </c>
      <c r="PQ449" s="479">
        <v>1</v>
      </c>
      <c r="PR449" s="486" t="s">
        <v>2501</v>
      </c>
      <c r="PS449" s="486" t="s">
        <v>1657</v>
      </c>
      <c r="PT449" s="479">
        <v>1</v>
      </c>
      <c r="PU449" s="487" t="s">
        <v>2500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row>
    <row r="450" spans="1:457" x14ac:dyDescent="0.35">
      <c r="A450" s="459" t="s">
        <v>2502</v>
      </c>
      <c r="B450" s="460">
        <v>1.6013107465869527</v>
      </c>
      <c r="C450" s="488">
        <f>NPV(About!A$94,'H2 Data'!AE$2:BH$2)/30*AB450+B450</f>
        <v>1.6013107465869527</v>
      </c>
      <c r="D450" s="462" t="s">
        <v>1592</v>
      </c>
      <c r="E450" s="463" t="s">
        <v>2502</v>
      </c>
      <c r="F450" s="463" t="s">
        <v>1391</v>
      </c>
      <c r="G450" s="463" t="s">
        <v>1392</v>
      </c>
      <c r="H450" s="463" t="s">
        <v>2406</v>
      </c>
      <c r="I450" s="463" t="s">
        <v>2465</v>
      </c>
      <c r="J450" s="464">
        <v>2043</v>
      </c>
      <c r="K450" s="465">
        <v>295</v>
      </c>
      <c r="L450" s="466">
        <v>0.22</v>
      </c>
      <c r="M450" s="466">
        <v>2.3300000000000001E-2</v>
      </c>
      <c r="N450" s="466">
        <v>0.25</v>
      </c>
      <c r="O450" s="471">
        <v>0.11</v>
      </c>
      <c r="P450" s="465">
        <v>1</v>
      </c>
      <c r="Q450" s="465">
        <v>2</v>
      </c>
      <c r="R450" s="465">
        <v>30</v>
      </c>
      <c r="S450" s="467" t="s">
        <v>1395</v>
      </c>
      <c r="T450" s="468">
        <v>16649</v>
      </c>
      <c r="U450" s="468">
        <v>164110.99999999997</v>
      </c>
      <c r="V450" s="468">
        <v>57081.999999999993</v>
      </c>
      <c r="W450" s="468">
        <v>4757</v>
      </c>
      <c r="X450" s="465">
        <v>0</v>
      </c>
      <c r="Y450" s="469" t="s">
        <v>2466</v>
      </c>
      <c r="Z450" s="470">
        <v>21.72</v>
      </c>
      <c r="AA450" s="469" t="s">
        <v>1397</v>
      </c>
      <c r="AB450" s="465">
        <v>0</v>
      </c>
      <c r="AC450" s="466">
        <v>0</v>
      </c>
      <c r="AD450" s="466">
        <v>0.7</v>
      </c>
      <c r="AE450" s="466">
        <v>0.7</v>
      </c>
      <c r="AF450" s="467" t="s">
        <v>1398</v>
      </c>
      <c r="AG450" s="465">
        <v>440.8467</v>
      </c>
      <c r="AH450" s="465">
        <v>440.8467</v>
      </c>
      <c r="AI450" s="465">
        <v>440.8467</v>
      </c>
      <c r="AJ450" s="465">
        <v>30</v>
      </c>
      <c r="AK450" s="469" t="s">
        <v>1399</v>
      </c>
      <c r="AL450" s="466">
        <v>0.91</v>
      </c>
      <c r="AM450" s="466">
        <v>0.01</v>
      </c>
      <c r="AN450" s="469" t="s">
        <v>1400</v>
      </c>
      <c r="AO450" s="466"/>
      <c r="AP450" s="466"/>
      <c r="AQ450" s="466"/>
      <c r="AR450" s="466"/>
      <c r="AS450" s="466"/>
      <c r="AT450" s="466"/>
      <c r="AU450" s="466"/>
      <c r="AV450" s="466"/>
      <c r="AW450" s="466"/>
      <c r="AX450" s="466"/>
      <c r="AY450" s="466"/>
      <c r="AZ450" s="466"/>
      <c r="BA450" s="466"/>
      <c r="BB450" s="466"/>
      <c r="BC450" s="466"/>
      <c r="BD450" s="466"/>
      <c r="BE450" s="466"/>
      <c r="BF450" s="466"/>
      <c r="BG450" s="466"/>
      <c r="BH450" s="466"/>
      <c r="BI450" s="466"/>
      <c r="BJ450" s="466"/>
      <c r="BK450" s="466"/>
      <c r="BL450" s="466"/>
      <c r="BM450" s="466"/>
      <c r="BN450" s="466"/>
      <c r="BO450" s="466"/>
      <c r="BP450" s="466"/>
      <c r="BQ450" s="466"/>
      <c r="BR450" s="466"/>
      <c r="BS450" s="466"/>
      <c r="BT450" s="466"/>
      <c r="BU450" s="466"/>
      <c r="BV450" s="466"/>
      <c r="BW450" s="466"/>
      <c r="BX450" s="466"/>
      <c r="BY450" s="466"/>
      <c r="BZ450" s="466"/>
      <c r="CA450" s="466"/>
      <c r="CB450" s="466"/>
      <c r="CC450" s="466"/>
      <c r="CD450" s="466"/>
      <c r="CE450" s="466"/>
      <c r="CF450" s="466"/>
      <c r="CG450" s="466"/>
      <c r="CH450" s="466"/>
      <c r="CI450" s="466"/>
      <c r="CJ450" s="466"/>
      <c r="CK450" s="466"/>
      <c r="CL450" s="466"/>
      <c r="CM450" s="466"/>
      <c r="CN450" s="466"/>
      <c r="CO450" s="466"/>
      <c r="CP450" s="466"/>
      <c r="CQ450" s="466"/>
      <c r="CR450" s="466"/>
      <c r="CS450" s="466"/>
      <c r="CT450" s="466"/>
      <c r="CU450" s="466"/>
      <c r="CV450" s="466"/>
      <c r="CW450" s="466"/>
      <c r="CX450" s="466"/>
      <c r="CY450" s="466"/>
      <c r="CZ450" s="466"/>
      <c r="DA450" s="466"/>
      <c r="DB450" s="466"/>
      <c r="DC450" s="466"/>
      <c r="DD450" s="466"/>
      <c r="DE450" s="466"/>
      <c r="DF450" s="466"/>
      <c r="DG450" s="466"/>
      <c r="DH450" s="466"/>
      <c r="DI450" s="466"/>
      <c r="DJ450" s="466"/>
      <c r="DK450" s="466"/>
      <c r="DL450" s="466"/>
      <c r="DM450" s="466"/>
      <c r="DN450" s="466"/>
      <c r="DO450" s="466"/>
      <c r="DP450" s="466"/>
      <c r="DQ450" s="466"/>
      <c r="DR450" s="466"/>
      <c r="DS450" s="466"/>
      <c r="DT450" s="466"/>
      <c r="DU450" s="466"/>
      <c r="DV450" s="466"/>
      <c r="DW450" s="471"/>
      <c r="DX450" s="466"/>
      <c r="DY450" s="466"/>
      <c r="DZ450" s="466"/>
      <c r="EA450" s="466"/>
      <c r="EB450" s="466"/>
      <c r="EC450" s="466"/>
      <c r="ED450" s="466"/>
      <c r="EE450" s="466"/>
      <c r="EF450" s="466"/>
      <c r="EG450" s="466"/>
      <c r="EH450" s="466"/>
      <c r="EI450" s="466"/>
      <c r="EJ450" s="466"/>
      <c r="EK450" s="465"/>
      <c r="EL450" s="465"/>
      <c r="EM450" s="465"/>
      <c r="EN450" s="465"/>
      <c r="EO450" s="466"/>
      <c r="EP450" s="466"/>
      <c r="EQ450" s="466"/>
      <c r="ER450" s="465"/>
      <c r="ES450" s="465"/>
      <c r="ET450" s="465"/>
      <c r="EU450" s="465"/>
      <c r="EV450" s="465"/>
      <c r="EW450" s="467"/>
      <c r="EX450" s="467" t="s">
        <v>1401</v>
      </c>
      <c r="EY450" s="467">
        <v>0</v>
      </c>
      <c r="EZ450" s="467">
        <v>0</v>
      </c>
      <c r="FA450" s="467">
        <v>0</v>
      </c>
      <c r="FB450" s="469" t="s">
        <v>1402</v>
      </c>
      <c r="FC450" s="467">
        <v>100</v>
      </c>
      <c r="FD450" s="469" t="s">
        <v>2408</v>
      </c>
      <c r="FE450" s="467">
        <v>0</v>
      </c>
      <c r="FF450" s="469" t="s">
        <v>1404</v>
      </c>
      <c r="FG450" s="467">
        <v>0</v>
      </c>
      <c r="FH450" s="469" t="s">
        <v>1405</v>
      </c>
      <c r="FI450" s="467">
        <v>0</v>
      </c>
      <c r="FJ450" s="469" t="s">
        <v>1405</v>
      </c>
      <c r="FK450" s="467">
        <v>0</v>
      </c>
      <c r="FL450" s="472">
        <v>1</v>
      </c>
      <c r="FM450" s="473">
        <v>0</v>
      </c>
      <c r="FN450" s="473">
        <v>0</v>
      </c>
      <c r="FO450" s="473">
        <v>0</v>
      </c>
      <c r="FP450" s="473">
        <v>0</v>
      </c>
      <c r="FQ450" s="473">
        <v>0</v>
      </c>
      <c r="FR450" s="473">
        <v>0</v>
      </c>
      <c r="FS450" s="473">
        <v>0</v>
      </c>
      <c r="FT450" s="473">
        <v>0</v>
      </c>
      <c r="FU450" s="473">
        <v>0</v>
      </c>
      <c r="FV450" s="473">
        <v>96003.999999999985</v>
      </c>
      <c r="FW450" s="473">
        <v>0</v>
      </c>
      <c r="FX450" s="473">
        <v>0</v>
      </c>
      <c r="FY450" s="473">
        <v>0</v>
      </c>
      <c r="FZ450" s="473">
        <v>0</v>
      </c>
      <c r="GA450" s="473">
        <v>0</v>
      </c>
      <c r="GB450" s="473">
        <v>0</v>
      </c>
      <c r="GC450" s="473">
        <v>0</v>
      </c>
      <c r="GD450" s="473">
        <v>0</v>
      </c>
      <c r="GE450" s="473">
        <v>0</v>
      </c>
      <c r="GF450" s="473">
        <v>117372.99999999999</v>
      </c>
      <c r="GG450" s="473">
        <v>0</v>
      </c>
      <c r="GH450" s="473">
        <v>0</v>
      </c>
      <c r="GI450" s="473">
        <v>0</v>
      </c>
      <c r="GJ450" s="473">
        <v>0</v>
      </c>
      <c r="GK450" s="473">
        <v>0</v>
      </c>
      <c r="GL450" s="473">
        <v>0</v>
      </c>
      <c r="GM450" s="473">
        <v>0</v>
      </c>
      <c r="GN450" s="473">
        <v>0</v>
      </c>
      <c r="GO450" s="473">
        <v>0</v>
      </c>
      <c r="GP450" s="473">
        <v>0</v>
      </c>
      <c r="GQ450" s="473">
        <v>0</v>
      </c>
      <c r="GR450" s="473">
        <v>0</v>
      </c>
      <c r="GS450" s="473">
        <v>0</v>
      </c>
      <c r="GT450" s="473">
        <v>0</v>
      </c>
      <c r="GU450" s="473">
        <v>0</v>
      </c>
      <c r="GV450" s="473">
        <v>0</v>
      </c>
      <c r="GW450" s="473">
        <v>0</v>
      </c>
      <c r="GX450" s="473">
        <v>0</v>
      </c>
      <c r="GY450" s="473">
        <v>0</v>
      </c>
      <c r="GZ450" s="473">
        <v>0</v>
      </c>
      <c r="HA450" s="473">
        <v>0</v>
      </c>
      <c r="HB450" s="473">
        <v>0</v>
      </c>
      <c r="HC450" s="473">
        <v>0</v>
      </c>
      <c r="HD450" s="473">
        <v>0</v>
      </c>
      <c r="HE450" s="473">
        <v>0</v>
      </c>
      <c r="HF450" s="473">
        <v>0</v>
      </c>
      <c r="HG450" s="473">
        <v>0</v>
      </c>
      <c r="HH450" s="473">
        <v>0</v>
      </c>
      <c r="HI450" s="473">
        <v>0</v>
      </c>
      <c r="HJ450" s="473">
        <v>0</v>
      </c>
      <c r="HK450" s="473">
        <v>0</v>
      </c>
      <c r="HL450" s="473">
        <v>0</v>
      </c>
      <c r="HM450" s="473">
        <v>0</v>
      </c>
      <c r="HN450" s="473">
        <v>0</v>
      </c>
      <c r="HO450" s="473">
        <v>0</v>
      </c>
      <c r="HP450" s="473">
        <v>0</v>
      </c>
      <c r="HQ450" s="473">
        <v>0</v>
      </c>
      <c r="HR450" s="473">
        <v>0</v>
      </c>
      <c r="HS450" s="473">
        <v>0</v>
      </c>
      <c r="HT450" s="473">
        <v>0</v>
      </c>
      <c r="HU450" s="473">
        <v>0</v>
      </c>
      <c r="HV450" s="473">
        <v>0</v>
      </c>
      <c r="HW450" s="473">
        <v>0</v>
      </c>
      <c r="HX450" s="473">
        <v>0</v>
      </c>
      <c r="HY450" s="473">
        <v>0</v>
      </c>
      <c r="HZ450" s="473">
        <v>0</v>
      </c>
      <c r="IA450" s="473">
        <v>0</v>
      </c>
      <c r="IB450" s="473">
        <v>0</v>
      </c>
      <c r="IC450" s="473">
        <v>0</v>
      </c>
      <c r="ID450" s="473">
        <v>0</v>
      </c>
      <c r="IE450" s="473">
        <v>0</v>
      </c>
      <c r="IF450" s="473">
        <v>0</v>
      </c>
      <c r="IG450" s="473">
        <v>0</v>
      </c>
      <c r="IH450" s="473">
        <v>0</v>
      </c>
      <c r="II450" s="473">
        <v>0</v>
      </c>
      <c r="IJ450" s="473">
        <v>0</v>
      </c>
      <c r="IK450" s="473">
        <v>0</v>
      </c>
      <c r="IL450" s="473">
        <v>0</v>
      </c>
      <c r="IM450" s="473">
        <v>0</v>
      </c>
      <c r="IN450" s="473">
        <v>0</v>
      </c>
      <c r="IO450" s="473">
        <v>0</v>
      </c>
      <c r="IP450" s="473">
        <v>0</v>
      </c>
      <c r="IQ450" s="473">
        <v>0</v>
      </c>
      <c r="IR450" s="473">
        <v>0</v>
      </c>
      <c r="IS450" s="473">
        <v>0</v>
      </c>
      <c r="IT450" s="473">
        <v>0</v>
      </c>
      <c r="IU450" s="473">
        <v>0</v>
      </c>
      <c r="IV450" s="473">
        <v>0</v>
      </c>
      <c r="IW450" s="473">
        <v>0</v>
      </c>
      <c r="IX450" s="473">
        <v>0</v>
      </c>
      <c r="IY450" s="473">
        <v>0</v>
      </c>
      <c r="IZ450" s="473">
        <v>0</v>
      </c>
      <c r="JA450" s="473">
        <v>0</v>
      </c>
      <c r="JB450" s="473">
        <v>0</v>
      </c>
      <c r="JC450" s="473">
        <v>0</v>
      </c>
      <c r="JD450" s="473">
        <v>0</v>
      </c>
      <c r="JE450" s="473">
        <v>0</v>
      </c>
      <c r="JF450" s="473">
        <v>0</v>
      </c>
      <c r="JG450" s="473">
        <v>0</v>
      </c>
      <c r="JH450" s="473">
        <v>0</v>
      </c>
      <c r="JI450" s="467" t="s">
        <v>1406</v>
      </c>
      <c r="JJ450" s="467" t="s">
        <v>1406</v>
      </c>
      <c r="JK450" s="395"/>
      <c r="JL450" s="395"/>
      <c r="JM450" s="395"/>
      <c r="JN450" s="395"/>
      <c r="JO450" s="395"/>
      <c r="JP450" s="395"/>
      <c r="JQ450" s="395"/>
      <c r="JR450" s="395"/>
      <c r="JS450" s="395"/>
      <c r="JT450" s="395"/>
      <c r="JU450" s="395"/>
      <c r="JV450" s="395"/>
      <c r="JW450" s="395"/>
      <c r="JX450" s="395"/>
      <c r="JY450" s="395"/>
      <c r="JZ450" s="395"/>
      <c r="KA450" s="395"/>
      <c r="KB450" s="395"/>
      <c r="KC450" s="395"/>
      <c r="KD450" s="395"/>
      <c r="KE450" s="395"/>
      <c r="KF450" s="395"/>
      <c r="KG450" s="395"/>
      <c r="KH450" s="395"/>
      <c r="KI450" s="395"/>
      <c r="KJ450" s="395"/>
      <c r="KK450" s="395"/>
      <c r="KL450" s="395"/>
      <c r="KM450" s="395"/>
      <c r="KN450" s="395"/>
      <c r="KO450" s="395"/>
      <c r="KP450" s="395"/>
      <c r="KQ450" s="395"/>
      <c r="KR450" s="395"/>
      <c r="KS450" s="395"/>
      <c r="KT450" s="395"/>
      <c r="KU450" s="395"/>
      <c r="KV450" s="395"/>
      <c r="KW450" s="395"/>
      <c r="KX450" s="395"/>
      <c r="KY450" s="395"/>
      <c r="KZ450" s="395"/>
      <c r="LA450" s="395"/>
      <c r="LB450" s="395"/>
      <c r="LC450" s="395"/>
      <c r="LD450" s="395"/>
      <c r="LE450" s="395"/>
      <c r="LF450" s="395"/>
      <c r="LG450" s="395"/>
      <c r="LH450" s="395"/>
      <c r="LI450" s="395"/>
      <c r="LJ450" s="395"/>
      <c r="LK450" s="395"/>
      <c r="LL450" s="395"/>
      <c r="LM450" s="395"/>
      <c r="LN450" s="395"/>
      <c r="LO450" s="395"/>
      <c r="LP450" s="395"/>
      <c r="LQ450" s="395"/>
      <c r="LR450" s="395"/>
      <c r="LS450" s="395"/>
      <c r="LT450" s="395"/>
      <c r="LU450" s="395"/>
      <c r="LV450" s="395"/>
      <c r="LW450" s="395"/>
      <c r="LX450" s="395"/>
      <c r="LY450" s="395"/>
      <c r="LZ450" s="395"/>
      <c r="MA450" s="395"/>
      <c r="MB450" s="395"/>
      <c r="MC450" s="395"/>
      <c r="MD450" s="395"/>
      <c r="ME450" s="395"/>
      <c r="MF450" s="395"/>
      <c r="MG450" s="395"/>
      <c r="MH450" s="395"/>
      <c r="MI450" s="395"/>
      <c r="MJ450" s="395"/>
      <c r="MK450" s="395"/>
      <c r="ML450" s="395"/>
      <c r="MM450" s="395"/>
      <c r="MN450" s="395"/>
      <c r="MO450" s="395"/>
      <c r="MP450" s="395"/>
      <c r="MQ450" s="395"/>
      <c r="MR450" s="395"/>
      <c r="MS450" s="395"/>
      <c r="MT450" s="395"/>
      <c r="MU450" s="395"/>
      <c r="MV450" s="395"/>
      <c r="MW450" s="395"/>
      <c r="MX450" s="395"/>
      <c r="MY450" s="395"/>
      <c r="MZ450" s="395"/>
      <c r="NA450" s="395"/>
      <c r="NB450" s="395"/>
      <c r="NC450" s="395"/>
      <c r="ND450" s="395"/>
      <c r="NE450" s="395"/>
      <c r="NF450" s="395"/>
      <c r="NG450" s="489"/>
      <c r="NH450" s="475">
        <v>1.6013107465869527</v>
      </c>
      <c r="NI450" s="475">
        <v>3.0860460708223756</v>
      </c>
      <c r="NJ450" s="475">
        <v>1.3906232185585956</v>
      </c>
      <c r="NK450" s="475">
        <v>992.24124926469369</v>
      </c>
      <c r="NL450" s="475">
        <v>2.3410694241869665</v>
      </c>
      <c r="NM450" s="475">
        <v>5.7081999999999987E-2</v>
      </c>
      <c r="NN450" s="475">
        <v>0.16411099999999998</v>
      </c>
      <c r="NO450" s="475">
        <v>1.6649000000000001E-2</v>
      </c>
      <c r="NP450" s="475">
        <v>8.8620742371679478E-3</v>
      </c>
      <c r="NQ450" s="475">
        <v>0.1368480015303781</v>
      </c>
      <c r="NR450" s="475">
        <v>0.19401333903284648</v>
      </c>
      <c r="NS450" s="475">
        <v>0</v>
      </c>
      <c r="NT450" s="475">
        <v>1.3709248082210876</v>
      </c>
      <c r="NU450" s="475">
        <v>8.9089114179823729E-3</v>
      </c>
      <c r="NV450" s="475">
        <v>0</v>
      </c>
      <c r="NW450" s="475">
        <v>0.1050602534961679</v>
      </c>
      <c r="NX450" s="475">
        <v>0</v>
      </c>
      <c r="NY450" s="475">
        <v>0</v>
      </c>
      <c r="NZ450" s="475">
        <v>0.28140226201416763</v>
      </c>
      <c r="OA450" s="475">
        <v>2.0339997938708995E-2</v>
      </c>
      <c r="OB450" s="475">
        <v>0.25</v>
      </c>
      <c r="OC450" s="475">
        <v>0.31637265391650765</v>
      </c>
      <c r="OD450" s="475">
        <v>1.6243623272216055E-15</v>
      </c>
      <c r="OE450" s="475">
        <v>1.4121869137017342E-14</v>
      </c>
      <c r="OF450" s="475">
        <v>0.1099999964237213</v>
      </c>
      <c r="OG450" s="475">
        <v>6.9783017039299025E-2</v>
      </c>
      <c r="OH450" s="475">
        <v>0.34267041627005812</v>
      </c>
      <c r="OI450" s="475">
        <v>0.11</v>
      </c>
      <c r="OJ450" s="475">
        <v>4.4084669999999999E-2</v>
      </c>
      <c r="OK450" s="475">
        <v>5.6144451750000005E-2</v>
      </c>
      <c r="OL450" s="475">
        <v>0.65502978698174008</v>
      </c>
      <c r="OM450" s="475" t="s">
        <v>1395</v>
      </c>
      <c r="ON450" s="475">
        <v>1</v>
      </c>
      <c r="OO450" s="475">
        <v>439</v>
      </c>
      <c r="OP450" s="490"/>
      <c r="OQ450" s="491" t="s">
        <v>1395</v>
      </c>
      <c r="OR450" s="478" t="s">
        <v>1395</v>
      </c>
      <c r="OS450" s="479">
        <v>455975.99999999994</v>
      </c>
      <c r="OT450" s="479">
        <v>2043</v>
      </c>
      <c r="OU450" s="479" t="s">
        <v>1395</v>
      </c>
      <c r="OV450" s="479" t="s">
        <v>1395</v>
      </c>
      <c r="OW450" s="479">
        <v>0</v>
      </c>
      <c r="OX450" s="479">
        <v>1</v>
      </c>
      <c r="OY450" s="480">
        <v>1</v>
      </c>
      <c r="OZ450" s="480">
        <v>0.64461645800459044</v>
      </c>
      <c r="PA450" s="481"/>
      <c r="PB450" s="482">
        <v>1.6013107465869527</v>
      </c>
      <c r="PC450" s="483"/>
      <c r="PD450" s="478">
        <v>45.959110405616748</v>
      </c>
      <c r="PE450" s="479">
        <v>2.7288222551183212E-12</v>
      </c>
      <c r="PF450" s="479">
        <v>61.133886070024445</v>
      </c>
      <c r="PG450" s="480">
        <v>1.6013107465869527</v>
      </c>
      <c r="PH450" s="483"/>
      <c r="PI450" s="478">
        <v>1.6013107465869527</v>
      </c>
      <c r="PJ450" s="479">
        <v>220815</v>
      </c>
      <c r="PK450" s="479">
        <v>295</v>
      </c>
      <c r="PL450" s="479">
        <v>-1.487561909160573E-2</v>
      </c>
      <c r="PM450" s="484">
        <v>36</v>
      </c>
      <c r="PN450" s="479">
        <v>1368</v>
      </c>
      <c r="PO450" s="485">
        <v>2040</v>
      </c>
      <c r="PP450" s="479">
        <v>33</v>
      </c>
      <c r="PQ450" s="479">
        <v>1</v>
      </c>
      <c r="PR450" s="486" t="s">
        <v>2503</v>
      </c>
      <c r="PS450" s="486" t="s">
        <v>1657</v>
      </c>
      <c r="PT450" s="479">
        <v>1</v>
      </c>
      <c r="PU450" s="487" t="s">
        <v>2502</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row>
    <row r="451" spans="1:457" x14ac:dyDescent="0.35">
      <c r="A451" s="459" t="s">
        <v>2504</v>
      </c>
      <c r="B451" s="460">
        <v>1.586435127495347</v>
      </c>
      <c r="C451" s="488">
        <f>NPV(About!A$94,'H2 Data'!AE$2:BH$2)/30*AB451+B451</f>
        <v>1.586435127495347</v>
      </c>
      <c r="D451" s="462" t="s">
        <v>1592</v>
      </c>
      <c r="E451" s="463" t="s">
        <v>2504</v>
      </c>
      <c r="F451" s="463" t="s">
        <v>1391</v>
      </c>
      <c r="G451" s="463" t="s">
        <v>1392</v>
      </c>
      <c r="H451" s="463" t="s">
        <v>2406</v>
      </c>
      <c r="I451" s="463" t="s">
        <v>2465</v>
      </c>
      <c r="J451" s="464">
        <v>2044</v>
      </c>
      <c r="K451" s="465">
        <v>310</v>
      </c>
      <c r="L451" s="466">
        <v>0.22</v>
      </c>
      <c r="M451" s="466">
        <v>2.3300000000000001E-2</v>
      </c>
      <c r="N451" s="466">
        <v>0.25</v>
      </c>
      <c r="O451" s="471">
        <v>0.11</v>
      </c>
      <c r="P451" s="465">
        <v>1</v>
      </c>
      <c r="Q451" s="465">
        <v>2</v>
      </c>
      <c r="R451" s="465">
        <v>30</v>
      </c>
      <c r="S451" s="467" t="s">
        <v>1395</v>
      </c>
      <c r="T451" s="468">
        <v>16456</v>
      </c>
      <c r="U451" s="468">
        <v>162204.00000000003</v>
      </c>
      <c r="V451" s="468">
        <v>56419</v>
      </c>
      <c r="W451" s="468">
        <v>4702.0000000000009</v>
      </c>
      <c r="X451" s="465">
        <v>0</v>
      </c>
      <c r="Y451" s="469" t="s">
        <v>2466</v>
      </c>
      <c r="Z451" s="470">
        <v>21.79</v>
      </c>
      <c r="AA451" s="469" t="s">
        <v>1397</v>
      </c>
      <c r="AB451" s="465">
        <v>0</v>
      </c>
      <c r="AC451" s="466">
        <v>0</v>
      </c>
      <c r="AD451" s="466">
        <v>0.7</v>
      </c>
      <c r="AE451" s="466">
        <v>0.7</v>
      </c>
      <c r="AF451" s="467" t="s">
        <v>1398</v>
      </c>
      <c r="AG451" s="465">
        <v>440.8467</v>
      </c>
      <c r="AH451" s="465">
        <v>440.8467</v>
      </c>
      <c r="AI451" s="465">
        <v>440.8467</v>
      </c>
      <c r="AJ451" s="465">
        <v>30</v>
      </c>
      <c r="AK451" s="469" t="s">
        <v>1399</v>
      </c>
      <c r="AL451" s="466">
        <v>0.91</v>
      </c>
      <c r="AM451" s="466">
        <v>0.01</v>
      </c>
      <c r="AN451" s="469" t="s">
        <v>1400</v>
      </c>
      <c r="AO451" s="466"/>
      <c r="AP451" s="466"/>
      <c r="AQ451" s="466"/>
      <c r="AR451" s="466"/>
      <c r="AS451" s="466"/>
      <c r="AT451" s="466"/>
      <c r="AU451" s="466"/>
      <c r="AV451" s="466"/>
      <c r="AW451" s="466"/>
      <c r="AX451" s="466"/>
      <c r="AY451" s="466"/>
      <c r="AZ451" s="466"/>
      <c r="BA451" s="466"/>
      <c r="BB451" s="466"/>
      <c r="BC451" s="466"/>
      <c r="BD451" s="466"/>
      <c r="BE451" s="466"/>
      <c r="BF451" s="466"/>
      <c r="BG451" s="466"/>
      <c r="BH451" s="466"/>
      <c r="BI451" s="466"/>
      <c r="BJ451" s="466"/>
      <c r="BK451" s="466"/>
      <c r="BL451" s="466"/>
      <c r="BM451" s="466"/>
      <c r="BN451" s="466"/>
      <c r="BO451" s="466"/>
      <c r="BP451" s="466"/>
      <c r="BQ451" s="466"/>
      <c r="BR451" s="466"/>
      <c r="BS451" s="466"/>
      <c r="BT451" s="466"/>
      <c r="BU451" s="466"/>
      <c r="BV451" s="466"/>
      <c r="BW451" s="466"/>
      <c r="BX451" s="466"/>
      <c r="BY451" s="466"/>
      <c r="BZ451" s="466"/>
      <c r="CA451" s="466"/>
      <c r="CB451" s="466"/>
      <c r="CC451" s="466"/>
      <c r="CD451" s="466"/>
      <c r="CE451" s="466"/>
      <c r="CF451" s="466"/>
      <c r="CG451" s="466"/>
      <c r="CH451" s="466"/>
      <c r="CI451" s="466"/>
      <c r="CJ451" s="466"/>
      <c r="CK451" s="466"/>
      <c r="CL451" s="466"/>
      <c r="CM451" s="466"/>
      <c r="CN451" s="466"/>
      <c r="CO451" s="466"/>
      <c r="CP451" s="466"/>
      <c r="CQ451" s="466"/>
      <c r="CR451" s="466"/>
      <c r="CS451" s="466"/>
      <c r="CT451" s="466"/>
      <c r="CU451" s="466"/>
      <c r="CV451" s="466"/>
      <c r="CW451" s="466"/>
      <c r="CX451" s="466"/>
      <c r="CY451" s="466"/>
      <c r="CZ451" s="466"/>
      <c r="DA451" s="466"/>
      <c r="DB451" s="466"/>
      <c r="DC451" s="466"/>
      <c r="DD451" s="466"/>
      <c r="DE451" s="466"/>
      <c r="DF451" s="466"/>
      <c r="DG451" s="466"/>
      <c r="DH451" s="466"/>
      <c r="DI451" s="466"/>
      <c r="DJ451" s="466"/>
      <c r="DK451" s="466"/>
      <c r="DL451" s="466"/>
      <c r="DM451" s="466"/>
      <c r="DN451" s="466"/>
      <c r="DO451" s="466"/>
      <c r="DP451" s="466"/>
      <c r="DQ451" s="466"/>
      <c r="DR451" s="466"/>
      <c r="DS451" s="466"/>
      <c r="DT451" s="466"/>
      <c r="DU451" s="466"/>
      <c r="DV451" s="466"/>
      <c r="DW451" s="471"/>
      <c r="DX451" s="466"/>
      <c r="DY451" s="466"/>
      <c r="DZ451" s="466"/>
      <c r="EA451" s="466"/>
      <c r="EB451" s="466"/>
      <c r="EC451" s="466"/>
      <c r="ED451" s="466"/>
      <c r="EE451" s="466"/>
      <c r="EF451" s="466"/>
      <c r="EG451" s="466"/>
      <c r="EH451" s="466"/>
      <c r="EI451" s="466"/>
      <c r="EJ451" s="466"/>
      <c r="EK451" s="465"/>
      <c r="EL451" s="465"/>
      <c r="EM451" s="465"/>
      <c r="EN451" s="465"/>
      <c r="EO451" s="466"/>
      <c r="EP451" s="466"/>
      <c r="EQ451" s="466"/>
      <c r="ER451" s="465"/>
      <c r="ES451" s="465"/>
      <c r="ET451" s="465"/>
      <c r="EU451" s="465"/>
      <c r="EV451" s="465"/>
      <c r="EW451" s="467"/>
      <c r="EX451" s="467" t="s">
        <v>1401</v>
      </c>
      <c r="EY451" s="467">
        <v>0</v>
      </c>
      <c r="EZ451" s="467">
        <v>0</v>
      </c>
      <c r="FA451" s="467">
        <v>0</v>
      </c>
      <c r="FB451" s="469" t="s">
        <v>1402</v>
      </c>
      <c r="FC451" s="467">
        <v>100</v>
      </c>
      <c r="FD451" s="469" t="s">
        <v>2408</v>
      </c>
      <c r="FE451" s="467">
        <v>0</v>
      </c>
      <c r="FF451" s="469" t="s">
        <v>1404</v>
      </c>
      <c r="FG451" s="467">
        <v>0</v>
      </c>
      <c r="FH451" s="469" t="s">
        <v>1405</v>
      </c>
      <c r="FI451" s="467">
        <v>0</v>
      </c>
      <c r="FJ451" s="469" t="s">
        <v>1405</v>
      </c>
      <c r="FK451" s="467">
        <v>0</v>
      </c>
      <c r="FL451" s="472">
        <v>1</v>
      </c>
      <c r="FM451" s="473">
        <v>0</v>
      </c>
      <c r="FN451" s="473">
        <v>0</v>
      </c>
      <c r="FO451" s="473">
        <v>0</v>
      </c>
      <c r="FP451" s="473">
        <v>0</v>
      </c>
      <c r="FQ451" s="473">
        <v>0</v>
      </c>
      <c r="FR451" s="473">
        <v>0</v>
      </c>
      <c r="FS451" s="473">
        <v>0</v>
      </c>
      <c r="FT451" s="473">
        <v>0</v>
      </c>
      <c r="FU451" s="473">
        <v>0</v>
      </c>
      <c r="FV451" s="473">
        <v>97953.000000000015</v>
      </c>
      <c r="FW451" s="473">
        <v>0</v>
      </c>
      <c r="FX451" s="473">
        <v>0</v>
      </c>
      <c r="FY451" s="473">
        <v>0</v>
      </c>
      <c r="FZ451" s="473">
        <v>0</v>
      </c>
      <c r="GA451" s="473">
        <v>0</v>
      </c>
      <c r="GB451" s="473">
        <v>0</v>
      </c>
      <c r="GC451" s="473">
        <v>0</v>
      </c>
      <c r="GD451" s="473">
        <v>0</v>
      </c>
      <c r="GE451" s="473">
        <v>0</v>
      </c>
      <c r="GF451" s="473">
        <v>119756.00000000001</v>
      </c>
      <c r="GG451" s="473">
        <v>0</v>
      </c>
      <c r="GH451" s="473">
        <v>0</v>
      </c>
      <c r="GI451" s="473">
        <v>0</v>
      </c>
      <c r="GJ451" s="473">
        <v>0</v>
      </c>
      <c r="GK451" s="473">
        <v>0</v>
      </c>
      <c r="GL451" s="473">
        <v>0</v>
      </c>
      <c r="GM451" s="473">
        <v>0</v>
      </c>
      <c r="GN451" s="473">
        <v>0</v>
      </c>
      <c r="GO451" s="473">
        <v>0</v>
      </c>
      <c r="GP451" s="473">
        <v>0</v>
      </c>
      <c r="GQ451" s="473">
        <v>0</v>
      </c>
      <c r="GR451" s="473">
        <v>0</v>
      </c>
      <c r="GS451" s="473">
        <v>0</v>
      </c>
      <c r="GT451" s="473">
        <v>0</v>
      </c>
      <c r="GU451" s="473">
        <v>0</v>
      </c>
      <c r="GV451" s="473">
        <v>0</v>
      </c>
      <c r="GW451" s="473">
        <v>0</v>
      </c>
      <c r="GX451" s="473">
        <v>0</v>
      </c>
      <c r="GY451" s="473">
        <v>0</v>
      </c>
      <c r="GZ451" s="473">
        <v>0</v>
      </c>
      <c r="HA451" s="473">
        <v>0</v>
      </c>
      <c r="HB451" s="473">
        <v>0</v>
      </c>
      <c r="HC451" s="473">
        <v>0</v>
      </c>
      <c r="HD451" s="473">
        <v>0</v>
      </c>
      <c r="HE451" s="473">
        <v>0</v>
      </c>
      <c r="HF451" s="473">
        <v>0</v>
      </c>
      <c r="HG451" s="473">
        <v>0</v>
      </c>
      <c r="HH451" s="473">
        <v>0</v>
      </c>
      <c r="HI451" s="473">
        <v>0</v>
      </c>
      <c r="HJ451" s="473">
        <v>0</v>
      </c>
      <c r="HK451" s="473">
        <v>0</v>
      </c>
      <c r="HL451" s="473">
        <v>0</v>
      </c>
      <c r="HM451" s="473">
        <v>0</v>
      </c>
      <c r="HN451" s="473">
        <v>0</v>
      </c>
      <c r="HO451" s="473">
        <v>0</v>
      </c>
      <c r="HP451" s="473">
        <v>0</v>
      </c>
      <c r="HQ451" s="473">
        <v>0</v>
      </c>
      <c r="HR451" s="473">
        <v>0</v>
      </c>
      <c r="HS451" s="473">
        <v>0</v>
      </c>
      <c r="HT451" s="473">
        <v>0</v>
      </c>
      <c r="HU451" s="473">
        <v>0</v>
      </c>
      <c r="HV451" s="473">
        <v>0</v>
      </c>
      <c r="HW451" s="473">
        <v>0</v>
      </c>
      <c r="HX451" s="473">
        <v>0</v>
      </c>
      <c r="HY451" s="473">
        <v>0</v>
      </c>
      <c r="HZ451" s="473">
        <v>0</v>
      </c>
      <c r="IA451" s="473">
        <v>0</v>
      </c>
      <c r="IB451" s="473">
        <v>0</v>
      </c>
      <c r="IC451" s="473">
        <v>0</v>
      </c>
      <c r="ID451" s="473">
        <v>0</v>
      </c>
      <c r="IE451" s="473">
        <v>0</v>
      </c>
      <c r="IF451" s="473">
        <v>0</v>
      </c>
      <c r="IG451" s="473">
        <v>0</v>
      </c>
      <c r="IH451" s="473">
        <v>0</v>
      </c>
      <c r="II451" s="473">
        <v>0</v>
      </c>
      <c r="IJ451" s="473">
        <v>0</v>
      </c>
      <c r="IK451" s="473">
        <v>0</v>
      </c>
      <c r="IL451" s="473">
        <v>0</v>
      </c>
      <c r="IM451" s="473">
        <v>0</v>
      </c>
      <c r="IN451" s="473">
        <v>0</v>
      </c>
      <c r="IO451" s="473">
        <v>0</v>
      </c>
      <c r="IP451" s="473">
        <v>0</v>
      </c>
      <c r="IQ451" s="473">
        <v>0</v>
      </c>
      <c r="IR451" s="473">
        <v>0</v>
      </c>
      <c r="IS451" s="473">
        <v>0</v>
      </c>
      <c r="IT451" s="473">
        <v>0</v>
      </c>
      <c r="IU451" s="473">
        <v>0</v>
      </c>
      <c r="IV451" s="473">
        <v>0</v>
      </c>
      <c r="IW451" s="473">
        <v>0</v>
      </c>
      <c r="IX451" s="473">
        <v>0</v>
      </c>
      <c r="IY451" s="473">
        <v>0</v>
      </c>
      <c r="IZ451" s="473">
        <v>0</v>
      </c>
      <c r="JA451" s="473">
        <v>0</v>
      </c>
      <c r="JB451" s="473">
        <v>0</v>
      </c>
      <c r="JC451" s="473">
        <v>0</v>
      </c>
      <c r="JD451" s="473">
        <v>0</v>
      </c>
      <c r="JE451" s="473">
        <v>0</v>
      </c>
      <c r="JF451" s="473">
        <v>0</v>
      </c>
      <c r="JG451" s="473">
        <v>0</v>
      </c>
      <c r="JH451" s="473">
        <v>0</v>
      </c>
      <c r="JI451" s="467" t="s">
        <v>1406</v>
      </c>
      <c r="JJ451" s="467" t="s">
        <v>1406</v>
      </c>
      <c r="JK451" s="395"/>
      <c r="JL451" s="395"/>
      <c r="JM451" s="395"/>
      <c r="JN451" s="395"/>
      <c r="JO451" s="395"/>
      <c r="JP451" s="395"/>
      <c r="JQ451" s="395"/>
      <c r="JR451" s="395"/>
      <c r="JS451" s="395"/>
      <c r="JT451" s="395"/>
      <c r="JU451" s="395"/>
      <c r="JV451" s="395"/>
      <c r="JW451" s="395"/>
      <c r="JX451" s="395"/>
      <c r="JY451" s="395"/>
      <c r="JZ451" s="395"/>
      <c r="KA451" s="395"/>
      <c r="KB451" s="395"/>
      <c r="KC451" s="395"/>
      <c r="KD451" s="395"/>
      <c r="KE451" s="395"/>
      <c r="KF451" s="395"/>
      <c r="KG451" s="395"/>
      <c r="KH451" s="395"/>
      <c r="KI451" s="395"/>
      <c r="KJ451" s="395"/>
      <c r="KK451" s="395"/>
      <c r="KL451" s="395"/>
      <c r="KM451" s="395"/>
      <c r="KN451" s="395"/>
      <c r="KO451" s="395"/>
      <c r="KP451" s="395"/>
      <c r="KQ451" s="395"/>
      <c r="KR451" s="395"/>
      <c r="KS451" s="395"/>
      <c r="KT451" s="395"/>
      <c r="KU451" s="395"/>
      <c r="KV451" s="395"/>
      <c r="KW451" s="395"/>
      <c r="KX451" s="395"/>
      <c r="KY451" s="395"/>
      <c r="KZ451" s="395"/>
      <c r="LA451" s="395"/>
      <c r="LB451" s="395"/>
      <c r="LC451" s="395"/>
      <c r="LD451" s="395"/>
      <c r="LE451" s="395"/>
      <c r="LF451" s="395"/>
      <c r="LG451" s="395"/>
      <c r="LH451" s="395"/>
      <c r="LI451" s="395"/>
      <c r="LJ451" s="395"/>
      <c r="LK451" s="395"/>
      <c r="LL451" s="395"/>
      <c r="LM451" s="395"/>
      <c r="LN451" s="395"/>
      <c r="LO451" s="395"/>
      <c r="LP451" s="395"/>
      <c r="LQ451" s="395"/>
      <c r="LR451" s="395"/>
      <c r="LS451" s="395"/>
      <c r="LT451" s="395"/>
      <c r="LU451" s="395"/>
      <c r="LV451" s="395"/>
      <c r="LW451" s="395"/>
      <c r="LX451" s="395"/>
      <c r="LY451" s="395"/>
      <c r="LZ451" s="395"/>
      <c r="MA451" s="395"/>
      <c r="MB451" s="395"/>
      <c r="MC451" s="395"/>
      <c r="MD451" s="395"/>
      <c r="ME451" s="395"/>
      <c r="MF451" s="395"/>
      <c r="MG451" s="395"/>
      <c r="MH451" s="395"/>
      <c r="MI451" s="395"/>
      <c r="MJ451" s="395"/>
      <c r="MK451" s="395"/>
      <c r="ML451" s="395"/>
      <c r="MM451" s="395"/>
      <c r="MN451" s="395"/>
      <c r="MO451" s="395"/>
      <c r="MP451" s="395"/>
      <c r="MQ451" s="395"/>
      <c r="MR451" s="395"/>
      <c r="MS451" s="395"/>
      <c r="MT451" s="395"/>
      <c r="MU451" s="395"/>
      <c r="MV451" s="395"/>
      <c r="MW451" s="395"/>
      <c r="MX451" s="395"/>
      <c r="MY451" s="395"/>
      <c r="MZ451" s="395"/>
      <c r="NA451" s="395"/>
      <c r="NB451" s="395"/>
      <c r="NC451" s="395"/>
      <c r="ND451" s="395"/>
      <c r="NE451" s="395"/>
      <c r="NF451" s="395"/>
      <c r="NG451" s="489"/>
      <c r="NH451" s="475">
        <v>1.586435127495347</v>
      </c>
      <c r="NI451" s="475">
        <v>3.0573777777090325</v>
      </c>
      <c r="NJ451" s="475">
        <v>1.3875841387982892</v>
      </c>
      <c r="NK451" s="475">
        <v>995.44638746430394</v>
      </c>
      <c r="NL451" s="475">
        <v>2.3324138186806551</v>
      </c>
      <c r="NM451" s="475">
        <v>5.6418999999999997E-2</v>
      </c>
      <c r="NN451" s="475">
        <v>0.16220400000000004</v>
      </c>
      <c r="NO451" s="475">
        <v>1.6455999999999998E-2</v>
      </c>
      <c r="NP451" s="475">
        <v>8.7591074579772832E-3</v>
      </c>
      <c r="NQ451" s="475">
        <v>0.13525824434607744</v>
      </c>
      <c r="NR451" s="475">
        <v>0.19177017370046576</v>
      </c>
      <c r="NS451" s="475">
        <v>0</v>
      </c>
      <c r="NT451" s="475">
        <v>1.3721462708072671</v>
      </c>
      <c r="NU451" s="475">
        <v>9.1193474622570121E-3</v>
      </c>
      <c r="NV451" s="475">
        <v>0</v>
      </c>
      <c r="NW451" s="475">
        <v>0.10410698309114667</v>
      </c>
      <c r="NX451" s="475">
        <v>0</v>
      </c>
      <c r="NY451" s="475">
        <v>0</v>
      </c>
      <c r="NZ451" s="475">
        <v>0.27893478435748559</v>
      </c>
      <c r="OA451" s="475">
        <v>2.034000056165192E-2</v>
      </c>
      <c r="OB451" s="475">
        <v>0.25</v>
      </c>
      <c r="OC451" s="475">
        <v>0.31305096044651343</v>
      </c>
      <c r="OD451" s="475">
        <v>-4.7528081942436924E-16</v>
      </c>
      <c r="OE451" s="475">
        <v>-4.1319928582224737E-15</v>
      </c>
      <c r="OF451" s="475">
        <v>0.1099999964237213</v>
      </c>
      <c r="OG451" s="475">
        <v>6.985311806201934E-2</v>
      </c>
      <c r="OH451" s="475">
        <v>0.34284484386383274</v>
      </c>
      <c r="OI451" s="475">
        <v>0.11</v>
      </c>
      <c r="OJ451" s="475">
        <v>4.4084669999999999E-2</v>
      </c>
      <c r="OK451" s="475">
        <v>5.6144451750000005E-2</v>
      </c>
      <c r="OL451" s="475">
        <v>0.64193657470284282</v>
      </c>
      <c r="OM451" s="475" t="s">
        <v>1395</v>
      </c>
      <c r="ON451" s="475">
        <v>1</v>
      </c>
      <c r="OO451" s="475">
        <v>440</v>
      </c>
      <c r="OP451" s="490"/>
      <c r="OQ451" s="491" t="s">
        <v>1395</v>
      </c>
      <c r="OR451" s="478" t="s">
        <v>1395</v>
      </c>
      <c r="OS451" s="479">
        <v>457490.00000000006</v>
      </c>
      <c r="OT451" s="479">
        <v>2044</v>
      </c>
      <c r="OU451" s="479" t="s">
        <v>1395</v>
      </c>
      <c r="OV451" s="479" t="s">
        <v>1395</v>
      </c>
      <c r="OW451" s="479">
        <v>0</v>
      </c>
      <c r="OX451" s="479">
        <v>1</v>
      </c>
      <c r="OY451" s="480">
        <v>1</v>
      </c>
      <c r="OZ451" s="480">
        <v>0.63176632809673661</v>
      </c>
      <c r="PA451" s="481"/>
      <c r="PB451" s="482">
        <v>1.586435127495347</v>
      </c>
      <c r="PC451" s="483"/>
      <c r="PD451" s="478">
        <v>46.780800493816585</v>
      </c>
      <c r="PE451" s="479">
        <v>-8.2226797605222274E-13</v>
      </c>
      <c r="PF451" s="479">
        <v>62.297246989505695</v>
      </c>
      <c r="PG451" s="480">
        <v>1.586435127495347</v>
      </c>
      <c r="PH451" s="483"/>
      <c r="PI451" s="478">
        <v>1.586435127495347</v>
      </c>
      <c r="PJ451" s="479">
        <v>221125</v>
      </c>
      <c r="PK451" s="479">
        <v>310</v>
      </c>
      <c r="PL451" s="479">
        <v>-1.1239103805253503E-2</v>
      </c>
      <c r="PM451" s="484">
        <v>36</v>
      </c>
      <c r="PN451" s="479">
        <v>1332</v>
      </c>
      <c r="PO451" s="485">
        <v>2041</v>
      </c>
      <c r="PP451" s="479">
        <v>33</v>
      </c>
      <c r="PQ451" s="479">
        <v>1</v>
      </c>
      <c r="PR451" s="486" t="s">
        <v>2505</v>
      </c>
      <c r="PS451" s="486" t="s">
        <v>1657</v>
      </c>
      <c r="PT451" s="479">
        <v>1</v>
      </c>
      <c r="PU451" s="487" t="s">
        <v>2504</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row>
    <row r="452" spans="1:457" x14ac:dyDescent="0.35">
      <c r="A452" s="459" t="s">
        <v>2506</v>
      </c>
      <c r="B452" s="460">
        <v>1.5751960236900935</v>
      </c>
      <c r="C452" s="488">
        <f>NPV(About!A$94,'H2 Data'!AE$2:BH$2)/30*AB452+B452</f>
        <v>1.5751960236900935</v>
      </c>
      <c r="D452" s="462" t="s">
        <v>1592</v>
      </c>
      <c r="E452" s="463" t="s">
        <v>2506</v>
      </c>
      <c r="F452" s="463" t="s">
        <v>1391</v>
      </c>
      <c r="G452" s="463" t="s">
        <v>1392</v>
      </c>
      <c r="H452" s="463" t="s">
        <v>2406</v>
      </c>
      <c r="I452" s="463" t="s">
        <v>2465</v>
      </c>
      <c r="J452" s="464">
        <v>2045</v>
      </c>
      <c r="K452" s="465">
        <v>325</v>
      </c>
      <c r="L452" s="466">
        <v>0.22</v>
      </c>
      <c r="M452" s="466">
        <v>2.3300000000000001E-2</v>
      </c>
      <c r="N452" s="466">
        <v>0.25</v>
      </c>
      <c r="O452" s="471">
        <v>0.11</v>
      </c>
      <c r="P452" s="465">
        <v>1</v>
      </c>
      <c r="Q452" s="465">
        <v>2</v>
      </c>
      <c r="R452" s="465">
        <v>30</v>
      </c>
      <c r="S452" s="467" t="s">
        <v>1395</v>
      </c>
      <c r="T452" s="468">
        <v>16332.999999999998</v>
      </c>
      <c r="U452" s="468">
        <v>160998.99999999997</v>
      </c>
      <c r="V452" s="468">
        <v>56000</v>
      </c>
      <c r="W452" s="468">
        <v>4667</v>
      </c>
      <c r="X452" s="465">
        <v>0</v>
      </c>
      <c r="Y452" s="469" t="s">
        <v>2466</v>
      </c>
      <c r="Z452" s="470">
        <v>21.86</v>
      </c>
      <c r="AA452" s="469" t="s">
        <v>1397</v>
      </c>
      <c r="AB452" s="465">
        <v>0</v>
      </c>
      <c r="AC452" s="466">
        <v>0</v>
      </c>
      <c r="AD452" s="466">
        <v>0.7</v>
      </c>
      <c r="AE452" s="466">
        <v>0.7</v>
      </c>
      <c r="AF452" s="467" t="s">
        <v>1398</v>
      </c>
      <c r="AG452" s="465">
        <v>440.8467</v>
      </c>
      <c r="AH452" s="465">
        <v>440.8467</v>
      </c>
      <c r="AI452" s="465">
        <v>440.8467</v>
      </c>
      <c r="AJ452" s="465">
        <v>30</v>
      </c>
      <c r="AK452" s="469" t="s">
        <v>1399</v>
      </c>
      <c r="AL452" s="466">
        <v>0.91</v>
      </c>
      <c r="AM452" s="466">
        <v>0.01</v>
      </c>
      <c r="AN452" s="469" t="s">
        <v>1400</v>
      </c>
      <c r="AO452" s="466"/>
      <c r="AP452" s="466"/>
      <c r="AQ452" s="466"/>
      <c r="AR452" s="466"/>
      <c r="AS452" s="466"/>
      <c r="AT452" s="466"/>
      <c r="AU452" s="466"/>
      <c r="AV452" s="466"/>
      <c r="AW452" s="466"/>
      <c r="AX452" s="466"/>
      <c r="AY452" s="466"/>
      <c r="AZ452" s="466"/>
      <c r="BA452" s="466"/>
      <c r="BB452" s="466"/>
      <c r="BC452" s="466"/>
      <c r="BD452" s="466"/>
      <c r="BE452" s="466"/>
      <c r="BF452" s="466"/>
      <c r="BG452" s="466"/>
      <c r="BH452" s="466"/>
      <c r="BI452" s="466"/>
      <c r="BJ452" s="466"/>
      <c r="BK452" s="466"/>
      <c r="BL452" s="466"/>
      <c r="BM452" s="466"/>
      <c r="BN452" s="466"/>
      <c r="BO452" s="466"/>
      <c r="BP452" s="466"/>
      <c r="BQ452" s="466"/>
      <c r="BR452" s="466"/>
      <c r="BS452" s="466"/>
      <c r="BT452" s="466"/>
      <c r="BU452" s="466"/>
      <c r="BV452" s="466"/>
      <c r="BW452" s="466"/>
      <c r="BX452" s="466"/>
      <c r="BY452" s="466"/>
      <c r="BZ452" s="466"/>
      <c r="CA452" s="466"/>
      <c r="CB452" s="466"/>
      <c r="CC452" s="466"/>
      <c r="CD452" s="466"/>
      <c r="CE452" s="466"/>
      <c r="CF452" s="466"/>
      <c r="CG452" s="466"/>
      <c r="CH452" s="466"/>
      <c r="CI452" s="466"/>
      <c r="CJ452" s="466"/>
      <c r="CK452" s="466"/>
      <c r="CL452" s="466"/>
      <c r="CM452" s="466"/>
      <c r="CN452" s="466"/>
      <c r="CO452" s="466"/>
      <c r="CP452" s="466"/>
      <c r="CQ452" s="466"/>
      <c r="CR452" s="466"/>
      <c r="CS452" s="466"/>
      <c r="CT452" s="466"/>
      <c r="CU452" s="466"/>
      <c r="CV452" s="466"/>
      <c r="CW452" s="466"/>
      <c r="CX452" s="466"/>
      <c r="CY452" s="466"/>
      <c r="CZ452" s="466"/>
      <c r="DA452" s="466"/>
      <c r="DB452" s="466"/>
      <c r="DC452" s="466"/>
      <c r="DD452" s="466"/>
      <c r="DE452" s="466"/>
      <c r="DF452" s="466"/>
      <c r="DG452" s="466"/>
      <c r="DH452" s="466"/>
      <c r="DI452" s="466"/>
      <c r="DJ452" s="466"/>
      <c r="DK452" s="466"/>
      <c r="DL452" s="466"/>
      <c r="DM452" s="466"/>
      <c r="DN452" s="466"/>
      <c r="DO452" s="466"/>
      <c r="DP452" s="466"/>
      <c r="DQ452" s="466"/>
      <c r="DR452" s="466"/>
      <c r="DS452" s="466"/>
      <c r="DT452" s="466"/>
      <c r="DU452" s="466"/>
      <c r="DV452" s="466"/>
      <c r="DW452" s="471"/>
      <c r="DX452" s="466"/>
      <c r="DY452" s="466"/>
      <c r="DZ452" s="466"/>
      <c r="EA452" s="466"/>
      <c r="EB452" s="466"/>
      <c r="EC452" s="466"/>
      <c r="ED452" s="466"/>
      <c r="EE452" s="466"/>
      <c r="EF452" s="466"/>
      <c r="EG452" s="466"/>
      <c r="EH452" s="466"/>
      <c r="EI452" s="466"/>
      <c r="EJ452" s="466"/>
      <c r="EK452" s="465"/>
      <c r="EL452" s="465"/>
      <c r="EM452" s="465"/>
      <c r="EN452" s="465"/>
      <c r="EO452" s="466"/>
      <c r="EP452" s="466"/>
      <c r="EQ452" s="466"/>
      <c r="ER452" s="465"/>
      <c r="ES452" s="465"/>
      <c r="ET452" s="465"/>
      <c r="EU452" s="465"/>
      <c r="EV452" s="465"/>
      <c r="EW452" s="467"/>
      <c r="EX452" s="467" t="s">
        <v>1401</v>
      </c>
      <c r="EY452" s="467">
        <v>0</v>
      </c>
      <c r="EZ452" s="467">
        <v>0</v>
      </c>
      <c r="FA452" s="467">
        <v>0</v>
      </c>
      <c r="FB452" s="469" t="s">
        <v>1402</v>
      </c>
      <c r="FC452" s="467">
        <v>100</v>
      </c>
      <c r="FD452" s="469" t="s">
        <v>2408</v>
      </c>
      <c r="FE452" s="467">
        <v>0</v>
      </c>
      <c r="FF452" s="469" t="s">
        <v>1404</v>
      </c>
      <c r="FG452" s="467">
        <v>0</v>
      </c>
      <c r="FH452" s="469" t="s">
        <v>1405</v>
      </c>
      <c r="FI452" s="467">
        <v>0</v>
      </c>
      <c r="FJ452" s="469" t="s">
        <v>1405</v>
      </c>
      <c r="FK452" s="467">
        <v>0</v>
      </c>
      <c r="FL452" s="472">
        <v>1</v>
      </c>
      <c r="FM452" s="473">
        <v>0</v>
      </c>
      <c r="FN452" s="473">
        <v>0</v>
      </c>
      <c r="FO452" s="473">
        <v>0</v>
      </c>
      <c r="FP452" s="473">
        <v>0</v>
      </c>
      <c r="FQ452" s="473">
        <v>0</v>
      </c>
      <c r="FR452" s="473">
        <v>0</v>
      </c>
      <c r="FS452" s="473">
        <v>0</v>
      </c>
      <c r="FT452" s="473">
        <v>0</v>
      </c>
      <c r="FU452" s="473">
        <v>0</v>
      </c>
      <c r="FV452" s="473">
        <v>99940.999999999985</v>
      </c>
      <c r="FW452" s="473">
        <v>0</v>
      </c>
      <c r="FX452" s="473">
        <v>0</v>
      </c>
      <c r="FY452" s="473">
        <v>0</v>
      </c>
      <c r="FZ452" s="473">
        <v>0</v>
      </c>
      <c r="GA452" s="473">
        <v>0</v>
      </c>
      <c r="GB452" s="473">
        <v>0</v>
      </c>
      <c r="GC452" s="473">
        <v>0</v>
      </c>
      <c r="GD452" s="473">
        <v>0</v>
      </c>
      <c r="GE452" s="473">
        <v>0</v>
      </c>
      <c r="GF452" s="473">
        <v>122186.99999999999</v>
      </c>
      <c r="GG452" s="473">
        <v>0</v>
      </c>
      <c r="GH452" s="473">
        <v>0</v>
      </c>
      <c r="GI452" s="473">
        <v>0</v>
      </c>
      <c r="GJ452" s="473">
        <v>0</v>
      </c>
      <c r="GK452" s="473">
        <v>0</v>
      </c>
      <c r="GL452" s="473">
        <v>0</v>
      </c>
      <c r="GM452" s="473">
        <v>0</v>
      </c>
      <c r="GN452" s="473">
        <v>0</v>
      </c>
      <c r="GO452" s="473">
        <v>0</v>
      </c>
      <c r="GP452" s="473">
        <v>0</v>
      </c>
      <c r="GQ452" s="473">
        <v>0</v>
      </c>
      <c r="GR452" s="473">
        <v>0</v>
      </c>
      <c r="GS452" s="473">
        <v>0</v>
      </c>
      <c r="GT452" s="473">
        <v>0</v>
      </c>
      <c r="GU452" s="473">
        <v>0</v>
      </c>
      <c r="GV452" s="473">
        <v>0</v>
      </c>
      <c r="GW452" s="473">
        <v>0</v>
      </c>
      <c r="GX452" s="473">
        <v>0</v>
      </c>
      <c r="GY452" s="473">
        <v>0</v>
      </c>
      <c r="GZ452" s="473">
        <v>0</v>
      </c>
      <c r="HA452" s="473">
        <v>0</v>
      </c>
      <c r="HB452" s="473">
        <v>0</v>
      </c>
      <c r="HC452" s="473">
        <v>0</v>
      </c>
      <c r="HD452" s="473">
        <v>0</v>
      </c>
      <c r="HE452" s="473">
        <v>0</v>
      </c>
      <c r="HF452" s="473">
        <v>0</v>
      </c>
      <c r="HG452" s="473">
        <v>0</v>
      </c>
      <c r="HH452" s="473">
        <v>0</v>
      </c>
      <c r="HI452" s="473">
        <v>0</v>
      </c>
      <c r="HJ452" s="473">
        <v>0</v>
      </c>
      <c r="HK452" s="473">
        <v>0</v>
      </c>
      <c r="HL452" s="473">
        <v>0</v>
      </c>
      <c r="HM452" s="473">
        <v>0</v>
      </c>
      <c r="HN452" s="473">
        <v>0</v>
      </c>
      <c r="HO452" s="473">
        <v>0</v>
      </c>
      <c r="HP452" s="473">
        <v>0</v>
      </c>
      <c r="HQ452" s="473">
        <v>0</v>
      </c>
      <c r="HR452" s="473">
        <v>0</v>
      </c>
      <c r="HS452" s="473">
        <v>0</v>
      </c>
      <c r="HT452" s="473">
        <v>0</v>
      </c>
      <c r="HU452" s="473">
        <v>0</v>
      </c>
      <c r="HV452" s="473">
        <v>0</v>
      </c>
      <c r="HW452" s="473">
        <v>0</v>
      </c>
      <c r="HX452" s="473">
        <v>0</v>
      </c>
      <c r="HY452" s="473">
        <v>0</v>
      </c>
      <c r="HZ452" s="473">
        <v>0</v>
      </c>
      <c r="IA452" s="473">
        <v>0</v>
      </c>
      <c r="IB452" s="473">
        <v>0</v>
      </c>
      <c r="IC452" s="473">
        <v>0</v>
      </c>
      <c r="ID452" s="473">
        <v>0</v>
      </c>
      <c r="IE452" s="473">
        <v>0</v>
      </c>
      <c r="IF452" s="473">
        <v>0</v>
      </c>
      <c r="IG452" s="473">
        <v>0</v>
      </c>
      <c r="IH452" s="473">
        <v>0</v>
      </c>
      <c r="II452" s="473">
        <v>0</v>
      </c>
      <c r="IJ452" s="473">
        <v>0</v>
      </c>
      <c r="IK452" s="473">
        <v>0</v>
      </c>
      <c r="IL452" s="473">
        <v>0</v>
      </c>
      <c r="IM452" s="473">
        <v>0</v>
      </c>
      <c r="IN452" s="473">
        <v>0</v>
      </c>
      <c r="IO452" s="473">
        <v>0</v>
      </c>
      <c r="IP452" s="473">
        <v>0</v>
      </c>
      <c r="IQ452" s="473">
        <v>0</v>
      </c>
      <c r="IR452" s="473">
        <v>0</v>
      </c>
      <c r="IS452" s="473">
        <v>0</v>
      </c>
      <c r="IT452" s="473">
        <v>0</v>
      </c>
      <c r="IU452" s="473">
        <v>0</v>
      </c>
      <c r="IV452" s="473">
        <v>0</v>
      </c>
      <c r="IW452" s="473">
        <v>0</v>
      </c>
      <c r="IX452" s="473">
        <v>0</v>
      </c>
      <c r="IY452" s="473">
        <v>0</v>
      </c>
      <c r="IZ452" s="473">
        <v>0</v>
      </c>
      <c r="JA452" s="473">
        <v>0</v>
      </c>
      <c r="JB452" s="473">
        <v>0</v>
      </c>
      <c r="JC452" s="473">
        <v>0</v>
      </c>
      <c r="JD452" s="473">
        <v>0</v>
      </c>
      <c r="JE452" s="473">
        <v>0</v>
      </c>
      <c r="JF452" s="473">
        <v>0</v>
      </c>
      <c r="JG452" s="473">
        <v>0</v>
      </c>
      <c r="JH452" s="473">
        <v>0</v>
      </c>
      <c r="JI452" s="467" t="s">
        <v>1406</v>
      </c>
      <c r="JJ452" s="467" t="s">
        <v>1406</v>
      </c>
      <c r="JK452" s="395"/>
      <c r="JL452" s="395"/>
      <c r="JM452" s="395"/>
      <c r="JN452" s="395"/>
      <c r="JO452" s="395"/>
      <c r="JP452" s="395"/>
      <c r="JQ452" s="395"/>
      <c r="JR452" s="395"/>
      <c r="JS452" s="395"/>
      <c r="JT452" s="395"/>
      <c r="JU452" s="395"/>
      <c r="JV452" s="395"/>
      <c r="JW452" s="395"/>
      <c r="JX452" s="395"/>
      <c r="JY452" s="395"/>
      <c r="JZ452" s="395"/>
      <c r="KA452" s="395"/>
      <c r="KB452" s="395"/>
      <c r="KC452" s="395"/>
      <c r="KD452" s="395"/>
      <c r="KE452" s="395"/>
      <c r="KF452" s="395"/>
      <c r="KG452" s="395"/>
      <c r="KH452" s="395"/>
      <c r="KI452" s="395"/>
      <c r="KJ452" s="395"/>
      <c r="KK452" s="395"/>
      <c r="KL452" s="395"/>
      <c r="KM452" s="395"/>
      <c r="KN452" s="395"/>
      <c r="KO452" s="395"/>
      <c r="KP452" s="395"/>
      <c r="KQ452" s="395"/>
      <c r="KR452" s="395"/>
      <c r="KS452" s="395"/>
      <c r="KT452" s="395"/>
      <c r="KU452" s="395"/>
      <c r="KV452" s="395"/>
      <c r="KW452" s="395"/>
      <c r="KX452" s="395"/>
      <c r="KY452" s="395"/>
      <c r="KZ452" s="395"/>
      <c r="LA452" s="395"/>
      <c r="LB452" s="395"/>
      <c r="LC452" s="395"/>
      <c r="LD452" s="395"/>
      <c r="LE452" s="395"/>
      <c r="LF452" s="395"/>
      <c r="LG452" s="395"/>
      <c r="LH452" s="395"/>
      <c r="LI452" s="395"/>
      <c r="LJ452" s="395"/>
      <c r="LK452" s="395"/>
      <c r="LL452" s="395"/>
      <c r="LM452" s="395"/>
      <c r="LN452" s="395"/>
      <c r="LO452" s="395"/>
      <c r="LP452" s="395"/>
      <c r="LQ452" s="395"/>
      <c r="LR452" s="395"/>
      <c r="LS452" s="395"/>
      <c r="LT452" s="395"/>
      <c r="LU452" s="395"/>
      <c r="LV452" s="395"/>
      <c r="LW452" s="395"/>
      <c r="LX452" s="395"/>
      <c r="LY452" s="395"/>
      <c r="LZ452" s="395"/>
      <c r="MA452" s="395"/>
      <c r="MB452" s="395"/>
      <c r="MC452" s="395"/>
      <c r="MD452" s="395"/>
      <c r="ME452" s="395"/>
      <c r="MF452" s="395"/>
      <c r="MG452" s="395"/>
      <c r="MH452" s="395"/>
      <c r="MI452" s="395"/>
      <c r="MJ452" s="395"/>
      <c r="MK452" s="395"/>
      <c r="ML452" s="395"/>
      <c r="MM452" s="395"/>
      <c r="MN452" s="395"/>
      <c r="MO452" s="395"/>
      <c r="MP452" s="395"/>
      <c r="MQ452" s="395"/>
      <c r="MR452" s="395"/>
      <c r="MS452" s="395"/>
      <c r="MT452" s="395"/>
      <c r="MU452" s="395"/>
      <c r="MV452" s="395"/>
      <c r="MW452" s="395"/>
      <c r="MX452" s="395"/>
      <c r="MY452" s="395"/>
      <c r="MZ452" s="395"/>
      <c r="NA452" s="395"/>
      <c r="NB452" s="395"/>
      <c r="NC452" s="395"/>
      <c r="ND452" s="395"/>
      <c r="NE452" s="395"/>
      <c r="NF452" s="395"/>
      <c r="NG452" s="489"/>
      <c r="NH452" s="475">
        <v>1.5751960236900935</v>
      </c>
      <c r="NI452" s="475">
        <v>3.0357177768555479</v>
      </c>
      <c r="NJ452" s="475">
        <v>1.3852581871005862</v>
      </c>
      <c r="NK452" s="475">
        <v>998.54555279439182</v>
      </c>
      <c r="NL452" s="475">
        <v>2.3284173561560828</v>
      </c>
      <c r="NM452" s="475">
        <v>5.6000000000000001E-2</v>
      </c>
      <c r="NN452" s="475">
        <v>0.16099899999999998</v>
      </c>
      <c r="NO452" s="475">
        <v>1.6332999999999997E-2</v>
      </c>
      <c r="NP452" s="475">
        <v>8.6940420691034911E-3</v>
      </c>
      <c r="NQ452" s="475">
        <v>0.13425306671271758</v>
      </c>
      <c r="NR452" s="475">
        <v>0.19034270478670154</v>
      </c>
      <c r="NS452" s="475">
        <v>0</v>
      </c>
      <c r="NT452" s="475">
        <v>1.3739094694797476</v>
      </c>
      <c r="NU452" s="475">
        <v>9.3339327215645317E-3</v>
      </c>
      <c r="NV452" s="475">
        <v>0</v>
      </c>
      <c r="NW452" s="475">
        <v>0.10360728311383786</v>
      </c>
      <c r="NX452" s="475">
        <v>0</v>
      </c>
      <c r="NY452" s="475">
        <v>0</v>
      </c>
      <c r="NZ452" s="475">
        <v>0.2776839152033066</v>
      </c>
      <c r="OA452" s="475">
        <v>2.0340000312662421E-2</v>
      </c>
      <c r="OB452" s="475">
        <v>0.25</v>
      </c>
      <c r="OC452" s="475">
        <v>0.31106896794392103</v>
      </c>
      <c r="OD452" s="475">
        <v>-1.4263024910672384E-15</v>
      </c>
      <c r="OE452" s="475">
        <v>-1.2399978004356586E-14</v>
      </c>
      <c r="OF452" s="475">
        <v>0.1099999964237213</v>
      </c>
      <c r="OG452" s="475">
        <v>6.9928589463233951E-2</v>
      </c>
      <c r="OH452" s="475">
        <v>0.3430035073650502</v>
      </c>
      <c r="OI452" s="475">
        <v>0.11</v>
      </c>
      <c r="OJ452" s="475">
        <v>4.4084670000000006E-2</v>
      </c>
      <c r="OK452" s="475">
        <v>5.6144451750000011E-2</v>
      </c>
      <c r="OL452" s="475">
        <v>0.62913987544367544</v>
      </c>
      <c r="OM452" s="475" t="s">
        <v>1395</v>
      </c>
      <c r="ON452" s="475">
        <v>1</v>
      </c>
      <c r="OO452" s="475">
        <v>441</v>
      </c>
      <c r="OP452" s="490"/>
      <c r="OQ452" s="491" t="s">
        <v>1395</v>
      </c>
      <c r="OR452" s="478" t="s">
        <v>1395</v>
      </c>
      <c r="OS452" s="479">
        <v>460126.99999999994</v>
      </c>
      <c r="OT452" s="479">
        <v>2045</v>
      </c>
      <c r="OU452" s="479" t="s">
        <v>1395</v>
      </c>
      <c r="OV452" s="479" t="s">
        <v>1395</v>
      </c>
      <c r="OW452" s="479">
        <v>0</v>
      </c>
      <c r="OX452" s="479">
        <v>1</v>
      </c>
      <c r="OY452" s="480">
        <v>1</v>
      </c>
      <c r="OZ452" s="480">
        <v>0.6191723603318785</v>
      </c>
      <c r="PA452" s="481"/>
      <c r="PB452" s="482">
        <v>1.5751960236900935</v>
      </c>
      <c r="PC452" s="483"/>
      <c r="PD452" s="478">
        <v>47.70950126053269</v>
      </c>
      <c r="PE452" s="479">
        <v>-2.5354292005786958E-12</v>
      </c>
      <c r="PF452" s="479">
        <v>63.604414817655119</v>
      </c>
      <c r="PG452" s="480">
        <v>1.5751960236900935</v>
      </c>
      <c r="PH452" s="483"/>
      <c r="PI452" s="478">
        <v>1.5751960236900935</v>
      </c>
      <c r="PJ452" s="479">
        <v>221450</v>
      </c>
      <c r="PK452" s="479">
        <v>325</v>
      </c>
      <c r="PL452" s="479">
        <v>-8.988840397575748E-3</v>
      </c>
      <c r="PM452" s="484">
        <v>36</v>
      </c>
      <c r="PN452" s="479">
        <v>1296</v>
      </c>
      <c r="PO452" s="485">
        <v>2042</v>
      </c>
      <c r="PP452" s="479">
        <v>33</v>
      </c>
      <c r="PQ452" s="479">
        <v>1</v>
      </c>
      <c r="PR452" s="486" t="s">
        <v>2507</v>
      </c>
      <c r="PS452" s="486" t="s">
        <v>1657</v>
      </c>
      <c r="PT452" s="479">
        <v>1</v>
      </c>
      <c r="PU452" s="487" t="s">
        <v>2506</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row>
    <row r="453" spans="1:457" x14ac:dyDescent="0.35">
      <c r="A453" s="459" t="s">
        <v>2508</v>
      </c>
      <c r="B453" s="460">
        <v>1.5662071832925177</v>
      </c>
      <c r="C453" s="488">
        <f>NPV(About!A$94,'H2 Data'!AE$2:BH$2)/30*AB453+B453</f>
        <v>1.5662071832925177</v>
      </c>
      <c r="D453" s="462" t="s">
        <v>1592</v>
      </c>
      <c r="E453" s="463" t="s">
        <v>2508</v>
      </c>
      <c r="F453" s="463" t="s">
        <v>1391</v>
      </c>
      <c r="G453" s="463" t="s">
        <v>1392</v>
      </c>
      <c r="H453" s="463" t="s">
        <v>2406</v>
      </c>
      <c r="I453" s="463" t="s">
        <v>2465</v>
      </c>
      <c r="J453" s="464">
        <v>2046</v>
      </c>
      <c r="K453" s="465">
        <v>340</v>
      </c>
      <c r="L453" s="466">
        <v>0.22</v>
      </c>
      <c r="M453" s="466">
        <v>2.3300000000000001E-2</v>
      </c>
      <c r="N453" s="466">
        <v>0.25</v>
      </c>
      <c r="O453" s="471">
        <v>0.11</v>
      </c>
      <c r="P453" s="465">
        <v>1</v>
      </c>
      <c r="Q453" s="465">
        <v>2</v>
      </c>
      <c r="R453" s="465">
        <v>30</v>
      </c>
      <c r="S453" s="467" t="s">
        <v>1395</v>
      </c>
      <c r="T453" s="468">
        <v>16268</v>
      </c>
      <c r="U453" s="468">
        <v>160361.00000000003</v>
      </c>
      <c r="V453" s="468">
        <v>55778</v>
      </c>
      <c r="W453" s="468">
        <v>4648.0000000000009</v>
      </c>
      <c r="X453" s="465">
        <v>0</v>
      </c>
      <c r="Y453" s="469" t="s">
        <v>2466</v>
      </c>
      <c r="Z453" s="470">
        <v>21.93</v>
      </c>
      <c r="AA453" s="469" t="s">
        <v>1397</v>
      </c>
      <c r="AB453" s="465">
        <v>0</v>
      </c>
      <c r="AC453" s="466">
        <v>0</v>
      </c>
      <c r="AD453" s="466">
        <v>0.7</v>
      </c>
      <c r="AE453" s="466">
        <v>0.7</v>
      </c>
      <c r="AF453" s="467" t="s">
        <v>1398</v>
      </c>
      <c r="AG453" s="465">
        <v>440.8467</v>
      </c>
      <c r="AH453" s="465">
        <v>440.8467</v>
      </c>
      <c r="AI453" s="465">
        <v>440.8467</v>
      </c>
      <c r="AJ453" s="465">
        <v>30</v>
      </c>
      <c r="AK453" s="469" t="s">
        <v>1399</v>
      </c>
      <c r="AL453" s="466">
        <v>0.91</v>
      </c>
      <c r="AM453" s="466">
        <v>0.01</v>
      </c>
      <c r="AN453" s="469" t="s">
        <v>1400</v>
      </c>
      <c r="AO453" s="466"/>
      <c r="AP453" s="466"/>
      <c r="AQ453" s="466"/>
      <c r="AR453" s="466"/>
      <c r="AS453" s="466"/>
      <c r="AT453" s="466"/>
      <c r="AU453" s="466"/>
      <c r="AV453" s="466"/>
      <c r="AW453" s="466"/>
      <c r="AX453" s="466"/>
      <c r="AY453" s="466"/>
      <c r="AZ453" s="466"/>
      <c r="BA453" s="466"/>
      <c r="BB453" s="466"/>
      <c r="BC453" s="466"/>
      <c r="BD453" s="466"/>
      <c r="BE453" s="466"/>
      <c r="BF453" s="466"/>
      <c r="BG453" s="466"/>
      <c r="BH453" s="466"/>
      <c r="BI453" s="466"/>
      <c r="BJ453" s="466"/>
      <c r="BK453" s="466"/>
      <c r="BL453" s="466"/>
      <c r="BM453" s="466"/>
      <c r="BN453" s="466"/>
      <c r="BO453" s="466"/>
      <c r="BP453" s="466"/>
      <c r="BQ453" s="466"/>
      <c r="BR453" s="466"/>
      <c r="BS453" s="466"/>
      <c r="BT453" s="466"/>
      <c r="BU453" s="466"/>
      <c r="BV453" s="466"/>
      <c r="BW453" s="466"/>
      <c r="BX453" s="466"/>
      <c r="BY453" s="466"/>
      <c r="BZ453" s="466"/>
      <c r="CA453" s="466"/>
      <c r="CB453" s="466"/>
      <c r="CC453" s="466"/>
      <c r="CD453" s="466"/>
      <c r="CE453" s="466"/>
      <c r="CF453" s="466"/>
      <c r="CG453" s="466"/>
      <c r="CH453" s="466"/>
      <c r="CI453" s="466"/>
      <c r="CJ453" s="466"/>
      <c r="CK453" s="466"/>
      <c r="CL453" s="466"/>
      <c r="CM453" s="466"/>
      <c r="CN453" s="466"/>
      <c r="CO453" s="466"/>
      <c r="CP453" s="466"/>
      <c r="CQ453" s="466"/>
      <c r="CR453" s="466"/>
      <c r="CS453" s="466"/>
      <c r="CT453" s="466"/>
      <c r="CU453" s="466"/>
      <c r="CV453" s="466"/>
      <c r="CW453" s="466"/>
      <c r="CX453" s="466"/>
      <c r="CY453" s="466"/>
      <c r="CZ453" s="466"/>
      <c r="DA453" s="466"/>
      <c r="DB453" s="466"/>
      <c r="DC453" s="466"/>
      <c r="DD453" s="466"/>
      <c r="DE453" s="466"/>
      <c r="DF453" s="466"/>
      <c r="DG453" s="466"/>
      <c r="DH453" s="466"/>
      <c r="DI453" s="466"/>
      <c r="DJ453" s="466"/>
      <c r="DK453" s="466"/>
      <c r="DL453" s="466"/>
      <c r="DM453" s="466"/>
      <c r="DN453" s="466"/>
      <c r="DO453" s="466"/>
      <c r="DP453" s="466"/>
      <c r="DQ453" s="466"/>
      <c r="DR453" s="466"/>
      <c r="DS453" s="466"/>
      <c r="DT453" s="466"/>
      <c r="DU453" s="466"/>
      <c r="DV453" s="466"/>
      <c r="DW453" s="471"/>
      <c r="DX453" s="466"/>
      <c r="DY453" s="466"/>
      <c r="DZ453" s="466"/>
      <c r="EA453" s="466"/>
      <c r="EB453" s="466"/>
      <c r="EC453" s="466"/>
      <c r="ED453" s="466"/>
      <c r="EE453" s="466"/>
      <c r="EF453" s="466"/>
      <c r="EG453" s="466"/>
      <c r="EH453" s="466"/>
      <c r="EI453" s="466"/>
      <c r="EJ453" s="466"/>
      <c r="EK453" s="465"/>
      <c r="EL453" s="465"/>
      <c r="EM453" s="465"/>
      <c r="EN453" s="465"/>
      <c r="EO453" s="466"/>
      <c r="EP453" s="466"/>
      <c r="EQ453" s="466"/>
      <c r="ER453" s="465"/>
      <c r="ES453" s="465"/>
      <c r="ET453" s="465"/>
      <c r="EU453" s="465"/>
      <c r="EV453" s="465"/>
      <c r="EW453" s="467"/>
      <c r="EX453" s="467" t="s">
        <v>1401</v>
      </c>
      <c r="EY453" s="467">
        <v>0</v>
      </c>
      <c r="EZ453" s="467">
        <v>0</v>
      </c>
      <c r="FA453" s="467">
        <v>0</v>
      </c>
      <c r="FB453" s="469" t="s">
        <v>1402</v>
      </c>
      <c r="FC453" s="467">
        <v>100</v>
      </c>
      <c r="FD453" s="469" t="s">
        <v>2408</v>
      </c>
      <c r="FE453" s="467">
        <v>0</v>
      </c>
      <c r="FF453" s="469" t="s">
        <v>1404</v>
      </c>
      <c r="FG453" s="467">
        <v>0</v>
      </c>
      <c r="FH453" s="469" t="s">
        <v>1405</v>
      </c>
      <c r="FI453" s="467">
        <v>0</v>
      </c>
      <c r="FJ453" s="469" t="s">
        <v>1405</v>
      </c>
      <c r="FK453" s="467">
        <v>0</v>
      </c>
      <c r="FL453" s="472">
        <v>1</v>
      </c>
      <c r="FM453" s="473">
        <v>0</v>
      </c>
      <c r="FN453" s="473">
        <v>0</v>
      </c>
      <c r="FO453" s="473">
        <v>0</v>
      </c>
      <c r="FP453" s="473">
        <v>0</v>
      </c>
      <c r="FQ453" s="473">
        <v>0</v>
      </c>
      <c r="FR453" s="473">
        <v>0</v>
      </c>
      <c r="FS453" s="473">
        <v>0</v>
      </c>
      <c r="FT453" s="473">
        <v>0</v>
      </c>
      <c r="FU453" s="473">
        <v>0</v>
      </c>
      <c r="FV453" s="473">
        <v>101970</v>
      </c>
      <c r="FW453" s="473">
        <v>0</v>
      </c>
      <c r="FX453" s="473">
        <v>0</v>
      </c>
      <c r="FY453" s="473">
        <v>0</v>
      </c>
      <c r="FZ453" s="473">
        <v>0</v>
      </c>
      <c r="GA453" s="473">
        <v>0</v>
      </c>
      <c r="GB453" s="473">
        <v>0</v>
      </c>
      <c r="GC453" s="473">
        <v>0</v>
      </c>
      <c r="GD453" s="473">
        <v>0</v>
      </c>
      <c r="GE453" s="473">
        <v>0</v>
      </c>
      <c r="GF453" s="473">
        <v>124667</v>
      </c>
      <c r="GG453" s="473">
        <v>0</v>
      </c>
      <c r="GH453" s="473">
        <v>0</v>
      </c>
      <c r="GI453" s="473">
        <v>0</v>
      </c>
      <c r="GJ453" s="473">
        <v>0</v>
      </c>
      <c r="GK453" s="473">
        <v>0</v>
      </c>
      <c r="GL453" s="473">
        <v>0</v>
      </c>
      <c r="GM453" s="473">
        <v>0</v>
      </c>
      <c r="GN453" s="473">
        <v>0</v>
      </c>
      <c r="GO453" s="473">
        <v>0</v>
      </c>
      <c r="GP453" s="473">
        <v>0</v>
      </c>
      <c r="GQ453" s="473">
        <v>0</v>
      </c>
      <c r="GR453" s="473">
        <v>0</v>
      </c>
      <c r="GS453" s="473">
        <v>0</v>
      </c>
      <c r="GT453" s="473">
        <v>0</v>
      </c>
      <c r="GU453" s="473">
        <v>0</v>
      </c>
      <c r="GV453" s="473">
        <v>0</v>
      </c>
      <c r="GW453" s="473">
        <v>0</v>
      </c>
      <c r="GX453" s="473">
        <v>0</v>
      </c>
      <c r="GY453" s="473">
        <v>0</v>
      </c>
      <c r="GZ453" s="473">
        <v>0</v>
      </c>
      <c r="HA453" s="473">
        <v>0</v>
      </c>
      <c r="HB453" s="473">
        <v>0</v>
      </c>
      <c r="HC453" s="473">
        <v>0</v>
      </c>
      <c r="HD453" s="473">
        <v>0</v>
      </c>
      <c r="HE453" s="473">
        <v>0</v>
      </c>
      <c r="HF453" s="473">
        <v>0</v>
      </c>
      <c r="HG453" s="473">
        <v>0</v>
      </c>
      <c r="HH453" s="473">
        <v>0</v>
      </c>
      <c r="HI453" s="473">
        <v>0</v>
      </c>
      <c r="HJ453" s="473">
        <v>0</v>
      </c>
      <c r="HK453" s="473">
        <v>0</v>
      </c>
      <c r="HL453" s="473">
        <v>0</v>
      </c>
      <c r="HM453" s="473">
        <v>0</v>
      </c>
      <c r="HN453" s="473">
        <v>0</v>
      </c>
      <c r="HO453" s="473">
        <v>0</v>
      </c>
      <c r="HP453" s="473">
        <v>0</v>
      </c>
      <c r="HQ453" s="473">
        <v>0</v>
      </c>
      <c r="HR453" s="473">
        <v>0</v>
      </c>
      <c r="HS453" s="473">
        <v>0</v>
      </c>
      <c r="HT453" s="473">
        <v>0</v>
      </c>
      <c r="HU453" s="473">
        <v>0</v>
      </c>
      <c r="HV453" s="473">
        <v>0</v>
      </c>
      <c r="HW453" s="473">
        <v>0</v>
      </c>
      <c r="HX453" s="473">
        <v>0</v>
      </c>
      <c r="HY453" s="473">
        <v>0</v>
      </c>
      <c r="HZ453" s="473">
        <v>0</v>
      </c>
      <c r="IA453" s="473">
        <v>0</v>
      </c>
      <c r="IB453" s="473">
        <v>0</v>
      </c>
      <c r="IC453" s="473">
        <v>0</v>
      </c>
      <c r="ID453" s="473">
        <v>0</v>
      </c>
      <c r="IE453" s="473">
        <v>0</v>
      </c>
      <c r="IF453" s="473">
        <v>0</v>
      </c>
      <c r="IG453" s="473">
        <v>0</v>
      </c>
      <c r="IH453" s="473">
        <v>0</v>
      </c>
      <c r="II453" s="473">
        <v>0</v>
      </c>
      <c r="IJ453" s="473">
        <v>0</v>
      </c>
      <c r="IK453" s="473">
        <v>0</v>
      </c>
      <c r="IL453" s="473">
        <v>0</v>
      </c>
      <c r="IM453" s="473">
        <v>0</v>
      </c>
      <c r="IN453" s="473">
        <v>0</v>
      </c>
      <c r="IO453" s="473">
        <v>0</v>
      </c>
      <c r="IP453" s="473">
        <v>0</v>
      </c>
      <c r="IQ453" s="473">
        <v>0</v>
      </c>
      <c r="IR453" s="473">
        <v>0</v>
      </c>
      <c r="IS453" s="473">
        <v>0</v>
      </c>
      <c r="IT453" s="473">
        <v>0</v>
      </c>
      <c r="IU453" s="473">
        <v>0</v>
      </c>
      <c r="IV453" s="473">
        <v>0</v>
      </c>
      <c r="IW453" s="473">
        <v>0</v>
      </c>
      <c r="IX453" s="473">
        <v>0</v>
      </c>
      <c r="IY453" s="473">
        <v>0</v>
      </c>
      <c r="IZ453" s="473">
        <v>0</v>
      </c>
      <c r="JA453" s="473">
        <v>0</v>
      </c>
      <c r="JB453" s="473">
        <v>0</v>
      </c>
      <c r="JC453" s="473">
        <v>0</v>
      </c>
      <c r="JD453" s="473">
        <v>0</v>
      </c>
      <c r="JE453" s="473">
        <v>0</v>
      </c>
      <c r="JF453" s="473">
        <v>0</v>
      </c>
      <c r="JG453" s="473">
        <v>0</v>
      </c>
      <c r="JH453" s="473">
        <v>0</v>
      </c>
      <c r="JI453" s="467" t="s">
        <v>1406</v>
      </c>
      <c r="JJ453" s="467" t="s">
        <v>1406</v>
      </c>
      <c r="JK453" s="395"/>
      <c r="JL453" s="395"/>
      <c r="JM453" s="395"/>
      <c r="JN453" s="395"/>
      <c r="JO453" s="395"/>
      <c r="JP453" s="395"/>
      <c r="JQ453" s="395"/>
      <c r="JR453" s="395"/>
      <c r="JS453" s="395"/>
      <c r="JT453" s="395"/>
      <c r="JU453" s="395"/>
      <c r="JV453" s="395"/>
      <c r="JW453" s="395"/>
      <c r="JX453" s="395"/>
      <c r="JY453" s="395"/>
      <c r="JZ453" s="395"/>
      <c r="KA453" s="395"/>
      <c r="KB453" s="395"/>
      <c r="KC453" s="395"/>
      <c r="KD453" s="395"/>
      <c r="KE453" s="395"/>
      <c r="KF453" s="395"/>
      <c r="KG453" s="395"/>
      <c r="KH453" s="395"/>
      <c r="KI453" s="395"/>
      <c r="KJ453" s="395"/>
      <c r="KK453" s="395"/>
      <c r="KL453" s="395"/>
      <c r="KM453" s="395"/>
      <c r="KN453" s="395"/>
      <c r="KO453" s="395"/>
      <c r="KP453" s="395"/>
      <c r="KQ453" s="395"/>
      <c r="KR453" s="395"/>
      <c r="KS453" s="395"/>
      <c r="KT453" s="395"/>
      <c r="KU453" s="395"/>
      <c r="KV453" s="395"/>
      <c r="KW453" s="395"/>
      <c r="KX453" s="395"/>
      <c r="KY453" s="395"/>
      <c r="KZ453" s="395"/>
      <c r="LA453" s="395"/>
      <c r="LB453" s="395"/>
      <c r="LC453" s="395"/>
      <c r="LD453" s="395"/>
      <c r="LE453" s="395"/>
      <c r="LF453" s="395"/>
      <c r="LG453" s="395"/>
      <c r="LH453" s="395"/>
      <c r="LI453" s="395"/>
      <c r="LJ453" s="395"/>
      <c r="LK453" s="395"/>
      <c r="LL453" s="395"/>
      <c r="LM453" s="395"/>
      <c r="LN453" s="395"/>
      <c r="LO453" s="395"/>
      <c r="LP453" s="395"/>
      <c r="LQ453" s="395"/>
      <c r="LR453" s="395"/>
      <c r="LS453" s="395"/>
      <c r="LT453" s="395"/>
      <c r="LU453" s="395"/>
      <c r="LV453" s="395"/>
      <c r="LW453" s="395"/>
      <c r="LX453" s="395"/>
      <c r="LY453" s="395"/>
      <c r="LZ453" s="395"/>
      <c r="MA453" s="395"/>
      <c r="MB453" s="395"/>
      <c r="MC453" s="395"/>
      <c r="MD453" s="395"/>
      <c r="ME453" s="395"/>
      <c r="MF453" s="395"/>
      <c r="MG453" s="395"/>
      <c r="MH453" s="395"/>
      <c r="MI453" s="395"/>
      <c r="MJ453" s="395"/>
      <c r="MK453" s="395"/>
      <c r="ML453" s="395"/>
      <c r="MM453" s="395"/>
      <c r="MN453" s="395"/>
      <c r="MO453" s="395"/>
      <c r="MP453" s="395"/>
      <c r="MQ453" s="395"/>
      <c r="MR453" s="395"/>
      <c r="MS453" s="395"/>
      <c r="MT453" s="395"/>
      <c r="MU453" s="395"/>
      <c r="MV453" s="395"/>
      <c r="MW453" s="395"/>
      <c r="MX453" s="395"/>
      <c r="MY453" s="395"/>
      <c r="MZ453" s="395"/>
      <c r="NA453" s="395"/>
      <c r="NB453" s="395"/>
      <c r="NC453" s="395"/>
      <c r="ND453" s="395"/>
      <c r="NE453" s="395"/>
      <c r="NF453" s="395"/>
      <c r="NG453" s="489"/>
      <c r="NH453" s="475">
        <v>1.5662071832925177</v>
      </c>
      <c r="NI453" s="475">
        <v>3.0183944836413401</v>
      </c>
      <c r="NJ453" s="475">
        <v>1.3830324685503317</v>
      </c>
      <c r="NK453" s="475">
        <v>1001.7495196297926</v>
      </c>
      <c r="NL453" s="475">
        <v>2.3275995765629207</v>
      </c>
      <c r="NM453" s="475">
        <v>5.5778000000000001E-2</v>
      </c>
      <c r="NN453" s="475">
        <v>0.16036100000000003</v>
      </c>
      <c r="NO453" s="475">
        <v>1.6268000000000001E-2</v>
      </c>
      <c r="NP453" s="475">
        <v>8.6595862597245131E-3</v>
      </c>
      <c r="NQ453" s="475">
        <v>0.13372084615698901</v>
      </c>
      <c r="NR453" s="475">
        <v>0.1895677940655647</v>
      </c>
      <c r="NS453" s="475">
        <v>0</v>
      </c>
      <c r="NT453" s="475">
        <v>1.3758978905930728</v>
      </c>
      <c r="NU453" s="475">
        <v>9.5542204096281513E-3</v>
      </c>
      <c r="NV453" s="475">
        <v>0</v>
      </c>
      <c r="NW453" s="475">
        <v>0.1033816938344166</v>
      </c>
      <c r="NX453" s="475">
        <v>0</v>
      </c>
      <c r="NY453" s="475">
        <v>0</v>
      </c>
      <c r="NZ453" s="475">
        <v>0.2771385589838008</v>
      </c>
      <c r="OA453" s="475">
        <v>2.0339999604341113E-2</v>
      </c>
      <c r="OB453" s="475">
        <v>0.25</v>
      </c>
      <c r="OC453" s="475">
        <v>0.3100723353445517</v>
      </c>
      <c r="OD453" s="475">
        <v>-1.6094055123587311E-15</v>
      </c>
      <c r="OE453" s="475">
        <v>-1.3991837691039775E-14</v>
      </c>
      <c r="OF453" s="475">
        <v>0.1099999964237213</v>
      </c>
      <c r="OG453" s="475">
        <v>6.9980952143669117E-2</v>
      </c>
      <c r="OH453" s="475">
        <v>0.34314774901770562</v>
      </c>
      <c r="OI453" s="475">
        <v>0.11</v>
      </c>
      <c r="OJ453" s="475">
        <v>4.4084669999999999E-2</v>
      </c>
      <c r="OK453" s="475">
        <v>5.6144451750000005E-2</v>
      </c>
      <c r="OL453" s="475">
        <v>0.61659829136570199</v>
      </c>
      <c r="OM453" s="475" t="s">
        <v>1395</v>
      </c>
      <c r="ON453" s="475">
        <v>1</v>
      </c>
      <c r="OO453" s="475">
        <v>442</v>
      </c>
      <c r="OP453" s="490"/>
      <c r="OQ453" s="491" t="s">
        <v>1395</v>
      </c>
      <c r="OR453" s="478" t="s">
        <v>1395</v>
      </c>
      <c r="OS453" s="479">
        <v>463692</v>
      </c>
      <c r="OT453" s="479">
        <v>2046</v>
      </c>
      <c r="OU453" s="479" t="s">
        <v>1395</v>
      </c>
      <c r="OV453" s="479" t="s">
        <v>1395</v>
      </c>
      <c r="OW453" s="479">
        <v>0</v>
      </c>
      <c r="OX453" s="479">
        <v>1</v>
      </c>
      <c r="OY453" s="480">
        <v>1</v>
      </c>
      <c r="OZ453" s="480">
        <v>0.60682945146165224</v>
      </c>
      <c r="PA453" s="481"/>
      <c r="PB453" s="482">
        <v>1.5662071832925177</v>
      </c>
      <c r="PC453" s="483"/>
      <c r="PD453" s="478">
        <v>48.722598094485768</v>
      </c>
      <c r="PE453" s="479">
        <v>-2.9332966925428603E-12</v>
      </c>
      <c r="PF453" s="479">
        <v>65.00462453889601</v>
      </c>
      <c r="PG453" s="480">
        <v>1.5662071832925177</v>
      </c>
      <c r="PH453" s="483"/>
      <c r="PI453" s="478">
        <v>1.5662071832925177</v>
      </c>
      <c r="PJ453" s="479">
        <v>221790</v>
      </c>
      <c r="PK453" s="479">
        <v>340</v>
      </c>
      <c r="PL453" s="479">
        <v>-6.7152469122255809E-3</v>
      </c>
      <c r="PM453" s="484">
        <v>36</v>
      </c>
      <c r="PN453" s="479">
        <v>1260</v>
      </c>
      <c r="PO453" s="485">
        <v>2043</v>
      </c>
      <c r="PP453" s="479">
        <v>33</v>
      </c>
      <c r="PQ453" s="479">
        <v>1</v>
      </c>
      <c r="PR453" s="486" t="s">
        <v>2509</v>
      </c>
      <c r="PS453" s="486" t="s">
        <v>1657</v>
      </c>
      <c r="PT453" s="479">
        <v>1</v>
      </c>
      <c r="PU453" s="487" t="s">
        <v>2508</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row>
    <row r="454" spans="1:457" x14ac:dyDescent="0.35">
      <c r="A454" s="459" t="s">
        <v>2510</v>
      </c>
      <c r="B454" s="460">
        <v>1.5594919363802922</v>
      </c>
      <c r="C454" s="488">
        <f>NPV(About!A$94,'H2 Data'!AE$2:BH$2)/30*AB454+B454</f>
        <v>1.5594919363802922</v>
      </c>
      <c r="D454" s="462" t="s">
        <v>1592</v>
      </c>
      <c r="E454" s="463" t="s">
        <v>2510</v>
      </c>
      <c r="F454" s="463" t="s">
        <v>1391</v>
      </c>
      <c r="G454" s="463" t="s">
        <v>1392</v>
      </c>
      <c r="H454" s="463" t="s">
        <v>2406</v>
      </c>
      <c r="I454" s="463" t="s">
        <v>2465</v>
      </c>
      <c r="J454" s="464">
        <v>2047</v>
      </c>
      <c r="K454" s="465">
        <v>355</v>
      </c>
      <c r="L454" s="466">
        <v>0.22</v>
      </c>
      <c r="M454" s="466">
        <v>2.3300000000000001E-2</v>
      </c>
      <c r="N454" s="466">
        <v>0.25</v>
      </c>
      <c r="O454" s="471">
        <v>0.11</v>
      </c>
      <c r="P454" s="465">
        <v>1</v>
      </c>
      <c r="Q454" s="465">
        <v>2</v>
      </c>
      <c r="R454" s="465">
        <v>30</v>
      </c>
      <c r="S454" s="467" t="s">
        <v>1395</v>
      </c>
      <c r="T454" s="468">
        <v>16251</v>
      </c>
      <c r="U454" s="468">
        <v>160191.99999999997</v>
      </c>
      <c r="V454" s="468">
        <v>55719</v>
      </c>
      <c r="W454" s="468">
        <v>4643</v>
      </c>
      <c r="X454" s="465">
        <v>0</v>
      </c>
      <c r="Y454" s="469" t="s">
        <v>2466</v>
      </c>
      <c r="Z454" s="470">
        <v>22</v>
      </c>
      <c r="AA454" s="469" t="s">
        <v>1397</v>
      </c>
      <c r="AB454" s="465">
        <v>0</v>
      </c>
      <c r="AC454" s="466">
        <v>0</v>
      </c>
      <c r="AD454" s="466">
        <v>0.7</v>
      </c>
      <c r="AE454" s="466">
        <v>0.7</v>
      </c>
      <c r="AF454" s="467" t="s">
        <v>1398</v>
      </c>
      <c r="AG454" s="465">
        <v>440.8467</v>
      </c>
      <c r="AH454" s="465">
        <v>440.8467</v>
      </c>
      <c r="AI454" s="465">
        <v>440.8467</v>
      </c>
      <c r="AJ454" s="465">
        <v>30</v>
      </c>
      <c r="AK454" s="469" t="s">
        <v>1399</v>
      </c>
      <c r="AL454" s="466">
        <v>0.91</v>
      </c>
      <c r="AM454" s="466">
        <v>0.01</v>
      </c>
      <c r="AN454" s="469" t="s">
        <v>1400</v>
      </c>
      <c r="AO454" s="466"/>
      <c r="AP454" s="466"/>
      <c r="AQ454" s="466"/>
      <c r="AR454" s="466"/>
      <c r="AS454" s="466"/>
      <c r="AT454" s="466"/>
      <c r="AU454" s="466"/>
      <c r="AV454" s="466"/>
      <c r="AW454" s="466"/>
      <c r="AX454" s="466"/>
      <c r="AY454" s="466"/>
      <c r="AZ454" s="466"/>
      <c r="BA454" s="466"/>
      <c r="BB454" s="466"/>
      <c r="BC454" s="466"/>
      <c r="BD454" s="466"/>
      <c r="BE454" s="466"/>
      <c r="BF454" s="466"/>
      <c r="BG454" s="466"/>
      <c r="BH454" s="466"/>
      <c r="BI454" s="466"/>
      <c r="BJ454" s="466"/>
      <c r="BK454" s="466"/>
      <c r="BL454" s="466"/>
      <c r="BM454" s="466"/>
      <c r="BN454" s="466"/>
      <c r="BO454" s="466"/>
      <c r="BP454" s="466"/>
      <c r="BQ454" s="466"/>
      <c r="BR454" s="466"/>
      <c r="BS454" s="466"/>
      <c r="BT454" s="466"/>
      <c r="BU454" s="466"/>
      <c r="BV454" s="466"/>
      <c r="BW454" s="466"/>
      <c r="BX454" s="466"/>
      <c r="BY454" s="466"/>
      <c r="BZ454" s="466"/>
      <c r="CA454" s="466"/>
      <c r="CB454" s="466"/>
      <c r="CC454" s="466"/>
      <c r="CD454" s="466"/>
      <c r="CE454" s="466"/>
      <c r="CF454" s="466"/>
      <c r="CG454" s="466"/>
      <c r="CH454" s="466"/>
      <c r="CI454" s="466"/>
      <c r="CJ454" s="466"/>
      <c r="CK454" s="466"/>
      <c r="CL454" s="466"/>
      <c r="CM454" s="466"/>
      <c r="CN454" s="466"/>
      <c r="CO454" s="466"/>
      <c r="CP454" s="466"/>
      <c r="CQ454" s="466"/>
      <c r="CR454" s="466"/>
      <c r="CS454" s="466"/>
      <c r="CT454" s="466"/>
      <c r="CU454" s="466"/>
      <c r="CV454" s="466"/>
      <c r="CW454" s="466"/>
      <c r="CX454" s="466"/>
      <c r="CY454" s="466"/>
      <c r="CZ454" s="466"/>
      <c r="DA454" s="466"/>
      <c r="DB454" s="466"/>
      <c r="DC454" s="466"/>
      <c r="DD454" s="466"/>
      <c r="DE454" s="466"/>
      <c r="DF454" s="466"/>
      <c r="DG454" s="466"/>
      <c r="DH454" s="466"/>
      <c r="DI454" s="466"/>
      <c r="DJ454" s="466"/>
      <c r="DK454" s="466"/>
      <c r="DL454" s="466"/>
      <c r="DM454" s="466"/>
      <c r="DN454" s="466"/>
      <c r="DO454" s="466"/>
      <c r="DP454" s="466"/>
      <c r="DQ454" s="466"/>
      <c r="DR454" s="466"/>
      <c r="DS454" s="466"/>
      <c r="DT454" s="466"/>
      <c r="DU454" s="466"/>
      <c r="DV454" s="466"/>
      <c r="DW454" s="471"/>
      <c r="DX454" s="466"/>
      <c r="DY454" s="466"/>
      <c r="DZ454" s="466"/>
      <c r="EA454" s="466"/>
      <c r="EB454" s="466"/>
      <c r="EC454" s="466"/>
      <c r="ED454" s="466"/>
      <c r="EE454" s="466"/>
      <c r="EF454" s="466"/>
      <c r="EG454" s="466"/>
      <c r="EH454" s="466"/>
      <c r="EI454" s="466"/>
      <c r="EJ454" s="466"/>
      <c r="EK454" s="465"/>
      <c r="EL454" s="465"/>
      <c r="EM454" s="465"/>
      <c r="EN454" s="465"/>
      <c r="EO454" s="466"/>
      <c r="EP454" s="466"/>
      <c r="EQ454" s="466"/>
      <c r="ER454" s="465"/>
      <c r="ES454" s="465"/>
      <c r="ET454" s="465"/>
      <c r="EU454" s="465"/>
      <c r="EV454" s="465"/>
      <c r="EW454" s="467"/>
      <c r="EX454" s="467" t="s">
        <v>1401</v>
      </c>
      <c r="EY454" s="467">
        <v>0</v>
      </c>
      <c r="EZ454" s="467">
        <v>0</v>
      </c>
      <c r="FA454" s="467">
        <v>0</v>
      </c>
      <c r="FB454" s="469" t="s">
        <v>1402</v>
      </c>
      <c r="FC454" s="467">
        <v>100</v>
      </c>
      <c r="FD454" s="469" t="s">
        <v>2408</v>
      </c>
      <c r="FE454" s="467">
        <v>0</v>
      </c>
      <c r="FF454" s="469" t="s">
        <v>1404</v>
      </c>
      <c r="FG454" s="467">
        <v>0</v>
      </c>
      <c r="FH454" s="469" t="s">
        <v>1405</v>
      </c>
      <c r="FI454" s="467">
        <v>0</v>
      </c>
      <c r="FJ454" s="469" t="s">
        <v>1405</v>
      </c>
      <c r="FK454" s="467">
        <v>0</v>
      </c>
      <c r="FL454" s="472">
        <v>1</v>
      </c>
      <c r="FM454" s="473">
        <v>0</v>
      </c>
      <c r="FN454" s="473">
        <v>0</v>
      </c>
      <c r="FO454" s="473">
        <v>0</v>
      </c>
      <c r="FP454" s="473">
        <v>0</v>
      </c>
      <c r="FQ454" s="473">
        <v>0</v>
      </c>
      <c r="FR454" s="473">
        <v>0</v>
      </c>
      <c r="FS454" s="473">
        <v>0</v>
      </c>
      <c r="FT454" s="473">
        <v>0</v>
      </c>
      <c r="FU454" s="473">
        <v>0</v>
      </c>
      <c r="FV454" s="473">
        <v>104040</v>
      </c>
      <c r="FW454" s="473">
        <v>0</v>
      </c>
      <c r="FX454" s="473">
        <v>0</v>
      </c>
      <c r="FY454" s="473">
        <v>0</v>
      </c>
      <c r="FZ454" s="473">
        <v>0</v>
      </c>
      <c r="GA454" s="473">
        <v>0</v>
      </c>
      <c r="GB454" s="473">
        <v>0</v>
      </c>
      <c r="GC454" s="473">
        <v>0</v>
      </c>
      <c r="GD454" s="473">
        <v>0</v>
      </c>
      <c r="GE454" s="473">
        <v>0</v>
      </c>
      <c r="GF454" s="473">
        <v>127198</v>
      </c>
      <c r="GG454" s="473">
        <v>0</v>
      </c>
      <c r="GH454" s="473">
        <v>0</v>
      </c>
      <c r="GI454" s="473">
        <v>0</v>
      </c>
      <c r="GJ454" s="473">
        <v>0</v>
      </c>
      <c r="GK454" s="473">
        <v>0</v>
      </c>
      <c r="GL454" s="473">
        <v>0</v>
      </c>
      <c r="GM454" s="473">
        <v>0</v>
      </c>
      <c r="GN454" s="473">
        <v>0</v>
      </c>
      <c r="GO454" s="473">
        <v>0</v>
      </c>
      <c r="GP454" s="473">
        <v>0</v>
      </c>
      <c r="GQ454" s="473">
        <v>0</v>
      </c>
      <c r="GR454" s="473">
        <v>0</v>
      </c>
      <c r="GS454" s="473">
        <v>0</v>
      </c>
      <c r="GT454" s="473">
        <v>0</v>
      </c>
      <c r="GU454" s="473">
        <v>0</v>
      </c>
      <c r="GV454" s="473">
        <v>0</v>
      </c>
      <c r="GW454" s="473">
        <v>0</v>
      </c>
      <c r="GX454" s="473">
        <v>0</v>
      </c>
      <c r="GY454" s="473">
        <v>0</v>
      </c>
      <c r="GZ454" s="473">
        <v>0</v>
      </c>
      <c r="HA454" s="473">
        <v>0</v>
      </c>
      <c r="HB454" s="473">
        <v>0</v>
      </c>
      <c r="HC454" s="473">
        <v>0</v>
      </c>
      <c r="HD454" s="473">
        <v>0</v>
      </c>
      <c r="HE454" s="473">
        <v>0</v>
      </c>
      <c r="HF454" s="473">
        <v>0</v>
      </c>
      <c r="HG454" s="473">
        <v>0</v>
      </c>
      <c r="HH454" s="473">
        <v>0</v>
      </c>
      <c r="HI454" s="473">
        <v>0</v>
      </c>
      <c r="HJ454" s="473">
        <v>0</v>
      </c>
      <c r="HK454" s="473">
        <v>0</v>
      </c>
      <c r="HL454" s="473">
        <v>0</v>
      </c>
      <c r="HM454" s="473">
        <v>0</v>
      </c>
      <c r="HN454" s="473">
        <v>0</v>
      </c>
      <c r="HO454" s="473">
        <v>0</v>
      </c>
      <c r="HP454" s="473">
        <v>0</v>
      </c>
      <c r="HQ454" s="473">
        <v>0</v>
      </c>
      <c r="HR454" s="473">
        <v>0</v>
      </c>
      <c r="HS454" s="473">
        <v>0</v>
      </c>
      <c r="HT454" s="473">
        <v>0</v>
      </c>
      <c r="HU454" s="473">
        <v>0</v>
      </c>
      <c r="HV454" s="473">
        <v>0</v>
      </c>
      <c r="HW454" s="473">
        <v>0</v>
      </c>
      <c r="HX454" s="473">
        <v>0</v>
      </c>
      <c r="HY454" s="473">
        <v>0</v>
      </c>
      <c r="HZ454" s="473">
        <v>0</v>
      </c>
      <c r="IA454" s="473">
        <v>0</v>
      </c>
      <c r="IB454" s="473">
        <v>0</v>
      </c>
      <c r="IC454" s="473">
        <v>0</v>
      </c>
      <c r="ID454" s="473">
        <v>0</v>
      </c>
      <c r="IE454" s="473">
        <v>0</v>
      </c>
      <c r="IF454" s="473">
        <v>0</v>
      </c>
      <c r="IG454" s="473">
        <v>0</v>
      </c>
      <c r="IH454" s="473">
        <v>0</v>
      </c>
      <c r="II454" s="473">
        <v>0</v>
      </c>
      <c r="IJ454" s="473">
        <v>0</v>
      </c>
      <c r="IK454" s="473">
        <v>0</v>
      </c>
      <c r="IL454" s="473">
        <v>0</v>
      </c>
      <c r="IM454" s="473">
        <v>0</v>
      </c>
      <c r="IN454" s="473">
        <v>0</v>
      </c>
      <c r="IO454" s="473">
        <v>0</v>
      </c>
      <c r="IP454" s="473">
        <v>0</v>
      </c>
      <c r="IQ454" s="473">
        <v>0</v>
      </c>
      <c r="IR454" s="473">
        <v>0</v>
      </c>
      <c r="IS454" s="473">
        <v>0</v>
      </c>
      <c r="IT454" s="473">
        <v>0</v>
      </c>
      <c r="IU454" s="473">
        <v>0</v>
      </c>
      <c r="IV454" s="473">
        <v>0</v>
      </c>
      <c r="IW454" s="473">
        <v>0</v>
      </c>
      <c r="IX454" s="473">
        <v>0</v>
      </c>
      <c r="IY454" s="473">
        <v>0</v>
      </c>
      <c r="IZ454" s="473">
        <v>0</v>
      </c>
      <c r="JA454" s="473">
        <v>0</v>
      </c>
      <c r="JB454" s="473">
        <v>0</v>
      </c>
      <c r="JC454" s="473">
        <v>0</v>
      </c>
      <c r="JD454" s="473">
        <v>0</v>
      </c>
      <c r="JE454" s="473">
        <v>0</v>
      </c>
      <c r="JF454" s="473">
        <v>0</v>
      </c>
      <c r="JG454" s="473">
        <v>0</v>
      </c>
      <c r="JH454" s="473">
        <v>0</v>
      </c>
      <c r="JI454" s="467" t="s">
        <v>1406</v>
      </c>
      <c r="JJ454" s="467" t="s">
        <v>1406</v>
      </c>
      <c r="JK454" s="395"/>
      <c r="JL454" s="395"/>
      <c r="JM454" s="395"/>
      <c r="JN454" s="395"/>
      <c r="JO454" s="395"/>
      <c r="JP454" s="395"/>
      <c r="JQ454" s="395"/>
      <c r="JR454" s="395"/>
      <c r="JS454" s="395"/>
      <c r="JT454" s="395"/>
      <c r="JU454" s="395"/>
      <c r="JV454" s="395"/>
      <c r="JW454" s="395"/>
      <c r="JX454" s="395"/>
      <c r="JY454" s="395"/>
      <c r="JZ454" s="395"/>
      <c r="KA454" s="395"/>
      <c r="KB454" s="395"/>
      <c r="KC454" s="395"/>
      <c r="KD454" s="395"/>
      <c r="KE454" s="395"/>
      <c r="KF454" s="395"/>
      <c r="KG454" s="395"/>
      <c r="KH454" s="395"/>
      <c r="KI454" s="395"/>
      <c r="KJ454" s="395"/>
      <c r="KK454" s="395"/>
      <c r="KL454" s="395"/>
      <c r="KM454" s="395"/>
      <c r="KN454" s="395"/>
      <c r="KO454" s="395"/>
      <c r="KP454" s="395"/>
      <c r="KQ454" s="395"/>
      <c r="KR454" s="395"/>
      <c r="KS454" s="395"/>
      <c r="KT454" s="395"/>
      <c r="KU454" s="395"/>
      <c r="KV454" s="395"/>
      <c r="KW454" s="395"/>
      <c r="KX454" s="395"/>
      <c r="KY454" s="395"/>
      <c r="KZ454" s="395"/>
      <c r="LA454" s="395"/>
      <c r="LB454" s="395"/>
      <c r="LC454" s="395"/>
      <c r="LD454" s="395"/>
      <c r="LE454" s="395"/>
      <c r="LF454" s="395"/>
      <c r="LG454" s="395"/>
      <c r="LH454" s="395"/>
      <c r="LI454" s="395"/>
      <c r="LJ454" s="395"/>
      <c r="LK454" s="395"/>
      <c r="LL454" s="395"/>
      <c r="LM454" s="395"/>
      <c r="LN454" s="395"/>
      <c r="LO454" s="395"/>
      <c r="LP454" s="395"/>
      <c r="LQ454" s="395"/>
      <c r="LR454" s="395"/>
      <c r="LS454" s="395"/>
      <c r="LT454" s="395"/>
      <c r="LU454" s="395"/>
      <c r="LV454" s="395"/>
      <c r="LW454" s="395"/>
      <c r="LX454" s="395"/>
      <c r="LY454" s="395"/>
      <c r="LZ454" s="395"/>
      <c r="MA454" s="395"/>
      <c r="MB454" s="395"/>
      <c r="MC454" s="395"/>
      <c r="MD454" s="395"/>
      <c r="ME454" s="395"/>
      <c r="MF454" s="395"/>
      <c r="MG454" s="395"/>
      <c r="MH454" s="395"/>
      <c r="MI454" s="395"/>
      <c r="MJ454" s="395"/>
      <c r="MK454" s="395"/>
      <c r="ML454" s="395"/>
      <c r="MM454" s="395"/>
      <c r="MN454" s="395"/>
      <c r="MO454" s="395"/>
      <c r="MP454" s="395"/>
      <c r="MQ454" s="395"/>
      <c r="MR454" s="395"/>
      <c r="MS454" s="395"/>
      <c r="MT454" s="395"/>
      <c r="MU454" s="395"/>
      <c r="MV454" s="395"/>
      <c r="MW454" s="395"/>
      <c r="MX454" s="395"/>
      <c r="MY454" s="395"/>
      <c r="MZ454" s="395"/>
      <c r="NA454" s="395"/>
      <c r="NB454" s="395"/>
      <c r="NC454" s="395"/>
      <c r="ND454" s="395"/>
      <c r="NE454" s="395"/>
      <c r="NF454" s="395"/>
      <c r="NG454" s="489"/>
      <c r="NH454" s="475">
        <v>1.5594919363802922</v>
      </c>
      <c r="NI454" s="475">
        <v>3.0054528597920989</v>
      </c>
      <c r="NJ454" s="475">
        <v>1.3811518344119458</v>
      </c>
      <c r="NK454" s="475">
        <v>1005.0325729200396</v>
      </c>
      <c r="NL454" s="475">
        <v>2.3300774574370622</v>
      </c>
      <c r="NM454" s="475">
        <v>5.5718999999999998E-2</v>
      </c>
      <c r="NN454" s="475">
        <v>0.16019199999999997</v>
      </c>
      <c r="NO454" s="475">
        <v>1.6251000000000002E-2</v>
      </c>
      <c r="NP454" s="475">
        <v>8.6504514637496203E-3</v>
      </c>
      <c r="NQ454" s="475">
        <v>0.13357987963141763</v>
      </c>
      <c r="NR454" s="475">
        <v>0.18936386977676875</v>
      </c>
      <c r="NS454" s="475">
        <v>0</v>
      </c>
      <c r="NT454" s="475">
        <v>1.3783219445108594</v>
      </c>
      <c r="NU454" s="475">
        <v>9.7806372214107248E-3</v>
      </c>
      <c r="NV454" s="475">
        <v>0</v>
      </c>
      <c r="NW454" s="475">
        <v>0.10347891907415138</v>
      </c>
      <c r="NX454" s="475">
        <v>0</v>
      </c>
      <c r="NY454" s="475">
        <v>0</v>
      </c>
      <c r="NZ454" s="475">
        <v>0.27746500429495508</v>
      </c>
      <c r="OA454" s="475">
        <v>2.0340000159551817E-2</v>
      </c>
      <c r="OB454" s="475">
        <v>0.25</v>
      </c>
      <c r="OC454" s="475">
        <v>0.3100439488350949</v>
      </c>
      <c r="OD454" s="475">
        <v>-1.5351597905829648E-15</v>
      </c>
      <c r="OE454" s="475">
        <v>-1.3346360786453988E-14</v>
      </c>
      <c r="OF454" s="475">
        <v>0.1099999964237213</v>
      </c>
      <c r="OG454" s="475">
        <v>7.0031085610389704E-2</v>
      </c>
      <c r="OH454" s="475">
        <v>0.34326049677697568</v>
      </c>
      <c r="OI454" s="475">
        <v>0.11</v>
      </c>
      <c r="OJ454" s="475">
        <v>4.4084669999999992E-2</v>
      </c>
      <c r="OK454" s="475">
        <v>5.6144451750000005E-2</v>
      </c>
      <c r="OL454" s="475">
        <v>0.6043066749085565</v>
      </c>
      <c r="OM454" s="475" t="s">
        <v>1395</v>
      </c>
      <c r="ON454" s="475">
        <v>1</v>
      </c>
      <c r="OO454" s="475">
        <v>443</v>
      </c>
      <c r="OP454" s="490"/>
      <c r="OQ454" s="491" t="s">
        <v>1395</v>
      </c>
      <c r="OR454" s="478" t="s">
        <v>1395</v>
      </c>
      <c r="OS454" s="479">
        <v>468043</v>
      </c>
      <c r="OT454" s="479">
        <v>2047</v>
      </c>
      <c r="OU454" s="479" t="s">
        <v>1395</v>
      </c>
      <c r="OV454" s="479" t="s">
        <v>1395</v>
      </c>
      <c r="OW454" s="479">
        <v>0</v>
      </c>
      <c r="OX454" s="479">
        <v>1</v>
      </c>
      <c r="OY454" s="480">
        <v>1</v>
      </c>
      <c r="OZ454" s="480">
        <v>0.59473258979199017</v>
      </c>
      <c r="PA454" s="481"/>
      <c r="PB454" s="482">
        <v>1.5594919363802922</v>
      </c>
      <c r="PC454" s="483"/>
      <c r="PD454" s="478">
        <v>49.805451422342692</v>
      </c>
      <c r="PE454" s="479">
        <v>-2.8631796926921446E-12</v>
      </c>
      <c r="PF454" s="479">
        <v>66.513377867599459</v>
      </c>
      <c r="PG454" s="480">
        <v>1.5594919363802922</v>
      </c>
      <c r="PH454" s="483"/>
      <c r="PI454" s="478">
        <v>1.5594919363802922</v>
      </c>
      <c r="PJ454" s="479">
        <v>222145</v>
      </c>
      <c r="PK454" s="479">
        <v>355</v>
      </c>
      <c r="PL454" s="479">
        <v>-5.5149517587866903E-3</v>
      </c>
      <c r="PM454" s="484">
        <v>36</v>
      </c>
      <c r="PN454" s="479">
        <v>1224</v>
      </c>
      <c r="PO454" s="485">
        <v>2044</v>
      </c>
      <c r="PP454" s="479">
        <v>33</v>
      </c>
      <c r="PQ454" s="479">
        <v>1</v>
      </c>
      <c r="PR454" s="486" t="s">
        <v>2511</v>
      </c>
      <c r="PS454" s="486" t="s">
        <v>1657</v>
      </c>
      <c r="PT454" s="479">
        <v>1</v>
      </c>
      <c r="PU454" s="487" t="s">
        <v>2510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row>
    <row r="455" spans="1:457" x14ac:dyDescent="0.35">
      <c r="A455" s="459" t="s">
        <v>2512</v>
      </c>
      <c r="B455" s="460">
        <v>1.5539769846215055</v>
      </c>
      <c r="C455" s="488">
        <f>NPV(About!A$94,'H2 Data'!AE$2:BH$2)/30*AB455+B455</f>
        <v>1.5539769846215055</v>
      </c>
      <c r="D455" s="462" t="s">
        <v>1592</v>
      </c>
      <c r="E455" s="463" t="s">
        <v>2512</v>
      </c>
      <c r="F455" s="463" t="s">
        <v>1391</v>
      </c>
      <c r="G455" s="463" t="s">
        <v>1392</v>
      </c>
      <c r="H455" s="463" t="s">
        <v>2406</v>
      </c>
      <c r="I455" s="463" t="s">
        <v>2465</v>
      </c>
      <c r="J455" s="464">
        <v>2048</v>
      </c>
      <c r="K455" s="465">
        <v>370</v>
      </c>
      <c r="L455" s="466">
        <v>0.22</v>
      </c>
      <c r="M455" s="466">
        <v>2.3300000000000001E-2</v>
      </c>
      <c r="N455" s="466">
        <v>0.25</v>
      </c>
      <c r="O455" s="471">
        <v>0.11</v>
      </c>
      <c r="P455" s="465">
        <v>1</v>
      </c>
      <c r="Q455" s="465">
        <v>2</v>
      </c>
      <c r="R455" s="465">
        <v>30</v>
      </c>
      <c r="S455" s="467" t="s">
        <v>1395</v>
      </c>
      <c r="T455" s="468">
        <v>16275.000000000002</v>
      </c>
      <c r="U455" s="468">
        <v>160420.00000000003</v>
      </c>
      <c r="V455" s="468">
        <v>55798</v>
      </c>
      <c r="W455" s="468">
        <v>4650</v>
      </c>
      <c r="X455" s="465">
        <v>0</v>
      </c>
      <c r="Y455" s="469" t="s">
        <v>2466</v>
      </c>
      <c r="Z455" s="470">
        <v>22.08</v>
      </c>
      <c r="AA455" s="469" t="s">
        <v>1397</v>
      </c>
      <c r="AB455" s="465">
        <v>0</v>
      </c>
      <c r="AC455" s="466">
        <v>0</v>
      </c>
      <c r="AD455" s="466">
        <v>0.7</v>
      </c>
      <c r="AE455" s="466">
        <v>0.7</v>
      </c>
      <c r="AF455" s="467" t="s">
        <v>1398</v>
      </c>
      <c r="AG455" s="465">
        <v>440.8467</v>
      </c>
      <c r="AH455" s="465">
        <v>440.8467</v>
      </c>
      <c r="AI455" s="465">
        <v>440.8467</v>
      </c>
      <c r="AJ455" s="465">
        <v>30</v>
      </c>
      <c r="AK455" s="469" t="s">
        <v>1399</v>
      </c>
      <c r="AL455" s="466">
        <v>0.91</v>
      </c>
      <c r="AM455" s="466">
        <v>0.01</v>
      </c>
      <c r="AN455" s="469" t="s">
        <v>1400</v>
      </c>
      <c r="AO455" s="466"/>
      <c r="AP455" s="466"/>
      <c r="AQ455" s="466"/>
      <c r="AR455" s="466"/>
      <c r="AS455" s="466"/>
      <c r="AT455" s="466"/>
      <c r="AU455" s="466"/>
      <c r="AV455" s="466"/>
      <c r="AW455" s="466"/>
      <c r="AX455" s="466"/>
      <c r="AY455" s="466"/>
      <c r="AZ455" s="466"/>
      <c r="BA455" s="466"/>
      <c r="BB455" s="466"/>
      <c r="BC455" s="466"/>
      <c r="BD455" s="466"/>
      <c r="BE455" s="466"/>
      <c r="BF455" s="466"/>
      <c r="BG455" s="466"/>
      <c r="BH455" s="466"/>
      <c r="BI455" s="466"/>
      <c r="BJ455" s="466"/>
      <c r="BK455" s="466"/>
      <c r="BL455" s="466"/>
      <c r="BM455" s="466"/>
      <c r="BN455" s="466"/>
      <c r="BO455" s="466"/>
      <c r="BP455" s="466"/>
      <c r="BQ455" s="466"/>
      <c r="BR455" s="466"/>
      <c r="BS455" s="466"/>
      <c r="BT455" s="466"/>
      <c r="BU455" s="466"/>
      <c r="BV455" s="466"/>
      <c r="BW455" s="466"/>
      <c r="BX455" s="466"/>
      <c r="BY455" s="466"/>
      <c r="BZ455" s="466"/>
      <c r="CA455" s="466"/>
      <c r="CB455" s="466"/>
      <c r="CC455" s="466"/>
      <c r="CD455" s="466"/>
      <c r="CE455" s="466"/>
      <c r="CF455" s="466"/>
      <c r="CG455" s="466"/>
      <c r="CH455" s="466"/>
      <c r="CI455" s="466"/>
      <c r="CJ455" s="466"/>
      <c r="CK455" s="466"/>
      <c r="CL455" s="466"/>
      <c r="CM455" s="466"/>
      <c r="CN455" s="466"/>
      <c r="CO455" s="466"/>
      <c r="CP455" s="466"/>
      <c r="CQ455" s="466"/>
      <c r="CR455" s="466"/>
      <c r="CS455" s="466"/>
      <c r="CT455" s="466"/>
      <c r="CU455" s="466"/>
      <c r="CV455" s="466"/>
      <c r="CW455" s="466"/>
      <c r="CX455" s="466"/>
      <c r="CY455" s="466"/>
      <c r="CZ455" s="466"/>
      <c r="DA455" s="466"/>
      <c r="DB455" s="466"/>
      <c r="DC455" s="466"/>
      <c r="DD455" s="466"/>
      <c r="DE455" s="466"/>
      <c r="DF455" s="466"/>
      <c r="DG455" s="466"/>
      <c r="DH455" s="466"/>
      <c r="DI455" s="466"/>
      <c r="DJ455" s="466"/>
      <c r="DK455" s="466"/>
      <c r="DL455" s="466"/>
      <c r="DM455" s="466"/>
      <c r="DN455" s="466"/>
      <c r="DO455" s="466"/>
      <c r="DP455" s="466"/>
      <c r="DQ455" s="466"/>
      <c r="DR455" s="466"/>
      <c r="DS455" s="466"/>
      <c r="DT455" s="466"/>
      <c r="DU455" s="466"/>
      <c r="DV455" s="466"/>
      <c r="DW455" s="471"/>
      <c r="DX455" s="466"/>
      <c r="DY455" s="466"/>
      <c r="DZ455" s="466"/>
      <c r="EA455" s="466"/>
      <c r="EB455" s="466"/>
      <c r="EC455" s="466"/>
      <c r="ED455" s="466"/>
      <c r="EE455" s="466"/>
      <c r="EF455" s="466"/>
      <c r="EG455" s="466"/>
      <c r="EH455" s="466"/>
      <c r="EI455" s="466"/>
      <c r="EJ455" s="466"/>
      <c r="EK455" s="465"/>
      <c r="EL455" s="465"/>
      <c r="EM455" s="465"/>
      <c r="EN455" s="465"/>
      <c r="EO455" s="466"/>
      <c r="EP455" s="466"/>
      <c r="EQ455" s="466"/>
      <c r="ER455" s="465"/>
      <c r="ES455" s="465"/>
      <c r="ET455" s="465"/>
      <c r="EU455" s="465"/>
      <c r="EV455" s="465"/>
      <c r="EW455" s="467"/>
      <c r="EX455" s="467" t="s">
        <v>1401</v>
      </c>
      <c r="EY455" s="467">
        <v>0</v>
      </c>
      <c r="EZ455" s="467">
        <v>0</v>
      </c>
      <c r="FA455" s="467">
        <v>0</v>
      </c>
      <c r="FB455" s="469" t="s">
        <v>1402</v>
      </c>
      <c r="FC455" s="467">
        <v>100</v>
      </c>
      <c r="FD455" s="469" t="s">
        <v>2408</v>
      </c>
      <c r="FE455" s="467">
        <v>0</v>
      </c>
      <c r="FF455" s="469" t="s">
        <v>1404</v>
      </c>
      <c r="FG455" s="467">
        <v>0</v>
      </c>
      <c r="FH455" s="469" t="s">
        <v>1405</v>
      </c>
      <c r="FI455" s="467">
        <v>0</v>
      </c>
      <c r="FJ455" s="469" t="s">
        <v>1405</v>
      </c>
      <c r="FK455" s="467">
        <v>0</v>
      </c>
      <c r="FL455" s="472">
        <v>1</v>
      </c>
      <c r="FM455" s="473">
        <v>0</v>
      </c>
      <c r="FN455" s="473">
        <v>0</v>
      </c>
      <c r="FO455" s="473">
        <v>0</v>
      </c>
      <c r="FP455" s="473">
        <v>0</v>
      </c>
      <c r="FQ455" s="473">
        <v>0</v>
      </c>
      <c r="FR455" s="473">
        <v>0</v>
      </c>
      <c r="FS455" s="473">
        <v>0</v>
      </c>
      <c r="FT455" s="473">
        <v>0</v>
      </c>
      <c r="FU455" s="473">
        <v>0</v>
      </c>
      <c r="FV455" s="473">
        <v>106152</v>
      </c>
      <c r="FW455" s="473">
        <v>0</v>
      </c>
      <c r="FX455" s="473">
        <v>0</v>
      </c>
      <c r="FY455" s="473">
        <v>0</v>
      </c>
      <c r="FZ455" s="473">
        <v>0</v>
      </c>
      <c r="GA455" s="473">
        <v>0</v>
      </c>
      <c r="GB455" s="473">
        <v>0</v>
      </c>
      <c r="GC455" s="473">
        <v>0</v>
      </c>
      <c r="GD455" s="473">
        <v>0</v>
      </c>
      <c r="GE455" s="473">
        <v>0</v>
      </c>
      <c r="GF455" s="473">
        <v>129780</v>
      </c>
      <c r="GG455" s="473">
        <v>0</v>
      </c>
      <c r="GH455" s="473">
        <v>0</v>
      </c>
      <c r="GI455" s="473">
        <v>0</v>
      </c>
      <c r="GJ455" s="473">
        <v>0</v>
      </c>
      <c r="GK455" s="473">
        <v>0</v>
      </c>
      <c r="GL455" s="473">
        <v>0</v>
      </c>
      <c r="GM455" s="473">
        <v>0</v>
      </c>
      <c r="GN455" s="473">
        <v>0</v>
      </c>
      <c r="GO455" s="473">
        <v>0</v>
      </c>
      <c r="GP455" s="473">
        <v>0</v>
      </c>
      <c r="GQ455" s="473">
        <v>0</v>
      </c>
      <c r="GR455" s="473">
        <v>0</v>
      </c>
      <c r="GS455" s="473">
        <v>0</v>
      </c>
      <c r="GT455" s="473">
        <v>0</v>
      </c>
      <c r="GU455" s="473">
        <v>0</v>
      </c>
      <c r="GV455" s="473">
        <v>0</v>
      </c>
      <c r="GW455" s="473">
        <v>0</v>
      </c>
      <c r="GX455" s="473">
        <v>0</v>
      </c>
      <c r="GY455" s="473">
        <v>0</v>
      </c>
      <c r="GZ455" s="473">
        <v>0</v>
      </c>
      <c r="HA455" s="473">
        <v>0</v>
      </c>
      <c r="HB455" s="473">
        <v>0</v>
      </c>
      <c r="HC455" s="473">
        <v>0</v>
      </c>
      <c r="HD455" s="473">
        <v>0</v>
      </c>
      <c r="HE455" s="473">
        <v>0</v>
      </c>
      <c r="HF455" s="473">
        <v>0</v>
      </c>
      <c r="HG455" s="473">
        <v>0</v>
      </c>
      <c r="HH455" s="473">
        <v>0</v>
      </c>
      <c r="HI455" s="473">
        <v>0</v>
      </c>
      <c r="HJ455" s="473">
        <v>0</v>
      </c>
      <c r="HK455" s="473">
        <v>0</v>
      </c>
      <c r="HL455" s="473">
        <v>0</v>
      </c>
      <c r="HM455" s="473">
        <v>0</v>
      </c>
      <c r="HN455" s="473">
        <v>0</v>
      </c>
      <c r="HO455" s="473">
        <v>0</v>
      </c>
      <c r="HP455" s="473">
        <v>0</v>
      </c>
      <c r="HQ455" s="473">
        <v>0</v>
      </c>
      <c r="HR455" s="473">
        <v>0</v>
      </c>
      <c r="HS455" s="473">
        <v>0</v>
      </c>
      <c r="HT455" s="473">
        <v>0</v>
      </c>
      <c r="HU455" s="473">
        <v>0</v>
      </c>
      <c r="HV455" s="473">
        <v>0</v>
      </c>
      <c r="HW455" s="473">
        <v>0</v>
      </c>
      <c r="HX455" s="473">
        <v>0</v>
      </c>
      <c r="HY455" s="473">
        <v>0</v>
      </c>
      <c r="HZ455" s="473">
        <v>0</v>
      </c>
      <c r="IA455" s="473">
        <v>0</v>
      </c>
      <c r="IB455" s="473">
        <v>0</v>
      </c>
      <c r="IC455" s="473">
        <v>0</v>
      </c>
      <c r="ID455" s="473">
        <v>0</v>
      </c>
      <c r="IE455" s="473">
        <v>0</v>
      </c>
      <c r="IF455" s="473">
        <v>0</v>
      </c>
      <c r="IG455" s="473">
        <v>0</v>
      </c>
      <c r="IH455" s="473">
        <v>0</v>
      </c>
      <c r="II455" s="473">
        <v>0</v>
      </c>
      <c r="IJ455" s="473">
        <v>0</v>
      </c>
      <c r="IK455" s="473">
        <v>0</v>
      </c>
      <c r="IL455" s="473">
        <v>0</v>
      </c>
      <c r="IM455" s="473">
        <v>0</v>
      </c>
      <c r="IN455" s="473">
        <v>0</v>
      </c>
      <c r="IO455" s="473">
        <v>0</v>
      </c>
      <c r="IP455" s="473">
        <v>0</v>
      </c>
      <c r="IQ455" s="473">
        <v>0</v>
      </c>
      <c r="IR455" s="473">
        <v>0</v>
      </c>
      <c r="IS455" s="473">
        <v>0</v>
      </c>
      <c r="IT455" s="473">
        <v>0</v>
      </c>
      <c r="IU455" s="473">
        <v>0</v>
      </c>
      <c r="IV455" s="473">
        <v>0</v>
      </c>
      <c r="IW455" s="473">
        <v>0</v>
      </c>
      <c r="IX455" s="473">
        <v>0</v>
      </c>
      <c r="IY455" s="473">
        <v>0</v>
      </c>
      <c r="IZ455" s="473">
        <v>0</v>
      </c>
      <c r="JA455" s="473">
        <v>0</v>
      </c>
      <c r="JB455" s="473">
        <v>0</v>
      </c>
      <c r="JC455" s="473">
        <v>0</v>
      </c>
      <c r="JD455" s="473">
        <v>0</v>
      </c>
      <c r="JE455" s="473">
        <v>0</v>
      </c>
      <c r="JF455" s="473">
        <v>0</v>
      </c>
      <c r="JG455" s="473">
        <v>0</v>
      </c>
      <c r="JH455" s="473">
        <v>0</v>
      </c>
      <c r="JI455" s="467" t="s">
        <v>1406</v>
      </c>
      <c r="JJ455" s="467" t="s">
        <v>1406</v>
      </c>
      <c r="JK455" s="395"/>
      <c r="JL455" s="395"/>
      <c r="JM455" s="395"/>
      <c r="JN455" s="395"/>
      <c r="JO455" s="395"/>
      <c r="JP455" s="395"/>
      <c r="JQ455" s="395"/>
      <c r="JR455" s="395"/>
      <c r="JS455" s="395"/>
      <c r="JT455" s="395"/>
      <c r="JU455" s="395"/>
      <c r="JV455" s="395"/>
      <c r="JW455" s="395"/>
      <c r="JX455" s="395"/>
      <c r="JY455" s="395"/>
      <c r="JZ455" s="395"/>
      <c r="KA455" s="395"/>
      <c r="KB455" s="395"/>
      <c r="KC455" s="395"/>
      <c r="KD455" s="395"/>
      <c r="KE455" s="395"/>
      <c r="KF455" s="395"/>
      <c r="KG455" s="395"/>
      <c r="KH455" s="395"/>
      <c r="KI455" s="395"/>
      <c r="KJ455" s="395"/>
      <c r="KK455" s="395"/>
      <c r="KL455" s="395"/>
      <c r="KM455" s="395"/>
      <c r="KN455" s="395"/>
      <c r="KO455" s="395"/>
      <c r="KP455" s="395"/>
      <c r="KQ455" s="395"/>
      <c r="KR455" s="395"/>
      <c r="KS455" s="395"/>
      <c r="KT455" s="395"/>
      <c r="KU455" s="395"/>
      <c r="KV455" s="395"/>
      <c r="KW455" s="395"/>
      <c r="KX455" s="395"/>
      <c r="KY455" s="395"/>
      <c r="KZ455" s="395"/>
      <c r="LA455" s="395"/>
      <c r="LB455" s="395"/>
      <c r="LC455" s="395"/>
      <c r="LD455" s="395"/>
      <c r="LE455" s="395"/>
      <c r="LF455" s="395"/>
      <c r="LG455" s="395"/>
      <c r="LH455" s="395"/>
      <c r="LI455" s="395"/>
      <c r="LJ455" s="395"/>
      <c r="LK455" s="395"/>
      <c r="LL455" s="395"/>
      <c r="LM455" s="395"/>
      <c r="LN455" s="395"/>
      <c r="LO455" s="395"/>
      <c r="LP455" s="395"/>
      <c r="LQ455" s="395"/>
      <c r="LR455" s="395"/>
      <c r="LS455" s="395"/>
      <c r="LT455" s="395"/>
      <c r="LU455" s="395"/>
      <c r="LV455" s="395"/>
      <c r="LW455" s="395"/>
      <c r="LX455" s="395"/>
      <c r="LY455" s="395"/>
      <c r="LZ455" s="395"/>
      <c r="MA455" s="395"/>
      <c r="MB455" s="395"/>
      <c r="MC455" s="395"/>
      <c r="MD455" s="395"/>
      <c r="ME455" s="395"/>
      <c r="MF455" s="395"/>
      <c r="MG455" s="395"/>
      <c r="MH455" s="395"/>
      <c r="MI455" s="395"/>
      <c r="MJ455" s="395"/>
      <c r="MK455" s="395"/>
      <c r="ML455" s="395"/>
      <c r="MM455" s="395"/>
      <c r="MN455" s="395"/>
      <c r="MO455" s="395"/>
      <c r="MP455" s="395"/>
      <c r="MQ455" s="395"/>
      <c r="MR455" s="395"/>
      <c r="MS455" s="395"/>
      <c r="MT455" s="395"/>
      <c r="MU455" s="395"/>
      <c r="MV455" s="395"/>
      <c r="MW455" s="395"/>
      <c r="MX455" s="395"/>
      <c r="MY455" s="395"/>
      <c r="MZ455" s="395"/>
      <c r="NA455" s="395"/>
      <c r="NB455" s="395"/>
      <c r="NC455" s="395"/>
      <c r="ND455" s="395"/>
      <c r="NE455" s="395"/>
      <c r="NF455" s="395"/>
      <c r="NG455" s="489"/>
      <c r="NH455" s="475">
        <v>1.5539769846215055</v>
      </c>
      <c r="NI455" s="475">
        <v>2.9948244447625654</v>
      </c>
      <c r="NJ455" s="475">
        <v>1.378942549025274</v>
      </c>
      <c r="NK455" s="475">
        <v>1008.6946413589644</v>
      </c>
      <c r="NL455" s="475">
        <v>2.3349388597182923</v>
      </c>
      <c r="NM455" s="475">
        <v>5.5798E-2</v>
      </c>
      <c r="NN455" s="475">
        <v>0.16042000000000003</v>
      </c>
      <c r="NO455" s="475">
        <v>1.6275000000000001E-2</v>
      </c>
      <c r="NP455" s="475">
        <v>8.6627513864000229E-3</v>
      </c>
      <c r="NQ455" s="475">
        <v>0.13377032828433241</v>
      </c>
      <c r="NR455" s="475">
        <v>0.18964936338530292</v>
      </c>
      <c r="NS455" s="475">
        <v>0</v>
      </c>
      <c r="NT455" s="475">
        <v>1.3809161689777365</v>
      </c>
      <c r="NU455" s="475">
        <v>1.0015790965928369E-2</v>
      </c>
      <c r="NV455" s="475">
        <v>0</v>
      </c>
      <c r="NW455" s="475">
        <v>0.10379502702624835</v>
      </c>
      <c r="NX455" s="475">
        <v>0</v>
      </c>
      <c r="NY455" s="475">
        <v>0</v>
      </c>
      <c r="NZ455" s="475">
        <v>0.27836617830594496</v>
      </c>
      <c r="OA455" s="475">
        <v>2.0340000025518452E-2</v>
      </c>
      <c r="OB455" s="475">
        <v>0.25</v>
      </c>
      <c r="OC455" s="475">
        <v>0.31070912354221841</v>
      </c>
      <c r="OD455" s="475">
        <v>-1.3683274154088565E-15</v>
      </c>
      <c r="OE455" s="475">
        <v>-1.1895954722151611E-14</v>
      </c>
      <c r="OF455" s="475">
        <v>0.1099999964237213</v>
      </c>
      <c r="OG455" s="475">
        <v>7.0075002312660215E-2</v>
      </c>
      <c r="OH455" s="475">
        <v>0.3433525983723742</v>
      </c>
      <c r="OI455" s="475">
        <v>0.11</v>
      </c>
      <c r="OJ455" s="475">
        <v>4.4084669999999999E-2</v>
      </c>
      <c r="OK455" s="475">
        <v>5.6144451750000005E-2</v>
      </c>
      <c r="OL455" s="475">
        <v>0.59222743616506268</v>
      </c>
      <c r="OM455" s="475" t="s">
        <v>1395</v>
      </c>
      <c r="ON455" s="475">
        <v>1</v>
      </c>
      <c r="OO455" s="475">
        <v>444</v>
      </c>
      <c r="OP455" s="490"/>
      <c r="OQ455" s="491" t="s">
        <v>1395</v>
      </c>
      <c r="OR455" s="478" t="s">
        <v>1395</v>
      </c>
      <c r="OS455" s="479">
        <v>473075</v>
      </c>
      <c r="OT455" s="479">
        <v>2048</v>
      </c>
      <c r="OU455" s="479" t="s">
        <v>1395</v>
      </c>
      <c r="OV455" s="479" t="s">
        <v>1395</v>
      </c>
      <c r="OW455" s="479">
        <v>0</v>
      </c>
      <c r="OX455" s="479">
        <v>1</v>
      </c>
      <c r="OY455" s="480">
        <v>1</v>
      </c>
      <c r="OZ455" s="480">
        <v>0.58287687399761434</v>
      </c>
      <c r="PA455" s="481"/>
      <c r="PB455" s="482">
        <v>1.5539769846215055</v>
      </c>
      <c r="PC455" s="483"/>
      <c r="PD455" s="478">
        <v>50.944831327039857</v>
      </c>
      <c r="PE455" s="479">
        <v>-2.6066909833591422E-12</v>
      </c>
      <c r="PF455" s="479">
        <v>68.083873022545646</v>
      </c>
      <c r="PG455" s="480">
        <v>1.5539769846215055</v>
      </c>
      <c r="PH455" s="483"/>
      <c r="PI455" s="478">
        <v>1.5539769846215055</v>
      </c>
      <c r="PJ455" s="479">
        <v>222515</v>
      </c>
      <c r="PK455" s="479">
        <v>370</v>
      </c>
      <c r="PL455" s="479">
        <v>-2.8745126545330901E-3</v>
      </c>
      <c r="PM455" s="484">
        <v>36</v>
      </c>
      <c r="PN455" s="479">
        <v>1188</v>
      </c>
      <c r="PO455" s="485">
        <v>2045</v>
      </c>
      <c r="PP455" s="479">
        <v>33</v>
      </c>
      <c r="PQ455" s="479">
        <v>1</v>
      </c>
      <c r="PR455" s="486" t="s">
        <v>2513</v>
      </c>
      <c r="PS455" s="486" t="s">
        <v>1657</v>
      </c>
      <c r="PT455" s="479">
        <v>1</v>
      </c>
      <c r="PU455" s="487" t="s">
        <v>2512</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row>
    <row r="456" spans="1:457" x14ac:dyDescent="0.35">
      <c r="A456" s="459" t="s">
        <v>2514</v>
      </c>
      <c r="B456" s="460">
        <v>1.5511024719669724</v>
      </c>
      <c r="C456" s="488">
        <f>NPV(About!A$94,'H2 Data'!AE$2:BH$2)/30*AB456+B456</f>
        <v>1.5511024719669724</v>
      </c>
      <c r="D456" s="462" t="s">
        <v>1592</v>
      </c>
      <c r="E456" s="463" t="s">
        <v>2514</v>
      </c>
      <c r="F456" s="463" t="s">
        <v>1391</v>
      </c>
      <c r="G456" s="463" t="s">
        <v>1392</v>
      </c>
      <c r="H456" s="463" t="s">
        <v>2406</v>
      </c>
      <c r="I456" s="463" t="s">
        <v>2465</v>
      </c>
      <c r="J456" s="464">
        <v>2049</v>
      </c>
      <c r="K456" s="465">
        <v>385</v>
      </c>
      <c r="L456" s="466">
        <v>0.22</v>
      </c>
      <c r="M456" s="466">
        <v>2.3300000000000001E-2</v>
      </c>
      <c r="N456" s="466">
        <v>0.25</v>
      </c>
      <c r="O456" s="471">
        <v>0.11</v>
      </c>
      <c r="P456" s="465">
        <v>1</v>
      </c>
      <c r="Q456" s="465">
        <v>2</v>
      </c>
      <c r="R456" s="465">
        <v>30</v>
      </c>
      <c r="S456" s="467" t="s">
        <v>1395</v>
      </c>
      <c r="T456" s="468">
        <v>16332</v>
      </c>
      <c r="U456" s="468">
        <v>160990</v>
      </c>
      <c r="V456" s="468">
        <v>55996</v>
      </c>
      <c r="W456" s="468">
        <v>4666</v>
      </c>
      <c r="X456" s="465">
        <v>0</v>
      </c>
      <c r="Y456" s="469" t="s">
        <v>2466</v>
      </c>
      <c r="Z456" s="470">
        <v>22.15</v>
      </c>
      <c r="AA456" s="469" t="s">
        <v>1397</v>
      </c>
      <c r="AB456" s="465">
        <v>0</v>
      </c>
      <c r="AC456" s="466">
        <v>0</v>
      </c>
      <c r="AD456" s="466">
        <v>0.7</v>
      </c>
      <c r="AE456" s="466">
        <v>0.7</v>
      </c>
      <c r="AF456" s="467" t="s">
        <v>1398</v>
      </c>
      <c r="AG456" s="465">
        <v>440.8467</v>
      </c>
      <c r="AH456" s="465">
        <v>440.8467</v>
      </c>
      <c r="AI456" s="465">
        <v>440.8467</v>
      </c>
      <c r="AJ456" s="465">
        <v>30</v>
      </c>
      <c r="AK456" s="469" t="s">
        <v>1399</v>
      </c>
      <c r="AL456" s="466">
        <v>0.91</v>
      </c>
      <c r="AM456" s="466">
        <v>0.01</v>
      </c>
      <c r="AN456" s="469" t="s">
        <v>1400</v>
      </c>
      <c r="AO456" s="466"/>
      <c r="AP456" s="466"/>
      <c r="AQ456" s="466"/>
      <c r="AR456" s="466"/>
      <c r="AS456" s="466"/>
      <c r="AT456" s="466"/>
      <c r="AU456" s="466"/>
      <c r="AV456" s="466"/>
      <c r="AW456" s="466"/>
      <c r="AX456" s="466"/>
      <c r="AY456" s="466"/>
      <c r="AZ456" s="466"/>
      <c r="BA456" s="466"/>
      <c r="BB456" s="466"/>
      <c r="BC456" s="466"/>
      <c r="BD456" s="466"/>
      <c r="BE456" s="466"/>
      <c r="BF456" s="466"/>
      <c r="BG456" s="466"/>
      <c r="BH456" s="466"/>
      <c r="BI456" s="466"/>
      <c r="BJ456" s="466"/>
      <c r="BK456" s="466"/>
      <c r="BL456" s="466"/>
      <c r="BM456" s="466"/>
      <c r="BN456" s="466"/>
      <c r="BO456" s="466"/>
      <c r="BP456" s="466"/>
      <c r="BQ456" s="466"/>
      <c r="BR456" s="466"/>
      <c r="BS456" s="466"/>
      <c r="BT456" s="466"/>
      <c r="BU456" s="466"/>
      <c r="BV456" s="466"/>
      <c r="BW456" s="466"/>
      <c r="BX456" s="466"/>
      <c r="BY456" s="466"/>
      <c r="BZ456" s="466"/>
      <c r="CA456" s="466"/>
      <c r="CB456" s="466"/>
      <c r="CC456" s="466"/>
      <c r="CD456" s="466"/>
      <c r="CE456" s="466"/>
      <c r="CF456" s="466"/>
      <c r="CG456" s="466"/>
      <c r="CH456" s="466"/>
      <c r="CI456" s="466"/>
      <c r="CJ456" s="466"/>
      <c r="CK456" s="466"/>
      <c r="CL456" s="466"/>
      <c r="CM456" s="466"/>
      <c r="CN456" s="466"/>
      <c r="CO456" s="466"/>
      <c r="CP456" s="466"/>
      <c r="CQ456" s="466"/>
      <c r="CR456" s="466"/>
      <c r="CS456" s="466"/>
      <c r="CT456" s="466"/>
      <c r="CU456" s="466"/>
      <c r="CV456" s="466"/>
      <c r="CW456" s="466"/>
      <c r="CX456" s="466"/>
      <c r="CY456" s="466"/>
      <c r="CZ456" s="466"/>
      <c r="DA456" s="466"/>
      <c r="DB456" s="466"/>
      <c r="DC456" s="466"/>
      <c r="DD456" s="466"/>
      <c r="DE456" s="466"/>
      <c r="DF456" s="466"/>
      <c r="DG456" s="466"/>
      <c r="DH456" s="466"/>
      <c r="DI456" s="466"/>
      <c r="DJ456" s="466"/>
      <c r="DK456" s="466"/>
      <c r="DL456" s="466"/>
      <c r="DM456" s="466"/>
      <c r="DN456" s="466"/>
      <c r="DO456" s="466"/>
      <c r="DP456" s="466"/>
      <c r="DQ456" s="466"/>
      <c r="DR456" s="466"/>
      <c r="DS456" s="466"/>
      <c r="DT456" s="466"/>
      <c r="DU456" s="466"/>
      <c r="DV456" s="466"/>
      <c r="DW456" s="471"/>
      <c r="DX456" s="466"/>
      <c r="DY456" s="466"/>
      <c r="DZ456" s="466"/>
      <c r="EA456" s="466"/>
      <c r="EB456" s="466"/>
      <c r="EC456" s="466"/>
      <c r="ED456" s="466"/>
      <c r="EE456" s="466"/>
      <c r="EF456" s="466"/>
      <c r="EG456" s="466"/>
      <c r="EH456" s="466"/>
      <c r="EI456" s="466"/>
      <c r="EJ456" s="466"/>
      <c r="EK456" s="465"/>
      <c r="EL456" s="465"/>
      <c r="EM456" s="465"/>
      <c r="EN456" s="465"/>
      <c r="EO456" s="466"/>
      <c r="EP456" s="466"/>
      <c r="EQ456" s="466"/>
      <c r="ER456" s="465"/>
      <c r="ES456" s="465"/>
      <c r="ET456" s="465"/>
      <c r="EU456" s="465"/>
      <c r="EV456" s="465"/>
      <c r="EW456" s="467"/>
      <c r="EX456" s="467" t="s">
        <v>1401</v>
      </c>
      <c r="EY456" s="467">
        <v>0</v>
      </c>
      <c r="EZ456" s="467">
        <v>0</v>
      </c>
      <c r="FA456" s="467">
        <v>0</v>
      </c>
      <c r="FB456" s="469" t="s">
        <v>1402</v>
      </c>
      <c r="FC456" s="467">
        <v>100</v>
      </c>
      <c r="FD456" s="469" t="s">
        <v>2408</v>
      </c>
      <c r="FE456" s="467">
        <v>0</v>
      </c>
      <c r="FF456" s="469" t="s">
        <v>1404</v>
      </c>
      <c r="FG456" s="467">
        <v>0</v>
      </c>
      <c r="FH456" s="469" t="s">
        <v>1405</v>
      </c>
      <c r="FI456" s="467">
        <v>0</v>
      </c>
      <c r="FJ456" s="469" t="s">
        <v>1405</v>
      </c>
      <c r="FK456" s="467">
        <v>0</v>
      </c>
      <c r="FL456" s="472">
        <v>1</v>
      </c>
      <c r="FM456" s="473">
        <v>0</v>
      </c>
      <c r="FN456" s="473">
        <v>0</v>
      </c>
      <c r="FO456" s="473">
        <v>0</v>
      </c>
      <c r="FP456" s="473">
        <v>0</v>
      </c>
      <c r="FQ456" s="473">
        <v>0</v>
      </c>
      <c r="FR456" s="473">
        <v>0</v>
      </c>
      <c r="FS456" s="473">
        <v>0</v>
      </c>
      <c r="FT456" s="473">
        <v>0</v>
      </c>
      <c r="FU456" s="473">
        <v>0</v>
      </c>
      <c r="FV456" s="473">
        <v>108307</v>
      </c>
      <c r="FW456" s="473">
        <v>0</v>
      </c>
      <c r="FX456" s="473">
        <v>0</v>
      </c>
      <c r="FY456" s="473">
        <v>0</v>
      </c>
      <c r="FZ456" s="473">
        <v>0</v>
      </c>
      <c r="GA456" s="473">
        <v>0</v>
      </c>
      <c r="GB456" s="473">
        <v>0</v>
      </c>
      <c r="GC456" s="473">
        <v>0</v>
      </c>
      <c r="GD456" s="473">
        <v>0</v>
      </c>
      <c r="GE456" s="473">
        <v>0</v>
      </c>
      <c r="GF456" s="473">
        <v>132415</v>
      </c>
      <c r="GG456" s="473">
        <v>0</v>
      </c>
      <c r="GH456" s="473">
        <v>0</v>
      </c>
      <c r="GI456" s="473">
        <v>0</v>
      </c>
      <c r="GJ456" s="473">
        <v>0</v>
      </c>
      <c r="GK456" s="473">
        <v>0</v>
      </c>
      <c r="GL456" s="473">
        <v>0</v>
      </c>
      <c r="GM456" s="473">
        <v>0</v>
      </c>
      <c r="GN456" s="473">
        <v>0</v>
      </c>
      <c r="GO456" s="473">
        <v>0</v>
      </c>
      <c r="GP456" s="473">
        <v>0</v>
      </c>
      <c r="GQ456" s="473">
        <v>0</v>
      </c>
      <c r="GR456" s="473">
        <v>0</v>
      </c>
      <c r="GS456" s="473">
        <v>0</v>
      </c>
      <c r="GT456" s="473">
        <v>0</v>
      </c>
      <c r="GU456" s="473">
        <v>0</v>
      </c>
      <c r="GV456" s="473">
        <v>0</v>
      </c>
      <c r="GW456" s="473">
        <v>0</v>
      </c>
      <c r="GX456" s="473">
        <v>0</v>
      </c>
      <c r="GY456" s="473">
        <v>0</v>
      </c>
      <c r="GZ456" s="473">
        <v>0</v>
      </c>
      <c r="HA456" s="473">
        <v>0</v>
      </c>
      <c r="HB456" s="473">
        <v>0</v>
      </c>
      <c r="HC456" s="473">
        <v>0</v>
      </c>
      <c r="HD456" s="473">
        <v>0</v>
      </c>
      <c r="HE456" s="473">
        <v>0</v>
      </c>
      <c r="HF456" s="473">
        <v>0</v>
      </c>
      <c r="HG456" s="473">
        <v>0</v>
      </c>
      <c r="HH456" s="473">
        <v>0</v>
      </c>
      <c r="HI456" s="473">
        <v>0</v>
      </c>
      <c r="HJ456" s="473">
        <v>0</v>
      </c>
      <c r="HK456" s="473">
        <v>0</v>
      </c>
      <c r="HL456" s="473">
        <v>0</v>
      </c>
      <c r="HM456" s="473">
        <v>0</v>
      </c>
      <c r="HN456" s="473">
        <v>0</v>
      </c>
      <c r="HO456" s="473">
        <v>0</v>
      </c>
      <c r="HP456" s="473">
        <v>0</v>
      </c>
      <c r="HQ456" s="473">
        <v>0</v>
      </c>
      <c r="HR456" s="473">
        <v>0</v>
      </c>
      <c r="HS456" s="473">
        <v>0</v>
      </c>
      <c r="HT456" s="473">
        <v>0</v>
      </c>
      <c r="HU456" s="473">
        <v>0</v>
      </c>
      <c r="HV456" s="473">
        <v>0</v>
      </c>
      <c r="HW456" s="473">
        <v>0</v>
      </c>
      <c r="HX456" s="473">
        <v>0</v>
      </c>
      <c r="HY456" s="473">
        <v>0</v>
      </c>
      <c r="HZ456" s="473">
        <v>0</v>
      </c>
      <c r="IA456" s="473">
        <v>0</v>
      </c>
      <c r="IB456" s="473">
        <v>0</v>
      </c>
      <c r="IC456" s="473">
        <v>0</v>
      </c>
      <c r="ID456" s="473">
        <v>0</v>
      </c>
      <c r="IE456" s="473">
        <v>0</v>
      </c>
      <c r="IF456" s="473">
        <v>0</v>
      </c>
      <c r="IG456" s="473">
        <v>0</v>
      </c>
      <c r="IH456" s="473">
        <v>0</v>
      </c>
      <c r="II456" s="473">
        <v>0</v>
      </c>
      <c r="IJ456" s="473">
        <v>0</v>
      </c>
      <c r="IK456" s="473">
        <v>0</v>
      </c>
      <c r="IL456" s="473">
        <v>0</v>
      </c>
      <c r="IM456" s="473">
        <v>0</v>
      </c>
      <c r="IN456" s="473">
        <v>0</v>
      </c>
      <c r="IO456" s="473">
        <v>0</v>
      </c>
      <c r="IP456" s="473">
        <v>0</v>
      </c>
      <c r="IQ456" s="473">
        <v>0</v>
      </c>
      <c r="IR456" s="473">
        <v>0</v>
      </c>
      <c r="IS456" s="473">
        <v>0</v>
      </c>
      <c r="IT456" s="473">
        <v>0</v>
      </c>
      <c r="IU456" s="473">
        <v>0</v>
      </c>
      <c r="IV456" s="473">
        <v>0</v>
      </c>
      <c r="IW456" s="473">
        <v>0</v>
      </c>
      <c r="IX456" s="473">
        <v>0</v>
      </c>
      <c r="IY456" s="473">
        <v>0</v>
      </c>
      <c r="IZ456" s="473">
        <v>0</v>
      </c>
      <c r="JA456" s="473">
        <v>0</v>
      </c>
      <c r="JB456" s="473">
        <v>0</v>
      </c>
      <c r="JC456" s="473">
        <v>0</v>
      </c>
      <c r="JD456" s="473">
        <v>0</v>
      </c>
      <c r="JE456" s="473">
        <v>0</v>
      </c>
      <c r="JF456" s="473">
        <v>0</v>
      </c>
      <c r="JG456" s="473">
        <v>0</v>
      </c>
      <c r="JH456" s="473">
        <v>0</v>
      </c>
      <c r="JI456" s="467" t="s">
        <v>1406</v>
      </c>
      <c r="JJ456" s="467" t="s">
        <v>1406</v>
      </c>
      <c r="JK456" s="395"/>
      <c r="JL456" s="395"/>
      <c r="JM456" s="395"/>
      <c r="JN456" s="395"/>
      <c r="JO456" s="395"/>
      <c r="JP456" s="395"/>
      <c r="JQ456" s="395"/>
      <c r="JR456" s="395"/>
      <c r="JS456" s="395"/>
      <c r="JT456" s="395"/>
      <c r="JU456" s="395"/>
      <c r="JV456" s="395"/>
      <c r="JW456" s="395"/>
      <c r="JX456" s="395"/>
      <c r="JY456" s="395"/>
      <c r="JZ456" s="395"/>
      <c r="KA456" s="395"/>
      <c r="KB456" s="395"/>
      <c r="KC456" s="395"/>
      <c r="KD456" s="395"/>
      <c r="KE456" s="395"/>
      <c r="KF456" s="395"/>
      <c r="KG456" s="395"/>
      <c r="KH456" s="395"/>
      <c r="KI456" s="395"/>
      <c r="KJ456" s="395"/>
      <c r="KK456" s="395"/>
      <c r="KL456" s="395"/>
      <c r="KM456" s="395"/>
      <c r="KN456" s="395"/>
      <c r="KO456" s="395"/>
      <c r="KP456" s="395"/>
      <c r="KQ456" s="395"/>
      <c r="KR456" s="395"/>
      <c r="KS456" s="395"/>
      <c r="KT456" s="395"/>
      <c r="KU456" s="395"/>
      <c r="KV456" s="395"/>
      <c r="KW456" s="395"/>
      <c r="KX456" s="395"/>
      <c r="KY456" s="395"/>
      <c r="KZ456" s="395"/>
      <c r="LA456" s="395"/>
      <c r="LB456" s="395"/>
      <c r="LC456" s="395"/>
      <c r="LD456" s="395"/>
      <c r="LE456" s="395"/>
      <c r="LF456" s="395"/>
      <c r="LG456" s="395"/>
      <c r="LH456" s="395"/>
      <c r="LI456" s="395"/>
      <c r="LJ456" s="395"/>
      <c r="LK456" s="395"/>
      <c r="LL456" s="395"/>
      <c r="LM456" s="395"/>
      <c r="LN456" s="395"/>
      <c r="LO456" s="395"/>
      <c r="LP456" s="395"/>
      <c r="LQ456" s="395"/>
      <c r="LR456" s="395"/>
      <c r="LS456" s="395"/>
      <c r="LT456" s="395"/>
      <c r="LU456" s="395"/>
      <c r="LV456" s="395"/>
      <c r="LW456" s="395"/>
      <c r="LX456" s="395"/>
      <c r="LY456" s="395"/>
      <c r="LZ456" s="395"/>
      <c r="MA456" s="395"/>
      <c r="MB456" s="395"/>
      <c r="MC456" s="395"/>
      <c r="MD456" s="395"/>
      <c r="ME456" s="395"/>
      <c r="MF456" s="395"/>
      <c r="MG456" s="395"/>
      <c r="MH456" s="395"/>
      <c r="MI456" s="395"/>
      <c r="MJ456" s="395"/>
      <c r="MK456" s="395"/>
      <c r="ML456" s="395"/>
      <c r="MM456" s="395"/>
      <c r="MN456" s="395"/>
      <c r="MO456" s="395"/>
      <c r="MP456" s="395"/>
      <c r="MQ456" s="395"/>
      <c r="MR456" s="395"/>
      <c r="MS456" s="395"/>
      <c r="MT456" s="395"/>
      <c r="MU456" s="395"/>
      <c r="MV456" s="395"/>
      <c r="MW456" s="395"/>
      <c r="MX456" s="395"/>
      <c r="MY456" s="395"/>
      <c r="MZ456" s="395"/>
      <c r="NA456" s="395"/>
      <c r="NB456" s="395"/>
      <c r="NC456" s="395"/>
      <c r="ND456" s="395"/>
      <c r="NE456" s="395"/>
      <c r="NF456" s="395"/>
      <c r="NG456" s="489"/>
      <c r="NH456" s="475">
        <v>1.5511024719669724</v>
      </c>
      <c r="NI456" s="475">
        <v>2.9892846839747493</v>
      </c>
      <c r="NJ456" s="475">
        <v>1.3779643357054072</v>
      </c>
      <c r="NK456" s="475">
        <v>1011.7924974563489</v>
      </c>
      <c r="NL456" s="475">
        <v>2.3423095659700057</v>
      </c>
      <c r="NM456" s="475">
        <v>5.5995999999999997E-2</v>
      </c>
      <c r="NN456" s="475">
        <v>0.16098999999999999</v>
      </c>
      <c r="NO456" s="475">
        <v>1.6331999999999999E-2</v>
      </c>
      <c r="NP456" s="475">
        <v>8.693521225473344E-3</v>
      </c>
      <c r="NQ456" s="475">
        <v>0.13424501148268497</v>
      </c>
      <c r="NR456" s="475">
        <v>0.19030192045363181</v>
      </c>
      <c r="NS456" s="475">
        <v>0</v>
      </c>
      <c r="NT456" s="475">
        <v>1.383962937553727</v>
      </c>
      <c r="NU456" s="475">
        <v>1.0251039075425735E-2</v>
      </c>
      <c r="NV456" s="475">
        <v>0</v>
      </c>
      <c r="NW456" s="475">
        <v>0.10435298935113406</v>
      </c>
      <c r="NX456" s="475">
        <v>0</v>
      </c>
      <c r="NY456" s="475">
        <v>0</v>
      </c>
      <c r="NZ456" s="475">
        <v>0.27992302560245558</v>
      </c>
      <c r="OA456" s="475">
        <v>2.0339999929803797E-2</v>
      </c>
      <c r="OB456" s="475">
        <v>0.25</v>
      </c>
      <c r="OC456" s="475">
        <v>0.31204438513877597</v>
      </c>
      <c r="OD456" s="475">
        <v>-8.6220847323837838E-16</v>
      </c>
      <c r="OE456" s="475">
        <v>-7.4958616214193769E-15</v>
      </c>
      <c r="OF456" s="475">
        <v>0.1099999964237213</v>
      </c>
      <c r="OG456" s="475">
        <v>7.0127490162849429E-2</v>
      </c>
      <c r="OH456" s="475">
        <v>0.34344266560430936</v>
      </c>
      <c r="OI456" s="475">
        <v>0.11</v>
      </c>
      <c r="OJ456" s="475">
        <v>4.4084669999999999E-2</v>
      </c>
      <c r="OK456" s="475">
        <v>5.6144451750000005E-2</v>
      </c>
      <c r="OL456" s="475">
        <v>0.58042166301231402</v>
      </c>
      <c r="OM456" s="475" t="s">
        <v>1395</v>
      </c>
      <c r="ON456" s="475">
        <v>1</v>
      </c>
      <c r="OO456" s="475">
        <v>445</v>
      </c>
      <c r="OP456" s="490"/>
      <c r="OQ456" s="491" t="s">
        <v>1395</v>
      </c>
      <c r="OR456" s="478" t="s">
        <v>1395</v>
      </c>
      <c r="OS456" s="479">
        <v>478706</v>
      </c>
      <c r="OT456" s="479">
        <v>2049</v>
      </c>
      <c r="OU456" s="479" t="s">
        <v>1395</v>
      </c>
      <c r="OV456" s="479" t="s">
        <v>1395</v>
      </c>
      <c r="OW456" s="479">
        <v>0</v>
      </c>
      <c r="OX456" s="479">
        <v>1</v>
      </c>
      <c r="OY456" s="480">
        <v>1</v>
      </c>
      <c r="OZ456" s="480">
        <v>0.57125749688087124</v>
      </c>
      <c r="PA456" s="481"/>
      <c r="PB456" s="482">
        <v>1.5511024719669724</v>
      </c>
      <c r="PC456" s="483"/>
      <c r="PD456" s="478">
        <v>52.137786304722226</v>
      </c>
      <c r="PE456" s="479">
        <v>-1.6750427801855499E-12</v>
      </c>
      <c r="PF456" s="479">
        <v>69.730168568022791</v>
      </c>
      <c r="PG456" s="480">
        <v>1.5511024719669724</v>
      </c>
      <c r="PH456" s="483"/>
      <c r="PI456" s="478">
        <v>1.5511024719669724</v>
      </c>
      <c r="PJ456" s="479">
        <v>222900</v>
      </c>
      <c r="PK456" s="479">
        <v>385</v>
      </c>
      <c r="PL456" s="479">
        <v>-1.8333316975940317E-3</v>
      </c>
      <c r="PM456" s="484">
        <v>36</v>
      </c>
      <c r="PN456" s="479">
        <v>1152</v>
      </c>
      <c r="PO456" s="485">
        <v>2046</v>
      </c>
      <c r="PP456" s="479">
        <v>33</v>
      </c>
      <c r="PQ456" s="479">
        <v>1</v>
      </c>
      <c r="PR456" s="486" t="s">
        <v>2515</v>
      </c>
      <c r="PS456" s="486" t="s">
        <v>1657</v>
      </c>
      <c r="PT456" s="479">
        <v>1</v>
      </c>
      <c r="PU456" s="487" t="s">
        <v>2514</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row>
    <row r="457" spans="1:457" x14ac:dyDescent="0.35">
      <c r="A457" s="459" t="s">
        <v>2516</v>
      </c>
      <c r="B457" s="460">
        <v>1.5492691402693783</v>
      </c>
      <c r="C457" s="488">
        <f>NPV(About!A$94,'H2 Data'!AE$2:BH$2)/30*AB457+B457</f>
        <v>1.5492691402693783</v>
      </c>
      <c r="D457" s="462" t="s">
        <v>1592</v>
      </c>
      <c r="E457" s="463" t="s">
        <v>2516</v>
      </c>
      <c r="F457" s="463" t="s">
        <v>1391</v>
      </c>
      <c r="G457" s="463" t="s">
        <v>1392</v>
      </c>
      <c r="H457" s="463" t="s">
        <v>2406</v>
      </c>
      <c r="I457" s="463" t="s">
        <v>2465</v>
      </c>
      <c r="J457" s="464">
        <v>2050</v>
      </c>
      <c r="K457" s="465">
        <v>400</v>
      </c>
      <c r="L457" s="466">
        <v>0.22</v>
      </c>
      <c r="M457" s="466">
        <v>2.3300000000000001E-2</v>
      </c>
      <c r="N457" s="466">
        <v>0.25</v>
      </c>
      <c r="O457" s="471">
        <v>0.11</v>
      </c>
      <c r="P457" s="465">
        <v>1</v>
      </c>
      <c r="Q457" s="465">
        <v>2</v>
      </c>
      <c r="R457" s="465">
        <v>30</v>
      </c>
      <c r="S457" s="467" t="s">
        <v>1395</v>
      </c>
      <c r="T457" s="468">
        <v>16420</v>
      </c>
      <c r="U457" s="468">
        <v>161857.00000000003</v>
      </c>
      <c r="V457" s="468">
        <v>56298.000000000007</v>
      </c>
      <c r="W457" s="468">
        <v>4692.0000000000009</v>
      </c>
      <c r="X457" s="465">
        <v>0</v>
      </c>
      <c r="Y457" s="469" t="s">
        <v>2466</v>
      </c>
      <c r="Z457" s="470">
        <v>22.22</v>
      </c>
      <c r="AA457" s="469" t="s">
        <v>1397</v>
      </c>
      <c r="AB457" s="465">
        <v>0</v>
      </c>
      <c r="AC457" s="466">
        <v>0</v>
      </c>
      <c r="AD457" s="466">
        <v>0.7</v>
      </c>
      <c r="AE457" s="466">
        <v>0.7</v>
      </c>
      <c r="AF457" s="467" t="s">
        <v>1398</v>
      </c>
      <c r="AG457" s="465">
        <v>440.8467</v>
      </c>
      <c r="AH457" s="465">
        <v>440.8467</v>
      </c>
      <c r="AI457" s="465">
        <v>440.8467</v>
      </c>
      <c r="AJ457" s="465">
        <v>30</v>
      </c>
      <c r="AK457" s="469" t="s">
        <v>1399</v>
      </c>
      <c r="AL457" s="466">
        <v>0.91</v>
      </c>
      <c r="AM457" s="466">
        <v>0.01</v>
      </c>
      <c r="AN457" s="469" t="s">
        <v>1400</v>
      </c>
      <c r="AO457" s="466"/>
      <c r="AP457" s="466"/>
      <c r="AQ457" s="466"/>
      <c r="AR457" s="466"/>
      <c r="AS457" s="466"/>
      <c r="AT457" s="466"/>
      <c r="AU457" s="466"/>
      <c r="AV457" s="466"/>
      <c r="AW457" s="466"/>
      <c r="AX457" s="466"/>
      <c r="AY457" s="466"/>
      <c r="AZ457" s="466"/>
      <c r="BA457" s="466"/>
      <c r="BB457" s="466"/>
      <c r="BC457" s="466"/>
      <c r="BD457" s="466"/>
      <c r="BE457" s="466"/>
      <c r="BF457" s="466"/>
      <c r="BG457" s="466"/>
      <c r="BH457" s="466"/>
      <c r="BI457" s="466"/>
      <c r="BJ457" s="466"/>
      <c r="BK457" s="466"/>
      <c r="BL457" s="466"/>
      <c r="BM457" s="466"/>
      <c r="BN457" s="466"/>
      <c r="BO457" s="466"/>
      <c r="BP457" s="466"/>
      <c r="BQ457" s="466"/>
      <c r="BR457" s="466"/>
      <c r="BS457" s="466"/>
      <c r="BT457" s="466"/>
      <c r="BU457" s="466"/>
      <c r="BV457" s="466"/>
      <c r="BW457" s="466"/>
      <c r="BX457" s="466"/>
      <c r="BY457" s="466"/>
      <c r="BZ457" s="466"/>
      <c r="CA457" s="466"/>
      <c r="CB457" s="466"/>
      <c r="CC457" s="466"/>
      <c r="CD457" s="466"/>
      <c r="CE457" s="466"/>
      <c r="CF457" s="466"/>
      <c r="CG457" s="466"/>
      <c r="CH457" s="466"/>
      <c r="CI457" s="466"/>
      <c r="CJ457" s="466"/>
      <c r="CK457" s="466"/>
      <c r="CL457" s="466"/>
      <c r="CM457" s="466"/>
      <c r="CN457" s="466"/>
      <c r="CO457" s="466"/>
      <c r="CP457" s="466"/>
      <c r="CQ457" s="466"/>
      <c r="CR457" s="466"/>
      <c r="CS457" s="466"/>
      <c r="CT457" s="466"/>
      <c r="CU457" s="466"/>
      <c r="CV457" s="466"/>
      <c r="CW457" s="466"/>
      <c r="CX457" s="466"/>
      <c r="CY457" s="466"/>
      <c r="CZ457" s="466"/>
      <c r="DA457" s="466"/>
      <c r="DB457" s="466"/>
      <c r="DC457" s="466"/>
      <c r="DD457" s="466"/>
      <c r="DE457" s="466"/>
      <c r="DF457" s="466"/>
      <c r="DG457" s="466"/>
      <c r="DH457" s="466"/>
      <c r="DI457" s="466"/>
      <c r="DJ457" s="466"/>
      <c r="DK457" s="466"/>
      <c r="DL457" s="466"/>
      <c r="DM457" s="466"/>
      <c r="DN457" s="466"/>
      <c r="DO457" s="466"/>
      <c r="DP457" s="466"/>
      <c r="DQ457" s="466"/>
      <c r="DR457" s="466"/>
      <c r="DS457" s="466"/>
      <c r="DT457" s="466"/>
      <c r="DU457" s="466"/>
      <c r="DV457" s="466"/>
      <c r="DW457" s="471"/>
      <c r="DX457" s="466"/>
      <c r="DY457" s="466"/>
      <c r="DZ457" s="466"/>
      <c r="EA457" s="466"/>
      <c r="EB457" s="466"/>
      <c r="EC457" s="466"/>
      <c r="ED457" s="466"/>
      <c r="EE457" s="466"/>
      <c r="EF457" s="466"/>
      <c r="EG457" s="466"/>
      <c r="EH457" s="466"/>
      <c r="EI457" s="466"/>
      <c r="EJ457" s="466"/>
      <c r="EK457" s="465"/>
      <c r="EL457" s="465"/>
      <c r="EM457" s="465"/>
      <c r="EN457" s="465"/>
      <c r="EO457" s="466"/>
      <c r="EP457" s="466"/>
      <c r="EQ457" s="466"/>
      <c r="ER457" s="465"/>
      <c r="ES457" s="465"/>
      <c r="ET457" s="465"/>
      <c r="EU457" s="465"/>
      <c r="EV457" s="465"/>
      <c r="EW457" s="467"/>
      <c r="EX457" s="467" t="s">
        <v>1401</v>
      </c>
      <c r="EY457" s="467">
        <v>0</v>
      </c>
      <c r="EZ457" s="467">
        <v>0</v>
      </c>
      <c r="FA457" s="467">
        <v>0</v>
      </c>
      <c r="FB457" s="469" t="s">
        <v>1402</v>
      </c>
      <c r="FC457" s="467">
        <v>100</v>
      </c>
      <c r="FD457" s="469" t="s">
        <v>2408</v>
      </c>
      <c r="FE457" s="467">
        <v>0</v>
      </c>
      <c r="FF457" s="469" t="s">
        <v>1404</v>
      </c>
      <c r="FG457" s="467">
        <v>0</v>
      </c>
      <c r="FH457" s="469" t="s">
        <v>1405</v>
      </c>
      <c r="FI457" s="467">
        <v>0</v>
      </c>
      <c r="FJ457" s="469" t="s">
        <v>1405</v>
      </c>
      <c r="FK457" s="467">
        <v>0</v>
      </c>
      <c r="FL457" s="472">
        <v>1</v>
      </c>
      <c r="FM457" s="473">
        <v>0</v>
      </c>
      <c r="FN457" s="473">
        <v>0</v>
      </c>
      <c r="FO457" s="473">
        <v>0</v>
      </c>
      <c r="FP457" s="473">
        <v>0</v>
      </c>
      <c r="FQ457" s="473">
        <v>0</v>
      </c>
      <c r="FR457" s="473">
        <v>0</v>
      </c>
      <c r="FS457" s="473">
        <v>0</v>
      </c>
      <c r="FT457" s="473">
        <v>0</v>
      </c>
      <c r="FU457" s="473">
        <v>0</v>
      </c>
      <c r="FV457" s="473">
        <v>110506.00000000001</v>
      </c>
      <c r="FW457" s="473">
        <v>0</v>
      </c>
      <c r="FX457" s="473">
        <v>0</v>
      </c>
      <c r="FY457" s="473">
        <v>0</v>
      </c>
      <c r="FZ457" s="473">
        <v>0</v>
      </c>
      <c r="GA457" s="473">
        <v>0</v>
      </c>
      <c r="GB457" s="473">
        <v>0</v>
      </c>
      <c r="GC457" s="473">
        <v>0</v>
      </c>
      <c r="GD457" s="473">
        <v>0</v>
      </c>
      <c r="GE457" s="473">
        <v>0</v>
      </c>
      <c r="GF457" s="473">
        <v>135103</v>
      </c>
      <c r="GG457" s="473">
        <v>0</v>
      </c>
      <c r="GH457" s="473">
        <v>0</v>
      </c>
      <c r="GI457" s="473">
        <v>0</v>
      </c>
      <c r="GJ457" s="473">
        <v>0</v>
      </c>
      <c r="GK457" s="473">
        <v>0</v>
      </c>
      <c r="GL457" s="473">
        <v>0</v>
      </c>
      <c r="GM457" s="473">
        <v>0</v>
      </c>
      <c r="GN457" s="473">
        <v>0</v>
      </c>
      <c r="GO457" s="473">
        <v>0</v>
      </c>
      <c r="GP457" s="473">
        <v>0</v>
      </c>
      <c r="GQ457" s="473">
        <v>0</v>
      </c>
      <c r="GR457" s="473">
        <v>0</v>
      </c>
      <c r="GS457" s="473">
        <v>0</v>
      </c>
      <c r="GT457" s="473">
        <v>0</v>
      </c>
      <c r="GU457" s="473">
        <v>0</v>
      </c>
      <c r="GV457" s="473">
        <v>0</v>
      </c>
      <c r="GW457" s="473">
        <v>0</v>
      </c>
      <c r="GX457" s="473">
        <v>0</v>
      </c>
      <c r="GY457" s="473">
        <v>0</v>
      </c>
      <c r="GZ457" s="473">
        <v>0</v>
      </c>
      <c r="HA457" s="473">
        <v>0</v>
      </c>
      <c r="HB457" s="473">
        <v>0</v>
      </c>
      <c r="HC457" s="473">
        <v>0</v>
      </c>
      <c r="HD457" s="473">
        <v>0</v>
      </c>
      <c r="HE457" s="473">
        <v>0</v>
      </c>
      <c r="HF457" s="473">
        <v>0</v>
      </c>
      <c r="HG457" s="473">
        <v>0</v>
      </c>
      <c r="HH457" s="473">
        <v>0</v>
      </c>
      <c r="HI457" s="473">
        <v>0</v>
      </c>
      <c r="HJ457" s="473">
        <v>0</v>
      </c>
      <c r="HK457" s="473">
        <v>0</v>
      </c>
      <c r="HL457" s="473">
        <v>0</v>
      </c>
      <c r="HM457" s="473">
        <v>0</v>
      </c>
      <c r="HN457" s="473">
        <v>0</v>
      </c>
      <c r="HO457" s="473">
        <v>0</v>
      </c>
      <c r="HP457" s="473">
        <v>0</v>
      </c>
      <c r="HQ457" s="473">
        <v>0</v>
      </c>
      <c r="HR457" s="473">
        <v>0</v>
      </c>
      <c r="HS457" s="473">
        <v>0</v>
      </c>
      <c r="HT457" s="473">
        <v>0</v>
      </c>
      <c r="HU457" s="473">
        <v>0</v>
      </c>
      <c r="HV457" s="473">
        <v>0</v>
      </c>
      <c r="HW457" s="473">
        <v>0</v>
      </c>
      <c r="HX457" s="473">
        <v>0</v>
      </c>
      <c r="HY457" s="473">
        <v>0</v>
      </c>
      <c r="HZ457" s="473">
        <v>0</v>
      </c>
      <c r="IA457" s="473">
        <v>0</v>
      </c>
      <c r="IB457" s="473">
        <v>0</v>
      </c>
      <c r="IC457" s="473">
        <v>0</v>
      </c>
      <c r="ID457" s="473">
        <v>0</v>
      </c>
      <c r="IE457" s="473">
        <v>0</v>
      </c>
      <c r="IF457" s="473">
        <v>0</v>
      </c>
      <c r="IG457" s="473">
        <v>0</v>
      </c>
      <c r="IH457" s="473">
        <v>0</v>
      </c>
      <c r="II457" s="473">
        <v>0</v>
      </c>
      <c r="IJ457" s="473">
        <v>0</v>
      </c>
      <c r="IK457" s="473">
        <v>0</v>
      </c>
      <c r="IL457" s="473">
        <v>0</v>
      </c>
      <c r="IM457" s="473">
        <v>0</v>
      </c>
      <c r="IN457" s="473">
        <v>0</v>
      </c>
      <c r="IO457" s="473">
        <v>0</v>
      </c>
      <c r="IP457" s="473">
        <v>0</v>
      </c>
      <c r="IQ457" s="473">
        <v>0</v>
      </c>
      <c r="IR457" s="473">
        <v>0</v>
      </c>
      <c r="IS457" s="473">
        <v>0</v>
      </c>
      <c r="IT457" s="473">
        <v>0</v>
      </c>
      <c r="IU457" s="473">
        <v>0</v>
      </c>
      <c r="IV457" s="473">
        <v>0</v>
      </c>
      <c r="IW457" s="473">
        <v>0</v>
      </c>
      <c r="IX457" s="473">
        <v>0</v>
      </c>
      <c r="IY457" s="473">
        <v>0</v>
      </c>
      <c r="IZ457" s="473">
        <v>0</v>
      </c>
      <c r="JA457" s="473">
        <v>0</v>
      </c>
      <c r="JB457" s="473">
        <v>0</v>
      </c>
      <c r="JC457" s="473">
        <v>0</v>
      </c>
      <c r="JD457" s="473">
        <v>0</v>
      </c>
      <c r="JE457" s="473">
        <v>0</v>
      </c>
      <c r="JF457" s="473">
        <v>0</v>
      </c>
      <c r="JG457" s="473">
        <v>0</v>
      </c>
      <c r="JH457" s="473">
        <v>0</v>
      </c>
      <c r="JI457" s="467" t="s">
        <v>1406</v>
      </c>
      <c r="JJ457" s="467" t="s">
        <v>1406</v>
      </c>
      <c r="JK457" s="395"/>
      <c r="JL457" s="395"/>
      <c r="JM457" s="395"/>
      <c r="JN457" s="395"/>
      <c r="JO457" s="395"/>
      <c r="JP457" s="395"/>
      <c r="JQ457" s="395"/>
      <c r="JR457" s="395"/>
      <c r="JS457" s="395"/>
      <c r="JT457" s="395"/>
      <c r="JU457" s="395"/>
      <c r="JV457" s="395"/>
      <c r="JW457" s="395"/>
      <c r="JX457" s="395"/>
      <c r="JY457" s="395"/>
      <c r="JZ457" s="395"/>
      <c r="KA457" s="395"/>
      <c r="KB457" s="395"/>
      <c r="KC457" s="395"/>
      <c r="KD457" s="395"/>
      <c r="KE457" s="395"/>
      <c r="KF457" s="395"/>
      <c r="KG457" s="395"/>
      <c r="KH457" s="395"/>
      <c r="KI457" s="395"/>
      <c r="KJ457" s="395"/>
      <c r="KK457" s="395"/>
      <c r="KL457" s="395"/>
      <c r="KM457" s="395"/>
      <c r="KN457" s="395"/>
      <c r="KO457" s="395"/>
      <c r="KP457" s="395"/>
      <c r="KQ457" s="395"/>
      <c r="KR457" s="395"/>
      <c r="KS457" s="395"/>
      <c r="KT457" s="395"/>
      <c r="KU457" s="395"/>
      <c r="KV457" s="395"/>
      <c r="KW457" s="395"/>
      <c r="KX457" s="395"/>
      <c r="KY457" s="395"/>
      <c r="KZ457" s="395"/>
      <c r="LA457" s="395"/>
      <c r="LB457" s="395"/>
      <c r="LC457" s="395"/>
      <c r="LD457" s="395"/>
      <c r="LE457" s="395"/>
      <c r="LF457" s="395"/>
      <c r="LG457" s="395"/>
      <c r="LH457" s="395"/>
      <c r="LI457" s="395"/>
      <c r="LJ457" s="395"/>
      <c r="LK457" s="395"/>
      <c r="LL457" s="395"/>
      <c r="LM457" s="395"/>
      <c r="LN457" s="395"/>
      <c r="LO457" s="395"/>
      <c r="LP457" s="395"/>
      <c r="LQ457" s="395"/>
      <c r="LR457" s="395"/>
      <c r="LS457" s="395"/>
      <c r="LT457" s="395"/>
      <c r="LU457" s="395"/>
      <c r="LV457" s="395"/>
      <c r="LW457" s="395"/>
      <c r="LX457" s="395"/>
      <c r="LY457" s="395"/>
      <c r="LZ457" s="395"/>
      <c r="MA457" s="395"/>
      <c r="MB457" s="395"/>
      <c r="MC457" s="395"/>
      <c r="MD457" s="395"/>
      <c r="ME457" s="395"/>
      <c r="MF457" s="395"/>
      <c r="MG457" s="395"/>
      <c r="MH457" s="395"/>
      <c r="MI457" s="395"/>
      <c r="MJ457" s="395"/>
      <c r="MK457" s="395"/>
      <c r="ML457" s="395"/>
      <c r="MM457" s="395"/>
      <c r="MN457" s="395"/>
      <c r="MO457" s="395"/>
      <c r="MP457" s="395"/>
      <c r="MQ457" s="395"/>
      <c r="MR457" s="395"/>
      <c r="MS457" s="395"/>
      <c r="MT457" s="395"/>
      <c r="MU457" s="395"/>
      <c r="MV457" s="395"/>
      <c r="MW457" s="395"/>
      <c r="MX457" s="395"/>
      <c r="MY457" s="395"/>
      <c r="MZ457" s="395"/>
      <c r="NA457" s="395"/>
      <c r="NB457" s="395"/>
      <c r="NC457" s="395"/>
      <c r="ND457" s="395"/>
      <c r="NE457" s="395"/>
      <c r="NF457" s="395"/>
      <c r="NG457" s="489"/>
      <c r="NH457" s="475">
        <v>1.5492691402693783</v>
      </c>
      <c r="NI457" s="475">
        <v>2.9857514871271458</v>
      </c>
      <c r="NJ457" s="475">
        <v>1.3769984506065915</v>
      </c>
      <c r="NK457" s="475">
        <v>1014.9965493011396</v>
      </c>
      <c r="NL457" s="475">
        <v>2.3513327611672121</v>
      </c>
      <c r="NM457" s="475">
        <v>5.6298000000000008E-2</v>
      </c>
      <c r="NN457" s="475">
        <v>0.16185700000000003</v>
      </c>
      <c r="NO457" s="475">
        <v>1.6420000000000001E-2</v>
      </c>
      <c r="NP457" s="475">
        <v>8.7403570872919816E-3</v>
      </c>
      <c r="NQ457" s="475">
        <v>0.13496825606490209</v>
      </c>
      <c r="NR457" s="475">
        <v>0.1913623254361988</v>
      </c>
      <c r="NS457" s="475">
        <v>0</v>
      </c>
      <c r="NT457" s="475">
        <v>1.387156143121598</v>
      </c>
      <c r="NU457" s="475">
        <v>1.0492532637107903E-2</v>
      </c>
      <c r="NV457" s="475">
        <v>0</v>
      </c>
      <c r="NW457" s="475">
        <v>0.10502656347685121</v>
      </c>
      <c r="NX457" s="475">
        <v>0</v>
      </c>
      <c r="NY457" s="475">
        <v>0</v>
      </c>
      <c r="NZ457" s="475">
        <v>0.28176522625596973</v>
      </c>
      <c r="OA457" s="475">
        <v>2.034000003829136E-2</v>
      </c>
      <c r="OB457" s="475">
        <v>0.25</v>
      </c>
      <c r="OC457" s="475">
        <v>0.31386496487498339</v>
      </c>
      <c r="OD457" s="475">
        <v>-5.7069591147257546E-16</v>
      </c>
      <c r="OE457" s="475">
        <v>-4.9615118768677561E-15</v>
      </c>
      <c r="OF457" s="475">
        <v>0.1099999964237213</v>
      </c>
      <c r="OG457" s="475">
        <v>7.0159748196601882E-2</v>
      </c>
      <c r="OH457" s="475">
        <v>0.34352951363842998</v>
      </c>
      <c r="OI457" s="475">
        <v>0.11</v>
      </c>
      <c r="OJ457" s="475">
        <v>4.4084669999999999E-2</v>
      </c>
      <c r="OK457" s="475">
        <v>5.6144451750000005E-2</v>
      </c>
      <c r="OL457" s="475">
        <v>0.5688512254206779</v>
      </c>
      <c r="OM457" s="475" t="s">
        <v>1395</v>
      </c>
      <c r="ON457" s="475">
        <v>1</v>
      </c>
      <c r="OO457" s="475">
        <v>446</v>
      </c>
      <c r="OP457" s="490"/>
      <c r="OQ457" s="491" t="s">
        <v>1395</v>
      </c>
      <c r="OR457" s="478" t="s">
        <v>1395</v>
      </c>
      <c r="OS457" s="479">
        <v>484876.00000000006</v>
      </c>
      <c r="OT457" s="479">
        <v>2050</v>
      </c>
      <c r="OU457" s="479" t="s">
        <v>1395</v>
      </c>
      <c r="OV457" s="479" t="s">
        <v>1395</v>
      </c>
      <c r="OW457" s="479">
        <v>0</v>
      </c>
      <c r="OX457" s="479">
        <v>1</v>
      </c>
      <c r="OY457" s="480">
        <v>1</v>
      </c>
      <c r="OZ457" s="480">
        <v>0.55986974606111606</v>
      </c>
      <c r="PA457" s="481"/>
      <c r="PB457" s="482">
        <v>1.5492691402693783</v>
      </c>
      <c r="PC457" s="483"/>
      <c r="PD457" s="478">
        <v>53.375310481222215</v>
      </c>
      <c r="PE457" s="479">
        <v>-1.1289448444381882E-12</v>
      </c>
      <c r="PF457" s="479">
        <v>71.416987954300936</v>
      </c>
      <c r="PG457" s="480">
        <v>1.5492691402693783</v>
      </c>
      <c r="PH457" s="483"/>
      <c r="PI457" s="478">
        <v>1.5492691402693783</v>
      </c>
      <c r="PJ457" s="479">
        <v>223300</v>
      </c>
      <c r="PK457" s="479">
        <v>400</v>
      </c>
      <c r="PL457" s="479">
        <v>8.4266802065608992E-3</v>
      </c>
      <c r="PM457" s="484">
        <v>36</v>
      </c>
      <c r="PN457" s="479">
        <v>1116</v>
      </c>
      <c r="PO457" s="485">
        <v>2047</v>
      </c>
      <c r="PP457" s="479">
        <v>33</v>
      </c>
      <c r="PQ457" s="479">
        <v>1</v>
      </c>
      <c r="PR457" s="486" t="s">
        <v>2517</v>
      </c>
      <c r="PS457" s="486" t="s">
        <v>1657</v>
      </c>
      <c r="PT457" s="479">
        <v>1</v>
      </c>
      <c r="PU457" s="487" t="s">
        <v>2516</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row>
    <row r="458" spans="1:457" x14ac:dyDescent="0.35">
      <c r="A458" s="459" t="s">
        <v>2518</v>
      </c>
      <c r="B458" s="460">
        <v>1.5576958204759392</v>
      </c>
      <c r="C458" s="488">
        <f>NPV(About!A$94,'H2 Data'!AE$2:BH$2)/30*AB458+B458</f>
        <v>1.5576958204759392</v>
      </c>
      <c r="D458" s="462" t="s">
        <v>1592</v>
      </c>
      <c r="E458" s="463" t="s">
        <v>2518</v>
      </c>
      <c r="F458" s="463" t="s">
        <v>1391</v>
      </c>
      <c r="G458" s="463" t="s">
        <v>1392</v>
      </c>
      <c r="H458" s="463" t="s">
        <v>2406</v>
      </c>
      <c r="I458" s="463" t="s">
        <v>2465</v>
      </c>
      <c r="J458" s="464">
        <v>2051</v>
      </c>
      <c r="K458" s="465">
        <v>400</v>
      </c>
      <c r="L458" s="466">
        <v>0.22</v>
      </c>
      <c r="M458" s="466">
        <v>2.3300000000000001E-2</v>
      </c>
      <c r="N458" s="466">
        <v>0.25</v>
      </c>
      <c r="O458" s="471">
        <v>0.11</v>
      </c>
      <c r="P458" s="465">
        <v>1</v>
      </c>
      <c r="Q458" s="465">
        <v>2</v>
      </c>
      <c r="R458" s="465">
        <v>30</v>
      </c>
      <c r="S458" s="467" t="s">
        <v>1395</v>
      </c>
      <c r="T458" s="468">
        <v>16535</v>
      </c>
      <c r="U458" s="468">
        <v>162987.99999999997</v>
      </c>
      <c r="V458" s="468">
        <v>56691.999999999993</v>
      </c>
      <c r="W458" s="468">
        <v>4724</v>
      </c>
      <c r="X458" s="465">
        <v>0</v>
      </c>
      <c r="Y458" s="469" t="s">
        <v>2466</v>
      </c>
      <c r="Z458" s="470">
        <v>22.22</v>
      </c>
      <c r="AA458" s="469" t="s">
        <v>1397</v>
      </c>
      <c r="AB458" s="465">
        <v>0</v>
      </c>
      <c r="AC458" s="466">
        <v>0</v>
      </c>
      <c r="AD458" s="466">
        <v>0.7</v>
      </c>
      <c r="AE458" s="466">
        <v>0.7</v>
      </c>
      <c r="AF458" s="467" t="s">
        <v>1398</v>
      </c>
      <c r="AG458" s="465">
        <v>440.8467</v>
      </c>
      <c r="AH458" s="465">
        <v>440.8467</v>
      </c>
      <c r="AI458" s="465">
        <v>440.8467</v>
      </c>
      <c r="AJ458" s="465">
        <v>30</v>
      </c>
      <c r="AK458" s="469" t="s">
        <v>1399</v>
      </c>
      <c r="AL458" s="466">
        <v>0.91</v>
      </c>
      <c r="AM458" s="466">
        <v>0.01</v>
      </c>
      <c r="AN458" s="469" t="s">
        <v>1400</v>
      </c>
      <c r="AO458" s="466"/>
      <c r="AP458" s="466"/>
      <c r="AQ458" s="466"/>
      <c r="AR458" s="466"/>
      <c r="AS458" s="466"/>
      <c r="AT458" s="466"/>
      <c r="AU458" s="466"/>
      <c r="AV458" s="466"/>
      <c r="AW458" s="466"/>
      <c r="AX458" s="466"/>
      <c r="AY458" s="466"/>
      <c r="AZ458" s="466"/>
      <c r="BA458" s="466"/>
      <c r="BB458" s="466"/>
      <c r="BC458" s="466"/>
      <c r="BD458" s="466"/>
      <c r="BE458" s="466"/>
      <c r="BF458" s="466"/>
      <c r="BG458" s="466"/>
      <c r="BH458" s="466"/>
      <c r="BI458" s="466"/>
      <c r="BJ458" s="466"/>
      <c r="BK458" s="466"/>
      <c r="BL458" s="466"/>
      <c r="BM458" s="466"/>
      <c r="BN458" s="466"/>
      <c r="BO458" s="466"/>
      <c r="BP458" s="466"/>
      <c r="BQ458" s="466"/>
      <c r="BR458" s="466"/>
      <c r="BS458" s="466"/>
      <c r="BT458" s="466"/>
      <c r="BU458" s="466"/>
      <c r="BV458" s="466"/>
      <c r="BW458" s="466"/>
      <c r="BX458" s="466"/>
      <c r="BY458" s="466"/>
      <c r="BZ458" s="466"/>
      <c r="CA458" s="466"/>
      <c r="CB458" s="466"/>
      <c r="CC458" s="466"/>
      <c r="CD458" s="466"/>
      <c r="CE458" s="466"/>
      <c r="CF458" s="466"/>
      <c r="CG458" s="466"/>
      <c r="CH458" s="466"/>
      <c r="CI458" s="466"/>
      <c r="CJ458" s="466"/>
      <c r="CK458" s="466"/>
      <c r="CL458" s="466"/>
      <c r="CM458" s="466"/>
      <c r="CN458" s="466"/>
      <c r="CO458" s="466"/>
      <c r="CP458" s="466"/>
      <c r="CQ458" s="466"/>
      <c r="CR458" s="466"/>
      <c r="CS458" s="466"/>
      <c r="CT458" s="466"/>
      <c r="CU458" s="466"/>
      <c r="CV458" s="466"/>
      <c r="CW458" s="466"/>
      <c r="CX458" s="466"/>
      <c r="CY458" s="466"/>
      <c r="CZ458" s="466"/>
      <c r="DA458" s="466"/>
      <c r="DB458" s="466"/>
      <c r="DC458" s="466"/>
      <c r="DD458" s="466"/>
      <c r="DE458" s="466"/>
      <c r="DF458" s="466"/>
      <c r="DG458" s="466"/>
      <c r="DH458" s="466"/>
      <c r="DI458" s="466"/>
      <c r="DJ458" s="466"/>
      <c r="DK458" s="466"/>
      <c r="DL458" s="466"/>
      <c r="DM458" s="466"/>
      <c r="DN458" s="466"/>
      <c r="DO458" s="466"/>
      <c r="DP458" s="466"/>
      <c r="DQ458" s="466"/>
      <c r="DR458" s="466"/>
      <c r="DS458" s="466"/>
      <c r="DT458" s="466"/>
      <c r="DU458" s="466"/>
      <c r="DV458" s="466"/>
      <c r="DW458" s="471"/>
      <c r="DX458" s="466"/>
      <c r="DY458" s="466"/>
      <c r="DZ458" s="466"/>
      <c r="EA458" s="466"/>
      <c r="EB458" s="466"/>
      <c r="EC458" s="466"/>
      <c r="ED458" s="466"/>
      <c r="EE458" s="466"/>
      <c r="EF458" s="466"/>
      <c r="EG458" s="466"/>
      <c r="EH458" s="466"/>
      <c r="EI458" s="466"/>
      <c r="EJ458" s="466"/>
      <c r="EK458" s="465"/>
      <c r="EL458" s="465"/>
      <c r="EM458" s="465"/>
      <c r="EN458" s="465"/>
      <c r="EO458" s="466"/>
      <c r="EP458" s="466"/>
      <c r="EQ458" s="466"/>
      <c r="ER458" s="465"/>
      <c r="ES458" s="465"/>
      <c r="ET458" s="465"/>
      <c r="EU458" s="465"/>
      <c r="EV458" s="465"/>
      <c r="EW458" s="467"/>
      <c r="EX458" s="467" t="s">
        <v>1401</v>
      </c>
      <c r="EY458" s="467">
        <v>0</v>
      </c>
      <c r="EZ458" s="467">
        <v>0</v>
      </c>
      <c r="FA458" s="467">
        <v>0</v>
      </c>
      <c r="FB458" s="469" t="s">
        <v>1402</v>
      </c>
      <c r="FC458" s="467">
        <v>100</v>
      </c>
      <c r="FD458" s="469" t="s">
        <v>2408</v>
      </c>
      <c r="FE458" s="467">
        <v>0</v>
      </c>
      <c r="FF458" s="469" t="s">
        <v>1404</v>
      </c>
      <c r="FG458" s="467">
        <v>0</v>
      </c>
      <c r="FH458" s="469" t="s">
        <v>1405</v>
      </c>
      <c r="FI458" s="467">
        <v>0</v>
      </c>
      <c r="FJ458" s="469" t="s">
        <v>1405</v>
      </c>
      <c r="FK458" s="467">
        <v>0</v>
      </c>
      <c r="FL458" s="472">
        <v>1</v>
      </c>
      <c r="FM458" s="473">
        <v>0</v>
      </c>
      <c r="FN458" s="473">
        <v>0</v>
      </c>
      <c r="FO458" s="473">
        <v>0</v>
      </c>
      <c r="FP458" s="473">
        <v>0</v>
      </c>
      <c r="FQ458" s="473">
        <v>0</v>
      </c>
      <c r="FR458" s="473">
        <v>0</v>
      </c>
      <c r="FS458" s="473">
        <v>0</v>
      </c>
      <c r="FT458" s="473">
        <v>0</v>
      </c>
      <c r="FU458" s="473">
        <v>0</v>
      </c>
      <c r="FV458" s="473">
        <v>112748.99999999999</v>
      </c>
      <c r="FW458" s="473">
        <v>0</v>
      </c>
      <c r="FX458" s="473">
        <v>0</v>
      </c>
      <c r="FY458" s="473">
        <v>0</v>
      </c>
      <c r="FZ458" s="473">
        <v>0</v>
      </c>
      <c r="GA458" s="473">
        <v>0</v>
      </c>
      <c r="GB458" s="473">
        <v>0</v>
      </c>
      <c r="GC458" s="473">
        <v>0</v>
      </c>
      <c r="GD458" s="473">
        <v>0</v>
      </c>
      <c r="GE458" s="473">
        <v>0</v>
      </c>
      <c r="GF458" s="473">
        <v>137845</v>
      </c>
      <c r="GG458" s="473">
        <v>0</v>
      </c>
      <c r="GH458" s="473">
        <v>0</v>
      </c>
      <c r="GI458" s="473">
        <v>0</v>
      </c>
      <c r="GJ458" s="473">
        <v>0</v>
      </c>
      <c r="GK458" s="473">
        <v>0</v>
      </c>
      <c r="GL458" s="473">
        <v>0</v>
      </c>
      <c r="GM458" s="473">
        <v>0</v>
      </c>
      <c r="GN458" s="473">
        <v>0</v>
      </c>
      <c r="GO458" s="473">
        <v>0</v>
      </c>
      <c r="GP458" s="473">
        <v>0</v>
      </c>
      <c r="GQ458" s="473">
        <v>0</v>
      </c>
      <c r="GR458" s="473">
        <v>0</v>
      </c>
      <c r="GS458" s="473">
        <v>0</v>
      </c>
      <c r="GT458" s="473">
        <v>0</v>
      </c>
      <c r="GU458" s="473">
        <v>0</v>
      </c>
      <c r="GV458" s="473">
        <v>0</v>
      </c>
      <c r="GW458" s="473">
        <v>0</v>
      </c>
      <c r="GX458" s="473">
        <v>0</v>
      </c>
      <c r="GY458" s="473">
        <v>0</v>
      </c>
      <c r="GZ458" s="473">
        <v>0</v>
      </c>
      <c r="HA458" s="473">
        <v>0</v>
      </c>
      <c r="HB458" s="473">
        <v>0</v>
      </c>
      <c r="HC458" s="473">
        <v>0</v>
      </c>
      <c r="HD458" s="473">
        <v>0</v>
      </c>
      <c r="HE458" s="473">
        <v>0</v>
      </c>
      <c r="HF458" s="473">
        <v>0</v>
      </c>
      <c r="HG458" s="473">
        <v>0</v>
      </c>
      <c r="HH458" s="473">
        <v>0</v>
      </c>
      <c r="HI458" s="473">
        <v>0</v>
      </c>
      <c r="HJ458" s="473">
        <v>0</v>
      </c>
      <c r="HK458" s="473">
        <v>0</v>
      </c>
      <c r="HL458" s="473">
        <v>0</v>
      </c>
      <c r="HM458" s="473">
        <v>0</v>
      </c>
      <c r="HN458" s="473">
        <v>0</v>
      </c>
      <c r="HO458" s="473">
        <v>0</v>
      </c>
      <c r="HP458" s="473">
        <v>0</v>
      </c>
      <c r="HQ458" s="473">
        <v>0</v>
      </c>
      <c r="HR458" s="473">
        <v>0</v>
      </c>
      <c r="HS458" s="473">
        <v>0</v>
      </c>
      <c r="HT458" s="473">
        <v>0</v>
      </c>
      <c r="HU458" s="473">
        <v>0</v>
      </c>
      <c r="HV458" s="473">
        <v>0</v>
      </c>
      <c r="HW458" s="473">
        <v>0</v>
      </c>
      <c r="HX458" s="473">
        <v>0</v>
      </c>
      <c r="HY458" s="473">
        <v>0</v>
      </c>
      <c r="HZ458" s="473">
        <v>0</v>
      </c>
      <c r="IA458" s="473">
        <v>0</v>
      </c>
      <c r="IB458" s="473">
        <v>0</v>
      </c>
      <c r="IC458" s="473">
        <v>0</v>
      </c>
      <c r="ID458" s="473">
        <v>0</v>
      </c>
      <c r="IE458" s="473">
        <v>0</v>
      </c>
      <c r="IF458" s="473">
        <v>0</v>
      </c>
      <c r="IG458" s="473">
        <v>0</v>
      </c>
      <c r="IH458" s="473">
        <v>0</v>
      </c>
      <c r="II458" s="473">
        <v>0</v>
      </c>
      <c r="IJ458" s="473">
        <v>0</v>
      </c>
      <c r="IK458" s="473">
        <v>0</v>
      </c>
      <c r="IL458" s="473">
        <v>0</v>
      </c>
      <c r="IM458" s="473">
        <v>0</v>
      </c>
      <c r="IN458" s="473">
        <v>0</v>
      </c>
      <c r="IO458" s="473">
        <v>0</v>
      </c>
      <c r="IP458" s="473">
        <v>0</v>
      </c>
      <c r="IQ458" s="473">
        <v>0</v>
      </c>
      <c r="IR458" s="473">
        <v>0</v>
      </c>
      <c r="IS458" s="473">
        <v>0</v>
      </c>
      <c r="IT458" s="473">
        <v>0</v>
      </c>
      <c r="IU458" s="473">
        <v>0</v>
      </c>
      <c r="IV458" s="473">
        <v>0</v>
      </c>
      <c r="IW458" s="473">
        <v>0</v>
      </c>
      <c r="IX458" s="473">
        <v>0</v>
      </c>
      <c r="IY458" s="473">
        <v>0</v>
      </c>
      <c r="IZ458" s="473">
        <v>0</v>
      </c>
      <c r="JA458" s="473">
        <v>0</v>
      </c>
      <c r="JB458" s="473">
        <v>0</v>
      </c>
      <c r="JC458" s="473">
        <v>0</v>
      </c>
      <c r="JD458" s="473">
        <v>0</v>
      </c>
      <c r="JE458" s="473">
        <v>0</v>
      </c>
      <c r="JF458" s="473">
        <v>0</v>
      </c>
      <c r="JG458" s="473">
        <v>0</v>
      </c>
      <c r="JH458" s="473">
        <v>0</v>
      </c>
      <c r="JI458" s="467" t="s">
        <v>1406</v>
      </c>
      <c r="JJ458" s="467" t="s">
        <v>1406</v>
      </c>
      <c r="JK458" s="395"/>
      <c r="JL458" s="395"/>
      <c r="JM458" s="395"/>
      <c r="JN458" s="395"/>
      <c r="JO458" s="395"/>
      <c r="JP458" s="395"/>
      <c r="JQ458" s="395"/>
      <c r="JR458" s="395"/>
      <c r="JS458" s="395"/>
      <c r="JT458" s="395"/>
      <c r="JU458" s="395"/>
      <c r="JV458" s="395"/>
      <c r="JW458" s="395"/>
      <c r="JX458" s="395"/>
      <c r="JY458" s="395"/>
      <c r="JZ458" s="395"/>
      <c r="KA458" s="395"/>
      <c r="KB458" s="395"/>
      <c r="KC458" s="395"/>
      <c r="KD458" s="395"/>
      <c r="KE458" s="395"/>
      <c r="KF458" s="395"/>
      <c r="KG458" s="395"/>
      <c r="KH458" s="395"/>
      <c r="KI458" s="395"/>
      <c r="KJ458" s="395"/>
      <c r="KK458" s="395"/>
      <c r="KL458" s="395"/>
      <c r="KM458" s="395"/>
      <c r="KN458" s="395"/>
      <c r="KO458" s="395"/>
      <c r="KP458" s="395"/>
      <c r="KQ458" s="395"/>
      <c r="KR458" s="395"/>
      <c r="KS458" s="395"/>
      <c r="KT458" s="395"/>
      <c r="KU458" s="395"/>
      <c r="KV458" s="395"/>
      <c r="KW458" s="395"/>
      <c r="KX458" s="395"/>
      <c r="KY458" s="395"/>
      <c r="KZ458" s="395"/>
      <c r="LA458" s="395"/>
      <c r="LB458" s="395"/>
      <c r="LC458" s="395"/>
      <c r="LD458" s="395"/>
      <c r="LE458" s="395"/>
      <c r="LF458" s="395"/>
      <c r="LG458" s="395"/>
      <c r="LH458" s="395"/>
      <c r="LI458" s="395"/>
      <c r="LJ458" s="395"/>
      <c r="LK458" s="395"/>
      <c r="LL458" s="395"/>
      <c r="LM458" s="395"/>
      <c r="LN458" s="395"/>
      <c r="LO458" s="395"/>
      <c r="LP458" s="395"/>
      <c r="LQ458" s="395"/>
      <c r="LR458" s="395"/>
      <c r="LS458" s="395"/>
      <c r="LT458" s="395"/>
      <c r="LU458" s="395"/>
      <c r="LV458" s="395"/>
      <c r="LW458" s="395"/>
      <c r="LX458" s="395"/>
      <c r="LY458" s="395"/>
      <c r="LZ458" s="395"/>
      <c r="MA458" s="395"/>
      <c r="MB458" s="395"/>
      <c r="MC458" s="395"/>
      <c r="MD458" s="395"/>
      <c r="ME458" s="395"/>
      <c r="MF458" s="395"/>
      <c r="MG458" s="395"/>
      <c r="MH458" s="395"/>
      <c r="MI458" s="395"/>
      <c r="MJ458" s="395"/>
      <c r="MK458" s="395"/>
      <c r="ML458" s="395"/>
      <c r="MM458" s="395"/>
      <c r="MN458" s="395"/>
      <c r="MO458" s="395"/>
      <c r="MP458" s="395"/>
      <c r="MQ458" s="395"/>
      <c r="MR458" s="395"/>
      <c r="MS458" s="395"/>
      <c r="MT458" s="395"/>
      <c r="MU458" s="395"/>
      <c r="MV458" s="395"/>
      <c r="MW458" s="395"/>
      <c r="MX458" s="395"/>
      <c r="MY458" s="395"/>
      <c r="MZ458" s="395"/>
      <c r="NA458" s="395"/>
      <c r="NB458" s="395"/>
      <c r="NC458" s="395"/>
      <c r="ND458" s="395"/>
      <c r="NE458" s="395"/>
      <c r="NF458" s="395"/>
      <c r="NG458" s="489"/>
      <c r="NH458" s="475">
        <v>1.5576958204759392</v>
      </c>
      <c r="NI458" s="475">
        <v>3.0019913852212303</v>
      </c>
      <c r="NJ458" s="475">
        <v>1.3861791875502731</v>
      </c>
      <c r="NK458" s="475">
        <v>1015.0828986492396</v>
      </c>
      <c r="NL458" s="475">
        <v>2.36798037963458</v>
      </c>
      <c r="NM458" s="475">
        <v>5.6691999999999992E-2</v>
      </c>
      <c r="NN458" s="475">
        <v>0.16298799999999997</v>
      </c>
      <c r="NO458" s="475">
        <v>1.6535000000000001E-2</v>
      </c>
      <c r="NP458" s="475">
        <v>8.8014560515977235E-3</v>
      </c>
      <c r="NQ458" s="475">
        <v>0.13591186872586955</v>
      </c>
      <c r="NR458" s="475">
        <v>0.19266743933572139</v>
      </c>
      <c r="NS458" s="475">
        <v>0</v>
      </c>
      <c r="NT458" s="475">
        <v>1.3963797785859</v>
      </c>
      <c r="NU458" s="475">
        <v>1.0707009159879054E-2</v>
      </c>
      <c r="NV458" s="475">
        <v>0</v>
      </c>
      <c r="NW458" s="475">
        <v>0.10590457095680253</v>
      </c>
      <c r="NX458" s="475">
        <v>0</v>
      </c>
      <c r="NY458" s="475">
        <v>0</v>
      </c>
      <c r="NZ458" s="475">
        <v>0.28416630076721222</v>
      </c>
      <c r="OA458" s="475">
        <v>2.033999999787121E-2</v>
      </c>
      <c r="OB458" s="475">
        <v>0.25</v>
      </c>
      <c r="OC458" s="475">
        <v>0.31627537680039547</v>
      </c>
      <c r="OD458" s="475">
        <v>-1.3058538133495452E-15</v>
      </c>
      <c r="OE458" s="475">
        <v>-1.135282218453069E-14</v>
      </c>
      <c r="OF458" s="475">
        <v>0.1099999964237213</v>
      </c>
      <c r="OG458" s="475">
        <v>7.0192220807075503E-2</v>
      </c>
      <c r="OH458" s="475">
        <v>0.34359475322231559</v>
      </c>
      <c r="OI458" s="475">
        <v>0.11</v>
      </c>
      <c r="OJ458" s="475">
        <v>4.4084669999999999E-2</v>
      </c>
      <c r="OK458" s="475">
        <v>5.6144451750000005E-2</v>
      </c>
      <c r="OL458" s="475">
        <v>0.55751144393940855</v>
      </c>
      <c r="OM458" s="475" t="s">
        <v>1395</v>
      </c>
      <c r="ON458" s="475">
        <v>1</v>
      </c>
      <c r="OO458" s="475">
        <v>447</v>
      </c>
      <c r="OP458" s="490"/>
      <c r="OQ458" s="491" t="s">
        <v>1395</v>
      </c>
      <c r="OR458" s="478" t="s">
        <v>1395</v>
      </c>
      <c r="OS458" s="479">
        <v>491532.99999999994</v>
      </c>
      <c r="OT458" s="479">
        <v>2051</v>
      </c>
      <c r="OU458" s="479" t="s">
        <v>1395</v>
      </c>
      <c r="OV458" s="479" t="s">
        <v>1395</v>
      </c>
      <c r="OW458" s="479">
        <v>0</v>
      </c>
      <c r="OX458" s="479">
        <v>1</v>
      </c>
      <c r="OY458" s="480">
        <v>1</v>
      </c>
      <c r="OZ458" s="480">
        <v>0.54870900490375907</v>
      </c>
      <c r="PA458" s="481"/>
      <c r="PB458" s="482">
        <v>1.5576958204759392</v>
      </c>
      <c r="PC458" s="483"/>
      <c r="PD458" s="478">
        <v>52.677026292058954</v>
      </c>
      <c r="PE458" s="479">
        <v>-2.5317313155540224E-12</v>
      </c>
      <c r="PF458" s="479">
        <v>70.530856800987593</v>
      </c>
      <c r="PG458" s="480">
        <v>1.5576958204759392</v>
      </c>
      <c r="PH458" s="483"/>
      <c r="PI458" s="478">
        <v>1.5576958204759392</v>
      </c>
      <c r="PJ458" s="479">
        <v>223700</v>
      </c>
      <c r="PK458" s="479">
        <v>400</v>
      </c>
      <c r="PL458" s="479">
        <v>2.3490003389595726E-2</v>
      </c>
      <c r="PM458" s="484">
        <v>36</v>
      </c>
      <c r="PN458" s="479">
        <v>1080</v>
      </c>
      <c r="PO458" s="485">
        <v>2048</v>
      </c>
      <c r="PP458" s="479">
        <v>33</v>
      </c>
      <c r="PQ458" s="479">
        <v>1</v>
      </c>
      <c r="PR458" s="486" t="s">
        <v>2519</v>
      </c>
      <c r="PS458" s="486" t="s">
        <v>1657</v>
      </c>
      <c r="PT458" s="479">
        <v>1</v>
      </c>
      <c r="PU458" s="487" t="s">
        <v>2518</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row>
    <row r="459" spans="1:457" x14ac:dyDescent="0.35">
      <c r="A459" s="459" t="s">
        <v>2520</v>
      </c>
      <c r="B459" s="460">
        <v>1.581185823865535</v>
      </c>
      <c r="C459" s="488">
        <f>NPV(About!A$94,'H2 Data'!AE$2:BH$2)/30*AB459+B459</f>
        <v>1.581185823865535</v>
      </c>
      <c r="D459" s="462" t="s">
        <v>1592</v>
      </c>
      <c r="E459" s="463" t="s">
        <v>2520</v>
      </c>
      <c r="F459" s="463" t="s">
        <v>1391</v>
      </c>
      <c r="G459" s="463" t="s">
        <v>1392</v>
      </c>
      <c r="H459" s="463" t="s">
        <v>2406</v>
      </c>
      <c r="I459" s="463" t="s">
        <v>2465</v>
      </c>
      <c r="J459" s="464">
        <v>2052</v>
      </c>
      <c r="K459" s="465">
        <v>400</v>
      </c>
      <c r="L459" s="466">
        <v>0.22</v>
      </c>
      <c r="M459" s="466">
        <v>2.3300000000000001E-2</v>
      </c>
      <c r="N459" s="466">
        <v>0.25</v>
      </c>
      <c r="O459" s="471">
        <v>0.11</v>
      </c>
      <c r="P459" s="465">
        <v>1</v>
      </c>
      <c r="Q459" s="465">
        <v>2</v>
      </c>
      <c r="R459" s="465">
        <v>30</v>
      </c>
      <c r="S459" s="467" t="s">
        <v>1395</v>
      </c>
      <c r="T459" s="468">
        <v>16674</v>
      </c>
      <c r="U459" s="468">
        <v>164355</v>
      </c>
      <c r="V459" s="468">
        <v>57166.999999999993</v>
      </c>
      <c r="W459" s="468">
        <v>4763.9999999999991</v>
      </c>
      <c r="X459" s="465">
        <v>0</v>
      </c>
      <c r="Y459" s="469" t="s">
        <v>2466</v>
      </c>
      <c r="Z459" s="470">
        <v>22.22</v>
      </c>
      <c r="AA459" s="469" t="s">
        <v>1397</v>
      </c>
      <c r="AB459" s="465">
        <v>0</v>
      </c>
      <c r="AC459" s="466">
        <v>0</v>
      </c>
      <c r="AD459" s="466">
        <v>0.7</v>
      </c>
      <c r="AE459" s="466">
        <v>0.7</v>
      </c>
      <c r="AF459" s="467" t="s">
        <v>1398</v>
      </c>
      <c r="AG459" s="465">
        <v>440.8467</v>
      </c>
      <c r="AH459" s="465">
        <v>440.8467</v>
      </c>
      <c r="AI459" s="465">
        <v>440.8467</v>
      </c>
      <c r="AJ459" s="465">
        <v>30</v>
      </c>
      <c r="AK459" s="469" t="s">
        <v>1399</v>
      </c>
      <c r="AL459" s="466">
        <v>0.91</v>
      </c>
      <c r="AM459" s="466">
        <v>0.01</v>
      </c>
      <c r="AN459" s="469" t="s">
        <v>1400</v>
      </c>
      <c r="AO459" s="466"/>
      <c r="AP459" s="466"/>
      <c r="AQ459" s="466"/>
      <c r="AR459" s="466"/>
      <c r="AS459" s="466"/>
      <c r="AT459" s="466"/>
      <c r="AU459" s="466"/>
      <c r="AV459" s="466"/>
      <c r="AW459" s="466"/>
      <c r="AX459" s="466"/>
      <c r="AY459" s="466"/>
      <c r="AZ459" s="466"/>
      <c r="BA459" s="466"/>
      <c r="BB459" s="466"/>
      <c r="BC459" s="466"/>
      <c r="BD459" s="466"/>
      <c r="BE459" s="466"/>
      <c r="BF459" s="466"/>
      <c r="BG459" s="466"/>
      <c r="BH459" s="466"/>
      <c r="BI459" s="466"/>
      <c r="BJ459" s="466"/>
      <c r="BK459" s="466"/>
      <c r="BL459" s="466"/>
      <c r="BM459" s="466"/>
      <c r="BN459" s="466"/>
      <c r="BO459" s="466"/>
      <c r="BP459" s="466"/>
      <c r="BQ459" s="466"/>
      <c r="BR459" s="466"/>
      <c r="BS459" s="466"/>
      <c r="BT459" s="466"/>
      <c r="BU459" s="466"/>
      <c r="BV459" s="466"/>
      <c r="BW459" s="466"/>
      <c r="BX459" s="466"/>
      <c r="BY459" s="466"/>
      <c r="BZ459" s="466"/>
      <c r="CA459" s="466"/>
      <c r="CB459" s="466"/>
      <c r="CC459" s="466"/>
      <c r="CD459" s="466"/>
      <c r="CE459" s="466"/>
      <c r="CF459" s="466"/>
      <c r="CG459" s="466"/>
      <c r="CH459" s="466"/>
      <c r="CI459" s="466"/>
      <c r="CJ459" s="466"/>
      <c r="CK459" s="466"/>
      <c r="CL459" s="466"/>
      <c r="CM459" s="466"/>
      <c r="CN459" s="466"/>
      <c r="CO459" s="466"/>
      <c r="CP459" s="466"/>
      <c r="CQ459" s="466"/>
      <c r="CR459" s="466"/>
      <c r="CS459" s="466"/>
      <c r="CT459" s="466"/>
      <c r="CU459" s="466"/>
      <c r="CV459" s="466"/>
      <c r="CW459" s="466"/>
      <c r="CX459" s="466"/>
      <c r="CY459" s="466"/>
      <c r="CZ459" s="466"/>
      <c r="DA459" s="466"/>
      <c r="DB459" s="466"/>
      <c r="DC459" s="466"/>
      <c r="DD459" s="466"/>
      <c r="DE459" s="466"/>
      <c r="DF459" s="466"/>
      <c r="DG459" s="466"/>
      <c r="DH459" s="466"/>
      <c r="DI459" s="466"/>
      <c r="DJ459" s="466"/>
      <c r="DK459" s="466"/>
      <c r="DL459" s="466"/>
      <c r="DM459" s="466"/>
      <c r="DN459" s="466"/>
      <c r="DO459" s="466"/>
      <c r="DP459" s="466"/>
      <c r="DQ459" s="466"/>
      <c r="DR459" s="466"/>
      <c r="DS459" s="466"/>
      <c r="DT459" s="466"/>
      <c r="DU459" s="466"/>
      <c r="DV459" s="466"/>
      <c r="DW459" s="471"/>
      <c r="DX459" s="466"/>
      <c r="DY459" s="466"/>
      <c r="DZ459" s="466"/>
      <c r="EA459" s="466"/>
      <c r="EB459" s="466"/>
      <c r="EC459" s="466"/>
      <c r="ED459" s="466"/>
      <c r="EE459" s="466"/>
      <c r="EF459" s="466"/>
      <c r="EG459" s="466"/>
      <c r="EH459" s="466"/>
      <c r="EI459" s="466"/>
      <c r="EJ459" s="466"/>
      <c r="EK459" s="465"/>
      <c r="EL459" s="465"/>
      <c r="EM459" s="465"/>
      <c r="EN459" s="465"/>
      <c r="EO459" s="466"/>
      <c r="EP459" s="466"/>
      <c r="EQ459" s="466"/>
      <c r="ER459" s="465"/>
      <c r="ES459" s="465"/>
      <c r="ET459" s="465"/>
      <c r="EU459" s="465"/>
      <c r="EV459" s="465"/>
      <c r="EW459" s="467"/>
      <c r="EX459" s="467" t="s">
        <v>1401</v>
      </c>
      <c r="EY459" s="467">
        <v>0</v>
      </c>
      <c r="EZ459" s="467">
        <v>0</v>
      </c>
      <c r="FA459" s="467">
        <v>0</v>
      </c>
      <c r="FB459" s="469" t="s">
        <v>1402</v>
      </c>
      <c r="FC459" s="467">
        <v>100</v>
      </c>
      <c r="FD459" s="469" t="s">
        <v>2408</v>
      </c>
      <c r="FE459" s="467">
        <v>0</v>
      </c>
      <c r="FF459" s="469" t="s">
        <v>1404</v>
      </c>
      <c r="FG459" s="467">
        <v>0</v>
      </c>
      <c r="FH459" s="469" t="s">
        <v>1405</v>
      </c>
      <c r="FI459" s="467">
        <v>0</v>
      </c>
      <c r="FJ459" s="469" t="s">
        <v>1405</v>
      </c>
      <c r="FK459" s="467">
        <v>0</v>
      </c>
      <c r="FL459" s="472">
        <v>1</v>
      </c>
      <c r="FM459" s="473">
        <v>0</v>
      </c>
      <c r="FN459" s="473">
        <v>0</v>
      </c>
      <c r="FO459" s="473">
        <v>0</v>
      </c>
      <c r="FP459" s="473">
        <v>0</v>
      </c>
      <c r="FQ459" s="473">
        <v>0</v>
      </c>
      <c r="FR459" s="473">
        <v>0</v>
      </c>
      <c r="FS459" s="473">
        <v>0</v>
      </c>
      <c r="FT459" s="473">
        <v>0</v>
      </c>
      <c r="FU459" s="473">
        <v>0</v>
      </c>
      <c r="FV459" s="473">
        <v>115037.99999999999</v>
      </c>
      <c r="FW459" s="473">
        <v>0</v>
      </c>
      <c r="FX459" s="473">
        <v>0</v>
      </c>
      <c r="FY459" s="473">
        <v>0</v>
      </c>
      <c r="FZ459" s="473">
        <v>0</v>
      </c>
      <c r="GA459" s="473">
        <v>0</v>
      </c>
      <c r="GB459" s="473">
        <v>0</v>
      </c>
      <c r="GC459" s="473">
        <v>0</v>
      </c>
      <c r="GD459" s="473">
        <v>0</v>
      </c>
      <c r="GE459" s="473">
        <v>0</v>
      </c>
      <c r="GF459" s="473">
        <v>140644</v>
      </c>
      <c r="GG459" s="473">
        <v>0</v>
      </c>
      <c r="GH459" s="473">
        <v>0</v>
      </c>
      <c r="GI459" s="473">
        <v>0</v>
      </c>
      <c r="GJ459" s="473">
        <v>0</v>
      </c>
      <c r="GK459" s="473">
        <v>0</v>
      </c>
      <c r="GL459" s="473">
        <v>0</v>
      </c>
      <c r="GM459" s="473">
        <v>0</v>
      </c>
      <c r="GN459" s="473">
        <v>0</v>
      </c>
      <c r="GO459" s="473">
        <v>0</v>
      </c>
      <c r="GP459" s="473">
        <v>0</v>
      </c>
      <c r="GQ459" s="473">
        <v>0</v>
      </c>
      <c r="GR459" s="473">
        <v>0</v>
      </c>
      <c r="GS459" s="473">
        <v>0</v>
      </c>
      <c r="GT459" s="473">
        <v>0</v>
      </c>
      <c r="GU459" s="473">
        <v>0</v>
      </c>
      <c r="GV459" s="473">
        <v>0</v>
      </c>
      <c r="GW459" s="473">
        <v>0</v>
      </c>
      <c r="GX459" s="473">
        <v>0</v>
      </c>
      <c r="GY459" s="473">
        <v>0</v>
      </c>
      <c r="GZ459" s="473">
        <v>0</v>
      </c>
      <c r="HA459" s="473">
        <v>0</v>
      </c>
      <c r="HB459" s="473">
        <v>0</v>
      </c>
      <c r="HC459" s="473">
        <v>0</v>
      </c>
      <c r="HD459" s="473">
        <v>0</v>
      </c>
      <c r="HE459" s="473">
        <v>0</v>
      </c>
      <c r="HF459" s="473">
        <v>0</v>
      </c>
      <c r="HG459" s="473">
        <v>0</v>
      </c>
      <c r="HH459" s="473">
        <v>0</v>
      </c>
      <c r="HI459" s="473">
        <v>0</v>
      </c>
      <c r="HJ459" s="473">
        <v>0</v>
      </c>
      <c r="HK459" s="473">
        <v>0</v>
      </c>
      <c r="HL459" s="473">
        <v>0</v>
      </c>
      <c r="HM459" s="473">
        <v>0</v>
      </c>
      <c r="HN459" s="473">
        <v>0</v>
      </c>
      <c r="HO459" s="473">
        <v>0</v>
      </c>
      <c r="HP459" s="473">
        <v>0</v>
      </c>
      <c r="HQ459" s="473">
        <v>0</v>
      </c>
      <c r="HR459" s="473">
        <v>0</v>
      </c>
      <c r="HS459" s="473">
        <v>0</v>
      </c>
      <c r="HT459" s="473">
        <v>0</v>
      </c>
      <c r="HU459" s="473">
        <v>0</v>
      </c>
      <c r="HV459" s="473">
        <v>0</v>
      </c>
      <c r="HW459" s="473">
        <v>0</v>
      </c>
      <c r="HX459" s="473">
        <v>0</v>
      </c>
      <c r="HY459" s="473">
        <v>0</v>
      </c>
      <c r="HZ459" s="473">
        <v>0</v>
      </c>
      <c r="IA459" s="473">
        <v>0</v>
      </c>
      <c r="IB459" s="473">
        <v>0</v>
      </c>
      <c r="IC459" s="473">
        <v>0</v>
      </c>
      <c r="ID459" s="473">
        <v>0</v>
      </c>
      <c r="IE459" s="473">
        <v>0</v>
      </c>
      <c r="IF459" s="473">
        <v>0</v>
      </c>
      <c r="IG459" s="473">
        <v>0</v>
      </c>
      <c r="IH459" s="473">
        <v>0</v>
      </c>
      <c r="II459" s="473">
        <v>0</v>
      </c>
      <c r="IJ459" s="473">
        <v>0</v>
      </c>
      <c r="IK459" s="473">
        <v>0</v>
      </c>
      <c r="IL459" s="473">
        <v>0</v>
      </c>
      <c r="IM459" s="473">
        <v>0</v>
      </c>
      <c r="IN459" s="473">
        <v>0</v>
      </c>
      <c r="IO459" s="473">
        <v>0</v>
      </c>
      <c r="IP459" s="473">
        <v>0</v>
      </c>
      <c r="IQ459" s="473">
        <v>0</v>
      </c>
      <c r="IR459" s="473">
        <v>0</v>
      </c>
      <c r="IS459" s="473">
        <v>0</v>
      </c>
      <c r="IT459" s="473">
        <v>0</v>
      </c>
      <c r="IU459" s="473">
        <v>0</v>
      </c>
      <c r="IV459" s="473">
        <v>0</v>
      </c>
      <c r="IW459" s="473">
        <v>0</v>
      </c>
      <c r="IX459" s="473">
        <v>0</v>
      </c>
      <c r="IY459" s="473">
        <v>0</v>
      </c>
      <c r="IZ459" s="473">
        <v>0</v>
      </c>
      <c r="JA459" s="473">
        <v>0</v>
      </c>
      <c r="JB459" s="473">
        <v>0</v>
      </c>
      <c r="JC459" s="473">
        <v>0</v>
      </c>
      <c r="JD459" s="473">
        <v>0</v>
      </c>
      <c r="JE459" s="473">
        <v>0</v>
      </c>
      <c r="JF459" s="473">
        <v>0</v>
      </c>
      <c r="JG459" s="473">
        <v>0</v>
      </c>
      <c r="JH459" s="473">
        <v>0</v>
      </c>
      <c r="JI459" s="467" t="s">
        <v>1406</v>
      </c>
      <c r="JJ459" s="467" t="s">
        <v>1406</v>
      </c>
      <c r="JK459" s="395"/>
      <c r="JL459" s="395"/>
      <c r="JM459" s="395"/>
      <c r="JN459" s="395"/>
      <c r="JO459" s="395"/>
      <c r="JP459" s="395"/>
      <c r="JQ459" s="395"/>
      <c r="JR459" s="395"/>
      <c r="JS459" s="395"/>
      <c r="JT459" s="395"/>
      <c r="JU459" s="395"/>
      <c r="JV459" s="395"/>
      <c r="JW459" s="395"/>
      <c r="JX459" s="395"/>
      <c r="JY459" s="395"/>
      <c r="JZ459" s="395"/>
      <c r="KA459" s="395"/>
      <c r="KB459" s="395"/>
      <c r="KC459" s="395"/>
      <c r="KD459" s="395"/>
      <c r="KE459" s="395"/>
      <c r="KF459" s="395"/>
      <c r="KG459" s="395"/>
      <c r="KH459" s="395"/>
      <c r="KI459" s="395"/>
      <c r="KJ459" s="395"/>
      <c r="KK459" s="395"/>
      <c r="KL459" s="395"/>
      <c r="KM459" s="395"/>
      <c r="KN459" s="395"/>
      <c r="KO459" s="395"/>
      <c r="KP459" s="395"/>
      <c r="KQ459" s="395"/>
      <c r="KR459" s="395"/>
      <c r="KS459" s="395"/>
      <c r="KT459" s="395"/>
      <c r="KU459" s="395"/>
      <c r="KV459" s="395"/>
      <c r="KW459" s="395"/>
      <c r="KX459" s="395"/>
      <c r="KY459" s="395"/>
      <c r="KZ459" s="395"/>
      <c r="LA459" s="395"/>
      <c r="LB459" s="395"/>
      <c r="LC459" s="395"/>
      <c r="LD459" s="395"/>
      <c r="LE459" s="395"/>
      <c r="LF459" s="395"/>
      <c r="LG459" s="395"/>
      <c r="LH459" s="395"/>
      <c r="LI459" s="395"/>
      <c r="LJ459" s="395"/>
      <c r="LK459" s="395"/>
      <c r="LL459" s="395"/>
      <c r="LM459" s="395"/>
      <c r="LN459" s="395"/>
      <c r="LO459" s="395"/>
      <c r="LP459" s="395"/>
      <c r="LQ459" s="395"/>
      <c r="LR459" s="395"/>
      <c r="LS459" s="395"/>
      <c r="LT459" s="395"/>
      <c r="LU459" s="395"/>
      <c r="LV459" s="395"/>
      <c r="LW459" s="395"/>
      <c r="LX459" s="395"/>
      <c r="LY459" s="395"/>
      <c r="LZ459" s="395"/>
      <c r="MA459" s="395"/>
      <c r="MB459" s="395"/>
      <c r="MC459" s="395"/>
      <c r="MD459" s="395"/>
      <c r="ME459" s="395"/>
      <c r="MF459" s="395"/>
      <c r="MG459" s="395"/>
      <c r="MH459" s="395"/>
      <c r="MI459" s="395"/>
      <c r="MJ459" s="395"/>
      <c r="MK459" s="395"/>
      <c r="ML459" s="395"/>
      <c r="MM459" s="395"/>
      <c r="MN459" s="395"/>
      <c r="MO459" s="395"/>
      <c r="MP459" s="395"/>
      <c r="MQ459" s="395"/>
      <c r="MR459" s="395"/>
      <c r="MS459" s="395"/>
      <c r="MT459" s="395"/>
      <c r="MU459" s="395"/>
      <c r="MV459" s="395"/>
      <c r="MW459" s="395"/>
      <c r="MX459" s="395"/>
      <c r="MY459" s="395"/>
      <c r="MZ459" s="395"/>
      <c r="NA459" s="395"/>
      <c r="NB459" s="395"/>
      <c r="NC459" s="395"/>
      <c r="ND459" s="395"/>
      <c r="NE459" s="395"/>
      <c r="NF459" s="395"/>
      <c r="NG459" s="489"/>
      <c r="NH459" s="475">
        <v>1.581185823865535</v>
      </c>
      <c r="NI459" s="475">
        <v>3.0472613197536589</v>
      </c>
      <c r="NJ459" s="475">
        <v>1.4142244094827274</v>
      </c>
      <c r="NK459" s="475">
        <v>1015.0903501356971</v>
      </c>
      <c r="NL459" s="475">
        <v>2.4049826661865765</v>
      </c>
      <c r="NM459" s="475">
        <v>5.7166999999999996E-2</v>
      </c>
      <c r="NN459" s="475">
        <v>0.164355</v>
      </c>
      <c r="NO459" s="475">
        <v>1.6674000000000001E-2</v>
      </c>
      <c r="NP459" s="475">
        <v>8.8752555875001443E-3</v>
      </c>
      <c r="NQ459" s="475">
        <v>0.13705168377548935</v>
      </c>
      <c r="NR459" s="475">
        <v>0.19429883172960072</v>
      </c>
      <c r="NS459" s="475">
        <v>0</v>
      </c>
      <c r="NT459" s="475">
        <v>1.4246408417432384</v>
      </c>
      <c r="NU459" s="475">
        <v>1.092470924903295E-2</v>
      </c>
      <c r="NV459" s="475">
        <v>0</v>
      </c>
      <c r="NW459" s="475">
        <v>0.10690517492230381</v>
      </c>
      <c r="NX459" s="475">
        <v>0</v>
      </c>
      <c r="NY459" s="475">
        <v>0</v>
      </c>
      <c r="NZ459" s="475">
        <v>0.28688671359191104</v>
      </c>
      <c r="OA459" s="475">
        <v>2.0339999988655457E-2</v>
      </c>
      <c r="OB459" s="475">
        <v>0.25</v>
      </c>
      <c r="OC459" s="475">
        <v>0.3190767599407443</v>
      </c>
      <c r="OD459" s="475">
        <v>4.1434989559074785E-15</v>
      </c>
      <c r="OE459" s="475">
        <v>3.6022720451033069E-14</v>
      </c>
      <c r="OF459" s="475">
        <v>0.1099999964237213</v>
      </c>
      <c r="OG459" s="475">
        <v>7.0220354199409488E-2</v>
      </c>
      <c r="OH459" s="475">
        <v>0.34364753706387713</v>
      </c>
      <c r="OI459" s="475">
        <v>0.11</v>
      </c>
      <c r="OJ459" s="475">
        <v>4.4084669999999999E-2</v>
      </c>
      <c r="OK459" s="475">
        <v>5.6144451750000005E-2</v>
      </c>
      <c r="OL459" s="475">
        <v>0.54636757256116397</v>
      </c>
      <c r="OM459" s="475" t="s">
        <v>1395</v>
      </c>
      <c r="ON459" s="475">
        <v>1</v>
      </c>
      <c r="OO459" s="475">
        <v>448</v>
      </c>
      <c r="OP459" s="490"/>
      <c r="OQ459" s="491" t="s">
        <v>1395</v>
      </c>
      <c r="OR459" s="478" t="s">
        <v>1395</v>
      </c>
      <c r="OS459" s="479">
        <v>498642</v>
      </c>
      <c r="OT459" s="479">
        <v>2052</v>
      </c>
      <c r="OU459" s="479" t="s">
        <v>1395</v>
      </c>
      <c r="OV459" s="479" t="s">
        <v>1395</v>
      </c>
      <c r="OW459" s="479">
        <v>0</v>
      </c>
      <c r="OX459" s="479">
        <v>1</v>
      </c>
      <c r="OY459" s="480">
        <v>1</v>
      </c>
      <c r="OZ459" s="480">
        <v>0.53777074794812707</v>
      </c>
      <c r="PA459" s="481"/>
      <c r="PB459" s="482">
        <v>1.581185823865535</v>
      </c>
      <c r="PC459" s="483"/>
      <c r="PD459" s="478">
        <v>52.0570281255116</v>
      </c>
      <c r="PE459" s="479">
        <v>7.8726585319521348E-12</v>
      </c>
      <c r="PF459" s="479">
        <v>69.73327791580229</v>
      </c>
      <c r="PG459" s="480">
        <v>1.581185823865535</v>
      </c>
      <c r="PH459" s="483"/>
      <c r="PI459" s="478">
        <v>1.581185823865535</v>
      </c>
      <c r="PJ459" s="479">
        <v>224100</v>
      </c>
      <c r="PK459" s="479">
        <v>400</v>
      </c>
      <c r="PL459" s="479">
        <v>5.6267157874466385</v>
      </c>
      <c r="PM459" s="484">
        <v>36</v>
      </c>
      <c r="PN459" s="479">
        <v>1044</v>
      </c>
      <c r="PO459" s="485">
        <v>2049</v>
      </c>
      <c r="PP459" s="479">
        <v>33</v>
      </c>
      <c r="PQ459" s="479">
        <v>1</v>
      </c>
      <c r="PR459" s="486" t="s">
        <v>2521</v>
      </c>
      <c r="PS459" s="486" t="s">
        <v>1657</v>
      </c>
      <c r="PT459" s="479">
        <v>1</v>
      </c>
      <c r="PU459" s="487" t="s">
        <v>2520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row>
    <row r="460" spans="1:457" x14ac:dyDescent="0.35">
      <c r="A460" s="459" t="s">
        <v>2464</v>
      </c>
      <c r="B460" s="460">
        <v>7.2079016113121739</v>
      </c>
      <c r="C460" s="488">
        <f>NPV(About!A$94,'H2 Data'!AE$2:BH$2)/30*AB460+B460</f>
        <v>7.2079016113121739</v>
      </c>
      <c r="D460" s="462" t="s">
        <v>1592</v>
      </c>
      <c r="E460" s="463" t="s">
        <v>2464</v>
      </c>
      <c r="F460" s="463" t="s">
        <v>1391</v>
      </c>
      <c r="G460" s="463" t="s">
        <v>1392</v>
      </c>
      <c r="H460" s="463" t="s">
        <v>2406</v>
      </c>
      <c r="I460" s="463" t="s">
        <v>2465</v>
      </c>
      <c r="J460" s="464">
        <v>2025</v>
      </c>
      <c r="K460" s="465">
        <v>100</v>
      </c>
      <c r="L460" s="466">
        <v>0.22</v>
      </c>
      <c r="M460" s="466">
        <v>2.3300000000000001E-2</v>
      </c>
      <c r="N460" s="466">
        <v>0.25</v>
      </c>
      <c r="O460" s="471">
        <v>0.12</v>
      </c>
      <c r="P460" s="465">
        <v>1</v>
      </c>
      <c r="Q460" s="465">
        <v>2</v>
      </c>
      <c r="R460" s="465">
        <v>30</v>
      </c>
      <c r="S460" s="467" t="s">
        <v>1395</v>
      </c>
      <c r="T460" s="468">
        <v>100238.00000000001</v>
      </c>
      <c r="U460" s="468">
        <v>988059</v>
      </c>
      <c r="V460" s="468">
        <v>343673</v>
      </c>
      <c r="W460" s="468">
        <v>28639.000000000004</v>
      </c>
      <c r="X460" s="465">
        <v>0</v>
      </c>
      <c r="Y460" s="469" t="s">
        <v>2466</v>
      </c>
      <c r="Z460" s="470">
        <v>19.48</v>
      </c>
      <c r="AA460" s="469" t="s">
        <v>1397</v>
      </c>
      <c r="AB460" s="465">
        <v>0</v>
      </c>
      <c r="AC460" s="466">
        <v>0</v>
      </c>
      <c r="AD460" s="466">
        <v>0.48</v>
      </c>
      <c r="AE460" s="466">
        <v>0.48</v>
      </c>
      <c r="AF460" s="467" t="s">
        <v>1398</v>
      </c>
      <c r="AG460" s="465">
        <v>474.06670000000003</v>
      </c>
      <c r="AH460" s="465">
        <v>474.06670000000003</v>
      </c>
      <c r="AI460" s="465">
        <v>474.06670000000003</v>
      </c>
      <c r="AJ460" s="465">
        <v>30</v>
      </c>
      <c r="AK460" s="469" t="s">
        <v>1399</v>
      </c>
      <c r="AL460" s="466">
        <v>0.91</v>
      </c>
      <c r="AM460" s="466">
        <v>0.01</v>
      </c>
      <c r="AN460" s="469" t="s">
        <v>1400</v>
      </c>
      <c r="AO460" s="466"/>
      <c r="AP460" s="466"/>
      <c r="AQ460" s="466"/>
      <c r="AR460" s="466"/>
      <c r="AS460" s="466"/>
      <c r="AT460" s="466"/>
      <c r="AU460" s="466"/>
      <c r="AV460" s="466"/>
      <c r="AW460" s="466"/>
      <c r="AX460" s="466"/>
      <c r="AY460" s="466"/>
      <c r="AZ460" s="466"/>
      <c r="BA460" s="466"/>
      <c r="BB460" s="466"/>
      <c r="BC460" s="466"/>
      <c r="BD460" s="466"/>
      <c r="BE460" s="466"/>
      <c r="BF460" s="466"/>
      <c r="BG460" s="466"/>
      <c r="BH460" s="466"/>
      <c r="BI460" s="466"/>
      <c r="BJ460" s="466"/>
      <c r="BK460" s="466"/>
      <c r="BL460" s="466"/>
      <c r="BM460" s="466"/>
      <c r="BN460" s="466"/>
      <c r="BO460" s="466"/>
      <c r="BP460" s="466"/>
      <c r="BQ460" s="466"/>
      <c r="BR460" s="466"/>
      <c r="BS460" s="466"/>
      <c r="BT460" s="466"/>
      <c r="BU460" s="466"/>
      <c r="BV460" s="466"/>
      <c r="BW460" s="466"/>
      <c r="BX460" s="466"/>
      <c r="BY460" s="466"/>
      <c r="BZ460" s="466"/>
      <c r="CA460" s="466"/>
      <c r="CB460" s="466"/>
      <c r="CC460" s="466"/>
      <c r="CD460" s="466"/>
      <c r="CE460" s="466"/>
      <c r="CF460" s="466"/>
      <c r="CG460" s="466"/>
      <c r="CH460" s="466"/>
      <c r="CI460" s="466"/>
      <c r="CJ460" s="466"/>
      <c r="CK460" s="466"/>
      <c r="CL460" s="466"/>
      <c r="CM460" s="466"/>
      <c r="CN460" s="466"/>
      <c r="CO460" s="466"/>
      <c r="CP460" s="466"/>
      <c r="CQ460" s="466"/>
      <c r="CR460" s="466"/>
      <c r="CS460" s="466"/>
      <c r="CT460" s="466"/>
      <c r="CU460" s="466"/>
      <c r="CV460" s="466"/>
      <c r="CW460" s="466"/>
      <c r="CX460" s="466"/>
      <c r="CY460" s="466"/>
      <c r="CZ460" s="466"/>
      <c r="DA460" s="466"/>
      <c r="DB460" s="466"/>
      <c r="DC460" s="466"/>
      <c r="DD460" s="466"/>
      <c r="DE460" s="466"/>
      <c r="DF460" s="466"/>
      <c r="DG460" s="466"/>
      <c r="DH460" s="466"/>
      <c r="DI460" s="466"/>
      <c r="DJ460" s="466"/>
      <c r="DK460" s="466"/>
      <c r="DL460" s="466"/>
      <c r="DM460" s="466"/>
      <c r="DN460" s="466"/>
      <c r="DO460" s="466"/>
      <c r="DP460" s="466"/>
      <c r="DQ460" s="466"/>
      <c r="DR460" s="466"/>
      <c r="DS460" s="466"/>
      <c r="DT460" s="466"/>
      <c r="DU460" s="466"/>
      <c r="DV460" s="466"/>
      <c r="DW460" s="471"/>
      <c r="DX460" s="466"/>
      <c r="DY460" s="466"/>
      <c r="DZ460" s="466"/>
      <c r="EA460" s="466"/>
      <c r="EB460" s="466"/>
      <c r="EC460" s="466"/>
      <c r="ED460" s="466"/>
      <c r="EE460" s="466"/>
      <c r="EF460" s="466"/>
      <c r="EG460" s="466"/>
      <c r="EH460" s="466"/>
      <c r="EI460" s="466"/>
      <c r="EJ460" s="466"/>
      <c r="EK460" s="465"/>
      <c r="EL460" s="465"/>
      <c r="EM460" s="465"/>
      <c r="EN460" s="465"/>
      <c r="EO460" s="466"/>
      <c r="EP460" s="466"/>
      <c r="EQ460" s="466"/>
      <c r="ER460" s="465"/>
      <c r="ES460" s="465"/>
      <c r="ET460" s="465"/>
      <c r="EU460" s="465"/>
      <c r="EV460" s="465"/>
      <c r="EW460" s="467"/>
      <c r="EX460" s="467" t="s">
        <v>1401</v>
      </c>
      <c r="EY460" s="467">
        <v>0</v>
      </c>
      <c r="EZ460" s="467">
        <v>0</v>
      </c>
      <c r="FA460" s="467">
        <v>0</v>
      </c>
      <c r="FB460" s="469" t="s">
        <v>1402</v>
      </c>
      <c r="FC460" s="467">
        <v>100</v>
      </c>
      <c r="FD460" s="469" t="s">
        <v>2408</v>
      </c>
      <c r="FE460" s="467">
        <v>0</v>
      </c>
      <c r="FF460" s="469" t="s">
        <v>1404</v>
      </c>
      <c r="FG460" s="467">
        <v>0</v>
      </c>
      <c r="FH460" s="469" t="s">
        <v>1405</v>
      </c>
      <c r="FI460" s="467">
        <v>0</v>
      </c>
      <c r="FJ460" s="469" t="s">
        <v>1405</v>
      </c>
      <c r="FK460" s="467">
        <v>0</v>
      </c>
      <c r="FL460" s="472">
        <v>1</v>
      </c>
      <c r="FM460" s="473">
        <v>0</v>
      </c>
      <c r="FN460" s="473">
        <v>0</v>
      </c>
      <c r="FO460" s="473">
        <v>0</v>
      </c>
      <c r="FP460" s="473">
        <v>0</v>
      </c>
      <c r="FQ460" s="473">
        <v>0</v>
      </c>
      <c r="FR460" s="473">
        <v>0</v>
      </c>
      <c r="FS460" s="473">
        <v>0</v>
      </c>
      <c r="FT460" s="473">
        <v>0</v>
      </c>
      <c r="FU460" s="473">
        <v>0</v>
      </c>
      <c r="FV460" s="473">
        <v>132349</v>
      </c>
      <c r="FW460" s="473">
        <v>0</v>
      </c>
      <c r="FX460" s="473">
        <v>0</v>
      </c>
      <c r="FY460" s="473">
        <v>0</v>
      </c>
      <c r="FZ460" s="473">
        <v>0</v>
      </c>
      <c r="GA460" s="473">
        <v>0</v>
      </c>
      <c r="GB460" s="473">
        <v>0</v>
      </c>
      <c r="GC460" s="473">
        <v>0</v>
      </c>
      <c r="GD460" s="473">
        <v>0</v>
      </c>
      <c r="GE460" s="473">
        <v>0</v>
      </c>
      <c r="GF460" s="473">
        <v>94507</v>
      </c>
      <c r="GG460" s="473">
        <v>0</v>
      </c>
      <c r="GH460" s="473">
        <v>0</v>
      </c>
      <c r="GI460" s="473">
        <v>0</v>
      </c>
      <c r="GJ460" s="473">
        <v>0</v>
      </c>
      <c r="GK460" s="473">
        <v>0</v>
      </c>
      <c r="GL460" s="473">
        <v>0</v>
      </c>
      <c r="GM460" s="473">
        <v>0</v>
      </c>
      <c r="GN460" s="473">
        <v>0</v>
      </c>
      <c r="GO460" s="473">
        <v>0</v>
      </c>
      <c r="GP460" s="473">
        <v>0</v>
      </c>
      <c r="GQ460" s="473">
        <v>0</v>
      </c>
      <c r="GR460" s="473">
        <v>0</v>
      </c>
      <c r="GS460" s="473">
        <v>0</v>
      </c>
      <c r="GT460" s="473">
        <v>0</v>
      </c>
      <c r="GU460" s="473">
        <v>0</v>
      </c>
      <c r="GV460" s="473">
        <v>0</v>
      </c>
      <c r="GW460" s="473">
        <v>0</v>
      </c>
      <c r="GX460" s="473">
        <v>0</v>
      </c>
      <c r="GY460" s="473">
        <v>0</v>
      </c>
      <c r="GZ460" s="473">
        <v>0</v>
      </c>
      <c r="HA460" s="473">
        <v>0</v>
      </c>
      <c r="HB460" s="473">
        <v>0</v>
      </c>
      <c r="HC460" s="473">
        <v>0</v>
      </c>
      <c r="HD460" s="473">
        <v>0</v>
      </c>
      <c r="HE460" s="473">
        <v>0</v>
      </c>
      <c r="HF460" s="473">
        <v>0</v>
      </c>
      <c r="HG460" s="473">
        <v>0</v>
      </c>
      <c r="HH460" s="473">
        <v>0</v>
      </c>
      <c r="HI460" s="473">
        <v>0</v>
      </c>
      <c r="HJ460" s="473">
        <v>0</v>
      </c>
      <c r="HK460" s="473">
        <v>0</v>
      </c>
      <c r="HL460" s="473">
        <v>0</v>
      </c>
      <c r="HM460" s="473">
        <v>0</v>
      </c>
      <c r="HN460" s="473">
        <v>0</v>
      </c>
      <c r="HO460" s="473">
        <v>0</v>
      </c>
      <c r="HP460" s="473">
        <v>0</v>
      </c>
      <c r="HQ460" s="473">
        <v>0</v>
      </c>
      <c r="HR460" s="473">
        <v>0</v>
      </c>
      <c r="HS460" s="473">
        <v>0</v>
      </c>
      <c r="HT460" s="473">
        <v>0</v>
      </c>
      <c r="HU460" s="473">
        <v>0</v>
      </c>
      <c r="HV460" s="473">
        <v>0</v>
      </c>
      <c r="HW460" s="473">
        <v>0</v>
      </c>
      <c r="HX460" s="473">
        <v>0</v>
      </c>
      <c r="HY460" s="473">
        <v>0</v>
      </c>
      <c r="HZ460" s="473">
        <v>0</v>
      </c>
      <c r="IA460" s="473">
        <v>0</v>
      </c>
      <c r="IB460" s="473">
        <v>0</v>
      </c>
      <c r="IC460" s="473">
        <v>0</v>
      </c>
      <c r="ID460" s="473">
        <v>0</v>
      </c>
      <c r="IE460" s="473">
        <v>0</v>
      </c>
      <c r="IF460" s="473">
        <v>0</v>
      </c>
      <c r="IG460" s="473">
        <v>0</v>
      </c>
      <c r="IH460" s="473">
        <v>0</v>
      </c>
      <c r="II460" s="473">
        <v>0</v>
      </c>
      <c r="IJ460" s="473">
        <v>0</v>
      </c>
      <c r="IK460" s="473">
        <v>0</v>
      </c>
      <c r="IL460" s="473">
        <v>0</v>
      </c>
      <c r="IM460" s="473">
        <v>0</v>
      </c>
      <c r="IN460" s="473">
        <v>0</v>
      </c>
      <c r="IO460" s="473">
        <v>0</v>
      </c>
      <c r="IP460" s="473">
        <v>0</v>
      </c>
      <c r="IQ460" s="473">
        <v>0</v>
      </c>
      <c r="IR460" s="473">
        <v>0</v>
      </c>
      <c r="IS460" s="473">
        <v>0</v>
      </c>
      <c r="IT460" s="473">
        <v>0</v>
      </c>
      <c r="IU460" s="473">
        <v>0</v>
      </c>
      <c r="IV460" s="473">
        <v>0</v>
      </c>
      <c r="IW460" s="473">
        <v>0</v>
      </c>
      <c r="IX460" s="473">
        <v>0</v>
      </c>
      <c r="IY460" s="473">
        <v>0</v>
      </c>
      <c r="IZ460" s="473">
        <v>0</v>
      </c>
      <c r="JA460" s="473">
        <v>0</v>
      </c>
      <c r="JB460" s="473">
        <v>0</v>
      </c>
      <c r="JC460" s="473">
        <v>0</v>
      </c>
      <c r="JD460" s="473">
        <v>0</v>
      </c>
      <c r="JE460" s="473">
        <v>0</v>
      </c>
      <c r="JF460" s="473">
        <v>0</v>
      </c>
      <c r="JG460" s="473">
        <v>0</v>
      </c>
      <c r="JH460" s="473">
        <v>0</v>
      </c>
      <c r="JI460" s="467" t="s">
        <v>1406</v>
      </c>
      <c r="JJ460" s="467" t="s">
        <v>1406</v>
      </c>
      <c r="JK460" s="395"/>
      <c r="JL460" s="395"/>
      <c r="JM460" s="395"/>
      <c r="JN460" s="395"/>
      <c r="JO460" s="395"/>
      <c r="JP460" s="395"/>
      <c r="JQ460" s="395"/>
      <c r="JR460" s="395"/>
      <c r="JS460" s="395"/>
      <c r="JT460" s="395"/>
      <c r="JU460" s="395"/>
      <c r="JV460" s="395"/>
      <c r="JW460" s="395"/>
      <c r="JX460" s="395"/>
      <c r="JY460" s="395"/>
      <c r="JZ460" s="395"/>
      <c r="KA460" s="395"/>
      <c r="KB460" s="395"/>
      <c r="KC460" s="395"/>
      <c r="KD460" s="395"/>
      <c r="KE460" s="395"/>
      <c r="KF460" s="395"/>
      <c r="KG460" s="395"/>
      <c r="KH460" s="395"/>
      <c r="KI460" s="395"/>
      <c r="KJ460" s="395"/>
      <c r="KK460" s="395"/>
      <c r="KL460" s="395"/>
      <c r="KM460" s="395"/>
      <c r="KN460" s="395"/>
      <c r="KO460" s="395"/>
      <c r="KP460" s="395"/>
      <c r="KQ460" s="395"/>
      <c r="KR460" s="395"/>
      <c r="KS460" s="395"/>
      <c r="KT460" s="395"/>
      <c r="KU460" s="395"/>
      <c r="KV460" s="395"/>
      <c r="KW460" s="395"/>
      <c r="KX460" s="395"/>
      <c r="KY460" s="395"/>
      <c r="KZ460" s="395"/>
      <c r="LA460" s="395"/>
      <c r="LB460" s="395"/>
      <c r="LC460" s="395"/>
      <c r="LD460" s="395"/>
      <c r="LE460" s="395"/>
      <c r="LF460" s="395"/>
      <c r="LG460" s="395"/>
      <c r="LH460" s="395"/>
      <c r="LI460" s="395"/>
      <c r="LJ460" s="395"/>
      <c r="LK460" s="395"/>
      <c r="LL460" s="395"/>
      <c r="LM460" s="395"/>
      <c r="LN460" s="395"/>
      <c r="LO460" s="395"/>
      <c r="LP460" s="395"/>
      <c r="LQ460" s="395"/>
      <c r="LR460" s="395"/>
      <c r="LS460" s="395"/>
      <c r="LT460" s="395"/>
      <c r="LU460" s="395"/>
      <c r="LV460" s="395"/>
      <c r="LW460" s="395"/>
      <c r="LX460" s="395"/>
      <c r="LY460" s="395"/>
      <c r="LZ460" s="395"/>
      <c r="MA460" s="395"/>
      <c r="MB460" s="395"/>
      <c r="MC460" s="395"/>
      <c r="MD460" s="395"/>
      <c r="ME460" s="395"/>
      <c r="MF460" s="395"/>
      <c r="MG460" s="395"/>
      <c r="MH460" s="395"/>
      <c r="MI460" s="395"/>
      <c r="MJ460" s="395"/>
      <c r="MK460" s="395"/>
      <c r="ML460" s="395"/>
      <c r="MM460" s="395"/>
      <c r="MN460" s="395"/>
      <c r="MO460" s="395"/>
      <c r="MP460" s="395"/>
      <c r="MQ460" s="395"/>
      <c r="MR460" s="395"/>
      <c r="MS460" s="395"/>
      <c r="MT460" s="395"/>
      <c r="MU460" s="395"/>
      <c r="MV460" s="395"/>
      <c r="MW460" s="395"/>
      <c r="MX460" s="395"/>
      <c r="MY460" s="395"/>
      <c r="MZ460" s="395"/>
      <c r="NA460" s="395"/>
      <c r="NB460" s="395"/>
      <c r="NC460" s="395"/>
      <c r="ND460" s="395"/>
      <c r="NE460" s="395"/>
      <c r="NF460" s="395"/>
      <c r="NG460" s="489"/>
      <c r="NH460" s="475">
        <v>7.2079016113121739</v>
      </c>
      <c r="NI460" s="475">
        <v>13.891067985320822</v>
      </c>
      <c r="NJ460" s="475">
        <v>2.105113480863777</v>
      </c>
      <c r="NK460" s="475">
        <v>889.82924832729907</v>
      </c>
      <c r="NL460" s="475">
        <v>8.8146590845952275</v>
      </c>
      <c r="NM460" s="475">
        <v>0.34367300000000001</v>
      </c>
      <c r="NN460" s="475">
        <v>0.98805900000000002</v>
      </c>
      <c r="NO460" s="475">
        <v>0.10023800000000001</v>
      </c>
      <c r="NP460" s="475">
        <v>3.0303830137810482E-2</v>
      </c>
      <c r="NQ460" s="475">
        <v>0.61464818528110565</v>
      </c>
      <c r="NR460" s="475">
        <v>1.1679041169574353</v>
      </c>
      <c r="NS460" s="475">
        <v>0</v>
      </c>
      <c r="NT460" s="475">
        <v>1.8676311482263506</v>
      </c>
      <c r="NU460" s="475">
        <v>5.5603980943282E-3</v>
      </c>
      <c r="NV460" s="475">
        <v>0</v>
      </c>
      <c r="NW460" s="475">
        <v>0.97344245900900228</v>
      </c>
      <c r="NX460" s="475">
        <v>0</v>
      </c>
      <c r="NY460" s="475">
        <v>0</v>
      </c>
      <c r="NZ460" s="475">
        <v>2.7410093567513862</v>
      </c>
      <c r="OA460" s="475">
        <v>2.2669191919365023E-2</v>
      </c>
      <c r="OB460" s="475">
        <v>0.25</v>
      </c>
      <c r="OC460" s="475">
        <v>2.0588274196591154</v>
      </c>
      <c r="OD460" s="475">
        <v>2.2671275809411452E-14</v>
      </c>
      <c r="OE460" s="475">
        <v>1.8262129742653603E-13</v>
      </c>
      <c r="OF460" s="475">
        <v>0.11999999880790704</v>
      </c>
      <c r="OG460" s="475">
        <v>9.0653881430625916E-2</v>
      </c>
      <c r="OH460" s="475">
        <v>0.29245578752407231</v>
      </c>
      <c r="OI460" s="475">
        <v>0.12</v>
      </c>
      <c r="OJ460" s="475">
        <v>4.7406670000000005E-2</v>
      </c>
      <c r="OK460" s="475">
        <v>7.9466401199999995E-2</v>
      </c>
      <c r="OL460" s="475">
        <v>0.92610481721912519</v>
      </c>
      <c r="OM460" s="475" t="s">
        <v>1395</v>
      </c>
      <c r="ON460" s="475">
        <v>1</v>
      </c>
      <c r="OO460" s="475">
        <v>449</v>
      </c>
      <c r="OP460" s="490"/>
      <c r="OQ460" s="491" t="s">
        <v>1395</v>
      </c>
      <c r="OR460" s="478" t="s">
        <v>1395</v>
      </c>
      <c r="OS460" s="479">
        <v>1687465</v>
      </c>
      <c r="OT460" s="479">
        <v>2025</v>
      </c>
      <c r="OU460" s="479" t="s">
        <v>1395</v>
      </c>
      <c r="OV460" s="479" t="s">
        <v>1395</v>
      </c>
      <c r="OW460" s="479">
        <v>0</v>
      </c>
      <c r="OX460" s="479">
        <v>1</v>
      </c>
      <c r="OY460" s="480">
        <v>1</v>
      </c>
      <c r="OZ460" s="480">
        <v>0.92610481721912519</v>
      </c>
      <c r="PA460" s="481"/>
      <c r="PB460" s="482">
        <v>7.2079016113121739</v>
      </c>
      <c r="PC460" s="483"/>
      <c r="PD460" s="478">
        <v>132.61543151132707</v>
      </c>
      <c r="PE460" s="479">
        <v>1.6912646327352164E-11</v>
      </c>
      <c r="PF460" s="479">
        <v>190.66899911691283</v>
      </c>
      <c r="PG460" s="480">
        <v>7.2079016113121739</v>
      </c>
      <c r="PH460" s="483"/>
      <c r="PI460" s="478">
        <v>7.2079016113121739</v>
      </c>
      <c r="PJ460" s="479">
        <v>224200</v>
      </c>
      <c r="PK460" s="479">
        <v>100</v>
      </c>
      <c r="PL460" s="479">
        <v>-0.94222826072030497</v>
      </c>
      <c r="PM460" s="484">
        <v>36</v>
      </c>
      <c r="PN460" s="479">
        <v>1008</v>
      </c>
      <c r="PO460" s="485">
        <v>2022</v>
      </c>
      <c r="PP460" s="479">
        <v>33</v>
      </c>
      <c r="PQ460" s="479">
        <v>1</v>
      </c>
      <c r="PR460" s="486" t="s">
        <v>2467</v>
      </c>
      <c r="PS460" s="486" t="s">
        <v>1657</v>
      </c>
      <c r="PT460" s="479">
        <v>1</v>
      </c>
      <c r="PU460" s="487" t="s">
        <v>2464</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row>
    <row r="461" spans="1:457" x14ac:dyDescent="0.35">
      <c r="A461" s="459" t="s">
        <v>2468</v>
      </c>
      <c r="B461" s="460">
        <v>6.2656733505918689</v>
      </c>
      <c r="C461" s="488">
        <f>NPV(About!A$94,'H2 Data'!AE$2:BH$2)/30*AB461+B461</f>
        <v>6.2656733505918689</v>
      </c>
      <c r="D461" s="462" t="s">
        <v>1592</v>
      </c>
      <c r="E461" s="463" t="s">
        <v>2468</v>
      </c>
      <c r="F461" s="463" t="s">
        <v>1391</v>
      </c>
      <c r="G461" s="463" t="s">
        <v>1392</v>
      </c>
      <c r="H461" s="463" t="s">
        <v>2406</v>
      </c>
      <c r="I461" s="463" t="s">
        <v>2465</v>
      </c>
      <c r="J461" s="464">
        <v>2026</v>
      </c>
      <c r="K461" s="465">
        <v>100</v>
      </c>
      <c r="L461" s="466">
        <v>0.22</v>
      </c>
      <c r="M461" s="466">
        <v>2.3300000000000001E-2</v>
      </c>
      <c r="N461" s="466">
        <v>0.25</v>
      </c>
      <c r="O461" s="471">
        <v>0.12</v>
      </c>
      <c r="P461" s="465">
        <v>1</v>
      </c>
      <c r="Q461" s="465">
        <v>2</v>
      </c>
      <c r="R461" s="465">
        <v>30</v>
      </c>
      <c r="S461" s="467" t="s">
        <v>1395</v>
      </c>
      <c r="T461" s="468">
        <v>89014</v>
      </c>
      <c r="U461" s="468">
        <v>877428</v>
      </c>
      <c r="V461" s="468">
        <v>305192</v>
      </c>
      <c r="W461" s="468">
        <v>25433</v>
      </c>
      <c r="X461" s="465">
        <v>0</v>
      </c>
      <c r="Y461" s="469" t="s">
        <v>2466</v>
      </c>
      <c r="Z461" s="470">
        <v>19.739999999999998</v>
      </c>
      <c r="AA461" s="469" t="s">
        <v>1397</v>
      </c>
      <c r="AB461" s="465">
        <v>0</v>
      </c>
      <c r="AC461" s="466">
        <v>0</v>
      </c>
      <c r="AD461" s="466">
        <v>0.52</v>
      </c>
      <c r="AE461" s="466">
        <v>0.52</v>
      </c>
      <c r="AF461" s="467" t="s">
        <v>1398</v>
      </c>
      <c r="AG461" s="465">
        <v>465.47329999999999</v>
      </c>
      <c r="AH461" s="465">
        <v>465.47329999999999</v>
      </c>
      <c r="AI461" s="465">
        <v>465.47329999999999</v>
      </c>
      <c r="AJ461" s="465">
        <v>30</v>
      </c>
      <c r="AK461" s="469" t="s">
        <v>1399</v>
      </c>
      <c r="AL461" s="466">
        <v>0.91</v>
      </c>
      <c r="AM461" s="466">
        <v>0.01</v>
      </c>
      <c r="AN461" s="469" t="s">
        <v>1400</v>
      </c>
      <c r="AO461" s="466"/>
      <c r="AP461" s="466"/>
      <c r="AQ461" s="466"/>
      <c r="AR461" s="466"/>
      <c r="AS461" s="466"/>
      <c r="AT461" s="466"/>
      <c r="AU461" s="466"/>
      <c r="AV461" s="466"/>
      <c r="AW461" s="466"/>
      <c r="AX461" s="466"/>
      <c r="AY461" s="466"/>
      <c r="AZ461" s="466"/>
      <c r="BA461" s="466"/>
      <c r="BB461" s="466"/>
      <c r="BC461" s="466"/>
      <c r="BD461" s="466"/>
      <c r="BE461" s="466"/>
      <c r="BF461" s="466"/>
      <c r="BG461" s="466"/>
      <c r="BH461" s="466"/>
      <c r="BI461" s="466"/>
      <c r="BJ461" s="466"/>
      <c r="BK461" s="466"/>
      <c r="BL461" s="466"/>
      <c r="BM461" s="466"/>
      <c r="BN461" s="466"/>
      <c r="BO461" s="466"/>
      <c r="BP461" s="466"/>
      <c r="BQ461" s="466"/>
      <c r="BR461" s="466"/>
      <c r="BS461" s="466"/>
      <c r="BT461" s="466"/>
      <c r="BU461" s="466"/>
      <c r="BV461" s="466"/>
      <c r="BW461" s="466"/>
      <c r="BX461" s="466"/>
      <c r="BY461" s="466"/>
      <c r="BZ461" s="466"/>
      <c r="CA461" s="466"/>
      <c r="CB461" s="466"/>
      <c r="CC461" s="466"/>
      <c r="CD461" s="466"/>
      <c r="CE461" s="466"/>
      <c r="CF461" s="466"/>
      <c r="CG461" s="466"/>
      <c r="CH461" s="466"/>
      <c r="CI461" s="466"/>
      <c r="CJ461" s="466"/>
      <c r="CK461" s="466"/>
      <c r="CL461" s="466"/>
      <c r="CM461" s="466"/>
      <c r="CN461" s="466"/>
      <c r="CO461" s="466"/>
      <c r="CP461" s="466"/>
      <c r="CQ461" s="466"/>
      <c r="CR461" s="466"/>
      <c r="CS461" s="466"/>
      <c r="CT461" s="466"/>
      <c r="CU461" s="466"/>
      <c r="CV461" s="466"/>
      <c r="CW461" s="466"/>
      <c r="CX461" s="466"/>
      <c r="CY461" s="466"/>
      <c r="CZ461" s="466"/>
      <c r="DA461" s="466"/>
      <c r="DB461" s="466"/>
      <c r="DC461" s="466"/>
      <c r="DD461" s="466"/>
      <c r="DE461" s="466"/>
      <c r="DF461" s="466"/>
      <c r="DG461" s="466"/>
      <c r="DH461" s="466"/>
      <c r="DI461" s="466"/>
      <c r="DJ461" s="466"/>
      <c r="DK461" s="466"/>
      <c r="DL461" s="466"/>
      <c r="DM461" s="466"/>
      <c r="DN461" s="466"/>
      <c r="DO461" s="466"/>
      <c r="DP461" s="466"/>
      <c r="DQ461" s="466"/>
      <c r="DR461" s="466"/>
      <c r="DS461" s="466"/>
      <c r="DT461" s="466"/>
      <c r="DU461" s="466"/>
      <c r="DV461" s="466"/>
      <c r="DW461" s="471"/>
      <c r="DX461" s="466"/>
      <c r="DY461" s="466"/>
      <c r="DZ461" s="466"/>
      <c r="EA461" s="466"/>
      <c r="EB461" s="466"/>
      <c r="EC461" s="466"/>
      <c r="ED461" s="466"/>
      <c r="EE461" s="466"/>
      <c r="EF461" s="466"/>
      <c r="EG461" s="466"/>
      <c r="EH461" s="466"/>
      <c r="EI461" s="466"/>
      <c r="EJ461" s="466"/>
      <c r="EK461" s="465"/>
      <c r="EL461" s="465"/>
      <c r="EM461" s="465"/>
      <c r="EN461" s="465"/>
      <c r="EO461" s="466"/>
      <c r="EP461" s="466"/>
      <c r="EQ461" s="466"/>
      <c r="ER461" s="465"/>
      <c r="ES461" s="465"/>
      <c r="ET461" s="465"/>
      <c r="EU461" s="465"/>
      <c r="EV461" s="465"/>
      <c r="EW461" s="467"/>
      <c r="EX461" s="467" t="s">
        <v>1401</v>
      </c>
      <c r="EY461" s="467">
        <v>0</v>
      </c>
      <c r="EZ461" s="467">
        <v>0</v>
      </c>
      <c r="FA461" s="467">
        <v>0</v>
      </c>
      <c r="FB461" s="469" t="s">
        <v>1402</v>
      </c>
      <c r="FC461" s="467">
        <v>100</v>
      </c>
      <c r="FD461" s="469" t="s">
        <v>2408</v>
      </c>
      <c r="FE461" s="467">
        <v>0</v>
      </c>
      <c r="FF461" s="469" t="s">
        <v>1404</v>
      </c>
      <c r="FG461" s="467">
        <v>0</v>
      </c>
      <c r="FH461" s="469" t="s">
        <v>1405</v>
      </c>
      <c r="FI461" s="467">
        <v>0</v>
      </c>
      <c r="FJ461" s="469" t="s">
        <v>1405</v>
      </c>
      <c r="FK461" s="467">
        <v>0</v>
      </c>
      <c r="FL461" s="472">
        <v>1</v>
      </c>
      <c r="FM461" s="473">
        <v>0</v>
      </c>
      <c r="FN461" s="473">
        <v>0</v>
      </c>
      <c r="FO461" s="473">
        <v>0</v>
      </c>
      <c r="FP461" s="473">
        <v>0</v>
      </c>
      <c r="FQ461" s="473">
        <v>0</v>
      </c>
      <c r="FR461" s="473">
        <v>0</v>
      </c>
      <c r="FS461" s="473">
        <v>0</v>
      </c>
      <c r="FT461" s="473">
        <v>0</v>
      </c>
      <c r="FU461" s="473">
        <v>0</v>
      </c>
      <c r="FV461" s="473">
        <v>125256</v>
      </c>
      <c r="FW461" s="473">
        <v>0</v>
      </c>
      <c r="FX461" s="473">
        <v>0</v>
      </c>
      <c r="FY461" s="473">
        <v>0</v>
      </c>
      <c r="FZ461" s="473">
        <v>0</v>
      </c>
      <c r="GA461" s="473">
        <v>0</v>
      </c>
      <c r="GB461" s="473">
        <v>0</v>
      </c>
      <c r="GC461" s="473">
        <v>0</v>
      </c>
      <c r="GD461" s="473">
        <v>0</v>
      </c>
      <c r="GE461" s="473">
        <v>0</v>
      </c>
      <c r="GF461" s="473">
        <v>93222.999999999985</v>
      </c>
      <c r="GG461" s="473">
        <v>0</v>
      </c>
      <c r="GH461" s="473">
        <v>0</v>
      </c>
      <c r="GI461" s="473">
        <v>0</v>
      </c>
      <c r="GJ461" s="473">
        <v>0</v>
      </c>
      <c r="GK461" s="473">
        <v>0</v>
      </c>
      <c r="GL461" s="473">
        <v>0</v>
      </c>
      <c r="GM461" s="473">
        <v>0</v>
      </c>
      <c r="GN461" s="473">
        <v>0</v>
      </c>
      <c r="GO461" s="473">
        <v>0</v>
      </c>
      <c r="GP461" s="473">
        <v>0</v>
      </c>
      <c r="GQ461" s="473">
        <v>0</v>
      </c>
      <c r="GR461" s="473">
        <v>0</v>
      </c>
      <c r="GS461" s="473">
        <v>0</v>
      </c>
      <c r="GT461" s="473">
        <v>0</v>
      </c>
      <c r="GU461" s="473">
        <v>0</v>
      </c>
      <c r="GV461" s="473">
        <v>0</v>
      </c>
      <c r="GW461" s="473">
        <v>0</v>
      </c>
      <c r="GX461" s="473">
        <v>0</v>
      </c>
      <c r="GY461" s="473">
        <v>0</v>
      </c>
      <c r="GZ461" s="473">
        <v>0</v>
      </c>
      <c r="HA461" s="473">
        <v>0</v>
      </c>
      <c r="HB461" s="473">
        <v>0</v>
      </c>
      <c r="HC461" s="473">
        <v>0</v>
      </c>
      <c r="HD461" s="473">
        <v>0</v>
      </c>
      <c r="HE461" s="473">
        <v>0</v>
      </c>
      <c r="HF461" s="473">
        <v>0</v>
      </c>
      <c r="HG461" s="473">
        <v>0</v>
      </c>
      <c r="HH461" s="473">
        <v>0</v>
      </c>
      <c r="HI461" s="473">
        <v>0</v>
      </c>
      <c r="HJ461" s="473">
        <v>0</v>
      </c>
      <c r="HK461" s="473">
        <v>0</v>
      </c>
      <c r="HL461" s="473">
        <v>0</v>
      </c>
      <c r="HM461" s="473">
        <v>0</v>
      </c>
      <c r="HN461" s="473">
        <v>0</v>
      </c>
      <c r="HO461" s="473">
        <v>0</v>
      </c>
      <c r="HP461" s="473">
        <v>0</v>
      </c>
      <c r="HQ461" s="473">
        <v>0</v>
      </c>
      <c r="HR461" s="473">
        <v>0</v>
      </c>
      <c r="HS461" s="473">
        <v>0</v>
      </c>
      <c r="HT461" s="473">
        <v>0</v>
      </c>
      <c r="HU461" s="473">
        <v>0</v>
      </c>
      <c r="HV461" s="473">
        <v>0</v>
      </c>
      <c r="HW461" s="473">
        <v>0</v>
      </c>
      <c r="HX461" s="473">
        <v>0</v>
      </c>
      <c r="HY461" s="473">
        <v>0</v>
      </c>
      <c r="HZ461" s="473">
        <v>0</v>
      </c>
      <c r="IA461" s="473">
        <v>0</v>
      </c>
      <c r="IB461" s="473">
        <v>0</v>
      </c>
      <c r="IC461" s="473">
        <v>0</v>
      </c>
      <c r="ID461" s="473">
        <v>0</v>
      </c>
      <c r="IE461" s="473">
        <v>0</v>
      </c>
      <c r="IF461" s="473">
        <v>0</v>
      </c>
      <c r="IG461" s="473">
        <v>0</v>
      </c>
      <c r="IH461" s="473">
        <v>0</v>
      </c>
      <c r="II461" s="473">
        <v>0</v>
      </c>
      <c r="IJ461" s="473">
        <v>0</v>
      </c>
      <c r="IK461" s="473">
        <v>0</v>
      </c>
      <c r="IL461" s="473">
        <v>0</v>
      </c>
      <c r="IM461" s="473">
        <v>0</v>
      </c>
      <c r="IN461" s="473">
        <v>0</v>
      </c>
      <c r="IO461" s="473">
        <v>0</v>
      </c>
      <c r="IP461" s="473">
        <v>0</v>
      </c>
      <c r="IQ461" s="473">
        <v>0</v>
      </c>
      <c r="IR461" s="473">
        <v>0</v>
      </c>
      <c r="IS461" s="473">
        <v>0</v>
      </c>
      <c r="IT461" s="473">
        <v>0</v>
      </c>
      <c r="IU461" s="473">
        <v>0</v>
      </c>
      <c r="IV461" s="473">
        <v>0</v>
      </c>
      <c r="IW461" s="473">
        <v>0</v>
      </c>
      <c r="IX461" s="473">
        <v>0</v>
      </c>
      <c r="IY461" s="473">
        <v>0</v>
      </c>
      <c r="IZ461" s="473">
        <v>0</v>
      </c>
      <c r="JA461" s="473">
        <v>0</v>
      </c>
      <c r="JB461" s="473">
        <v>0</v>
      </c>
      <c r="JC461" s="473">
        <v>0</v>
      </c>
      <c r="JD461" s="473">
        <v>0</v>
      </c>
      <c r="JE461" s="473">
        <v>0</v>
      </c>
      <c r="JF461" s="473">
        <v>0</v>
      </c>
      <c r="JG461" s="473">
        <v>0</v>
      </c>
      <c r="JH461" s="473">
        <v>0</v>
      </c>
      <c r="JI461" s="467" t="s">
        <v>1406</v>
      </c>
      <c r="JJ461" s="467" t="s">
        <v>1406</v>
      </c>
      <c r="JK461" s="395"/>
      <c r="JL461" s="395"/>
      <c r="JM461" s="395"/>
      <c r="JN461" s="395"/>
      <c r="JO461" s="395"/>
      <c r="JP461" s="395"/>
      <c r="JQ461" s="395"/>
      <c r="JR461" s="395"/>
      <c r="JS461" s="395"/>
      <c r="JT461" s="395"/>
      <c r="JU461" s="395"/>
      <c r="JV461" s="395"/>
      <c r="JW461" s="395"/>
      <c r="JX461" s="395"/>
      <c r="JY461" s="395"/>
      <c r="JZ461" s="395"/>
      <c r="KA461" s="395"/>
      <c r="KB461" s="395"/>
      <c r="KC461" s="395"/>
      <c r="KD461" s="395"/>
      <c r="KE461" s="395"/>
      <c r="KF461" s="395"/>
      <c r="KG461" s="395"/>
      <c r="KH461" s="395"/>
      <c r="KI461" s="395"/>
      <c r="KJ461" s="395"/>
      <c r="KK461" s="395"/>
      <c r="KL461" s="395"/>
      <c r="KM461" s="395"/>
      <c r="KN461" s="395"/>
      <c r="KO461" s="395"/>
      <c r="KP461" s="395"/>
      <c r="KQ461" s="395"/>
      <c r="KR461" s="395"/>
      <c r="KS461" s="395"/>
      <c r="KT461" s="395"/>
      <c r="KU461" s="395"/>
      <c r="KV461" s="395"/>
      <c r="KW461" s="395"/>
      <c r="KX461" s="395"/>
      <c r="KY461" s="395"/>
      <c r="KZ461" s="395"/>
      <c r="LA461" s="395"/>
      <c r="LB461" s="395"/>
      <c r="LC461" s="395"/>
      <c r="LD461" s="395"/>
      <c r="LE461" s="395"/>
      <c r="LF461" s="395"/>
      <c r="LG461" s="395"/>
      <c r="LH461" s="395"/>
      <c r="LI461" s="395"/>
      <c r="LJ461" s="395"/>
      <c r="LK461" s="395"/>
      <c r="LL461" s="395"/>
      <c r="LM461" s="395"/>
      <c r="LN461" s="395"/>
      <c r="LO461" s="395"/>
      <c r="LP461" s="395"/>
      <c r="LQ461" s="395"/>
      <c r="LR461" s="395"/>
      <c r="LS461" s="395"/>
      <c r="LT461" s="395"/>
      <c r="LU461" s="395"/>
      <c r="LV461" s="395"/>
      <c r="LW461" s="395"/>
      <c r="LX461" s="395"/>
      <c r="LY461" s="395"/>
      <c r="LZ461" s="395"/>
      <c r="MA461" s="395"/>
      <c r="MB461" s="395"/>
      <c r="MC461" s="395"/>
      <c r="MD461" s="395"/>
      <c r="ME461" s="395"/>
      <c r="MF461" s="395"/>
      <c r="MG461" s="395"/>
      <c r="MH461" s="395"/>
      <c r="MI461" s="395"/>
      <c r="MJ461" s="395"/>
      <c r="MK461" s="395"/>
      <c r="ML461" s="395"/>
      <c r="MM461" s="395"/>
      <c r="MN461" s="395"/>
      <c r="MO461" s="395"/>
      <c r="MP461" s="395"/>
      <c r="MQ461" s="395"/>
      <c r="MR461" s="395"/>
      <c r="MS461" s="395"/>
      <c r="MT461" s="395"/>
      <c r="MU461" s="395"/>
      <c r="MV461" s="395"/>
      <c r="MW461" s="395"/>
      <c r="MX461" s="395"/>
      <c r="MY461" s="395"/>
      <c r="MZ461" s="395"/>
      <c r="NA461" s="395"/>
      <c r="NB461" s="395"/>
      <c r="NC461" s="395"/>
      <c r="ND461" s="395"/>
      <c r="NE461" s="395"/>
      <c r="NF461" s="395"/>
      <c r="NG461" s="489"/>
      <c r="NH461" s="475">
        <v>6.2656733505918689</v>
      </c>
      <c r="NI461" s="475">
        <v>12.07520568126065</v>
      </c>
      <c r="NJ461" s="475">
        <v>1.9803027080275386</v>
      </c>
      <c r="NK461" s="475">
        <v>901.71160590479292</v>
      </c>
      <c r="NL461" s="475">
        <v>7.784718705401267</v>
      </c>
      <c r="NM461" s="475">
        <v>0.30519200000000002</v>
      </c>
      <c r="NN461" s="475">
        <v>0.87742799999999999</v>
      </c>
      <c r="NO461" s="475">
        <v>8.9013999999999996E-2</v>
      </c>
      <c r="NP461" s="475">
        <v>2.9777060404541787E-2</v>
      </c>
      <c r="NQ461" s="475">
        <v>0.57886797995601746</v>
      </c>
      <c r="NR461" s="475">
        <v>1.0373632582472776</v>
      </c>
      <c r="NS461" s="475">
        <v>0</v>
      </c>
      <c r="NT461" s="475">
        <v>1.7799127699303368</v>
      </c>
      <c r="NU461" s="475">
        <v>5.7491651027851585E-3</v>
      </c>
      <c r="NV461" s="475">
        <v>0</v>
      </c>
      <c r="NW461" s="475">
        <v>0.81483413304121211</v>
      </c>
      <c r="NX461" s="475">
        <v>0</v>
      </c>
      <c r="NY461" s="475">
        <v>0</v>
      </c>
      <c r="NZ461" s="475">
        <v>2.2830905583145524</v>
      </c>
      <c r="OA461" s="475">
        <v>2.0845555555252415E-2</v>
      </c>
      <c r="OB461" s="475">
        <v>0.25</v>
      </c>
      <c r="OC461" s="475">
        <v>1.7087688296379304</v>
      </c>
      <c r="OD461" s="475">
        <v>1.6968804037329058E-13</v>
      </c>
      <c r="OE461" s="475">
        <v>1.3668683823198223E-12</v>
      </c>
      <c r="OF461" s="475">
        <v>0.11999999880790704</v>
      </c>
      <c r="OG461" s="475">
        <v>8.7617525458335913E-2</v>
      </c>
      <c r="OH461" s="475">
        <v>0.29283167982238206</v>
      </c>
      <c r="OI461" s="475">
        <v>0.12</v>
      </c>
      <c r="OJ461" s="475">
        <v>4.6547329999999998E-2</v>
      </c>
      <c r="OK461" s="475">
        <v>7.5753458699999998E-2</v>
      </c>
      <c r="OL461" s="475">
        <v>0.90782129631141328</v>
      </c>
      <c r="OM461" s="475" t="s">
        <v>1395</v>
      </c>
      <c r="ON461" s="475">
        <v>1</v>
      </c>
      <c r="OO461" s="475">
        <v>450</v>
      </c>
      <c r="OP461" s="490"/>
      <c r="OQ461" s="491" t="s">
        <v>1395</v>
      </c>
      <c r="OR461" s="478" t="s">
        <v>1395</v>
      </c>
      <c r="OS461" s="479">
        <v>1515546</v>
      </c>
      <c r="OT461" s="479">
        <v>2026</v>
      </c>
      <c r="OU461" s="479" t="s">
        <v>1395</v>
      </c>
      <c r="OV461" s="479" t="s">
        <v>1395</v>
      </c>
      <c r="OW461" s="479">
        <v>0</v>
      </c>
      <c r="OX461" s="479">
        <v>1</v>
      </c>
      <c r="OY461" s="480">
        <v>1</v>
      </c>
      <c r="OZ461" s="480">
        <v>0.90782129631141328</v>
      </c>
      <c r="PA461" s="481"/>
      <c r="PB461" s="482">
        <v>6.2656733505918689</v>
      </c>
      <c r="PC461" s="483"/>
      <c r="PD461" s="478">
        <v>115.44164263136678</v>
      </c>
      <c r="PE461" s="479">
        <v>1.2408722267246655E-10</v>
      </c>
      <c r="PF461" s="479">
        <v>155.12567340184427</v>
      </c>
      <c r="PG461" s="480">
        <v>6.2656733505918689</v>
      </c>
      <c r="PH461" s="483"/>
      <c r="PI461" s="478">
        <v>6.2656733505918689</v>
      </c>
      <c r="PJ461" s="479">
        <v>224300</v>
      </c>
      <c r="PK461" s="479">
        <v>100</v>
      </c>
      <c r="PL461" s="479">
        <v>-0.85042022781066429</v>
      </c>
      <c r="PM461" s="484">
        <v>36</v>
      </c>
      <c r="PN461" s="479">
        <v>972</v>
      </c>
      <c r="PO461" s="485">
        <v>2023</v>
      </c>
      <c r="PP461" s="479">
        <v>33</v>
      </c>
      <c r="PQ461" s="479">
        <v>1</v>
      </c>
      <c r="PR461" s="486" t="s">
        <v>2469</v>
      </c>
      <c r="PS461" s="486" t="s">
        <v>1657</v>
      </c>
      <c r="PT461" s="479">
        <v>1</v>
      </c>
      <c r="PU461" s="487" t="s">
        <v>2468</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row>
    <row r="462" spans="1:457" x14ac:dyDescent="0.35">
      <c r="A462" s="459" t="s">
        <v>2470</v>
      </c>
      <c r="B462" s="460">
        <v>5.4152531227812046</v>
      </c>
      <c r="C462" s="488">
        <f>NPV(About!A$94,'H2 Data'!AE$2:BH$2)/30*AB462+B462</f>
        <v>5.4152531227812046</v>
      </c>
      <c r="D462" s="462" t="s">
        <v>1592</v>
      </c>
      <c r="E462" s="463" t="s">
        <v>2470</v>
      </c>
      <c r="F462" s="463" t="s">
        <v>1391</v>
      </c>
      <c r="G462" s="463" t="s">
        <v>1392</v>
      </c>
      <c r="H462" s="463" t="s">
        <v>2406</v>
      </c>
      <c r="I462" s="463" t="s">
        <v>2465</v>
      </c>
      <c r="J462" s="464">
        <v>2027</v>
      </c>
      <c r="K462" s="465">
        <v>100</v>
      </c>
      <c r="L462" s="466">
        <v>0.22</v>
      </c>
      <c r="M462" s="466">
        <v>2.3300000000000001E-2</v>
      </c>
      <c r="N462" s="466">
        <v>0.25</v>
      </c>
      <c r="O462" s="471">
        <v>0.12</v>
      </c>
      <c r="P462" s="465">
        <v>1</v>
      </c>
      <c r="Q462" s="465">
        <v>2</v>
      </c>
      <c r="R462" s="465">
        <v>30</v>
      </c>
      <c r="S462" s="467" t="s">
        <v>1395</v>
      </c>
      <c r="T462" s="468">
        <v>78996</v>
      </c>
      <c r="U462" s="468">
        <v>778675</v>
      </c>
      <c r="V462" s="468">
        <v>270844</v>
      </c>
      <c r="W462" s="468">
        <v>22570</v>
      </c>
      <c r="X462" s="465">
        <v>0</v>
      </c>
      <c r="Y462" s="469" t="s">
        <v>2466</v>
      </c>
      <c r="Z462" s="470">
        <v>20</v>
      </c>
      <c r="AA462" s="469" t="s">
        <v>1397</v>
      </c>
      <c r="AB462" s="465">
        <v>0</v>
      </c>
      <c r="AC462" s="466">
        <v>0</v>
      </c>
      <c r="AD462" s="466">
        <v>0.56999999999999995</v>
      </c>
      <c r="AE462" s="466">
        <v>0.56999999999999995</v>
      </c>
      <c r="AF462" s="467" t="s">
        <v>1398</v>
      </c>
      <c r="AG462" s="465">
        <v>460.64</v>
      </c>
      <c r="AH462" s="465">
        <v>460.64</v>
      </c>
      <c r="AI462" s="465">
        <v>460.64</v>
      </c>
      <c r="AJ462" s="465">
        <v>30</v>
      </c>
      <c r="AK462" s="469" t="s">
        <v>1399</v>
      </c>
      <c r="AL462" s="466">
        <v>0.91</v>
      </c>
      <c r="AM462" s="466">
        <v>0.01</v>
      </c>
      <c r="AN462" s="469" t="s">
        <v>1400</v>
      </c>
      <c r="AO462" s="466"/>
      <c r="AP462" s="466"/>
      <c r="AQ462" s="466"/>
      <c r="AR462" s="466"/>
      <c r="AS462" s="466"/>
      <c r="AT462" s="466"/>
      <c r="AU462" s="466"/>
      <c r="AV462" s="466"/>
      <c r="AW462" s="466"/>
      <c r="AX462" s="466"/>
      <c r="AY462" s="466"/>
      <c r="AZ462" s="466"/>
      <c r="BA462" s="466"/>
      <c r="BB462" s="466"/>
      <c r="BC462" s="466"/>
      <c r="BD462" s="466"/>
      <c r="BE462" s="466"/>
      <c r="BF462" s="466"/>
      <c r="BG462" s="466"/>
      <c r="BH462" s="466"/>
      <c r="BI462" s="466"/>
      <c r="BJ462" s="466"/>
      <c r="BK462" s="466"/>
      <c r="BL462" s="466"/>
      <c r="BM462" s="466"/>
      <c r="BN462" s="466"/>
      <c r="BO462" s="466"/>
      <c r="BP462" s="466"/>
      <c r="BQ462" s="466"/>
      <c r="BR462" s="466"/>
      <c r="BS462" s="466"/>
      <c r="BT462" s="466"/>
      <c r="BU462" s="466"/>
      <c r="BV462" s="466"/>
      <c r="BW462" s="466"/>
      <c r="BX462" s="466"/>
      <c r="BY462" s="466"/>
      <c r="BZ462" s="466"/>
      <c r="CA462" s="466"/>
      <c r="CB462" s="466"/>
      <c r="CC462" s="466"/>
      <c r="CD462" s="466"/>
      <c r="CE462" s="466"/>
      <c r="CF462" s="466"/>
      <c r="CG462" s="466"/>
      <c r="CH462" s="466"/>
      <c r="CI462" s="466"/>
      <c r="CJ462" s="466"/>
      <c r="CK462" s="466"/>
      <c r="CL462" s="466"/>
      <c r="CM462" s="466"/>
      <c r="CN462" s="466"/>
      <c r="CO462" s="466"/>
      <c r="CP462" s="466"/>
      <c r="CQ462" s="466"/>
      <c r="CR462" s="466"/>
      <c r="CS462" s="466"/>
      <c r="CT462" s="466"/>
      <c r="CU462" s="466"/>
      <c r="CV462" s="466"/>
      <c r="CW462" s="466"/>
      <c r="CX462" s="466"/>
      <c r="CY462" s="466"/>
      <c r="CZ462" s="466"/>
      <c r="DA462" s="466"/>
      <c r="DB462" s="466"/>
      <c r="DC462" s="466"/>
      <c r="DD462" s="466"/>
      <c r="DE462" s="466"/>
      <c r="DF462" s="466"/>
      <c r="DG462" s="466"/>
      <c r="DH462" s="466"/>
      <c r="DI462" s="466"/>
      <c r="DJ462" s="466"/>
      <c r="DK462" s="466"/>
      <c r="DL462" s="466"/>
      <c r="DM462" s="466"/>
      <c r="DN462" s="466"/>
      <c r="DO462" s="466"/>
      <c r="DP462" s="466"/>
      <c r="DQ462" s="466"/>
      <c r="DR462" s="466"/>
      <c r="DS462" s="466"/>
      <c r="DT462" s="466"/>
      <c r="DU462" s="466"/>
      <c r="DV462" s="466"/>
      <c r="DW462" s="471"/>
      <c r="DX462" s="466"/>
      <c r="DY462" s="466"/>
      <c r="DZ462" s="466"/>
      <c r="EA462" s="466"/>
      <c r="EB462" s="466"/>
      <c r="EC462" s="466"/>
      <c r="ED462" s="466"/>
      <c r="EE462" s="466"/>
      <c r="EF462" s="466"/>
      <c r="EG462" s="466"/>
      <c r="EH462" s="466"/>
      <c r="EI462" s="466"/>
      <c r="EJ462" s="466"/>
      <c r="EK462" s="465"/>
      <c r="EL462" s="465"/>
      <c r="EM462" s="465"/>
      <c r="EN462" s="465"/>
      <c r="EO462" s="466"/>
      <c r="EP462" s="466"/>
      <c r="EQ462" s="466"/>
      <c r="ER462" s="465"/>
      <c r="ES462" s="465"/>
      <c r="ET462" s="465"/>
      <c r="EU462" s="465"/>
      <c r="EV462" s="465"/>
      <c r="EW462" s="467"/>
      <c r="EX462" s="467" t="s">
        <v>1401</v>
      </c>
      <c r="EY462" s="467">
        <v>0</v>
      </c>
      <c r="EZ462" s="467">
        <v>0</v>
      </c>
      <c r="FA462" s="467">
        <v>0</v>
      </c>
      <c r="FB462" s="469" t="s">
        <v>1402</v>
      </c>
      <c r="FC462" s="467">
        <v>100</v>
      </c>
      <c r="FD462" s="469" t="s">
        <v>2408</v>
      </c>
      <c r="FE462" s="467">
        <v>0</v>
      </c>
      <c r="FF462" s="469" t="s">
        <v>1404</v>
      </c>
      <c r="FG462" s="467">
        <v>0</v>
      </c>
      <c r="FH462" s="469" t="s">
        <v>1405</v>
      </c>
      <c r="FI462" s="467">
        <v>0</v>
      </c>
      <c r="FJ462" s="469" t="s">
        <v>1405</v>
      </c>
      <c r="FK462" s="467">
        <v>0</v>
      </c>
      <c r="FL462" s="472">
        <v>1</v>
      </c>
      <c r="FM462" s="473">
        <v>0</v>
      </c>
      <c r="FN462" s="473">
        <v>0</v>
      </c>
      <c r="FO462" s="473">
        <v>0</v>
      </c>
      <c r="FP462" s="473">
        <v>0</v>
      </c>
      <c r="FQ462" s="473">
        <v>0</v>
      </c>
      <c r="FR462" s="473">
        <v>0</v>
      </c>
      <c r="FS462" s="473">
        <v>0</v>
      </c>
      <c r="FT462" s="473">
        <v>0</v>
      </c>
      <c r="FU462" s="473">
        <v>0</v>
      </c>
      <c r="FV462" s="473">
        <v>119237</v>
      </c>
      <c r="FW462" s="473">
        <v>0</v>
      </c>
      <c r="FX462" s="473">
        <v>0</v>
      </c>
      <c r="FY462" s="473">
        <v>0</v>
      </c>
      <c r="FZ462" s="473">
        <v>0</v>
      </c>
      <c r="GA462" s="473">
        <v>0</v>
      </c>
      <c r="GB462" s="473">
        <v>0</v>
      </c>
      <c r="GC462" s="473">
        <v>0</v>
      </c>
      <c r="GD462" s="473">
        <v>0</v>
      </c>
      <c r="GE462" s="473">
        <v>0</v>
      </c>
      <c r="GF462" s="473">
        <v>92194</v>
      </c>
      <c r="GG462" s="473">
        <v>0</v>
      </c>
      <c r="GH462" s="473">
        <v>0</v>
      </c>
      <c r="GI462" s="473">
        <v>0</v>
      </c>
      <c r="GJ462" s="473">
        <v>0</v>
      </c>
      <c r="GK462" s="473">
        <v>0</v>
      </c>
      <c r="GL462" s="473">
        <v>0</v>
      </c>
      <c r="GM462" s="473">
        <v>0</v>
      </c>
      <c r="GN462" s="473">
        <v>0</v>
      </c>
      <c r="GO462" s="473">
        <v>0</v>
      </c>
      <c r="GP462" s="473">
        <v>0</v>
      </c>
      <c r="GQ462" s="473">
        <v>0</v>
      </c>
      <c r="GR462" s="473">
        <v>0</v>
      </c>
      <c r="GS462" s="473">
        <v>0</v>
      </c>
      <c r="GT462" s="473">
        <v>0</v>
      </c>
      <c r="GU462" s="473">
        <v>0</v>
      </c>
      <c r="GV462" s="473">
        <v>0</v>
      </c>
      <c r="GW462" s="473">
        <v>0</v>
      </c>
      <c r="GX462" s="473">
        <v>0</v>
      </c>
      <c r="GY462" s="473">
        <v>0</v>
      </c>
      <c r="GZ462" s="473">
        <v>0</v>
      </c>
      <c r="HA462" s="473">
        <v>0</v>
      </c>
      <c r="HB462" s="473">
        <v>0</v>
      </c>
      <c r="HC462" s="473">
        <v>0</v>
      </c>
      <c r="HD462" s="473">
        <v>0</v>
      </c>
      <c r="HE462" s="473">
        <v>0</v>
      </c>
      <c r="HF462" s="473">
        <v>0</v>
      </c>
      <c r="HG462" s="473">
        <v>0</v>
      </c>
      <c r="HH462" s="473">
        <v>0</v>
      </c>
      <c r="HI462" s="473">
        <v>0</v>
      </c>
      <c r="HJ462" s="473">
        <v>0</v>
      </c>
      <c r="HK462" s="473">
        <v>0</v>
      </c>
      <c r="HL462" s="473">
        <v>0</v>
      </c>
      <c r="HM462" s="473">
        <v>0</v>
      </c>
      <c r="HN462" s="473">
        <v>0</v>
      </c>
      <c r="HO462" s="473">
        <v>0</v>
      </c>
      <c r="HP462" s="473">
        <v>0</v>
      </c>
      <c r="HQ462" s="473">
        <v>0</v>
      </c>
      <c r="HR462" s="473">
        <v>0</v>
      </c>
      <c r="HS462" s="473">
        <v>0</v>
      </c>
      <c r="HT462" s="473">
        <v>0</v>
      </c>
      <c r="HU462" s="473">
        <v>0</v>
      </c>
      <c r="HV462" s="473">
        <v>0</v>
      </c>
      <c r="HW462" s="473">
        <v>0</v>
      </c>
      <c r="HX462" s="473">
        <v>0</v>
      </c>
      <c r="HY462" s="473">
        <v>0</v>
      </c>
      <c r="HZ462" s="473">
        <v>0</v>
      </c>
      <c r="IA462" s="473">
        <v>0</v>
      </c>
      <c r="IB462" s="473">
        <v>0</v>
      </c>
      <c r="IC462" s="473">
        <v>0</v>
      </c>
      <c r="ID462" s="473">
        <v>0</v>
      </c>
      <c r="IE462" s="473">
        <v>0</v>
      </c>
      <c r="IF462" s="473">
        <v>0</v>
      </c>
      <c r="IG462" s="473">
        <v>0</v>
      </c>
      <c r="IH462" s="473">
        <v>0</v>
      </c>
      <c r="II462" s="473">
        <v>0</v>
      </c>
      <c r="IJ462" s="473">
        <v>0</v>
      </c>
      <c r="IK462" s="473">
        <v>0</v>
      </c>
      <c r="IL462" s="473">
        <v>0</v>
      </c>
      <c r="IM462" s="473">
        <v>0</v>
      </c>
      <c r="IN462" s="473">
        <v>0</v>
      </c>
      <c r="IO462" s="473">
        <v>0</v>
      </c>
      <c r="IP462" s="473">
        <v>0</v>
      </c>
      <c r="IQ462" s="473">
        <v>0</v>
      </c>
      <c r="IR462" s="473">
        <v>0</v>
      </c>
      <c r="IS462" s="473">
        <v>0</v>
      </c>
      <c r="IT462" s="473">
        <v>0</v>
      </c>
      <c r="IU462" s="473">
        <v>0</v>
      </c>
      <c r="IV462" s="473">
        <v>0</v>
      </c>
      <c r="IW462" s="473">
        <v>0</v>
      </c>
      <c r="IX462" s="473">
        <v>0</v>
      </c>
      <c r="IY462" s="473">
        <v>0</v>
      </c>
      <c r="IZ462" s="473">
        <v>0</v>
      </c>
      <c r="JA462" s="473">
        <v>0</v>
      </c>
      <c r="JB462" s="473">
        <v>0</v>
      </c>
      <c r="JC462" s="473">
        <v>0</v>
      </c>
      <c r="JD462" s="473">
        <v>0</v>
      </c>
      <c r="JE462" s="473">
        <v>0</v>
      </c>
      <c r="JF462" s="473">
        <v>0</v>
      </c>
      <c r="JG462" s="473">
        <v>0</v>
      </c>
      <c r="JH462" s="473">
        <v>0</v>
      </c>
      <c r="JI462" s="467" t="s">
        <v>1406</v>
      </c>
      <c r="JJ462" s="467" t="s">
        <v>1406</v>
      </c>
      <c r="JK462" s="395"/>
      <c r="JL462" s="395"/>
      <c r="JM462" s="395"/>
      <c r="JN462" s="395"/>
      <c r="JO462" s="395"/>
      <c r="JP462" s="395"/>
      <c r="JQ462" s="395"/>
      <c r="JR462" s="395"/>
      <c r="JS462" s="395"/>
      <c r="JT462" s="395"/>
      <c r="JU462" s="395"/>
      <c r="JV462" s="395"/>
      <c r="JW462" s="395"/>
      <c r="JX462" s="395"/>
      <c r="JY462" s="395"/>
      <c r="JZ462" s="395"/>
      <c r="KA462" s="395"/>
      <c r="KB462" s="395"/>
      <c r="KC462" s="395"/>
      <c r="KD462" s="395"/>
      <c r="KE462" s="395"/>
      <c r="KF462" s="395"/>
      <c r="KG462" s="395"/>
      <c r="KH462" s="395"/>
      <c r="KI462" s="395"/>
      <c r="KJ462" s="395"/>
      <c r="KK462" s="395"/>
      <c r="KL462" s="395"/>
      <c r="KM462" s="395"/>
      <c r="KN462" s="395"/>
      <c r="KO462" s="395"/>
      <c r="KP462" s="395"/>
      <c r="KQ462" s="395"/>
      <c r="KR462" s="395"/>
      <c r="KS462" s="395"/>
      <c r="KT462" s="395"/>
      <c r="KU462" s="395"/>
      <c r="KV462" s="395"/>
      <c r="KW462" s="395"/>
      <c r="KX462" s="395"/>
      <c r="KY462" s="395"/>
      <c r="KZ462" s="395"/>
      <c r="LA462" s="395"/>
      <c r="LB462" s="395"/>
      <c r="LC462" s="395"/>
      <c r="LD462" s="395"/>
      <c r="LE462" s="395"/>
      <c r="LF462" s="395"/>
      <c r="LG462" s="395"/>
      <c r="LH462" s="395"/>
      <c r="LI462" s="395"/>
      <c r="LJ462" s="395"/>
      <c r="LK462" s="395"/>
      <c r="LL462" s="395"/>
      <c r="LM462" s="395"/>
      <c r="LN462" s="395"/>
      <c r="LO462" s="395"/>
      <c r="LP462" s="395"/>
      <c r="LQ462" s="395"/>
      <c r="LR462" s="395"/>
      <c r="LS462" s="395"/>
      <c r="LT462" s="395"/>
      <c r="LU462" s="395"/>
      <c r="LV462" s="395"/>
      <c r="LW462" s="395"/>
      <c r="LX462" s="395"/>
      <c r="LY462" s="395"/>
      <c r="LZ462" s="395"/>
      <c r="MA462" s="395"/>
      <c r="MB462" s="395"/>
      <c r="MC462" s="395"/>
      <c r="MD462" s="395"/>
      <c r="ME462" s="395"/>
      <c r="MF462" s="395"/>
      <c r="MG462" s="395"/>
      <c r="MH462" s="395"/>
      <c r="MI462" s="395"/>
      <c r="MJ462" s="395"/>
      <c r="MK462" s="395"/>
      <c r="ML462" s="395"/>
      <c r="MM462" s="395"/>
      <c r="MN462" s="395"/>
      <c r="MO462" s="395"/>
      <c r="MP462" s="395"/>
      <c r="MQ462" s="395"/>
      <c r="MR462" s="395"/>
      <c r="MS462" s="395"/>
      <c r="MT462" s="395"/>
      <c r="MU462" s="395"/>
      <c r="MV462" s="395"/>
      <c r="MW462" s="395"/>
      <c r="MX462" s="395"/>
      <c r="MY462" s="395"/>
      <c r="MZ462" s="395"/>
      <c r="NA462" s="395"/>
      <c r="NB462" s="395"/>
      <c r="NC462" s="395"/>
      <c r="ND462" s="395"/>
      <c r="NE462" s="395"/>
      <c r="NF462" s="395"/>
      <c r="NG462" s="489"/>
      <c r="NH462" s="475">
        <v>5.4152531227812046</v>
      </c>
      <c r="NI462" s="475">
        <v>10.436275818223937</v>
      </c>
      <c r="NJ462" s="475">
        <v>1.8598481098790764</v>
      </c>
      <c r="NK462" s="475">
        <v>913.6659753818542</v>
      </c>
      <c r="NL462" s="475">
        <v>6.8368803806325404</v>
      </c>
      <c r="NM462" s="475">
        <v>0.27084399999999997</v>
      </c>
      <c r="NN462" s="475">
        <v>0.77867500000000001</v>
      </c>
      <c r="NO462" s="475">
        <v>7.8995999999999997E-2</v>
      </c>
      <c r="NP462" s="475">
        <v>3.1096715283867565E-2</v>
      </c>
      <c r="NQ462" s="475">
        <v>0.55632944798145467</v>
      </c>
      <c r="NR462" s="475">
        <v>0.92049860140844131</v>
      </c>
      <c r="NS462" s="475">
        <v>0</v>
      </c>
      <c r="NT462" s="475">
        <v>1.6933359690338163</v>
      </c>
      <c r="NU462" s="475">
        <v>5.9439683409479747E-3</v>
      </c>
      <c r="NV462" s="475">
        <v>0</v>
      </c>
      <c r="NW462" s="475">
        <v>0.66593233596696988</v>
      </c>
      <c r="NX462" s="475">
        <v>0</v>
      </c>
      <c r="NY462" s="475">
        <v>0</v>
      </c>
      <c r="NZ462" s="475">
        <v>1.8491593473331747</v>
      </c>
      <c r="OA462" s="475">
        <v>2.0399494949639344E-2</v>
      </c>
      <c r="OB462" s="475">
        <v>0.25</v>
      </c>
      <c r="OC462" s="475">
        <v>1.4434573322574664</v>
      </c>
      <c r="OD462" s="475">
        <v>2.5360592592527996E-13</v>
      </c>
      <c r="OE462" s="475">
        <v>2.0428423886187517E-12</v>
      </c>
      <c r="OF462" s="475">
        <v>0.11999999880790704</v>
      </c>
      <c r="OG462" s="475">
        <v>8.3695933222770691E-2</v>
      </c>
      <c r="OH462" s="475">
        <v>0.29469135925307155</v>
      </c>
      <c r="OI462" s="475">
        <v>0.12</v>
      </c>
      <c r="OJ462" s="475">
        <v>4.6063999999999994E-2</v>
      </c>
      <c r="OK462" s="475">
        <v>7.1292359999999999E-2</v>
      </c>
      <c r="OL462" s="475">
        <v>0.9024189010983974</v>
      </c>
      <c r="OM462" s="475" t="s">
        <v>1395</v>
      </c>
      <c r="ON462" s="475">
        <v>1</v>
      </c>
      <c r="OO462" s="475">
        <v>451</v>
      </c>
      <c r="OP462" s="490"/>
      <c r="OQ462" s="491" t="s">
        <v>1395</v>
      </c>
      <c r="OR462" s="478" t="s">
        <v>1395</v>
      </c>
      <c r="OS462" s="479">
        <v>1362516</v>
      </c>
      <c r="OT462" s="479">
        <v>2027</v>
      </c>
      <c r="OU462" s="479" t="s">
        <v>1395</v>
      </c>
      <c r="OV462" s="479" t="s">
        <v>1395</v>
      </c>
      <c r="OW462" s="479">
        <v>0</v>
      </c>
      <c r="OX462" s="479">
        <v>1</v>
      </c>
      <c r="OY462" s="480">
        <v>1</v>
      </c>
      <c r="OZ462" s="480">
        <v>0.88963711370723741</v>
      </c>
      <c r="PA462" s="481"/>
      <c r="PB462" s="482">
        <v>5.4152531227812046</v>
      </c>
      <c r="PC462" s="483"/>
      <c r="PD462" s="478">
        <v>101.8393266173058</v>
      </c>
      <c r="PE462" s="479">
        <v>1.8434995834545593E-10</v>
      </c>
      <c r="PF462" s="479">
        <v>130.26031795582071</v>
      </c>
      <c r="PG462" s="480">
        <v>5.4152531227812046</v>
      </c>
      <c r="PH462" s="483"/>
      <c r="PI462" s="478">
        <v>5.4152531227812046</v>
      </c>
      <c r="PJ462" s="479">
        <v>224400</v>
      </c>
      <c r="PK462" s="479">
        <v>100</v>
      </c>
      <c r="PL462" s="479">
        <v>-0.63075854872612958</v>
      </c>
      <c r="PM462" s="484">
        <v>36</v>
      </c>
      <c r="PN462" s="479">
        <v>936</v>
      </c>
      <c r="PO462" s="485">
        <v>2024</v>
      </c>
      <c r="PP462" s="479">
        <v>33</v>
      </c>
      <c r="PQ462" s="479">
        <v>1</v>
      </c>
      <c r="PR462" s="486" t="s">
        <v>2471</v>
      </c>
      <c r="PS462" s="486" t="s">
        <v>1657</v>
      </c>
      <c r="PT462" s="479">
        <v>1</v>
      </c>
      <c r="PU462" s="487" t="s">
        <v>2470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row>
    <row r="463" spans="1:457" x14ac:dyDescent="0.35">
      <c r="A463" s="459" t="s">
        <v>2472</v>
      </c>
      <c r="B463" s="460">
        <v>4.7844945740550751</v>
      </c>
      <c r="C463" s="488">
        <f>NPV(About!A$94,'H2 Data'!AE$2:BH$2)/30*AB463+B463</f>
        <v>4.7844945740550751</v>
      </c>
      <c r="D463" s="462" t="s">
        <v>1592</v>
      </c>
      <c r="E463" s="463" t="s">
        <v>2472</v>
      </c>
      <c r="F463" s="463" t="s">
        <v>1391</v>
      </c>
      <c r="G463" s="463" t="s">
        <v>1392</v>
      </c>
      <c r="H463" s="463" t="s">
        <v>2406</v>
      </c>
      <c r="I463" s="463" t="s">
        <v>2465</v>
      </c>
      <c r="J463" s="464">
        <v>2028</v>
      </c>
      <c r="K463" s="465">
        <v>100</v>
      </c>
      <c r="L463" s="466">
        <v>0.22</v>
      </c>
      <c r="M463" s="466">
        <v>2.3300000000000001E-2</v>
      </c>
      <c r="N463" s="466">
        <v>0.25</v>
      </c>
      <c r="O463" s="471">
        <v>0.12</v>
      </c>
      <c r="P463" s="465">
        <v>1</v>
      </c>
      <c r="Q463" s="465">
        <v>2</v>
      </c>
      <c r="R463" s="465">
        <v>30</v>
      </c>
      <c r="S463" s="467" t="s">
        <v>1395</v>
      </c>
      <c r="T463" s="468">
        <v>71406</v>
      </c>
      <c r="U463" s="468">
        <v>703861</v>
      </c>
      <c r="V463" s="468">
        <v>244821</v>
      </c>
      <c r="W463" s="468">
        <v>20402</v>
      </c>
      <c r="X463" s="465">
        <v>0</v>
      </c>
      <c r="Y463" s="469" t="s">
        <v>2466</v>
      </c>
      <c r="Z463" s="470">
        <v>20.27</v>
      </c>
      <c r="AA463" s="469" t="s">
        <v>1397</v>
      </c>
      <c r="AB463" s="465">
        <v>0</v>
      </c>
      <c r="AC463" s="466">
        <v>0</v>
      </c>
      <c r="AD463" s="466">
        <v>0.61</v>
      </c>
      <c r="AE463" s="466">
        <v>0.61</v>
      </c>
      <c r="AF463" s="467" t="s">
        <v>1398</v>
      </c>
      <c r="AG463" s="465">
        <v>457.29</v>
      </c>
      <c r="AH463" s="465">
        <v>457.29</v>
      </c>
      <c r="AI463" s="465">
        <v>457.29</v>
      </c>
      <c r="AJ463" s="465">
        <v>30</v>
      </c>
      <c r="AK463" s="469" t="s">
        <v>1399</v>
      </c>
      <c r="AL463" s="466">
        <v>0.91</v>
      </c>
      <c r="AM463" s="466">
        <v>0.01</v>
      </c>
      <c r="AN463" s="469" t="s">
        <v>1400</v>
      </c>
      <c r="AO463" s="466"/>
      <c r="AP463" s="466"/>
      <c r="AQ463" s="466"/>
      <c r="AR463" s="466"/>
      <c r="AS463" s="466"/>
      <c r="AT463" s="466"/>
      <c r="AU463" s="466"/>
      <c r="AV463" s="466"/>
      <c r="AW463" s="466"/>
      <c r="AX463" s="466"/>
      <c r="AY463" s="466"/>
      <c r="AZ463" s="466"/>
      <c r="BA463" s="466"/>
      <c r="BB463" s="466"/>
      <c r="BC463" s="466"/>
      <c r="BD463" s="466"/>
      <c r="BE463" s="466"/>
      <c r="BF463" s="466"/>
      <c r="BG463" s="466"/>
      <c r="BH463" s="466"/>
      <c r="BI463" s="466"/>
      <c r="BJ463" s="466"/>
      <c r="BK463" s="466"/>
      <c r="BL463" s="466"/>
      <c r="BM463" s="466"/>
      <c r="BN463" s="466"/>
      <c r="BO463" s="466"/>
      <c r="BP463" s="466"/>
      <c r="BQ463" s="466"/>
      <c r="BR463" s="466"/>
      <c r="BS463" s="466"/>
      <c r="BT463" s="466"/>
      <c r="BU463" s="466"/>
      <c r="BV463" s="466"/>
      <c r="BW463" s="466"/>
      <c r="BX463" s="466"/>
      <c r="BY463" s="466"/>
      <c r="BZ463" s="466"/>
      <c r="CA463" s="466"/>
      <c r="CB463" s="466"/>
      <c r="CC463" s="466"/>
      <c r="CD463" s="466"/>
      <c r="CE463" s="466"/>
      <c r="CF463" s="466"/>
      <c r="CG463" s="466"/>
      <c r="CH463" s="466"/>
      <c r="CI463" s="466"/>
      <c r="CJ463" s="466"/>
      <c r="CK463" s="466"/>
      <c r="CL463" s="466"/>
      <c r="CM463" s="466"/>
      <c r="CN463" s="466"/>
      <c r="CO463" s="466"/>
      <c r="CP463" s="466"/>
      <c r="CQ463" s="466"/>
      <c r="CR463" s="466"/>
      <c r="CS463" s="466"/>
      <c r="CT463" s="466"/>
      <c r="CU463" s="466"/>
      <c r="CV463" s="466"/>
      <c r="CW463" s="466"/>
      <c r="CX463" s="466"/>
      <c r="CY463" s="466"/>
      <c r="CZ463" s="466"/>
      <c r="DA463" s="466"/>
      <c r="DB463" s="466"/>
      <c r="DC463" s="466"/>
      <c r="DD463" s="466"/>
      <c r="DE463" s="466"/>
      <c r="DF463" s="466"/>
      <c r="DG463" s="466"/>
      <c r="DH463" s="466"/>
      <c r="DI463" s="466"/>
      <c r="DJ463" s="466"/>
      <c r="DK463" s="466"/>
      <c r="DL463" s="466"/>
      <c r="DM463" s="466"/>
      <c r="DN463" s="466"/>
      <c r="DO463" s="466"/>
      <c r="DP463" s="466"/>
      <c r="DQ463" s="466"/>
      <c r="DR463" s="466"/>
      <c r="DS463" s="466"/>
      <c r="DT463" s="466"/>
      <c r="DU463" s="466"/>
      <c r="DV463" s="466"/>
      <c r="DW463" s="471"/>
      <c r="DX463" s="466"/>
      <c r="DY463" s="466"/>
      <c r="DZ463" s="466"/>
      <c r="EA463" s="466"/>
      <c r="EB463" s="466"/>
      <c r="EC463" s="466"/>
      <c r="ED463" s="466"/>
      <c r="EE463" s="466"/>
      <c r="EF463" s="466"/>
      <c r="EG463" s="466"/>
      <c r="EH463" s="466"/>
      <c r="EI463" s="466"/>
      <c r="EJ463" s="466"/>
      <c r="EK463" s="465"/>
      <c r="EL463" s="465"/>
      <c r="EM463" s="465"/>
      <c r="EN463" s="465"/>
      <c r="EO463" s="466"/>
      <c r="EP463" s="466"/>
      <c r="EQ463" s="466"/>
      <c r="ER463" s="465"/>
      <c r="ES463" s="465"/>
      <c r="ET463" s="465"/>
      <c r="EU463" s="465"/>
      <c r="EV463" s="465"/>
      <c r="EW463" s="467"/>
      <c r="EX463" s="467" t="s">
        <v>1401</v>
      </c>
      <c r="EY463" s="467">
        <v>0</v>
      </c>
      <c r="EZ463" s="467">
        <v>0</v>
      </c>
      <c r="FA463" s="467">
        <v>0</v>
      </c>
      <c r="FB463" s="469" t="s">
        <v>1402</v>
      </c>
      <c r="FC463" s="467">
        <v>100</v>
      </c>
      <c r="FD463" s="469" t="s">
        <v>2408</v>
      </c>
      <c r="FE463" s="467">
        <v>0</v>
      </c>
      <c r="FF463" s="469" t="s">
        <v>1404</v>
      </c>
      <c r="FG463" s="467">
        <v>0</v>
      </c>
      <c r="FH463" s="469" t="s">
        <v>1405</v>
      </c>
      <c r="FI463" s="467">
        <v>0</v>
      </c>
      <c r="FJ463" s="469" t="s">
        <v>1405</v>
      </c>
      <c r="FK463" s="467">
        <v>0</v>
      </c>
      <c r="FL463" s="472">
        <v>1</v>
      </c>
      <c r="FM463" s="473">
        <v>0</v>
      </c>
      <c r="FN463" s="473">
        <v>0</v>
      </c>
      <c r="FO463" s="473">
        <v>0</v>
      </c>
      <c r="FP463" s="473">
        <v>0</v>
      </c>
      <c r="FQ463" s="473">
        <v>0</v>
      </c>
      <c r="FR463" s="473">
        <v>0</v>
      </c>
      <c r="FS463" s="473">
        <v>0</v>
      </c>
      <c r="FT463" s="473">
        <v>0</v>
      </c>
      <c r="FU463" s="473">
        <v>0</v>
      </c>
      <c r="FV463" s="473">
        <v>114119</v>
      </c>
      <c r="FW463" s="473">
        <v>0</v>
      </c>
      <c r="FX463" s="473">
        <v>0</v>
      </c>
      <c r="FY463" s="473">
        <v>0</v>
      </c>
      <c r="FZ463" s="473">
        <v>0</v>
      </c>
      <c r="GA463" s="473">
        <v>0</v>
      </c>
      <c r="GB463" s="473">
        <v>0</v>
      </c>
      <c r="GC463" s="473">
        <v>0</v>
      </c>
      <c r="GD463" s="473">
        <v>0</v>
      </c>
      <c r="GE463" s="473">
        <v>0</v>
      </c>
      <c r="GF463" s="473">
        <v>91391.999999999985</v>
      </c>
      <c r="GG463" s="473">
        <v>0</v>
      </c>
      <c r="GH463" s="473">
        <v>0</v>
      </c>
      <c r="GI463" s="473">
        <v>0</v>
      </c>
      <c r="GJ463" s="473">
        <v>0</v>
      </c>
      <c r="GK463" s="473">
        <v>0</v>
      </c>
      <c r="GL463" s="473">
        <v>0</v>
      </c>
      <c r="GM463" s="473">
        <v>0</v>
      </c>
      <c r="GN463" s="473">
        <v>0</v>
      </c>
      <c r="GO463" s="473">
        <v>0</v>
      </c>
      <c r="GP463" s="473">
        <v>0</v>
      </c>
      <c r="GQ463" s="473">
        <v>0</v>
      </c>
      <c r="GR463" s="473">
        <v>0</v>
      </c>
      <c r="GS463" s="473">
        <v>0</v>
      </c>
      <c r="GT463" s="473">
        <v>0</v>
      </c>
      <c r="GU463" s="473">
        <v>0</v>
      </c>
      <c r="GV463" s="473">
        <v>0</v>
      </c>
      <c r="GW463" s="473">
        <v>0</v>
      </c>
      <c r="GX463" s="473">
        <v>0</v>
      </c>
      <c r="GY463" s="473">
        <v>0</v>
      </c>
      <c r="GZ463" s="473">
        <v>0</v>
      </c>
      <c r="HA463" s="473">
        <v>0</v>
      </c>
      <c r="HB463" s="473">
        <v>0</v>
      </c>
      <c r="HC463" s="473">
        <v>0</v>
      </c>
      <c r="HD463" s="473">
        <v>0</v>
      </c>
      <c r="HE463" s="473">
        <v>0</v>
      </c>
      <c r="HF463" s="473">
        <v>0</v>
      </c>
      <c r="HG463" s="473">
        <v>0</v>
      </c>
      <c r="HH463" s="473">
        <v>0</v>
      </c>
      <c r="HI463" s="473">
        <v>0</v>
      </c>
      <c r="HJ463" s="473">
        <v>0</v>
      </c>
      <c r="HK463" s="473">
        <v>0</v>
      </c>
      <c r="HL463" s="473">
        <v>0</v>
      </c>
      <c r="HM463" s="473">
        <v>0</v>
      </c>
      <c r="HN463" s="473">
        <v>0</v>
      </c>
      <c r="HO463" s="473">
        <v>0</v>
      </c>
      <c r="HP463" s="473">
        <v>0</v>
      </c>
      <c r="HQ463" s="473">
        <v>0</v>
      </c>
      <c r="HR463" s="473">
        <v>0</v>
      </c>
      <c r="HS463" s="473">
        <v>0</v>
      </c>
      <c r="HT463" s="473">
        <v>0</v>
      </c>
      <c r="HU463" s="473">
        <v>0</v>
      </c>
      <c r="HV463" s="473">
        <v>0</v>
      </c>
      <c r="HW463" s="473">
        <v>0</v>
      </c>
      <c r="HX463" s="473">
        <v>0</v>
      </c>
      <c r="HY463" s="473">
        <v>0</v>
      </c>
      <c r="HZ463" s="473">
        <v>0</v>
      </c>
      <c r="IA463" s="473">
        <v>0</v>
      </c>
      <c r="IB463" s="473">
        <v>0</v>
      </c>
      <c r="IC463" s="473">
        <v>0</v>
      </c>
      <c r="ID463" s="473">
        <v>0</v>
      </c>
      <c r="IE463" s="473">
        <v>0</v>
      </c>
      <c r="IF463" s="473">
        <v>0</v>
      </c>
      <c r="IG463" s="473">
        <v>0</v>
      </c>
      <c r="IH463" s="473">
        <v>0</v>
      </c>
      <c r="II463" s="473">
        <v>0</v>
      </c>
      <c r="IJ463" s="473">
        <v>0</v>
      </c>
      <c r="IK463" s="473">
        <v>0</v>
      </c>
      <c r="IL463" s="473">
        <v>0</v>
      </c>
      <c r="IM463" s="473">
        <v>0</v>
      </c>
      <c r="IN463" s="473">
        <v>0</v>
      </c>
      <c r="IO463" s="473">
        <v>0</v>
      </c>
      <c r="IP463" s="473">
        <v>0</v>
      </c>
      <c r="IQ463" s="473">
        <v>0</v>
      </c>
      <c r="IR463" s="473">
        <v>0</v>
      </c>
      <c r="IS463" s="473">
        <v>0</v>
      </c>
      <c r="IT463" s="473">
        <v>0</v>
      </c>
      <c r="IU463" s="473">
        <v>0</v>
      </c>
      <c r="IV463" s="473">
        <v>0</v>
      </c>
      <c r="IW463" s="473">
        <v>0</v>
      </c>
      <c r="IX463" s="473">
        <v>0</v>
      </c>
      <c r="IY463" s="473">
        <v>0</v>
      </c>
      <c r="IZ463" s="473">
        <v>0</v>
      </c>
      <c r="JA463" s="473">
        <v>0</v>
      </c>
      <c r="JB463" s="473">
        <v>0</v>
      </c>
      <c r="JC463" s="473">
        <v>0</v>
      </c>
      <c r="JD463" s="473">
        <v>0</v>
      </c>
      <c r="JE463" s="473">
        <v>0</v>
      </c>
      <c r="JF463" s="473">
        <v>0</v>
      </c>
      <c r="JG463" s="473">
        <v>0</v>
      </c>
      <c r="JH463" s="473">
        <v>0</v>
      </c>
      <c r="JI463" s="467" t="s">
        <v>1406</v>
      </c>
      <c r="JJ463" s="467" t="s">
        <v>1406</v>
      </c>
      <c r="JK463" s="395"/>
      <c r="JL463" s="395"/>
      <c r="JM463" s="395"/>
      <c r="JN463" s="395"/>
      <c r="JO463" s="395"/>
      <c r="JP463" s="395"/>
      <c r="JQ463" s="395"/>
      <c r="JR463" s="395"/>
      <c r="JS463" s="395"/>
      <c r="JT463" s="395"/>
      <c r="JU463" s="395"/>
      <c r="JV463" s="395"/>
      <c r="JW463" s="395"/>
      <c r="JX463" s="395"/>
      <c r="JY463" s="395"/>
      <c r="JZ463" s="395"/>
      <c r="KA463" s="395"/>
      <c r="KB463" s="395"/>
      <c r="KC463" s="395"/>
      <c r="KD463" s="395"/>
      <c r="KE463" s="395"/>
      <c r="KF463" s="395"/>
      <c r="KG463" s="395"/>
      <c r="KH463" s="395"/>
      <c r="KI463" s="395"/>
      <c r="KJ463" s="395"/>
      <c r="KK463" s="395"/>
      <c r="KL463" s="395"/>
      <c r="KM463" s="395"/>
      <c r="KN463" s="395"/>
      <c r="KO463" s="395"/>
      <c r="KP463" s="395"/>
      <c r="KQ463" s="395"/>
      <c r="KR463" s="395"/>
      <c r="KS463" s="395"/>
      <c r="KT463" s="395"/>
      <c r="KU463" s="395"/>
      <c r="KV463" s="395"/>
      <c r="KW463" s="395"/>
      <c r="KX463" s="395"/>
      <c r="KY463" s="395"/>
      <c r="KZ463" s="395"/>
      <c r="LA463" s="395"/>
      <c r="LB463" s="395"/>
      <c r="LC463" s="395"/>
      <c r="LD463" s="395"/>
      <c r="LE463" s="395"/>
      <c r="LF463" s="395"/>
      <c r="LG463" s="395"/>
      <c r="LH463" s="395"/>
      <c r="LI463" s="395"/>
      <c r="LJ463" s="395"/>
      <c r="LK463" s="395"/>
      <c r="LL463" s="395"/>
      <c r="LM463" s="395"/>
      <c r="LN463" s="395"/>
      <c r="LO463" s="395"/>
      <c r="LP463" s="395"/>
      <c r="LQ463" s="395"/>
      <c r="LR463" s="395"/>
      <c r="LS463" s="395"/>
      <c r="LT463" s="395"/>
      <c r="LU463" s="395"/>
      <c r="LV463" s="395"/>
      <c r="LW463" s="395"/>
      <c r="LX463" s="395"/>
      <c r="LY463" s="395"/>
      <c r="LZ463" s="395"/>
      <c r="MA463" s="395"/>
      <c r="MB463" s="395"/>
      <c r="MC463" s="395"/>
      <c r="MD463" s="395"/>
      <c r="ME463" s="395"/>
      <c r="MF463" s="395"/>
      <c r="MG463" s="395"/>
      <c r="MH463" s="395"/>
      <c r="MI463" s="395"/>
      <c r="MJ463" s="395"/>
      <c r="MK463" s="395"/>
      <c r="ML463" s="395"/>
      <c r="MM463" s="395"/>
      <c r="MN463" s="395"/>
      <c r="MO463" s="395"/>
      <c r="MP463" s="395"/>
      <c r="MQ463" s="395"/>
      <c r="MR463" s="395"/>
      <c r="MS463" s="395"/>
      <c r="MT463" s="395"/>
      <c r="MU463" s="395"/>
      <c r="MV463" s="395"/>
      <c r="MW463" s="395"/>
      <c r="MX463" s="395"/>
      <c r="MY463" s="395"/>
      <c r="MZ463" s="395"/>
      <c r="NA463" s="395"/>
      <c r="NB463" s="395"/>
      <c r="NC463" s="395"/>
      <c r="ND463" s="395"/>
      <c r="NE463" s="395"/>
      <c r="NF463" s="395"/>
      <c r="NG463" s="489"/>
      <c r="NH463" s="475">
        <v>4.7844945740550751</v>
      </c>
      <c r="NI463" s="475">
        <v>9.2206779431189414</v>
      </c>
      <c r="NJ463" s="475">
        <v>1.7589198917383764</v>
      </c>
      <c r="NK463" s="475">
        <v>926.00726360263627</v>
      </c>
      <c r="NL463" s="475">
        <v>6.1382192930712103</v>
      </c>
      <c r="NM463" s="475">
        <v>0.24482100000000001</v>
      </c>
      <c r="NN463" s="475">
        <v>0.70386099999999996</v>
      </c>
      <c r="NO463" s="475">
        <v>7.1405999999999997E-2</v>
      </c>
      <c r="NP463" s="475">
        <v>3.145346211575098E-2</v>
      </c>
      <c r="NQ463" s="475">
        <v>0.53362846841571254</v>
      </c>
      <c r="NR463" s="475">
        <v>0.83207819646667081</v>
      </c>
      <c r="NS463" s="475">
        <v>0</v>
      </c>
      <c r="NT463" s="475">
        <v>1.6226258996290035</v>
      </c>
      <c r="NU463" s="475">
        <v>6.1466962158955064E-3</v>
      </c>
      <c r="NV463" s="475">
        <v>0</v>
      </c>
      <c r="NW463" s="475">
        <v>0.56062303308598194</v>
      </c>
      <c r="NX463" s="475">
        <v>0</v>
      </c>
      <c r="NY463" s="475">
        <v>0</v>
      </c>
      <c r="NZ463" s="475">
        <v>1.5436797350264444</v>
      </c>
      <c r="OA463" s="475">
        <v>2.0339494949499735E-2</v>
      </c>
      <c r="OB463" s="475">
        <v>0.25</v>
      </c>
      <c r="OC463" s="475">
        <v>1.3163546810466626</v>
      </c>
      <c r="OD463" s="475">
        <v>6.085990436300386E-14</v>
      </c>
      <c r="OE463" s="475">
        <v>4.9023772589863767E-13</v>
      </c>
      <c r="OF463" s="475">
        <v>0.11999999880790704</v>
      </c>
      <c r="OG463" s="475">
        <v>8.051066100597383E-2</v>
      </c>
      <c r="OH463" s="475">
        <v>0.29659278149217555</v>
      </c>
      <c r="OI463" s="475">
        <v>0.12</v>
      </c>
      <c r="OJ463" s="475">
        <v>4.5728999999999999E-2</v>
      </c>
      <c r="OK463" s="475">
        <v>6.7721017500000008E-2</v>
      </c>
      <c r="OL463" s="475">
        <v>0.88614952612179287</v>
      </c>
      <c r="OM463" s="475" t="s">
        <v>1395</v>
      </c>
      <c r="ON463" s="475">
        <v>1</v>
      </c>
      <c r="OO463" s="475">
        <v>452</v>
      </c>
      <c r="OP463" s="490"/>
      <c r="OQ463" s="491" t="s">
        <v>1395</v>
      </c>
      <c r="OR463" s="478" t="s">
        <v>1395</v>
      </c>
      <c r="OS463" s="479">
        <v>1246001</v>
      </c>
      <c r="OT463" s="479">
        <v>2028</v>
      </c>
      <c r="OU463" s="479" t="s">
        <v>1395</v>
      </c>
      <c r="OV463" s="479" t="s">
        <v>1395</v>
      </c>
      <c r="OW463" s="479">
        <v>0</v>
      </c>
      <c r="OX463" s="479">
        <v>1</v>
      </c>
      <c r="OY463" s="480">
        <v>1</v>
      </c>
      <c r="OZ463" s="480">
        <v>0.87190261452774309</v>
      </c>
      <c r="PA463" s="481"/>
      <c r="PB463" s="482">
        <v>4.7844945740550751</v>
      </c>
      <c r="PC463" s="483"/>
      <c r="PD463" s="478">
        <v>90.395049780252734</v>
      </c>
      <c r="PE463" s="479">
        <v>4.3442392849210311E-11</v>
      </c>
      <c r="PF463" s="479">
        <v>116.64870768177038</v>
      </c>
      <c r="PG463" s="480">
        <v>4.7844945740550751</v>
      </c>
      <c r="PH463" s="483"/>
      <c r="PI463" s="478">
        <v>4.7844945740550751</v>
      </c>
      <c r="PJ463" s="479">
        <v>224500</v>
      </c>
      <c r="PK463" s="479">
        <v>100</v>
      </c>
      <c r="PL463" s="479">
        <v>-0.63154484790059051</v>
      </c>
      <c r="PM463" s="484">
        <v>36</v>
      </c>
      <c r="PN463" s="479">
        <v>900</v>
      </c>
      <c r="PO463" s="485">
        <v>2025</v>
      </c>
      <c r="PP463" s="479">
        <v>33</v>
      </c>
      <c r="PQ463" s="479">
        <v>1</v>
      </c>
      <c r="PR463" s="486" t="s">
        <v>2473</v>
      </c>
      <c r="PS463" s="486" t="s">
        <v>1657</v>
      </c>
      <c r="PT463" s="479">
        <v>1</v>
      </c>
      <c r="PU463" s="487" t="s">
        <v>2472</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row>
    <row r="464" spans="1:457" x14ac:dyDescent="0.35">
      <c r="A464" s="459" t="s">
        <v>2474</v>
      </c>
      <c r="B464" s="460">
        <v>4.1529497261544845</v>
      </c>
      <c r="C464" s="488">
        <f>NPV(About!A$94,'H2 Data'!AE$2:BH$2)/30*AB464+B464</f>
        <v>4.1529497261544845</v>
      </c>
      <c r="D464" s="462" t="s">
        <v>1592</v>
      </c>
      <c r="E464" s="463" t="s">
        <v>2474</v>
      </c>
      <c r="F464" s="463" t="s">
        <v>1391</v>
      </c>
      <c r="G464" s="463" t="s">
        <v>1392</v>
      </c>
      <c r="H464" s="463" t="s">
        <v>2406</v>
      </c>
      <c r="I464" s="463" t="s">
        <v>2465</v>
      </c>
      <c r="J464" s="464">
        <v>2029</v>
      </c>
      <c r="K464" s="465">
        <v>100</v>
      </c>
      <c r="L464" s="466">
        <v>0.22</v>
      </c>
      <c r="M464" s="466">
        <v>2.3300000000000001E-2</v>
      </c>
      <c r="N464" s="466">
        <v>0.25</v>
      </c>
      <c r="O464" s="471">
        <v>0.12</v>
      </c>
      <c r="P464" s="465">
        <v>1</v>
      </c>
      <c r="Q464" s="465">
        <v>2</v>
      </c>
      <c r="R464" s="465">
        <v>30</v>
      </c>
      <c r="S464" s="467" t="s">
        <v>1395</v>
      </c>
      <c r="T464" s="468">
        <v>63377.999999999993</v>
      </c>
      <c r="U464" s="468">
        <v>624725</v>
      </c>
      <c r="V464" s="468">
        <v>217296</v>
      </c>
      <c r="W464" s="468">
        <v>18108</v>
      </c>
      <c r="X464" s="465">
        <v>0</v>
      </c>
      <c r="Y464" s="469" t="s">
        <v>2466</v>
      </c>
      <c r="Z464" s="470">
        <v>20.55</v>
      </c>
      <c r="AA464" s="469" t="s">
        <v>1397</v>
      </c>
      <c r="AB464" s="465">
        <v>0</v>
      </c>
      <c r="AC464" s="466">
        <v>0</v>
      </c>
      <c r="AD464" s="466">
        <v>0.66</v>
      </c>
      <c r="AE464" s="466">
        <v>0.66</v>
      </c>
      <c r="AF464" s="467" t="s">
        <v>1398</v>
      </c>
      <c r="AG464" s="465">
        <v>454.74</v>
      </c>
      <c r="AH464" s="465">
        <v>454.74</v>
      </c>
      <c r="AI464" s="465">
        <v>454.74</v>
      </c>
      <c r="AJ464" s="465">
        <v>30</v>
      </c>
      <c r="AK464" s="469" t="s">
        <v>1399</v>
      </c>
      <c r="AL464" s="466">
        <v>0.91</v>
      </c>
      <c r="AM464" s="466">
        <v>0.01</v>
      </c>
      <c r="AN464" s="469" t="s">
        <v>1400</v>
      </c>
      <c r="AO464" s="466"/>
      <c r="AP464" s="466"/>
      <c r="AQ464" s="466"/>
      <c r="AR464" s="466"/>
      <c r="AS464" s="466"/>
      <c r="AT464" s="466"/>
      <c r="AU464" s="466"/>
      <c r="AV464" s="466"/>
      <c r="AW464" s="466"/>
      <c r="AX464" s="466"/>
      <c r="AY464" s="466"/>
      <c r="AZ464" s="466"/>
      <c r="BA464" s="466"/>
      <c r="BB464" s="466"/>
      <c r="BC464" s="466"/>
      <c r="BD464" s="466"/>
      <c r="BE464" s="466"/>
      <c r="BF464" s="466"/>
      <c r="BG464" s="466"/>
      <c r="BH464" s="466"/>
      <c r="BI464" s="466"/>
      <c r="BJ464" s="466"/>
      <c r="BK464" s="466"/>
      <c r="BL464" s="466"/>
      <c r="BM464" s="466"/>
      <c r="BN464" s="466"/>
      <c r="BO464" s="466"/>
      <c r="BP464" s="466"/>
      <c r="BQ464" s="466"/>
      <c r="BR464" s="466"/>
      <c r="BS464" s="466"/>
      <c r="BT464" s="466"/>
      <c r="BU464" s="466"/>
      <c r="BV464" s="466"/>
      <c r="BW464" s="466"/>
      <c r="BX464" s="466"/>
      <c r="BY464" s="466"/>
      <c r="BZ464" s="466"/>
      <c r="CA464" s="466"/>
      <c r="CB464" s="466"/>
      <c r="CC464" s="466"/>
      <c r="CD464" s="466"/>
      <c r="CE464" s="466"/>
      <c r="CF464" s="466"/>
      <c r="CG464" s="466"/>
      <c r="CH464" s="466"/>
      <c r="CI464" s="466"/>
      <c r="CJ464" s="466"/>
      <c r="CK464" s="466"/>
      <c r="CL464" s="466"/>
      <c r="CM464" s="466"/>
      <c r="CN464" s="466"/>
      <c r="CO464" s="466"/>
      <c r="CP464" s="466"/>
      <c r="CQ464" s="466"/>
      <c r="CR464" s="466"/>
      <c r="CS464" s="466"/>
      <c r="CT464" s="466"/>
      <c r="CU464" s="466"/>
      <c r="CV464" s="466"/>
      <c r="CW464" s="466"/>
      <c r="CX464" s="466"/>
      <c r="CY464" s="466"/>
      <c r="CZ464" s="466"/>
      <c r="DA464" s="466"/>
      <c r="DB464" s="466"/>
      <c r="DC464" s="466"/>
      <c r="DD464" s="466"/>
      <c r="DE464" s="466"/>
      <c r="DF464" s="466"/>
      <c r="DG464" s="466"/>
      <c r="DH464" s="466"/>
      <c r="DI464" s="466"/>
      <c r="DJ464" s="466"/>
      <c r="DK464" s="466"/>
      <c r="DL464" s="466"/>
      <c r="DM464" s="466"/>
      <c r="DN464" s="466"/>
      <c r="DO464" s="466"/>
      <c r="DP464" s="466"/>
      <c r="DQ464" s="466"/>
      <c r="DR464" s="466"/>
      <c r="DS464" s="466"/>
      <c r="DT464" s="466"/>
      <c r="DU464" s="466"/>
      <c r="DV464" s="466"/>
      <c r="DW464" s="471"/>
      <c r="DX464" s="466"/>
      <c r="DY464" s="466"/>
      <c r="DZ464" s="466"/>
      <c r="EA464" s="466"/>
      <c r="EB464" s="466"/>
      <c r="EC464" s="466"/>
      <c r="ED464" s="466"/>
      <c r="EE464" s="466"/>
      <c r="EF464" s="466"/>
      <c r="EG464" s="466"/>
      <c r="EH464" s="466"/>
      <c r="EI464" s="466"/>
      <c r="EJ464" s="466"/>
      <c r="EK464" s="465"/>
      <c r="EL464" s="465"/>
      <c r="EM464" s="465"/>
      <c r="EN464" s="465"/>
      <c r="EO464" s="466"/>
      <c r="EP464" s="466"/>
      <c r="EQ464" s="466"/>
      <c r="ER464" s="465"/>
      <c r="ES464" s="465"/>
      <c r="ET464" s="465"/>
      <c r="EU464" s="465"/>
      <c r="EV464" s="465"/>
      <c r="EW464" s="467"/>
      <c r="EX464" s="467" t="s">
        <v>1401</v>
      </c>
      <c r="EY464" s="467">
        <v>0</v>
      </c>
      <c r="EZ464" s="467">
        <v>0</v>
      </c>
      <c r="FA464" s="467">
        <v>0</v>
      </c>
      <c r="FB464" s="469" t="s">
        <v>1402</v>
      </c>
      <c r="FC464" s="467">
        <v>100</v>
      </c>
      <c r="FD464" s="469" t="s">
        <v>2408</v>
      </c>
      <c r="FE464" s="467">
        <v>0</v>
      </c>
      <c r="FF464" s="469" t="s">
        <v>1404</v>
      </c>
      <c r="FG464" s="467">
        <v>0</v>
      </c>
      <c r="FH464" s="469" t="s">
        <v>1405</v>
      </c>
      <c r="FI464" s="467">
        <v>0</v>
      </c>
      <c r="FJ464" s="469" t="s">
        <v>1405</v>
      </c>
      <c r="FK464" s="467">
        <v>0</v>
      </c>
      <c r="FL464" s="472">
        <v>1</v>
      </c>
      <c r="FM464" s="473">
        <v>0</v>
      </c>
      <c r="FN464" s="473">
        <v>0</v>
      </c>
      <c r="FO464" s="473">
        <v>0</v>
      </c>
      <c r="FP464" s="473">
        <v>0</v>
      </c>
      <c r="FQ464" s="473">
        <v>0</v>
      </c>
      <c r="FR464" s="473">
        <v>0</v>
      </c>
      <c r="FS464" s="473">
        <v>0</v>
      </c>
      <c r="FT464" s="473">
        <v>0</v>
      </c>
      <c r="FU464" s="473">
        <v>0</v>
      </c>
      <c r="FV464" s="473">
        <v>109761</v>
      </c>
      <c r="FW464" s="473">
        <v>0</v>
      </c>
      <c r="FX464" s="473">
        <v>0</v>
      </c>
      <c r="FY464" s="473">
        <v>0</v>
      </c>
      <c r="FZ464" s="473">
        <v>0</v>
      </c>
      <c r="GA464" s="473">
        <v>0</v>
      </c>
      <c r="GB464" s="473">
        <v>0</v>
      </c>
      <c r="GC464" s="473">
        <v>0</v>
      </c>
      <c r="GD464" s="473">
        <v>0</v>
      </c>
      <c r="GE464" s="473">
        <v>0</v>
      </c>
      <c r="GF464" s="473">
        <v>90796</v>
      </c>
      <c r="GG464" s="473">
        <v>0</v>
      </c>
      <c r="GH464" s="473">
        <v>0</v>
      </c>
      <c r="GI464" s="473">
        <v>0</v>
      </c>
      <c r="GJ464" s="473">
        <v>0</v>
      </c>
      <c r="GK464" s="473">
        <v>0</v>
      </c>
      <c r="GL464" s="473">
        <v>0</v>
      </c>
      <c r="GM464" s="473">
        <v>0</v>
      </c>
      <c r="GN464" s="473">
        <v>0</v>
      </c>
      <c r="GO464" s="473">
        <v>0</v>
      </c>
      <c r="GP464" s="473">
        <v>0</v>
      </c>
      <c r="GQ464" s="473">
        <v>0</v>
      </c>
      <c r="GR464" s="473">
        <v>0</v>
      </c>
      <c r="GS464" s="473">
        <v>0</v>
      </c>
      <c r="GT464" s="473">
        <v>0</v>
      </c>
      <c r="GU464" s="473">
        <v>0</v>
      </c>
      <c r="GV464" s="473">
        <v>0</v>
      </c>
      <c r="GW464" s="473">
        <v>0</v>
      </c>
      <c r="GX464" s="473">
        <v>0</v>
      </c>
      <c r="GY464" s="473">
        <v>0</v>
      </c>
      <c r="GZ464" s="473">
        <v>0</v>
      </c>
      <c r="HA464" s="473">
        <v>0</v>
      </c>
      <c r="HB464" s="473">
        <v>0</v>
      </c>
      <c r="HC464" s="473">
        <v>0</v>
      </c>
      <c r="HD464" s="473">
        <v>0</v>
      </c>
      <c r="HE464" s="473">
        <v>0</v>
      </c>
      <c r="HF464" s="473">
        <v>0</v>
      </c>
      <c r="HG464" s="473">
        <v>0</v>
      </c>
      <c r="HH464" s="473">
        <v>0</v>
      </c>
      <c r="HI464" s="473">
        <v>0</v>
      </c>
      <c r="HJ464" s="473">
        <v>0</v>
      </c>
      <c r="HK464" s="473">
        <v>0</v>
      </c>
      <c r="HL464" s="473">
        <v>0</v>
      </c>
      <c r="HM464" s="473">
        <v>0</v>
      </c>
      <c r="HN464" s="473">
        <v>0</v>
      </c>
      <c r="HO464" s="473">
        <v>0</v>
      </c>
      <c r="HP464" s="473">
        <v>0</v>
      </c>
      <c r="HQ464" s="473">
        <v>0</v>
      </c>
      <c r="HR464" s="473">
        <v>0</v>
      </c>
      <c r="HS464" s="473">
        <v>0</v>
      </c>
      <c r="HT464" s="473">
        <v>0</v>
      </c>
      <c r="HU464" s="473">
        <v>0</v>
      </c>
      <c r="HV464" s="473">
        <v>0</v>
      </c>
      <c r="HW464" s="473">
        <v>0</v>
      </c>
      <c r="HX464" s="473">
        <v>0</v>
      </c>
      <c r="HY464" s="473">
        <v>0</v>
      </c>
      <c r="HZ464" s="473">
        <v>0</v>
      </c>
      <c r="IA464" s="473">
        <v>0</v>
      </c>
      <c r="IB464" s="473">
        <v>0</v>
      </c>
      <c r="IC464" s="473">
        <v>0</v>
      </c>
      <c r="ID464" s="473">
        <v>0</v>
      </c>
      <c r="IE464" s="473">
        <v>0</v>
      </c>
      <c r="IF464" s="473">
        <v>0</v>
      </c>
      <c r="IG464" s="473">
        <v>0</v>
      </c>
      <c r="IH464" s="473">
        <v>0</v>
      </c>
      <c r="II464" s="473">
        <v>0</v>
      </c>
      <c r="IJ464" s="473">
        <v>0</v>
      </c>
      <c r="IK464" s="473">
        <v>0</v>
      </c>
      <c r="IL464" s="473">
        <v>0</v>
      </c>
      <c r="IM464" s="473">
        <v>0</v>
      </c>
      <c r="IN464" s="473">
        <v>0</v>
      </c>
      <c r="IO464" s="473">
        <v>0</v>
      </c>
      <c r="IP464" s="473">
        <v>0</v>
      </c>
      <c r="IQ464" s="473">
        <v>0</v>
      </c>
      <c r="IR464" s="473">
        <v>0</v>
      </c>
      <c r="IS464" s="473">
        <v>0</v>
      </c>
      <c r="IT464" s="473">
        <v>0</v>
      </c>
      <c r="IU464" s="473">
        <v>0</v>
      </c>
      <c r="IV464" s="473">
        <v>0</v>
      </c>
      <c r="IW464" s="473">
        <v>0</v>
      </c>
      <c r="IX464" s="473">
        <v>0</v>
      </c>
      <c r="IY464" s="473">
        <v>0</v>
      </c>
      <c r="IZ464" s="473">
        <v>0</v>
      </c>
      <c r="JA464" s="473">
        <v>0</v>
      </c>
      <c r="JB464" s="473">
        <v>0</v>
      </c>
      <c r="JC464" s="473">
        <v>0</v>
      </c>
      <c r="JD464" s="473">
        <v>0</v>
      </c>
      <c r="JE464" s="473">
        <v>0</v>
      </c>
      <c r="JF464" s="473">
        <v>0</v>
      </c>
      <c r="JG464" s="473">
        <v>0</v>
      </c>
      <c r="JH464" s="473">
        <v>0</v>
      </c>
      <c r="JI464" s="467" t="s">
        <v>1406</v>
      </c>
      <c r="JJ464" s="467" t="s">
        <v>1406</v>
      </c>
      <c r="JK464" s="395"/>
      <c r="JL464" s="395"/>
      <c r="JM464" s="395"/>
      <c r="JN464" s="395"/>
      <c r="JO464" s="395"/>
      <c r="JP464" s="395"/>
      <c r="JQ464" s="395"/>
      <c r="JR464" s="395"/>
      <c r="JS464" s="395"/>
      <c r="JT464" s="395"/>
      <c r="JU464" s="395"/>
      <c r="JV464" s="395"/>
      <c r="JW464" s="395"/>
      <c r="JX464" s="395"/>
      <c r="JY464" s="395"/>
      <c r="JZ464" s="395"/>
      <c r="KA464" s="395"/>
      <c r="KB464" s="395"/>
      <c r="KC464" s="395"/>
      <c r="KD464" s="395"/>
      <c r="KE464" s="395"/>
      <c r="KF464" s="395"/>
      <c r="KG464" s="395"/>
      <c r="KH464" s="395"/>
      <c r="KI464" s="395"/>
      <c r="KJ464" s="395"/>
      <c r="KK464" s="395"/>
      <c r="KL464" s="395"/>
      <c r="KM464" s="395"/>
      <c r="KN464" s="395"/>
      <c r="KO464" s="395"/>
      <c r="KP464" s="395"/>
      <c r="KQ464" s="395"/>
      <c r="KR464" s="395"/>
      <c r="KS464" s="395"/>
      <c r="KT464" s="395"/>
      <c r="KU464" s="395"/>
      <c r="KV464" s="395"/>
      <c r="KW464" s="395"/>
      <c r="KX464" s="395"/>
      <c r="KY464" s="395"/>
      <c r="KZ464" s="395"/>
      <c r="LA464" s="395"/>
      <c r="LB464" s="395"/>
      <c r="LC464" s="395"/>
      <c r="LD464" s="395"/>
      <c r="LE464" s="395"/>
      <c r="LF464" s="395"/>
      <c r="LG464" s="395"/>
      <c r="LH464" s="395"/>
      <c r="LI464" s="395"/>
      <c r="LJ464" s="395"/>
      <c r="LK464" s="395"/>
      <c r="LL464" s="395"/>
      <c r="LM464" s="395"/>
      <c r="LN464" s="395"/>
      <c r="LO464" s="395"/>
      <c r="LP464" s="395"/>
      <c r="LQ464" s="395"/>
      <c r="LR464" s="395"/>
      <c r="LS464" s="395"/>
      <c r="LT464" s="395"/>
      <c r="LU464" s="395"/>
      <c r="LV464" s="395"/>
      <c r="LW464" s="395"/>
      <c r="LX464" s="395"/>
      <c r="LY464" s="395"/>
      <c r="LZ464" s="395"/>
      <c r="MA464" s="395"/>
      <c r="MB464" s="395"/>
      <c r="MC464" s="395"/>
      <c r="MD464" s="395"/>
      <c r="ME464" s="395"/>
      <c r="MF464" s="395"/>
      <c r="MG464" s="395"/>
      <c r="MH464" s="395"/>
      <c r="MI464" s="395"/>
      <c r="MJ464" s="395"/>
      <c r="MK464" s="395"/>
      <c r="ML464" s="395"/>
      <c r="MM464" s="395"/>
      <c r="MN464" s="395"/>
      <c r="MO464" s="395"/>
      <c r="MP464" s="395"/>
      <c r="MQ464" s="395"/>
      <c r="MR464" s="395"/>
      <c r="MS464" s="395"/>
      <c r="MT464" s="395"/>
      <c r="MU464" s="395"/>
      <c r="MV464" s="395"/>
      <c r="MW464" s="395"/>
      <c r="MX464" s="395"/>
      <c r="MY464" s="395"/>
      <c r="MZ464" s="395"/>
      <c r="NA464" s="395"/>
      <c r="NB464" s="395"/>
      <c r="NC464" s="395"/>
      <c r="ND464" s="395"/>
      <c r="NE464" s="395"/>
      <c r="NF464" s="395"/>
      <c r="NG464" s="489"/>
      <c r="NH464" s="475">
        <v>4.1529497261544845</v>
      </c>
      <c r="NI464" s="475">
        <v>8.0035647122449234</v>
      </c>
      <c r="NJ464" s="475">
        <v>1.6676530753567993</v>
      </c>
      <c r="NK464" s="475">
        <v>938.70590621796725</v>
      </c>
      <c r="NL464" s="475">
        <v>5.4210164693626082</v>
      </c>
      <c r="NM464" s="475">
        <v>0.21729599999999999</v>
      </c>
      <c r="NN464" s="475">
        <v>0.62472499999999997</v>
      </c>
      <c r="NO464" s="475">
        <v>6.337799999999999E-2</v>
      </c>
      <c r="NP464" s="475">
        <v>3.1676443994626019E-2</v>
      </c>
      <c r="NQ464" s="475">
        <v>0.50914208855920406</v>
      </c>
      <c r="NR464" s="475">
        <v>0.7385431954829843</v>
      </c>
      <c r="NS464" s="475">
        <v>0</v>
      </c>
      <c r="NT464" s="475">
        <v>1.5590779805534474</v>
      </c>
      <c r="NU464" s="475">
        <v>6.3578108065370014E-3</v>
      </c>
      <c r="NV464" s="475">
        <v>0</v>
      </c>
      <c r="NW464" s="475">
        <v>0.45199386099010874</v>
      </c>
      <c r="NX464" s="475">
        <v>0</v>
      </c>
      <c r="NY464" s="475">
        <v>0</v>
      </c>
      <c r="NZ464" s="475">
        <v>1.2289791249810746</v>
      </c>
      <c r="OA464" s="475">
        <v>2.0336464646413328E-2</v>
      </c>
      <c r="OB464" s="475">
        <v>0.25</v>
      </c>
      <c r="OC464" s="475">
        <v>1.1806265350751088</v>
      </c>
      <c r="OD464" s="475">
        <v>2.8486673645572675E-13</v>
      </c>
      <c r="OE464" s="475">
        <v>2.2946539684198937E-12</v>
      </c>
      <c r="OF464" s="475">
        <v>0.11999999880790704</v>
      </c>
      <c r="OG464" s="475">
        <v>7.6530376076698298E-2</v>
      </c>
      <c r="OH464" s="475">
        <v>0.29969677146562357</v>
      </c>
      <c r="OI464" s="475">
        <v>0.12</v>
      </c>
      <c r="OJ464" s="475">
        <v>4.5474000000000001E-2</v>
      </c>
      <c r="OK464" s="475">
        <v>6.3309630000000006E-2</v>
      </c>
      <c r="OL464" s="475">
        <v>0.86860621963572837</v>
      </c>
      <c r="OM464" s="475" t="s">
        <v>1395</v>
      </c>
      <c r="ON464" s="475">
        <v>1</v>
      </c>
      <c r="OO464" s="475">
        <v>453</v>
      </c>
      <c r="OP464" s="490"/>
      <c r="OQ464" s="491" t="s">
        <v>1395</v>
      </c>
      <c r="OR464" s="478" t="s">
        <v>1395</v>
      </c>
      <c r="OS464" s="479">
        <v>1124064</v>
      </c>
      <c r="OT464" s="479">
        <v>2029</v>
      </c>
      <c r="OU464" s="479" t="s">
        <v>1395</v>
      </c>
      <c r="OV464" s="479" t="s">
        <v>1395</v>
      </c>
      <c r="OW464" s="479">
        <v>0</v>
      </c>
      <c r="OX464" s="479">
        <v>1</v>
      </c>
      <c r="OY464" s="480">
        <v>1</v>
      </c>
      <c r="OZ464" s="480">
        <v>0.85454956143356553</v>
      </c>
      <c r="PA464" s="481"/>
      <c r="PB464" s="482">
        <v>4.1529497261544845</v>
      </c>
      <c r="PC464" s="483"/>
      <c r="PD464" s="478">
        <v>78.643520265196884</v>
      </c>
      <c r="PE464" s="479">
        <v>1.9931507088813261E-10</v>
      </c>
      <c r="PF464" s="479">
        <v>102.5499551433219</v>
      </c>
      <c r="PG464" s="480">
        <v>4.1529497261544845</v>
      </c>
      <c r="PH464" s="483"/>
      <c r="PI464" s="478">
        <v>4.1529497261544845</v>
      </c>
      <c r="PJ464" s="479">
        <v>224600</v>
      </c>
      <c r="PK464" s="479">
        <v>100</v>
      </c>
      <c r="PL464" s="479">
        <v>-0.52974182780229384</v>
      </c>
      <c r="PM464" s="484">
        <v>36</v>
      </c>
      <c r="PN464" s="479">
        <v>864</v>
      </c>
      <c r="PO464" s="485">
        <v>2026</v>
      </c>
      <c r="PP464" s="479">
        <v>33</v>
      </c>
      <c r="PQ464" s="479">
        <v>1</v>
      </c>
      <c r="PR464" s="486" t="s">
        <v>2475</v>
      </c>
      <c r="PS464" s="486" t="s">
        <v>1657</v>
      </c>
      <c r="PT464" s="479">
        <v>1</v>
      </c>
      <c r="PU464" s="487" t="s">
        <v>2474</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row>
    <row r="465" spans="1:457" x14ac:dyDescent="0.35">
      <c r="A465" s="459" t="s">
        <v>2476</v>
      </c>
      <c r="B465" s="460">
        <v>3.6232078983521907</v>
      </c>
      <c r="C465" s="488">
        <f>NPV(About!A$94,'H2 Data'!AE$2:BH$2)/30*AB465+B465</f>
        <v>3.6232078983521907</v>
      </c>
      <c r="D465" s="462" t="s">
        <v>1592</v>
      </c>
      <c r="E465" s="463" t="s">
        <v>2476</v>
      </c>
      <c r="F465" s="463" t="s">
        <v>1391</v>
      </c>
      <c r="G465" s="463" t="s">
        <v>1392</v>
      </c>
      <c r="H465" s="463" t="s">
        <v>2406</v>
      </c>
      <c r="I465" s="463" t="s">
        <v>2465</v>
      </c>
      <c r="J465" s="464">
        <v>2030</v>
      </c>
      <c r="K465" s="465">
        <v>100</v>
      </c>
      <c r="L465" s="466">
        <v>0.22</v>
      </c>
      <c r="M465" s="466">
        <v>2.3300000000000001E-2</v>
      </c>
      <c r="N465" s="466">
        <v>0.25</v>
      </c>
      <c r="O465" s="471">
        <v>0.12</v>
      </c>
      <c r="P465" s="465">
        <v>1</v>
      </c>
      <c r="Q465" s="465">
        <v>2</v>
      </c>
      <c r="R465" s="465">
        <v>30</v>
      </c>
      <c r="S465" s="467" t="s">
        <v>1395</v>
      </c>
      <c r="T465" s="468">
        <v>56105</v>
      </c>
      <c r="U465" s="468">
        <v>553031</v>
      </c>
      <c r="V465" s="468">
        <v>192359</v>
      </c>
      <c r="W465" s="468">
        <v>16030</v>
      </c>
      <c r="X465" s="465">
        <v>0</v>
      </c>
      <c r="Y465" s="469" t="s">
        <v>2466</v>
      </c>
      <c r="Z465" s="470">
        <v>20.83</v>
      </c>
      <c r="AA465" s="469" t="s">
        <v>1397</v>
      </c>
      <c r="AB465" s="465">
        <v>0</v>
      </c>
      <c r="AC465" s="466">
        <v>0</v>
      </c>
      <c r="AD465" s="466">
        <v>0.7</v>
      </c>
      <c r="AE465" s="466">
        <v>0.7</v>
      </c>
      <c r="AF465" s="467" t="s">
        <v>1398</v>
      </c>
      <c r="AG465" s="465">
        <v>452.68669999999997</v>
      </c>
      <c r="AH465" s="465">
        <v>452.68669999999997</v>
      </c>
      <c r="AI465" s="465">
        <v>452.68669999999997</v>
      </c>
      <c r="AJ465" s="465">
        <v>30</v>
      </c>
      <c r="AK465" s="469" t="s">
        <v>1399</v>
      </c>
      <c r="AL465" s="466">
        <v>0.91</v>
      </c>
      <c r="AM465" s="466">
        <v>0.01</v>
      </c>
      <c r="AN465" s="469" t="s">
        <v>1400</v>
      </c>
      <c r="AO465" s="466"/>
      <c r="AP465" s="466"/>
      <c r="AQ465" s="466"/>
      <c r="AR465" s="466"/>
      <c r="AS465" s="466"/>
      <c r="AT465" s="466"/>
      <c r="AU465" s="466"/>
      <c r="AV465" s="466"/>
      <c r="AW465" s="466"/>
      <c r="AX465" s="466"/>
      <c r="AY465" s="466"/>
      <c r="AZ465" s="466"/>
      <c r="BA465" s="466"/>
      <c r="BB465" s="466"/>
      <c r="BC465" s="466"/>
      <c r="BD465" s="466"/>
      <c r="BE465" s="466"/>
      <c r="BF465" s="466"/>
      <c r="BG465" s="466"/>
      <c r="BH465" s="466"/>
      <c r="BI465" s="466"/>
      <c r="BJ465" s="466"/>
      <c r="BK465" s="466"/>
      <c r="BL465" s="466"/>
      <c r="BM465" s="466"/>
      <c r="BN465" s="466"/>
      <c r="BO465" s="466"/>
      <c r="BP465" s="466"/>
      <c r="BQ465" s="466"/>
      <c r="BR465" s="466"/>
      <c r="BS465" s="466"/>
      <c r="BT465" s="466"/>
      <c r="BU465" s="466"/>
      <c r="BV465" s="466"/>
      <c r="BW465" s="466"/>
      <c r="BX465" s="466"/>
      <c r="BY465" s="466"/>
      <c r="BZ465" s="466"/>
      <c r="CA465" s="466"/>
      <c r="CB465" s="466"/>
      <c r="CC465" s="466"/>
      <c r="CD465" s="466"/>
      <c r="CE465" s="466"/>
      <c r="CF465" s="466"/>
      <c r="CG465" s="466"/>
      <c r="CH465" s="466"/>
      <c r="CI465" s="466"/>
      <c r="CJ465" s="466"/>
      <c r="CK465" s="466"/>
      <c r="CL465" s="466"/>
      <c r="CM465" s="466"/>
      <c r="CN465" s="466"/>
      <c r="CO465" s="466"/>
      <c r="CP465" s="466"/>
      <c r="CQ465" s="466"/>
      <c r="CR465" s="466"/>
      <c r="CS465" s="466"/>
      <c r="CT465" s="466"/>
      <c r="CU465" s="466"/>
      <c r="CV465" s="466"/>
      <c r="CW465" s="466"/>
      <c r="CX465" s="466"/>
      <c r="CY465" s="466"/>
      <c r="CZ465" s="466"/>
      <c r="DA465" s="466"/>
      <c r="DB465" s="466"/>
      <c r="DC465" s="466"/>
      <c r="DD465" s="466"/>
      <c r="DE465" s="466"/>
      <c r="DF465" s="466"/>
      <c r="DG465" s="466"/>
      <c r="DH465" s="466"/>
      <c r="DI465" s="466"/>
      <c r="DJ465" s="466"/>
      <c r="DK465" s="466"/>
      <c r="DL465" s="466"/>
      <c r="DM465" s="466"/>
      <c r="DN465" s="466"/>
      <c r="DO465" s="466"/>
      <c r="DP465" s="466"/>
      <c r="DQ465" s="466"/>
      <c r="DR465" s="466"/>
      <c r="DS465" s="466"/>
      <c r="DT465" s="466"/>
      <c r="DU465" s="466"/>
      <c r="DV465" s="466"/>
      <c r="DW465" s="471"/>
      <c r="DX465" s="466"/>
      <c r="DY465" s="466"/>
      <c r="DZ465" s="466"/>
      <c r="EA465" s="466"/>
      <c r="EB465" s="466"/>
      <c r="EC465" s="466"/>
      <c r="ED465" s="466"/>
      <c r="EE465" s="466"/>
      <c r="EF465" s="466"/>
      <c r="EG465" s="466"/>
      <c r="EH465" s="466"/>
      <c r="EI465" s="466"/>
      <c r="EJ465" s="466"/>
      <c r="EK465" s="465"/>
      <c r="EL465" s="465"/>
      <c r="EM465" s="465"/>
      <c r="EN465" s="465"/>
      <c r="EO465" s="466"/>
      <c r="EP465" s="466"/>
      <c r="EQ465" s="466"/>
      <c r="ER465" s="465"/>
      <c r="ES465" s="465"/>
      <c r="ET465" s="465"/>
      <c r="EU465" s="465"/>
      <c r="EV465" s="465"/>
      <c r="EW465" s="467"/>
      <c r="EX465" s="467" t="s">
        <v>1401</v>
      </c>
      <c r="EY465" s="467">
        <v>0</v>
      </c>
      <c r="EZ465" s="467">
        <v>0</v>
      </c>
      <c r="FA465" s="467">
        <v>0</v>
      </c>
      <c r="FB465" s="469" t="s">
        <v>1402</v>
      </c>
      <c r="FC465" s="467">
        <v>100</v>
      </c>
      <c r="FD465" s="469" t="s">
        <v>2408</v>
      </c>
      <c r="FE465" s="467">
        <v>0</v>
      </c>
      <c r="FF465" s="469" t="s">
        <v>1404</v>
      </c>
      <c r="FG465" s="467">
        <v>0</v>
      </c>
      <c r="FH465" s="469" t="s">
        <v>1405</v>
      </c>
      <c r="FI465" s="467">
        <v>0</v>
      </c>
      <c r="FJ465" s="469" t="s">
        <v>1405</v>
      </c>
      <c r="FK465" s="467">
        <v>0</v>
      </c>
      <c r="FL465" s="472">
        <v>1</v>
      </c>
      <c r="FM465" s="473">
        <v>0</v>
      </c>
      <c r="FN465" s="473">
        <v>0</v>
      </c>
      <c r="FO465" s="473">
        <v>0</v>
      </c>
      <c r="FP465" s="473">
        <v>0</v>
      </c>
      <c r="FQ465" s="473">
        <v>0</v>
      </c>
      <c r="FR465" s="473">
        <v>0</v>
      </c>
      <c r="FS465" s="473">
        <v>0</v>
      </c>
      <c r="FT465" s="473">
        <v>0</v>
      </c>
      <c r="FU465" s="473">
        <v>0</v>
      </c>
      <c r="FV465" s="473">
        <v>106052</v>
      </c>
      <c r="FW465" s="473">
        <v>0</v>
      </c>
      <c r="FX465" s="473">
        <v>0</v>
      </c>
      <c r="FY465" s="473">
        <v>0</v>
      </c>
      <c r="FZ465" s="473">
        <v>0</v>
      </c>
      <c r="GA465" s="473">
        <v>0</v>
      </c>
      <c r="GB465" s="473">
        <v>0</v>
      </c>
      <c r="GC465" s="473">
        <v>0</v>
      </c>
      <c r="GD465" s="473">
        <v>0</v>
      </c>
      <c r="GE465" s="473">
        <v>0</v>
      </c>
      <c r="GF465" s="473">
        <v>90387</v>
      </c>
      <c r="GG465" s="473">
        <v>0</v>
      </c>
      <c r="GH465" s="473">
        <v>0</v>
      </c>
      <c r="GI465" s="473">
        <v>0</v>
      </c>
      <c r="GJ465" s="473">
        <v>0</v>
      </c>
      <c r="GK465" s="473">
        <v>0</v>
      </c>
      <c r="GL465" s="473">
        <v>0</v>
      </c>
      <c r="GM465" s="473">
        <v>0</v>
      </c>
      <c r="GN465" s="473">
        <v>0</v>
      </c>
      <c r="GO465" s="473">
        <v>0</v>
      </c>
      <c r="GP465" s="473">
        <v>0</v>
      </c>
      <c r="GQ465" s="473">
        <v>0</v>
      </c>
      <c r="GR465" s="473">
        <v>0</v>
      </c>
      <c r="GS465" s="473">
        <v>0</v>
      </c>
      <c r="GT465" s="473">
        <v>0</v>
      </c>
      <c r="GU465" s="473">
        <v>0</v>
      </c>
      <c r="GV465" s="473">
        <v>0</v>
      </c>
      <c r="GW465" s="473">
        <v>0</v>
      </c>
      <c r="GX465" s="473">
        <v>0</v>
      </c>
      <c r="GY465" s="473">
        <v>0</v>
      </c>
      <c r="GZ465" s="473">
        <v>0</v>
      </c>
      <c r="HA465" s="473">
        <v>0</v>
      </c>
      <c r="HB465" s="473">
        <v>0</v>
      </c>
      <c r="HC465" s="473">
        <v>0</v>
      </c>
      <c r="HD465" s="473">
        <v>0</v>
      </c>
      <c r="HE465" s="473">
        <v>0</v>
      </c>
      <c r="HF465" s="473">
        <v>0</v>
      </c>
      <c r="HG465" s="473">
        <v>0</v>
      </c>
      <c r="HH465" s="473">
        <v>0</v>
      </c>
      <c r="HI465" s="473">
        <v>0</v>
      </c>
      <c r="HJ465" s="473">
        <v>0</v>
      </c>
      <c r="HK465" s="473">
        <v>0</v>
      </c>
      <c r="HL465" s="473">
        <v>0</v>
      </c>
      <c r="HM465" s="473">
        <v>0</v>
      </c>
      <c r="HN465" s="473">
        <v>0</v>
      </c>
      <c r="HO465" s="473">
        <v>0</v>
      </c>
      <c r="HP465" s="473">
        <v>0</v>
      </c>
      <c r="HQ465" s="473">
        <v>0</v>
      </c>
      <c r="HR465" s="473">
        <v>0</v>
      </c>
      <c r="HS465" s="473">
        <v>0</v>
      </c>
      <c r="HT465" s="473">
        <v>0</v>
      </c>
      <c r="HU465" s="473">
        <v>0</v>
      </c>
      <c r="HV465" s="473">
        <v>0</v>
      </c>
      <c r="HW465" s="473">
        <v>0</v>
      </c>
      <c r="HX465" s="473">
        <v>0</v>
      </c>
      <c r="HY465" s="473">
        <v>0</v>
      </c>
      <c r="HZ465" s="473">
        <v>0</v>
      </c>
      <c r="IA465" s="473">
        <v>0</v>
      </c>
      <c r="IB465" s="473">
        <v>0</v>
      </c>
      <c r="IC465" s="473">
        <v>0</v>
      </c>
      <c r="ID465" s="473">
        <v>0</v>
      </c>
      <c r="IE465" s="473">
        <v>0</v>
      </c>
      <c r="IF465" s="473">
        <v>0</v>
      </c>
      <c r="IG465" s="473">
        <v>0</v>
      </c>
      <c r="IH465" s="473">
        <v>0</v>
      </c>
      <c r="II465" s="473">
        <v>0</v>
      </c>
      <c r="IJ465" s="473">
        <v>0</v>
      </c>
      <c r="IK465" s="473">
        <v>0</v>
      </c>
      <c r="IL465" s="473">
        <v>0</v>
      </c>
      <c r="IM465" s="473">
        <v>0</v>
      </c>
      <c r="IN465" s="473">
        <v>0</v>
      </c>
      <c r="IO465" s="473">
        <v>0</v>
      </c>
      <c r="IP465" s="473">
        <v>0</v>
      </c>
      <c r="IQ465" s="473">
        <v>0</v>
      </c>
      <c r="IR465" s="473">
        <v>0</v>
      </c>
      <c r="IS465" s="473">
        <v>0</v>
      </c>
      <c r="IT465" s="473">
        <v>0</v>
      </c>
      <c r="IU465" s="473">
        <v>0</v>
      </c>
      <c r="IV465" s="473">
        <v>0</v>
      </c>
      <c r="IW465" s="473">
        <v>0</v>
      </c>
      <c r="IX465" s="473">
        <v>0</v>
      </c>
      <c r="IY465" s="473">
        <v>0</v>
      </c>
      <c r="IZ465" s="473">
        <v>0</v>
      </c>
      <c r="JA465" s="473">
        <v>0</v>
      </c>
      <c r="JB465" s="473">
        <v>0</v>
      </c>
      <c r="JC465" s="473">
        <v>0</v>
      </c>
      <c r="JD465" s="473">
        <v>0</v>
      </c>
      <c r="JE465" s="473">
        <v>0</v>
      </c>
      <c r="JF465" s="473">
        <v>0</v>
      </c>
      <c r="JG465" s="473">
        <v>0</v>
      </c>
      <c r="JH465" s="473">
        <v>0</v>
      </c>
      <c r="JI465" s="467" t="s">
        <v>1406</v>
      </c>
      <c r="JJ465" s="467" t="s">
        <v>1406</v>
      </c>
      <c r="JK465" s="395"/>
      <c r="JL465" s="395"/>
      <c r="JM465" s="395"/>
      <c r="JN465" s="395"/>
      <c r="JO465" s="395"/>
      <c r="JP465" s="395"/>
      <c r="JQ465" s="395"/>
      <c r="JR465" s="395"/>
      <c r="JS465" s="395"/>
      <c r="JT465" s="395"/>
      <c r="JU465" s="395"/>
      <c r="JV465" s="395"/>
      <c r="JW465" s="395"/>
      <c r="JX465" s="395"/>
      <c r="JY465" s="395"/>
      <c r="JZ465" s="395"/>
      <c r="KA465" s="395"/>
      <c r="KB465" s="395"/>
      <c r="KC465" s="395"/>
      <c r="KD465" s="395"/>
      <c r="KE465" s="395"/>
      <c r="KF465" s="395"/>
      <c r="KG465" s="395"/>
      <c r="KH465" s="395"/>
      <c r="KI465" s="395"/>
      <c r="KJ465" s="395"/>
      <c r="KK465" s="395"/>
      <c r="KL465" s="395"/>
      <c r="KM465" s="395"/>
      <c r="KN465" s="395"/>
      <c r="KO465" s="395"/>
      <c r="KP465" s="395"/>
      <c r="KQ465" s="395"/>
      <c r="KR465" s="395"/>
      <c r="KS465" s="395"/>
      <c r="KT465" s="395"/>
      <c r="KU465" s="395"/>
      <c r="KV465" s="395"/>
      <c r="KW465" s="395"/>
      <c r="KX465" s="395"/>
      <c r="KY465" s="395"/>
      <c r="KZ465" s="395"/>
      <c r="LA465" s="395"/>
      <c r="LB465" s="395"/>
      <c r="LC465" s="395"/>
      <c r="LD465" s="395"/>
      <c r="LE465" s="395"/>
      <c r="LF465" s="395"/>
      <c r="LG465" s="395"/>
      <c r="LH465" s="395"/>
      <c r="LI465" s="395"/>
      <c r="LJ465" s="395"/>
      <c r="LK465" s="395"/>
      <c r="LL465" s="395"/>
      <c r="LM465" s="395"/>
      <c r="LN465" s="395"/>
      <c r="LO465" s="395"/>
      <c r="LP465" s="395"/>
      <c r="LQ465" s="395"/>
      <c r="LR465" s="395"/>
      <c r="LS465" s="395"/>
      <c r="LT465" s="395"/>
      <c r="LU465" s="395"/>
      <c r="LV465" s="395"/>
      <c r="LW465" s="395"/>
      <c r="LX465" s="395"/>
      <c r="LY465" s="395"/>
      <c r="LZ465" s="395"/>
      <c r="MA465" s="395"/>
      <c r="MB465" s="395"/>
      <c r="MC465" s="395"/>
      <c r="MD465" s="395"/>
      <c r="ME465" s="395"/>
      <c r="MF465" s="395"/>
      <c r="MG465" s="395"/>
      <c r="MH465" s="395"/>
      <c r="MI465" s="395"/>
      <c r="MJ465" s="395"/>
      <c r="MK465" s="395"/>
      <c r="ML465" s="395"/>
      <c r="MM465" s="395"/>
      <c r="MN465" s="395"/>
      <c r="MO465" s="395"/>
      <c r="MP465" s="395"/>
      <c r="MQ465" s="395"/>
      <c r="MR465" s="395"/>
      <c r="MS465" s="395"/>
      <c r="MT465" s="395"/>
      <c r="MU465" s="395"/>
      <c r="MV465" s="395"/>
      <c r="MW465" s="395"/>
      <c r="MX465" s="395"/>
      <c r="MY465" s="395"/>
      <c r="MZ465" s="395"/>
      <c r="NA465" s="395"/>
      <c r="NB465" s="395"/>
      <c r="NC465" s="395"/>
      <c r="ND465" s="395"/>
      <c r="NE465" s="395"/>
      <c r="NF465" s="395"/>
      <c r="NG465" s="489"/>
      <c r="NH465" s="475">
        <v>3.6232078983521907</v>
      </c>
      <c r="NI465" s="475">
        <v>6.9826462617043417</v>
      </c>
      <c r="NJ465" s="475">
        <v>1.5809881023546615</v>
      </c>
      <c r="NK465" s="475">
        <v>951.5021657039938</v>
      </c>
      <c r="NL465" s="475">
        <v>4.8129162551083899</v>
      </c>
      <c r="NM465" s="475">
        <v>0.192359</v>
      </c>
      <c r="NN465" s="475">
        <v>0.55303100000000005</v>
      </c>
      <c r="NO465" s="475">
        <v>5.6105000000000002E-2</v>
      </c>
      <c r="NP465" s="475">
        <v>3.06740310005999E-2</v>
      </c>
      <c r="NQ465" s="475">
        <v>0.47552740347131128</v>
      </c>
      <c r="NR465" s="475">
        <v>0.65377702106419033</v>
      </c>
      <c r="NS465" s="475">
        <v>0</v>
      </c>
      <c r="NT465" s="475">
        <v>1.4977381248386468</v>
      </c>
      <c r="NU465" s="475">
        <v>6.5754785040610742E-3</v>
      </c>
      <c r="NV465" s="475">
        <v>0</v>
      </c>
      <c r="NW465" s="475">
        <v>0.36779443180754523</v>
      </c>
      <c r="NX465" s="475">
        <v>0</v>
      </c>
      <c r="NY465" s="475">
        <v>0</v>
      </c>
      <c r="NZ465" s="475">
        <v>0.98793423342143571</v>
      </c>
      <c r="OA465" s="475">
        <v>2.0342525252557874E-2</v>
      </c>
      <c r="OB465" s="475">
        <v>0.25</v>
      </c>
      <c r="OC465" s="475">
        <v>1.0533762659873627</v>
      </c>
      <c r="OD465" s="475">
        <v>2.5932239467615624E-13</v>
      </c>
      <c r="OE465" s="475">
        <v>2.0888895960524818E-12</v>
      </c>
      <c r="OF465" s="475">
        <v>0.11999999880790704</v>
      </c>
      <c r="OG465" s="475">
        <v>7.3280808329582212E-2</v>
      </c>
      <c r="OH465" s="475">
        <v>0.30380385428216844</v>
      </c>
      <c r="OI465" s="475">
        <v>0.12</v>
      </c>
      <c r="OJ465" s="475">
        <v>4.5268669999999997E-2</v>
      </c>
      <c r="OK465" s="475">
        <v>5.9766051750000007E-2</v>
      </c>
      <c r="OL465" s="475">
        <v>0.85108827461950598</v>
      </c>
      <c r="OM465" s="475" t="s">
        <v>1395</v>
      </c>
      <c r="ON465" s="475">
        <v>1</v>
      </c>
      <c r="OO465" s="475">
        <v>454</v>
      </c>
      <c r="OP465" s="490"/>
      <c r="OQ465" s="491" t="s">
        <v>1395</v>
      </c>
      <c r="OR465" s="478" t="s">
        <v>1395</v>
      </c>
      <c r="OS465" s="479">
        <v>1013964</v>
      </c>
      <c r="OT465" s="479">
        <v>2030</v>
      </c>
      <c r="OU465" s="479" t="s">
        <v>1395</v>
      </c>
      <c r="OV465" s="479" t="s">
        <v>1395</v>
      </c>
      <c r="OW465" s="479">
        <v>0</v>
      </c>
      <c r="OX465" s="479">
        <v>1</v>
      </c>
      <c r="OY465" s="480">
        <v>1</v>
      </c>
      <c r="OZ465" s="480">
        <v>0.83749627614834921</v>
      </c>
      <c r="PA465" s="481"/>
      <c r="PB465" s="482">
        <v>3.6232078983521907</v>
      </c>
      <c r="PC465" s="483"/>
      <c r="PD465" s="478">
        <v>68.2142996666161</v>
      </c>
      <c r="PE465" s="479">
        <v>1.7778294421749435E-10</v>
      </c>
      <c r="PF465" s="479">
        <v>89.651618874432231</v>
      </c>
      <c r="PG465" s="480">
        <v>3.6232078983521907</v>
      </c>
      <c r="PH465" s="483"/>
      <c r="PI465" s="478">
        <v>3.6232078983521907</v>
      </c>
      <c r="PJ465" s="479">
        <v>224700</v>
      </c>
      <c r="PK465" s="479">
        <v>100</v>
      </c>
      <c r="PL465" s="479">
        <v>-0.33264152736599328</v>
      </c>
      <c r="PM465" s="484">
        <v>36</v>
      </c>
      <c r="PN465" s="479">
        <v>828</v>
      </c>
      <c r="PO465" s="485">
        <v>2027</v>
      </c>
      <c r="PP465" s="479">
        <v>33</v>
      </c>
      <c r="PQ465" s="479">
        <v>1</v>
      </c>
      <c r="PR465" s="486" t="s">
        <v>2477</v>
      </c>
      <c r="PS465" s="486" t="s">
        <v>1657</v>
      </c>
      <c r="PT465" s="479">
        <v>1</v>
      </c>
      <c r="PU465" s="487" t="s">
        <v>2476</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row>
    <row r="466" spans="1:457" x14ac:dyDescent="0.35">
      <c r="A466" s="459" t="s">
        <v>2478</v>
      </c>
      <c r="B466" s="460">
        <v>3.2905663709861974</v>
      </c>
      <c r="C466" s="488">
        <f>NPV(About!A$94,'H2 Data'!AE$2:BH$2)/30*AB466+B466</f>
        <v>3.2905663709861974</v>
      </c>
      <c r="D466" s="462" t="s">
        <v>1592</v>
      </c>
      <c r="E466" s="463" t="s">
        <v>2478</v>
      </c>
      <c r="F466" s="463" t="s">
        <v>1391</v>
      </c>
      <c r="G466" s="463" t="s">
        <v>1392</v>
      </c>
      <c r="H466" s="463" t="s">
        <v>2406</v>
      </c>
      <c r="I466" s="463" t="s">
        <v>2465</v>
      </c>
      <c r="J466" s="464">
        <v>2031</v>
      </c>
      <c r="K466" s="465">
        <v>115</v>
      </c>
      <c r="L466" s="466">
        <v>0.22</v>
      </c>
      <c r="M466" s="466">
        <v>2.3300000000000001E-2</v>
      </c>
      <c r="N466" s="466">
        <v>0.25</v>
      </c>
      <c r="O466" s="471">
        <v>0.12</v>
      </c>
      <c r="P466" s="465">
        <v>1</v>
      </c>
      <c r="Q466" s="465">
        <v>2</v>
      </c>
      <c r="R466" s="465">
        <v>30</v>
      </c>
      <c r="S466" s="467" t="s">
        <v>1395</v>
      </c>
      <c r="T466" s="468">
        <v>49489.000000000007</v>
      </c>
      <c r="U466" s="468">
        <v>487823.00000000006</v>
      </c>
      <c r="V466" s="468">
        <v>169678</v>
      </c>
      <c r="W466" s="468">
        <v>14140</v>
      </c>
      <c r="X466" s="465">
        <v>0</v>
      </c>
      <c r="Y466" s="469" t="s">
        <v>2466</v>
      </c>
      <c r="Z466" s="470">
        <v>20.9</v>
      </c>
      <c r="AA466" s="469" t="s">
        <v>1397</v>
      </c>
      <c r="AB466" s="465">
        <v>0</v>
      </c>
      <c r="AC466" s="466">
        <v>0</v>
      </c>
      <c r="AD466" s="466">
        <v>0.7</v>
      </c>
      <c r="AE466" s="466">
        <v>0.7</v>
      </c>
      <c r="AF466" s="467" t="s">
        <v>1398</v>
      </c>
      <c r="AG466" s="465">
        <v>450.97</v>
      </c>
      <c r="AH466" s="465">
        <v>450.97</v>
      </c>
      <c r="AI466" s="465">
        <v>450.97</v>
      </c>
      <c r="AJ466" s="465">
        <v>30</v>
      </c>
      <c r="AK466" s="469" t="s">
        <v>1399</v>
      </c>
      <c r="AL466" s="466">
        <v>0.91</v>
      </c>
      <c r="AM466" s="466">
        <v>0.01</v>
      </c>
      <c r="AN466" s="469" t="s">
        <v>1400</v>
      </c>
      <c r="AO466" s="466"/>
      <c r="AP466" s="466"/>
      <c r="AQ466" s="466"/>
      <c r="AR466" s="466"/>
      <c r="AS466" s="466"/>
      <c r="AT466" s="466"/>
      <c r="AU466" s="466"/>
      <c r="AV466" s="466"/>
      <c r="AW466" s="466"/>
      <c r="AX466" s="466"/>
      <c r="AY466" s="466"/>
      <c r="AZ466" s="466"/>
      <c r="BA466" s="466"/>
      <c r="BB466" s="466"/>
      <c r="BC466" s="466"/>
      <c r="BD466" s="466"/>
      <c r="BE466" s="466"/>
      <c r="BF466" s="466"/>
      <c r="BG466" s="466"/>
      <c r="BH466" s="466"/>
      <c r="BI466" s="466"/>
      <c r="BJ466" s="466"/>
      <c r="BK466" s="466"/>
      <c r="BL466" s="466"/>
      <c r="BM466" s="466"/>
      <c r="BN466" s="466"/>
      <c r="BO466" s="466"/>
      <c r="BP466" s="466"/>
      <c r="BQ466" s="466"/>
      <c r="BR466" s="466"/>
      <c r="BS466" s="466"/>
      <c r="BT466" s="466"/>
      <c r="BU466" s="466"/>
      <c r="BV466" s="466"/>
      <c r="BW466" s="466"/>
      <c r="BX466" s="466"/>
      <c r="BY466" s="466"/>
      <c r="BZ466" s="466"/>
      <c r="CA466" s="466"/>
      <c r="CB466" s="466"/>
      <c r="CC466" s="466"/>
      <c r="CD466" s="466"/>
      <c r="CE466" s="466"/>
      <c r="CF466" s="466"/>
      <c r="CG466" s="466"/>
      <c r="CH466" s="466"/>
      <c r="CI466" s="466"/>
      <c r="CJ466" s="466"/>
      <c r="CK466" s="466"/>
      <c r="CL466" s="466"/>
      <c r="CM466" s="466"/>
      <c r="CN466" s="466"/>
      <c r="CO466" s="466"/>
      <c r="CP466" s="466"/>
      <c r="CQ466" s="466"/>
      <c r="CR466" s="466"/>
      <c r="CS466" s="466"/>
      <c r="CT466" s="466"/>
      <c r="CU466" s="466"/>
      <c r="CV466" s="466"/>
      <c r="CW466" s="466"/>
      <c r="CX466" s="466"/>
      <c r="CY466" s="466"/>
      <c r="CZ466" s="466"/>
      <c r="DA466" s="466"/>
      <c r="DB466" s="466"/>
      <c r="DC466" s="466"/>
      <c r="DD466" s="466"/>
      <c r="DE466" s="466"/>
      <c r="DF466" s="466"/>
      <c r="DG466" s="466"/>
      <c r="DH466" s="466"/>
      <c r="DI466" s="466"/>
      <c r="DJ466" s="466"/>
      <c r="DK466" s="466"/>
      <c r="DL466" s="466"/>
      <c r="DM466" s="466"/>
      <c r="DN466" s="466"/>
      <c r="DO466" s="466"/>
      <c r="DP466" s="466"/>
      <c r="DQ466" s="466"/>
      <c r="DR466" s="466"/>
      <c r="DS466" s="466"/>
      <c r="DT466" s="466"/>
      <c r="DU466" s="466"/>
      <c r="DV466" s="466"/>
      <c r="DW466" s="471"/>
      <c r="DX466" s="466"/>
      <c r="DY466" s="466"/>
      <c r="DZ466" s="466"/>
      <c r="EA466" s="466"/>
      <c r="EB466" s="466"/>
      <c r="EC466" s="466"/>
      <c r="ED466" s="466"/>
      <c r="EE466" s="466"/>
      <c r="EF466" s="466"/>
      <c r="EG466" s="466"/>
      <c r="EH466" s="466"/>
      <c r="EI466" s="466"/>
      <c r="EJ466" s="466"/>
      <c r="EK466" s="465"/>
      <c r="EL466" s="465"/>
      <c r="EM466" s="465"/>
      <c r="EN466" s="465"/>
      <c r="EO466" s="466"/>
      <c r="EP466" s="466"/>
      <c r="EQ466" s="466"/>
      <c r="ER466" s="465"/>
      <c r="ES466" s="465"/>
      <c r="ET466" s="465"/>
      <c r="EU466" s="465"/>
      <c r="EV466" s="465"/>
      <c r="EW466" s="467"/>
      <c r="EX466" s="467" t="s">
        <v>1401</v>
      </c>
      <c r="EY466" s="467">
        <v>0</v>
      </c>
      <c r="EZ466" s="467">
        <v>0</v>
      </c>
      <c r="FA466" s="467">
        <v>0</v>
      </c>
      <c r="FB466" s="469" t="s">
        <v>1402</v>
      </c>
      <c r="FC466" s="467">
        <v>100</v>
      </c>
      <c r="FD466" s="469" t="s">
        <v>2408</v>
      </c>
      <c r="FE466" s="467">
        <v>0</v>
      </c>
      <c r="FF466" s="469" t="s">
        <v>1404</v>
      </c>
      <c r="FG466" s="467">
        <v>0</v>
      </c>
      <c r="FH466" s="469" t="s">
        <v>1405</v>
      </c>
      <c r="FI466" s="467">
        <v>0</v>
      </c>
      <c r="FJ466" s="469" t="s">
        <v>1405</v>
      </c>
      <c r="FK466" s="467">
        <v>0</v>
      </c>
      <c r="FL466" s="472">
        <v>1</v>
      </c>
      <c r="FM466" s="473">
        <v>0</v>
      </c>
      <c r="FN466" s="473">
        <v>0</v>
      </c>
      <c r="FO466" s="473">
        <v>0</v>
      </c>
      <c r="FP466" s="473">
        <v>0</v>
      </c>
      <c r="FQ466" s="473">
        <v>0</v>
      </c>
      <c r="FR466" s="473">
        <v>0</v>
      </c>
      <c r="FS466" s="473">
        <v>0</v>
      </c>
      <c r="FT466" s="473">
        <v>0</v>
      </c>
      <c r="FU466" s="473">
        <v>0</v>
      </c>
      <c r="FV466" s="473">
        <v>102898</v>
      </c>
      <c r="FW466" s="473">
        <v>0</v>
      </c>
      <c r="FX466" s="473">
        <v>0</v>
      </c>
      <c r="FY466" s="473">
        <v>0</v>
      </c>
      <c r="FZ466" s="473">
        <v>0</v>
      </c>
      <c r="GA466" s="473">
        <v>0</v>
      </c>
      <c r="GB466" s="473">
        <v>0</v>
      </c>
      <c r="GC466" s="473">
        <v>0</v>
      </c>
      <c r="GD466" s="473">
        <v>0</v>
      </c>
      <c r="GE466" s="473">
        <v>0</v>
      </c>
      <c r="GF466" s="473">
        <v>92222</v>
      </c>
      <c r="GG466" s="473">
        <v>0</v>
      </c>
      <c r="GH466" s="473">
        <v>0</v>
      </c>
      <c r="GI466" s="473">
        <v>0</v>
      </c>
      <c r="GJ466" s="473">
        <v>0</v>
      </c>
      <c r="GK466" s="473">
        <v>0</v>
      </c>
      <c r="GL466" s="473">
        <v>0</v>
      </c>
      <c r="GM466" s="473">
        <v>0</v>
      </c>
      <c r="GN466" s="473">
        <v>0</v>
      </c>
      <c r="GO466" s="473">
        <v>0</v>
      </c>
      <c r="GP466" s="473">
        <v>0</v>
      </c>
      <c r="GQ466" s="473">
        <v>0</v>
      </c>
      <c r="GR466" s="473">
        <v>0</v>
      </c>
      <c r="GS466" s="473">
        <v>0</v>
      </c>
      <c r="GT466" s="473">
        <v>0</v>
      </c>
      <c r="GU466" s="473">
        <v>0</v>
      </c>
      <c r="GV466" s="473">
        <v>0</v>
      </c>
      <c r="GW466" s="473">
        <v>0</v>
      </c>
      <c r="GX466" s="473">
        <v>0</v>
      </c>
      <c r="GY466" s="473">
        <v>0</v>
      </c>
      <c r="GZ466" s="473">
        <v>0</v>
      </c>
      <c r="HA466" s="473">
        <v>0</v>
      </c>
      <c r="HB466" s="473">
        <v>0</v>
      </c>
      <c r="HC466" s="473">
        <v>0</v>
      </c>
      <c r="HD466" s="473">
        <v>0</v>
      </c>
      <c r="HE466" s="473">
        <v>0</v>
      </c>
      <c r="HF466" s="473">
        <v>0</v>
      </c>
      <c r="HG466" s="473">
        <v>0</v>
      </c>
      <c r="HH466" s="473">
        <v>0</v>
      </c>
      <c r="HI466" s="473">
        <v>0</v>
      </c>
      <c r="HJ466" s="473">
        <v>0</v>
      </c>
      <c r="HK466" s="473">
        <v>0</v>
      </c>
      <c r="HL466" s="473">
        <v>0</v>
      </c>
      <c r="HM466" s="473">
        <v>0</v>
      </c>
      <c r="HN466" s="473">
        <v>0</v>
      </c>
      <c r="HO466" s="473">
        <v>0</v>
      </c>
      <c r="HP466" s="473">
        <v>0</v>
      </c>
      <c r="HQ466" s="473">
        <v>0</v>
      </c>
      <c r="HR466" s="473">
        <v>0</v>
      </c>
      <c r="HS466" s="473">
        <v>0</v>
      </c>
      <c r="HT466" s="473">
        <v>0</v>
      </c>
      <c r="HU466" s="473">
        <v>0</v>
      </c>
      <c r="HV466" s="473">
        <v>0</v>
      </c>
      <c r="HW466" s="473">
        <v>0</v>
      </c>
      <c r="HX466" s="473">
        <v>0</v>
      </c>
      <c r="HY466" s="473">
        <v>0</v>
      </c>
      <c r="HZ466" s="473">
        <v>0</v>
      </c>
      <c r="IA466" s="473">
        <v>0</v>
      </c>
      <c r="IB466" s="473">
        <v>0</v>
      </c>
      <c r="IC466" s="473">
        <v>0</v>
      </c>
      <c r="ID466" s="473">
        <v>0</v>
      </c>
      <c r="IE466" s="473">
        <v>0</v>
      </c>
      <c r="IF466" s="473">
        <v>0</v>
      </c>
      <c r="IG466" s="473">
        <v>0</v>
      </c>
      <c r="IH466" s="473">
        <v>0</v>
      </c>
      <c r="II466" s="473">
        <v>0</v>
      </c>
      <c r="IJ466" s="473">
        <v>0</v>
      </c>
      <c r="IK466" s="473">
        <v>0</v>
      </c>
      <c r="IL466" s="473">
        <v>0</v>
      </c>
      <c r="IM466" s="473">
        <v>0</v>
      </c>
      <c r="IN466" s="473">
        <v>0</v>
      </c>
      <c r="IO466" s="473">
        <v>0</v>
      </c>
      <c r="IP466" s="473">
        <v>0</v>
      </c>
      <c r="IQ466" s="473">
        <v>0</v>
      </c>
      <c r="IR466" s="473">
        <v>0</v>
      </c>
      <c r="IS466" s="473">
        <v>0</v>
      </c>
      <c r="IT466" s="473">
        <v>0</v>
      </c>
      <c r="IU466" s="473">
        <v>0</v>
      </c>
      <c r="IV466" s="473">
        <v>0</v>
      </c>
      <c r="IW466" s="473">
        <v>0</v>
      </c>
      <c r="IX466" s="473">
        <v>0</v>
      </c>
      <c r="IY466" s="473">
        <v>0</v>
      </c>
      <c r="IZ466" s="473">
        <v>0</v>
      </c>
      <c r="JA466" s="473">
        <v>0</v>
      </c>
      <c r="JB466" s="473">
        <v>0</v>
      </c>
      <c r="JC466" s="473">
        <v>0</v>
      </c>
      <c r="JD466" s="473">
        <v>0</v>
      </c>
      <c r="JE466" s="473">
        <v>0</v>
      </c>
      <c r="JF466" s="473">
        <v>0</v>
      </c>
      <c r="JG466" s="473">
        <v>0</v>
      </c>
      <c r="JH466" s="473">
        <v>0</v>
      </c>
      <c r="JI466" s="467" t="s">
        <v>1406</v>
      </c>
      <c r="JJ466" s="467" t="s">
        <v>1406</v>
      </c>
      <c r="JK466" s="395"/>
      <c r="JL466" s="395"/>
      <c r="JM466" s="395"/>
      <c r="JN466" s="395"/>
      <c r="JO466" s="395"/>
      <c r="JP466" s="395"/>
      <c r="JQ466" s="395"/>
      <c r="JR466" s="395"/>
      <c r="JS466" s="395"/>
      <c r="JT466" s="395"/>
      <c r="JU466" s="395"/>
      <c r="JV466" s="395"/>
      <c r="JW466" s="395"/>
      <c r="JX466" s="395"/>
      <c r="JY466" s="395"/>
      <c r="JZ466" s="395"/>
      <c r="KA466" s="395"/>
      <c r="KB466" s="395"/>
      <c r="KC466" s="395"/>
      <c r="KD466" s="395"/>
      <c r="KE466" s="395"/>
      <c r="KF466" s="395"/>
      <c r="KG466" s="395"/>
      <c r="KH466" s="395"/>
      <c r="KI466" s="395"/>
      <c r="KJ466" s="395"/>
      <c r="KK466" s="395"/>
      <c r="KL466" s="395"/>
      <c r="KM466" s="395"/>
      <c r="KN466" s="395"/>
      <c r="KO466" s="395"/>
      <c r="KP466" s="395"/>
      <c r="KQ466" s="395"/>
      <c r="KR466" s="395"/>
      <c r="KS466" s="395"/>
      <c r="KT466" s="395"/>
      <c r="KU466" s="395"/>
      <c r="KV466" s="395"/>
      <c r="KW466" s="395"/>
      <c r="KX466" s="395"/>
      <c r="KY466" s="395"/>
      <c r="KZ466" s="395"/>
      <c r="LA466" s="395"/>
      <c r="LB466" s="395"/>
      <c r="LC466" s="395"/>
      <c r="LD466" s="395"/>
      <c r="LE466" s="395"/>
      <c r="LF466" s="395"/>
      <c r="LG466" s="395"/>
      <c r="LH466" s="395"/>
      <c r="LI466" s="395"/>
      <c r="LJ466" s="395"/>
      <c r="LK466" s="395"/>
      <c r="LL466" s="395"/>
      <c r="LM466" s="395"/>
      <c r="LN466" s="395"/>
      <c r="LO466" s="395"/>
      <c r="LP466" s="395"/>
      <c r="LQ466" s="395"/>
      <c r="LR466" s="395"/>
      <c r="LS466" s="395"/>
      <c r="LT466" s="395"/>
      <c r="LU466" s="395"/>
      <c r="LV466" s="395"/>
      <c r="LW466" s="395"/>
      <c r="LX466" s="395"/>
      <c r="LY466" s="395"/>
      <c r="LZ466" s="395"/>
      <c r="MA466" s="395"/>
      <c r="MB466" s="395"/>
      <c r="MC466" s="395"/>
      <c r="MD466" s="395"/>
      <c r="ME466" s="395"/>
      <c r="MF466" s="395"/>
      <c r="MG466" s="395"/>
      <c r="MH466" s="395"/>
      <c r="MI466" s="395"/>
      <c r="MJ466" s="395"/>
      <c r="MK466" s="395"/>
      <c r="ML466" s="395"/>
      <c r="MM466" s="395"/>
      <c r="MN466" s="395"/>
      <c r="MO466" s="395"/>
      <c r="MP466" s="395"/>
      <c r="MQ466" s="395"/>
      <c r="MR466" s="395"/>
      <c r="MS466" s="395"/>
      <c r="MT466" s="395"/>
      <c r="MU466" s="395"/>
      <c r="MV466" s="395"/>
      <c r="MW466" s="395"/>
      <c r="MX466" s="395"/>
      <c r="MY466" s="395"/>
      <c r="MZ466" s="395"/>
      <c r="NA466" s="395"/>
      <c r="NB466" s="395"/>
      <c r="NC466" s="395"/>
      <c r="ND466" s="395"/>
      <c r="NE466" s="395"/>
      <c r="NF466" s="395"/>
      <c r="NG466" s="489"/>
      <c r="NH466" s="475">
        <v>3.2905663709861974</v>
      </c>
      <c r="NI466" s="475">
        <v>6.3415795101645998</v>
      </c>
      <c r="NJ466" s="475">
        <v>1.5516053092985349</v>
      </c>
      <c r="NK466" s="475">
        <v>954.78094427403767</v>
      </c>
      <c r="NL466" s="475">
        <v>4.4022851325031338</v>
      </c>
      <c r="NM466" s="475">
        <v>0.169678</v>
      </c>
      <c r="NN466" s="475">
        <v>0.48782300000000006</v>
      </c>
      <c r="NO466" s="475">
        <v>4.9489000000000005E-2</v>
      </c>
      <c r="NP466" s="475">
        <v>2.695362747693501E-2</v>
      </c>
      <c r="NQ466" s="475">
        <v>0.4176148000785348</v>
      </c>
      <c r="NR466" s="475">
        <v>0.57669615720009948</v>
      </c>
      <c r="NS466" s="475">
        <v>0</v>
      </c>
      <c r="NT466" s="475">
        <v>1.4747107475530232</v>
      </c>
      <c r="NU466" s="475">
        <v>6.7324347996419237E-3</v>
      </c>
      <c r="NV466" s="475">
        <v>0</v>
      </c>
      <c r="NW466" s="475">
        <v>0.32547626071795871</v>
      </c>
      <c r="NX466" s="475">
        <v>0</v>
      </c>
      <c r="NY466" s="475">
        <v>0</v>
      </c>
      <c r="NZ466" s="475">
        <v>0.87479977720000601</v>
      </c>
      <c r="OA466" s="475">
        <v>2.0339494949490316E-2</v>
      </c>
      <c r="OB466" s="475">
        <v>0.25</v>
      </c>
      <c r="OC466" s="475">
        <v>0.93084469581412133</v>
      </c>
      <c r="OD466" s="475">
        <v>7.6989787909730382E-13</v>
      </c>
      <c r="OE466" s="475">
        <v>6.2016690524457065E-12</v>
      </c>
      <c r="OF466" s="475">
        <v>0.11999999880790704</v>
      </c>
      <c r="OG466" s="475">
        <v>7.329552471637725E-2</v>
      </c>
      <c r="OH466" s="475">
        <v>0.30688560555285649</v>
      </c>
      <c r="OI466" s="475">
        <v>0.12</v>
      </c>
      <c r="OJ466" s="475">
        <v>4.5097000000000005E-2</v>
      </c>
      <c r="OK466" s="475">
        <v>5.9675925000000005E-2</v>
      </c>
      <c r="OL466" s="475">
        <v>0.83421733578601298</v>
      </c>
      <c r="OM466" s="475" t="s">
        <v>1395</v>
      </c>
      <c r="ON466" s="475">
        <v>1</v>
      </c>
      <c r="OO466" s="475">
        <v>455</v>
      </c>
      <c r="OP466" s="490"/>
      <c r="OQ466" s="491" t="s">
        <v>1395</v>
      </c>
      <c r="OR466" s="478" t="s">
        <v>1395</v>
      </c>
      <c r="OS466" s="479">
        <v>916250.00000000012</v>
      </c>
      <c r="OT466" s="479">
        <v>2031</v>
      </c>
      <c r="OU466" s="479" t="s">
        <v>1395</v>
      </c>
      <c r="OV466" s="479" t="s">
        <v>1395</v>
      </c>
      <c r="OW466" s="479">
        <v>0</v>
      </c>
      <c r="OX466" s="479">
        <v>1</v>
      </c>
      <c r="OY466" s="480">
        <v>1</v>
      </c>
      <c r="OZ466" s="480">
        <v>0.82080415955833841</v>
      </c>
      <c r="PA466" s="481"/>
      <c r="PB466" s="482">
        <v>3.2905663709861974</v>
      </c>
      <c r="PC466" s="483"/>
      <c r="PD466" s="478">
        <v>67.825081136145641</v>
      </c>
      <c r="PE466" s="479">
        <v>5.9495708095114986E-10</v>
      </c>
      <c r="PF466" s="479">
        <v>89.300579949848768</v>
      </c>
      <c r="PG466" s="480">
        <v>3.2905663709861974</v>
      </c>
      <c r="PH466" s="483"/>
      <c r="PI466" s="478">
        <v>3.2905663709861974</v>
      </c>
      <c r="PJ466" s="479">
        <v>224815</v>
      </c>
      <c r="PK466" s="479">
        <v>115</v>
      </c>
      <c r="PL466" s="479">
        <v>-0.29654547371842099</v>
      </c>
      <c r="PM466" s="484">
        <v>36</v>
      </c>
      <c r="PN466" s="479">
        <v>792</v>
      </c>
      <c r="PO466" s="485">
        <v>2028</v>
      </c>
      <c r="PP466" s="479">
        <v>33</v>
      </c>
      <c r="PQ466" s="479">
        <v>1</v>
      </c>
      <c r="PR466" s="486" t="s">
        <v>2479</v>
      </c>
      <c r="PS466" s="486" t="s">
        <v>1657</v>
      </c>
      <c r="PT466" s="479">
        <v>1</v>
      </c>
      <c r="PU466" s="487" t="s">
        <v>2478</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row>
    <row r="467" spans="1:457" x14ac:dyDescent="0.35">
      <c r="A467" s="459" t="s">
        <v>2480</v>
      </c>
      <c r="B467" s="460">
        <v>2.9940208972677764</v>
      </c>
      <c r="C467" s="488">
        <f>NPV(About!A$94,'H2 Data'!AE$2:BH$2)/30*AB467+B467</f>
        <v>2.9940208972677764</v>
      </c>
      <c r="D467" s="462" t="s">
        <v>1592</v>
      </c>
      <c r="E467" s="463" t="s">
        <v>2480</v>
      </c>
      <c r="F467" s="463" t="s">
        <v>1391</v>
      </c>
      <c r="G467" s="463" t="s">
        <v>1392</v>
      </c>
      <c r="H467" s="463" t="s">
        <v>2406</v>
      </c>
      <c r="I467" s="463" t="s">
        <v>2465</v>
      </c>
      <c r="J467" s="464">
        <v>2032</v>
      </c>
      <c r="K467" s="465">
        <v>130</v>
      </c>
      <c r="L467" s="466">
        <v>0.22</v>
      </c>
      <c r="M467" s="466">
        <v>2.3300000000000001E-2</v>
      </c>
      <c r="N467" s="466">
        <v>0.25</v>
      </c>
      <c r="O467" s="471">
        <v>0.12</v>
      </c>
      <c r="P467" s="465">
        <v>1</v>
      </c>
      <c r="Q467" s="465">
        <v>2</v>
      </c>
      <c r="R467" s="465">
        <v>30</v>
      </c>
      <c r="S467" s="467" t="s">
        <v>1395</v>
      </c>
      <c r="T467" s="468">
        <v>43476</v>
      </c>
      <c r="U467" s="468">
        <v>428550</v>
      </c>
      <c r="V467" s="468">
        <v>149061</v>
      </c>
      <c r="W467" s="468">
        <v>12422</v>
      </c>
      <c r="X467" s="465">
        <v>0</v>
      </c>
      <c r="Y467" s="469" t="s">
        <v>2466</v>
      </c>
      <c r="Z467" s="470">
        <v>20.96</v>
      </c>
      <c r="AA467" s="469" t="s">
        <v>1397</v>
      </c>
      <c r="AB467" s="465">
        <v>0</v>
      </c>
      <c r="AC467" s="466">
        <v>0</v>
      </c>
      <c r="AD467" s="466">
        <v>0.7</v>
      </c>
      <c r="AE467" s="466">
        <v>0.7</v>
      </c>
      <c r="AF467" s="467" t="s">
        <v>1398</v>
      </c>
      <c r="AG467" s="465">
        <v>449.49669999999998</v>
      </c>
      <c r="AH467" s="465">
        <v>449.49669999999998</v>
      </c>
      <c r="AI467" s="465">
        <v>449.49669999999998</v>
      </c>
      <c r="AJ467" s="465">
        <v>30</v>
      </c>
      <c r="AK467" s="469" t="s">
        <v>1399</v>
      </c>
      <c r="AL467" s="466">
        <v>0.91</v>
      </c>
      <c r="AM467" s="466">
        <v>0.01</v>
      </c>
      <c r="AN467" s="469" t="s">
        <v>1400</v>
      </c>
      <c r="AO467" s="466"/>
      <c r="AP467" s="466"/>
      <c r="AQ467" s="466"/>
      <c r="AR467" s="466"/>
      <c r="AS467" s="466"/>
      <c r="AT467" s="466"/>
      <c r="AU467" s="466"/>
      <c r="AV467" s="466"/>
      <c r="AW467" s="466"/>
      <c r="AX467" s="466"/>
      <c r="AY467" s="466"/>
      <c r="AZ467" s="466"/>
      <c r="BA467" s="466"/>
      <c r="BB467" s="466"/>
      <c r="BC467" s="466"/>
      <c r="BD467" s="466"/>
      <c r="BE467" s="466"/>
      <c r="BF467" s="466"/>
      <c r="BG467" s="466"/>
      <c r="BH467" s="466"/>
      <c r="BI467" s="466"/>
      <c r="BJ467" s="466"/>
      <c r="BK467" s="466"/>
      <c r="BL467" s="466"/>
      <c r="BM467" s="466"/>
      <c r="BN467" s="466"/>
      <c r="BO467" s="466"/>
      <c r="BP467" s="466"/>
      <c r="BQ467" s="466"/>
      <c r="BR467" s="466"/>
      <c r="BS467" s="466"/>
      <c r="BT467" s="466"/>
      <c r="BU467" s="466"/>
      <c r="BV467" s="466"/>
      <c r="BW467" s="466"/>
      <c r="BX467" s="466"/>
      <c r="BY467" s="466"/>
      <c r="BZ467" s="466"/>
      <c r="CA467" s="466"/>
      <c r="CB467" s="466"/>
      <c r="CC467" s="466"/>
      <c r="CD467" s="466"/>
      <c r="CE467" s="466"/>
      <c r="CF467" s="466"/>
      <c r="CG467" s="466"/>
      <c r="CH467" s="466"/>
      <c r="CI467" s="466"/>
      <c r="CJ467" s="466"/>
      <c r="CK467" s="466"/>
      <c r="CL467" s="466"/>
      <c r="CM467" s="466"/>
      <c r="CN467" s="466"/>
      <c r="CO467" s="466"/>
      <c r="CP467" s="466"/>
      <c r="CQ467" s="466"/>
      <c r="CR467" s="466"/>
      <c r="CS467" s="466"/>
      <c r="CT467" s="466"/>
      <c r="CU467" s="466"/>
      <c r="CV467" s="466"/>
      <c r="CW467" s="466"/>
      <c r="CX467" s="466"/>
      <c r="CY467" s="466"/>
      <c r="CZ467" s="466"/>
      <c r="DA467" s="466"/>
      <c r="DB467" s="466"/>
      <c r="DC467" s="466"/>
      <c r="DD467" s="466"/>
      <c r="DE467" s="466"/>
      <c r="DF467" s="466"/>
      <c r="DG467" s="466"/>
      <c r="DH467" s="466"/>
      <c r="DI467" s="466"/>
      <c r="DJ467" s="466"/>
      <c r="DK467" s="466"/>
      <c r="DL467" s="466"/>
      <c r="DM467" s="466"/>
      <c r="DN467" s="466"/>
      <c r="DO467" s="466"/>
      <c r="DP467" s="466"/>
      <c r="DQ467" s="466"/>
      <c r="DR467" s="466"/>
      <c r="DS467" s="466"/>
      <c r="DT467" s="466"/>
      <c r="DU467" s="466"/>
      <c r="DV467" s="466"/>
      <c r="DW467" s="471"/>
      <c r="DX467" s="466"/>
      <c r="DY467" s="466"/>
      <c r="DZ467" s="466"/>
      <c r="EA467" s="466"/>
      <c r="EB467" s="466"/>
      <c r="EC467" s="466"/>
      <c r="ED467" s="466"/>
      <c r="EE467" s="466"/>
      <c r="EF467" s="466"/>
      <c r="EG467" s="466"/>
      <c r="EH467" s="466"/>
      <c r="EI467" s="466"/>
      <c r="EJ467" s="466"/>
      <c r="EK467" s="465"/>
      <c r="EL467" s="465"/>
      <c r="EM467" s="465"/>
      <c r="EN467" s="465"/>
      <c r="EO467" s="466"/>
      <c r="EP467" s="466"/>
      <c r="EQ467" s="466"/>
      <c r="ER467" s="465"/>
      <c r="ES467" s="465"/>
      <c r="ET467" s="465"/>
      <c r="EU467" s="465"/>
      <c r="EV467" s="465"/>
      <c r="EW467" s="467"/>
      <c r="EX467" s="467" t="s">
        <v>1401</v>
      </c>
      <c r="EY467" s="467">
        <v>0</v>
      </c>
      <c r="EZ467" s="467">
        <v>0</v>
      </c>
      <c r="FA467" s="467">
        <v>0</v>
      </c>
      <c r="FB467" s="469" t="s">
        <v>1402</v>
      </c>
      <c r="FC467" s="467">
        <v>100</v>
      </c>
      <c r="FD467" s="469" t="s">
        <v>2408</v>
      </c>
      <c r="FE467" s="467">
        <v>0</v>
      </c>
      <c r="FF467" s="469" t="s">
        <v>1404</v>
      </c>
      <c r="FG467" s="467">
        <v>0</v>
      </c>
      <c r="FH467" s="469" t="s">
        <v>1405</v>
      </c>
      <c r="FI467" s="467">
        <v>0</v>
      </c>
      <c r="FJ467" s="469" t="s">
        <v>1405</v>
      </c>
      <c r="FK467" s="467">
        <v>0</v>
      </c>
      <c r="FL467" s="472">
        <v>1</v>
      </c>
      <c r="FM467" s="473">
        <v>0</v>
      </c>
      <c r="FN467" s="473">
        <v>0</v>
      </c>
      <c r="FO467" s="473">
        <v>0</v>
      </c>
      <c r="FP467" s="473">
        <v>0</v>
      </c>
      <c r="FQ467" s="473">
        <v>0</v>
      </c>
      <c r="FR467" s="473">
        <v>0</v>
      </c>
      <c r="FS467" s="473">
        <v>0</v>
      </c>
      <c r="FT467" s="473">
        <v>0</v>
      </c>
      <c r="FU467" s="473">
        <v>0</v>
      </c>
      <c r="FV467" s="473">
        <v>100224</v>
      </c>
      <c r="FW467" s="473">
        <v>0</v>
      </c>
      <c r="FX467" s="473">
        <v>0</v>
      </c>
      <c r="FY467" s="473">
        <v>0</v>
      </c>
      <c r="FZ467" s="473">
        <v>0</v>
      </c>
      <c r="GA467" s="473">
        <v>0</v>
      </c>
      <c r="GB467" s="473">
        <v>0</v>
      </c>
      <c r="GC467" s="473">
        <v>0</v>
      </c>
      <c r="GD467" s="473">
        <v>0</v>
      </c>
      <c r="GE467" s="473">
        <v>0</v>
      </c>
      <c r="GF467" s="473">
        <v>94094</v>
      </c>
      <c r="GG467" s="473">
        <v>0</v>
      </c>
      <c r="GH467" s="473">
        <v>0</v>
      </c>
      <c r="GI467" s="473">
        <v>0</v>
      </c>
      <c r="GJ467" s="473">
        <v>0</v>
      </c>
      <c r="GK467" s="473">
        <v>0</v>
      </c>
      <c r="GL467" s="473">
        <v>0</v>
      </c>
      <c r="GM467" s="473">
        <v>0</v>
      </c>
      <c r="GN467" s="473">
        <v>0</v>
      </c>
      <c r="GO467" s="473">
        <v>0</v>
      </c>
      <c r="GP467" s="473">
        <v>0</v>
      </c>
      <c r="GQ467" s="473">
        <v>0</v>
      </c>
      <c r="GR467" s="473">
        <v>0</v>
      </c>
      <c r="GS467" s="473">
        <v>0</v>
      </c>
      <c r="GT467" s="473">
        <v>0</v>
      </c>
      <c r="GU467" s="473">
        <v>0</v>
      </c>
      <c r="GV467" s="473">
        <v>0</v>
      </c>
      <c r="GW467" s="473">
        <v>0</v>
      </c>
      <c r="GX467" s="473">
        <v>0</v>
      </c>
      <c r="GY467" s="473">
        <v>0</v>
      </c>
      <c r="GZ467" s="473">
        <v>0</v>
      </c>
      <c r="HA467" s="473">
        <v>0</v>
      </c>
      <c r="HB467" s="473">
        <v>0</v>
      </c>
      <c r="HC467" s="473">
        <v>0</v>
      </c>
      <c r="HD467" s="473">
        <v>0</v>
      </c>
      <c r="HE467" s="473">
        <v>0</v>
      </c>
      <c r="HF467" s="473">
        <v>0</v>
      </c>
      <c r="HG467" s="473">
        <v>0</v>
      </c>
      <c r="HH467" s="473">
        <v>0</v>
      </c>
      <c r="HI467" s="473">
        <v>0</v>
      </c>
      <c r="HJ467" s="473">
        <v>0</v>
      </c>
      <c r="HK467" s="473">
        <v>0</v>
      </c>
      <c r="HL467" s="473">
        <v>0</v>
      </c>
      <c r="HM467" s="473">
        <v>0</v>
      </c>
      <c r="HN467" s="473">
        <v>0</v>
      </c>
      <c r="HO467" s="473">
        <v>0</v>
      </c>
      <c r="HP467" s="473">
        <v>0</v>
      </c>
      <c r="HQ467" s="473">
        <v>0</v>
      </c>
      <c r="HR467" s="473">
        <v>0</v>
      </c>
      <c r="HS467" s="473">
        <v>0</v>
      </c>
      <c r="HT467" s="473">
        <v>0</v>
      </c>
      <c r="HU467" s="473">
        <v>0</v>
      </c>
      <c r="HV467" s="473">
        <v>0</v>
      </c>
      <c r="HW467" s="473">
        <v>0</v>
      </c>
      <c r="HX467" s="473">
        <v>0</v>
      </c>
      <c r="HY467" s="473">
        <v>0</v>
      </c>
      <c r="HZ467" s="473">
        <v>0</v>
      </c>
      <c r="IA467" s="473">
        <v>0</v>
      </c>
      <c r="IB467" s="473">
        <v>0</v>
      </c>
      <c r="IC467" s="473">
        <v>0</v>
      </c>
      <c r="ID467" s="473">
        <v>0</v>
      </c>
      <c r="IE467" s="473">
        <v>0</v>
      </c>
      <c r="IF467" s="473">
        <v>0</v>
      </c>
      <c r="IG467" s="473">
        <v>0</v>
      </c>
      <c r="IH467" s="473">
        <v>0</v>
      </c>
      <c r="II467" s="473">
        <v>0</v>
      </c>
      <c r="IJ467" s="473">
        <v>0</v>
      </c>
      <c r="IK467" s="473">
        <v>0</v>
      </c>
      <c r="IL467" s="473">
        <v>0</v>
      </c>
      <c r="IM467" s="473">
        <v>0</v>
      </c>
      <c r="IN467" s="473">
        <v>0</v>
      </c>
      <c r="IO467" s="473">
        <v>0</v>
      </c>
      <c r="IP467" s="473">
        <v>0</v>
      </c>
      <c r="IQ467" s="473">
        <v>0</v>
      </c>
      <c r="IR467" s="473">
        <v>0</v>
      </c>
      <c r="IS467" s="473">
        <v>0</v>
      </c>
      <c r="IT467" s="473">
        <v>0</v>
      </c>
      <c r="IU467" s="473">
        <v>0</v>
      </c>
      <c r="IV467" s="473">
        <v>0</v>
      </c>
      <c r="IW467" s="473">
        <v>0</v>
      </c>
      <c r="IX467" s="473">
        <v>0</v>
      </c>
      <c r="IY467" s="473">
        <v>0</v>
      </c>
      <c r="IZ467" s="473">
        <v>0</v>
      </c>
      <c r="JA467" s="473">
        <v>0</v>
      </c>
      <c r="JB467" s="473">
        <v>0</v>
      </c>
      <c r="JC467" s="473">
        <v>0</v>
      </c>
      <c r="JD467" s="473">
        <v>0</v>
      </c>
      <c r="JE467" s="473">
        <v>0</v>
      </c>
      <c r="JF467" s="473">
        <v>0</v>
      </c>
      <c r="JG467" s="473">
        <v>0</v>
      </c>
      <c r="JH467" s="473">
        <v>0</v>
      </c>
      <c r="JI467" s="467" t="s">
        <v>1406</v>
      </c>
      <c r="JJ467" s="467" t="s">
        <v>1406</v>
      </c>
      <c r="JK467" s="395"/>
      <c r="JL467" s="395"/>
      <c r="JM467" s="395"/>
      <c r="JN467" s="395"/>
      <c r="JO467" s="395"/>
      <c r="JP467" s="395"/>
      <c r="JQ467" s="395"/>
      <c r="JR467" s="395"/>
      <c r="JS467" s="395"/>
      <c r="JT467" s="395"/>
      <c r="JU467" s="395"/>
      <c r="JV467" s="395"/>
      <c r="JW467" s="395"/>
      <c r="JX467" s="395"/>
      <c r="JY467" s="395"/>
      <c r="JZ467" s="395"/>
      <c r="KA467" s="395"/>
      <c r="KB467" s="395"/>
      <c r="KC467" s="395"/>
      <c r="KD467" s="395"/>
      <c r="KE467" s="395"/>
      <c r="KF467" s="395"/>
      <c r="KG467" s="395"/>
      <c r="KH467" s="395"/>
      <c r="KI467" s="395"/>
      <c r="KJ467" s="395"/>
      <c r="KK467" s="395"/>
      <c r="KL467" s="395"/>
      <c r="KM467" s="395"/>
      <c r="KN467" s="395"/>
      <c r="KO467" s="395"/>
      <c r="KP467" s="395"/>
      <c r="KQ467" s="395"/>
      <c r="KR467" s="395"/>
      <c r="KS467" s="395"/>
      <c r="KT467" s="395"/>
      <c r="KU467" s="395"/>
      <c r="KV467" s="395"/>
      <c r="KW467" s="395"/>
      <c r="KX467" s="395"/>
      <c r="KY467" s="395"/>
      <c r="KZ467" s="395"/>
      <c r="LA467" s="395"/>
      <c r="LB467" s="395"/>
      <c r="LC467" s="395"/>
      <c r="LD467" s="395"/>
      <c r="LE467" s="395"/>
      <c r="LF467" s="395"/>
      <c r="LG467" s="395"/>
      <c r="LH467" s="395"/>
      <c r="LI467" s="395"/>
      <c r="LJ467" s="395"/>
      <c r="LK467" s="395"/>
      <c r="LL467" s="395"/>
      <c r="LM467" s="395"/>
      <c r="LN467" s="395"/>
      <c r="LO467" s="395"/>
      <c r="LP467" s="395"/>
      <c r="LQ467" s="395"/>
      <c r="LR467" s="395"/>
      <c r="LS467" s="395"/>
      <c r="LT467" s="395"/>
      <c r="LU467" s="395"/>
      <c r="LV467" s="395"/>
      <c r="LW467" s="395"/>
      <c r="LX467" s="395"/>
      <c r="LY467" s="395"/>
      <c r="LZ467" s="395"/>
      <c r="MA467" s="395"/>
      <c r="MB467" s="395"/>
      <c r="MC467" s="395"/>
      <c r="MD467" s="395"/>
      <c r="ME467" s="395"/>
      <c r="MF467" s="395"/>
      <c r="MG467" s="395"/>
      <c r="MH467" s="395"/>
      <c r="MI467" s="395"/>
      <c r="MJ467" s="395"/>
      <c r="MK467" s="395"/>
      <c r="ML467" s="395"/>
      <c r="MM467" s="395"/>
      <c r="MN467" s="395"/>
      <c r="MO467" s="395"/>
      <c r="MP467" s="395"/>
      <c r="MQ467" s="395"/>
      <c r="MR467" s="395"/>
      <c r="MS467" s="395"/>
      <c r="MT467" s="395"/>
      <c r="MU467" s="395"/>
      <c r="MV467" s="395"/>
      <c r="MW467" s="395"/>
      <c r="MX467" s="395"/>
      <c r="MY467" s="395"/>
      <c r="MZ467" s="395"/>
      <c r="NA467" s="395"/>
      <c r="NB467" s="395"/>
      <c r="NC467" s="395"/>
      <c r="ND467" s="395"/>
      <c r="NE467" s="395"/>
      <c r="NF467" s="395"/>
      <c r="NG467" s="489"/>
      <c r="NH467" s="475">
        <v>2.9940208972677764</v>
      </c>
      <c r="NI467" s="475">
        <v>5.7700770732144591</v>
      </c>
      <c r="NJ467" s="475">
        <v>1.5293660924027925</v>
      </c>
      <c r="NK467" s="475">
        <v>957.52897114510426</v>
      </c>
      <c r="NL467" s="475">
        <v>4.0333135025166191</v>
      </c>
      <c r="NM467" s="475">
        <v>0.149061</v>
      </c>
      <c r="NN467" s="475">
        <v>0.42854999999999999</v>
      </c>
      <c r="NO467" s="475">
        <v>4.3476000000000001E-2</v>
      </c>
      <c r="NP467" s="475">
        <v>2.3600490921784161E-2</v>
      </c>
      <c r="NQ467" s="475">
        <v>0.36548430270327442</v>
      </c>
      <c r="NR467" s="475">
        <v>0.50663041186096269</v>
      </c>
      <c r="NS467" s="475">
        <v>0</v>
      </c>
      <c r="NT467" s="475">
        <v>1.4575232988556366</v>
      </c>
      <c r="NU467" s="475">
        <v>6.8890421070180218E-3</v>
      </c>
      <c r="NV467" s="475">
        <v>0</v>
      </c>
      <c r="NW467" s="475">
        <v>0.28701399924743221</v>
      </c>
      <c r="NX467" s="475">
        <v>0</v>
      </c>
      <c r="NY467" s="475">
        <v>0</v>
      </c>
      <c r="NZ467" s="475">
        <v>0.77191766589872834</v>
      </c>
      <c r="OA467" s="475">
        <v>2.0339494949487173E-2</v>
      </c>
      <c r="OB467" s="475">
        <v>0.25</v>
      </c>
      <c r="OC467" s="475">
        <v>0.81929762672930262</v>
      </c>
      <c r="OD467" s="475">
        <v>6.9558827132552749E-13</v>
      </c>
      <c r="OE467" s="475">
        <v>5.6030914912788447E-12</v>
      </c>
      <c r="OF467" s="475">
        <v>0.11999999880790704</v>
      </c>
      <c r="OG467" s="475">
        <v>7.3340824246406575E-2</v>
      </c>
      <c r="OH467" s="475">
        <v>0.31061509645319324</v>
      </c>
      <c r="OI467" s="475">
        <v>0.12</v>
      </c>
      <c r="OJ467" s="475">
        <v>4.494966999999999E-2</v>
      </c>
      <c r="OK467" s="475">
        <v>5.9598576749999993E-2</v>
      </c>
      <c r="OL467" s="475">
        <v>0.8175468639883785</v>
      </c>
      <c r="OM467" s="475" t="s">
        <v>1395</v>
      </c>
      <c r="ON467" s="475">
        <v>1</v>
      </c>
      <c r="OO467" s="475">
        <v>456</v>
      </c>
      <c r="OP467" s="490"/>
      <c r="OQ467" s="491" t="s">
        <v>1395</v>
      </c>
      <c r="OR467" s="478" t="s">
        <v>1395</v>
      </c>
      <c r="OS467" s="479">
        <v>827827</v>
      </c>
      <c r="OT467" s="479">
        <v>2032</v>
      </c>
      <c r="OU467" s="479" t="s">
        <v>1395</v>
      </c>
      <c r="OV467" s="479" t="s">
        <v>1395</v>
      </c>
      <c r="OW467" s="479">
        <v>0</v>
      </c>
      <c r="OX467" s="479">
        <v>1</v>
      </c>
      <c r="OY467" s="480">
        <v>1</v>
      </c>
      <c r="OZ467" s="480">
        <v>0.80444570646032543</v>
      </c>
      <c r="PA467" s="481"/>
      <c r="PB467" s="482">
        <v>2.9940208972677764</v>
      </c>
      <c r="PC467" s="483"/>
      <c r="PD467" s="478">
        <v>66.009804784813497</v>
      </c>
      <c r="PE467" s="479">
        <v>5.9550268405354824E-10</v>
      </c>
      <c r="PF467" s="479">
        <v>87.075846702736115</v>
      </c>
      <c r="PG467" s="480">
        <v>2.9940208972677764</v>
      </c>
      <c r="PH467" s="483"/>
      <c r="PI467" s="478">
        <v>2.9940208972677764</v>
      </c>
      <c r="PJ467" s="479">
        <v>224945</v>
      </c>
      <c r="PK467" s="479">
        <v>130</v>
      </c>
      <c r="PL467" s="479">
        <v>-0.2681451538406141</v>
      </c>
      <c r="PM467" s="484">
        <v>36</v>
      </c>
      <c r="PN467" s="479">
        <v>756</v>
      </c>
      <c r="PO467" s="485">
        <v>2029</v>
      </c>
      <c r="PP467" s="479">
        <v>33</v>
      </c>
      <c r="PQ467" s="479">
        <v>1</v>
      </c>
      <c r="PR467" s="486" t="s">
        <v>2481</v>
      </c>
      <c r="PS467" s="486" t="s">
        <v>1657</v>
      </c>
      <c r="PT467" s="479">
        <v>1</v>
      </c>
      <c r="PU467" s="487" t="s">
        <v>2480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row>
    <row r="468" spans="1:457" x14ac:dyDescent="0.35">
      <c r="A468" s="459" t="s">
        <v>2482</v>
      </c>
      <c r="B468" s="460">
        <v>2.7258757434271623</v>
      </c>
      <c r="C468" s="488">
        <f>NPV(About!A$94,'H2 Data'!AE$2:BH$2)/30*AB468+B468</f>
        <v>2.7258757434271623</v>
      </c>
      <c r="D468" s="462" t="s">
        <v>1592</v>
      </c>
      <c r="E468" s="463" t="s">
        <v>2482</v>
      </c>
      <c r="F468" s="463" t="s">
        <v>1391</v>
      </c>
      <c r="G468" s="463" t="s">
        <v>1392</v>
      </c>
      <c r="H468" s="463" t="s">
        <v>2406</v>
      </c>
      <c r="I468" s="463" t="s">
        <v>2465</v>
      </c>
      <c r="J468" s="464">
        <v>2033</v>
      </c>
      <c r="K468" s="465">
        <v>145</v>
      </c>
      <c r="L468" s="466">
        <v>0.22</v>
      </c>
      <c r="M468" s="466">
        <v>2.3300000000000001E-2</v>
      </c>
      <c r="N468" s="466">
        <v>0.25</v>
      </c>
      <c r="O468" s="471">
        <v>0.12</v>
      </c>
      <c r="P468" s="465">
        <v>1</v>
      </c>
      <c r="Q468" s="465">
        <v>2</v>
      </c>
      <c r="R468" s="465">
        <v>30</v>
      </c>
      <c r="S468" s="467" t="s">
        <v>1395</v>
      </c>
      <c r="T468" s="468">
        <v>38024.999999999993</v>
      </c>
      <c r="U468" s="468">
        <v>374819.99999999994</v>
      </c>
      <c r="V468" s="468">
        <v>130371.99999999999</v>
      </c>
      <c r="W468" s="468">
        <v>10863.999999999998</v>
      </c>
      <c r="X468" s="465">
        <v>0</v>
      </c>
      <c r="Y468" s="469" t="s">
        <v>2466</v>
      </c>
      <c r="Z468" s="470">
        <v>21.03</v>
      </c>
      <c r="AA468" s="469" t="s">
        <v>1397</v>
      </c>
      <c r="AB468" s="465">
        <v>0</v>
      </c>
      <c r="AC468" s="466">
        <v>0</v>
      </c>
      <c r="AD468" s="466">
        <v>0.7</v>
      </c>
      <c r="AE468" s="466">
        <v>0.7</v>
      </c>
      <c r="AF468" s="467" t="s">
        <v>1398</v>
      </c>
      <c r="AG468" s="465">
        <v>448.21</v>
      </c>
      <c r="AH468" s="465">
        <v>448.21</v>
      </c>
      <c r="AI468" s="465">
        <v>448.21</v>
      </c>
      <c r="AJ468" s="465">
        <v>30</v>
      </c>
      <c r="AK468" s="469" t="s">
        <v>1399</v>
      </c>
      <c r="AL468" s="466">
        <v>0.91</v>
      </c>
      <c r="AM468" s="466">
        <v>0.01</v>
      </c>
      <c r="AN468" s="469" t="s">
        <v>1400</v>
      </c>
      <c r="AO468" s="466"/>
      <c r="AP468" s="466"/>
      <c r="AQ468" s="466"/>
      <c r="AR468" s="466"/>
      <c r="AS468" s="466"/>
      <c r="AT468" s="466"/>
      <c r="AU468" s="466"/>
      <c r="AV468" s="466"/>
      <c r="AW468" s="466"/>
      <c r="AX468" s="466"/>
      <c r="AY468" s="466"/>
      <c r="AZ468" s="466"/>
      <c r="BA468" s="466"/>
      <c r="BB468" s="466"/>
      <c r="BC468" s="466"/>
      <c r="BD468" s="466"/>
      <c r="BE468" s="466"/>
      <c r="BF468" s="466"/>
      <c r="BG468" s="466"/>
      <c r="BH468" s="466"/>
      <c r="BI468" s="466"/>
      <c r="BJ468" s="466"/>
      <c r="BK468" s="466"/>
      <c r="BL468" s="466"/>
      <c r="BM468" s="466"/>
      <c r="BN468" s="466"/>
      <c r="BO468" s="466"/>
      <c r="BP468" s="466"/>
      <c r="BQ468" s="466"/>
      <c r="BR468" s="466"/>
      <c r="BS468" s="466"/>
      <c r="BT468" s="466"/>
      <c r="BU468" s="466"/>
      <c r="BV468" s="466"/>
      <c r="BW468" s="466"/>
      <c r="BX468" s="466"/>
      <c r="BY468" s="466"/>
      <c r="BZ468" s="466"/>
      <c r="CA468" s="466"/>
      <c r="CB468" s="466"/>
      <c r="CC468" s="466"/>
      <c r="CD468" s="466"/>
      <c r="CE468" s="466"/>
      <c r="CF468" s="466"/>
      <c r="CG468" s="466"/>
      <c r="CH468" s="466"/>
      <c r="CI468" s="466"/>
      <c r="CJ468" s="466"/>
      <c r="CK468" s="466"/>
      <c r="CL468" s="466"/>
      <c r="CM468" s="466"/>
      <c r="CN468" s="466"/>
      <c r="CO468" s="466"/>
      <c r="CP468" s="466"/>
      <c r="CQ468" s="466"/>
      <c r="CR468" s="466"/>
      <c r="CS468" s="466"/>
      <c r="CT468" s="466"/>
      <c r="CU468" s="466"/>
      <c r="CV468" s="466"/>
      <c r="CW468" s="466"/>
      <c r="CX468" s="466"/>
      <c r="CY468" s="466"/>
      <c r="CZ468" s="466"/>
      <c r="DA468" s="466"/>
      <c r="DB468" s="466"/>
      <c r="DC468" s="466"/>
      <c r="DD468" s="466"/>
      <c r="DE468" s="466"/>
      <c r="DF468" s="466"/>
      <c r="DG468" s="466"/>
      <c r="DH468" s="466"/>
      <c r="DI468" s="466"/>
      <c r="DJ468" s="466"/>
      <c r="DK468" s="466"/>
      <c r="DL468" s="466"/>
      <c r="DM468" s="466"/>
      <c r="DN468" s="466"/>
      <c r="DO468" s="466"/>
      <c r="DP468" s="466"/>
      <c r="DQ468" s="466"/>
      <c r="DR468" s="466"/>
      <c r="DS468" s="466"/>
      <c r="DT468" s="466"/>
      <c r="DU468" s="466"/>
      <c r="DV468" s="466"/>
      <c r="DW468" s="471"/>
      <c r="DX468" s="466"/>
      <c r="DY468" s="466"/>
      <c r="DZ468" s="466"/>
      <c r="EA468" s="466"/>
      <c r="EB468" s="466"/>
      <c r="EC468" s="466"/>
      <c r="ED468" s="466"/>
      <c r="EE468" s="466"/>
      <c r="EF468" s="466"/>
      <c r="EG468" s="466"/>
      <c r="EH468" s="466"/>
      <c r="EI468" s="466"/>
      <c r="EJ468" s="466"/>
      <c r="EK468" s="465"/>
      <c r="EL468" s="465"/>
      <c r="EM468" s="465"/>
      <c r="EN468" s="465"/>
      <c r="EO468" s="466"/>
      <c r="EP468" s="466"/>
      <c r="EQ468" s="466"/>
      <c r="ER468" s="465"/>
      <c r="ES468" s="465"/>
      <c r="ET468" s="465"/>
      <c r="EU468" s="465"/>
      <c r="EV468" s="465"/>
      <c r="EW468" s="467"/>
      <c r="EX468" s="467" t="s">
        <v>1401</v>
      </c>
      <c r="EY468" s="467">
        <v>0</v>
      </c>
      <c r="EZ468" s="467">
        <v>0</v>
      </c>
      <c r="FA468" s="467">
        <v>0</v>
      </c>
      <c r="FB468" s="469" t="s">
        <v>1402</v>
      </c>
      <c r="FC468" s="467">
        <v>100</v>
      </c>
      <c r="FD468" s="469" t="s">
        <v>2408</v>
      </c>
      <c r="FE468" s="467">
        <v>0</v>
      </c>
      <c r="FF468" s="469" t="s">
        <v>1404</v>
      </c>
      <c r="FG468" s="467">
        <v>0</v>
      </c>
      <c r="FH468" s="469" t="s">
        <v>1405</v>
      </c>
      <c r="FI468" s="467">
        <v>0</v>
      </c>
      <c r="FJ468" s="469" t="s">
        <v>1405</v>
      </c>
      <c r="FK468" s="467">
        <v>0</v>
      </c>
      <c r="FL468" s="472">
        <v>1</v>
      </c>
      <c r="FM468" s="473">
        <v>0</v>
      </c>
      <c r="FN468" s="473">
        <v>0</v>
      </c>
      <c r="FO468" s="473">
        <v>0</v>
      </c>
      <c r="FP468" s="473">
        <v>0</v>
      </c>
      <c r="FQ468" s="473">
        <v>0</v>
      </c>
      <c r="FR468" s="473">
        <v>0</v>
      </c>
      <c r="FS468" s="473">
        <v>0</v>
      </c>
      <c r="FT468" s="473">
        <v>0</v>
      </c>
      <c r="FU468" s="473">
        <v>0</v>
      </c>
      <c r="FV468" s="473">
        <v>97967.999999999985</v>
      </c>
      <c r="FW468" s="473">
        <v>0</v>
      </c>
      <c r="FX468" s="473">
        <v>0</v>
      </c>
      <c r="FY468" s="473">
        <v>0</v>
      </c>
      <c r="FZ468" s="473">
        <v>0</v>
      </c>
      <c r="GA468" s="473">
        <v>0</v>
      </c>
      <c r="GB468" s="473">
        <v>0</v>
      </c>
      <c r="GC468" s="473">
        <v>0</v>
      </c>
      <c r="GD468" s="473">
        <v>0</v>
      </c>
      <c r="GE468" s="473">
        <v>0</v>
      </c>
      <c r="GF468" s="473">
        <v>96003.999999999985</v>
      </c>
      <c r="GG468" s="473">
        <v>0</v>
      </c>
      <c r="GH468" s="473">
        <v>0</v>
      </c>
      <c r="GI468" s="473">
        <v>0</v>
      </c>
      <c r="GJ468" s="473">
        <v>0</v>
      </c>
      <c r="GK468" s="473">
        <v>0</v>
      </c>
      <c r="GL468" s="473">
        <v>0</v>
      </c>
      <c r="GM468" s="473">
        <v>0</v>
      </c>
      <c r="GN468" s="473">
        <v>0</v>
      </c>
      <c r="GO468" s="473">
        <v>0</v>
      </c>
      <c r="GP468" s="473">
        <v>0</v>
      </c>
      <c r="GQ468" s="473">
        <v>0</v>
      </c>
      <c r="GR468" s="473">
        <v>0</v>
      </c>
      <c r="GS468" s="473">
        <v>0</v>
      </c>
      <c r="GT468" s="473">
        <v>0</v>
      </c>
      <c r="GU468" s="473">
        <v>0</v>
      </c>
      <c r="GV468" s="473">
        <v>0</v>
      </c>
      <c r="GW468" s="473">
        <v>0</v>
      </c>
      <c r="GX468" s="473">
        <v>0</v>
      </c>
      <c r="GY468" s="473">
        <v>0</v>
      </c>
      <c r="GZ468" s="473">
        <v>0</v>
      </c>
      <c r="HA468" s="473">
        <v>0</v>
      </c>
      <c r="HB468" s="473">
        <v>0</v>
      </c>
      <c r="HC468" s="473">
        <v>0</v>
      </c>
      <c r="HD468" s="473">
        <v>0</v>
      </c>
      <c r="HE468" s="473">
        <v>0</v>
      </c>
      <c r="HF468" s="473">
        <v>0</v>
      </c>
      <c r="HG468" s="473">
        <v>0</v>
      </c>
      <c r="HH468" s="473">
        <v>0</v>
      </c>
      <c r="HI468" s="473">
        <v>0</v>
      </c>
      <c r="HJ468" s="473">
        <v>0</v>
      </c>
      <c r="HK468" s="473">
        <v>0</v>
      </c>
      <c r="HL468" s="473">
        <v>0</v>
      </c>
      <c r="HM468" s="473">
        <v>0</v>
      </c>
      <c r="HN468" s="473">
        <v>0</v>
      </c>
      <c r="HO468" s="473">
        <v>0</v>
      </c>
      <c r="HP468" s="473">
        <v>0</v>
      </c>
      <c r="HQ468" s="473">
        <v>0</v>
      </c>
      <c r="HR468" s="473">
        <v>0</v>
      </c>
      <c r="HS468" s="473">
        <v>0</v>
      </c>
      <c r="HT468" s="473">
        <v>0</v>
      </c>
      <c r="HU468" s="473">
        <v>0</v>
      </c>
      <c r="HV468" s="473">
        <v>0</v>
      </c>
      <c r="HW468" s="473">
        <v>0</v>
      </c>
      <c r="HX468" s="473">
        <v>0</v>
      </c>
      <c r="HY468" s="473">
        <v>0</v>
      </c>
      <c r="HZ468" s="473">
        <v>0</v>
      </c>
      <c r="IA468" s="473">
        <v>0</v>
      </c>
      <c r="IB468" s="473">
        <v>0</v>
      </c>
      <c r="IC468" s="473">
        <v>0</v>
      </c>
      <c r="ID468" s="473">
        <v>0</v>
      </c>
      <c r="IE468" s="473">
        <v>0</v>
      </c>
      <c r="IF468" s="473">
        <v>0</v>
      </c>
      <c r="IG468" s="473">
        <v>0</v>
      </c>
      <c r="IH468" s="473">
        <v>0</v>
      </c>
      <c r="II468" s="473">
        <v>0</v>
      </c>
      <c r="IJ468" s="473">
        <v>0</v>
      </c>
      <c r="IK468" s="473">
        <v>0</v>
      </c>
      <c r="IL468" s="473">
        <v>0</v>
      </c>
      <c r="IM468" s="473">
        <v>0</v>
      </c>
      <c r="IN468" s="473">
        <v>0</v>
      </c>
      <c r="IO468" s="473">
        <v>0</v>
      </c>
      <c r="IP468" s="473">
        <v>0</v>
      </c>
      <c r="IQ468" s="473">
        <v>0</v>
      </c>
      <c r="IR468" s="473">
        <v>0</v>
      </c>
      <c r="IS468" s="473">
        <v>0</v>
      </c>
      <c r="IT468" s="473">
        <v>0</v>
      </c>
      <c r="IU468" s="473">
        <v>0</v>
      </c>
      <c r="IV468" s="473">
        <v>0</v>
      </c>
      <c r="IW468" s="473">
        <v>0</v>
      </c>
      <c r="IX468" s="473">
        <v>0</v>
      </c>
      <c r="IY468" s="473">
        <v>0</v>
      </c>
      <c r="IZ468" s="473">
        <v>0</v>
      </c>
      <c r="JA468" s="473">
        <v>0</v>
      </c>
      <c r="JB468" s="473">
        <v>0</v>
      </c>
      <c r="JC468" s="473">
        <v>0</v>
      </c>
      <c r="JD468" s="473">
        <v>0</v>
      </c>
      <c r="JE468" s="473">
        <v>0</v>
      </c>
      <c r="JF468" s="473">
        <v>0</v>
      </c>
      <c r="JG468" s="473">
        <v>0</v>
      </c>
      <c r="JH468" s="473">
        <v>0</v>
      </c>
      <c r="JI468" s="467" t="s">
        <v>1406</v>
      </c>
      <c r="JJ468" s="467" t="s">
        <v>1406</v>
      </c>
      <c r="JK468" s="395"/>
      <c r="JL468" s="395"/>
      <c r="JM468" s="395"/>
      <c r="JN468" s="395"/>
      <c r="JO468" s="395"/>
      <c r="JP468" s="395"/>
      <c r="JQ468" s="395"/>
      <c r="JR468" s="395"/>
      <c r="JS468" s="395"/>
      <c r="JT468" s="395"/>
      <c r="JU468" s="395"/>
      <c r="JV468" s="395"/>
      <c r="JW468" s="395"/>
      <c r="JX468" s="395"/>
      <c r="JY468" s="395"/>
      <c r="JZ468" s="395"/>
      <c r="KA468" s="395"/>
      <c r="KB468" s="395"/>
      <c r="KC468" s="395"/>
      <c r="KD468" s="395"/>
      <c r="KE468" s="395"/>
      <c r="KF468" s="395"/>
      <c r="KG468" s="395"/>
      <c r="KH468" s="395"/>
      <c r="KI468" s="395"/>
      <c r="KJ468" s="395"/>
      <c r="KK468" s="395"/>
      <c r="KL468" s="395"/>
      <c r="KM468" s="395"/>
      <c r="KN468" s="395"/>
      <c r="KO468" s="395"/>
      <c r="KP468" s="395"/>
      <c r="KQ468" s="395"/>
      <c r="KR468" s="395"/>
      <c r="KS468" s="395"/>
      <c r="KT468" s="395"/>
      <c r="KU468" s="395"/>
      <c r="KV468" s="395"/>
      <c r="KW468" s="395"/>
      <c r="KX468" s="395"/>
      <c r="KY468" s="395"/>
      <c r="KZ468" s="395"/>
      <c r="LA468" s="395"/>
      <c r="LB468" s="395"/>
      <c r="LC468" s="395"/>
      <c r="LD468" s="395"/>
      <c r="LE468" s="395"/>
      <c r="LF468" s="395"/>
      <c r="LG468" s="395"/>
      <c r="LH468" s="395"/>
      <c r="LI468" s="395"/>
      <c r="LJ468" s="395"/>
      <c r="LK468" s="395"/>
      <c r="LL468" s="395"/>
      <c r="LM468" s="395"/>
      <c r="LN468" s="395"/>
      <c r="LO468" s="395"/>
      <c r="LP468" s="395"/>
      <c r="LQ468" s="395"/>
      <c r="LR468" s="395"/>
      <c r="LS468" s="395"/>
      <c r="LT468" s="395"/>
      <c r="LU468" s="395"/>
      <c r="LV468" s="395"/>
      <c r="LW468" s="395"/>
      <c r="LX468" s="395"/>
      <c r="LY468" s="395"/>
      <c r="LZ468" s="395"/>
      <c r="MA468" s="395"/>
      <c r="MB468" s="395"/>
      <c r="MC468" s="395"/>
      <c r="MD468" s="395"/>
      <c r="ME468" s="395"/>
      <c r="MF468" s="395"/>
      <c r="MG468" s="395"/>
      <c r="MH468" s="395"/>
      <c r="MI468" s="395"/>
      <c r="MJ468" s="395"/>
      <c r="MK468" s="395"/>
      <c r="ML468" s="395"/>
      <c r="MM468" s="395"/>
      <c r="MN468" s="395"/>
      <c r="MO468" s="395"/>
      <c r="MP468" s="395"/>
      <c r="MQ468" s="395"/>
      <c r="MR468" s="395"/>
      <c r="MS468" s="395"/>
      <c r="MT468" s="395"/>
      <c r="MU468" s="395"/>
      <c r="MV468" s="395"/>
      <c r="MW468" s="395"/>
      <c r="MX468" s="395"/>
      <c r="MY468" s="395"/>
      <c r="MZ468" s="395"/>
      <c r="NA468" s="395"/>
      <c r="NB468" s="395"/>
      <c r="NC468" s="395"/>
      <c r="ND468" s="395"/>
      <c r="NE468" s="395"/>
      <c r="NF468" s="395"/>
      <c r="NG468" s="489"/>
      <c r="NH468" s="475">
        <v>2.7258757434271623</v>
      </c>
      <c r="NI468" s="475">
        <v>5.2533077327328277</v>
      </c>
      <c r="NJ468" s="475">
        <v>1.5090728117536933</v>
      </c>
      <c r="NK468" s="475">
        <v>960.63188358948173</v>
      </c>
      <c r="NL468" s="475">
        <v>3.7005055565747811</v>
      </c>
      <c r="NM468" s="475">
        <v>0.13037199999999996</v>
      </c>
      <c r="NN468" s="475">
        <v>0.37481999999999993</v>
      </c>
      <c r="NO468" s="475">
        <v>3.8024999999999989E-2</v>
      </c>
      <c r="NP468" s="475">
        <v>2.058186783801114E-2</v>
      </c>
      <c r="NQ468" s="475">
        <v>0.31860148872895072</v>
      </c>
      <c r="NR468" s="475">
        <v>0.44308555633372876</v>
      </c>
      <c r="NS468" s="475">
        <v>0</v>
      </c>
      <c r="NT468" s="475">
        <v>1.4426114163348274</v>
      </c>
      <c r="NU468" s="475">
        <v>7.0520412937984476E-3</v>
      </c>
      <c r="NV468" s="475">
        <v>0</v>
      </c>
      <c r="NW468" s="475">
        <v>0.25230566347086908</v>
      </c>
      <c r="NX468" s="475">
        <v>0</v>
      </c>
      <c r="NY468" s="475">
        <v>0</v>
      </c>
      <c r="NZ468" s="475">
        <v>0.67908615473658462</v>
      </c>
      <c r="OA468" s="475">
        <v>2.0340505050511788E-2</v>
      </c>
      <c r="OB468" s="475">
        <v>0.25</v>
      </c>
      <c r="OC468" s="475">
        <v>0.7182714627166098</v>
      </c>
      <c r="OD468" s="475">
        <v>6.5843245436933233E-13</v>
      </c>
      <c r="OE468" s="475">
        <v>5.303794550227718E-12</v>
      </c>
      <c r="OF468" s="475">
        <v>0.11999999880790704</v>
      </c>
      <c r="OG468" s="475">
        <v>7.343489825725559E-2</v>
      </c>
      <c r="OH468" s="475">
        <v>0.31518395747777694</v>
      </c>
      <c r="OI468" s="475">
        <v>0.12</v>
      </c>
      <c r="OJ468" s="475">
        <v>4.4821000000000007E-2</v>
      </c>
      <c r="OK468" s="475">
        <v>5.9531025000000008E-2</v>
      </c>
      <c r="OL468" s="475">
        <v>0.80121455965825672</v>
      </c>
      <c r="OM468" s="475" t="s">
        <v>1395</v>
      </c>
      <c r="ON468" s="475">
        <v>1</v>
      </c>
      <c r="OO468" s="475">
        <v>457</v>
      </c>
      <c r="OP468" s="490"/>
      <c r="OQ468" s="491" t="s">
        <v>1395</v>
      </c>
      <c r="OR468" s="478" t="s">
        <v>1395</v>
      </c>
      <c r="OS468" s="479">
        <v>748052.99999999988</v>
      </c>
      <c r="OT468" s="479">
        <v>2033</v>
      </c>
      <c r="OU468" s="479" t="s">
        <v>1395</v>
      </c>
      <c r="OV468" s="479" t="s">
        <v>1395</v>
      </c>
      <c r="OW468" s="479">
        <v>0</v>
      </c>
      <c r="OX468" s="479">
        <v>1</v>
      </c>
      <c r="OY468" s="480">
        <v>1</v>
      </c>
      <c r="OZ468" s="480">
        <v>0.78840596031171539</v>
      </c>
      <c r="PA468" s="481"/>
      <c r="PB468" s="482">
        <v>2.7258757434271623</v>
      </c>
      <c r="PC468" s="483"/>
      <c r="PD468" s="478">
        <v>63.10883857081248</v>
      </c>
      <c r="PE468" s="479">
        <v>6.1617422518639166E-10</v>
      </c>
      <c r="PF468" s="479">
        <v>83.445985288759175</v>
      </c>
      <c r="PG468" s="480">
        <v>2.7258757434271623</v>
      </c>
      <c r="PH468" s="483"/>
      <c r="PI468" s="478">
        <v>2.7258757434271623</v>
      </c>
      <c r="PJ468" s="479">
        <v>225090</v>
      </c>
      <c r="PK468" s="479">
        <v>145</v>
      </c>
      <c r="PL468" s="479">
        <v>-0.31155999018682534</v>
      </c>
      <c r="PM468" s="484">
        <v>36</v>
      </c>
      <c r="PN468" s="479">
        <v>720</v>
      </c>
      <c r="PO468" s="485">
        <v>2030</v>
      </c>
      <c r="PP468" s="479">
        <v>33</v>
      </c>
      <c r="PQ468" s="479">
        <v>1</v>
      </c>
      <c r="PR468" s="486" t="s">
        <v>2483</v>
      </c>
      <c r="PS468" s="486" t="s">
        <v>1657</v>
      </c>
      <c r="PT468" s="479">
        <v>1</v>
      </c>
      <c r="PU468" s="487" t="s">
        <v>2482</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row>
    <row r="469" spans="1:457" x14ac:dyDescent="0.35">
      <c r="A469" s="459" t="s">
        <v>2484</v>
      </c>
      <c r="B469" s="460">
        <v>2.414315753240337</v>
      </c>
      <c r="C469" s="488">
        <f>NPV(About!A$94,'H2 Data'!AE$2:BH$2)/30*AB469+B469</f>
        <v>2.414315753240337</v>
      </c>
      <c r="D469" s="462" t="s">
        <v>1592</v>
      </c>
      <c r="E469" s="463" t="s">
        <v>2484</v>
      </c>
      <c r="F469" s="463" t="s">
        <v>1391</v>
      </c>
      <c r="G469" s="463" t="s">
        <v>1392</v>
      </c>
      <c r="H469" s="463" t="s">
        <v>2406</v>
      </c>
      <c r="I469" s="463" t="s">
        <v>2465</v>
      </c>
      <c r="J469" s="464">
        <v>2034</v>
      </c>
      <c r="K469" s="465">
        <v>160</v>
      </c>
      <c r="L469" s="466">
        <v>0.22</v>
      </c>
      <c r="M469" s="466">
        <v>2.3300000000000001E-2</v>
      </c>
      <c r="N469" s="466">
        <v>0.25</v>
      </c>
      <c r="O469" s="471">
        <v>0.11</v>
      </c>
      <c r="P469" s="465">
        <v>1</v>
      </c>
      <c r="Q469" s="465">
        <v>2</v>
      </c>
      <c r="R469" s="465">
        <v>30</v>
      </c>
      <c r="S469" s="467" t="s">
        <v>1395</v>
      </c>
      <c r="T469" s="468">
        <v>33128</v>
      </c>
      <c r="U469" s="468">
        <v>326551</v>
      </c>
      <c r="V469" s="468">
        <v>113583</v>
      </c>
      <c r="W469" s="468">
        <v>9465.0000000000018</v>
      </c>
      <c r="X469" s="465">
        <v>0</v>
      </c>
      <c r="Y469" s="469" t="s">
        <v>2466</v>
      </c>
      <c r="Z469" s="470">
        <v>21.1</v>
      </c>
      <c r="AA469" s="469" t="s">
        <v>1397</v>
      </c>
      <c r="AB469" s="465">
        <v>0</v>
      </c>
      <c r="AC469" s="466">
        <v>0</v>
      </c>
      <c r="AD469" s="466">
        <v>0.7</v>
      </c>
      <c r="AE469" s="466">
        <v>0.7</v>
      </c>
      <c r="AF469" s="467" t="s">
        <v>1398</v>
      </c>
      <c r="AG469" s="465">
        <v>447.06670000000003</v>
      </c>
      <c r="AH469" s="465">
        <v>447.06670000000003</v>
      </c>
      <c r="AI469" s="465">
        <v>447.06670000000003</v>
      </c>
      <c r="AJ469" s="465">
        <v>30</v>
      </c>
      <c r="AK469" s="469" t="s">
        <v>1399</v>
      </c>
      <c r="AL469" s="466">
        <v>0.91</v>
      </c>
      <c r="AM469" s="466">
        <v>0.01</v>
      </c>
      <c r="AN469" s="469" t="s">
        <v>1400</v>
      </c>
      <c r="AO469" s="466"/>
      <c r="AP469" s="466"/>
      <c r="AQ469" s="466"/>
      <c r="AR469" s="466"/>
      <c r="AS469" s="466"/>
      <c r="AT469" s="466"/>
      <c r="AU469" s="466"/>
      <c r="AV469" s="466"/>
      <c r="AW469" s="466"/>
      <c r="AX469" s="466"/>
      <c r="AY469" s="466"/>
      <c r="AZ469" s="466"/>
      <c r="BA469" s="466"/>
      <c r="BB469" s="466"/>
      <c r="BC469" s="466"/>
      <c r="BD469" s="466"/>
      <c r="BE469" s="466"/>
      <c r="BF469" s="466"/>
      <c r="BG469" s="466"/>
      <c r="BH469" s="466"/>
      <c r="BI469" s="466"/>
      <c r="BJ469" s="466"/>
      <c r="BK469" s="466"/>
      <c r="BL469" s="466"/>
      <c r="BM469" s="466"/>
      <c r="BN469" s="466"/>
      <c r="BO469" s="466"/>
      <c r="BP469" s="466"/>
      <c r="BQ469" s="466"/>
      <c r="BR469" s="466"/>
      <c r="BS469" s="466"/>
      <c r="BT469" s="466"/>
      <c r="BU469" s="466"/>
      <c r="BV469" s="466"/>
      <c r="BW469" s="466"/>
      <c r="BX469" s="466"/>
      <c r="BY469" s="466"/>
      <c r="BZ469" s="466"/>
      <c r="CA469" s="466"/>
      <c r="CB469" s="466"/>
      <c r="CC469" s="466"/>
      <c r="CD469" s="466"/>
      <c r="CE469" s="466"/>
      <c r="CF469" s="466"/>
      <c r="CG469" s="466"/>
      <c r="CH469" s="466"/>
      <c r="CI469" s="466"/>
      <c r="CJ469" s="466"/>
      <c r="CK469" s="466"/>
      <c r="CL469" s="466"/>
      <c r="CM469" s="466"/>
      <c r="CN469" s="466"/>
      <c r="CO469" s="466"/>
      <c r="CP469" s="466"/>
      <c r="CQ469" s="466"/>
      <c r="CR469" s="466"/>
      <c r="CS469" s="466"/>
      <c r="CT469" s="466"/>
      <c r="CU469" s="466"/>
      <c r="CV469" s="466"/>
      <c r="CW469" s="466"/>
      <c r="CX469" s="466"/>
      <c r="CY469" s="466"/>
      <c r="CZ469" s="466"/>
      <c r="DA469" s="466"/>
      <c r="DB469" s="466"/>
      <c r="DC469" s="466"/>
      <c r="DD469" s="466"/>
      <c r="DE469" s="466"/>
      <c r="DF469" s="466"/>
      <c r="DG469" s="466"/>
      <c r="DH469" s="466"/>
      <c r="DI469" s="466"/>
      <c r="DJ469" s="466"/>
      <c r="DK469" s="466"/>
      <c r="DL469" s="466"/>
      <c r="DM469" s="466"/>
      <c r="DN469" s="466"/>
      <c r="DO469" s="466"/>
      <c r="DP469" s="466"/>
      <c r="DQ469" s="466"/>
      <c r="DR469" s="466"/>
      <c r="DS469" s="466"/>
      <c r="DT469" s="466"/>
      <c r="DU469" s="466"/>
      <c r="DV469" s="466"/>
      <c r="DW469" s="471"/>
      <c r="DX469" s="466"/>
      <c r="DY469" s="466"/>
      <c r="DZ469" s="466"/>
      <c r="EA469" s="466"/>
      <c r="EB469" s="466"/>
      <c r="EC469" s="466"/>
      <c r="ED469" s="466"/>
      <c r="EE469" s="466"/>
      <c r="EF469" s="466"/>
      <c r="EG469" s="466"/>
      <c r="EH469" s="466"/>
      <c r="EI469" s="466"/>
      <c r="EJ469" s="466"/>
      <c r="EK469" s="465"/>
      <c r="EL469" s="465"/>
      <c r="EM469" s="465"/>
      <c r="EN469" s="465"/>
      <c r="EO469" s="466"/>
      <c r="EP469" s="466"/>
      <c r="EQ469" s="466"/>
      <c r="ER469" s="465"/>
      <c r="ES469" s="465"/>
      <c r="ET469" s="465"/>
      <c r="EU469" s="465"/>
      <c r="EV469" s="465"/>
      <c r="EW469" s="467"/>
      <c r="EX469" s="467" t="s">
        <v>1401</v>
      </c>
      <c r="EY469" s="467">
        <v>0</v>
      </c>
      <c r="EZ469" s="467">
        <v>0</v>
      </c>
      <c r="FA469" s="467">
        <v>0</v>
      </c>
      <c r="FB469" s="469" t="s">
        <v>1402</v>
      </c>
      <c r="FC469" s="467">
        <v>100</v>
      </c>
      <c r="FD469" s="469" t="s">
        <v>2408</v>
      </c>
      <c r="FE469" s="467">
        <v>0</v>
      </c>
      <c r="FF469" s="469" t="s">
        <v>1404</v>
      </c>
      <c r="FG469" s="467">
        <v>0</v>
      </c>
      <c r="FH469" s="469" t="s">
        <v>1405</v>
      </c>
      <c r="FI469" s="467">
        <v>0</v>
      </c>
      <c r="FJ469" s="469" t="s">
        <v>1405</v>
      </c>
      <c r="FK469" s="467">
        <v>0</v>
      </c>
      <c r="FL469" s="472">
        <v>1</v>
      </c>
      <c r="FM469" s="473">
        <v>0</v>
      </c>
      <c r="FN469" s="473">
        <v>0</v>
      </c>
      <c r="FO469" s="473">
        <v>0</v>
      </c>
      <c r="FP469" s="473">
        <v>0</v>
      </c>
      <c r="FQ469" s="473">
        <v>0</v>
      </c>
      <c r="FR469" s="473">
        <v>0</v>
      </c>
      <c r="FS469" s="473">
        <v>0</v>
      </c>
      <c r="FT469" s="473">
        <v>0</v>
      </c>
      <c r="FU469" s="473">
        <v>0</v>
      </c>
      <c r="FV469" s="473">
        <v>96076</v>
      </c>
      <c r="FW469" s="473">
        <v>0</v>
      </c>
      <c r="FX469" s="473">
        <v>0</v>
      </c>
      <c r="FY469" s="473">
        <v>0</v>
      </c>
      <c r="FZ469" s="473">
        <v>0</v>
      </c>
      <c r="GA469" s="473">
        <v>0</v>
      </c>
      <c r="GB469" s="473">
        <v>0</v>
      </c>
      <c r="GC469" s="473">
        <v>0</v>
      </c>
      <c r="GD469" s="473">
        <v>0</v>
      </c>
      <c r="GE469" s="473">
        <v>0</v>
      </c>
      <c r="GF469" s="473">
        <v>97953.000000000015</v>
      </c>
      <c r="GG469" s="473">
        <v>0</v>
      </c>
      <c r="GH469" s="473">
        <v>0</v>
      </c>
      <c r="GI469" s="473">
        <v>0</v>
      </c>
      <c r="GJ469" s="473">
        <v>0</v>
      </c>
      <c r="GK469" s="473">
        <v>0</v>
      </c>
      <c r="GL469" s="473">
        <v>0</v>
      </c>
      <c r="GM469" s="473">
        <v>0</v>
      </c>
      <c r="GN469" s="473">
        <v>0</v>
      </c>
      <c r="GO469" s="473">
        <v>0</v>
      </c>
      <c r="GP469" s="473">
        <v>0</v>
      </c>
      <c r="GQ469" s="473">
        <v>0</v>
      </c>
      <c r="GR469" s="473">
        <v>0</v>
      </c>
      <c r="GS469" s="473">
        <v>0</v>
      </c>
      <c r="GT469" s="473">
        <v>0</v>
      </c>
      <c r="GU469" s="473">
        <v>0</v>
      </c>
      <c r="GV469" s="473">
        <v>0</v>
      </c>
      <c r="GW469" s="473">
        <v>0</v>
      </c>
      <c r="GX469" s="473">
        <v>0</v>
      </c>
      <c r="GY469" s="473">
        <v>0</v>
      </c>
      <c r="GZ469" s="473">
        <v>0</v>
      </c>
      <c r="HA469" s="473">
        <v>0</v>
      </c>
      <c r="HB469" s="473">
        <v>0</v>
      </c>
      <c r="HC469" s="473">
        <v>0</v>
      </c>
      <c r="HD469" s="473">
        <v>0</v>
      </c>
      <c r="HE469" s="473">
        <v>0</v>
      </c>
      <c r="HF469" s="473">
        <v>0</v>
      </c>
      <c r="HG469" s="473">
        <v>0</v>
      </c>
      <c r="HH469" s="473">
        <v>0</v>
      </c>
      <c r="HI469" s="473">
        <v>0</v>
      </c>
      <c r="HJ469" s="473">
        <v>0</v>
      </c>
      <c r="HK469" s="473">
        <v>0</v>
      </c>
      <c r="HL469" s="473">
        <v>0</v>
      </c>
      <c r="HM469" s="473">
        <v>0</v>
      </c>
      <c r="HN469" s="473">
        <v>0</v>
      </c>
      <c r="HO469" s="473">
        <v>0</v>
      </c>
      <c r="HP469" s="473">
        <v>0</v>
      </c>
      <c r="HQ469" s="473">
        <v>0</v>
      </c>
      <c r="HR469" s="473">
        <v>0</v>
      </c>
      <c r="HS469" s="473">
        <v>0</v>
      </c>
      <c r="HT469" s="473">
        <v>0</v>
      </c>
      <c r="HU469" s="473">
        <v>0</v>
      </c>
      <c r="HV469" s="473">
        <v>0</v>
      </c>
      <c r="HW469" s="473">
        <v>0</v>
      </c>
      <c r="HX469" s="473">
        <v>0</v>
      </c>
      <c r="HY469" s="473">
        <v>0</v>
      </c>
      <c r="HZ469" s="473">
        <v>0</v>
      </c>
      <c r="IA469" s="473">
        <v>0</v>
      </c>
      <c r="IB469" s="473">
        <v>0</v>
      </c>
      <c r="IC469" s="473">
        <v>0</v>
      </c>
      <c r="ID469" s="473">
        <v>0</v>
      </c>
      <c r="IE469" s="473">
        <v>0</v>
      </c>
      <c r="IF469" s="473">
        <v>0</v>
      </c>
      <c r="IG469" s="473">
        <v>0</v>
      </c>
      <c r="IH469" s="473">
        <v>0</v>
      </c>
      <c r="II469" s="473">
        <v>0</v>
      </c>
      <c r="IJ469" s="473">
        <v>0</v>
      </c>
      <c r="IK469" s="473">
        <v>0</v>
      </c>
      <c r="IL469" s="473">
        <v>0</v>
      </c>
      <c r="IM469" s="473">
        <v>0</v>
      </c>
      <c r="IN469" s="473">
        <v>0</v>
      </c>
      <c r="IO469" s="473">
        <v>0</v>
      </c>
      <c r="IP469" s="473">
        <v>0</v>
      </c>
      <c r="IQ469" s="473">
        <v>0</v>
      </c>
      <c r="IR469" s="473">
        <v>0</v>
      </c>
      <c r="IS469" s="473">
        <v>0</v>
      </c>
      <c r="IT469" s="473">
        <v>0</v>
      </c>
      <c r="IU469" s="473">
        <v>0</v>
      </c>
      <c r="IV469" s="473">
        <v>0</v>
      </c>
      <c r="IW469" s="473">
        <v>0</v>
      </c>
      <c r="IX469" s="473">
        <v>0</v>
      </c>
      <c r="IY469" s="473">
        <v>0</v>
      </c>
      <c r="IZ469" s="473">
        <v>0</v>
      </c>
      <c r="JA469" s="473">
        <v>0</v>
      </c>
      <c r="JB469" s="473">
        <v>0</v>
      </c>
      <c r="JC469" s="473">
        <v>0</v>
      </c>
      <c r="JD469" s="473">
        <v>0</v>
      </c>
      <c r="JE469" s="473">
        <v>0</v>
      </c>
      <c r="JF469" s="473">
        <v>0</v>
      </c>
      <c r="JG469" s="473">
        <v>0</v>
      </c>
      <c r="JH469" s="473">
        <v>0</v>
      </c>
      <c r="JI469" s="467" t="s">
        <v>1406</v>
      </c>
      <c r="JJ469" s="467" t="s">
        <v>1406</v>
      </c>
      <c r="JK469" s="395"/>
      <c r="JL469" s="395"/>
      <c r="JM469" s="395"/>
      <c r="JN469" s="395"/>
      <c r="JO469" s="395"/>
      <c r="JP469" s="395"/>
      <c r="JQ469" s="395"/>
      <c r="JR469" s="395"/>
      <c r="JS469" s="395"/>
      <c r="JT469" s="395"/>
      <c r="JU469" s="395"/>
      <c r="JV469" s="395"/>
      <c r="JW469" s="395"/>
      <c r="JX469" s="395"/>
      <c r="JY469" s="395"/>
      <c r="JZ469" s="395"/>
      <c r="KA469" s="395"/>
      <c r="KB469" s="395"/>
      <c r="KC469" s="395"/>
      <c r="KD469" s="395"/>
      <c r="KE469" s="395"/>
      <c r="KF469" s="395"/>
      <c r="KG469" s="395"/>
      <c r="KH469" s="395"/>
      <c r="KI469" s="395"/>
      <c r="KJ469" s="395"/>
      <c r="KK469" s="395"/>
      <c r="KL469" s="395"/>
      <c r="KM469" s="395"/>
      <c r="KN469" s="395"/>
      <c r="KO469" s="395"/>
      <c r="KP469" s="395"/>
      <c r="KQ469" s="395"/>
      <c r="KR469" s="395"/>
      <c r="KS469" s="395"/>
      <c r="KT469" s="395"/>
      <c r="KU469" s="395"/>
      <c r="KV469" s="395"/>
      <c r="KW469" s="395"/>
      <c r="KX469" s="395"/>
      <c r="KY469" s="395"/>
      <c r="KZ469" s="395"/>
      <c r="LA469" s="395"/>
      <c r="LB469" s="395"/>
      <c r="LC469" s="395"/>
      <c r="LD469" s="395"/>
      <c r="LE469" s="395"/>
      <c r="LF469" s="395"/>
      <c r="LG469" s="395"/>
      <c r="LH469" s="395"/>
      <c r="LI469" s="395"/>
      <c r="LJ469" s="395"/>
      <c r="LK469" s="395"/>
      <c r="LL469" s="395"/>
      <c r="LM469" s="395"/>
      <c r="LN469" s="395"/>
      <c r="LO469" s="395"/>
      <c r="LP469" s="395"/>
      <c r="LQ469" s="395"/>
      <c r="LR469" s="395"/>
      <c r="LS469" s="395"/>
      <c r="LT469" s="395"/>
      <c r="LU469" s="395"/>
      <c r="LV469" s="395"/>
      <c r="LW469" s="395"/>
      <c r="LX469" s="395"/>
      <c r="LY469" s="395"/>
      <c r="LZ469" s="395"/>
      <c r="MA469" s="395"/>
      <c r="MB469" s="395"/>
      <c r="MC469" s="395"/>
      <c r="MD469" s="395"/>
      <c r="ME469" s="395"/>
      <c r="MF469" s="395"/>
      <c r="MG469" s="395"/>
      <c r="MH469" s="395"/>
      <c r="MI469" s="395"/>
      <c r="MJ469" s="395"/>
      <c r="MK469" s="395"/>
      <c r="ML469" s="395"/>
      <c r="MM469" s="395"/>
      <c r="MN469" s="395"/>
      <c r="MO469" s="395"/>
      <c r="MP469" s="395"/>
      <c r="MQ469" s="395"/>
      <c r="MR469" s="395"/>
      <c r="MS469" s="395"/>
      <c r="MT469" s="395"/>
      <c r="MU469" s="395"/>
      <c r="MV469" s="395"/>
      <c r="MW469" s="395"/>
      <c r="MX469" s="395"/>
      <c r="MY469" s="395"/>
      <c r="MZ469" s="395"/>
      <c r="NA469" s="395"/>
      <c r="NB469" s="395"/>
      <c r="NC469" s="395"/>
      <c r="ND469" s="395"/>
      <c r="NE469" s="395"/>
      <c r="NF469" s="395"/>
      <c r="NG469" s="489"/>
      <c r="NH469" s="475">
        <v>2.414315753240337</v>
      </c>
      <c r="NI469" s="475">
        <v>4.6528693196447772</v>
      </c>
      <c r="NJ469" s="475">
        <v>1.4905763359166322</v>
      </c>
      <c r="NK469" s="475">
        <v>963.83560712214432</v>
      </c>
      <c r="NL469" s="475">
        <v>3.3100972739435894</v>
      </c>
      <c r="NM469" s="475">
        <v>0.113583</v>
      </c>
      <c r="NN469" s="475">
        <v>0.32655099999999998</v>
      </c>
      <c r="NO469" s="475">
        <v>3.3127999999999998E-2</v>
      </c>
      <c r="NP469" s="475">
        <v>1.7885170907738959E-2</v>
      </c>
      <c r="NQ469" s="475">
        <v>0.27675263013435542</v>
      </c>
      <c r="NR469" s="475">
        <v>0.38602819257341048</v>
      </c>
      <c r="NS469" s="475">
        <v>0</v>
      </c>
      <c r="NT469" s="475">
        <v>1.4294511639418168</v>
      </c>
      <c r="NU469" s="475">
        <v>7.2193837482916771E-3</v>
      </c>
      <c r="NV469" s="475">
        <v>0</v>
      </c>
      <c r="NW469" s="475">
        <v>0.19812965088642884</v>
      </c>
      <c r="NX469" s="475">
        <v>0</v>
      </c>
      <c r="NY469" s="475">
        <v>0</v>
      </c>
      <c r="NZ469" s="475">
        <v>0.52667351084380865</v>
      </c>
      <c r="OA469" s="475">
        <v>2.0339831649829762E-2</v>
      </c>
      <c r="OB469" s="475">
        <v>0.25</v>
      </c>
      <c r="OC469" s="475">
        <v>0.61554120007138402</v>
      </c>
      <c r="OD469" s="475">
        <v>4.2753589574190659E-14</v>
      </c>
      <c r="OE469" s="475">
        <v>3.7169083952911744E-13</v>
      </c>
      <c r="OF469" s="475">
        <v>0.1099999964237213</v>
      </c>
      <c r="OG469" s="475">
        <v>6.8710675835609455E-2</v>
      </c>
      <c r="OH469" s="475">
        <v>0.33694995291746244</v>
      </c>
      <c r="OI469" s="475">
        <v>0.11</v>
      </c>
      <c r="OJ469" s="475">
        <v>4.4706670000000004E-2</v>
      </c>
      <c r="OK469" s="475">
        <v>5.6471001750000013E-2</v>
      </c>
      <c r="OL469" s="475">
        <v>0.78526464055446321</v>
      </c>
      <c r="OM469" s="475" t="s">
        <v>1395</v>
      </c>
      <c r="ON469" s="475">
        <v>1</v>
      </c>
      <c r="OO469" s="475">
        <v>458</v>
      </c>
      <c r="OP469" s="490"/>
      <c r="OQ469" s="491" t="s">
        <v>1395</v>
      </c>
      <c r="OR469" s="478" t="s">
        <v>1395</v>
      </c>
      <c r="OS469" s="479">
        <v>676756</v>
      </c>
      <c r="OT469" s="479">
        <v>2034</v>
      </c>
      <c r="OU469" s="479" t="s">
        <v>1395</v>
      </c>
      <c r="OV469" s="479" t="s">
        <v>1395</v>
      </c>
      <c r="OW469" s="479">
        <v>0</v>
      </c>
      <c r="OX469" s="479">
        <v>1</v>
      </c>
      <c r="OY469" s="480">
        <v>1</v>
      </c>
      <c r="OZ469" s="480">
        <v>0.77269049556403557</v>
      </c>
      <c r="PA469" s="481"/>
      <c r="PB469" s="482">
        <v>2.414315753240337</v>
      </c>
      <c r="PC469" s="483"/>
      <c r="PD469" s="478">
        <v>59.461746290893821</v>
      </c>
      <c r="PE469" s="479">
        <v>4.6700107760035055E-11</v>
      </c>
      <c r="PF469" s="479">
        <v>77.338038275282926</v>
      </c>
      <c r="PG469" s="480">
        <v>2.414315753240337</v>
      </c>
      <c r="PH469" s="483"/>
      <c r="PI469" s="478">
        <v>2.414315753240337</v>
      </c>
      <c r="PJ469" s="479">
        <v>225250</v>
      </c>
      <c r="PK469" s="479">
        <v>160</v>
      </c>
      <c r="PL469" s="479">
        <v>-0.20299160118173365</v>
      </c>
      <c r="PM469" s="484">
        <v>36</v>
      </c>
      <c r="PN469" s="479">
        <v>684</v>
      </c>
      <c r="PO469" s="485">
        <v>2031</v>
      </c>
      <c r="PP469" s="479">
        <v>33</v>
      </c>
      <c r="PQ469" s="479">
        <v>1</v>
      </c>
      <c r="PR469" s="486" t="s">
        <v>2485</v>
      </c>
      <c r="PS469" s="486" t="s">
        <v>1657</v>
      </c>
      <c r="PT469" s="479">
        <v>1</v>
      </c>
      <c r="PU469" s="487" t="s">
        <v>2484</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row>
    <row r="470" spans="1:457" x14ac:dyDescent="0.35">
      <c r="A470" s="459" t="s">
        <v>2486</v>
      </c>
      <c r="B470" s="460">
        <v>2.2113241520586033</v>
      </c>
      <c r="C470" s="488">
        <f>NPV(About!A$94,'H2 Data'!AE$2:BH$2)/30*AB470+B470</f>
        <v>2.2113241520586033</v>
      </c>
      <c r="D470" s="462" t="s">
        <v>1592</v>
      </c>
      <c r="E470" s="463" t="s">
        <v>2486</v>
      </c>
      <c r="F470" s="463" t="s">
        <v>1391</v>
      </c>
      <c r="G470" s="463" t="s">
        <v>1392</v>
      </c>
      <c r="H470" s="463" t="s">
        <v>2406</v>
      </c>
      <c r="I470" s="463" t="s">
        <v>2465</v>
      </c>
      <c r="J470" s="464">
        <v>2035</v>
      </c>
      <c r="K470" s="465">
        <v>175</v>
      </c>
      <c r="L470" s="466">
        <v>0.22</v>
      </c>
      <c r="M470" s="466">
        <v>2.3300000000000001E-2</v>
      </c>
      <c r="N470" s="466">
        <v>0.25</v>
      </c>
      <c r="O470" s="471">
        <v>0.11</v>
      </c>
      <c r="P470" s="465">
        <v>1</v>
      </c>
      <c r="Q470" s="465">
        <v>2</v>
      </c>
      <c r="R470" s="465">
        <v>30</v>
      </c>
      <c r="S470" s="467" t="s">
        <v>1395</v>
      </c>
      <c r="T470" s="468">
        <v>28781</v>
      </c>
      <c r="U470" s="468">
        <v>283697.99999999994</v>
      </c>
      <c r="V470" s="468">
        <v>98677.999999999985</v>
      </c>
      <c r="W470" s="468">
        <v>8223</v>
      </c>
      <c r="X470" s="465">
        <v>0</v>
      </c>
      <c r="Y470" s="469" t="s">
        <v>2466</v>
      </c>
      <c r="Z470" s="470">
        <v>21.16</v>
      </c>
      <c r="AA470" s="469" t="s">
        <v>1397</v>
      </c>
      <c r="AB470" s="465">
        <v>0</v>
      </c>
      <c r="AC470" s="466">
        <v>0</v>
      </c>
      <c r="AD470" s="466">
        <v>0.7</v>
      </c>
      <c r="AE470" s="466">
        <v>0.7</v>
      </c>
      <c r="AF470" s="467" t="s">
        <v>1398</v>
      </c>
      <c r="AG470" s="465">
        <v>446.04</v>
      </c>
      <c r="AH470" s="465">
        <v>446.04</v>
      </c>
      <c r="AI470" s="465">
        <v>446.04</v>
      </c>
      <c r="AJ470" s="465">
        <v>30</v>
      </c>
      <c r="AK470" s="469" t="s">
        <v>1399</v>
      </c>
      <c r="AL470" s="466">
        <v>0.91</v>
      </c>
      <c r="AM470" s="466">
        <v>0.01</v>
      </c>
      <c r="AN470" s="469" t="s">
        <v>1400</v>
      </c>
      <c r="AO470" s="466"/>
      <c r="AP470" s="466"/>
      <c r="AQ470" s="466"/>
      <c r="AR470" s="466"/>
      <c r="AS470" s="466"/>
      <c r="AT470" s="466"/>
      <c r="AU470" s="466"/>
      <c r="AV470" s="466"/>
      <c r="AW470" s="466"/>
      <c r="AX470" s="466"/>
      <c r="AY470" s="466"/>
      <c r="AZ470" s="466"/>
      <c r="BA470" s="466"/>
      <c r="BB470" s="466"/>
      <c r="BC470" s="466"/>
      <c r="BD470" s="466"/>
      <c r="BE470" s="466"/>
      <c r="BF470" s="466"/>
      <c r="BG470" s="466"/>
      <c r="BH470" s="466"/>
      <c r="BI470" s="466"/>
      <c r="BJ470" s="466"/>
      <c r="BK470" s="466"/>
      <c r="BL470" s="466"/>
      <c r="BM470" s="466"/>
      <c r="BN470" s="466"/>
      <c r="BO470" s="466"/>
      <c r="BP470" s="466"/>
      <c r="BQ470" s="466"/>
      <c r="BR470" s="466"/>
      <c r="BS470" s="466"/>
      <c r="BT470" s="466"/>
      <c r="BU470" s="466"/>
      <c r="BV470" s="466"/>
      <c r="BW470" s="466"/>
      <c r="BX470" s="466"/>
      <c r="BY470" s="466"/>
      <c r="BZ470" s="466"/>
      <c r="CA470" s="466"/>
      <c r="CB470" s="466"/>
      <c r="CC470" s="466"/>
      <c r="CD470" s="466"/>
      <c r="CE470" s="466"/>
      <c r="CF470" s="466"/>
      <c r="CG470" s="466"/>
      <c r="CH470" s="466"/>
      <c r="CI470" s="466"/>
      <c r="CJ470" s="466"/>
      <c r="CK470" s="466"/>
      <c r="CL470" s="466"/>
      <c r="CM470" s="466"/>
      <c r="CN470" s="466"/>
      <c r="CO470" s="466"/>
      <c r="CP470" s="466"/>
      <c r="CQ470" s="466"/>
      <c r="CR470" s="466"/>
      <c r="CS470" s="466"/>
      <c r="CT470" s="466"/>
      <c r="CU470" s="466"/>
      <c r="CV470" s="466"/>
      <c r="CW470" s="466"/>
      <c r="CX470" s="466"/>
      <c r="CY470" s="466"/>
      <c r="CZ470" s="466"/>
      <c r="DA470" s="466"/>
      <c r="DB470" s="466"/>
      <c r="DC470" s="466"/>
      <c r="DD470" s="466"/>
      <c r="DE470" s="466"/>
      <c r="DF470" s="466"/>
      <c r="DG470" s="466"/>
      <c r="DH470" s="466"/>
      <c r="DI470" s="466"/>
      <c r="DJ470" s="466"/>
      <c r="DK470" s="466"/>
      <c r="DL470" s="466"/>
      <c r="DM470" s="466"/>
      <c r="DN470" s="466"/>
      <c r="DO470" s="466"/>
      <c r="DP470" s="466"/>
      <c r="DQ470" s="466"/>
      <c r="DR470" s="466"/>
      <c r="DS470" s="466"/>
      <c r="DT470" s="466"/>
      <c r="DU470" s="466"/>
      <c r="DV470" s="466"/>
      <c r="DW470" s="471"/>
      <c r="DX470" s="466"/>
      <c r="DY470" s="466"/>
      <c r="DZ470" s="466"/>
      <c r="EA470" s="466"/>
      <c r="EB470" s="466"/>
      <c r="EC470" s="466"/>
      <c r="ED470" s="466"/>
      <c r="EE470" s="466"/>
      <c r="EF470" s="466"/>
      <c r="EG470" s="466"/>
      <c r="EH470" s="466"/>
      <c r="EI470" s="466"/>
      <c r="EJ470" s="466"/>
      <c r="EK470" s="465"/>
      <c r="EL470" s="465"/>
      <c r="EM470" s="465"/>
      <c r="EN470" s="465"/>
      <c r="EO470" s="466"/>
      <c r="EP470" s="466"/>
      <c r="EQ470" s="466"/>
      <c r="ER470" s="465"/>
      <c r="ES470" s="465"/>
      <c r="ET470" s="465"/>
      <c r="EU470" s="465"/>
      <c r="EV470" s="465"/>
      <c r="EW470" s="467"/>
      <c r="EX470" s="467" t="s">
        <v>1401</v>
      </c>
      <c r="EY470" s="467">
        <v>0</v>
      </c>
      <c r="EZ470" s="467">
        <v>0</v>
      </c>
      <c r="FA470" s="467">
        <v>0</v>
      </c>
      <c r="FB470" s="469" t="s">
        <v>1402</v>
      </c>
      <c r="FC470" s="467">
        <v>100</v>
      </c>
      <c r="FD470" s="469" t="s">
        <v>2408</v>
      </c>
      <c r="FE470" s="467">
        <v>0</v>
      </c>
      <c r="FF470" s="469" t="s">
        <v>1404</v>
      </c>
      <c r="FG470" s="467">
        <v>0</v>
      </c>
      <c r="FH470" s="469" t="s">
        <v>1405</v>
      </c>
      <c r="FI470" s="467">
        <v>0</v>
      </c>
      <c r="FJ470" s="469" t="s">
        <v>1405</v>
      </c>
      <c r="FK470" s="467">
        <v>0</v>
      </c>
      <c r="FL470" s="472">
        <v>1</v>
      </c>
      <c r="FM470" s="473">
        <v>0</v>
      </c>
      <c r="FN470" s="473">
        <v>0</v>
      </c>
      <c r="FO470" s="473">
        <v>0</v>
      </c>
      <c r="FP470" s="473">
        <v>0</v>
      </c>
      <c r="FQ470" s="473">
        <v>0</v>
      </c>
      <c r="FR470" s="473">
        <v>0</v>
      </c>
      <c r="FS470" s="473">
        <v>0</v>
      </c>
      <c r="FT470" s="473">
        <v>0</v>
      </c>
      <c r="FU470" s="473">
        <v>0</v>
      </c>
      <c r="FV470" s="473">
        <v>94507</v>
      </c>
      <c r="FW470" s="473">
        <v>0</v>
      </c>
      <c r="FX470" s="473">
        <v>0</v>
      </c>
      <c r="FY470" s="473">
        <v>0</v>
      </c>
      <c r="FZ470" s="473">
        <v>0</v>
      </c>
      <c r="GA470" s="473">
        <v>0</v>
      </c>
      <c r="GB470" s="473">
        <v>0</v>
      </c>
      <c r="GC470" s="473">
        <v>0</v>
      </c>
      <c r="GD470" s="473">
        <v>0</v>
      </c>
      <c r="GE470" s="473">
        <v>0</v>
      </c>
      <c r="GF470" s="473">
        <v>99941</v>
      </c>
      <c r="GG470" s="473">
        <v>0</v>
      </c>
      <c r="GH470" s="473">
        <v>0</v>
      </c>
      <c r="GI470" s="473">
        <v>0</v>
      </c>
      <c r="GJ470" s="473">
        <v>0</v>
      </c>
      <c r="GK470" s="473">
        <v>0</v>
      </c>
      <c r="GL470" s="473">
        <v>0</v>
      </c>
      <c r="GM470" s="473">
        <v>0</v>
      </c>
      <c r="GN470" s="473">
        <v>0</v>
      </c>
      <c r="GO470" s="473">
        <v>0</v>
      </c>
      <c r="GP470" s="473">
        <v>0</v>
      </c>
      <c r="GQ470" s="473">
        <v>0</v>
      </c>
      <c r="GR470" s="473">
        <v>0</v>
      </c>
      <c r="GS470" s="473">
        <v>0</v>
      </c>
      <c r="GT470" s="473">
        <v>0</v>
      </c>
      <c r="GU470" s="473">
        <v>0</v>
      </c>
      <c r="GV470" s="473">
        <v>0</v>
      </c>
      <c r="GW470" s="473">
        <v>0</v>
      </c>
      <c r="GX470" s="473">
        <v>0</v>
      </c>
      <c r="GY470" s="473">
        <v>0</v>
      </c>
      <c r="GZ470" s="473">
        <v>0</v>
      </c>
      <c r="HA470" s="473">
        <v>0</v>
      </c>
      <c r="HB470" s="473">
        <v>0</v>
      </c>
      <c r="HC470" s="473">
        <v>0</v>
      </c>
      <c r="HD470" s="473">
        <v>0</v>
      </c>
      <c r="HE470" s="473">
        <v>0</v>
      </c>
      <c r="HF470" s="473">
        <v>0</v>
      </c>
      <c r="HG470" s="473">
        <v>0</v>
      </c>
      <c r="HH470" s="473">
        <v>0</v>
      </c>
      <c r="HI470" s="473">
        <v>0</v>
      </c>
      <c r="HJ470" s="473">
        <v>0</v>
      </c>
      <c r="HK470" s="473">
        <v>0</v>
      </c>
      <c r="HL470" s="473">
        <v>0</v>
      </c>
      <c r="HM470" s="473">
        <v>0</v>
      </c>
      <c r="HN470" s="473">
        <v>0</v>
      </c>
      <c r="HO470" s="473">
        <v>0</v>
      </c>
      <c r="HP470" s="473">
        <v>0</v>
      </c>
      <c r="HQ470" s="473">
        <v>0</v>
      </c>
      <c r="HR470" s="473">
        <v>0</v>
      </c>
      <c r="HS470" s="473">
        <v>0</v>
      </c>
      <c r="HT470" s="473">
        <v>0</v>
      </c>
      <c r="HU470" s="473">
        <v>0</v>
      </c>
      <c r="HV470" s="473">
        <v>0</v>
      </c>
      <c r="HW470" s="473">
        <v>0</v>
      </c>
      <c r="HX470" s="473">
        <v>0</v>
      </c>
      <c r="HY470" s="473">
        <v>0</v>
      </c>
      <c r="HZ470" s="473">
        <v>0</v>
      </c>
      <c r="IA470" s="473">
        <v>0</v>
      </c>
      <c r="IB470" s="473">
        <v>0</v>
      </c>
      <c r="IC470" s="473">
        <v>0</v>
      </c>
      <c r="ID470" s="473">
        <v>0</v>
      </c>
      <c r="IE470" s="473">
        <v>0</v>
      </c>
      <c r="IF470" s="473">
        <v>0</v>
      </c>
      <c r="IG470" s="473">
        <v>0</v>
      </c>
      <c r="IH470" s="473">
        <v>0</v>
      </c>
      <c r="II470" s="473">
        <v>0</v>
      </c>
      <c r="IJ470" s="473">
        <v>0</v>
      </c>
      <c r="IK470" s="473">
        <v>0</v>
      </c>
      <c r="IL470" s="473">
        <v>0</v>
      </c>
      <c r="IM470" s="473">
        <v>0</v>
      </c>
      <c r="IN470" s="473">
        <v>0</v>
      </c>
      <c r="IO470" s="473">
        <v>0</v>
      </c>
      <c r="IP470" s="473">
        <v>0</v>
      </c>
      <c r="IQ470" s="473">
        <v>0</v>
      </c>
      <c r="IR470" s="473">
        <v>0</v>
      </c>
      <c r="IS470" s="473">
        <v>0</v>
      </c>
      <c r="IT470" s="473">
        <v>0</v>
      </c>
      <c r="IU470" s="473">
        <v>0</v>
      </c>
      <c r="IV470" s="473">
        <v>0</v>
      </c>
      <c r="IW470" s="473">
        <v>0</v>
      </c>
      <c r="IX470" s="473">
        <v>0</v>
      </c>
      <c r="IY470" s="473">
        <v>0</v>
      </c>
      <c r="IZ470" s="473">
        <v>0</v>
      </c>
      <c r="JA470" s="473">
        <v>0</v>
      </c>
      <c r="JB470" s="473">
        <v>0</v>
      </c>
      <c r="JC470" s="473">
        <v>0</v>
      </c>
      <c r="JD470" s="473">
        <v>0</v>
      </c>
      <c r="JE470" s="473">
        <v>0</v>
      </c>
      <c r="JF470" s="473">
        <v>0</v>
      </c>
      <c r="JG470" s="473">
        <v>0</v>
      </c>
      <c r="JH470" s="473">
        <v>0</v>
      </c>
      <c r="JI470" s="467" t="s">
        <v>1406</v>
      </c>
      <c r="JJ470" s="467" t="s">
        <v>1406</v>
      </c>
      <c r="JK470" s="395"/>
      <c r="JL470" s="395"/>
      <c r="JM470" s="395"/>
      <c r="JN470" s="395"/>
      <c r="JO470" s="395"/>
      <c r="JP470" s="395"/>
      <c r="JQ470" s="395"/>
      <c r="JR470" s="395"/>
      <c r="JS470" s="395"/>
      <c r="JT470" s="395"/>
      <c r="JU470" s="395"/>
      <c r="JV470" s="395"/>
      <c r="JW470" s="395"/>
      <c r="JX470" s="395"/>
      <c r="JY470" s="395"/>
      <c r="JZ470" s="395"/>
      <c r="KA470" s="395"/>
      <c r="KB470" s="395"/>
      <c r="KC470" s="395"/>
      <c r="KD470" s="395"/>
      <c r="KE470" s="395"/>
      <c r="KF470" s="395"/>
      <c r="KG470" s="395"/>
      <c r="KH470" s="395"/>
      <c r="KI470" s="395"/>
      <c r="KJ470" s="395"/>
      <c r="KK470" s="395"/>
      <c r="KL470" s="395"/>
      <c r="KM470" s="395"/>
      <c r="KN470" s="395"/>
      <c r="KO470" s="395"/>
      <c r="KP470" s="395"/>
      <c r="KQ470" s="395"/>
      <c r="KR470" s="395"/>
      <c r="KS470" s="395"/>
      <c r="KT470" s="395"/>
      <c r="KU470" s="395"/>
      <c r="KV470" s="395"/>
      <c r="KW470" s="395"/>
      <c r="KX470" s="395"/>
      <c r="KY470" s="395"/>
      <c r="KZ470" s="395"/>
      <c r="LA470" s="395"/>
      <c r="LB470" s="395"/>
      <c r="LC470" s="395"/>
      <c r="LD470" s="395"/>
      <c r="LE470" s="395"/>
      <c r="LF470" s="395"/>
      <c r="LG470" s="395"/>
      <c r="LH470" s="395"/>
      <c r="LI470" s="395"/>
      <c r="LJ470" s="395"/>
      <c r="LK470" s="395"/>
      <c r="LL470" s="395"/>
      <c r="LM470" s="395"/>
      <c r="LN470" s="395"/>
      <c r="LO470" s="395"/>
      <c r="LP470" s="395"/>
      <c r="LQ470" s="395"/>
      <c r="LR470" s="395"/>
      <c r="LS470" s="395"/>
      <c r="LT470" s="395"/>
      <c r="LU470" s="395"/>
      <c r="LV470" s="395"/>
      <c r="LW470" s="395"/>
      <c r="LX470" s="395"/>
      <c r="LY470" s="395"/>
      <c r="LZ470" s="395"/>
      <c r="MA470" s="395"/>
      <c r="MB470" s="395"/>
      <c r="MC470" s="395"/>
      <c r="MD470" s="395"/>
      <c r="ME470" s="395"/>
      <c r="MF470" s="395"/>
      <c r="MG470" s="395"/>
      <c r="MH470" s="395"/>
      <c r="MI470" s="395"/>
      <c r="MJ470" s="395"/>
      <c r="MK470" s="395"/>
      <c r="ML470" s="395"/>
      <c r="MM470" s="395"/>
      <c r="MN470" s="395"/>
      <c r="MO470" s="395"/>
      <c r="MP470" s="395"/>
      <c r="MQ470" s="395"/>
      <c r="MR470" s="395"/>
      <c r="MS470" s="395"/>
      <c r="MT470" s="395"/>
      <c r="MU470" s="395"/>
      <c r="MV470" s="395"/>
      <c r="MW470" s="395"/>
      <c r="MX470" s="395"/>
      <c r="MY470" s="395"/>
      <c r="MZ470" s="395"/>
      <c r="NA470" s="395"/>
      <c r="NB470" s="395"/>
      <c r="NC470" s="395"/>
      <c r="ND470" s="395"/>
      <c r="NE470" s="395"/>
      <c r="NF470" s="395"/>
      <c r="NG470" s="489"/>
      <c r="NH470" s="475">
        <v>2.2113241520586033</v>
      </c>
      <c r="NI470" s="475">
        <v>4.2616639058473398</v>
      </c>
      <c r="NJ470" s="475">
        <v>1.4745414330848561</v>
      </c>
      <c r="NK470" s="475">
        <v>966.6586019540016</v>
      </c>
      <c r="NL470" s="475">
        <v>3.0569229781490566</v>
      </c>
      <c r="NM470" s="475">
        <v>9.8677999999999988E-2</v>
      </c>
      <c r="NN470" s="475">
        <v>0.28369799999999995</v>
      </c>
      <c r="NO470" s="475">
        <v>2.8781000000000001E-2</v>
      </c>
      <c r="NP470" s="475">
        <v>1.5502097890357901E-2</v>
      </c>
      <c r="NQ470" s="475">
        <v>0.239795986265566</v>
      </c>
      <c r="NR470" s="475">
        <v>0.33537365789592527</v>
      </c>
      <c r="NS470" s="475">
        <v>0</v>
      </c>
      <c r="NT470" s="475">
        <v>1.4179902573059686</v>
      </c>
      <c r="NU470" s="475">
        <v>7.3879029230884659E-3</v>
      </c>
      <c r="NV470" s="475">
        <v>0</v>
      </c>
      <c r="NW470" s="475">
        <v>0.17327949343962692</v>
      </c>
      <c r="NX470" s="475">
        <v>0</v>
      </c>
      <c r="NY470" s="475">
        <v>0</v>
      </c>
      <c r="NZ470" s="475">
        <v>0.46108118453816482</v>
      </c>
      <c r="OA470" s="475">
        <v>2.0339943883276247E-2</v>
      </c>
      <c r="OB470" s="475">
        <v>0.25</v>
      </c>
      <c r="OC470" s="475">
        <v>0.53634424245279333</v>
      </c>
      <c r="OD470" s="475">
        <v>5.2074824174837566E-13</v>
      </c>
      <c r="OE470" s="475">
        <v>4.5272771967575688E-12</v>
      </c>
      <c r="OF470" s="475">
        <v>0.1099999964237213</v>
      </c>
      <c r="OG470" s="475">
        <v>6.88353031873703E-2</v>
      </c>
      <c r="OH470" s="475">
        <v>0.33813719893449701</v>
      </c>
      <c r="OI470" s="475">
        <v>0.11</v>
      </c>
      <c r="OJ470" s="475">
        <v>4.4604000000000005E-2</v>
      </c>
      <c r="OK470" s="475">
        <v>5.6417100000000012E-2</v>
      </c>
      <c r="OL470" s="475">
        <v>0.76960777713748962</v>
      </c>
      <c r="OM470" s="475" t="s">
        <v>1395</v>
      </c>
      <c r="ON470" s="475">
        <v>1</v>
      </c>
      <c r="OO470" s="475">
        <v>459</v>
      </c>
      <c r="OP470" s="490"/>
      <c r="OQ470" s="491" t="s">
        <v>1395</v>
      </c>
      <c r="OR470" s="478" t="s">
        <v>1395</v>
      </c>
      <c r="OS470" s="479">
        <v>613828</v>
      </c>
      <c r="OT470" s="479">
        <v>2035</v>
      </c>
      <c r="OU470" s="479" t="s">
        <v>1395</v>
      </c>
      <c r="OV470" s="479" t="s">
        <v>1395</v>
      </c>
      <c r="OW470" s="479">
        <v>0</v>
      </c>
      <c r="OX470" s="479">
        <v>1</v>
      </c>
      <c r="OY470" s="480">
        <v>1</v>
      </c>
      <c r="OZ470" s="480">
        <v>0.75728771361722225</v>
      </c>
      <c r="PA470" s="481"/>
      <c r="PB470" s="482">
        <v>2.2113241520586033</v>
      </c>
      <c r="PC470" s="483"/>
      <c r="PD470" s="478">
        <v>55.37518434429078</v>
      </c>
      <c r="PE470" s="479">
        <v>6.0973985447932153E-10</v>
      </c>
      <c r="PF470" s="479">
        <v>72.235572537552386</v>
      </c>
      <c r="PG470" s="480">
        <v>2.2113241520586033</v>
      </c>
      <c r="PH470" s="483"/>
      <c r="PI470" s="478">
        <v>2.2113241520586033</v>
      </c>
      <c r="PJ470" s="479">
        <v>225425</v>
      </c>
      <c r="PK470" s="479">
        <v>175</v>
      </c>
      <c r="PL470" s="479">
        <v>-0.17843273463054699</v>
      </c>
      <c r="PM470" s="484">
        <v>36</v>
      </c>
      <c r="PN470" s="479">
        <v>648</v>
      </c>
      <c r="PO470" s="485">
        <v>2032</v>
      </c>
      <c r="PP470" s="479">
        <v>33</v>
      </c>
      <c r="PQ470" s="479">
        <v>1</v>
      </c>
      <c r="PR470" s="486" t="s">
        <v>2487</v>
      </c>
      <c r="PS470" s="486" t="s">
        <v>1657</v>
      </c>
      <c r="PT470" s="479">
        <v>1</v>
      </c>
      <c r="PU470" s="487" t="s">
        <v>2486</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row>
    <row r="471" spans="1:457" x14ac:dyDescent="0.35">
      <c r="A471" s="459" t="s">
        <v>2488</v>
      </c>
      <c r="B471" s="460">
        <v>2.0328914174280563</v>
      </c>
      <c r="C471" s="488">
        <f>NPV(About!A$94,'H2 Data'!AE$2:BH$2)/30*AB471+B471</f>
        <v>2.0328914174280563</v>
      </c>
      <c r="D471" s="462" t="s">
        <v>1592</v>
      </c>
      <c r="E471" s="463" t="s">
        <v>2488</v>
      </c>
      <c r="F471" s="463" t="s">
        <v>1391</v>
      </c>
      <c r="G471" s="463" t="s">
        <v>1392</v>
      </c>
      <c r="H471" s="463" t="s">
        <v>2406</v>
      </c>
      <c r="I471" s="463" t="s">
        <v>2465</v>
      </c>
      <c r="J471" s="464">
        <v>2036</v>
      </c>
      <c r="K471" s="465">
        <v>190</v>
      </c>
      <c r="L471" s="466">
        <v>0.22</v>
      </c>
      <c r="M471" s="466">
        <v>2.3300000000000001E-2</v>
      </c>
      <c r="N471" s="466">
        <v>0.25</v>
      </c>
      <c r="O471" s="471">
        <v>0.11</v>
      </c>
      <c r="P471" s="465">
        <v>1</v>
      </c>
      <c r="Q471" s="465">
        <v>2</v>
      </c>
      <c r="R471" s="465">
        <v>30</v>
      </c>
      <c r="S471" s="467" t="s">
        <v>1395</v>
      </c>
      <c r="T471" s="468">
        <v>24979</v>
      </c>
      <c r="U471" s="468">
        <v>246221</v>
      </c>
      <c r="V471" s="468">
        <v>85642</v>
      </c>
      <c r="W471" s="468">
        <v>7137</v>
      </c>
      <c r="X471" s="465">
        <v>0</v>
      </c>
      <c r="Y471" s="469" t="s">
        <v>2466</v>
      </c>
      <c r="Z471" s="470">
        <v>21.23</v>
      </c>
      <c r="AA471" s="469" t="s">
        <v>1397</v>
      </c>
      <c r="AB471" s="465">
        <v>0</v>
      </c>
      <c r="AC471" s="466">
        <v>0</v>
      </c>
      <c r="AD471" s="466">
        <v>0.7</v>
      </c>
      <c r="AE471" s="466">
        <v>0.7</v>
      </c>
      <c r="AF471" s="467" t="s">
        <v>1398</v>
      </c>
      <c r="AG471" s="465">
        <v>445.11</v>
      </c>
      <c r="AH471" s="465">
        <v>445.11</v>
      </c>
      <c r="AI471" s="465">
        <v>445.11</v>
      </c>
      <c r="AJ471" s="465">
        <v>30</v>
      </c>
      <c r="AK471" s="469" t="s">
        <v>1399</v>
      </c>
      <c r="AL471" s="466">
        <v>0.91</v>
      </c>
      <c r="AM471" s="466">
        <v>0.01</v>
      </c>
      <c r="AN471" s="469" t="s">
        <v>1400</v>
      </c>
      <c r="AO471" s="466"/>
      <c r="AP471" s="466"/>
      <c r="AQ471" s="466"/>
      <c r="AR471" s="466"/>
      <c r="AS471" s="466"/>
      <c r="AT471" s="466"/>
      <c r="AU471" s="466"/>
      <c r="AV471" s="466"/>
      <c r="AW471" s="466"/>
      <c r="AX471" s="466"/>
      <c r="AY471" s="466"/>
      <c r="AZ471" s="466"/>
      <c r="BA471" s="466"/>
      <c r="BB471" s="466"/>
      <c r="BC471" s="466"/>
      <c r="BD471" s="466"/>
      <c r="BE471" s="466"/>
      <c r="BF471" s="466"/>
      <c r="BG471" s="466"/>
      <c r="BH471" s="466"/>
      <c r="BI471" s="466"/>
      <c r="BJ471" s="466"/>
      <c r="BK471" s="466"/>
      <c r="BL471" s="466"/>
      <c r="BM471" s="466"/>
      <c r="BN471" s="466"/>
      <c r="BO471" s="466"/>
      <c r="BP471" s="466"/>
      <c r="BQ471" s="466"/>
      <c r="BR471" s="466"/>
      <c r="BS471" s="466"/>
      <c r="BT471" s="466"/>
      <c r="BU471" s="466"/>
      <c r="BV471" s="466"/>
      <c r="BW471" s="466"/>
      <c r="BX471" s="466"/>
      <c r="BY471" s="466"/>
      <c r="BZ471" s="466"/>
      <c r="CA471" s="466"/>
      <c r="CB471" s="466"/>
      <c r="CC471" s="466"/>
      <c r="CD471" s="466"/>
      <c r="CE471" s="466"/>
      <c r="CF471" s="466"/>
      <c r="CG471" s="466"/>
      <c r="CH471" s="466"/>
      <c r="CI471" s="466"/>
      <c r="CJ471" s="466"/>
      <c r="CK471" s="466"/>
      <c r="CL471" s="466"/>
      <c r="CM471" s="466"/>
      <c r="CN471" s="466"/>
      <c r="CO471" s="466"/>
      <c r="CP471" s="466"/>
      <c r="CQ471" s="466"/>
      <c r="CR471" s="466"/>
      <c r="CS471" s="466"/>
      <c r="CT471" s="466"/>
      <c r="CU471" s="466"/>
      <c r="CV471" s="466"/>
      <c r="CW471" s="466"/>
      <c r="CX471" s="466"/>
      <c r="CY471" s="466"/>
      <c r="CZ471" s="466"/>
      <c r="DA471" s="466"/>
      <c r="DB471" s="466"/>
      <c r="DC471" s="466"/>
      <c r="DD471" s="466"/>
      <c r="DE471" s="466"/>
      <c r="DF471" s="466"/>
      <c r="DG471" s="466"/>
      <c r="DH471" s="466"/>
      <c r="DI471" s="466"/>
      <c r="DJ471" s="466"/>
      <c r="DK471" s="466"/>
      <c r="DL471" s="466"/>
      <c r="DM471" s="466"/>
      <c r="DN471" s="466"/>
      <c r="DO471" s="466"/>
      <c r="DP471" s="466"/>
      <c r="DQ471" s="466"/>
      <c r="DR471" s="466"/>
      <c r="DS471" s="466"/>
      <c r="DT471" s="466"/>
      <c r="DU471" s="466"/>
      <c r="DV471" s="466"/>
      <c r="DW471" s="471"/>
      <c r="DX471" s="466"/>
      <c r="DY471" s="466"/>
      <c r="DZ471" s="466"/>
      <c r="EA471" s="466"/>
      <c r="EB471" s="466"/>
      <c r="EC471" s="466"/>
      <c r="ED471" s="466"/>
      <c r="EE471" s="466"/>
      <c r="EF471" s="466"/>
      <c r="EG471" s="466"/>
      <c r="EH471" s="466"/>
      <c r="EI471" s="466"/>
      <c r="EJ471" s="466"/>
      <c r="EK471" s="465"/>
      <c r="EL471" s="465"/>
      <c r="EM471" s="465"/>
      <c r="EN471" s="465"/>
      <c r="EO471" s="466"/>
      <c r="EP471" s="466"/>
      <c r="EQ471" s="466"/>
      <c r="ER471" s="465"/>
      <c r="ES471" s="465"/>
      <c r="ET471" s="465"/>
      <c r="EU471" s="465"/>
      <c r="EV471" s="465"/>
      <c r="EW471" s="467"/>
      <c r="EX471" s="467" t="s">
        <v>1401</v>
      </c>
      <c r="EY471" s="467">
        <v>0</v>
      </c>
      <c r="EZ471" s="467">
        <v>0</v>
      </c>
      <c r="FA471" s="467">
        <v>0</v>
      </c>
      <c r="FB471" s="469" t="s">
        <v>1402</v>
      </c>
      <c r="FC471" s="467">
        <v>100</v>
      </c>
      <c r="FD471" s="469" t="s">
        <v>2408</v>
      </c>
      <c r="FE471" s="467">
        <v>0</v>
      </c>
      <c r="FF471" s="469" t="s">
        <v>1404</v>
      </c>
      <c r="FG471" s="467">
        <v>0</v>
      </c>
      <c r="FH471" s="469" t="s">
        <v>1405</v>
      </c>
      <c r="FI471" s="467">
        <v>0</v>
      </c>
      <c r="FJ471" s="469" t="s">
        <v>1405</v>
      </c>
      <c r="FK471" s="467">
        <v>0</v>
      </c>
      <c r="FL471" s="472">
        <v>1</v>
      </c>
      <c r="FM471" s="473">
        <v>0</v>
      </c>
      <c r="FN471" s="473">
        <v>0</v>
      </c>
      <c r="FO471" s="473">
        <v>0</v>
      </c>
      <c r="FP471" s="473">
        <v>0</v>
      </c>
      <c r="FQ471" s="473">
        <v>0</v>
      </c>
      <c r="FR471" s="473">
        <v>0</v>
      </c>
      <c r="FS471" s="473">
        <v>0</v>
      </c>
      <c r="FT471" s="473">
        <v>0</v>
      </c>
      <c r="FU471" s="473">
        <v>0</v>
      </c>
      <c r="FV471" s="473">
        <v>93223</v>
      </c>
      <c r="FW471" s="473">
        <v>0</v>
      </c>
      <c r="FX471" s="473">
        <v>0</v>
      </c>
      <c r="FY471" s="473">
        <v>0</v>
      </c>
      <c r="FZ471" s="473">
        <v>0</v>
      </c>
      <c r="GA471" s="473">
        <v>0</v>
      </c>
      <c r="GB471" s="473">
        <v>0</v>
      </c>
      <c r="GC471" s="473">
        <v>0</v>
      </c>
      <c r="GD471" s="473">
        <v>0</v>
      </c>
      <c r="GE471" s="473">
        <v>0</v>
      </c>
      <c r="GF471" s="473">
        <v>101970</v>
      </c>
      <c r="GG471" s="473">
        <v>0</v>
      </c>
      <c r="GH471" s="473">
        <v>0</v>
      </c>
      <c r="GI471" s="473">
        <v>0</v>
      </c>
      <c r="GJ471" s="473">
        <v>0</v>
      </c>
      <c r="GK471" s="473">
        <v>0</v>
      </c>
      <c r="GL471" s="473">
        <v>0</v>
      </c>
      <c r="GM471" s="473">
        <v>0</v>
      </c>
      <c r="GN471" s="473">
        <v>0</v>
      </c>
      <c r="GO471" s="473">
        <v>0</v>
      </c>
      <c r="GP471" s="473">
        <v>0</v>
      </c>
      <c r="GQ471" s="473">
        <v>0</v>
      </c>
      <c r="GR471" s="473">
        <v>0</v>
      </c>
      <c r="GS471" s="473">
        <v>0</v>
      </c>
      <c r="GT471" s="473">
        <v>0</v>
      </c>
      <c r="GU471" s="473">
        <v>0</v>
      </c>
      <c r="GV471" s="473">
        <v>0</v>
      </c>
      <c r="GW471" s="473">
        <v>0</v>
      </c>
      <c r="GX471" s="473">
        <v>0</v>
      </c>
      <c r="GY471" s="473">
        <v>0</v>
      </c>
      <c r="GZ471" s="473">
        <v>0</v>
      </c>
      <c r="HA471" s="473">
        <v>0</v>
      </c>
      <c r="HB471" s="473">
        <v>0</v>
      </c>
      <c r="HC471" s="473">
        <v>0</v>
      </c>
      <c r="HD471" s="473">
        <v>0</v>
      </c>
      <c r="HE471" s="473">
        <v>0</v>
      </c>
      <c r="HF471" s="473">
        <v>0</v>
      </c>
      <c r="HG471" s="473">
        <v>0</v>
      </c>
      <c r="HH471" s="473">
        <v>0</v>
      </c>
      <c r="HI471" s="473">
        <v>0</v>
      </c>
      <c r="HJ471" s="473">
        <v>0</v>
      </c>
      <c r="HK471" s="473">
        <v>0</v>
      </c>
      <c r="HL471" s="473">
        <v>0</v>
      </c>
      <c r="HM471" s="473">
        <v>0</v>
      </c>
      <c r="HN471" s="473">
        <v>0</v>
      </c>
      <c r="HO471" s="473">
        <v>0</v>
      </c>
      <c r="HP471" s="473">
        <v>0</v>
      </c>
      <c r="HQ471" s="473">
        <v>0</v>
      </c>
      <c r="HR471" s="473">
        <v>0</v>
      </c>
      <c r="HS471" s="473">
        <v>0</v>
      </c>
      <c r="HT471" s="473">
        <v>0</v>
      </c>
      <c r="HU471" s="473">
        <v>0</v>
      </c>
      <c r="HV471" s="473">
        <v>0</v>
      </c>
      <c r="HW471" s="473">
        <v>0</v>
      </c>
      <c r="HX471" s="473">
        <v>0</v>
      </c>
      <c r="HY471" s="473">
        <v>0</v>
      </c>
      <c r="HZ471" s="473">
        <v>0</v>
      </c>
      <c r="IA471" s="473">
        <v>0</v>
      </c>
      <c r="IB471" s="473">
        <v>0</v>
      </c>
      <c r="IC471" s="473">
        <v>0</v>
      </c>
      <c r="ID471" s="473">
        <v>0</v>
      </c>
      <c r="IE471" s="473">
        <v>0</v>
      </c>
      <c r="IF471" s="473">
        <v>0</v>
      </c>
      <c r="IG471" s="473">
        <v>0</v>
      </c>
      <c r="IH471" s="473">
        <v>0</v>
      </c>
      <c r="II471" s="473">
        <v>0</v>
      </c>
      <c r="IJ471" s="473">
        <v>0</v>
      </c>
      <c r="IK471" s="473">
        <v>0</v>
      </c>
      <c r="IL471" s="473">
        <v>0</v>
      </c>
      <c r="IM471" s="473">
        <v>0</v>
      </c>
      <c r="IN471" s="473">
        <v>0</v>
      </c>
      <c r="IO471" s="473">
        <v>0</v>
      </c>
      <c r="IP471" s="473">
        <v>0</v>
      </c>
      <c r="IQ471" s="473">
        <v>0</v>
      </c>
      <c r="IR471" s="473">
        <v>0</v>
      </c>
      <c r="IS471" s="473">
        <v>0</v>
      </c>
      <c r="IT471" s="473">
        <v>0</v>
      </c>
      <c r="IU471" s="473">
        <v>0</v>
      </c>
      <c r="IV471" s="473">
        <v>0</v>
      </c>
      <c r="IW471" s="473">
        <v>0</v>
      </c>
      <c r="IX471" s="473">
        <v>0</v>
      </c>
      <c r="IY471" s="473">
        <v>0</v>
      </c>
      <c r="IZ471" s="473">
        <v>0</v>
      </c>
      <c r="JA471" s="473">
        <v>0</v>
      </c>
      <c r="JB471" s="473">
        <v>0</v>
      </c>
      <c r="JC471" s="473">
        <v>0</v>
      </c>
      <c r="JD471" s="473">
        <v>0</v>
      </c>
      <c r="JE471" s="473">
        <v>0</v>
      </c>
      <c r="JF471" s="473">
        <v>0</v>
      </c>
      <c r="JG471" s="473">
        <v>0</v>
      </c>
      <c r="JH471" s="473">
        <v>0</v>
      </c>
      <c r="JI471" s="467" t="s">
        <v>1406</v>
      </c>
      <c r="JJ471" s="467" t="s">
        <v>1406</v>
      </c>
      <c r="JK471" s="395"/>
      <c r="JL471" s="395"/>
      <c r="JM471" s="395"/>
      <c r="JN471" s="395"/>
      <c r="JO471" s="395"/>
      <c r="JP471" s="395"/>
      <c r="JQ471" s="395"/>
      <c r="JR471" s="395"/>
      <c r="JS471" s="395"/>
      <c r="JT471" s="395"/>
      <c r="JU471" s="395"/>
      <c r="JV471" s="395"/>
      <c r="JW471" s="395"/>
      <c r="JX471" s="395"/>
      <c r="JY471" s="395"/>
      <c r="JZ471" s="395"/>
      <c r="KA471" s="395"/>
      <c r="KB471" s="395"/>
      <c r="KC471" s="395"/>
      <c r="KD471" s="395"/>
      <c r="KE471" s="395"/>
      <c r="KF471" s="395"/>
      <c r="KG471" s="395"/>
      <c r="KH471" s="395"/>
      <c r="KI471" s="395"/>
      <c r="KJ471" s="395"/>
      <c r="KK471" s="395"/>
      <c r="KL471" s="395"/>
      <c r="KM471" s="395"/>
      <c r="KN471" s="395"/>
      <c r="KO471" s="395"/>
      <c r="KP471" s="395"/>
      <c r="KQ471" s="395"/>
      <c r="KR471" s="395"/>
      <c r="KS471" s="395"/>
      <c r="KT471" s="395"/>
      <c r="KU471" s="395"/>
      <c r="KV471" s="395"/>
      <c r="KW471" s="395"/>
      <c r="KX471" s="395"/>
      <c r="KY471" s="395"/>
      <c r="KZ471" s="395"/>
      <c r="LA471" s="395"/>
      <c r="LB471" s="395"/>
      <c r="LC471" s="395"/>
      <c r="LD471" s="395"/>
      <c r="LE471" s="395"/>
      <c r="LF471" s="395"/>
      <c r="LG471" s="395"/>
      <c r="LH471" s="395"/>
      <c r="LI471" s="395"/>
      <c r="LJ471" s="395"/>
      <c r="LK471" s="395"/>
      <c r="LL471" s="395"/>
      <c r="LM471" s="395"/>
      <c r="LN471" s="395"/>
      <c r="LO471" s="395"/>
      <c r="LP471" s="395"/>
      <c r="LQ471" s="395"/>
      <c r="LR471" s="395"/>
      <c r="LS471" s="395"/>
      <c r="LT471" s="395"/>
      <c r="LU471" s="395"/>
      <c r="LV471" s="395"/>
      <c r="LW471" s="395"/>
      <c r="LX471" s="395"/>
      <c r="LY471" s="395"/>
      <c r="LZ471" s="395"/>
      <c r="MA471" s="395"/>
      <c r="MB471" s="395"/>
      <c r="MC471" s="395"/>
      <c r="MD471" s="395"/>
      <c r="ME471" s="395"/>
      <c r="MF471" s="395"/>
      <c r="MG471" s="395"/>
      <c r="MH471" s="395"/>
      <c r="MI471" s="395"/>
      <c r="MJ471" s="395"/>
      <c r="MK471" s="395"/>
      <c r="ML471" s="395"/>
      <c r="MM471" s="395"/>
      <c r="MN471" s="395"/>
      <c r="MO471" s="395"/>
      <c r="MP471" s="395"/>
      <c r="MQ471" s="395"/>
      <c r="MR471" s="395"/>
      <c r="MS471" s="395"/>
      <c r="MT471" s="395"/>
      <c r="MU471" s="395"/>
      <c r="MV471" s="395"/>
      <c r="MW471" s="395"/>
      <c r="MX471" s="395"/>
      <c r="MY471" s="395"/>
      <c r="MZ471" s="395"/>
      <c r="NA471" s="395"/>
      <c r="NB471" s="395"/>
      <c r="NC471" s="395"/>
      <c r="ND471" s="395"/>
      <c r="NE471" s="395"/>
      <c r="NF471" s="395"/>
      <c r="NG471" s="489"/>
      <c r="NH471" s="475">
        <v>2.0328914174280563</v>
      </c>
      <c r="NI471" s="475">
        <v>3.9177883396673501</v>
      </c>
      <c r="NJ471" s="475">
        <v>1.459140592051605</v>
      </c>
      <c r="NK471" s="475">
        <v>969.86355235737426</v>
      </c>
      <c r="NL471" s="475">
        <v>2.835377315688151</v>
      </c>
      <c r="NM471" s="475">
        <v>8.5641999999999996E-2</v>
      </c>
      <c r="NN471" s="475">
        <v>0.246221</v>
      </c>
      <c r="NO471" s="475">
        <v>2.4979000000000001E-2</v>
      </c>
      <c r="NP471" s="475">
        <v>1.3425897921961085E-2</v>
      </c>
      <c r="NQ471" s="475">
        <v>0.20761611252943474</v>
      </c>
      <c r="NR471" s="475">
        <v>0.29108109255867398</v>
      </c>
      <c r="NS471" s="475">
        <v>0</v>
      </c>
      <c r="NT471" s="475">
        <v>1.4076042234848609</v>
      </c>
      <c r="NU471" s="475">
        <v>7.5630545111505954E-3</v>
      </c>
      <c r="NV471" s="475">
        <v>0</v>
      </c>
      <c r="NW471" s="475">
        <v>0.15156074565100738</v>
      </c>
      <c r="NX471" s="475">
        <v>0</v>
      </c>
      <c r="NY471" s="475">
        <v>0</v>
      </c>
      <c r="NZ471" s="475">
        <v>0.40374359110910008</v>
      </c>
      <c r="OA471" s="475">
        <v>2.0340093527872603E-2</v>
      </c>
      <c r="OB471" s="475">
        <v>0.25</v>
      </c>
      <c r="OC471" s="475">
        <v>0.46702116660014614</v>
      </c>
      <c r="OD471" s="475">
        <v>4.8221319435459526E-13</v>
      </c>
      <c r="OE471" s="475">
        <v>4.192261487907356E-12</v>
      </c>
      <c r="OF471" s="475">
        <v>0.1099999964237213</v>
      </c>
      <c r="OG471" s="475">
        <v>6.8994876742362973E-2</v>
      </c>
      <c r="OH471" s="475">
        <v>0.33926114703322152</v>
      </c>
      <c r="OI471" s="475">
        <v>0.11</v>
      </c>
      <c r="OJ471" s="475">
        <v>4.4511000000000002E-2</v>
      </c>
      <c r="OK471" s="475">
        <v>5.6368275000000009E-2</v>
      </c>
      <c r="OL471" s="475">
        <v>0.75421905052447935</v>
      </c>
      <c r="OM471" s="475" t="s">
        <v>1395</v>
      </c>
      <c r="ON471" s="475">
        <v>1</v>
      </c>
      <c r="OO471" s="475">
        <v>460</v>
      </c>
      <c r="OP471" s="490"/>
      <c r="OQ471" s="491" t="s">
        <v>1395</v>
      </c>
      <c r="OR471" s="478" t="s">
        <v>1395</v>
      </c>
      <c r="OS471" s="479">
        <v>559172</v>
      </c>
      <c r="OT471" s="479">
        <v>2036</v>
      </c>
      <c r="OU471" s="479" t="s">
        <v>1395</v>
      </c>
      <c r="OV471" s="479" t="s">
        <v>1395</v>
      </c>
      <c r="OW471" s="479">
        <v>0</v>
      </c>
      <c r="OX471" s="479">
        <v>1</v>
      </c>
      <c r="OY471" s="480">
        <v>1</v>
      </c>
      <c r="OZ471" s="480">
        <v>0.74219091688670202</v>
      </c>
      <c r="PA471" s="481"/>
      <c r="PB471" s="482">
        <v>2.0328914174280563</v>
      </c>
      <c r="PC471" s="483"/>
      <c r="PD471" s="478">
        <v>51.13603654117869</v>
      </c>
      <c r="PE471" s="479">
        <v>6.0075786100236711E-10</v>
      </c>
      <c r="PF471" s="479">
        <v>66.924889561119414</v>
      </c>
      <c r="PG471" s="480">
        <v>2.0328914174280563</v>
      </c>
      <c r="PH471" s="483"/>
      <c r="PI471" s="478">
        <v>2.0328914174280563</v>
      </c>
      <c r="PJ471" s="479">
        <v>225615</v>
      </c>
      <c r="PK471" s="479">
        <v>190</v>
      </c>
      <c r="PL471" s="479">
        <v>-0.15313420795582</v>
      </c>
      <c r="PM471" s="484">
        <v>36</v>
      </c>
      <c r="PN471" s="479">
        <v>612</v>
      </c>
      <c r="PO471" s="485">
        <v>2033</v>
      </c>
      <c r="PP471" s="479">
        <v>33</v>
      </c>
      <c r="PQ471" s="479">
        <v>1</v>
      </c>
      <c r="PR471" s="486" t="s">
        <v>2489</v>
      </c>
      <c r="PS471" s="486" t="s">
        <v>1657</v>
      </c>
      <c r="PT471" s="479">
        <v>1</v>
      </c>
      <c r="PU471" s="487" t="s">
        <v>2488</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row>
    <row r="472" spans="1:457" x14ac:dyDescent="0.35">
      <c r="A472" s="459" t="s">
        <v>2490</v>
      </c>
      <c r="B472" s="460">
        <v>1.8797572094722363</v>
      </c>
      <c r="C472" s="488">
        <f>NPV(About!A$94,'H2 Data'!AE$2:BH$2)/30*AB472+B472</f>
        <v>1.8797572094722363</v>
      </c>
      <c r="D472" s="462" t="s">
        <v>1592</v>
      </c>
      <c r="E472" s="463" t="s">
        <v>2490</v>
      </c>
      <c r="F472" s="463" t="s">
        <v>1391</v>
      </c>
      <c r="G472" s="463" t="s">
        <v>1392</v>
      </c>
      <c r="H472" s="463" t="s">
        <v>2406</v>
      </c>
      <c r="I472" s="463" t="s">
        <v>2465</v>
      </c>
      <c r="J472" s="464">
        <v>2037</v>
      </c>
      <c r="K472" s="465">
        <v>205</v>
      </c>
      <c r="L472" s="466">
        <v>0.22</v>
      </c>
      <c r="M472" s="466">
        <v>2.3300000000000001E-2</v>
      </c>
      <c r="N472" s="466">
        <v>0.25</v>
      </c>
      <c r="O472" s="471">
        <v>0.11</v>
      </c>
      <c r="P472" s="465">
        <v>1</v>
      </c>
      <c r="Q472" s="465">
        <v>2</v>
      </c>
      <c r="R472" s="465">
        <v>30</v>
      </c>
      <c r="S472" s="467" t="s">
        <v>1395</v>
      </c>
      <c r="T472" s="468">
        <v>21713</v>
      </c>
      <c r="U472" s="468">
        <v>214024.99999999997</v>
      </c>
      <c r="V472" s="468">
        <v>74442.999999999985</v>
      </c>
      <c r="W472" s="468">
        <v>6203.9999999999991</v>
      </c>
      <c r="X472" s="465">
        <v>0</v>
      </c>
      <c r="Y472" s="469" t="s">
        <v>2466</v>
      </c>
      <c r="Z472" s="470">
        <v>21.3</v>
      </c>
      <c r="AA472" s="469" t="s">
        <v>1397</v>
      </c>
      <c r="AB472" s="465">
        <v>0</v>
      </c>
      <c r="AC472" s="466">
        <v>0</v>
      </c>
      <c r="AD472" s="466">
        <v>0.7</v>
      </c>
      <c r="AE472" s="466">
        <v>0.7</v>
      </c>
      <c r="AF472" s="467" t="s">
        <v>1398</v>
      </c>
      <c r="AG472" s="465">
        <v>444.25670000000002</v>
      </c>
      <c r="AH472" s="465">
        <v>444.25670000000002</v>
      </c>
      <c r="AI472" s="465">
        <v>444.25670000000002</v>
      </c>
      <c r="AJ472" s="465">
        <v>30</v>
      </c>
      <c r="AK472" s="469" t="s">
        <v>1399</v>
      </c>
      <c r="AL472" s="466">
        <v>0.91</v>
      </c>
      <c r="AM472" s="466">
        <v>0.01</v>
      </c>
      <c r="AN472" s="469" t="s">
        <v>1400</v>
      </c>
      <c r="AO472" s="466"/>
      <c r="AP472" s="466"/>
      <c r="AQ472" s="466"/>
      <c r="AR472" s="466"/>
      <c r="AS472" s="466"/>
      <c r="AT472" s="466"/>
      <c r="AU472" s="466"/>
      <c r="AV472" s="466"/>
      <c r="AW472" s="466"/>
      <c r="AX472" s="466"/>
      <c r="AY472" s="466"/>
      <c r="AZ472" s="466"/>
      <c r="BA472" s="466"/>
      <c r="BB472" s="466"/>
      <c r="BC472" s="466"/>
      <c r="BD472" s="466"/>
      <c r="BE472" s="466"/>
      <c r="BF472" s="466"/>
      <c r="BG472" s="466"/>
      <c r="BH472" s="466"/>
      <c r="BI472" s="466"/>
      <c r="BJ472" s="466"/>
      <c r="BK472" s="466"/>
      <c r="BL472" s="466"/>
      <c r="BM472" s="466"/>
      <c r="BN472" s="466"/>
      <c r="BO472" s="466"/>
      <c r="BP472" s="466"/>
      <c r="BQ472" s="466"/>
      <c r="BR472" s="466"/>
      <c r="BS472" s="466"/>
      <c r="BT472" s="466"/>
      <c r="BU472" s="466"/>
      <c r="BV472" s="466"/>
      <c r="BW472" s="466"/>
      <c r="BX472" s="466"/>
      <c r="BY472" s="466"/>
      <c r="BZ472" s="466"/>
      <c r="CA472" s="466"/>
      <c r="CB472" s="466"/>
      <c r="CC472" s="466"/>
      <c r="CD472" s="466"/>
      <c r="CE472" s="466"/>
      <c r="CF472" s="466"/>
      <c r="CG472" s="466"/>
      <c r="CH472" s="466"/>
      <c r="CI472" s="466"/>
      <c r="CJ472" s="466"/>
      <c r="CK472" s="466"/>
      <c r="CL472" s="466"/>
      <c r="CM472" s="466"/>
      <c r="CN472" s="466"/>
      <c r="CO472" s="466"/>
      <c r="CP472" s="466"/>
      <c r="CQ472" s="466"/>
      <c r="CR472" s="466"/>
      <c r="CS472" s="466"/>
      <c r="CT472" s="466"/>
      <c r="CU472" s="466"/>
      <c r="CV472" s="466"/>
      <c r="CW472" s="466"/>
      <c r="CX472" s="466"/>
      <c r="CY472" s="466"/>
      <c r="CZ472" s="466"/>
      <c r="DA472" s="466"/>
      <c r="DB472" s="466"/>
      <c r="DC472" s="466"/>
      <c r="DD472" s="466"/>
      <c r="DE472" s="466"/>
      <c r="DF472" s="466"/>
      <c r="DG472" s="466"/>
      <c r="DH472" s="466"/>
      <c r="DI472" s="466"/>
      <c r="DJ472" s="466"/>
      <c r="DK472" s="466"/>
      <c r="DL472" s="466"/>
      <c r="DM472" s="466"/>
      <c r="DN472" s="466"/>
      <c r="DO472" s="466"/>
      <c r="DP472" s="466"/>
      <c r="DQ472" s="466"/>
      <c r="DR472" s="466"/>
      <c r="DS472" s="466"/>
      <c r="DT472" s="466"/>
      <c r="DU472" s="466"/>
      <c r="DV472" s="466"/>
      <c r="DW472" s="471"/>
      <c r="DX472" s="466"/>
      <c r="DY472" s="466"/>
      <c r="DZ472" s="466"/>
      <c r="EA472" s="466"/>
      <c r="EB472" s="466"/>
      <c r="EC472" s="466"/>
      <c r="ED472" s="466"/>
      <c r="EE472" s="466"/>
      <c r="EF472" s="466"/>
      <c r="EG472" s="466"/>
      <c r="EH472" s="466"/>
      <c r="EI472" s="466"/>
      <c r="EJ472" s="466"/>
      <c r="EK472" s="465"/>
      <c r="EL472" s="465"/>
      <c r="EM472" s="465"/>
      <c r="EN472" s="465"/>
      <c r="EO472" s="466"/>
      <c r="EP472" s="466"/>
      <c r="EQ472" s="466"/>
      <c r="ER472" s="465"/>
      <c r="ES472" s="465"/>
      <c r="ET472" s="465"/>
      <c r="EU472" s="465"/>
      <c r="EV472" s="465"/>
      <c r="EW472" s="467"/>
      <c r="EX472" s="467" t="s">
        <v>1401</v>
      </c>
      <c r="EY472" s="467">
        <v>0</v>
      </c>
      <c r="EZ472" s="467">
        <v>0</v>
      </c>
      <c r="FA472" s="467">
        <v>0</v>
      </c>
      <c r="FB472" s="469" t="s">
        <v>1402</v>
      </c>
      <c r="FC472" s="467">
        <v>100</v>
      </c>
      <c r="FD472" s="469" t="s">
        <v>2408</v>
      </c>
      <c r="FE472" s="467">
        <v>0</v>
      </c>
      <c r="FF472" s="469" t="s">
        <v>1404</v>
      </c>
      <c r="FG472" s="467">
        <v>0</v>
      </c>
      <c r="FH472" s="469" t="s">
        <v>1405</v>
      </c>
      <c r="FI472" s="467">
        <v>0</v>
      </c>
      <c r="FJ472" s="469" t="s">
        <v>1405</v>
      </c>
      <c r="FK472" s="467">
        <v>0</v>
      </c>
      <c r="FL472" s="472">
        <v>1</v>
      </c>
      <c r="FM472" s="473">
        <v>0</v>
      </c>
      <c r="FN472" s="473">
        <v>0</v>
      </c>
      <c r="FO472" s="473">
        <v>0</v>
      </c>
      <c r="FP472" s="473">
        <v>0</v>
      </c>
      <c r="FQ472" s="473">
        <v>0</v>
      </c>
      <c r="FR472" s="473">
        <v>0</v>
      </c>
      <c r="FS472" s="473">
        <v>0</v>
      </c>
      <c r="FT472" s="473">
        <v>0</v>
      </c>
      <c r="FU472" s="473">
        <v>0</v>
      </c>
      <c r="FV472" s="473">
        <v>92194</v>
      </c>
      <c r="FW472" s="473">
        <v>0</v>
      </c>
      <c r="FX472" s="473">
        <v>0</v>
      </c>
      <c r="FY472" s="473">
        <v>0</v>
      </c>
      <c r="FZ472" s="473">
        <v>0</v>
      </c>
      <c r="GA472" s="473">
        <v>0</v>
      </c>
      <c r="GB472" s="473">
        <v>0</v>
      </c>
      <c r="GC472" s="473">
        <v>0</v>
      </c>
      <c r="GD472" s="473">
        <v>0</v>
      </c>
      <c r="GE472" s="473">
        <v>0</v>
      </c>
      <c r="GF472" s="473">
        <v>104039.99999999999</v>
      </c>
      <c r="GG472" s="473">
        <v>0</v>
      </c>
      <c r="GH472" s="473">
        <v>0</v>
      </c>
      <c r="GI472" s="473">
        <v>0</v>
      </c>
      <c r="GJ472" s="473">
        <v>0</v>
      </c>
      <c r="GK472" s="473">
        <v>0</v>
      </c>
      <c r="GL472" s="473">
        <v>0</v>
      </c>
      <c r="GM472" s="473">
        <v>0</v>
      </c>
      <c r="GN472" s="473">
        <v>0</v>
      </c>
      <c r="GO472" s="473">
        <v>0</v>
      </c>
      <c r="GP472" s="473">
        <v>0</v>
      </c>
      <c r="GQ472" s="473">
        <v>0</v>
      </c>
      <c r="GR472" s="473">
        <v>0</v>
      </c>
      <c r="GS472" s="473">
        <v>0</v>
      </c>
      <c r="GT472" s="473">
        <v>0</v>
      </c>
      <c r="GU472" s="473">
        <v>0</v>
      </c>
      <c r="GV472" s="473">
        <v>0</v>
      </c>
      <c r="GW472" s="473">
        <v>0</v>
      </c>
      <c r="GX472" s="473">
        <v>0</v>
      </c>
      <c r="GY472" s="473">
        <v>0</v>
      </c>
      <c r="GZ472" s="473">
        <v>0</v>
      </c>
      <c r="HA472" s="473">
        <v>0</v>
      </c>
      <c r="HB472" s="473">
        <v>0</v>
      </c>
      <c r="HC472" s="473">
        <v>0</v>
      </c>
      <c r="HD472" s="473">
        <v>0</v>
      </c>
      <c r="HE472" s="473">
        <v>0</v>
      </c>
      <c r="HF472" s="473">
        <v>0</v>
      </c>
      <c r="HG472" s="473">
        <v>0</v>
      </c>
      <c r="HH472" s="473">
        <v>0</v>
      </c>
      <c r="HI472" s="473">
        <v>0</v>
      </c>
      <c r="HJ472" s="473">
        <v>0</v>
      </c>
      <c r="HK472" s="473">
        <v>0</v>
      </c>
      <c r="HL472" s="473">
        <v>0</v>
      </c>
      <c r="HM472" s="473">
        <v>0</v>
      </c>
      <c r="HN472" s="473">
        <v>0</v>
      </c>
      <c r="HO472" s="473">
        <v>0</v>
      </c>
      <c r="HP472" s="473">
        <v>0</v>
      </c>
      <c r="HQ472" s="473">
        <v>0</v>
      </c>
      <c r="HR472" s="473">
        <v>0</v>
      </c>
      <c r="HS472" s="473">
        <v>0</v>
      </c>
      <c r="HT472" s="473">
        <v>0</v>
      </c>
      <c r="HU472" s="473">
        <v>0</v>
      </c>
      <c r="HV472" s="473">
        <v>0</v>
      </c>
      <c r="HW472" s="473">
        <v>0</v>
      </c>
      <c r="HX472" s="473">
        <v>0</v>
      </c>
      <c r="HY472" s="473">
        <v>0</v>
      </c>
      <c r="HZ472" s="473">
        <v>0</v>
      </c>
      <c r="IA472" s="473">
        <v>0</v>
      </c>
      <c r="IB472" s="473">
        <v>0</v>
      </c>
      <c r="IC472" s="473">
        <v>0</v>
      </c>
      <c r="ID472" s="473">
        <v>0</v>
      </c>
      <c r="IE472" s="473">
        <v>0</v>
      </c>
      <c r="IF472" s="473">
        <v>0</v>
      </c>
      <c r="IG472" s="473">
        <v>0</v>
      </c>
      <c r="IH472" s="473">
        <v>0</v>
      </c>
      <c r="II472" s="473">
        <v>0</v>
      </c>
      <c r="IJ472" s="473">
        <v>0</v>
      </c>
      <c r="IK472" s="473">
        <v>0</v>
      </c>
      <c r="IL472" s="473">
        <v>0</v>
      </c>
      <c r="IM472" s="473">
        <v>0</v>
      </c>
      <c r="IN472" s="473">
        <v>0</v>
      </c>
      <c r="IO472" s="473">
        <v>0</v>
      </c>
      <c r="IP472" s="473">
        <v>0</v>
      </c>
      <c r="IQ472" s="473">
        <v>0</v>
      </c>
      <c r="IR472" s="473">
        <v>0</v>
      </c>
      <c r="IS472" s="473">
        <v>0</v>
      </c>
      <c r="IT472" s="473">
        <v>0</v>
      </c>
      <c r="IU472" s="473">
        <v>0</v>
      </c>
      <c r="IV472" s="473">
        <v>0</v>
      </c>
      <c r="IW472" s="473">
        <v>0</v>
      </c>
      <c r="IX472" s="473">
        <v>0</v>
      </c>
      <c r="IY472" s="473">
        <v>0</v>
      </c>
      <c r="IZ472" s="473">
        <v>0</v>
      </c>
      <c r="JA472" s="473">
        <v>0</v>
      </c>
      <c r="JB472" s="473">
        <v>0</v>
      </c>
      <c r="JC472" s="473">
        <v>0</v>
      </c>
      <c r="JD472" s="473">
        <v>0</v>
      </c>
      <c r="JE472" s="473">
        <v>0</v>
      </c>
      <c r="JF472" s="473">
        <v>0</v>
      </c>
      <c r="JG472" s="473">
        <v>0</v>
      </c>
      <c r="JH472" s="473">
        <v>0</v>
      </c>
      <c r="JI472" s="467" t="s">
        <v>1406</v>
      </c>
      <c r="JJ472" s="467" t="s">
        <v>1406</v>
      </c>
      <c r="JK472" s="395"/>
      <c r="JL472" s="395"/>
      <c r="JM472" s="395"/>
      <c r="JN472" s="395"/>
      <c r="JO472" s="395"/>
      <c r="JP472" s="395"/>
      <c r="JQ472" s="395"/>
      <c r="JR472" s="395"/>
      <c r="JS472" s="395"/>
      <c r="JT472" s="395"/>
      <c r="JU472" s="395"/>
      <c r="JV472" s="395"/>
      <c r="JW472" s="395"/>
      <c r="JX472" s="395"/>
      <c r="JY472" s="395"/>
      <c r="JZ472" s="395"/>
      <c r="KA472" s="395"/>
      <c r="KB472" s="395"/>
      <c r="KC472" s="395"/>
      <c r="KD472" s="395"/>
      <c r="KE472" s="395"/>
      <c r="KF472" s="395"/>
      <c r="KG472" s="395"/>
      <c r="KH472" s="395"/>
      <c r="KI472" s="395"/>
      <c r="KJ472" s="395"/>
      <c r="KK472" s="395"/>
      <c r="KL472" s="395"/>
      <c r="KM472" s="395"/>
      <c r="KN472" s="395"/>
      <c r="KO472" s="395"/>
      <c r="KP472" s="395"/>
      <c r="KQ472" s="395"/>
      <c r="KR472" s="395"/>
      <c r="KS472" s="395"/>
      <c r="KT472" s="395"/>
      <c r="KU472" s="395"/>
      <c r="KV472" s="395"/>
      <c r="KW472" s="395"/>
      <c r="KX472" s="395"/>
      <c r="KY472" s="395"/>
      <c r="KZ472" s="395"/>
      <c r="LA472" s="395"/>
      <c r="LB472" s="395"/>
      <c r="LC472" s="395"/>
      <c r="LD472" s="395"/>
      <c r="LE472" s="395"/>
      <c r="LF472" s="395"/>
      <c r="LG472" s="395"/>
      <c r="LH472" s="395"/>
      <c r="LI472" s="395"/>
      <c r="LJ472" s="395"/>
      <c r="LK472" s="395"/>
      <c r="LL472" s="395"/>
      <c r="LM472" s="395"/>
      <c r="LN472" s="395"/>
      <c r="LO472" s="395"/>
      <c r="LP472" s="395"/>
      <c r="LQ472" s="395"/>
      <c r="LR472" s="395"/>
      <c r="LS472" s="395"/>
      <c r="LT472" s="395"/>
      <c r="LU472" s="395"/>
      <c r="LV472" s="395"/>
      <c r="LW472" s="395"/>
      <c r="LX472" s="395"/>
      <c r="LY472" s="395"/>
      <c r="LZ472" s="395"/>
      <c r="MA472" s="395"/>
      <c r="MB472" s="395"/>
      <c r="MC472" s="395"/>
      <c r="MD472" s="395"/>
      <c r="ME472" s="395"/>
      <c r="MF472" s="395"/>
      <c r="MG472" s="395"/>
      <c r="MH472" s="395"/>
      <c r="MI472" s="395"/>
      <c r="MJ472" s="395"/>
      <c r="MK472" s="395"/>
      <c r="ML472" s="395"/>
      <c r="MM472" s="395"/>
      <c r="MN472" s="395"/>
      <c r="MO472" s="395"/>
      <c r="MP472" s="395"/>
      <c r="MQ472" s="395"/>
      <c r="MR472" s="395"/>
      <c r="MS472" s="395"/>
      <c r="MT472" s="395"/>
      <c r="MU472" s="395"/>
      <c r="MV472" s="395"/>
      <c r="MW472" s="395"/>
      <c r="MX472" s="395"/>
      <c r="MY472" s="395"/>
      <c r="MZ472" s="395"/>
      <c r="NA472" s="395"/>
      <c r="NB472" s="395"/>
      <c r="NC472" s="395"/>
      <c r="ND472" s="395"/>
      <c r="NE472" s="395"/>
      <c r="NF472" s="395"/>
      <c r="NG472" s="489"/>
      <c r="NH472" s="475">
        <v>1.8797572094722363</v>
      </c>
      <c r="NI472" s="475">
        <v>3.6226680940948941</v>
      </c>
      <c r="NJ472" s="475">
        <v>1.4453062008547368</v>
      </c>
      <c r="NK472" s="475">
        <v>972.96524586095859</v>
      </c>
      <c r="NL472" s="475">
        <v>2.6453798554083994</v>
      </c>
      <c r="NM472" s="475">
        <v>7.4442999999999981E-2</v>
      </c>
      <c r="NN472" s="475">
        <v>0.21402499999999997</v>
      </c>
      <c r="NO472" s="475">
        <v>2.1713E-2</v>
      </c>
      <c r="NP472" s="475">
        <v>1.164771216211229E-2</v>
      </c>
      <c r="NQ472" s="475">
        <v>0.18006774018703708</v>
      </c>
      <c r="NR472" s="475">
        <v>0.25302896742147202</v>
      </c>
      <c r="NS472" s="475">
        <v>0</v>
      </c>
      <c r="NT472" s="475">
        <v>1.3984910302711682</v>
      </c>
      <c r="NU472" s="475">
        <v>7.7416727878289234E-3</v>
      </c>
      <c r="NV472" s="475">
        <v>0</v>
      </c>
      <c r="NW472" s="475">
        <v>0.13300146118522321</v>
      </c>
      <c r="NX472" s="475">
        <v>0</v>
      </c>
      <c r="NY472" s="475">
        <v>0</v>
      </c>
      <c r="NZ472" s="475">
        <v>0.35477165923144527</v>
      </c>
      <c r="OA472" s="475">
        <v>2.0339956353659538E-2</v>
      </c>
      <c r="OB472" s="475">
        <v>0.25</v>
      </c>
      <c r="OC472" s="475">
        <v>0.40754337370013338</v>
      </c>
      <c r="OD472" s="475">
        <v>4.2547677677759496E-13</v>
      </c>
      <c r="OE472" s="475">
        <v>3.6990068421313574E-12</v>
      </c>
      <c r="OF472" s="475">
        <v>0.1099999964237213</v>
      </c>
      <c r="OG472" s="475">
        <v>6.9204208254814145E-2</v>
      </c>
      <c r="OH472" s="475">
        <v>0.34034375247070398</v>
      </c>
      <c r="OI472" s="475">
        <v>0.11</v>
      </c>
      <c r="OJ472" s="475">
        <v>4.442567E-2</v>
      </c>
      <c r="OK472" s="475">
        <v>5.6323476750000004E-2</v>
      </c>
      <c r="OL472" s="475">
        <v>0.73918862128853147</v>
      </c>
      <c r="OM472" s="475" t="s">
        <v>1395</v>
      </c>
      <c r="ON472" s="475">
        <v>1</v>
      </c>
      <c r="OO472" s="475">
        <v>461</v>
      </c>
      <c r="OP472" s="490"/>
      <c r="OQ472" s="491" t="s">
        <v>1395</v>
      </c>
      <c r="OR472" s="478" t="s">
        <v>1395</v>
      </c>
      <c r="OS472" s="479">
        <v>512618.99999999994</v>
      </c>
      <c r="OT472" s="479">
        <v>2037</v>
      </c>
      <c r="OU472" s="479" t="s">
        <v>1395</v>
      </c>
      <c r="OV472" s="479" t="s">
        <v>1395</v>
      </c>
      <c r="OW472" s="479">
        <v>0</v>
      </c>
      <c r="OX472" s="479">
        <v>1</v>
      </c>
      <c r="OY472" s="480">
        <v>1</v>
      </c>
      <c r="OZ472" s="480">
        <v>0.72739595297858162</v>
      </c>
      <c r="PA472" s="481"/>
      <c r="PB472" s="482">
        <v>1.8797572094722363</v>
      </c>
      <c r="PC472" s="483"/>
      <c r="PD472" s="478">
        <v>47.002864476679079</v>
      </c>
      <c r="PE472" s="479">
        <v>5.6052407239324411E-10</v>
      </c>
      <c r="PF472" s="479">
        <v>61.756542026739062</v>
      </c>
      <c r="PG472" s="480">
        <v>1.8797572094722363</v>
      </c>
      <c r="PH472" s="483"/>
      <c r="PI472" s="478">
        <v>1.8797572094722363</v>
      </c>
      <c r="PJ472" s="479">
        <v>225820</v>
      </c>
      <c r="PK472" s="479">
        <v>205</v>
      </c>
      <c r="PL472" s="479">
        <v>-9.0928228546779399E-2</v>
      </c>
      <c r="PM472" s="484">
        <v>36</v>
      </c>
      <c r="PN472" s="479">
        <v>576</v>
      </c>
      <c r="PO472" s="485">
        <v>2034</v>
      </c>
      <c r="PP472" s="479">
        <v>33</v>
      </c>
      <c r="PQ472" s="479">
        <v>1</v>
      </c>
      <c r="PR472" s="486" t="s">
        <v>2491</v>
      </c>
      <c r="PS472" s="486" t="s">
        <v>1657</v>
      </c>
      <c r="PT472" s="479">
        <v>1</v>
      </c>
      <c r="PU472" s="487" t="s">
        <v>2490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row>
    <row r="473" spans="1:457" x14ac:dyDescent="0.35">
      <c r="A473" s="459" t="s">
        <v>2492</v>
      </c>
      <c r="B473" s="460">
        <v>1.7888289809254569</v>
      </c>
      <c r="C473" s="488">
        <f>NPV(About!A$94,'H2 Data'!AE$2:BH$2)/30*AB473+B473</f>
        <v>1.7888289809254569</v>
      </c>
      <c r="D473" s="462" t="s">
        <v>1592</v>
      </c>
      <c r="E473" s="463" t="s">
        <v>2492</v>
      </c>
      <c r="F473" s="463" t="s">
        <v>1391</v>
      </c>
      <c r="G473" s="463" t="s">
        <v>1392</v>
      </c>
      <c r="H473" s="463" t="s">
        <v>2406</v>
      </c>
      <c r="I473" s="463" t="s">
        <v>2465</v>
      </c>
      <c r="J473" s="464">
        <v>2038</v>
      </c>
      <c r="K473" s="465">
        <v>220</v>
      </c>
      <c r="L473" s="466">
        <v>0.22</v>
      </c>
      <c r="M473" s="466">
        <v>2.3300000000000001E-2</v>
      </c>
      <c r="N473" s="466">
        <v>0.25</v>
      </c>
      <c r="O473" s="471">
        <v>0.11</v>
      </c>
      <c r="P473" s="465">
        <v>1</v>
      </c>
      <c r="Q473" s="465">
        <v>2</v>
      </c>
      <c r="R473" s="465">
        <v>30</v>
      </c>
      <c r="S473" s="467" t="s">
        <v>1395</v>
      </c>
      <c r="T473" s="468">
        <v>19880.000000000004</v>
      </c>
      <c r="U473" s="468">
        <v>195963</v>
      </c>
      <c r="V473" s="468">
        <v>68161</v>
      </c>
      <c r="W473" s="468">
        <v>5680</v>
      </c>
      <c r="X473" s="465">
        <v>0</v>
      </c>
      <c r="Y473" s="469" t="s">
        <v>2466</v>
      </c>
      <c r="Z473" s="470">
        <v>21.37</v>
      </c>
      <c r="AA473" s="469" t="s">
        <v>1397</v>
      </c>
      <c r="AB473" s="465">
        <v>0</v>
      </c>
      <c r="AC473" s="466">
        <v>0</v>
      </c>
      <c r="AD473" s="466">
        <v>0.7</v>
      </c>
      <c r="AE473" s="466">
        <v>0.7</v>
      </c>
      <c r="AF473" s="467" t="s">
        <v>1398</v>
      </c>
      <c r="AG473" s="465">
        <v>443.47329999999999</v>
      </c>
      <c r="AH473" s="465">
        <v>443.47329999999999</v>
      </c>
      <c r="AI473" s="465">
        <v>443.47329999999999</v>
      </c>
      <c r="AJ473" s="465">
        <v>30</v>
      </c>
      <c r="AK473" s="469" t="s">
        <v>1399</v>
      </c>
      <c r="AL473" s="466">
        <v>0.91</v>
      </c>
      <c r="AM473" s="466">
        <v>0.01</v>
      </c>
      <c r="AN473" s="469" t="s">
        <v>1400</v>
      </c>
      <c r="AO473" s="466"/>
      <c r="AP473" s="466"/>
      <c r="AQ473" s="466"/>
      <c r="AR473" s="466"/>
      <c r="AS473" s="466"/>
      <c r="AT473" s="466"/>
      <c r="AU473" s="466"/>
      <c r="AV473" s="466"/>
      <c r="AW473" s="466"/>
      <c r="AX473" s="466"/>
      <c r="AY473" s="466"/>
      <c r="AZ473" s="466"/>
      <c r="BA473" s="466"/>
      <c r="BB473" s="466"/>
      <c r="BC473" s="466"/>
      <c r="BD473" s="466"/>
      <c r="BE473" s="466"/>
      <c r="BF473" s="466"/>
      <c r="BG473" s="466"/>
      <c r="BH473" s="466"/>
      <c r="BI473" s="466"/>
      <c r="BJ473" s="466"/>
      <c r="BK473" s="466"/>
      <c r="BL473" s="466"/>
      <c r="BM473" s="466"/>
      <c r="BN473" s="466"/>
      <c r="BO473" s="466"/>
      <c r="BP473" s="466"/>
      <c r="BQ473" s="466"/>
      <c r="BR473" s="466"/>
      <c r="BS473" s="466"/>
      <c r="BT473" s="466"/>
      <c r="BU473" s="466"/>
      <c r="BV473" s="466"/>
      <c r="BW473" s="466"/>
      <c r="BX473" s="466"/>
      <c r="BY473" s="466"/>
      <c r="BZ473" s="466"/>
      <c r="CA473" s="466"/>
      <c r="CB473" s="466"/>
      <c r="CC473" s="466"/>
      <c r="CD473" s="466"/>
      <c r="CE473" s="466"/>
      <c r="CF473" s="466"/>
      <c r="CG473" s="466"/>
      <c r="CH473" s="466"/>
      <c r="CI473" s="466"/>
      <c r="CJ473" s="466"/>
      <c r="CK473" s="466"/>
      <c r="CL473" s="466"/>
      <c r="CM473" s="466"/>
      <c r="CN473" s="466"/>
      <c r="CO473" s="466"/>
      <c r="CP473" s="466"/>
      <c r="CQ473" s="466"/>
      <c r="CR473" s="466"/>
      <c r="CS473" s="466"/>
      <c r="CT473" s="466"/>
      <c r="CU473" s="466"/>
      <c r="CV473" s="466"/>
      <c r="CW473" s="466"/>
      <c r="CX473" s="466"/>
      <c r="CY473" s="466"/>
      <c r="CZ473" s="466"/>
      <c r="DA473" s="466"/>
      <c r="DB473" s="466"/>
      <c r="DC473" s="466"/>
      <c r="DD473" s="466"/>
      <c r="DE473" s="466"/>
      <c r="DF473" s="466"/>
      <c r="DG473" s="466"/>
      <c r="DH473" s="466"/>
      <c r="DI473" s="466"/>
      <c r="DJ473" s="466"/>
      <c r="DK473" s="466"/>
      <c r="DL473" s="466"/>
      <c r="DM473" s="466"/>
      <c r="DN473" s="466"/>
      <c r="DO473" s="466"/>
      <c r="DP473" s="466"/>
      <c r="DQ473" s="466"/>
      <c r="DR473" s="466"/>
      <c r="DS473" s="466"/>
      <c r="DT473" s="466"/>
      <c r="DU473" s="466"/>
      <c r="DV473" s="466"/>
      <c r="DW473" s="471"/>
      <c r="DX473" s="466"/>
      <c r="DY473" s="466"/>
      <c r="DZ473" s="466"/>
      <c r="EA473" s="466"/>
      <c r="EB473" s="466"/>
      <c r="EC473" s="466"/>
      <c r="ED473" s="466"/>
      <c r="EE473" s="466"/>
      <c r="EF473" s="466"/>
      <c r="EG473" s="466"/>
      <c r="EH473" s="466"/>
      <c r="EI473" s="466"/>
      <c r="EJ473" s="466"/>
      <c r="EK473" s="465"/>
      <c r="EL473" s="465"/>
      <c r="EM473" s="465"/>
      <c r="EN473" s="465"/>
      <c r="EO473" s="466"/>
      <c r="EP473" s="466"/>
      <c r="EQ473" s="466"/>
      <c r="ER473" s="465"/>
      <c r="ES473" s="465"/>
      <c r="ET473" s="465"/>
      <c r="EU473" s="465"/>
      <c r="EV473" s="465"/>
      <c r="EW473" s="467"/>
      <c r="EX473" s="467" t="s">
        <v>1401</v>
      </c>
      <c r="EY473" s="467">
        <v>0</v>
      </c>
      <c r="EZ473" s="467">
        <v>0</v>
      </c>
      <c r="FA473" s="467">
        <v>0</v>
      </c>
      <c r="FB473" s="469" t="s">
        <v>1402</v>
      </c>
      <c r="FC473" s="467">
        <v>100</v>
      </c>
      <c r="FD473" s="469" t="s">
        <v>2408</v>
      </c>
      <c r="FE473" s="467">
        <v>0</v>
      </c>
      <c r="FF473" s="469" t="s">
        <v>1404</v>
      </c>
      <c r="FG473" s="467">
        <v>0</v>
      </c>
      <c r="FH473" s="469" t="s">
        <v>1405</v>
      </c>
      <c r="FI473" s="467">
        <v>0</v>
      </c>
      <c r="FJ473" s="469" t="s">
        <v>1405</v>
      </c>
      <c r="FK473" s="467">
        <v>0</v>
      </c>
      <c r="FL473" s="472">
        <v>1</v>
      </c>
      <c r="FM473" s="473">
        <v>0</v>
      </c>
      <c r="FN473" s="473">
        <v>0</v>
      </c>
      <c r="FO473" s="473">
        <v>0</v>
      </c>
      <c r="FP473" s="473">
        <v>0</v>
      </c>
      <c r="FQ473" s="473">
        <v>0</v>
      </c>
      <c r="FR473" s="473">
        <v>0</v>
      </c>
      <c r="FS473" s="473">
        <v>0</v>
      </c>
      <c r="FT473" s="473">
        <v>0</v>
      </c>
      <c r="FU473" s="473">
        <v>0</v>
      </c>
      <c r="FV473" s="473">
        <v>91392.000000000015</v>
      </c>
      <c r="FW473" s="473">
        <v>0</v>
      </c>
      <c r="FX473" s="473">
        <v>0</v>
      </c>
      <c r="FY473" s="473">
        <v>0</v>
      </c>
      <c r="FZ473" s="473">
        <v>0</v>
      </c>
      <c r="GA473" s="473">
        <v>0</v>
      </c>
      <c r="GB473" s="473">
        <v>0</v>
      </c>
      <c r="GC473" s="473">
        <v>0</v>
      </c>
      <c r="GD473" s="473">
        <v>0</v>
      </c>
      <c r="GE473" s="473">
        <v>0</v>
      </c>
      <c r="GF473" s="473">
        <v>106152.00000000001</v>
      </c>
      <c r="GG473" s="473">
        <v>0</v>
      </c>
      <c r="GH473" s="473">
        <v>0</v>
      </c>
      <c r="GI473" s="473">
        <v>0</v>
      </c>
      <c r="GJ473" s="473">
        <v>0</v>
      </c>
      <c r="GK473" s="473">
        <v>0</v>
      </c>
      <c r="GL473" s="473">
        <v>0</v>
      </c>
      <c r="GM473" s="473">
        <v>0</v>
      </c>
      <c r="GN473" s="473">
        <v>0</v>
      </c>
      <c r="GO473" s="473">
        <v>0</v>
      </c>
      <c r="GP473" s="473">
        <v>0</v>
      </c>
      <c r="GQ473" s="473">
        <v>0</v>
      </c>
      <c r="GR473" s="473">
        <v>0</v>
      </c>
      <c r="GS473" s="473">
        <v>0</v>
      </c>
      <c r="GT473" s="473">
        <v>0</v>
      </c>
      <c r="GU473" s="473">
        <v>0</v>
      </c>
      <c r="GV473" s="473">
        <v>0</v>
      </c>
      <c r="GW473" s="473">
        <v>0</v>
      </c>
      <c r="GX473" s="473">
        <v>0</v>
      </c>
      <c r="GY473" s="473">
        <v>0</v>
      </c>
      <c r="GZ473" s="473">
        <v>0</v>
      </c>
      <c r="HA473" s="473">
        <v>0</v>
      </c>
      <c r="HB473" s="473">
        <v>0</v>
      </c>
      <c r="HC473" s="473">
        <v>0</v>
      </c>
      <c r="HD473" s="473">
        <v>0</v>
      </c>
      <c r="HE473" s="473">
        <v>0</v>
      </c>
      <c r="HF473" s="473">
        <v>0</v>
      </c>
      <c r="HG473" s="473">
        <v>0</v>
      </c>
      <c r="HH473" s="473">
        <v>0</v>
      </c>
      <c r="HI473" s="473">
        <v>0</v>
      </c>
      <c r="HJ473" s="473">
        <v>0</v>
      </c>
      <c r="HK473" s="473">
        <v>0</v>
      </c>
      <c r="HL473" s="473">
        <v>0</v>
      </c>
      <c r="HM473" s="473">
        <v>0</v>
      </c>
      <c r="HN473" s="473">
        <v>0</v>
      </c>
      <c r="HO473" s="473">
        <v>0</v>
      </c>
      <c r="HP473" s="473">
        <v>0</v>
      </c>
      <c r="HQ473" s="473">
        <v>0</v>
      </c>
      <c r="HR473" s="473">
        <v>0</v>
      </c>
      <c r="HS473" s="473">
        <v>0</v>
      </c>
      <c r="HT473" s="473">
        <v>0</v>
      </c>
      <c r="HU473" s="473">
        <v>0</v>
      </c>
      <c r="HV473" s="473">
        <v>0</v>
      </c>
      <c r="HW473" s="473">
        <v>0</v>
      </c>
      <c r="HX473" s="473">
        <v>0</v>
      </c>
      <c r="HY473" s="473">
        <v>0</v>
      </c>
      <c r="HZ473" s="473">
        <v>0</v>
      </c>
      <c r="IA473" s="473">
        <v>0</v>
      </c>
      <c r="IB473" s="473">
        <v>0</v>
      </c>
      <c r="IC473" s="473">
        <v>0</v>
      </c>
      <c r="ID473" s="473">
        <v>0</v>
      </c>
      <c r="IE473" s="473">
        <v>0</v>
      </c>
      <c r="IF473" s="473">
        <v>0</v>
      </c>
      <c r="IG473" s="473">
        <v>0</v>
      </c>
      <c r="IH473" s="473">
        <v>0</v>
      </c>
      <c r="II473" s="473">
        <v>0</v>
      </c>
      <c r="IJ473" s="473">
        <v>0</v>
      </c>
      <c r="IK473" s="473">
        <v>0</v>
      </c>
      <c r="IL473" s="473">
        <v>0</v>
      </c>
      <c r="IM473" s="473">
        <v>0</v>
      </c>
      <c r="IN473" s="473">
        <v>0</v>
      </c>
      <c r="IO473" s="473">
        <v>0</v>
      </c>
      <c r="IP473" s="473">
        <v>0</v>
      </c>
      <c r="IQ473" s="473">
        <v>0</v>
      </c>
      <c r="IR473" s="473">
        <v>0</v>
      </c>
      <c r="IS473" s="473">
        <v>0</v>
      </c>
      <c r="IT473" s="473">
        <v>0</v>
      </c>
      <c r="IU473" s="473">
        <v>0</v>
      </c>
      <c r="IV473" s="473">
        <v>0</v>
      </c>
      <c r="IW473" s="473">
        <v>0</v>
      </c>
      <c r="IX473" s="473">
        <v>0</v>
      </c>
      <c r="IY473" s="473">
        <v>0</v>
      </c>
      <c r="IZ473" s="473">
        <v>0</v>
      </c>
      <c r="JA473" s="473">
        <v>0</v>
      </c>
      <c r="JB473" s="473">
        <v>0</v>
      </c>
      <c r="JC473" s="473">
        <v>0</v>
      </c>
      <c r="JD473" s="473">
        <v>0</v>
      </c>
      <c r="JE473" s="473">
        <v>0</v>
      </c>
      <c r="JF473" s="473">
        <v>0</v>
      </c>
      <c r="JG473" s="473">
        <v>0</v>
      </c>
      <c r="JH473" s="473">
        <v>0</v>
      </c>
      <c r="JI473" s="467" t="s">
        <v>1406</v>
      </c>
      <c r="JJ473" s="467" t="s">
        <v>1406</v>
      </c>
      <c r="JK473" s="395"/>
      <c r="JL473" s="395"/>
      <c r="JM473" s="395"/>
      <c r="JN473" s="395"/>
      <c r="JO473" s="395"/>
      <c r="JP473" s="395"/>
      <c r="JQ473" s="395"/>
      <c r="JR473" s="395"/>
      <c r="JS473" s="395"/>
      <c r="JT473" s="395"/>
      <c r="JU473" s="395"/>
      <c r="JV473" s="395"/>
      <c r="JW473" s="395"/>
      <c r="JX473" s="395"/>
      <c r="JY473" s="395"/>
      <c r="JZ473" s="395"/>
      <c r="KA473" s="395"/>
      <c r="KB473" s="395"/>
      <c r="KC473" s="395"/>
      <c r="KD473" s="395"/>
      <c r="KE473" s="395"/>
      <c r="KF473" s="395"/>
      <c r="KG473" s="395"/>
      <c r="KH473" s="395"/>
      <c r="KI473" s="395"/>
      <c r="KJ473" s="395"/>
      <c r="KK473" s="395"/>
      <c r="KL473" s="395"/>
      <c r="KM473" s="395"/>
      <c r="KN473" s="395"/>
      <c r="KO473" s="395"/>
      <c r="KP473" s="395"/>
      <c r="KQ473" s="395"/>
      <c r="KR473" s="395"/>
      <c r="KS473" s="395"/>
      <c r="KT473" s="395"/>
      <c r="KU473" s="395"/>
      <c r="KV473" s="395"/>
      <c r="KW473" s="395"/>
      <c r="KX473" s="395"/>
      <c r="KY473" s="395"/>
      <c r="KZ473" s="395"/>
      <c r="LA473" s="395"/>
      <c r="LB473" s="395"/>
      <c r="LC473" s="395"/>
      <c r="LD473" s="395"/>
      <c r="LE473" s="395"/>
      <c r="LF473" s="395"/>
      <c r="LG473" s="395"/>
      <c r="LH473" s="395"/>
      <c r="LI473" s="395"/>
      <c r="LJ473" s="395"/>
      <c r="LK473" s="395"/>
      <c r="LL473" s="395"/>
      <c r="LM473" s="395"/>
      <c r="LN473" s="395"/>
      <c r="LO473" s="395"/>
      <c r="LP473" s="395"/>
      <c r="LQ473" s="395"/>
      <c r="LR473" s="395"/>
      <c r="LS473" s="395"/>
      <c r="LT473" s="395"/>
      <c r="LU473" s="395"/>
      <c r="LV473" s="395"/>
      <c r="LW473" s="395"/>
      <c r="LX473" s="395"/>
      <c r="LY473" s="395"/>
      <c r="LZ473" s="395"/>
      <c r="MA473" s="395"/>
      <c r="MB473" s="395"/>
      <c r="MC473" s="395"/>
      <c r="MD473" s="395"/>
      <c r="ME473" s="395"/>
      <c r="MF473" s="395"/>
      <c r="MG473" s="395"/>
      <c r="MH473" s="395"/>
      <c r="MI473" s="395"/>
      <c r="MJ473" s="395"/>
      <c r="MK473" s="395"/>
      <c r="ML473" s="395"/>
      <c r="MM473" s="395"/>
      <c r="MN473" s="395"/>
      <c r="MO473" s="395"/>
      <c r="MP473" s="395"/>
      <c r="MQ473" s="395"/>
      <c r="MR473" s="395"/>
      <c r="MS473" s="395"/>
      <c r="MT473" s="395"/>
      <c r="MU473" s="395"/>
      <c r="MV473" s="395"/>
      <c r="MW473" s="395"/>
      <c r="MX473" s="395"/>
      <c r="MY473" s="395"/>
      <c r="MZ473" s="395"/>
      <c r="NA473" s="395"/>
      <c r="NB473" s="395"/>
      <c r="NC473" s="395"/>
      <c r="ND473" s="395"/>
      <c r="NE473" s="395"/>
      <c r="NF473" s="395"/>
      <c r="NG473" s="489"/>
      <c r="NH473" s="475">
        <v>1.7888289809254569</v>
      </c>
      <c r="NI473" s="475">
        <v>3.4474312120395405</v>
      </c>
      <c r="NJ473" s="475">
        <v>1.4322315291381329</v>
      </c>
      <c r="NK473" s="475">
        <v>976.16904854029485</v>
      </c>
      <c r="NL473" s="475">
        <v>2.5358634989125668</v>
      </c>
      <c r="NM473" s="475">
        <v>6.8160999999999999E-2</v>
      </c>
      <c r="NN473" s="475">
        <v>0.195963</v>
      </c>
      <c r="NO473" s="475">
        <v>1.9880000000000005E-2</v>
      </c>
      <c r="NP473" s="475">
        <v>1.0645764547880418E-2</v>
      </c>
      <c r="NQ473" s="475">
        <v>0.1645350093243462</v>
      </c>
      <c r="NR473" s="475">
        <v>0.23165773516230909</v>
      </c>
      <c r="NS473" s="475">
        <v>0</v>
      </c>
      <c r="NT473" s="475">
        <v>1.3901750420917158</v>
      </c>
      <c r="NU473" s="475">
        <v>7.9250469964668672E-3</v>
      </c>
      <c r="NV473" s="475">
        <v>0</v>
      </c>
      <c r="NW473" s="475">
        <v>0.12266321633443222</v>
      </c>
      <c r="NX473" s="475">
        <v>0</v>
      </c>
      <c r="NY473" s="475">
        <v>0</v>
      </c>
      <c r="NZ473" s="475">
        <v>0.32752791990753577</v>
      </c>
      <c r="OA473" s="475">
        <v>2.03399979216028E-2</v>
      </c>
      <c r="OB473" s="475">
        <v>0.25</v>
      </c>
      <c r="OC473" s="475">
        <v>0.37421288631038263</v>
      </c>
      <c r="OD473" s="475">
        <v>1.6182393823971069E-13</v>
      </c>
      <c r="OE473" s="475">
        <v>1.4068637524774373E-12</v>
      </c>
      <c r="OF473" s="475">
        <v>0.1099999964237213</v>
      </c>
      <c r="OG473" s="475">
        <v>6.9344988465309149E-2</v>
      </c>
      <c r="OH473" s="475">
        <v>0.34102485684223477</v>
      </c>
      <c r="OI473" s="475">
        <v>0.11</v>
      </c>
      <c r="OJ473" s="475">
        <v>4.4347329999999997E-2</v>
      </c>
      <c r="OK473" s="475">
        <v>5.6282348250000003E-2</v>
      </c>
      <c r="OL473" s="475">
        <v>0.72445197142218476</v>
      </c>
      <c r="OM473" s="475" t="s">
        <v>1395</v>
      </c>
      <c r="ON473" s="475">
        <v>1</v>
      </c>
      <c r="OO473" s="475">
        <v>462</v>
      </c>
      <c r="OP473" s="490"/>
      <c r="OQ473" s="491" t="s">
        <v>1395</v>
      </c>
      <c r="OR473" s="478" t="s">
        <v>1395</v>
      </c>
      <c r="OS473" s="479">
        <v>487228</v>
      </c>
      <c r="OT473" s="479">
        <v>2038</v>
      </c>
      <c r="OU473" s="479" t="s">
        <v>1395</v>
      </c>
      <c r="OV473" s="479" t="s">
        <v>1395</v>
      </c>
      <c r="OW473" s="479">
        <v>0</v>
      </c>
      <c r="OX473" s="479">
        <v>1</v>
      </c>
      <c r="OY473" s="480">
        <v>1</v>
      </c>
      <c r="OZ473" s="480">
        <v>0.7128956813798083</v>
      </c>
      <c r="PA473" s="481"/>
      <c r="PB473" s="482">
        <v>1.7888289809254569</v>
      </c>
      <c r="PC473" s="483"/>
      <c r="PD473" s="478">
        <v>45.26439669219296</v>
      </c>
      <c r="PE473" s="479">
        <v>2.2422514818103225E-10</v>
      </c>
      <c r="PF473" s="479">
        <v>59.641837908211372</v>
      </c>
      <c r="PG473" s="480">
        <v>1.7888289809254569</v>
      </c>
      <c r="PH473" s="483"/>
      <c r="PI473" s="478">
        <v>1.7888289809254569</v>
      </c>
      <c r="PJ473" s="479">
        <v>226040</v>
      </c>
      <c r="PK473" s="479">
        <v>220</v>
      </c>
      <c r="PL473" s="479">
        <v>-6.1816151192783053E-2</v>
      </c>
      <c r="PM473" s="484">
        <v>36</v>
      </c>
      <c r="PN473" s="479">
        <v>540</v>
      </c>
      <c r="PO473" s="485">
        <v>2035</v>
      </c>
      <c r="PP473" s="479">
        <v>33</v>
      </c>
      <c r="PQ473" s="479">
        <v>1</v>
      </c>
      <c r="PR473" s="486" t="s">
        <v>2493</v>
      </c>
      <c r="PS473" s="486" t="s">
        <v>1657</v>
      </c>
      <c r="PT473" s="479">
        <v>1</v>
      </c>
      <c r="PU473" s="487" t="s">
        <v>2492</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row>
    <row r="474" spans="1:457" x14ac:dyDescent="0.35">
      <c r="A474" s="459" t="s">
        <v>2494</v>
      </c>
      <c r="B474" s="460">
        <v>1.7270128297326739</v>
      </c>
      <c r="C474" s="488">
        <f>NPV(About!A$94,'H2 Data'!AE$2:BH$2)/30*AB474+B474</f>
        <v>1.7270128297326739</v>
      </c>
      <c r="D474" s="462" t="s">
        <v>1592</v>
      </c>
      <c r="E474" s="463" t="s">
        <v>2494</v>
      </c>
      <c r="F474" s="463" t="s">
        <v>1391</v>
      </c>
      <c r="G474" s="463" t="s">
        <v>1392</v>
      </c>
      <c r="H474" s="463" t="s">
        <v>2406</v>
      </c>
      <c r="I474" s="463" t="s">
        <v>2465</v>
      </c>
      <c r="J474" s="464">
        <v>2039</v>
      </c>
      <c r="K474" s="465">
        <v>235</v>
      </c>
      <c r="L474" s="466">
        <v>0.22</v>
      </c>
      <c r="M474" s="466">
        <v>2.3300000000000001E-2</v>
      </c>
      <c r="N474" s="466">
        <v>0.25</v>
      </c>
      <c r="O474" s="471">
        <v>0.11</v>
      </c>
      <c r="P474" s="465">
        <v>1</v>
      </c>
      <c r="Q474" s="465">
        <v>2</v>
      </c>
      <c r="R474" s="465">
        <v>30</v>
      </c>
      <c r="S474" s="467" t="s">
        <v>1395</v>
      </c>
      <c r="T474" s="468">
        <v>18706</v>
      </c>
      <c r="U474" s="468">
        <v>184385</v>
      </c>
      <c r="V474" s="468">
        <v>64134.000000000007</v>
      </c>
      <c r="W474" s="468">
        <v>5345</v>
      </c>
      <c r="X474" s="465">
        <v>0</v>
      </c>
      <c r="Y474" s="469" t="s">
        <v>2466</v>
      </c>
      <c r="Z474" s="470">
        <v>21.44</v>
      </c>
      <c r="AA474" s="469" t="s">
        <v>1397</v>
      </c>
      <c r="AB474" s="465">
        <v>0</v>
      </c>
      <c r="AC474" s="466">
        <v>0</v>
      </c>
      <c r="AD474" s="466">
        <v>0.7</v>
      </c>
      <c r="AE474" s="466">
        <v>0.7</v>
      </c>
      <c r="AF474" s="467" t="s">
        <v>1398</v>
      </c>
      <c r="AG474" s="465">
        <v>442.74669999999998</v>
      </c>
      <c r="AH474" s="465">
        <v>442.74669999999998</v>
      </c>
      <c r="AI474" s="465">
        <v>442.74669999999998</v>
      </c>
      <c r="AJ474" s="465">
        <v>30</v>
      </c>
      <c r="AK474" s="469" t="s">
        <v>1399</v>
      </c>
      <c r="AL474" s="466">
        <v>0.91</v>
      </c>
      <c r="AM474" s="466">
        <v>0.01</v>
      </c>
      <c r="AN474" s="469" t="s">
        <v>1400</v>
      </c>
      <c r="AO474" s="466"/>
      <c r="AP474" s="466"/>
      <c r="AQ474" s="466"/>
      <c r="AR474" s="466"/>
      <c r="AS474" s="466"/>
      <c r="AT474" s="466"/>
      <c r="AU474" s="466"/>
      <c r="AV474" s="466"/>
      <c r="AW474" s="466"/>
      <c r="AX474" s="466"/>
      <c r="AY474" s="466"/>
      <c r="AZ474" s="466"/>
      <c r="BA474" s="466"/>
      <c r="BB474" s="466"/>
      <c r="BC474" s="466"/>
      <c r="BD474" s="466"/>
      <c r="BE474" s="466"/>
      <c r="BF474" s="466"/>
      <c r="BG474" s="466"/>
      <c r="BH474" s="466"/>
      <c r="BI474" s="466"/>
      <c r="BJ474" s="466"/>
      <c r="BK474" s="466"/>
      <c r="BL474" s="466"/>
      <c r="BM474" s="466"/>
      <c r="BN474" s="466"/>
      <c r="BO474" s="466"/>
      <c r="BP474" s="466"/>
      <c r="BQ474" s="466"/>
      <c r="BR474" s="466"/>
      <c r="BS474" s="466"/>
      <c r="BT474" s="466"/>
      <c r="BU474" s="466"/>
      <c r="BV474" s="466"/>
      <c r="BW474" s="466"/>
      <c r="BX474" s="466"/>
      <c r="BY474" s="466"/>
      <c r="BZ474" s="466"/>
      <c r="CA474" s="466"/>
      <c r="CB474" s="466"/>
      <c r="CC474" s="466"/>
      <c r="CD474" s="466"/>
      <c r="CE474" s="466"/>
      <c r="CF474" s="466"/>
      <c r="CG474" s="466"/>
      <c r="CH474" s="466"/>
      <c r="CI474" s="466"/>
      <c r="CJ474" s="466"/>
      <c r="CK474" s="466"/>
      <c r="CL474" s="466"/>
      <c r="CM474" s="466"/>
      <c r="CN474" s="466"/>
      <c r="CO474" s="466"/>
      <c r="CP474" s="466"/>
      <c r="CQ474" s="466"/>
      <c r="CR474" s="466"/>
      <c r="CS474" s="466"/>
      <c r="CT474" s="466"/>
      <c r="CU474" s="466"/>
      <c r="CV474" s="466"/>
      <c r="CW474" s="466"/>
      <c r="CX474" s="466"/>
      <c r="CY474" s="466"/>
      <c r="CZ474" s="466"/>
      <c r="DA474" s="466"/>
      <c r="DB474" s="466"/>
      <c r="DC474" s="466"/>
      <c r="DD474" s="466"/>
      <c r="DE474" s="466"/>
      <c r="DF474" s="466"/>
      <c r="DG474" s="466"/>
      <c r="DH474" s="466"/>
      <c r="DI474" s="466"/>
      <c r="DJ474" s="466"/>
      <c r="DK474" s="466"/>
      <c r="DL474" s="466"/>
      <c r="DM474" s="466"/>
      <c r="DN474" s="466"/>
      <c r="DO474" s="466"/>
      <c r="DP474" s="466"/>
      <c r="DQ474" s="466"/>
      <c r="DR474" s="466"/>
      <c r="DS474" s="466"/>
      <c r="DT474" s="466"/>
      <c r="DU474" s="466"/>
      <c r="DV474" s="466"/>
      <c r="DW474" s="471"/>
      <c r="DX474" s="466"/>
      <c r="DY474" s="466"/>
      <c r="DZ474" s="466"/>
      <c r="EA474" s="466"/>
      <c r="EB474" s="466"/>
      <c r="EC474" s="466"/>
      <c r="ED474" s="466"/>
      <c r="EE474" s="466"/>
      <c r="EF474" s="466"/>
      <c r="EG474" s="466"/>
      <c r="EH474" s="466"/>
      <c r="EI474" s="466"/>
      <c r="EJ474" s="466"/>
      <c r="EK474" s="465"/>
      <c r="EL474" s="465"/>
      <c r="EM474" s="465"/>
      <c r="EN474" s="465"/>
      <c r="EO474" s="466"/>
      <c r="EP474" s="466"/>
      <c r="EQ474" s="466"/>
      <c r="ER474" s="465"/>
      <c r="ES474" s="465"/>
      <c r="ET474" s="465"/>
      <c r="EU474" s="465"/>
      <c r="EV474" s="465"/>
      <c r="EW474" s="467"/>
      <c r="EX474" s="467" t="s">
        <v>1401</v>
      </c>
      <c r="EY474" s="467">
        <v>0</v>
      </c>
      <c r="EZ474" s="467">
        <v>0</v>
      </c>
      <c r="FA474" s="467">
        <v>0</v>
      </c>
      <c r="FB474" s="469" t="s">
        <v>1402</v>
      </c>
      <c r="FC474" s="467">
        <v>100</v>
      </c>
      <c r="FD474" s="469" t="s">
        <v>2408</v>
      </c>
      <c r="FE474" s="467">
        <v>0</v>
      </c>
      <c r="FF474" s="469" t="s">
        <v>1404</v>
      </c>
      <c r="FG474" s="467">
        <v>0</v>
      </c>
      <c r="FH474" s="469" t="s">
        <v>1405</v>
      </c>
      <c r="FI474" s="467">
        <v>0</v>
      </c>
      <c r="FJ474" s="469" t="s">
        <v>1405</v>
      </c>
      <c r="FK474" s="467">
        <v>0</v>
      </c>
      <c r="FL474" s="472">
        <v>1</v>
      </c>
      <c r="FM474" s="473">
        <v>0</v>
      </c>
      <c r="FN474" s="473">
        <v>0</v>
      </c>
      <c r="FO474" s="473">
        <v>0</v>
      </c>
      <c r="FP474" s="473">
        <v>0</v>
      </c>
      <c r="FQ474" s="473">
        <v>0</v>
      </c>
      <c r="FR474" s="473">
        <v>0</v>
      </c>
      <c r="FS474" s="473">
        <v>0</v>
      </c>
      <c r="FT474" s="473">
        <v>0</v>
      </c>
      <c r="FU474" s="473">
        <v>0</v>
      </c>
      <c r="FV474" s="473">
        <v>90796</v>
      </c>
      <c r="FW474" s="473">
        <v>0</v>
      </c>
      <c r="FX474" s="473">
        <v>0</v>
      </c>
      <c r="FY474" s="473">
        <v>0</v>
      </c>
      <c r="FZ474" s="473">
        <v>0</v>
      </c>
      <c r="GA474" s="473">
        <v>0</v>
      </c>
      <c r="GB474" s="473">
        <v>0</v>
      </c>
      <c r="GC474" s="473">
        <v>0</v>
      </c>
      <c r="GD474" s="473">
        <v>0</v>
      </c>
      <c r="GE474" s="473">
        <v>0</v>
      </c>
      <c r="GF474" s="473">
        <v>108307</v>
      </c>
      <c r="GG474" s="473">
        <v>0</v>
      </c>
      <c r="GH474" s="473">
        <v>0</v>
      </c>
      <c r="GI474" s="473">
        <v>0</v>
      </c>
      <c r="GJ474" s="473">
        <v>0</v>
      </c>
      <c r="GK474" s="473">
        <v>0</v>
      </c>
      <c r="GL474" s="473">
        <v>0</v>
      </c>
      <c r="GM474" s="473">
        <v>0</v>
      </c>
      <c r="GN474" s="473">
        <v>0</v>
      </c>
      <c r="GO474" s="473">
        <v>0</v>
      </c>
      <c r="GP474" s="473">
        <v>0</v>
      </c>
      <c r="GQ474" s="473">
        <v>0</v>
      </c>
      <c r="GR474" s="473">
        <v>0</v>
      </c>
      <c r="GS474" s="473">
        <v>0</v>
      </c>
      <c r="GT474" s="473">
        <v>0</v>
      </c>
      <c r="GU474" s="473">
        <v>0</v>
      </c>
      <c r="GV474" s="473">
        <v>0</v>
      </c>
      <c r="GW474" s="473">
        <v>0</v>
      </c>
      <c r="GX474" s="473">
        <v>0</v>
      </c>
      <c r="GY474" s="473">
        <v>0</v>
      </c>
      <c r="GZ474" s="473">
        <v>0</v>
      </c>
      <c r="HA474" s="473">
        <v>0</v>
      </c>
      <c r="HB474" s="473">
        <v>0</v>
      </c>
      <c r="HC474" s="473">
        <v>0</v>
      </c>
      <c r="HD474" s="473">
        <v>0</v>
      </c>
      <c r="HE474" s="473">
        <v>0</v>
      </c>
      <c r="HF474" s="473">
        <v>0</v>
      </c>
      <c r="HG474" s="473">
        <v>0</v>
      </c>
      <c r="HH474" s="473">
        <v>0</v>
      </c>
      <c r="HI474" s="473">
        <v>0</v>
      </c>
      <c r="HJ474" s="473">
        <v>0</v>
      </c>
      <c r="HK474" s="473">
        <v>0</v>
      </c>
      <c r="HL474" s="473">
        <v>0</v>
      </c>
      <c r="HM474" s="473">
        <v>0</v>
      </c>
      <c r="HN474" s="473">
        <v>0</v>
      </c>
      <c r="HO474" s="473">
        <v>0</v>
      </c>
      <c r="HP474" s="473">
        <v>0</v>
      </c>
      <c r="HQ474" s="473">
        <v>0</v>
      </c>
      <c r="HR474" s="473">
        <v>0</v>
      </c>
      <c r="HS474" s="473">
        <v>0</v>
      </c>
      <c r="HT474" s="473">
        <v>0</v>
      </c>
      <c r="HU474" s="473">
        <v>0</v>
      </c>
      <c r="HV474" s="473">
        <v>0</v>
      </c>
      <c r="HW474" s="473">
        <v>0</v>
      </c>
      <c r="HX474" s="473">
        <v>0</v>
      </c>
      <c r="HY474" s="473">
        <v>0</v>
      </c>
      <c r="HZ474" s="473">
        <v>0</v>
      </c>
      <c r="IA474" s="473">
        <v>0</v>
      </c>
      <c r="IB474" s="473">
        <v>0</v>
      </c>
      <c r="IC474" s="473">
        <v>0</v>
      </c>
      <c r="ID474" s="473">
        <v>0</v>
      </c>
      <c r="IE474" s="473">
        <v>0</v>
      </c>
      <c r="IF474" s="473">
        <v>0</v>
      </c>
      <c r="IG474" s="473">
        <v>0</v>
      </c>
      <c r="IH474" s="473">
        <v>0</v>
      </c>
      <c r="II474" s="473">
        <v>0</v>
      </c>
      <c r="IJ474" s="473">
        <v>0</v>
      </c>
      <c r="IK474" s="473">
        <v>0</v>
      </c>
      <c r="IL474" s="473">
        <v>0</v>
      </c>
      <c r="IM474" s="473">
        <v>0</v>
      </c>
      <c r="IN474" s="473">
        <v>0</v>
      </c>
      <c r="IO474" s="473">
        <v>0</v>
      </c>
      <c r="IP474" s="473">
        <v>0</v>
      </c>
      <c r="IQ474" s="473">
        <v>0</v>
      </c>
      <c r="IR474" s="473">
        <v>0</v>
      </c>
      <c r="IS474" s="473">
        <v>0</v>
      </c>
      <c r="IT474" s="473">
        <v>0</v>
      </c>
      <c r="IU474" s="473">
        <v>0</v>
      </c>
      <c r="IV474" s="473">
        <v>0</v>
      </c>
      <c r="IW474" s="473">
        <v>0</v>
      </c>
      <c r="IX474" s="473">
        <v>0</v>
      </c>
      <c r="IY474" s="473">
        <v>0</v>
      </c>
      <c r="IZ474" s="473">
        <v>0</v>
      </c>
      <c r="JA474" s="473">
        <v>0</v>
      </c>
      <c r="JB474" s="473">
        <v>0</v>
      </c>
      <c r="JC474" s="473">
        <v>0</v>
      </c>
      <c r="JD474" s="473">
        <v>0</v>
      </c>
      <c r="JE474" s="473">
        <v>0</v>
      </c>
      <c r="JF474" s="473">
        <v>0</v>
      </c>
      <c r="JG474" s="473">
        <v>0</v>
      </c>
      <c r="JH474" s="473">
        <v>0</v>
      </c>
      <c r="JI474" s="467" t="s">
        <v>1406</v>
      </c>
      <c r="JJ474" s="467" t="s">
        <v>1406</v>
      </c>
      <c r="JK474" s="395"/>
      <c r="JL474" s="395"/>
      <c r="JM474" s="395"/>
      <c r="JN474" s="395"/>
      <c r="JO474" s="395"/>
      <c r="JP474" s="395"/>
      <c r="JQ474" s="395"/>
      <c r="JR474" s="395"/>
      <c r="JS474" s="395"/>
      <c r="JT474" s="395"/>
      <c r="JU474" s="395"/>
      <c r="JV474" s="395"/>
      <c r="JW474" s="395"/>
      <c r="JX474" s="395"/>
      <c r="JY474" s="395"/>
      <c r="JZ474" s="395"/>
      <c r="KA474" s="395"/>
      <c r="KB474" s="395"/>
      <c r="KC474" s="395"/>
      <c r="KD474" s="395"/>
      <c r="KE474" s="395"/>
      <c r="KF474" s="395"/>
      <c r="KG474" s="395"/>
      <c r="KH474" s="395"/>
      <c r="KI474" s="395"/>
      <c r="KJ474" s="395"/>
      <c r="KK474" s="395"/>
      <c r="KL474" s="395"/>
      <c r="KM474" s="395"/>
      <c r="KN474" s="395"/>
      <c r="KO474" s="395"/>
      <c r="KP474" s="395"/>
      <c r="KQ474" s="395"/>
      <c r="KR474" s="395"/>
      <c r="KS474" s="395"/>
      <c r="KT474" s="395"/>
      <c r="KU474" s="395"/>
      <c r="KV474" s="395"/>
      <c r="KW474" s="395"/>
      <c r="KX474" s="395"/>
      <c r="KY474" s="395"/>
      <c r="KZ474" s="395"/>
      <c r="LA474" s="395"/>
      <c r="LB474" s="395"/>
      <c r="LC474" s="395"/>
      <c r="LD474" s="395"/>
      <c r="LE474" s="395"/>
      <c r="LF474" s="395"/>
      <c r="LG474" s="395"/>
      <c r="LH474" s="395"/>
      <c r="LI474" s="395"/>
      <c r="LJ474" s="395"/>
      <c r="LK474" s="395"/>
      <c r="LL474" s="395"/>
      <c r="LM474" s="395"/>
      <c r="LN474" s="395"/>
      <c r="LO474" s="395"/>
      <c r="LP474" s="395"/>
      <c r="LQ474" s="395"/>
      <c r="LR474" s="395"/>
      <c r="LS474" s="395"/>
      <c r="LT474" s="395"/>
      <c r="LU474" s="395"/>
      <c r="LV474" s="395"/>
      <c r="LW474" s="395"/>
      <c r="LX474" s="395"/>
      <c r="LY474" s="395"/>
      <c r="LZ474" s="395"/>
      <c r="MA474" s="395"/>
      <c r="MB474" s="395"/>
      <c r="MC474" s="395"/>
      <c r="MD474" s="395"/>
      <c r="ME474" s="395"/>
      <c r="MF474" s="395"/>
      <c r="MG474" s="395"/>
      <c r="MH474" s="395"/>
      <c r="MI474" s="395"/>
      <c r="MJ474" s="395"/>
      <c r="MK474" s="395"/>
      <c r="ML474" s="395"/>
      <c r="MM474" s="395"/>
      <c r="MN474" s="395"/>
      <c r="MO474" s="395"/>
      <c r="MP474" s="395"/>
      <c r="MQ474" s="395"/>
      <c r="MR474" s="395"/>
      <c r="MS474" s="395"/>
      <c r="MT474" s="395"/>
      <c r="MU474" s="395"/>
      <c r="MV474" s="395"/>
      <c r="MW474" s="395"/>
      <c r="MX474" s="395"/>
      <c r="MY474" s="395"/>
      <c r="MZ474" s="395"/>
      <c r="NA474" s="395"/>
      <c r="NB474" s="395"/>
      <c r="NC474" s="395"/>
      <c r="ND474" s="395"/>
      <c r="NE474" s="395"/>
      <c r="NF474" s="395"/>
      <c r="NG474" s="489"/>
      <c r="NH474" s="475">
        <v>1.7270128297326739</v>
      </c>
      <c r="NI474" s="475">
        <v>3.3282991254608092</v>
      </c>
      <c r="NJ474" s="475">
        <v>1.4200639692546153</v>
      </c>
      <c r="NK474" s="475">
        <v>979.44992560934736</v>
      </c>
      <c r="NL474" s="475">
        <v>2.4642360792829345</v>
      </c>
      <c r="NM474" s="475">
        <v>6.413400000000001E-2</v>
      </c>
      <c r="NN474" s="475">
        <v>0.18438499999999999</v>
      </c>
      <c r="NO474" s="475">
        <v>1.8706E-2</v>
      </c>
      <c r="NP474" s="475">
        <v>1.000021873778075E-2</v>
      </c>
      <c r="NQ474" s="475">
        <v>0.15452085831636717</v>
      </c>
      <c r="NR474" s="475">
        <v>0.21799479166234512</v>
      </c>
      <c r="NS474" s="475">
        <v>0</v>
      </c>
      <c r="NT474" s="475">
        <v>1.3827680170799967</v>
      </c>
      <c r="NU474" s="475">
        <v>8.113531966950964E-3</v>
      </c>
      <c r="NV474" s="475">
        <v>0</v>
      </c>
      <c r="NW474" s="475">
        <v>0.11618645756431831</v>
      </c>
      <c r="NX474" s="475">
        <v>0</v>
      </c>
      <c r="NY474" s="475">
        <v>0</v>
      </c>
      <c r="NZ474" s="475">
        <v>0.31052118521739352</v>
      </c>
      <c r="OA474" s="475">
        <v>2.0340015934378321E-2</v>
      </c>
      <c r="OB474" s="475">
        <v>0.25</v>
      </c>
      <c r="OC474" s="475">
        <v>0.35303553648360048</v>
      </c>
      <c r="OD474" s="475">
        <v>7.3119140980876754E-14</v>
      </c>
      <c r="OE474" s="475">
        <v>6.3568264483776874E-13</v>
      </c>
      <c r="OF474" s="475">
        <v>0.1099999964237213</v>
      </c>
      <c r="OG474" s="475">
        <v>6.9459423422813416E-2</v>
      </c>
      <c r="OH474" s="475">
        <v>0.34149478862699822</v>
      </c>
      <c r="OI474" s="475">
        <v>0.11</v>
      </c>
      <c r="OJ474" s="475">
        <v>4.4274669999999995E-2</v>
      </c>
      <c r="OK474" s="475">
        <v>5.6244201750000007E-2</v>
      </c>
      <c r="OL474" s="475">
        <v>0.71000968214121984</v>
      </c>
      <c r="OM474" s="475" t="s">
        <v>1395</v>
      </c>
      <c r="ON474" s="475">
        <v>1</v>
      </c>
      <c r="OO474" s="475">
        <v>463</v>
      </c>
      <c r="OP474" s="490"/>
      <c r="OQ474" s="491" t="s">
        <v>1395</v>
      </c>
      <c r="OR474" s="478" t="s">
        <v>1395</v>
      </c>
      <c r="OS474" s="479">
        <v>471673</v>
      </c>
      <c r="OT474" s="479">
        <v>2039</v>
      </c>
      <c r="OU474" s="479" t="s">
        <v>1395</v>
      </c>
      <c r="OV474" s="479" t="s">
        <v>1395</v>
      </c>
      <c r="OW474" s="479">
        <v>0</v>
      </c>
      <c r="OX474" s="479">
        <v>1</v>
      </c>
      <c r="OY474" s="480">
        <v>1</v>
      </c>
      <c r="OZ474" s="480">
        <v>0.69868433821093778</v>
      </c>
      <c r="PA474" s="481"/>
      <c r="PB474" s="482">
        <v>1.7270128297326739</v>
      </c>
      <c r="PC474" s="483"/>
      <c r="PD474" s="478">
        <v>44.587099267894061</v>
      </c>
      <c r="PE474" s="479">
        <v>1.0606509566192923E-10</v>
      </c>
      <c r="PF474" s="479">
        <v>58.904782525169907</v>
      </c>
      <c r="PG474" s="480">
        <v>1.7270128297326739</v>
      </c>
      <c r="PH474" s="483"/>
      <c r="PI474" s="478">
        <v>1.7270128297326739</v>
      </c>
      <c r="PJ474" s="479">
        <v>226275</v>
      </c>
      <c r="PK474" s="479">
        <v>235</v>
      </c>
      <c r="PL474" s="479">
        <v>-4.5317079067170862E-2</v>
      </c>
      <c r="PM474" s="484">
        <v>36</v>
      </c>
      <c r="PN474" s="479">
        <v>504</v>
      </c>
      <c r="PO474" s="485">
        <v>2036</v>
      </c>
      <c r="PP474" s="479">
        <v>33</v>
      </c>
      <c r="PQ474" s="479">
        <v>1</v>
      </c>
      <c r="PR474" s="486" t="s">
        <v>2495</v>
      </c>
      <c r="PS474" s="486" t="s">
        <v>1657</v>
      </c>
      <c r="PT474" s="479">
        <v>1</v>
      </c>
      <c r="PU474" s="487" t="s">
        <v>2494</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row>
    <row r="475" spans="1:457" x14ac:dyDescent="0.35">
      <c r="A475" s="459" t="s">
        <v>2496</v>
      </c>
      <c r="B475" s="460">
        <v>1.681695750665503</v>
      </c>
      <c r="C475" s="488">
        <f>NPV(About!A$94,'H2 Data'!AE$2:BH$2)/30*AB475+B475</f>
        <v>1.681695750665503</v>
      </c>
      <c r="D475" s="462" t="s">
        <v>1592</v>
      </c>
      <c r="E475" s="463" t="s">
        <v>2496</v>
      </c>
      <c r="F475" s="463" t="s">
        <v>1391</v>
      </c>
      <c r="G475" s="463" t="s">
        <v>1392</v>
      </c>
      <c r="H475" s="463" t="s">
        <v>2406</v>
      </c>
      <c r="I475" s="463" t="s">
        <v>2465</v>
      </c>
      <c r="J475" s="464">
        <v>2040</v>
      </c>
      <c r="K475" s="465">
        <v>250</v>
      </c>
      <c r="L475" s="466">
        <v>0.22</v>
      </c>
      <c r="M475" s="466">
        <v>2.3300000000000001E-2</v>
      </c>
      <c r="N475" s="466">
        <v>0.25</v>
      </c>
      <c r="O475" s="471">
        <v>0.11</v>
      </c>
      <c r="P475" s="465">
        <v>1</v>
      </c>
      <c r="Q475" s="465">
        <v>2</v>
      </c>
      <c r="R475" s="465">
        <v>30</v>
      </c>
      <c r="S475" s="467" t="s">
        <v>1395</v>
      </c>
      <c r="T475" s="468">
        <v>17901.999999999996</v>
      </c>
      <c r="U475" s="468">
        <v>176466.99999999997</v>
      </c>
      <c r="V475" s="468">
        <v>61379.999999999993</v>
      </c>
      <c r="W475" s="468">
        <v>5115</v>
      </c>
      <c r="X475" s="465">
        <v>0</v>
      </c>
      <c r="Y475" s="469" t="s">
        <v>2466</v>
      </c>
      <c r="Z475" s="470">
        <v>21.51</v>
      </c>
      <c r="AA475" s="469" t="s">
        <v>1397</v>
      </c>
      <c r="AB475" s="465">
        <v>0</v>
      </c>
      <c r="AC475" s="466">
        <v>0</v>
      </c>
      <c r="AD475" s="466">
        <v>0.7</v>
      </c>
      <c r="AE475" s="466">
        <v>0.7</v>
      </c>
      <c r="AF475" s="467" t="s">
        <v>1398</v>
      </c>
      <c r="AG475" s="465">
        <v>442.07330000000002</v>
      </c>
      <c r="AH475" s="465">
        <v>442.07330000000002</v>
      </c>
      <c r="AI475" s="465">
        <v>442.07330000000002</v>
      </c>
      <c r="AJ475" s="465">
        <v>30</v>
      </c>
      <c r="AK475" s="469" t="s">
        <v>1399</v>
      </c>
      <c r="AL475" s="466">
        <v>0.91</v>
      </c>
      <c r="AM475" s="466">
        <v>0.01</v>
      </c>
      <c r="AN475" s="469" t="s">
        <v>1400</v>
      </c>
      <c r="AO475" s="466"/>
      <c r="AP475" s="466"/>
      <c r="AQ475" s="466"/>
      <c r="AR475" s="466"/>
      <c r="AS475" s="466"/>
      <c r="AT475" s="466"/>
      <c r="AU475" s="466"/>
      <c r="AV475" s="466"/>
      <c r="AW475" s="466"/>
      <c r="AX475" s="466"/>
      <c r="AY475" s="466"/>
      <c r="AZ475" s="466"/>
      <c r="BA475" s="466"/>
      <c r="BB475" s="466"/>
      <c r="BC475" s="466"/>
      <c r="BD475" s="466"/>
      <c r="BE475" s="466"/>
      <c r="BF475" s="466"/>
      <c r="BG475" s="466"/>
      <c r="BH475" s="466"/>
      <c r="BI475" s="466"/>
      <c r="BJ475" s="466"/>
      <c r="BK475" s="466"/>
      <c r="BL475" s="466"/>
      <c r="BM475" s="466"/>
      <c r="BN475" s="466"/>
      <c r="BO475" s="466"/>
      <c r="BP475" s="466"/>
      <c r="BQ475" s="466"/>
      <c r="BR475" s="466"/>
      <c r="BS475" s="466"/>
      <c r="BT475" s="466"/>
      <c r="BU475" s="466"/>
      <c r="BV475" s="466"/>
      <c r="BW475" s="466"/>
      <c r="BX475" s="466"/>
      <c r="BY475" s="466"/>
      <c r="BZ475" s="466"/>
      <c r="CA475" s="466"/>
      <c r="CB475" s="466"/>
      <c r="CC475" s="466"/>
      <c r="CD475" s="466"/>
      <c r="CE475" s="466"/>
      <c r="CF475" s="466"/>
      <c r="CG475" s="466"/>
      <c r="CH475" s="466"/>
      <c r="CI475" s="466"/>
      <c r="CJ475" s="466"/>
      <c r="CK475" s="466"/>
      <c r="CL475" s="466"/>
      <c r="CM475" s="466"/>
      <c r="CN475" s="466"/>
      <c r="CO475" s="466"/>
      <c r="CP475" s="466"/>
      <c r="CQ475" s="466"/>
      <c r="CR475" s="466"/>
      <c r="CS475" s="466"/>
      <c r="CT475" s="466"/>
      <c r="CU475" s="466"/>
      <c r="CV475" s="466"/>
      <c r="CW475" s="466"/>
      <c r="CX475" s="466"/>
      <c r="CY475" s="466"/>
      <c r="CZ475" s="466"/>
      <c r="DA475" s="466"/>
      <c r="DB475" s="466"/>
      <c r="DC475" s="466"/>
      <c r="DD475" s="466"/>
      <c r="DE475" s="466"/>
      <c r="DF475" s="466"/>
      <c r="DG475" s="466"/>
      <c r="DH475" s="466"/>
      <c r="DI475" s="466"/>
      <c r="DJ475" s="466"/>
      <c r="DK475" s="466"/>
      <c r="DL475" s="466"/>
      <c r="DM475" s="466"/>
      <c r="DN475" s="466"/>
      <c r="DO475" s="466"/>
      <c r="DP475" s="466"/>
      <c r="DQ475" s="466"/>
      <c r="DR475" s="466"/>
      <c r="DS475" s="466"/>
      <c r="DT475" s="466"/>
      <c r="DU475" s="466"/>
      <c r="DV475" s="466"/>
      <c r="DW475" s="471"/>
      <c r="DX475" s="466"/>
      <c r="DY475" s="466"/>
      <c r="DZ475" s="466"/>
      <c r="EA475" s="466"/>
      <c r="EB475" s="466"/>
      <c r="EC475" s="466"/>
      <c r="ED475" s="466"/>
      <c r="EE475" s="466"/>
      <c r="EF475" s="466"/>
      <c r="EG475" s="466"/>
      <c r="EH475" s="466"/>
      <c r="EI475" s="466"/>
      <c r="EJ475" s="466"/>
      <c r="EK475" s="465"/>
      <c r="EL475" s="465"/>
      <c r="EM475" s="465"/>
      <c r="EN475" s="465"/>
      <c r="EO475" s="466"/>
      <c r="EP475" s="466"/>
      <c r="EQ475" s="466"/>
      <c r="ER475" s="465"/>
      <c r="ES475" s="465"/>
      <c r="ET475" s="465"/>
      <c r="EU475" s="465"/>
      <c r="EV475" s="465"/>
      <c r="EW475" s="467"/>
      <c r="EX475" s="467" t="s">
        <v>1401</v>
      </c>
      <c r="EY475" s="467">
        <v>0</v>
      </c>
      <c r="EZ475" s="467">
        <v>0</v>
      </c>
      <c r="FA475" s="467">
        <v>0</v>
      </c>
      <c r="FB475" s="469" t="s">
        <v>1402</v>
      </c>
      <c r="FC475" s="467">
        <v>100</v>
      </c>
      <c r="FD475" s="469" t="s">
        <v>2408</v>
      </c>
      <c r="FE475" s="467">
        <v>0</v>
      </c>
      <c r="FF475" s="469" t="s">
        <v>1404</v>
      </c>
      <c r="FG475" s="467">
        <v>0</v>
      </c>
      <c r="FH475" s="469" t="s">
        <v>1405</v>
      </c>
      <c r="FI475" s="467">
        <v>0</v>
      </c>
      <c r="FJ475" s="469" t="s">
        <v>1405</v>
      </c>
      <c r="FK475" s="467">
        <v>0</v>
      </c>
      <c r="FL475" s="472">
        <v>1</v>
      </c>
      <c r="FM475" s="473">
        <v>0</v>
      </c>
      <c r="FN475" s="473">
        <v>0</v>
      </c>
      <c r="FO475" s="473">
        <v>0</v>
      </c>
      <c r="FP475" s="473">
        <v>0</v>
      </c>
      <c r="FQ475" s="473">
        <v>0</v>
      </c>
      <c r="FR475" s="473">
        <v>0</v>
      </c>
      <c r="FS475" s="473">
        <v>0</v>
      </c>
      <c r="FT475" s="473">
        <v>0</v>
      </c>
      <c r="FU475" s="473">
        <v>0</v>
      </c>
      <c r="FV475" s="473">
        <v>90386.999999999985</v>
      </c>
      <c r="FW475" s="473">
        <v>0</v>
      </c>
      <c r="FX475" s="473">
        <v>0</v>
      </c>
      <c r="FY475" s="473">
        <v>0</v>
      </c>
      <c r="FZ475" s="473">
        <v>0</v>
      </c>
      <c r="GA475" s="473">
        <v>0</v>
      </c>
      <c r="GB475" s="473">
        <v>0</v>
      </c>
      <c r="GC475" s="473">
        <v>0</v>
      </c>
      <c r="GD475" s="473">
        <v>0</v>
      </c>
      <c r="GE475" s="473">
        <v>0</v>
      </c>
      <c r="GF475" s="473">
        <v>110505.99999999999</v>
      </c>
      <c r="GG475" s="473">
        <v>0</v>
      </c>
      <c r="GH475" s="473">
        <v>0</v>
      </c>
      <c r="GI475" s="473">
        <v>0</v>
      </c>
      <c r="GJ475" s="473">
        <v>0</v>
      </c>
      <c r="GK475" s="473">
        <v>0</v>
      </c>
      <c r="GL475" s="473">
        <v>0</v>
      </c>
      <c r="GM475" s="473">
        <v>0</v>
      </c>
      <c r="GN475" s="473">
        <v>0</v>
      </c>
      <c r="GO475" s="473">
        <v>0</v>
      </c>
      <c r="GP475" s="473">
        <v>0</v>
      </c>
      <c r="GQ475" s="473">
        <v>0</v>
      </c>
      <c r="GR475" s="473">
        <v>0</v>
      </c>
      <c r="GS475" s="473">
        <v>0</v>
      </c>
      <c r="GT475" s="473">
        <v>0</v>
      </c>
      <c r="GU475" s="473">
        <v>0</v>
      </c>
      <c r="GV475" s="473">
        <v>0</v>
      </c>
      <c r="GW475" s="473">
        <v>0</v>
      </c>
      <c r="GX475" s="473">
        <v>0</v>
      </c>
      <c r="GY475" s="473">
        <v>0</v>
      </c>
      <c r="GZ475" s="473">
        <v>0</v>
      </c>
      <c r="HA475" s="473">
        <v>0</v>
      </c>
      <c r="HB475" s="473">
        <v>0</v>
      </c>
      <c r="HC475" s="473">
        <v>0</v>
      </c>
      <c r="HD475" s="473">
        <v>0</v>
      </c>
      <c r="HE475" s="473">
        <v>0</v>
      </c>
      <c r="HF475" s="473">
        <v>0</v>
      </c>
      <c r="HG475" s="473">
        <v>0</v>
      </c>
      <c r="HH475" s="473">
        <v>0</v>
      </c>
      <c r="HI475" s="473">
        <v>0</v>
      </c>
      <c r="HJ475" s="473">
        <v>0</v>
      </c>
      <c r="HK475" s="473">
        <v>0</v>
      </c>
      <c r="HL475" s="473">
        <v>0</v>
      </c>
      <c r="HM475" s="473">
        <v>0</v>
      </c>
      <c r="HN475" s="473">
        <v>0</v>
      </c>
      <c r="HO475" s="473">
        <v>0</v>
      </c>
      <c r="HP475" s="473">
        <v>0</v>
      </c>
      <c r="HQ475" s="473">
        <v>0</v>
      </c>
      <c r="HR475" s="473">
        <v>0</v>
      </c>
      <c r="HS475" s="473">
        <v>0</v>
      </c>
      <c r="HT475" s="473">
        <v>0</v>
      </c>
      <c r="HU475" s="473">
        <v>0</v>
      </c>
      <c r="HV475" s="473">
        <v>0</v>
      </c>
      <c r="HW475" s="473">
        <v>0</v>
      </c>
      <c r="HX475" s="473">
        <v>0</v>
      </c>
      <c r="HY475" s="473">
        <v>0</v>
      </c>
      <c r="HZ475" s="473">
        <v>0</v>
      </c>
      <c r="IA475" s="473">
        <v>0</v>
      </c>
      <c r="IB475" s="473">
        <v>0</v>
      </c>
      <c r="IC475" s="473">
        <v>0</v>
      </c>
      <c r="ID475" s="473">
        <v>0</v>
      </c>
      <c r="IE475" s="473">
        <v>0</v>
      </c>
      <c r="IF475" s="473">
        <v>0</v>
      </c>
      <c r="IG475" s="473">
        <v>0</v>
      </c>
      <c r="IH475" s="473">
        <v>0</v>
      </c>
      <c r="II475" s="473">
        <v>0</v>
      </c>
      <c r="IJ475" s="473">
        <v>0</v>
      </c>
      <c r="IK475" s="473">
        <v>0</v>
      </c>
      <c r="IL475" s="473">
        <v>0</v>
      </c>
      <c r="IM475" s="473">
        <v>0</v>
      </c>
      <c r="IN475" s="473">
        <v>0</v>
      </c>
      <c r="IO475" s="473">
        <v>0</v>
      </c>
      <c r="IP475" s="473">
        <v>0</v>
      </c>
      <c r="IQ475" s="473">
        <v>0</v>
      </c>
      <c r="IR475" s="473">
        <v>0</v>
      </c>
      <c r="IS475" s="473">
        <v>0</v>
      </c>
      <c r="IT475" s="473">
        <v>0</v>
      </c>
      <c r="IU475" s="473">
        <v>0</v>
      </c>
      <c r="IV475" s="473">
        <v>0</v>
      </c>
      <c r="IW475" s="473">
        <v>0</v>
      </c>
      <c r="IX475" s="473">
        <v>0</v>
      </c>
      <c r="IY475" s="473">
        <v>0</v>
      </c>
      <c r="IZ475" s="473">
        <v>0</v>
      </c>
      <c r="JA475" s="473">
        <v>0</v>
      </c>
      <c r="JB475" s="473">
        <v>0</v>
      </c>
      <c r="JC475" s="473">
        <v>0</v>
      </c>
      <c r="JD475" s="473">
        <v>0</v>
      </c>
      <c r="JE475" s="473">
        <v>0</v>
      </c>
      <c r="JF475" s="473">
        <v>0</v>
      </c>
      <c r="JG475" s="473">
        <v>0</v>
      </c>
      <c r="JH475" s="473">
        <v>0</v>
      </c>
      <c r="JI475" s="467" t="s">
        <v>1406</v>
      </c>
      <c r="JJ475" s="467" t="s">
        <v>1406</v>
      </c>
      <c r="JK475" s="395"/>
      <c r="JL475" s="395"/>
      <c r="JM475" s="395"/>
      <c r="JN475" s="395"/>
      <c r="JO475" s="395"/>
      <c r="JP475" s="395"/>
      <c r="JQ475" s="395"/>
      <c r="JR475" s="395"/>
      <c r="JS475" s="395"/>
      <c r="JT475" s="395"/>
      <c r="JU475" s="395"/>
      <c r="JV475" s="395"/>
      <c r="JW475" s="395"/>
      <c r="JX475" s="395"/>
      <c r="JY475" s="395"/>
      <c r="JZ475" s="395"/>
      <c r="KA475" s="395"/>
      <c r="KB475" s="395"/>
      <c r="KC475" s="395"/>
      <c r="KD475" s="395"/>
      <c r="KE475" s="395"/>
      <c r="KF475" s="395"/>
      <c r="KG475" s="395"/>
      <c r="KH475" s="395"/>
      <c r="KI475" s="395"/>
      <c r="KJ475" s="395"/>
      <c r="KK475" s="395"/>
      <c r="KL475" s="395"/>
      <c r="KM475" s="395"/>
      <c r="KN475" s="395"/>
      <c r="KO475" s="395"/>
      <c r="KP475" s="395"/>
      <c r="KQ475" s="395"/>
      <c r="KR475" s="395"/>
      <c r="KS475" s="395"/>
      <c r="KT475" s="395"/>
      <c r="KU475" s="395"/>
      <c r="KV475" s="395"/>
      <c r="KW475" s="395"/>
      <c r="KX475" s="395"/>
      <c r="KY475" s="395"/>
      <c r="KZ475" s="395"/>
      <c r="LA475" s="395"/>
      <c r="LB475" s="395"/>
      <c r="LC475" s="395"/>
      <c r="LD475" s="395"/>
      <c r="LE475" s="395"/>
      <c r="LF475" s="395"/>
      <c r="LG475" s="395"/>
      <c r="LH475" s="395"/>
      <c r="LI475" s="395"/>
      <c r="LJ475" s="395"/>
      <c r="LK475" s="395"/>
      <c r="LL475" s="395"/>
      <c r="LM475" s="395"/>
      <c r="LN475" s="395"/>
      <c r="LO475" s="395"/>
      <c r="LP475" s="395"/>
      <c r="LQ475" s="395"/>
      <c r="LR475" s="395"/>
      <c r="LS475" s="395"/>
      <c r="LT475" s="395"/>
      <c r="LU475" s="395"/>
      <c r="LV475" s="395"/>
      <c r="LW475" s="395"/>
      <c r="LX475" s="395"/>
      <c r="LY475" s="395"/>
      <c r="LZ475" s="395"/>
      <c r="MA475" s="395"/>
      <c r="MB475" s="395"/>
      <c r="MC475" s="395"/>
      <c r="MD475" s="395"/>
      <c r="ME475" s="395"/>
      <c r="MF475" s="395"/>
      <c r="MG475" s="395"/>
      <c r="MH475" s="395"/>
      <c r="MI475" s="395"/>
      <c r="MJ475" s="395"/>
      <c r="MK475" s="395"/>
      <c r="ML475" s="395"/>
      <c r="MM475" s="395"/>
      <c r="MN475" s="395"/>
      <c r="MO475" s="395"/>
      <c r="MP475" s="395"/>
      <c r="MQ475" s="395"/>
      <c r="MR475" s="395"/>
      <c r="MS475" s="395"/>
      <c r="MT475" s="395"/>
      <c r="MU475" s="395"/>
      <c r="MV475" s="395"/>
      <c r="MW475" s="395"/>
      <c r="MX475" s="395"/>
      <c r="MY475" s="395"/>
      <c r="MZ475" s="395"/>
      <c r="NA475" s="395"/>
      <c r="NB475" s="395"/>
      <c r="NC475" s="395"/>
      <c r="ND475" s="395"/>
      <c r="NE475" s="395"/>
      <c r="NF475" s="395"/>
      <c r="NG475" s="489"/>
      <c r="NH475" s="475">
        <v>1.681695750665503</v>
      </c>
      <c r="NI475" s="475">
        <v>3.2409640506825572</v>
      </c>
      <c r="NJ475" s="475">
        <v>1.4086708335593701</v>
      </c>
      <c r="NK475" s="475">
        <v>982.6549699108391</v>
      </c>
      <c r="NL475" s="475">
        <v>2.4137739570371268</v>
      </c>
      <c r="NM475" s="475">
        <v>6.137999999999999E-2</v>
      </c>
      <c r="NN475" s="475">
        <v>0.17646699999999996</v>
      </c>
      <c r="NO475" s="475">
        <v>1.7901999999999998E-2</v>
      </c>
      <c r="NP475" s="475">
        <v>9.5560870456883659E-3</v>
      </c>
      <c r="NQ475" s="475">
        <v>0.14762480942521122</v>
      </c>
      <c r="NR475" s="475">
        <v>0.20861430348595303</v>
      </c>
      <c r="NS475" s="475">
        <v>0</v>
      </c>
      <c r="NT475" s="475">
        <v>1.3759318666725719</v>
      </c>
      <c r="NU475" s="475">
        <v>8.3055288929874665E-3</v>
      </c>
      <c r="NV475" s="475">
        <v>0</v>
      </c>
      <c r="NW475" s="475">
        <v>0.11183569964010076</v>
      </c>
      <c r="NX475" s="475">
        <v>0</v>
      </c>
      <c r="NY475" s="475">
        <v>0</v>
      </c>
      <c r="NZ475" s="475">
        <v>0.29913197482892562</v>
      </c>
      <c r="OA475" s="475">
        <v>2.0339990069880222E-2</v>
      </c>
      <c r="OB475" s="475">
        <v>0.25</v>
      </c>
      <c r="OC475" s="475">
        <v>0.33859590312756399</v>
      </c>
      <c r="OD475" s="475">
        <v>3.5809867252939117E-14</v>
      </c>
      <c r="OE475" s="475">
        <v>3.113235579804098E-13</v>
      </c>
      <c r="OF475" s="475">
        <v>0.1099999964237213</v>
      </c>
      <c r="OG475" s="475">
        <v>6.9552889466285711E-2</v>
      </c>
      <c r="OH475" s="475">
        <v>0.34184163557384661</v>
      </c>
      <c r="OI475" s="475">
        <v>0.11</v>
      </c>
      <c r="OJ475" s="475">
        <v>4.4207330000000003E-2</v>
      </c>
      <c r="OK475" s="475">
        <v>5.6208848250000013E-2</v>
      </c>
      <c r="OL475" s="475">
        <v>0.69581846186564189</v>
      </c>
      <c r="OM475" s="475" t="s">
        <v>1395</v>
      </c>
      <c r="ON475" s="475">
        <v>1</v>
      </c>
      <c r="OO475" s="475">
        <v>464</v>
      </c>
      <c r="OP475" s="490"/>
      <c r="OQ475" s="491" t="s">
        <v>1395</v>
      </c>
      <c r="OR475" s="478" t="s">
        <v>1395</v>
      </c>
      <c r="OS475" s="479">
        <v>461756.99999999994</v>
      </c>
      <c r="OT475" s="479">
        <v>2040</v>
      </c>
      <c r="OU475" s="479" t="s">
        <v>1395</v>
      </c>
      <c r="OV475" s="479" t="s">
        <v>1395</v>
      </c>
      <c r="OW475" s="479">
        <v>0</v>
      </c>
      <c r="OX475" s="479">
        <v>1</v>
      </c>
      <c r="OY475" s="480">
        <v>1</v>
      </c>
      <c r="OZ475" s="480">
        <v>0.68475645126279561</v>
      </c>
      <c r="PA475" s="481"/>
      <c r="PB475" s="482">
        <v>1.681695750665503</v>
      </c>
      <c r="PC475" s="483"/>
      <c r="PD475" s="478">
        <v>44.488718950919008</v>
      </c>
      <c r="PE475" s="479">
        <v>5.4156169814116932E-11</v>
      </c>
      <c r="PF475" s="479">
        <v>58.900320127057363</v>
      </c>
      <c r="PG475" s="480">
        <v>1.681695750665503</v>
      </c>
      <c r="PH475" s="483"/>
      <c r="PI475" s="478">
        <v>1.681695750665503</v>
      </c>
      <c r="PJ475" s="479">
        <v>226525</v>
      </c>
      <c r="PK475" s="479">
        <v>250</v>
      </c>
      <c r="PL475" s="479">
        <v>-3.5594634846744633E-2</v>
      </c>
      <c r="PM475" s="484">
        <v>36</v>
      </c>
      <c r="PN475" s="479">
        <v>468</v>
      </c>
      <c r="PO475" s="485">
        <v>2037</v>
      </c>
      <c r="PP475" s="479">
        <v>33</v>
      </c>
      <c r="PQ475" s="479">
        <v>1</v>
      </c>
      <c r="PR475" s="486" t="s">
        <v>2497</v>
      </c>
      <c r="PS475" s="486" t="s">
        <v>1657</v>
      </c>
      <c r="PT475" s="479">
        <v>1</v>
      </c>
      <c r="PU475" s="487" t="s">
        <v>2496</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row>
    <row r="476" spans="1:457" x14ac:dyDescent="0.35">
      <c r="A476" s="459" t="s">
        <v>2498</v>
      </c>
      <c r="B476" s="460">
        <v>1.6461011158187584</v>
      </c>
      <c r="C476" s="488">
        <f>NPV(About!A$94,'H2 Data'!AE$2:BH$2)/30*AB476+B476</f>
        <v>1.6461011158187584</v>
      </c>
      <c r="D476" s="462" t="s">
        <v>1592</v>
      </c>
      <c r="E476" s="463" t="s">
        <v>2498</v>
      </c>
      <c r="F476" s="463" t="s">
        <v>1391</v>
      </c>
      <c r="G476" s="463" t="s">
        <v>1392</v>
      </c>
      <c r="H476" s="463" t="s">
        <v>2406</v>
      </c>
      <c r="I476" s="463" t="s">
        <v>2465</v>
      </c>
      <c r="J476" s="464">
        <v>2041</v>
      </c>
      <c r="K476" s="465">
        <v>265</v>
      </c>
      <c r="L476" s="466">
        <v>0.22</v>
      </c>
      <c r="M476" s="466">
        <v>2.3300000000000001E-2</v>
      </c>
      <c r="N476" s="466">
        <v>0.25</v>
      </c>
      <c r="O476" s="471">
        <v>0.11</v>
      </c>
      <c r="P476" s="465">
        <v>1</v>
      </c>
      <c r="Q476" s="465">
        <v>2</v>
      </c>
      <c r="R476" s="465">
        <v>30</v>
      </c>
      <c r="S476" s="467" t="s">
        <v>1395</v>
      </c>
      <c r="T476" s="468">
        <v>17336</v>
      </c>
      <c r="U476" s="468">
        <v>170884</v>
      </c>
      <c r="V476" s="468">
        <v>59438.000000000007</v>
      </c>
      <c r="W476" s="468">
        <v>4953</v>
      </c>
      <c r="X476" s="465">
        <v>0</v>
      </c>
      <c r="Y476" s="469" t="s">
        <v>2466</v>
      </c>
      <c r="Z476" s="470">
        <v>21.57</v>
      </c>
      <c r="AA476" s="469" t="s">
        <v>1397</v>
      </c>
      <c r="AB476" s="465">
        <v>0</v>
      </c>
      <c r="AC476" s="466">
        <v>0</v>
      </c>
      <c r="AD476" s="466">
        <v>0.7</v>
      </c>
      <c r="AE476" s="466">
        <v>0.7</v>
      </c>
      <c r="AF476" s="467" t="s">
        <v>1398</v>
      </c>
      <c r="AG476" s="465">
        <v>441.44</v>
      </c>
      <c r="AH476" s="465">
        <v>441.44</v>
      </c>
      <c r="AI476" s="465">
        <v>441.44</v>
      </c>
      <c r="AJ476" s="465">
        <v>30</v>
      </c>
      <c r="AK476" s="469" t="s">
        <v>1399</v>
      </c>
      <c r="AL476" s="466">
        <v>0.91</v>
      </c>
      <c r="AM476" s="466">
        <v>0.01</v>
      </c>
      <c r="AN476" s="469" t="s">
        <v>1400</v>
      </c>
      <c r="AO476" s="466"/>
      <c r="AP476" s="466"/>
      <c r="AQ476" s="466"/>
      <c r="AR476" s="466"/>
      <c r="AS476" s="466"/>
      <c r="AT476" s="466"/>
      <c r="AU476" s="466"/>
      <c r="AV476" s="466"/>
      <c r="AW476" s="466"/>
      <c r="AX476" s="466"/>
      <c r="AY476" s="466"/>
      <c r="AZ476" s="466"/>
      <c r="BA476" s="466"/>
      <c r="BB476" s="466"/>
      <c r="BC476" s="466"/>
      <c r="BD476" s="466"/>
      <c r="BE476" s="466"/>
      <c r="BF476" s="466"/>
      <c r="BG476" s="466"/>
      <c r="BH476" s="466"/>
      <c r="BI476" s="466"/>
      <c r="BJ476" s="466"/>
      <c r="BK476" s="466"/>
      <c r="BL476" s="466"/>
      <c r="BM476" s="466"/>
      <c r="BN476" s="466"/>
      <c r="BO476" s="466"/>
      <c r="BP476" s="466"/>
      <c r="BQ476" s="466"/>
      <c r="BR476" s="466"/>
      <c r="BS476" s="466"/>
      <c r="BT476" s="466"/>
      <c r="BU476" s="466"/>
      <c r="BV476" s="466"/>
      <c r="BW476" s="466"/>
      <c r="BX476" s="466"/>
      <c r="BY476" s="466"/>
      <c r="BZ476" s="466"/>
      <c r="CA476" s="466"/>
      <c r="CB476" s="466"/>
      <c r="CC476" s="466"/>
      <c r="CD476" s="466"/>
      <c r="CE476" s="466"/>
      <c r="CF476" s="466"/>
      <c r="CG476" s="466"/>
      <c r="CH476" s="466"/>
      <c r="CI476" s="466"/>
      <c r="CJ476" s="466"/>
      <c r="CK476" s="466"/>
      <c r="CL476" s="466"/>
      <c r="CM476" s="466"/>
      <c r="CN476" s="466"/>
      <c r="CO476" s="466"/>
      <c r="CP476" s="466"/>
      <c r="CQ476" s="466"/>
      <c r="CR476" s="466"/>
      <c r="CS476" s="466"/>
      <c r="CT476" s="466"/>
      <c r="CU476" s="466"/>
      <c r="CV476" s="466"/>
      <c r="CW476" s="466"/>
      <c r="CX476" s="466"/>
      <c r="CY476" s="466"/>
      <c r="CZ476" s="466"/>
      <c r="DA476" s="466"/>
      <c r="DB476" s="466"/>
      <c r="DC476" s="466"/>
      <c r="DD476" s="466"/>
      <c r="DE476" s="466"/>
      <c r="DF476" s="466"/>
      <c r="DG476" s="466"/>
      <c r="DH476" s="466"/>
      <c r="DI476" s="466"/>
      <c r="DJ476" s="466"/>
      <c r="DK476" s="466"/>
      <c r="DL476" s="466"/>
      <c r="DM476" s="466"/>
      <c r="DN476" s="466"/>
      <c r="DO476" s="466"/>
      <c r="DP476" s="466"/>
      <c r="DQ476" s="466"/>
      <c r="DR476" s="466"/>
      <c r="DS476" s="466"/>
      <c r="DT476" s="466"/>
      <c r="DU476" s="466"/>
      <c r="DV476" s="466"/>
      <c r="DW476" s="471"/>
      <c r="DX476" s="466"/>
      <c r="DY476" s="466"/>
      <c r="DZ476" s="466"/>
      <c r="EA476" s="466"/>
      <c r="EB476" s="466"/>
      <c r="EC476" s="466"/>
      <c r="ED476" s="466"/>
      <c r="EE476" s="466"/>
      <c r="EF476" s="466"/>
      <c r="EG476" s="466"/>
      <c r="EH476" s="466"/>
      <c r="EI476" s="466"/>
      <c r="EJ476" s="466"/>
      <c r="EK476" s="465"/>
      <c r="EL476" s="465"/>
      <c r="EM476" s="465"/>
      <c r="EN476" s="465"/>
      <c r="EO476" s="466"/>
      <c r="EP476" s="466"/>
      <c r="EQ476" s="466"/>
      <c r="ER476" s="465"/>
      <c r="ES476" s="465"/>
      <c r="ET476" s="465"/>
      <c r="EU476" s="465"/>
      <c r="EV476" s="465"/>
      <c r="EW476" s="467"/>
      <c r="EX476" s="467" t="s">
        <v>1401</v>
      </c>
      <c r="EY476" s="467">
        <v>0</v>
      </c>
      <c r="EZ476" s="467">
        <v>0</v>
      </c>
      <c r="FA476" s="467">
        <v>0</v>
      </c>
      <c r="FB476" s="469" t="s">
        <v>1402</v>
      </c>
      <c r="FC476" s="467">
        <v>100</v>
      </c>
      <c r="FD476" s="469" t="s">
        <v>2408</v>
      </c>
      <c r="FE476" s="467">
        <v>0</v>
      </c>
      <c r="FF476" s="469" t="s">
        <v>1404</v>
      </c>
      <c r="FG476" s="467">
        <v>0</v>
      </c>
      <c r="FH476" s="469" t="s">
        <v>1405</v>
      </c>
      <c r="FI476" s="467">
        <v>0</v>
      </c>
      <c r="FJ476" s="469" t="s">
        <v>1405</v>
      </c>
      <c r="FK476" s="467">
        <v>0</v>
      </c>
      <c r="FL476" s="472">
        <v>1</v>
      </c>
      <c r="FM476" s="473">
        <v>0</v>
      </c>
      <c r="FN476" s="473">
        <v>0</v>
      </c>
      <c r="FO476" s="473">
        <v>0</v>
      </c>
      <c r="FP476" s="473">
        <v>0</v>
      </c>
      <c r="FQ476" s="473">
        <v>0</v>
      </c>
      <c r="FR476" s="473">
        <v>0</v>
      </c>
      <c r="FS476" s="473">
        <v>0</v>
      </c>
      <c r="FT476" s="473">
        <v>0</v>
      </c>
      <c r="FU476" s="473">
        <v>0</v>
      </c>
      <c r="FV476" s="473">
        <v>92222</v>
      </c>
      <c r="FW476" s="473">
        <v>0</v>
      </c>
      <c r="FX476" s="473">
        <v>0</v>
      </c>
      <c r="FY476" s="473">
        <v>0</v>
      </c>
      <c r="FZ476" s="473">
        <v>0</v>
      </c>
      <c r="GA476" s="473">
        <v>0</v>
      </c>
      <c r="GB476" s="473">
        <v>0</v>
      </c>
      <c r="GC476" s="473">
        <v>0</v>
      </c>
      <c r="GD476" s="473">
        <v>0</v>
      </c>
      <c r="GE476" s="473">
        <v>0</v>
      </c>
      <c r="GF476" s="473">
        <v>112749.00000000001</v>
      </c>
      <c r="GG476" s="473">
        <v>0</v>
      </c>
      <c r="GH476" s="473">
        <v>0</v>
      </c>
      <c r="GI476" s="473">
        <v>0</v>
      </c>
      <c r="GJ476" s="473">
        <v>0</v>
      </c>
      <c r="GK476" s="473">
        <v>0</v>
      </c>
      <c r="GL476" s="473">
        <v>0</v>
      </c>
      <c r="GM476" s="473">
        <v>0</v>
      </c>
      <c r="GN476" s="473">
        <v>0</v>
      </c>
      <c r="GO476" s="473">
        <v>0</v>
      </c>
      <c r="GP476" s="473">
        <v>0</v>
      </c>
      <c r="GQ476" s="473">
        <v>0</v>
      </c>
      <c r="GR476" s="473">
        <v>0</v>
      </c>
      <c r="GS476" s="473">
        <v>0</v>
      </c>
      <c r="GT476" s="473">
        <v>0</v>
      </c>
      <c r="GU476" s="473">
        <v>0</v>
      </c>
      <c r="GV476" s="473">
        <v>0</v>
      </c>
      <c r="GW476" s="473">
        <v>0</v>
      </c>
      <c r="GX476" s="473">
        <v>0</v>
      </c>
      <c r="GY476" s="473">
        <v>0</v>
      </c>
      <c r="GZ476" s="473">
        <v>0</v>
      </c>
      <c r="HA476" s="473">
        <v>0</v>
      </c>
      <c r="HB476" s="473">
        <v>0</v>
      </c>
      <c r="HC476" s="473">
        <v>0</v>
      </c>
      <c r="HD476" s="473">
        <v>0</v>
      </c>
      <c r="HE476" s="473">
        <v>0</v>
      </c>
      <c r="HF476" s="473">
        <v>0</v>
      </c>
      <c r="HG476" s="473">
        <v>0</v>
      </c>
      <c r="HH476" s="473">
        <v>0</v>
      </c>
      <c r="HI476" s="473">
        <v>0</v>
      </c>
      <c r="HJ476" s="473">
        <v>0</v>
      </c>
      <c r="HK476" s="473">
        <v>0</v>
      </c>
      <c r="HL476" s="473">
        <v>0</v>
      </c>
      <c r="HM476" s="473">
        <v>0</v>
      </c>
      <c r="HN476" s="473">
        <v>0</v>
      </c>
      <c r="HO476" s="473">
        <v>0</v>
      </c>
      <c r="HP476" s="473">
        <v>0</v>
      </c>
      <c r="HQ476" s="473">
        <v>0</v>
      </c>
      <c r="HR476" s="473">
        <v>0</v>
      </c>
      <c r="HS476" s="473">
        <v>0</v>
      </c>
      <c r="HT476" s="473">
        <v>0</v>
      </c>
      <c r="HU476" s="473">
        <v>0</v>
      </c>
      <c r="HV476" s="473">
        <v>0</v>
      </c>
      <c r="HW476" s="473">
        <v>0</v>
      </c>
      <c r="HX476" s="473">
        <v>0</v>
      </c>
      <c r="HY476" s="473">
        <v>0</v>
      </c>
      <c r="HZ476" s="473">
        <v>0</v>
      </c>
      <c r="IA476" s="473">
        <v>0</v>
      </c>
      <c r="IB476" s="473">
        <v>0</v>
      </c>
      <c r="IC476" s="473">
        <v>0</v>
      </c>
      <c r="ID476" s="473">
        <v>0</v>
      </c>
      <c r="IE476" s="473">
        <v>0</v>
      </c>
      <c r="IF476" s="473">
        <v>0</v>
      </c>
      <c r="IG476" s="473">
        <v>0</v>
      </c>
      <c r="IH476" s="473">
        <v>0</v>
      </c>
      <c r="II476" s="473">
        <v>0</v>
      </c>
      <c r="IJ476" s="473">
        <v>0</v>
      </c>
      <c r="IK476" s="473">
        <v>0</v>
      </c>
      <c r="IL476" s="473">
        <v>0</v>
      </c>
      <c r="IM476" s="473">
        <v>0</v>
      </c>
      <c r="IN476" s="473">
        <v>0</v>
      </c>
      <c r="IO476" s="473">
        <v>0</v>
      </c>
      <c r="IP476" s="473">
        <v>0</v>
      </c>
      <c r="IQ476" s="473">
        <v>0</v>
      </c>
      <c r="IR476" s="473">
        <v>0</v>
      </c>
      <c r="IS476" s="473">
        <v>0</v>
      </c>
      <c r="IT476" s="473">
        <v>0</v>
      </c>
      <c r="IU476" s="473">
        <v>0</v>
      </c>
      <c r="IV476" s="473">
        <v>0</v>
      </c>
      <c r="IW476" s="473">
        <v>0</v>
      </c>
      <c r="IX476" s="473">
        <v>0</v>
      </c>
      <c r="IY476" s="473">
        <v>0</v>
      </c>
      <c r="IZ476" s="473">
        <v>0</v>
      </c>
      <c r="JA476" s="473">
        <v>0</v>
      </c>
      <c r="JB476" s="473">
        <v>0</v>
      </c>
      <c r="JC476" s="473">
        <v>0</v>
      </c>
      <c r="JD476" s="473">
        <v>0</v>
      </c>
      <c r="JE476" s="473">
        <v>0</v>
      </c>
      <c r="JF476" s="473">
        <v>0</v>
      </c>
      <c r="JG476" s="473">
        <v>0</v>
      </c>
      <c r="JH476" s="473">
        <v>0</v>
      </c>
      <c r="JI476" s="467" t="s">
        <v>1406</v>
      </c>
      <c r="JJ476" s="467" t="s">
        <v>1406</v>
      </c>
      <c r="JK476" s="395"/>
      <c r="JL476" s="395"/>
      <c r="JM476" s="395"/>
      <c r="JN476" s="395"/>
      <c r="JO476" s="395"/>
      <c r="JP476" s="395"/>
      <c r="JQ476" s="395"/>
      <c r="JR476" s="395"/>
      <c r="JS476" s="395"/>
      <c r="JT476" s="395"/>
      <c r="JU476" s="395"/>
      <c r="JV476" s="395"/>
      <c r="JW476" s="395"/>
      <c r="JX476" s="395"/>
      <c r="JY476" s="395"/>
      <c r="JZ476" s="395"/>
      <c r="KA476" s="395"/>
      <c r="KB476" s="395"/>
      <c r="KC476" s="395"/>
      <c r="KD476" s="395"/>
      <c r="KE476" s="395"/>
      <c r="KF476" s="395"/>
      <c r="KG476" s="395"/>
      <c r="KH476" s="395"/>
      <c r="KI476" s="395"/>
      <c r="KJ476" s="395"/>
      <c r="KK476" s="395"/>
      <c r="KL476" s="395"/>
      <c r="KM476" s="395"/>
      <c r="KN476" s="395"/>
      <c r="KO476" s="395"/>
      <c r="KP476" s="395"/>
      <c r="KQ476" s="395"/>
      <c r="KR476" s="395"/>
      <c r="KS476" s="395"/>
      <c r="KT476" s="395"/>
      <c r="KU476" s="395"/>
      <c r="KV476" s="395"/>
      <c r="KW476" s="395"/>
      <c r="KX476" s="395"/>
      <c r="KY476" s="395"/>
      <c r="KZ476" s="395"/>
      <c r="LA476" s="395"/>
      <c r="LB476" s="395"/>
      <c r="LC476" s="395"/>
      <c r="LD476" s="395"/>
      <c r="LE476" s="395"/>
      <c r="LF476" s="395"/>
      <c r="LG476" s="395"/>
      <c r="LH476" s="395"/>
      <c r="LI476" s="395"/>
      <c r="LJ476" s="395"/>
      <c r="LK476" s="395"/>
      <c r="LL476" s="395"/>
      <c r="LM476" s="395"/>
      <c r="LN476" s="395"/>
      <c r="LO476" s="395"/>
      <c r="LP476" s="395"/>
      <c r="LQ476" s="395"/>
      <c r="LR476" s="395"/>
      <c r="LS476" s="395"/>
      <c r="LT476" s="395"/>
      <c r="LU476" s="395"/>
      <c r="LV476" s="395"/>
      <c r="LW476" s="395"/>
      <c r="LX476" s="395"/>
      <c r="LY476" s="395"/>
      <c r="LZ476" s="395"/>
      <c r="MA476" s="395"/>
      <c r="MB476" s="395"/>
      <c r="MC476" s="395"/>
      <c r="MD476" s="395"/>
      <c r="ME476" s="395"/>
      <c r="MF476" s="395"/>
      <c r="MG476" s="395"/>
      <c r="MH476" s="395"/>
      <c r="MI476" s="395"/>
      <c r="MJ476" s="395"/>
      <c r="MK476" s="395"/>
      <c r="ML476" s="395"/>
      <c r="MM476" s="395"/>
      <c r="MN476" s="395"/>
      <c r="MO476" s="395"/>
      <c r="MP476" s="395"/>
      <c r="MQ476" s="395"/>
      <c r="MR476" s="395"/>
      <c r="MS476" s="395"/>
      <c r="MT476" s="395"/>
      <c r="MU476" s="395"/>
      <c r="MV476" s="395"/>
      <c r="MW476" s="395"/>
      <c r="MX476" s="395"/>
      <c r="MY476" s="395"/>
      <c r="MZ476" s="395"/>
      <c r="NA476" s="395"/>
      <c r="NB476" s="395"/>
      <c r="NC476" s="395"/>
      <c r="ND476" s="395"/>
      <c r="NE476" s="395"/>
      <c r="NF476" s="395"/>
      <c r="NG476" s="489"/>
      <c r="NH476" s="475">
        <v>1.6461011158187584</v>
      </c>
      <c r="NI476" s="475">
        <v>3.1723660704059111</v>
      </c>
      <c r="NJ476" s="475">
        <v>1.3989537512050003</v>
      </c>
      <c r="NK476" s="475">
        <v>985.29860813243522</v>
      </c>
      <c r="NL476" s="475">
        <v>2.3768715155935274</v>
      </c>
      <c r="NM476" s="475">
        <v>5.9438000000000005E-2</v>
      </c>
      <c r="NN476" s="475">
        <v>0.17088400000000001</v>
      </c>
      <c r="NO476" s="475">
        <v>1.7336000000000001E-2</v>
      </c>
      <c r="NP476" s="475">
        <v>9.2403662930795639E-3</v>
      </c>
      <c r="NQ476" s="475">
        <v>0.14271765725044158</v>
      </c>
      <c r="NR476" s="475">
        <v>0.20200716271874469</v>
      </c>
      <c r="NS476" s="475">
        <v>0</v>
      </c>
      <c r="NT476" s="475">
        <v>1.3698898046165344</v>
      </c>
      <c r="NU476" s="475">
        <v>8.4973792874015273E-3</v>
      </c>
      <c r="NV476" s="475">
        <v>0</v>
      </c>
      <c r="NW476" s="475">
        <v>0.10873840293010126</v>
      </c>
      <c r="NX476" s="475">
        <v>0</v>
      </c>
      <c r="NY476" s="475">
        <v>0</v>
      </c>
      <c r="NZ476" s="475">
        <v>0.2910175762041447</v>
      </c>
      <c r="OA476" s="475">
        <v>2.0340001308620449E-2</v>
      </c>
      <c r="OB476" s="475">
        <v>0.25</v>
      </c>
      <c r="OC476" s="475">
        <v>0.32849532219221689</v>
      </c>
      <c r="OD476" s="475">
        <v>1.9118756322595196E-14</v>
      </c>
      <c r="OE476" s="475">
        <v>1.6621450173128658E-13</v>
      </c>
      <c r="OF476" s="475">
        <v>0.1099999964237213</v>
      </c>
      <c r="OG476" s="475">
        <v>6.9642016291618355E-2</v>
      </c>
      <c r="OH476" s="475">
        <v>0.3421751127244424</v>
      </c>
      <c r="OI476" s="475">
        <v>0.11</v>
      </c>
      <c r="OJ476" s="475">
        <v>4.4144000000000003E-2</v>
      </c>
      <c r="OK476" s="475">
        <v>5.6175600000000006E-2</v>
      </c>
      <c r="OL476" s="475">
        <v>0.68194728724448805</v>
      </c>
      <c r="OM476" s="475" t="s">
        <v>1395</v>
      </c>
      <c r="ON476" s="475">
        <v>1</v>
      </c>
      <c r="OO476" s="475">
        <v>465</v>
      </c>
      <c r="OP476" s="490"/>
      <c r="OQ476" s="491" t="s">
        <v>1395</v>
      </c>
      <c r="OR476" s="478" t="s">
        <v>1395</v>
      </c>
      <c r="OS476" s="479">
        <v>457582</v>
      </c>
      <c r="OT476" s="479">
        <v>2041</v>
      </c>
      <c r="OU476" s="479" t="s">
        <v>1395</v>
      </c>
      <c r="OV476" s="479" t="s">
        <v>1395</v>
      </c>
      <c r="OW476" s="479">
        <v>0</v>
      </c>
      <c r="OX476" s="479">
        <v>1</v>
      </c>
      <c r="OY476" s="480">
        <v>1</v>
      </c>
      <c r="OZ476" s="480">
        <v>0.67110614672417912</v>
      </c>
      <c r="PA476" s="481"/>
      <c r="PB476" s="482">
        <v>1.6461011158187584</v>
      </c>
      <c r="PC476" s="483"/>
      <c r="PD476" s="478">
        <v>44.755770835064787</v>
      </c>
      <c r="PE476" s="479">
        <v>3.0037625067431466E-11</v>
      </c>
      <c r="PF476" s="479">
        <v>59.364370867993891</v>
      </c>
      <c r="PG476" s="480">
        <v>1.6461011158187584</v>
      </c>
      <c r="PH476" s="483"/>
      <c r="PI476" s="478">
        <v>1.6461011158187584</v>
      </c>
      <c r="PJ476" s="479">
        <v>226790</v>
      </c>
      <c r="PK476" s="479">
        <v>265</v>
      </c>
      <c r="PL476" s="479">
        <v>-2.5624385257844162E-2</v>
      </c>
      <c r="PM476" s="484">
        <v>36</v>
      </c>
      <c r="PN476" s="479">
        <v>432</v>
      </c>
      <c r="PO476" s="485">
        <v>2038</v>
      </c>
      <c r="PP476" s="479">
        <v>33</v>
      </c>
      <c r="PQ476" s="479">
        <v>1</v>
      </c>
      <c r="PR476" s="486" t="s">
        <v>2499</v>
      </c>
      <c r="PS476" s="486" t="s">
        <v>1657</v>
      </c>
      <c r="PT476" s="479">
        <v>1</v>
      </c>
      <c r="PU476" s="487" t="s">
        <v>2498</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row>
    <row r="477" spans="1:457" x14ac:dyDescent="0.35">
      <c r="A477" s="459" t="s">
        <v>2500</v>
      </c>
      <c r="B477" s="460">
        <v>1.6204767305609142</v>
      </c>
      <c r="C477" s="488">
        <f>NPV(About!A$94,'H2 Data'!AE$2:BH$2)/30*AB477+B477</f>
        <v>1.6204767305609142</v>
      </c>
      <c r="D477" s="462" t="s">
        <v>1592</v>
      </c>
      <c r="E477" s="463" t="s">
        <v>2500</v>
      </c>
      <c r="F477" s="463" t="s">
        <v>1391</v>
      </c>
      <c r="G477" s="463" t="s">
        <v>1392</v>
      </c>
      <c r="H477" s="463" t="s">
        <v>2406</v>
      </c>
      <c r="I477" s="463" t="s">
        <v>2465</v>
      </c>
      <c r="J477" s="464">
        <v>2042</v>
      </c>
      <c r="K477" s="465">
        <v>280</v>
      </c>
      <c r="L477" s="466">
        <v>0.22</v>
      </c>
      <c r="M477" s="466">
        <v>2.3300000000000001E-2</v>
      </c>
      <c r="N477" s="466">
        <v>0.25</v>
      </c>
      <c r="O477" s="471">
        <v>0.11</v>
      </c>
      <c r="P477" s="465">
        <v>1</v>
      </c>
      <c r="Q477" s="465">
        <v>2</v>
      </c>
      <c r="R477" s="465">
        <v>30</v>
      </c>
      <c r="S477" s="467" t="s">
        <v>1395</v>
      </c>
      <c r="T477" s="468">
        <v>16933</v>
      </c>
      <c r="U477" s="468">
        <v>166910.99999999997</v>
      </c>
      <c r="V477" s="468">
        <v>58055.999999999993</v>
      </c>
      <c r="W477" s="468">
        <v>4837.9999999999991</v>
      </c>
      <c r="X477" s="465">
        <v>0</v>
      </c>
      <c r="Y477" s="469" t="s">
        <v>2466</v>
      </c>
      <c r="Z477" s="470">
        <v>21.65</v>
      </c>
      <c r="AA477" s="469" t="s">
        <v>1397</v>
      </c>
      <c r="AB477" s="465">
        <v>0</v>
      </c>
      <c r="AC477" s="466">
        <v>0</v>
      </c>
      <c r="AD477" s="466">
        <v>0.7</v>
      </c>
      <c r="AE477" s="466">
        <v>0.7</v>
      </c>
      <c r="AF477" s="467" t="s">
        <v>1398</v>
      </c>
      <c r="AG477" s="465">
        <v>440.8467</v>
      </c>
      <c r="AH477" s="465">
        <v>440.8467</v>
      </c>
      <c r="AI477" s="465">
        <v>440.8467</v>
      </c>
      <c r="AJ477" s="465">
        <v>30</v>
      </c>
      <c r="AK477" s="469" t="s">
        <v>1399</v>
      </c>
      <c r="AL477" s="466">
        <v>0.91</v>
      </c>
      <c r="AM477" s="466">
        <v>0.01</v>
      </c>
      <c r="AN477" s="469" t="s">
        <v>1400</v>
      </c>
      <c r="AO477" s="466"/>
      <c r="AP477" s="466"/>
      <c r="AQ477" s="466"/>
      <c r="AR477" s="466"/>
      <c r="AS477" s="466"/>
      <c r="AT477" s="466"/>
      <c r="AU477" s="466"/>
      <c r="AV477" s="466"/>
      <c r="AW477" s="466"/>
      <c r="AX477" s="466"/>
      <c r="AY477" s="466"/>
      <c r="AZ477" s="466"/>
      <c r="BA477" s="466"/>
      <c r="BB477" s="466"/>
      <c r="BC477" s="466"/>
      <c r="BD477" s="466"/>
      <c r="BE477" s="466"/>
      <c r="BF477" s="466"/>
      <c r="BG477" s="466"/>
      <c r="BH477" s="466"/>
      <c r="BI477" s="466"/>
      <c r="BJ477" s="466"/>
      <c r="BK477" s="466"/>
      <c r="BL477" s="466"/>
      <c r="BM477" s="466"/>
      <c r="BN477" s="466"/>
      <c r="BO477" s="466"/>
      <c r="BP477" s="466"/>
      <c r="BQ477" s="466"/>
      <c r="BR477" s="466"/>
      <c r="BS477" s="466"/>
      <c r="BT477" s="466"/>
      <c r="BU477" s="466"/>
      <c r="BV477" s="466"/>
      <c r="BW477" s="466"/>
      <c r="BX477" s="466"/>
      <c r="BY477" s="466"/>
      <c r="BZ477" s="466"/>
      <c r="CA477" s="466"/>
      <c r="CB477" s="466"/>
      <c r="CC477" s="466"/>
      <c r="CD477" s="466"/>
      <c r="CE477" s="466"/>
      <c r="CF477" s="466"/>
      <c r="CG477" s="466"/>
      <c r="CH477" s="466"/>
      <c r="CI477" s="466"/>
      <c r="CJ477" s="466"/>
      <c r="CK477" s="466"/>
      <c r="CL477" s="466"/>
      <c r="CM477" s="466"/>
      <c r="CN477" s="466"/>
      <c r="CO477" s="466"/>
      <c r="CP477" s="466"/>
      <c r="CQ477" s="466"/>
      <c r="CR477" s="466"/>
      <c r="CS477" s="466"/>
      <c r="CT477" s="466"/>
      <c r="CU477" s="466"/>
      <c r="CV477" s="466"/>
      <c r="CW477" s="466"/>
      <c r="CX477" s="466"/>
      <c r="CY477" s="466"/>
      <c r="CZ477" s="466"/>
      <c r="DA477" s="466"/>
      <c r="DB477" s="466"/>
      <c r="DC477" s="466"/>
      <c r="DD477" s="466"/>
      <c r="DE477" s="466"/>
      <c r="DF477" s="466"/>
      <c r="DG477" s="466"/>
      <c r="DH477" s="466"/>
      <c r="DI477" s="466"/>
      <c r="DJ477" s="466"/>
      <c r="DK477" s="466"/>
      <c r="DL477" s="466"/>
      <c r="DM477" s="466"/>
      <c r="DN477" s="466"/>
      <c r="DO477" s="466"/>
      <c r="DP477" s="466"/>
      <c r="DQ477" s="466"/>
      <c r="DR477" s="466"/>
      <c r="DS477" s="466"/>
      <c r="DT477" s="466"/>
      <c r="DU477" s="466"/>
      <c r="DV477" s="466"/>
      <c r="DW477" s="471"/>
      <c r="DX477" s="466"/>
      <c r="DY477" s="466"/>
      <c r="DZ477" s="466"/>
      <c r="EA477" s="466"/>
      <c r="EB477" s="466"/>
      <c r="EC477" s="466"/>
      <c r="ED477" s="466"/>
      <c r="EE477" s="466"/>
      <c r="EF477" s="466"/>
      <c r="EG477" s="466"/>
      <c r="EH477" s="466"/>
      <c r="EI477" s="466"/>
      <c r="EJ477" s="466"/>
      <c r="EK477" s="465"/>
      <c r="EL477" s="465"/>
      <c r="EM477" s="465"/>
      <c r="EN477" s="465"/>
      <c r="EO477" s="466"/>
      <c r="EP477" s="466"/>
      <c r="EQ477" s="466"/>
      <c r="ER477" s="465"/>
      <c r="ES477" s="465"/>
      <c r="ET477" s="465"/>
      <c r="EU477" s="465"/>
      <c r="EV477" s="465"/>
      <c r="EW477" s="467"/>
      <c r="EX477" s="467" t="s">
        <v>1401</v>
      </c>
      <c r="EY477" s="467">
        <v>0</v>
      </c>
      <c r="EZ477" s="467">
        <v>0</v>
      </c>
      <c r="FA477" s="467">
        <v>0</v>
      </c>
      <c r="FB477" s="469" t="s">
        <v>1402</v>
      </c>
      <c r="FC477" s="467">
        <v>100</v>
      </c>
      <c r="FD477" s="469" t="s">
        <v>2408</v>
      </c>
      <c r="FE477" s="467">
        <v>0</v>
      </c>
      <c r="FF477" s="469" t="s">
        <v>1404</v>
      </c>
      <c r="FG477" s="467">
        <v>0</v>
      </c>
      <c r="FH477" s="469" t="s">
        <v>1405</v>
      </c>
      <c r="FI477" s="467">
        <v>0</v>
      </c>
      <c r="FJ477" s="469" t="s">
        <v>1405</v>
      </c>
      <c r="FK477" s="467">
        <v>0</v>
      </c>
      <c r="FL477" s="472">
        <v>1</v>
      </c>
      <c r="FM477" s="473">
        <v>0</v>
      </c>
      <c r="FN477" s="473">
        <v>0</v>
      </c>
      <c r="FO477" s="473">
        <v>0</v>
      </c>
      <c r="FP477" s="473">
        <v>0</v>
      </c>
      <c r="FQ477" s="473">
        <v>0</v>
      </c>
      <c r="FR477" s="473">
        <v>0</v>
      </c>
      <c r="FS477" s="473">
        <v>0</v>
      </c>
      <c r="FT477" s="473">
        <v>0</v>
      </c>
      <c r="FU477" s="473">
        <v>0</v>
      </c>
      <c r="FV477" s="473">
        <v>94094</v>
      </c>
      <c r="FW477" s="473">
        <v>0</v>
      </c>
      <c r="FX477" s="473">
        <v>0</v>
      </c>
      <c r="FY477" s="473">
        <v>0</v>
      </c>
      <c r="FZ477" s="473">
        <v>0</v>
      </c>
      <c r="GA477" s="473">
        <v>0</v>
      </c>
      <c r="GB477" s="473">
        <v>0</v>
      </c>
      <c r="GC477" s="473">
        <v>0</v>
      </c>
      <c r="GD477" s="473">
        <v>0</v>
      </c>
      <c r="GE477" s="473">
        <v>0</v>
      </c>
      <c r="GF477" s="473">
        <v>115038</v>
      </c>
      <c r="GG477" s="473">
        <v>0</v>
      </c>
      <c r="GH477" s="473">
        <v>0</v>
      </c>
      <c r="GI477" s="473">
        <v>0</v>
      </c>
      <c r="GJ477" s="473">
        <v>0</v>
      </c>
      <c r="GK477" s="473">
        <v>0</v>
      </c>
      <c r="GL477" s="473">
        <v>0</v>
      </c>
      <c r="GM477" s="473">
        <v>0</v>
      </c>
      <c r="GN477" s="473">
        <v>0</v>
      </c>
      <c r="GO477" s="473">
        <v>0</v>
      </c>
      <c r="GP477" s="473">
        <v>0</v>
      </c>
      <c r="GQ477" s="473">
        <v>0</v>
      </c>
      <c r="GR477" s="473">
        <v>0</v>
      </c>
      <c r="GS477" s="473">
        <v>0</v>
      </c>
      <c r="GT477" s="473">
        <v>0</v>
      </c>
      <c r="GU477" s="473">
        <v>0</v>
      </c>
      <c r="GV477" s="473">
        <v>0</v>
      </c>
      <c r="GW477" s="473">
        <v>0</v>
      </c>
      <c r="GX477" s="473">
        <v>0</v>
      </c>
      <c r="GY477" s="473">
        <v>0</v>
      </c>
      <c r="GZ477" s="473">
        <v>0</v>
      </c>
      <c r="HA477" s="473">
        <v>0</v>
      </c>
      <c r="HB477" s="473">
        <v>0</v>
      </c>
      <c r="HC477" s="473">
        <v>0</v>
      </c>
      <c r="HD477" s="473">
        <v>0</v>
      </c>
      <c r="HE477" s="473">
        <v>0</v>
      </c>
      <c r="HF477" s="473">
        <v>0</v>
      </c>
      <c r="HG477" s="473">
        <v>0</v>
      </c>
      <c r="HH477" s="473">
        <v>0</v>
      </c>
      <c r="HI477" s="473">
        <v>0</v>
      </c>
      <c r="HJ477" s="473">
        <v>0</v>
      </c>
      <c r="HK477" s="473">
        <v>0</v>
      </c>
      <c r="HL477" s="473">
        <v>0</v>
      </c>
      <c r="HM477" s="473">
        <v>0</v>
      </c>
      <c r="HN477" s="473">
        <v>0</v>
      </c>
      <c r="HO477" s="473">
        <v>0</v>
      </c>
      <c r="HP477" s="473">
        <v>0</v>
      </c>
      <c r="HQ477" s="473">
        <v>0</v>
      </c>
      <c r="HR477" s="473">
        <v>0</v>
      </c>
      <c r="HS477" s="473">
        <v>0</v>
      </c>
      <c r="HT477" s="473">
        <v>0</v>
      </c>
      <c r="HU477" s="473">
        <v>0</v>
      </c>
      <c r="HV477" s="473">
        <v>0</v>
      </c>
      <c r="HW477" s="473">
        <v>0</v>
      </c>
      <c r="HX477" s="473">
        <v>0</v>
      </c>
      <c r="HY477" s="473">
        <v>0</v>
      </c>
      <c r="HZ477" s="473">
        <v>0</v>
      </c>
      <c r="IA477" s="473">
        <v>0</v>
      </c>
      <c r="IB477" s="473">
        <v>0</v>
      </c>
      <c r="IC477" s="473">
        <v>0</v>
      </c>
      <c r="ID477" s="473">
        <v>0</v>
      </c>
      <c r="IE477" s="473">
        <v>0</v>
      </c>
      <c r="IF477" s="473">
        <v>0</v>
      </c>
      <c r="IG477" s="473">
        <v>0</v>
      </c>
      <c r="IH477" s="473">
        <v>0</v>
      </c>
      <c r="II477" s="473">
        <v>0</v>
      </c>
      <c r="IJ477" s="473">
        <v>0</v>
      </c>
      <c r="IK477" s="473">
        <v>0</v>
      </c>
      <c r="IL477" s="473">
        <v>0</v>
      </c>
      <c r="IM477" s="473">
        <v>0</v>
      </c>
      <c r="IN477" s="473">
        <v>0</v>
      </c>
      <c r="IO477" s="473">
        <v>0</v>
      </c>
      <c r="IP477" s="473">
        <v>0</v>
      </c>
      <c r="IQ477" s="473">
        <v>0</v>
      </c>
      <c r="IR477" s="473">
        <v>0</v>
      </c>
      <c r="IS477" s="473">
        <v>0</v>
      </c>
      <c r="IT477" s="473">
        <v>0</v>
      </c>
      <c r="IU477" s="473">
        <v>0</v>
      </c>
      <c r="IV477" s="473">
        <v>0</v>
      </c>
      <c r="IW477" s="473">
        <v>0</v>
      </c>
      <c r="IX477" s="473">
        <v>0</v>
      </c>
      <c r="IY477" s="473">
        <v>0</v>
      </c>
      <c r="IZ477" s="473">
        <v>0</v>
      </c>
      <c r="JA477" s="473">
        <v>0</v>
      </c>
      <c r="JB477" s="473">
        <v>0</v>
      </c>
      <c r="JC477" s="473">
        <v>0</v>
      </c>
      <c r="JD477" s="473">
        <v>0</v>
      </c>
      <c r="JE477" s="473">
        <v>0</v>
      </c>
      <c r="JF477" s="473">
        <v>0</v>
      </c>
      <c r="JG477" s="473">
        <v>0</v>
      </c>
      <c r="JH477" s="473">
        <v>0</v>
      </c>
      <c r="JI477" s="467" t="s">
        <v>1406</v>
      </c>
      <c r="JJ477" s="467" t="s">
        <v>1406</v>
      </c>
      <c r="JK477" s="395"/>
      <c r="JL477" s="395"/>
      <c r="JM477" s="395"/>
      <c r="JN477" s="395"/>
      <c r="JO477" s="395"/>
      <c r="JP477" s="395"/>
      <c r="JQ477" s="395"/>
      <c r="JR477" s="395"/>
      <c r="JS477" s="395"/>
      <c r="JT477" s="395"/>
      <c r="JU477" s="395"/>
      <c r="JV477" s="395"/>
      <c r="JW477" s="395"/>
      <c r="JX477" s="395"/>
      <c r="JY477" s="395"/>
      <c r="JZ477" s="395"/>
      <c r="KA477" s="395"/>
      <c r="KB477" s="395"/>
      <c r="KC477" s="395"/>
      <c r="KD477" s="395"/>
      <c r="KE477" s="395"/>
      <c r="KF477" s="395"/>
      <c r="KG477" s="395"/>
      <c r="KH477" s="395"/>
      <c r="KI477" s="395"/>
      <c r="KJ477" s="395"/>
      <c r="KK477" s="395"/>
      <c r="KL477" s="395"/>
      <c r="KM477" s="395"/>
      <c r="KN477" s="395"/>
      <c r="KO477" s="395"/>
      <c r="KP477" s="395"/>
      <c r="KQ477" s="395"/>
      <c r="KR477" s="395"/>
      <c r="KS477" s="395"/>
      <c r="KT477" s="395"/>
      <c r="KU477" s="395"/>
      <c r="KV477" s="395"/>
      <c r="KW477" s="395"/>
      <c r="KX477" s="395"/>
      <c r="KY477" s="395"/>
      <c r="KZ477" s="395"/>
      <c r="LA477" s="395"/>
      <c r="LB477" s="395"/>
      <c r="LC477" s="395"/>
      <c r="LD477" s="395"/>
      <c r="LE477" s="395"/>
      <c r="LF477" s="395"/>
      <c r="LG477" s="395"/>
      <c r="LH477" s="395"/>
      <c r="LI477" s="395"/>
      <c r="LJ477" s="395"/>
      <c r="LK477" s="395"/>
      <c r="LL477" s="395"/>
      <c r="LM477" s="395"/>
      <c r="LN477" s="395"/>
      <c r="LO477" s="395"/>
      <c r="LP477" s="395"/>
      <c r="LQ477" s="395"/>
      <c r="LR477" s="395"/>
      <c r="LS477" s="395"/>
      <c r="LT477" s="395"/>
      <c r="LU477" s="395"/>
      <c r="LV477" s="395"/>
      <c r="LW477" s="395"/>
      <c r="LX477" s="395"/>
      <c r="LY477" s="395"/>
      <c r="LZ477" s="395"/>
      <c r="MA477" s="395"/>
      <c r="MB477" s="395"/>
      <c r="MC477" s="395"/>
      <c r="MD477" s="395"/>
      <c r="ME477" s="395"/>
      <c r="MF477" s="395"/>
      <c r="MG477" s="395"/>
      <c r="MH477" s="395"/>
      <c r="MI477" s="395"/>
      <c r="MJ477" s="395"/>
      <c r="MK477" s="395"/>
      <c r="ML477" s="395"/>
      <c r="MM477" s="395"/>
      <c r="MN477" s="395"/>
      <c r="MO477" s="395"/>
      <c r="MP477" s="395"/>
      <c r="MQ477" s="395"/>
      <c r="MR477" s="395"/>
      <c r="MS477" s="395"/>
      <c r="MT477" s="395"/>
      <c r="MU477" s="395"/>
      <c r="MV477" s="395"/>
      <c r="MW477" s="395"/>
      <c r="MX477" s="395"/>
      <c r="MY477" s="395"/>
      <c r="MZ477" s="395"/>
      <c r="NA477" s="395"/>
      <c r="NB477" s="395"/>
      <c r="NC477" s="395"/>
      <c r="ND477" s="395"/>
      <c r="NE477" s="395"/>
      <c r="NF477" s="395"/>
      <c r="NG477" s="489"/>
      <c r="NH477" s="475">
        <v>1.6204767305609142</v>
      </c>
      <c r="NI477" s="475">
        <v>3.1229827551369942</v>
      </c>
      <c r="NJ477" s="475">
        <v>1.3942182030628751</v>
      </c>
      <c r="NK477" s="475">
        <v>988.95928408504381</v>
      </c>
      <c r="NL477" s="475">
        <v>2.3551391630223071</v>
      </c>
      <c r="NM477" s="475">
        <v>5.805599999999999E-2</v>
      </c>
      <c r="NN477" s="475">
        <v>0.16691099999999998</v>
      </c>
      <c r="NO477" s="475">
        <v>1.6933E-2</v>
      </c>
      <c r="NP477" s="475">
        <v>9.0132791494891892E-3</v>
      </c>
      <c r="NQ477" s="475">
        <v>0.13918286749269873</v>
      </c>
      <c r="NR477" s="475">
        <v>0.1973169051247404</v>
      </c>
      <c r="NS477" s="475">
        <v>0</v>
      </c>
      <c r="NT477" s="475">
        <v>1.370122719442624</v>
      </c>
      <c r="NU477" s="475">
        <v>8.7023165167733531E-3</v>
      </c>
      <c r="NV477" s="475">
        <v>0</v>
      </c>
      <c r="NW477" s="475">
        <v>0.10652392611136781</v>
      </c>
      <c r="NX477" s="475">
        <v>0</v>
      </c>
      <c r="NY477" s="475">
        <v>0</v>
      </c>
      <c r="NZ477" s="475">
        <v>0.28521697003512503</v>
      </c>
      <c r="OA477" s="475">
        <v>2.0340002437626327E-2</v>
      </c>
      <c r="OB477" s="475">
        <v>0.25</v>
      </c>
      <c r="OC477" s="475">
        <v>0.32130868088283199</v>
      </c>
      <c r="OD477" s="475">
        <v>6.7706470500219637E-15</v>
      </c>
      <c r="OE477" s="475">
        <v>5.8862601041041246E-14</v>
      </c>
      <c r="OF477" s="475">
        <v>0.1099999964237213</v>
      </c>
      <c r="OG477" s="475">
        <v>6.9702664017677315E-2</v>
      </c>
      <c r="OH477" s="475">
        <v>0.3424531759251177</v>
      </c>
      <c r="OI477" s="475">
        <v>0.11</v>
      </c>
      <c r="OJ477" s="475">
        <v>4.4084669999999999E-2</v>
      </c>
      <c r="OK477" s="475">
        <v>5.6144451750000005E-2</v>
      </c>
      <c r="OL477" s="475">
        <v>0.6683529350657289</v>
      </c>
      <c r="OM477" s="475" t="s">
        <v>1395</v>
      </c>
      <c r="ON477" s="475">
        <v>1</v>
      </c>
      <c r="OO477" s="475">
        <v>466</v>
      </c>
      <c r="OP477" s="490"/>
      <c r="OQ477" s="491" t="s">
        <v>1395</v>
      </c>
      <c r="OR477" s="478" t="s">
        <v>1395</v>
      </c>
      <c r="OS477" s="479">
        <v>455870</v>
      </c>
      <c r="OT477" s="479">
        <v>2042</v>
      </c>
      <c r="OU477" s="479" t="s">
        <v>1395</v>
      </c>
      <c r="OV477" s="479" t="s">
        <v>1395</v>
      </c>
      <c r="OW477" s="479">
        <v>0</v>
      </c>
      <c r="OX477" s="479">
        <v>1</v>
      </c>
      <c r="OY477" s="480">
        <v>1</v>
      </c>
      <c r="OZ477" s="480">
        <v>0.65772794494977127</v>
      </c>
      <c r="PA477" s="481"/>
      <c r="PB477" s="482">
        <v>1.6204767305609142</v>
      </c>
      <c r="PC477" s="483"/>
      <c r="PD477" s="478">
        <v>45.268880997871946</v>
      </c>
      <c r="PE477" s="479">
        <v>1.1015477807987225E-11</v>
      </c>
      <c r="PF477" s="479">
        <v>60.129327980438759</v>
      </c>
      <c r="PG477" s="480">
        <v>1.6204767305609142</v>
      </c>
      <c r="PH477" s="483"/>
      <c r="PI477" s="478">
        <v>1.6204767305609142</v>
      </c>
      <c r="PJ477" s="479">
        <v>227070</v>
      </c>
      <c r="PK477" s="479">
        <v>280</v>
      </c>
      <c r="PL477" s="479">
        <v>-1.916598397396152E-2</v>
      </c>
      <c r="PM477" s="484">
        <v>36</v>
      </c>
      <c r="PN477" s="479">
        <v>396</v>
      </c>
      <c r="PO477" s="485">
        <v>2039</v>
      </c>
      <c r="PP477" s="479">
        <v>33</v>
      </c>
      <c r="PQ477" s="479">
        <v>1</v>
      </c>
      <c r="PR477" s="486" t="s">
        <v>2501</v>
      </c>
      <c r="PS477" s="486" t="s">
        <v>1657</v>
      </c>
      <c r="PT477" s="479">
        <v>1</v>
      </c>
      <c r="PU477" s="487" t="s">
        <v>2500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row>
    <row r="478" spans="1:457" x14ac:dyDescent="0.35">
      <c r="A478" s="459" t="s">
        <v>2502</v>
      </c>
      <c r="B478" s="460">
        <v>1.6013107465869527</v>
      </c>
      <c r="C478" s="488">
        <f>NPV(About!A$94,'H2 Data'!AE$2:BH$2)/30*AB478+B478</f>
        <v>1.6013107465869527</v>
      </c>
      <c r="D478" s="462" t="s">
        <v>1592</v>
      </c>
      <c r="E478" s="463" t="s">
        <v>2502</v>
      </c>
      <c r="F478" s="463" t="s">
        <v>1391</v>
      </c>
      <c r="G478" s="463" t="s">
        <v>1392</v>
      </c>
      <c r="H478" s="463" t="s">
        <v>2406</v>
      </c>
      <c r="I478" s="463" t="s">
        <v>2465</v>
      </c>
      <c r="J478" s="464">
        <v>2043</v>
      </c>
      <c r="K478" s="465">
        <v>295</v>
      </c>
      <c r="L478" s="466">
        <v>0.22</v>
      </c>
      <c r="M478" s="466">
        <v>2.3300000000000001E-2</v>
      </c>
      <c r="N478" s="466">
        <v>0.25</v>
      </c>
      <c r="O478" s="471">
        <v>0.11</v>
      </c>
      <c r="P478" s="465">
        <v>1</v>
      </c>
      <c r="Q478" s="465">
        <v>2</v>
      </c>
      <c r="R478" s="465">
        <v>30</v>
      </c>
      <c r="S478" s="467" t="s">
        <v>1395</v>
      </c>
      <c r="T478" s="468">
        <v>16649</v>
      </c>
      <c r="U478" s="468">
        <v>164110.99999999997</v>
      </c>
      <c r="V478" s="468">
        <v>57081.999999999993</v>
      </c>
      <c r="W478" s="468">
        <v>4757</v>
      </c>
      <c r="X478" s="465">
        <v>0</v>
      </c>
      <c r="Y478" s="469" t="s">
        <v>2466</v>
      </c>
      <c r="Z478" s="470">
        <v>21.72</v>
      </c>
      <c r="AA478" s="469" t="s">
        <v>1397</v>
      </c>
      <c r="AB478" s="465">
        <v>0</v>
      </c>
      <c r="AC478" s="466">
        <v>0</v>
      </c>
      <c r="AD478" s="466">
        <v>0.7</v>
      </c>
      <c r="AE478" s="466">
        <v>0.7</v>
      </c>
      <c r="AF478" s="467" t="s">
        <v>1398</v>
      </c>
      <c r="AG478" s="465">
        <v>440.8467</v>
      </c>
      <c r="AH478" s="465">
        <v>440.8467</v>
      </c>
      <c r="AI478" s="465">
        <v>440.8467</v>
      </c>
      <c r="AJ478" s="465">
        <v>30</v>
      </c>
      <c r="AK478" s="469" t="s">
        <v>1399</v>
      </c>
      <c r="AL478" s="466">
        <v>0.91</v>
      </c>
      <c r="AM478" s="466">
        <v>0.01</v>
      </c>
      <c r="AN478" s="469" t="s">
        <v>1400</v>
      </c>
      <c r="AO478" s="466"/>
      <c r="AP478" s="466"/>
      <c r="AQ478" s="466"/>
      <c r="AR478" s="466"/>
      <c r="AS478" s="466"/>
      <c r="AT478" s="466"/>
      <c r="AU478" s="466"/>
      <c r="AV478" s="466"/>
      <c r="AW478" s="466"/>
      <c r="AX478" s="466"/>
      <c r="AY478" s="466"/>
      <c r="AZ478" s="466"/>
      <c r="BA478" s="466"/>
      <c r="BB478" s="466"/>
      <c r="BC478" s="466"/>
      <c r="BD478" s="466"/>
      <c r="BE478" s="466"/>
      <c r="BF478" s="466"/>
      <c r="BG478" s="466"/>
      <c r="BH478" s="466"/>
      <c r="BI478" s="466"/>
      <c r="BJ478" s="466"/>
      <c r="BK478" s="466"/>
      <c r="BL478" s="466"/>
      <c r="BM478" s="466"/>
      <c r="BN478" s="466"/>
      <c r="BO478" s="466"/>
      <c r="BP478" s="466"/>
      <c r="BQ478" s="466"/>
      <c r="BR478" s="466"/>
      <c r="BS478" s="466"/>
      <c r="BT478" s="466"/>
      <c r="BU478" s="466"/>
      <c r="BV478" s="466"/>
      <c r="BW478" s="466"/>
      <c r="BX478" s="466"/>
      <c r="BY478" s="466"/>
      <c r="BZ478" s="466"/>
      <c r="CA478" s="466"/>
      <c r="CB478" s="466"/>
      <c r="CC478" s="466"/>
      <c r="CD478" s="466"/>
      <c r="CE478" s="466"/>
      <c r="CF478" s="466"/>
      <c r="CG478" s="466"/>
      <c r="CH478" s="466"/>
      <c r="CI478" s="466"/>
      <c r="CJ478" s="466"/>
      <c r="CK478" s="466"/>
      <c r="CL478" s="466"/>
      <c r="CM478" s="466"/>
      <c r="CN478" s="466"/>
      <c r="CO478" s="466"/>
      <c r="CP478" s="466"/>
      <c r="CQ478" s="466"/>
      <c r="CR478" s="466"/>
      <c r="CS478" s="466"/>
      <c r="CT478" s="466"/>
      <c r="CU478" s="466"/>
      <c r="CV478" s="466"/>
      <c r="CW478" s="466"/>
      <c r="CX478" s="466"/>
      <c r="CY478" s="466"/>
      <c r="CZ478" s="466"/>
      <c r="DA478" s="466"/>
      <c r="DB478" s="466"/>
      <c r="DC478" s="466"/>
      <c r="DD478" s="466"/>
      <c r="DE478" s="466"/>
      <c r="DF478" s="466"/>
      <c r="DG478" s="466"/>
      <c r="DH478" s="466"/>
      <c r="DI478" s="466"/>
      <c r="DJ478" s="466"/>
      <c r="DK478" s="466"/>
      <c r="DL478" s="466"/>
      <c r="DM478" s="466"/>
      <c r="DN478" s="466"/>
      <c r="DO478" s="466"/>
      <c r="DP478" s="466"/>
      <c r="DQ478" s="466"/>
      <c r="DR478" s="466"/>
      <c r="DS478" s="466"/>
      <c r="DT478" s="466"/>
      <c r="DU478" s="466"/>
      <c r="DV478" s="466"/>
      <c r="DW478" s="471"/>
      <c r="DX478" s="466"/>
      <c r="DY478" s="466"/>
      <c r="DZ478" s="466"/>
      <c r="EA478" s="466"/>
      <c r="EB478" s="466"/>
      <c r="EC478" s="466"/>
      <c r="ED478" s="466"/>
      <c r="EE478" s="466"/>
      <c r="EF478" s="466"/>
      <c r="EG478" s="466"/>
      <c r="EH478" s="466"/>
      <c r="EI478" s="466"/>
      <c r="EJ478" s="466"/>
      <c r="EK478" s="465"/>
      <c r="EL478" s="465"/>
      <c r="EM478" s="465"/>
      <c r="EN478" s="465"/>
      <c r="EO478" s="466"/>
      <c r="EP478" s="466"/>
      <c r="EQ478" s="466"/>
      <c r="ER478" s="465"/>
      <c r="ES478" s="465"/>
      <c r="ET478" s="465"/>
      <c r="EU478" s="465"/>
      <c r="EV478" s="465"/>
      <c r="EW478" s="467"/>
      <c r="EX478" s="467" t="s">
        <v>1401</v>
      </c>
      <c r="EY478" s="467">
        <v>0</v>
      </c>
      <c r="EZ478" s="467">
        <v>0</v>
      </c>
      <c r="FA478" s="467">
        <v>0</v>
      </c>
      <c r="FB478" s="469" t="s">
        <v>1402</v>
      </c>
      <c r="FC478" s="467">
        <v>100</v>
      </c>
      <c r="FD478" s="469" t="s">
        <v>2408</v>
      </c>
      <c r="FE478" s="467">
        <v>0</v>
      </c>
      <c r="FF478" s="469" t="s">
        <v>1404</v>
      </c>
      <c r="FG478" s="467">
        <v>0</v>
      </c>
      <c r="FH478" s="469" t="s">
        <v>1405</v>
      </c>
      <c r="FI478" s="467">
        <v>0</v>
      </c>
      <c r="FJ478" s="469" t="s">
        <v>1405</v>
      </c>
      <c r="FK478" s="467">
        <v>0</v>
      </c>
      <c r="FL478" s="472">
        <v>1</v>
      </c>
      <c r="FM478" s="473">
        <v>0</v>
      </c>
      <c r="FN478" s="473">
        <v>0</v>
      </c>
      <c r="FO478" s="473">
        <v>0</v>
      </c>
      <c r="FP478" s="473">
        <v>0</v>
      </c>
      <c r="FQ478" s="473">
        <v>0</v>
      </c>
      <c r="FR478" s="473">
        <v>0</v>
      </c>
      <c r="FS478" s="473">
        <v>0</v>
      </c>
      <c r="FT478" s="473">
        <v>0</v>
      </c>
      <c r="FU478" s="473">
        <v>0</v>
      </c>
      <c r="FV478" s="473">
        <v>96003.999999999985</v>
      </c>
      <c r="FW478" s="473">
        <v>0</v>
      </c>
      <c r="FX478" s="473">
        <v>0</v>
      </c>
      <c r="FY478" s="473">
        <v>0</v>
      </c>
      <c r="FZ478" s="473">
        <v>0</v>
      </c>
      <c r="GA478" s="473">
        <v>0</v>
      </c>
      <c r="GB478" s="473">
        <v>0</v>
      </c>
      <c r="GC478" s="473">
        <v>0</v>
      </c>
      <c r="GD478" s="473">
        <v>0</v>
      </c>
      <c r="GE478" s="473">
        <v>0</v>
      </c>
      <c r="GF478" s="473">
        <v>117372.99999999999</v>
      </c>
      <c r="GG478" s="473">
        <v>0</v>
      </c>
      <c r="GH478" s="473">
        <v>0</v>
      </c>
      <c r="GI478" s="473">
        <v>0</v>
      </c>
      <c r="GJ478" s="473">
        <v>0</v>
      </c>
      <c r="GK478" s="473">
        <v>0</v>
      </c>
      <c r="GL478" s="473">
        <v>0</v>
      </c>
      <c r="GM478" s="473">
        <v>0</v>
      </c>
      <c r="GN478" s="473">
        <v>0</v>
      </c>
      <c r="GO478" s="473">
        <v>0</v>
      </c>
      <c r="GP478" s="473">
        <v>0</v>
      </c>
      <c r="GQ478" s="473">
        <v>0</v>
      </c>
      <c r="GR478" s="473">
        <v>0</v>
      </c>
      <c r="GS478" s="473">
        <v>0</v>
      </c>
      <c r="GT478" s="473">
        <v>0</v>
      </c>
      <c r="GU478" s="473">
        <v>0</v>
      </c>
      <c r="GV478" s="473">
        <v>0</v>
      </c>
      <c r="GW478" s="473">
        <v>0</v>
      </c>
      <c r="GX478" s="473">
        <v>0</v>
      </c>
      <c r="GY478" s="473">
        <v>0</v>
      </c>
      <c r="GZ478" s="473">
        <v>0</v>
      </c>
      <c r="HA478" s="473">
        <v>0</v>
      </c>
      <c r="HB478" s="473">
        <v>0</v>
      </c>
      <c r="HC478" s="473">
        <v>0</v>
      </c>
      <c r="HD478" s="473">
        <v>0</v>
      </c>
      <c r="HE478" s="473">
        <v>0</v>
      </c>
      <c r="HF478" s="473">
        <v>0</v>
      </c>
      <c r="HG478" s="473">
        <v>0</v>
      </c>
      <c r="HH478" s="473">
        <v>0</v>
      </c>
      <c r="HI478" s="473">
        <v>0</v>
      </c>
      <c r="HJ478" s="473">
        <v>0</v>
      </c>
      <c r="HK478" s="473">
        <v>0</v>
      </c>
      <c r="HL478" s="473">
        <v>0</v>
      </c>
      <c r="HM478" s="473">
        <v>0</v>
      </c>
      <c r="HN478" s="473">
        <v>0</v>
      </c>
      <c r="HO478" s="473">
        <v>0</v>
      </c>
      <c r="HP478" s="473">
        <v>0</v>
      </c>
      <c r="HQ478" s="473">
        <v>0</v>
      </c>
      <c r="HR478" s="473">
        <v>0</v>
      </c>
      <c r="HS478" s="473">
        <v>0</v>
      </c>
      <c r="HT478" s="473">
        <v>0</v>
      </c>
      <c r="HU478" s="473">
        <v>0</v>
      </c>
      <c r="HV478" s="473">
        <v>0</v>
      </c>
      <c r="HW478" s="473">
        <v>0</v>
      </c>
      <c r="HX478" s="473">
        <v>0</v>
      </c>
      <c r="HY478" s="473">
        <v>0</v>
      </c>
      <c r="HZ478" s="473">
        <v>0</v>
      </c>
      <c r="IA478" s="473">
        <v>0</v>
      </c>
      <c r="IB478" s="473">
        <v>0</v>
      </c>
      <c r="IC478" s="473">
        <v>0</v>
      </c>
      <c r="ID478" s="473">
        <v>0</v>
      </c>
      <c r="IE478" s="473">
        <v>0</v>
      </c>
      <c r="IF478" s="473">
        <v>0</v>
      </c>
      <c r="IG478" s="473">
        <v>0</v>
      </c>
      <c r="IH478" s="473">
        <v>0</v>
      </c>
      <c r="II478" s="473">
        <v>0</v>
      </c>
      <c r="IJ478" s="473">
        <v>0</v>
      </c>
      <c r="IK478" s="473">
        <v>0</v>
      </c>
      <c r="IL478" s="473">
        <v>0</v>
      </c>
      <c r="IM478" s="473">
        <v>0</v>
      </c>
      <c r="IN478" s="473">
        <v>0</v>
      </c>
      <c r="IO478" s="473">
        <v>0</v>
      </c>
      <c r="IP478" s="473">
        <v>0</v>
      </c>
      <c r="IQ478" s="473">
        <v>0</v>
      </c>
      <c r="IR478" s="473">
        <v>0</v>
      </c>
      <c r="IS478" s="473">
        <v>0</v>
      </c>
      <c r="IT478" s="473">
        <v>0</v>
      </c>
      <c r="IU478" s="473">
        <v>0</v>
      </c>
      <c r="IV478" s="473">
        <v>0</v>
      </c>
      <c r="IW478" s="473">
        <v>0</v>
      </c>
      <c r="IX478" s="473">
        <v>0</v>
      </c>
      <c r="IY478" s="473">
        <v>0</v>
      </c>
      <c r="IZ478" s="473">
        <v>0</v>
      </c>
      <c r="JA478" s="473">
        <v>0</v>
      </c>
      <c r="JB478" s="473">
        <v>0</v>
      </c>
      <c r="JC478" s="473">
        <v>0</v>
      </c>
      <c r="JD478" s="473">
        <v>0</v>
      </c>
      <c r="JE478" s="473">
        <v>0</v>
      </c>
      <c r="JF478" s="473">
        <v>0</v>
      </c>
      <c r="JG478" s="473">
        <v>0</v>
      </c>
      <c r="JH478" s="473">
        <v>0</v>
      </c>
      <c r="JI478" s="467" t="s">
        <v>1406</v>
      </c>
      <c r="JJ478" s="467" t="s">
        <v>1406</v>
      </c>
      <c r="JK478" s="395"/>
      <c r="JL478" s="395"/>
      <c r="JM478" s="395"/>
      <c r="JN478" s="395"/>
      <c r="JO478" s="395"/>
      <c r="JP478" s="395"/>
      <c r="JQ478" s="395"/>
      <c r="JR478" s="395"/>
      <c r="JS478" s="395"/>
      <c r="JT478" s="395"/>
      <c r="JU478" s="395"/>
      <c r="JV478" s="395"/>
      <c r="JW478" s="395"/>
      <c r="JX478" s="395"/>
      <c r="JY478" s="395"/>
      <c r="JZ478" s="395"/>
      <c r="KA478" s="395"/>
      <c r="KB478" s="395"/>
      <c r="KC478" s="395"/>
      <c r="KD478" s="395"/>
      <c r="KE478" s="395"/>
      <c r="KF478" s="395"/>
      <c r="KG478" s="395"/>
      <c r="KH478" s="395"/>
      <c r="KI478" s="395"/>
      <c r="KJ478" s="395"/>
      <c r="KK478" s="395"/>
      <c r="KL478" s="395"/>
      <c r="KM478" s="395"/>
      <c r="KN478" s="395"/>
      <c r="KO478" s="395"/>
      <c r="KP478" s="395"/>
      <c r="KQ478" s="395"/>
      <c r="KR478" s="395"/>
      <c r="KS478" s="395"/>
      <c r="KT478" s="395"/>
      <c r="KU478" s="395"/>
      <c r="KV478" s="395"/>
      <c r="KW478" s="395"/>
      <c r="KX478" s="395"/>
      <c r="KY478" s="395"/>
      <c r="KZ478" s="395"/>
      <c r="LA478" s="395"/>
      <c r="LB478" s="395"/>
      <c r="LC478" s="395"/>
      <c r="LD478" s="395"/>
      <c r="LE478" s="395"/>
      <c r="LF478" s="395"/>
      <c r="LG478" s="395"/>
      <c r="LH478" s="395"/>
      <c r="LI478" s="395"/>
      <c r="LJ478" s="395"/>
      <c r="LK478" s="395"/>
      <c r="LL478" s="395"/>
      <c r="LM478" s="395"/>
      <c r="LN478" s="395"/>
      <c r="LO478" s="395"/>
      <c r="LP478" s="395"/>
      <c r="LQ478" s="395"/>
      <c r="LR478" s="395"/>
      <c r="LS478" s="395"/>
      <c r="LT478" s="395"/>
      <c r="LU478" s="395"/>
      <c r="LV478" s="395"/>
      <c r="LW478" s="395"/>
      <c r="LX478" s="395"/>
      <c r="LY478" s="395"/>
      <c r="LZ478" s="395"/>
      <c r="MA478" s="395"/>
      <c r="MB478" s="395"/>
      <c r="MC478" s="395"/>
      <c r="MD478" s="395"/>
      <c r="ME478" s="395"/>
      <c r="MF478" s="395"/>
      <c r="MG478" s="395"/>
      <c r="MH478" s="395"/>
      <c r="MI478" s="395"/>
      <c r="MJ478" s="395"/>
      <c r="MK478" s="395"/>
      <c r="ML478" s="395"/>
      <c r="MM478" s="395"/>
      <c r="MN478" s="395"/>
      <c r="MO478" s="395"/>
      <c r="MP478" s="395"/>
      <c r="MQ478" s="395"/>
      <c r="MR478" s="395"/>
      <c r="MS478" s="395"/>
      <c r="MT478" s="395"/>
      <c r="MU478" s="395"/>
      <c r="MV478" s="395"/>
      <c r="MW478" s="395"/>
      <c r="MX478" s="395"/>
      <c r="MY478" s="395"/>
      <c r="MZ478" s="395"/>
      <c r="NA478" s="395"/>
      <c r="NB478" s="395"/>
      <c r="NC478" s="395"/>
      <c r="ND478" s="395"/>
      <c r="NE478" s="395"/>
      <c r="NF478" s="395"/>
      <c r="NG478" s="489"/>
      <c r="NH478" s="475">
        <v>1.6013107465869527</v>
      </c>
      <c r="NI478" s="475">
        <v>3.0860460708223756</v>
      </c>
      <c r="NJ478" s="475">
        <v>1.3906232185585956</v>
      </c>
      <c r="NK478" s="475">
        <v>992.24124926469369</v>
      </c>
      <c r="NL478" s="475">
        <v>2.3410694241869665</v>
      </c>
      <c r="NM478" s="475">
        <v>5.7081999999999987E-2</v>
      </c>
      <c r="NN478" s="475">
        <v>0.16411099999999998</v>
      </c>
      <c r="NO478" s="475">
        <v>1.6649000000000001E-2</v>
      </c>
      <c r="NP478" s="475">
        <v>8.8620742371679478E-3</v>
      </c>
      <c r="NQ478" s="475">
        <v>0.1368480015303781</v>
      </c>
      <c r="NR478" s="475">
        <v>0.19401333903284648</v>
      </c>
      <c r="NS478" s="475">
        <v>0</v>
      </c>
      <c r="NT478" s="475">
        <v>1.3709248082210876</v>
      </c>
      <c r="NU478" s="475">
        <v>8.9089114179823729E-3</v>
      </c>
      <c r="NV478" s="475">
        <v>0</v>
      </c>
      <c r="NW478" s="475">
        <v>0.1050602534961679</v>
      </c>
      <c r="NX478" s="475">
        <v>0</v>
      </c>
      <c r="NY478" s="475">
        <v>0</v>
      </c>
      <c r="NZ478" s="475">
        <v>0.28140226201416763</v>
      </c>
      <c r="OA478" s="475">
        <v>2.0339997938708995E-2</v>
      </c>
      <c r="OB478" s="475">
        <v>0.25</v>
      </c>
      <c r="OC478" s="475">
        <v>0.31637265391650765</v>
      </c>
      <c r="OD478" s="475">
        <v>1.6243623272216055E-15</v>
      </c>
      <c r="OE478" s="475">
        <v>1.4121869137017342E-14</v>
      </c>
      <c r="OF478" s="475">
        <v>0.1099999964237213</v>
      </c>
      <c r="OG478" s="475">
        <v>6.9783017039299025E-2</v>
      </c>
      <c r="OH478" s="475">
        <v>0.34267041627005812</v>
      </c>
      <c r="OI478" s="475">
        <v>0.11</v>
      </c>
      <c r="OJ478" s="475">
        <v>4.4084669999999999E-2</v>
      </c>
      <c r="OK478" s="475">
        <v>5.6144451750000005E-2</v>
      </c>
      <c r="OL478" s="475">
        <v>0.65502978698174008</v>
      </c>
      <c r="OM478" s="475" t="s">
        <v>1395</v>
      </c>
      <c r="ON478" s="475">
        <v>1</v>
      </c>
      <c r="OO478" s="475">
        <v>467</v>
      </c>
      <c r="OP478" s="490"/>
      <c r="OQ478" s="491" t="s">
        <v>1395</v>
      </c>
      <c r="OR478" s="478" t="s">
        <v>1395</v>
      </c>
      <c r="OS478" s="479">
        <v>455975.99999999994</v>
      </c>
      <c r="OT478" s="479">
        <v>2043</v>
      </c>
      <c r="OU478" s="479" t="s">
        <v>1395</v>
      </c>
      <c r="OV478" s="479" t="s">
        <v>1395</v>
      </c>
      <c r="OW478" s="479">
        <v>0</v>
      </c>
      <c r="OX478" s="479">
        <v>1</v>
      </c>
      <c r="OY478" s="480">
        <v>1</v>
      </c>
      <c r="OZ478" s="480">
        <v>0.64461645800459044</v>
      </c>
      <c r="PA478" s="481"/>
      <c r="PB478" s="482">
        <v>1.6013107465869527</v>
      </c>
      <c r="PC478" s="483"/>
      <c r="PD478" s="478">
        <v>45.959110405616748</v>
      </c>
      <c r="PE478" s="479">
        <v>2.7288222551183212E-12</v>
      </c>
      <c r="PF478" s="479">
        <v>61.133886070024445</v>
      </c>
      <c r="PG478" s="480">
        <v>1.6013107465869527</v>
      </c>
      <c r="PH478" s="483"/>
      <c r="PI478" s="478">
        <v>1.6013107465869527</v>
      </c>
      <c r="PJ478" s="479">
        <v>227365</v>
      </c>
      <c r="PK478" s="479">
        <v>295</v>
      </c>
      <c r="PL478" s="479">
        <v>-1.487561909160573E-2</v>
      </c>
      <c r="PM478" s="484">
        <v>36</v>
      </c>
      <c r="PN478" s="479">
        <v>360</v>
      </c>
      <c r="PO478" s="485">
        <v>2040</v>
      </c>
      <c r="PP478" s="479">
        <v>33</v>
      </c>
      <c r="PQ478" s="479">
        <v>1</v>
      </c>
      <c r="PR478" s="486" t="s">
        <v>2503</v>
      </c>
      <c r="PS478" s="486" t="s">
        <v>1657</v>
      </c>
      <c r="PT478" s="479">
        <v>1</v>
      </c>
      <c r="PU478" s="487" t="s">
        <v>2502</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row>
    <row r="479" spans="1:457" x14ac:dyDescent="0.35">
      <c r="A479" s="459" t="s">
        <v>2504</v>
      </c>
      <c r="B479" s="460">
        <v>1.586435127495347</v>
      </c>
      <c r="C479" s="488">
        <f>NPV(About!A$94,'H2 Data'!AE$2:BH$2)/30*AB479+B479</f>
        <v>1.586435127495347</v>
      </c>
      <c r="D479" s="462" t="s">
        <v>1592</v>
      </c>
      <c r="E479" s="463" t="s">
        <v>2504</v>
      </c>
      <c r="F479" s="463" t="s">
        <v>1391</v>
      </c>
      <c r="G479" s="463" t="s">
        <v>1392</v>
      </c>
      <c r="H479" s="463" t="s">
        <v>2406</v>
      </c>
      <c r="I479" s="463" t="s">
        <v>2465</v>
      </c>
      <c r="J479" s="464">
        <v>2044</v>
      </c>
      <c r="K479" s="465">
        <v>310</v>
      </c>
      <c r="L479" s="466">
        <v>0.22</v>
      </c>
      <c r="M479" s="466">
        <v>2.3300000000000001E-2</v>
      </c>
      <c r="N479" s="466">
        <v>0.25</v>
      </c>
      <c r="O479" s="471">
        <v>0.11</v>
      </c>
      <c r="P479" s="465">
        <v>1</v>
      </c>
      <c r="Q479" s="465">
        <v>2</v>
      </c>
      <c r="R479" s="465">
        <v>30</v>
      </c>
      <c r="S479" s="467" t="s">
        <v>1395</v>
      </c>
      <c r="T479" s="468">
        <v>16456</v>
      </c>
      <c r="U479" s="468">
        <v>162204.00000000003</v>
      </c>
      <c r="V479" s="468">
        <v>56419</v>
      </c>
      <c r="W479" s="468">
        <v>4702.0000000000009</v>
      </c>
      <c r="X479" s="465">
        <v>0</v>
      </c>
      <c r="Y479" s="469" t="s">
        <v>2466</v>
      </c>
      <c r="Z479" s="470">
        <v>21.79</v>
      </c>
      <c r="AA479" s="469" t="s">
        <v>1397</v>
      </c>
      <c r="AB479" s="465">
        <v>0</v>
      </c>
      <c r="AC479" s="466">
        <v>0</v>
      </c>
      <c r="AD479" s="466">
        <v>0.7</v>
      </c>
      <c r="AE479" s="466">
        <v>0.7</v>
      </c>
      <c r="AF479" s="467" t="s">
        <v>1398</v>
      </c>
      <c r="AG479" s="465">
        <v>440.8467</v>
      </c>
      <c r="AH479" s="465">
        <v>440.8467</v>
      </c>
      <c r="AI479" s="465">
        <v>440.8467</v>
      </c>
      <c r="AJ479" s="465">
        <v>30</v>
      </c>
      <c r="AK479" s="469" t="s">
        <v>1399</v>
      </c>
      <c r="AL479" s="466">
        <v>0.91</v>
      </c>
      <c r="AM479" s="466">
        <v>0.01</v>
      </c>
      <c r="AN479" s="469" t="s">
        <v>1400</v>
      </c>
      <c r="AO479" s="466"/>
      <c r="AP479" s="466"/>
      <c r="AQ479" s="466"/>
      <c r="AR479" s="466"/>
      <c r="AS479" s="466"/>
      <c r="AT479" s="466"/>
      <c r="AU479" s="466"/>
      <c r="AV479" s="466"/>
      <c r="AW479" s="466"/>
      <c r="AX479" s="466"/>
      <c r="AY479" s="466"/>
      <c r="AZ479" s="466"/>
      <c r="BA479" s="466"/>
      <c r="BB479" s="466"/>
      <c r="BC479" s="466"/>
      <c r="BD479" s="466"/>
      <c r="BE479" s="466"/>
      <c r="BF479" s="466"/>
      <c r="BG479" s="466"/>
      <c r="BH479" s="466"/>
      <c r="BI479" s="466"/>
      <c r="BJ479" s="466"/>
      <c r="BK479" s="466"/>
      <c r="BL479" s="466"/>
      <c r="BM479" s="466"/>
      <c r="BN479" s="466"/>
      <c r="BO479" s="466"/>
      <c r="BP479" s="466"/>
      <c r="BQ479" s="466"/>
      <c r="BR479" s="466"/>
      <c r="BS479" s="466"/>
      <c r="BT479" s="466"/>
      <c r="BU479" s="466"/>
      <c r="BV479" s="466"/>
      <c r="BW479" s="466"/>
      <c r="BX479" s="466"/>
      <c r="BY479" s="466"/>
      <c r="BZ479" s="466"/>
      <c r="CA479" s="466"/>
      <c r="CB479" s="466"/>
      <c r="CC479" s="466"/>
      <c r="CD479" s="466"/>
      <c r="CE479" s="466"/>
      <c r="CF479" s="466"/>
      <c r="CG479" s="466"/>
      <c r="CH479" s="466"/>
      <c r="CI479" s="466"/>
      <c r="CJ479" s="466"/>
      <c r="CK479" s="466"/>
      <c r="CL479" s="466"/>
      <c r="CM479" s="466"/>
      <c r="CN479" s="466"/>
      <c r="CO479" s="466"/>
      <c r="CP479" s="466"/>
      <c r="CQ479" s="466"/>
      <c r="CR479" s="466"/>
      <c r="CS479" s="466"/>
      <c r="CT479" s="466"/>
      <c r="CU479" s="466"/>
      <c r="CV479" s="466"/>
      <c r="CW479" s="466"/>
      <c r="CX479" s="466"/>
      <c r="CY479" s="466"/>
      <c r="CZ479" s="466"/>
      <c r="DA479" s="466"/>
      <c r="DB479" s="466"/>
      <c r="DC479" s="466"/>
      <c r="DD479" s="466"/>
      <c r="DE479" s="466"/>
      <c r="DF479" s="466"/>
      <c r="DG479" s="466"/>
      <c r="DH479" s="466"/>
      <c r="DI479" s="466"/>
      <c r="DJ479" s="466"/>
      <c r="DK479" s="466"/>
      <c r="DL479" s="466"/>
      <c r="DM479" s="466"/>
      <c r="DN479" s="466"/>
      <c r="DO479" s="466"/>
      <c r="DP479" s="466"/>
      <c r="DQ479" s="466"/>
      <c r="DR479" s="466"/>
      <c r="DS479" s="466"/>
      <c r="DT479" s="466"/>
      <c r="DU479" s="466"/>
      <c r="DV479" s="466"/>
      <c r="DW479" s="471"/>
      <c r="DX479" s="466"/>
      <c r="DY479" s="466"/>
      <c r="DZ479" s="466"/>
      <c r="EA479" s="466"/>
      <c r="EB479" s="466"/>
      <c r="EC479" s="466"/>
      <c r="ED479" s="466"/>
      <c r="EE479" s="466"/>
      <c r="EF479" s="466"/>
      <c r="EG479" s="466"/>
      <c r="EH479" s="466"/>
      <c r="EI479" s="466"/>
      <c r="EJ479" s="466"/>
      <c r="EK479" s="465"/>
      <c r="EL479" s="465"/>
      <c r="EM479" s="465"/>
      <c r="EN479" s="465"/>
      <c r="EO479" s="466"/>
      <c r="EP479" s="466"/>
      <c r="EQ479" s="466"/>
      <c r="ER479" s="465"/>
      <c r="ES479" s="465"/>
      <c r="ET479" s="465"/>
      <c r="EU479" s="465"/>
      <c r="EV479" s="465"/>
      <c r="EW479" s="467"/>
      <c r="EX479" s="467" t="s">
        <v>1401</v>
      </c>
      <c r="EY479" s="467">
        <v>0</v>
      </c>
      <c r="EZ479" s="467">
        <v>0</v>
      </c>
      <c r="FA479" s="467">
        <v>0</v>
      </c>
      <c r="FB479" s="469" t="s">
        <v>1402</v>
      </c>
      <c r="FC479" s="467">
        <v>100</v>
      </c>
      <c r="FD479" s="469" t="s">
        <v>2408</v>
      </c>
      <c r="FE479" s="467">
        <v>0</v>
      </c>
      <c r="FF479" s="469" t="s">
        <v>1404</v>
      </c>
      <c r="FG479" s="467">
        <v>0</v>
      </c>
      <c r="FH479" s="469" t="s">
        <v>1405</v>
      </c>
      <c r="FI479" s="467">
        <v>0</v>
      </c>
      <c r="FJ479" s="469" t="s">
        <v>1405</v>
      </c>
      <c r="FK479" s="467">
        <v>0</v>
      </c>
      <c r="FL479" s="472">
        <v>1</v>
      </c>
      <c r="FM479" s="473">
        <v>0</v>
      </c>
      <c r="FN479" s="473">
        <v>0</v>
      </c>
      <c r="FO479" s="473">
        <v>0</v>
      </c>
      <c r="FP479" s="473">
        <v>0</v>
      </c>
      <c r="FQ479" s="473">
        <v>0</v>
      </c>
      <c r="FR479" s="473">
        <v>0</v>
      </c>
      <c r="FS479" s="473">
        <v>0</v>
      </c>
      <c r="FT479" s="473">
        <v>0</v>
      </c>
      <c r="FU479" s="473">
        <v>0</v>
      </c>
      <c r="FV479" s="473">
        <v>97953.000000000015</v>
      </c>
      <c r="FW479" s="473">
        <v>0</v>
      </c>
      <c r="FX479" s="473">
        <v>0</v>
      </c>
      <c r="FY479" s="473">
        <v>0</v>
      </c>
      <c r="FZ479" s="473">
        <v>0</v>
      </c>
      <c r="GA479" s="473">
        <v>0</v>
      </c>
      <c r="GB479" s="473">
        <v>0</v>
      </c>
      <c r="GC479" s="473">
        <v>0</v>
      </c>
      <c r="GD479" s="473">
        <v>0</v>
      </c>
      <c r="GE479" s="473">
        <v>0</v>
      </c>
      <c r="GF479" s="473">
        <v>119756.00000000001</v>
      </c>
      <c r="GG479" s="473">
        <v>0</v>
      </c>
      <c r="GH479" s="473">
        <v>0</v>
      </c>
      <c r="GI479" s="473">
        <v>0</v>
      </c>
      <c r="GJ479" s="473">
        <v>0</v>
      </c>
      <c r="GK479" s="473">
        <v>0</v>
      </c>
      <c r="GL479" s="473">
        <v>0</v>
      </c>
      <c r="GM479" s="473">
        <v>0</v>
      </c>
      <c r="GN479" s="473">
        <v>0</v>
      </c>
      <c r="GO479" s="473">
        <v>0</v>
      </c>
      <c r="GP479" s="473">
        <v>0</v>
      </c>
      <c r="GQ479" s="473">
        <v>0</v>
      </c>
      <c r="GR479" s="473">
        <v>0</v>
      </c>
      <c r="GS479" s="473">
        <v>0</v>
      </c>
      <c r="GT479" s="473">
        <v>0</v>
      </c>
      <c r="GU479" s="473">
        <v>0</v>
      </c>
      <c r="GV479" s="473">
        <v>0</v>
      </c>
      <c r="GW479" s="473">
        <v>0</v>
      </c>
      <c r="GX479" s="473">
        <v>0</v>
      </c>
      <c r="GY479" s="473">
        <v>0</v>
      </c>
      <c r="GZ479" s="473">
        <v>0</v>
      </c>
      <c r="HA479" s="473">
        <v>0</v>
      </c>
      <c r="HB479" s="473">
        <v>0</v>
      </c>
      <c r="HC479" s="473">
        <v>0</v>
      </c>
      <c r="HD479" s="473">
        <v>0</v>
      </c>
      <c r="HE479" s="473">
        <v>0</v>
      </c>
      <c r="HF479" s="473">
        <v>0</v>
      </c>
      <c r="HG479" s="473">
        <v>0</v>
      </c>
      <c r="HH479" s="473">
        <v>0</v>
      </c>
      <c r="HI479" s="473">
        <v>0</v>
      </c>
      <c r="HJ479" s="473">
        <v>0</v>
      </c>
      <c r="HK479" s="473">
        <v>0</v>
      </c>
      <c r="HL479" s="473">
        <v>0</v>
      </c>
      <c r="HM479" s="473">
        <v>0</v>
      </c>
      <c r="HN479" s="473">
        <v>0</v>
      </c>
      <c r="HO479" s="473">
        <v>0</v>
      </c>
      <c r="HP479" s="473">
        <v>0</v>
      </c>
      <c r="HQ479" s="473">
        <v>0</v>
      </c>
      <c r="HR479" s="473">
        <v>0</v>
      </c>
      <c r="HS479" s="473">
        <v>0</v>
      </c>
      <c r="HT479" s="473">
        <v>0</v>
      </c>
      <c r="HU479" s="473">
        <v>0</v>
      </c>
      <c r="HV479" s="473">
        <v>0</v>
      </c>
      <c r="HW479" s="473">
        <v>0</v>
      </c>
      <c r="HX479" s="473">
        <v>0</v>
      </c>
      <c r="HY479" s="473">
        <v>0</v>
      </c>
      <c r="HZ479" s="473">
        <v>0</v>
      </c>
      <c r="IA479" s="473">
        <v>0</v>
      </c>
      <c r="IB479" s="473">
        <v>0</v>
      </c>
      <c r="IC479" s="473">
        <v>0</v>
      </c>
      <c r="ID479" s="473">
        <v>0</v>
      </c>
      <c r="IE479" s="473">
        <v>0</v>
      </c>
      <c r="IF479" s="473">
        <v>0</v>
      </c>
      <c r="IG479" s="473">
        <v>0</v>
      </c>
      <c r="IH479" s="473">
        <v>0</v>
      </c>
      <c r="II479" s="473">
        <v>0</v>
      </c>
      <c r="IJ479" s="473">
        <v>0</v>
      </c>
      <c r="IK479" s="473">
        <v>0</v>
      </c>
      <c r="IL479" s="473">
        <v>0</v>
      </c>
      <c r="IM479" s="473">
        <v>0</v>
      </c>
      <c r="IN479" s="473">
        <v>0</v>
      </c>
      <c r="IO479" s="473">
        <v>0</v>
      </c>
      <c r="IP479" s="473">
        <v>0</v>
      </c>
      <c r="IQ479" s="473">
        <v>0</v>
      </c>
      <c r="IR479" s="473">
        <v>0</v>
      </c>
      <c r="IS479" s="473">
        <v>0</v>
      </c>
      <c r="IT479" s="473">
        <v>0</v>
      </c>
      <c r="IU479" s="473">
        <v>0</v>
      </c>
      <c r="IV479" s="473">
        <v>0</v>
      </c>
      <c r="IW479" s="473">
        <v>0</v>
      </c>
      <c r="IX479" s="473">
        <v>0</v>
      </c>
      <c r="IY479" s="473">
        <v>0</v>
      </c>
      <c r="IZ479" s="473">
        <v>0</v>
      </c>
      <c r="JA479" s="473">
        <v>0</v>
      </c>
      <c r="JB479" s="473">
        <v>0</v>
      </c>
      <c r="JC479" s="473">
        <v>0</v>
      </c>
      <c r="JD479" s="473">
        <v>0</v>
      </c>
      <c r="JE479" s="473">
        <v>0</v>
      </c>
      <c r="JF479" s="473">
        <v>0</v>
      </c>
      <c r="JG479" s="473">
        <v>0</v>
      </c>
      <c r="JH479" s="473">
        <v>0</v>
      </c>
      <c r="JI479" s="467" t="s">
        <v>1406</v>
      </c>
      <c r="JJ479" s="467" t="s">
        <v>1406</v>
      </c>
      <c r="JK479" s="395"/>
      <c r="JL479" s="395"/>
      <c r="JM479" s="395"/>
      <c r="JN479" s="395"/>
      <c r="JO479" s="395"/>
      <c r="JP479" s="395"/>
      <c r="JQ479" s="395"/>
      <c r="JR479" s="395"/>
      <c r="JS479" s="395"/>
      <c r="JT479" s="395"/>
      <c r="JU479" s="395"/>
      <c r="JV479" s="395"/>
      <c r="JW479" s="395"/>
      <c r="JX479" s="395"/>
      <c r="JY479" s="395"/>
      <c r="JZ479" s="395"/>
      <c r="KA479" s="395"/>
      <c r="KB479" s="395"/>
      <c r="KC479" s="395"/>
      <c r="KD479" s="395"/>
      <c r="KE479" s="395"/>
      <c r="KF479" s="395"/>
      <c r="KG479" s="395"/>
      <c r="KH479" s="395"/>
      <c r="KI479" s="395"/>
      <c r="KJ479" s="395"/>
      <c r="KK479" s="395"/>
      <c r="KL479" s="395"/>
      <c r="KM479" s="395"/>
      <c r="KN479" s="395"/>
      <c r="KO479" s="395"/>
      <c r="KP479" s="395"/>
      <c r="KQ479" s="395"/>
      <c r="KR479" s="395"/>
      <c r="KS479" s="395"/>
      <c r="KT479" s="395"/>
      <c r="KU479" s="395"/>
      <c r="KV479" s="395"/>
      <c r="KW479" s="395"/>
      <c r="KX479" s="395"/>
      <c r="KY479" s="395"/>
      <c r="KZ479" s="395"/>
      <c r="LA479" s="395"/>
      <c r="LB479" s="395"/>
      <c r="LC479" s="395"/>
      <c r="LD479" s="395"/>
      <c r="LE479" s="395"/>
      <c r="LF479" s="395"/>
      <c r="LG479" s="395"/>
      <c r="LH479" s="395"/>
      <c r="LI479" s="395"/>
      <c r="LJ479" s="395"/>
      <c r="LK479" s="395"/>
      <c r="LL479" s="395"/>
      <c r="LM479" s="395"/>
      <c r="LN479" s="395"/>
      <c r="LO479" s="395"/>
      <c r="LP479" s="395"/>
      <c r="LQ479" s="395"/>
      <c r="LR479" s="395"/>
      <c r="LS479" s="395"/>
      <c r="LT479" s="395"/>
      <c r="LU479" s="395"/>
      <c r="LV479" s="395"/>
      <c r="LW479" s="395"/>
      <c r="LX479" s="395"/>
      <c r="LY479" s="395"/>
      <c r="LZ479" s="395"/>
      <c r="MA479" s="395"/>
      <c r="MB479" s="395"/>
      <c r="MC479" s="395"/>
      <c r="MD479" s="395"/>
      <c r="ME479" s="395"/>
      <c r="MF479" s="395"/>
      <c r="MG479" s="395"/>
      <c r="MH479" s="395"/>
      <c r="MI479" s="395"/>
      <c r="MJ479" s="395"/>
      <c r="MK479" s="395"/>
      <c r="ML479" s="395"/>
      <c r="MM479" s="395"/>
      <c r="MN479" s="395"/>
      <c r="MO479" s="395"/>
      <c r="MP479" s="395"/>
      <c r="MQ479" s="395"/>
      <c r="MR479" s="395"/>
      <c r="MS479" s="395"/>
      <c r="MT479" s="395"/>
      <c r="MU479" s="395"/>
      <c r="MV479" s="395"/>
      <c r="MW479" s="395"/>
      <c r="MX479" s="395"/>
      <c r="MY479" s="395"/>
      <c r="MZ479" s="395"/>
      <c r="NA479" s="395"/>
      <c r="NB479" s="395"/>
      <c r="NC479" s="395"/>
      <c r="ND479" s="395"/>
      <c r="NE479" s="395"/>
      <c r="NF479" s="395"/>
      <c r="NG479" s="489"/>
      <c r="NH479" s="475">
        <v>1.586435127495347</v>
      </c>
      <c r="NI479" s="475">
        <v>3.0573777777090325</v>
      </c>
      <c r="NJ479" s="475">
        <v>1.3875841387982892</v>
      </c>
      <c r="NK479" s="475">
        <v>995.44638746430394</v>
      </c>
      <c r="NL479" s="475">
        <v>2.3324138186806551</v>
      </c>
      <c r="NM479" s="475">
        <v>5.6418999999999997E-2</v>
      </c>
      <c r="NN479" s="475">
        <v>0.16220400000000004</v>
      </c>
      <c r="NO479" s="475">
        <v>1.6455999999999998E-2</v>
      </c>
      <c r="NP479" s="475">
        <v>8.7591074579772832E-3</v>
      </c>
      <c r="NQ479" s="475">
        <v>0.13525824434607744</v>
      </c>
      <c r="NR479" s="475">
        <v>0.19177017370046576</v>
      </c>
      <c r="NS479" s="475">
        <v>0</v>
      </c>
      <c r="NT479" s="475">
        <v>1.3721462708072671</v>
      </c>
      <c r="NU479" s="475">
        <v>9.1193474622570121E-3</v>
      </c>
      <c r="NV479" s="475">
        <v>0</v>
      </c>
      <c r="NW479" s="475">
        <v>0.10410698309114667</v>
      </c>
      <c r="NX479" s="475">
        <v>0</v>
      </c>
      <c r="NY479" s="475">
        <v>0</v>
      </c>
      <c r="NZ479" s="475">
        <v>0.27893478435748559</v>
      </c>
      <c r="OA479" s="475">
        <v>2.034000056165192E-2</v>
      </c>
      <c r="OB479" s="475">
        <v>0.25</v>
      </c>
      <c r="OC479" s="475">
        <v>0.31305096044651343</v>
      </c>
      <c r="OD479" s="475">
        <v>-4.7528081942436924E-16</v>
      </c>
      <c r="OE479" s="475">
        <v>-4.1319928582224737E-15</v>
      </c>
      <c r="OF479" s="475">
        <v>0.1099999964237213</v>
      </c>
      <c r="OG479" s="475">
        <v>6.985311806201934E-2</v>
      </c>
      <c r="OH479" s="475">
        <v>0.34284484386383274</v>
      </c>
      <c r="OI479" s="475">
        <v>0.11</v>
      </c>
      <c r="OJ479" s="475">
        <v>4.4084669999999999E-2</v>
      </c>
      <c r="OK479" s="475">
        <v>5.6144451750000005E-2</v>
      </c>
      <c r="OL479" s="475">
        <v>0.64193657470284282</v>
      </c>
      <c r="OM479" s="475" t="s">
        <v>1395</v>
      </c>
      <c r="ON479" s="475">
        <v>1</v>
      </c>
      <c r="OO479" s="475">
        <v>468</v>
      </c>
      <c r="OP479" s="490"/>
      <c r="OQ479" s="491" t="s">
        <v>1395</v>
      </c>
      <c r="OR479" s="478" t="s">
        <v>1395</v>
      </c>
      <c r="OS479" s="479">
        <v>457490.00000000006</v>
      </c>
      <c r="OT479" s="479">
        <v>2044</v>
      </c>
      <c r="OU479" s="479" t="s">
        <v>1395</v>
      </c>
      <c r="OV479" s="479" t="s">
        <v>1395</v>
      </c>
      <c r="OW479" s="479">
        <v>0</v>
      </c>
      <c r="OX479" s="479">
        <v>1</v>
      </c>
      <c r="OY479" s="480">
        <v>1</v>
      </c>
      <c r="OZ479" s="480">
        <v>0.63176632809673661</v>
      </c>
      <c r="PA479" s="481"/>
      <c r="PB479" s="482">
        <v>1.586435127495347</v>
      </c>
      <c r="PC479" s="483"/>
      <c r="PD479" s="478">
        <v>46.780800493816585</v>
      </c>
      <c r="PE479" s="479">
        <v>-8.2226797605222274E-13</v>
      </c>
      <c r="PF479" s="479">
        <v>62.297246989505695</v>
      </c>
      <c r="PG479" s="480">
        <v>1.586435127495347</v>
      </c>
      <c r="PH479" s="483"/>
      <c r="PI479" s="478">
        <v>1.586435127495347</v>
      </c>
      <c r="PJ479" s="479">
        <v>227675</v>
      </c>
      <c r="PK479" s="479">
        <v>310</v>
      </c>
      <c r="PL479" s="479">
        <v>-1.1239103805253503E-2</v>
      </c>
      <c r="PM479" s="484">
        <v>36</v>
      </c>
      <c r="PN479" s="479">
        <v>324</v>
      </c>
      <c r="PO479" s="485">
        <v>2041</v>
      </c>
      <c r="PP479" s="479">
        <v>33</v>
      </c>
      <c r="PQ479" s="479">
        <v>1</v>
      </c>
      <c r="PR479" s="486" t="s">
        <v>2505</v>
      </c>
      <c r="PS479" s="486" t="s">
        <v>1657</v>
      </c>
      <c r="PT479" s="479">
        <v>1</v>
      </c>
      <c r="PU479" s="487" t="s">
        <v>2504</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row>
    <row r="480" spans="1:457" x14ac:dyDescent="0.35">
      <c r="A480" s="459" t="s">
        <v>2506</v>
      </c>
      <c r="B480" s="460">
        <v>1.5751960236900935</v>
      </c>
      <c r="C480" s="488">
        <f>NPV(About!A$94,'H2 Data'!AE$2:BH$2)/30*AB480+B480</f>
        <v>1.5751960236900935</v>
      </c>
      <c r="D480" s="462" t="s">
        <v>1592</v>
      </c>
      <c r="E480" s="463" t="s">
        <v>2506</v>
      </c>
      <c r="F480" s="463" t="s">
        <v>1391</v>
      </c>
      <c r="G480" s="463" t="s">
        <v>1392</v>
      </c>
      <c r="H480" s="463" t="s">
        <v>2406</v>
      </c>
      <c r="I480" s="463" t="s">
        <v>2465</v>
      </c>
      <c r="J480" s="464">
        <v>2045</v>
      </c>
      <c r="K480" s="465">
        <v>325</v>
      </c>
      <c r="L480" s="466">
        <v>0.22</v>
      </c>
      <c r="M480" s="466">
        <v>2.3300000000000001E-2</v>
      </c>
      <c r="N480" s="466">
        <v>0.25</v>
      </c>
      <c r="O480" s="471">
        <v>0.11</v>
      </c>
      <c r="P480" s="465">
        <v>1</v>
      </c>
      <c r="Q480" s="465">
        <v>2</v>
      </c>
      <c r="R480" s="465">
        <v>30</v>
      </c>
      <c r="S480" s="467" t="s">
        <v>1395</v>
      </c>
      <c r="T480" s="468">
        <v>16332.999999999998</v>
      </c>
      <c r="U480" s="468">
        <v>160998.99999999997</v>
      </c>
      <c r="V480" s="468">
        <v>56000</v>
      </c>
      <c r="W480" s="468">
        <v>4667</v>
      </c>
      <c r="X480" s="465">
        <v>0</v>
      </c>
      <c r="Y480" s="469" t="s">
        <v>2466</v>
      </c>
      <c r="Z480" s="470">
        <v>21.86</v>
      </c>
      <c r="AA480" s="469" t="s">
        <v>1397</v>
      </c>
      <c r="AB480" s="465">
        <v>0</v>
      </c>
      <c r="AC480" s="466">
        <v>0</v>
      </c>
      <c r="AD480" s="466">
        <v>0.7</v>
      </c>
      <c r="AE480" s="466">
        <v>0.7</v>
      </c>
      <c r="AF480" s="467" t="s">
        <v>1398</v>
      </c>
      <c r="AG480" s="465">
        <v>440.8467</v>
      </c>
      <c r="AH480" s="465">
        <v>440.8467</v>
      </c>
      <c r="AI480" s="465">
        <v>440.8467</v>
      </c>
      <c r="AJ480" s="465">
        <v>30</v>
      </c>
      <c r="AK480" s="469" t="s">
        <v>1399</v>
      </c>
      <c r="AL480" s="466">
        <v>0.91</v>
      </c>
      <c r="AM480" s="466">
        <v>0.01</v>
      </c>
      <c r="AN480" s="469" t="s">
        <v>1400</v>
      </c>
      <c r="AO480" s="466"/>
      <c r="AP480" s="466"/>
      <c r="AQ480" s="466"/>
      <c r="AR480" s="466"/>
      <c r="AS480" s="466"/>
      <c r="AT480" s="466"/>
      <c r="AU480" s="466"/>
      <c r="AV480" s="466"/>
      <c r="AW480" s="466"/>
      <c r="AX480" s="466"/>
      <c r="AY480" s="466"/>
      <c r="AZ480" s="466"/>
      <c r="BA480" s="466"/>
      <c r="BB480" s="466"/>
      <c r="BC480" s="466"/>
      <c r="BD480" s="466"/>
      <c r="BE480" s="466"/>
      <c r="BF480" s="466"/>
      <c r="BG480" s="466"/>
      <c r="BH480" s="466"/>
      <c r="BI480" s="466"/>
      <c r="BJ480" s="466"/>
      <c r="BK480" s="466"/>
      <c r="BL480" s="466"/>
      <c r="BM480" s="466"/>
      <c r="BN480" s="466"/>
      <c r="BO480" s="466"/>
      <c r="BP480" s="466"/>
      <c r="BQ480" s="466"/>
      <c r="BR480" s="466"/>
      <c r="BS480" s="466"/>
      <c r="BT480" s="466"/>
      <c r="BU480" s="466"/>
      <c r="BV480" s="466"/>
      <c r="BW480" s="466"/>
      <c r="BX480" s="466"/>
      <c r="BY480" s="466"/>
      <c r="BZ480" s="466"/>
      <c r="CA480" s="466"/>
      <c r="CB480" s="466"/>
      <c r="CC480" s="466"/>
      <c r="CD480" s="466"/>
      <c r="CE480" s="466"/>
      <c r="CF480" s="466"/>
      <c r="CG480" s="466"/>
      <c r="CH480" s="466"/>
      <c r="CI480" s="466"/>
      <c r="CJ480" s="466"/>
      <c r="CK480" s="466"/>
      <c r="CL480" s="466"/>
      <c r="CM480" s="466"/>
      <c r="CN480" s="466"/>
      <c r="CO480" s="466"/>
      <c r="CP480" s="466"/>
      <c r="CQ480" s="466"/>
      <c r="CR480" s="466"/>
      <c r="CS480" s="466"/>
      <c r="CT480" s="466"/>
      <c r="CU480" s="466"/>
      <c r="CV480" s="466"/>
      <c r="CW480" s="466"/>
      <c r="CX480" s="466"/>
      <c r="CY480" s="466"/>
      <c r="CZ480" s="466"/>
      <c r="DA480" s="466"/>
      <c r="DB480" s="466"/>
      <c r="DC480" s="466"/>
      <c r="DD480" s="466"/>
      <c r="DE480" s="466"/>
      <c r="DF480" s="466"/>
      <c r="DG480" s="466"/>
      <c r="DH480" s="466"/>
      <c r="DI480" s="466"/>
      <c r="DJ480" s="466"/>
      <c r="DK480" s="466"/>
      <c r="DL480" s="466"/>
      <c r="DM480" s="466"/>
      <c r="DN480" s="466"/>
      <c r="DO480" s="466"/>
      <c r="DP480" s="466"/>
      <c r="DQ480" s="466"/>
      <c r="DR480" s="466"/>
      <c r="DS480" s="466"/>
      <c r="DT480" s="466"/>
      <c r="DU480" s="466"/>
      <c r="DV480" s="466"/>
      <c r="DW480" s="471"/>
      <c r="DX480" s="466"/>
      <c r="DY480" s="466"/>
      <c r="DZ480" s="466"/>
      <c r="EA480" s="466"/>
      <c r="EB480" s="466"/>
      <c r="EC480" s="466"/>
      <c r="ED480" s="466"/>
      <c r="EE480" s="466"/>
      <c r="EF480" s="466"/>
      <c r="EG480" s="466"/>
      <c r="EH480" s="466"/>
      <c r="EI480" s="466"/>
      <c r="EJ480" s="466"/>
      <c r="EK480" s="465"/>
      <c r="EL480" s="465"/>
      <c r="EM480" s="465"/>
      <c r="EN480" s="465"/>
      <c r="EO480" s="466"/>
      <c r="EP480" s="466"/>
      <c r="EQ480" s="466"/>
      <c r="ER480" s="465"/>
      <c r="ES480" s="465"/>
      <c r="ET480" s="465"/>
      <c r="EU480" s="465"/>
      <c r="EV480" s="465"/>
      <c r="EW480" s="467"/>
      <c r="EX480" s="467" t="s">
        <v>1401</v>
      </c>
      <c r="EY480" s="467">
        <v>0</v>
      </c>
      <c r="EZ480" s="467">
        <v>0</v>
      </c>
      <c r="FA480" s="467">
        <v>0</v>
      </c>
      <c r="FB480" s="469" t="s">
        <v>1402</v>
      </c>
      <c r="FC480" s="467">
        <v>100</v>
      </c>
      <c r="FD480" s="469" t="s">
        <v>2408</v>
      </c>
      <c r="FE480" s="467">
        <v>0</v>
      </c>
      <c r="FF480" s="469" t="s">
        <v>1404</v>
      </c>
      <c r="FG480" s="467">
        <v>0</v>
      </c>
      <c r="FH480" s="469" t="s">
        <v>1405</v>
      </c>
      <c r="FI480" s="467">
        <v>0</v>
      </c>
      <c r="FJ480" s="469" t="s">
        <v>1405</v>
      </c>
      <c r="FK480" s="467">
        <v>0</v>
      </c>
      <c r="FL480" s="472">
        <v>1</v>
      </c>
      <c r="FM480" s="473">
        <v>0</v>
      </c>
      <c r="FN480" s="473">
        <v>0</v>
      </c>
      <c r="FO480" s="473">
        <v>0</v>
      </c>
      <c r="FP480" s="473">
        <v>0</v>
      </c>
      <c r="FQ480" s="473">
        <v>0</v>
      </c>
      <c r="FR480" s="473">
        <v>0</v>
      </c>
      <c r="FS480" s="473">
        <v>0</v>
      </c>
      <c r="FT480" s="473">
        <v>0</v>
      </c>
      <c r="FU480" s="473">
        <v>0</v>
      </c>
      <c r="FV480" s="473">
        <v>99940.999999999985</v>
      </c>
      <c r="FW480" s="473">
        <v>0</v>
      </c>
      <c r="FX480" s="473">
        <v>0</v>
      </c>
      <c r="FY480" s="473">
        <v>0</v>
      </c>
      <c r="FZ480" s="473">
        <v>0</v>
      </c>
      <c r="GA480" s="473">
        <v>0</v>
      </c>
      <c r="GB480" s="473">
        <v>0</v>
      </c>
      <c r="GC480" s="473">
        <v>0</v>
      </c>
      <c r="GD480" s="473">
        <v>0</v>
      </c>
      <c r="GE480" s="473">
        <v>0</v>
      </c>
      <c r="GF480" s="473">
        <v>122186.99999999999</v>
      </c>
      <c r="GG480" s="473">
        <v>0</v>
      </c>
      <c r="GH480" s="473">
        <v>0</v>
      </c>
      <c r="GI480" s="473">
        <v>0</v>
      </c>
      <c r="GJ480" s="473">
        <v>0</v>
      </c>
      <c r="GK480" s="473">
        <v>0</v>
      </c>
      <c r="GL480" s="473">
        <v>0</v>
      </c>
      <c r="GM480" s="473">
        <v>0</v>
      </c>
      <c r="GN480" s="473">
        <v>0</v>
      </c>
      <c r="GO480" s="473">
        <v>0</v>
      </c>
      <c r="GP480" s="473">
        <v>0</v>
      </c>
      <c r="GQ480" s="473">
        <v>0</v>
      </c>
      <c r="GR480" s="473">
        <v>0</v>
      </c>
      <c r="GS480" s="473">
        <v>0</v>
      </c>
      <c r="GT480" s="473">
        <v>0</v>
      </c>
      <c r="GU480" s="473">
        <v>0</v>
      </c>
      <c r="GV480" s="473">
        <v>0</v>
      </c>
      <c r="GW480" s="473">
        <v>0</v>
      </c>
      <c r="GX480" s="473">
        <v>0</v>
      </c>
      <c r="GY480" s="473">
        <v>0</v>
      </c>
      <c r="GZ480" s="473">
        <v>0</v>
      </c>
      <c r="HA480" s="473">
        <v>0</v>
      </c>
      <c r="HB480" s="473">
        <v>0</v>
      </c>
      <c r="HC480" s="473">
        <v>0</v>
      </c>
      <c r="HD480" s="473">
        <v>0</v>
      </c>
      <c r="HE480" s="473">
        <v>0</v>
      </c>
      <c r="HF480" s="473">
        <v>0</v>
      </c>
      <c r="HG480" s="473">
        <v>0</v>
      </c>
      <c r="HH480" s="473">
        <v>0</v>
      </c>
      <c r="HI480" s="473">
        <v>0</v>
      </c>
      <c r="HJ480" s="473">
        <v>0</v>
      </c>
      <c r="HK480" s="473">
        <v>0</v>
      </c>
      <c r="HL480" s="473">
        <v>0</v>
      </c>
      <c r="HM480" s="473">
        <v>0</v>
      </c>
      <c r="HN480" s="473">
        <v>0</v>
      </c>
      <c r="HO480" s="473">
        <v>0</v>
      </c>
      <c r="HP480" s="473">
        <v>0</v>
      </c>
      <c r="HQ480" s="473">
        <v>0</v>
      </c>
      <c r="HR480" s="473">
        <v>0</v>
      </c>
      <c r="HS480" s="473">
        <v>0</v>
      </c>
      <c r="HT480" s="473">
        <v>0</v>
      </c>
      <c r="HU480" s="473">
        <v>0</v>
      </c>
      <c r="HV480" s="473">
        <v>0</v>
      </c>
      <c r="HW480" s="473">
        <v>0</v>
      </c>
      <c r="HX480" s="473">
        <v>0</v>
      </c>
      <c r="HY480" s="473">
        <v>0</v>
      </c>
      <c r="HZ480" s="473">
        <v>0</v>
      </c>
      <c r="IA480" s="473">
        <v>0</v>
      </c>
      <c r="IB480" s="473">
        <v>0</v>
      </c>
      <c r="IC480" s="473">
        <v>0</v>
      </c>
      <c r="ID480" s="473">
        <v>0</v>
      </c>
      <c r="IE480" s="473">
        <v>0</v>
      </c>
      <c r="IF480" s="473">
        <v>0</v>
      </c>
      <c r="IG480" s="473">
        <v>0</v>
      </c>
      <c r="IH480" s="473">
        <v>0</v>
      </c>
      <c r="II480" s="473">
        <v>0</v>
      </c>
      <c r="IJ480" s="473">
        <v>0</v>
      </c>
      <c r="IK480" s="473">
        <v>0</v>
      </c>
      <c r="IL480" s="473">
        <v>0</v>
      </c>
      <c r="IM480" s="473">
        <v>0</v>
      </c>
      <c r="IN480" s="473">
        <v>0</v>
      </c>
      <c r="IO480" s="473">
        <v>0</v>
      </c>
      <c r="IP480" s="473">
        <v>0</v>
      </c>
      <c r="IQ480" s="473">
        <v>0</v>
      </c>
      <c r="IR480" s="473">
        <v>0</v>
      </c>
      <c r="IS480" s="473">
        <v>0</v>
      </c>
      <c r="IT480" s="473">
        <v>0</v>
      </c>
      <c r="IU480" s="473">
        <v>0</v>
      </c>
      <c r="IV480" s="473">
        <v>0</v>
      </c>
      <c r="IW480" s="473">
        <v>0</v>
      </c>
      <c r="IX480" s="473">
        <v>0</v>
      </c>
      <c r="IY480" s="473">
        <v>0</v>
      </c>
      <c r="IZ480" s="473">
        <v>0</v>
      </c>
      <c r="JA480" s="473">
        <v>0</v>
      </c>
      <c r="JB480" s="473">
        <v>0</v>
      </c>
      <c r="JC480" s="473">
        <v>0</v>
      </c>
      <c r="JD480" s="473">
        <v>0</v>
      </c>
      <c r="JE480" s="473">
        <v>0</v>
      </c>
      <c r="JF480" s="473">
        <v>0</v>
      </c>
      <c r="JG480" s="473">
        <v>0</v>
      </c>
      <c r="JH480" s="473">
        <v>0</v>
      </c>
      <c r="JI480" s="467" t="s">
        <v>1406</v>
      </c>
      <c r="JJ480" s="467" t="s">
        <v>1406</v>
      </c>
      <c r="JK480" s="395"/>
      <c r="JL480" s="395"/>
      <c r="JM480" s="395"/>
      <c r="JN480" s="395"/>
      <c r="JO480" s="395"/>
      <c r="JP480" s="395"/>
      <c r="JQ480" s="395"/>
      <c r="JR480" s="395"/>
      <c r="JS480" s="395"/>
      <c r="JT480" s="395"/>
      <c r="JU480" s="395"/>
      <c r="JV480" s="395"/>
      <c r="JW480" s="395"/>
      <c r="JX480" s="395"/>
      <c r="JY480" s="395"/>
      <c r="JZ480" s="395"/>
      <c r="KA480" s="395"/>
      <c r="KB480" s="395"/>
      <c r="KC480" s="395"/>
      <c r="KD480" s="395"/>
      <c r="KE480" s="395"/>
      <c r="KF480" s="395"/>
      <c r="KG480" s="395"/>
      <c r="KH480" s="395"/>
      <c r="KI480" s="395"/>
      <c r="KJ480" s="395"/>
      <c r="KK480" s="395"/>
      <c r="KL480" s="395"/>
      <c r="KM480" s="395"/>
      <c r="KN480" s="395"/>
      <c r="KO480" s="395"/>
      <c r="KP480" s="395"/>
      <c r="KQ480" s="395"/>
      <c r="KR480" s="395"/>
      <c r="KS480" s="395"/>
      <c r="KT480" s="395"/>
      <c r="KU480" s="395"/>
      <c r="KV480" s="395"/>
      <c r="KW480" s="395"/>
      <c r="KX480" s="395"/>
      <c r="KY480" s="395"/>
      <c r="KZ480" s="395"/>
      <c r="LA480" s="395"/>
      <c r="LB480" s="395"/>
      <c r="LC480" s="395"/>
      <c r="LD480" s="395"/>
      <c r="LE480" s="395"/>
      <c r="LF480" s="395"/>
      <c r="LG480" s="395"/>
      <c r="LH480" s="395"/>
      <c r="LI480" s="395"/>
      <c r="LJ480" s="395"/>
      <c r="LK480" s="395"/>
      <c r="LL480" s="395"/>
      <c r="LM480" s="395"/>
      <c r="LN480" s="395"/>
      <c r="LO480" s="395"/>
      <c r="LP480" s="395"/>
      <c r="LQ480" s="395"/>
      <c r="LR480" s="395"/>
      <c r="LS480" s="395"/>
      <c r="LT480" s="395"/>
      <c r="LU480" s="395"/>
      <c r="LV480" s="395"/>
      <c r="LW480" s="395"/>
      <c r="LX480" s="395"/>
      <c r="LY480" s="395"/>
      <c r="LZ480" s="395"/>
      <c r="MA480" s="395"/>
      <c r="MB480" s="395"/>
      <c r="MC480" s="395"/>
      <c r="MD480" s="395"/>
      <c r="ME480" s="395"/>
      <c r="MF480" s="395"/>
      <c r="MG480" s="395"/>
      <c r="MH480" s="395"/>
      <c r="MI480" s="395"/>
      <c r="MJ480" s="395"/>
      <c r="MK480" s="395"/>
      <c r="ML480" s="395"/>
      <c r="MM480" s="395"/>
      <c r="MN480" s="395"/>
      <c r="MO480" s="395"/>
      <c r="MP480" s="395"/>
      <c r="MQ480" s="395"/>
      <c r="MR480" s="395"/>
      <c r="MS480" s="395"/>
      <c r="MT480" s="395"/>
      <c r="MU480" s="395"/>
      <c r="MV480" s="395"/>
      <c r="MW480" s="395"/>
      <c r="MX480" s="395"/>
      <c r="MY480" s="395"/>
      <c r="MZ480" s="395"/>
      <c r="NA480" s="395"/>
      <c r="NB480" s="395"/>
      <c r="NC480" s="395"/>
      <c r="ND480" s="395"/>
      <c r="NE480" s="395"/>
      <c r="NF480" s="395"/>
      <c r="NG480" s="489"/>
      <c r="NH480" s="475">
        <v>1.5751960236900935</v>
      </c>
      <c r="NI480" s="475">
        <v>3.0357177768555479</v>
      </c>
      <c r="NJ480" s="475">
        <v>1.3852581871005862</v>
      </c>
      <c r="NK480" s="475">
        <v>998.54555279439182</v>
      </c>
      <c r="NL480" s="475">
        <v>2.3284173561560828</v>
      </c>
      <c r="NM480" s="475">
        <v>5.6000000000000001E-2</v>
      </c>
      <c r="NN480" s="475">
        <v>0.16099899999999998</v>
      </c>
      <c r="NO480" s="475">
        <v>1.6332999999999997E-2</v>
      </c>
      <c r="NP480" s="475">
        <v>8.6940420691034911E-3</v>
      </c>
      <c r="NQ480" s="475">
        <v>0.13425306671271758</v>
      </c>
      <c r="NR480" s="475">
        <v>0.19034270478670154</v>
      </c>
      <c r="NS480" s="475">
        <v>0</v>
      </c>
      <c r="NT480" s="475">
        <v>1.3739094694797476</v>
      </c>
      <c r="NU480" s="475">
        <v>9.3339327215645317E-3</v>
      </c>
      <c r="NV480" s="475">
        <v>0</v>
      </c>
      <c r="NW480" s="475">
        <v>0.10360728311383786</v>
      </c>
      <c r="NX480" s="475">
        <v>0</v>
      </c>
      <c r="NY480" s="475">
        <v>0</v>
      </c>
      <c r="NZ480" s="475">
        <v>0.2776839152033066</v>
      </c>
      <c r="OA480" s="475">
        <v>2.0340000312662421E-2</v>
      </c>
      <c r="OB480" s="475">
        <v>0.25</v>
      </c>
      <c r="OC480" s="475">
        <v>0.31106896794392103</v>
      </c>
      <c r="OD480" s="475">
        <v>-1.4263024910672384E-15</v>
      </c>
      <c r="OE480" s="475">
        <v>-1.2399978004356586E-14</v>
      </c>
      <c r="OF480" s="475">
        <v>0.1099999964237213</v>
      </c>
      <c r="OG480" s="475">
        <v>6.9928589463233951E-2</v>
      </c>
      <c r="OH480" s="475">
        <v>0.3430035073650502</v>
      </c>
      <c r="OI480" s="475">
        <v>0.11</v>
      </c>
      <c r="OJ480" s="475">
        <v>4.4084670000000006E-2</v>
      </c>
      <c r="OK480" s="475">
        <v>5.6144451750000011E-2</v>
      </c>
      <c r="OL480" s="475">
        <v>0.62913987544367544</v>
      </c>
      <c r="OM480" s="475" t="s">
        <v>1395</v>
      </c>
      <c r="ON480" s="475">
        <v>1</v>
      </c>
      <c r="OO480" s="475">
        <v>469</v>
      </c>
      <c r="OP480" s="490"/>
      <c r="OQ480" s="491" t="s">
        <v>1395</v>
      </c>
      <c r="OR480" s="478" t="s">
        <v>1395</v>
      </c>
      <c r="OS480" s="479">
        <v>460126.99999999994</v>
      </c>
      <c r="OT480" s="479">
        <v>2045</v>
      </c>
      <c r="OU480" s="479" t="s">
        <v>1395</v>
      </c>
      <c r="OV480" s="479" t="s">
        <v>1395</v>
      </c>
      <c r="OW480" s="479">
        <v>0</v>
      </c>
      <c r="OX480" s="479">
        <v>1</v>
      </c>
      <c r="OY480" s="480">
        <v>1</v>
      </c>
      <c r="OZ480" s="480">
        <v>0.6191723603318785</v>
      </c>
      <c r="PA480" s="481"/>
      <c r="PB480" s="482">
        <v>1.5751960236900935</v>
      </c>
      <c r="PC480" s="483"/>
      <c r="PD480" s="478">
        <v>47.70950126053269</v>
      </c>
      <c r="PE480" s="479">
        <v>-2.5354292005786958E-12</v>
      </c>
      <c r="PF480" s="479">
        <v>63.604414817655119</v>
      </c>
      <c r="PG480" s="480">
        <v>1.5751960236900935</v>
      </c>
      <c r="PH480" s="483"/>
      <c r="PI480" s="478">
        <v>1.5751960236900935</v>
      </c>
      <c r="PJ480" s="479">
        <v>228000</v>
      </c>
      <c r="PK480" s="479">
        <v>325</v>
      </c>
      <c r="PL480" s="479">
        <v>-8.988840397575748E-3</v>
      </c>
      <c r="PM480" s="484">
        <v>36</v>
      </c>
      <c r="PN480" s="479">
        <v>288</v>
      </c>
      <c r="PO480" s="485">
        <v>2042</v>
      </c>
      <c r="PP480" s="479">
        <v>33</v>
      </c>
      <c r="PQ480" s="479">
        <v>1</v>
      </c>
      <c r="PR480" s="486" t="s">
        <v>2507</v>
      </c>
      <c r="PS480" s="486" t="s">
        <v>1657</v>
      </c>
      <c r="PT480" s="479">
        <v>1</v>
      </c>
      <c r="PU480" s="487" t="s">
        <v>2506</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row>
    <row r="481" spans="1:457" x14ac:dyDescent="0.35">
      <c r="A481" s="459" t="s">
        <v>2508</v>
      </c>
      <c r="B481" s="460">
        <v>1.5662071832925177</v>
      </c>
      <c r="C481" s="488">
        <f>NPV(About!A$94,'H2 Data'!AE$2:BH$2)/30*AB481+B481</f>
        <v>1.5662071832925177</v>
      </c>
      <c r="D481" s="462" t="s">
        <v>1592</v>
      </c>
      <c r="E481" s="463" t="s">
        <v>2508</v>
      </c>
      <c r="F481" s="463" t="s">
        <v>1391</v>
      </c>
      <c r="G481" s="463" t="s">
        <v>1392</v>
      </c>
      <c r="H481" s="463" t="s">
        <v>2406</v>
      </c>
      <c r="I481" s="463" t="s">
        <v>2465</v>
      </c>
      <c r="J481" s="464">
        <v>2046</v>
      </c>
      <c r="K481" s="465">
        <v>340</v>
      </c>
      <c r="L481" s="466">
        <v>0.22</v>
      </c>
      <c r="M481" s="466">
        <v>2.3300000000000001E-2</v>
      </c>
      <c r="N481" s="466">
        <v>0.25</v>
      </c>
      <c r="O481" s="471">
        <v>0.11</v>
      </c>
      <c r="P481" s="465">
        <v>1</v>
      </c>
      <c r="Q481" s="465">
        <v>2</v>
      </c>
      <c r="R481" s="465">
        <v>30</v>
      </c>
      <c r="S481" s="467" t="s">
        <v>1395</v>
      </c>
      <c r="T481" s="468">
        <v>16268</v>
      </c>
      <c r="U481" s="468">
        <v>160361.00000000003</v>
      </c>
      <c r="V481" s="468">
        <v>55778</v>
      </c>
      <c r="W481" s="468">
        <v>4648.0000000000009</v>
      </c>
      <c r="X481" s="465">
        <v>0</v>
      </c>
      <c r="Y481" s="469" t="s">
        <v>2466</v>
      </c>
      <c r="Z481" s="470">
        <v>21.93</v>
      </c>
      <c r="AA481" s="469" t="s">
        <v>1397</v>
      </c>
      <c r="AB481" s="465">
        <v>0</v>
      </c>
      <c r="AC481" s="466">
        <v>0</v>
      </c>
      <c r="AD481" s="466">
        <v>0.7</v>
      </c>
      <c r="AE481" s="466">
        <v>0.7</v>
      </c>
      <c r="AF481" s="467" t="s">
        <v>1398</v>
      </c>
      <c r="AG481" s="465">
        <v>440.8467</v>
      </c>
      <c r="AH481" s="465">
        <v>440.8467</v>
      </c>
      <c r="AI481" s="465">
        <v>440.8467</v>
      </c>
      <c r="AJ481" s="465">
        <v>30</v>
      </c>
      <c r="AK481" s="469" t="s">
        <v>1399</v>
      </c>
      <c r="AL481" s="466">
        <v>0.91</v>
      </c>
      <c r="AM481" s="466">
        <v>0.01</v>
      </c>
      <c r="AN481" s="469" t="s">
        <v>1400</v>
      </c>
      <c r="AO481" s="466"/>
      <c r="AP481" s="466"/>
      <c r="AQ481" s="466"/>
      <c r="AR481" s="466"/>
      <c r="AS481" s="466"/>
      <c r="AT481" s="466"/>
      <c r="AU481" s="466"/>
      <c r="AV481" s="466"/>
      <c r="AW481" s="466"/>
      <c r="AX481" s="466"/>
      <c r="AY481" s="466"/>
      <c r="AZ481" s="466"/>
      <c r="BA481" s="466"/>
      <c r="BB481" s="466"/>
      <c r="BC481" s="466"/>
      <c r="BD481" s="466"/>
      <c r="BE481" s="466"/>
      <c r="BF481" s="466"/>
      <c r="BG481" s="466"/>
      <c r="BH481" s="466"/>
      <c r="BI481" s="466"/>
      <c r="BJ481" s="466"/>
      <c r="BK481" s="466"/>
      <c r="BL481" s="466"/>
      <c r="BM481" s="466"/>
      <c r="BN481" s="466"/>
      <c r="BO481" s="466"/>
      <c r="BP481" s="466"/>
      <c r="BQ481" s="466"/>
      <c r="BR481" s="466"/>
      <c r="BS481" s="466"/>
      <c r="BT481" s="466"/>
      <c r="BU481" s="466"/>
      <c r="BV481" s="466"/>
      <c r="BW481" s="466"/>
      <c r="BX481" s="466"/>
      <c r="BY481" s="466"/>
      <c r="BZ481" s="466"/>
      <c r="CA481" s="466"/>
      <c r="CB481" s="466"/>
      <c r="CC481" s="466"/>
      <c r="CD481" s="466"/>
      <c r="CE481" s="466"/>
      <c r="CF481" s="466"/>
      <c r="CG481" s="466"/>
      <c r="CH481" s="466"/>
      <c r="CI481" s="466"/>
      <c r="CJ481" s="466"/>
      <c r="CK481" s="466"/>
      <c r="CL481" s="466"/>
      <c r="CM481" s="466"/>
      <c r="CN481" s="466"/>
      <c r="CO481" s="466"/>
      <c r="CP481" s="466"/>
      <c r="CQ481" s="466"/>
      <c r="CR481" s="466"/>
      <c r="CS481" s="466"/>
      <c r="CT481" s="466"/>
      <c r="CU481" s="466"/>
      <c r="CV481" s="466"/>
      <c r="CW481" s="466"/>
      <c r="CX481" s="466"/>
      <c r="CY481" s="466"/>
      <c r="CZ481" s="466"/>
      <c r="DA481" s="466"/>
      <c r="DB481" s="466"/>
      <c r="DC481" s="466"/>
      <c r="DD481" s="466"/>
      <c r="DE481" s="466"/>
      <c r="DF481" s="466"/>
      <c r="DG481" s="466"/>
      <c r="DH481" s="466"/>
      <c r="DI481" s="466"/>
      <c r="DJ481" s="466"/>
      <c r="DK481" s="466"/>
      <c r="DL481" s="466"/>
      <c r="DM481" s="466"/>
      <c r="DN481" s="466"/>
      <c r="DO481" s="466"/>
      <c r="DP481" s="466"/>
      <c r="DQ481" s="466"/>
      <c r="DR481" s="466"/>
      <c r="DS481" s="466"/>
      <c r="DT481" s="466"/>
      <c r="DU481" s="466"/>
      <c r="DV481" s="466"/>
      <c r="DW481" s="471"/>
      <c r="DX481" s="466"/>
      <c r="DY481" s="466"/>
      <c r="DZ481" s="466"/>
      <c r="EA481" s="466"/>
      <c r="EB481" s="466"/>
      <c r="EC481" s="466"/>
      <c r="ED481" s="466"/>
      <c r="EE481" s="466"/>
      <c r="EF481" s="466"/>
      <c r="EG481" s="466"/>
      <c r="EH481" s="466"/>
      <c r="EI481" s="466"/>
      <c r="EJ481" s="466"/>
      <c r="EK481" s="465"/>
      <c r="EL481" s="465"/>
      <c r="EM481" s="465"/>
      <c r="EN481" s="465"/>
      <c r="EO481" s="466"/>
      <c r="EP481" s="466"/>
      <c r="EQ481" s="466"/>
      <c r="ER481" s="465"/>
      <c r="ES481" s="465"/>
      <c r="ET481" s="465"/>
      <c r="EU481" s="465"/>
      <c r="EV481" s="465"/>
      <c r="EW481" s="467"/>
      <c r="EX481" s="467" t="s">
        <v>1401</v>
      </c>
      <c r="EY481" s="467">
        <v>0</v>
      </c>
      <c r="EZ481" s="467">
        <v>0</v>
      </c>
      <c r="FA481" s="467">
        <v>0</v>
      </c>
      <c r="FB481" s="469" t="s">
        <v>1402</v>
      </c>
      <c r="FC481" s="467">
        <v>100</v>
      </c>
      <c r="FD481" s="469" t="s">
        <v>2408</v>
      </c>
      <c r="FE481" s="467">
        <v>0</v>
      </c>
      <c r="FF481" s="469" t="s">
        <v>1404</v>
      </c>
      <c r="FG481" s="467">
        <v>0</v>
      </c>
      <c r="FH481" s="469" t="s">
        <v>1405</v>
      </c>
      <c r="FI481" s="467">
        <v>0</v>
      </c>
      <c r="FJ481" s="469" t="s">
        <v>1405</v>
      </c>
      <c r="FK481" s="467">
        <v>0</v>
      </c>
      <c r="FL481" s="472">
        <v>1</v>
      </c>
      <c r="FM481" s="473">
        <v>0</v>
      </c>
      <c r="FN481" s="473">
        <v>0</v>
      </c>
      <c r="FO481" s="473">
        <v>0</v>
      </c>
      <c r="FP481" s="473">
        <v>0</v>
      </c>
      <c r="FQ481" s="473">
        <v>0</v>
      </c>
      <c r="FR481" s="473">
        <v>0</v>
      </c>
      <c r="FS481" s="473">
        <v>0</v>
      </c>
      <c r="FT481" s="473">
        <v>0</v>
      </c>
      <c r="FU481" s="473">
        <v>0</v>
      </c>
      <c r="FV481" s="473">
        <v>101970</v>
      </c>
      <c r="FW481" s="473">
        <v>0</v>
      </c>
      <c r="FX481" s="473">
        <v>0</v>
      </c>
      <c r="FY481" s="473">
        <v>0</v>
      </c>
      <c r="FZ481" s="473">
        <v>0</v>
      </c>
      <c r="GA481" s="473">
        <v>0</v>
      </c>
      <c r="GB481" s="473">
        <v>0</v>
      </c>
      <c r="GC481" s="473">
        <v>0</v>
      </c>
      <c r="GD481" s="473">
        <v>0</v>
      </c>
      <c r="GE481" s="473">
        <v>0</v>
      </c>
      <c r="GF481" s="473">
        <v>124667</v>
      </c>
      <c r="GG481" s="473">
        <v>0</v>
      </c>
      <c r="GH481" s="473">
        <v>0</v>
      </c>
      <c r="GI481" s="473">
        <v>0</v>
      </c>
      <c r="GJ481" s="473">
        <v>0</v>
      </c>
      <c r="GK481" s="473">
        <v>0</v>
      </c>
      <c r="GL481" s="473">
        <v>0</v>
      </c>
      <c r="GM481" s="473">
        <v>0</v>
      </c>
      <c r="GN481" s="473">
        <v>0</v>
      </c>
      <c r="GO481" s="473">
        <v>0</v>
      </c>
      <c r="GP481" s="473">
        <v>0</v>
      </c>
      <c r="GQ481" s="473">
        <v>0</v>
      </c>
      <c r="GR481" s="473">
        <v>0</v>
      </c>
      <c r="GS481" s="473">
        <v>0</v>
      </c>
      <c r="GT481" s="473">
        <v>0</v>
      </c>
      <c r="GU481" s="473">
        <v>0</v>
      </c>
      <c r="GV481" s="473">
        <v>0</v>
      </c>
      <c r="GW481" s="473">
        <v>0</v>
      </c>
      <c r="GX481" s="473">
        <v>0</v>
      </c>
      <c r="GY481" s="473">
        <v>0</v>
      </c>
      <c r="GZ481" s="473">
        <v>0</v>
      </c>
      <c r="HA481" s="473">
        <v>0</v>
      </c>
      <c r="HB481" s="473">
        <v>0</v>
      </c>
      <c r="HC481" s="473">
        <v>0</v>
      </c>
      <c r="HD481" s="473">
        <v>0</v>
      </c>
      <c r="HE481" s="473">
        <v>0</v>
      </c>
      <c r="HF481" s="473">
        <v>0</v>
      </c>
      <c r="HG481" s="473">
        <v>0</v>
      </c>
      <c r="HH481" s="473">
        <v>0</v>
      </c>
      <c r="HI481" s="473">
        <v>0</v>
      </c>
      <c r="HJ481" s="473">
        <v>0</v>
      </c>
      <c r="HK481" s="473">
        <v>0</v>
      </c>
      <c r="HL481" s="473">
        <v>0</v>
      </c>
      <c r="HM481" s="473">
        <v>0</v>
      </c>
      <c r="HN481" s="473">
        <v>0</v>
      </c>
      <c r="HO481" s="473">
        <v>0</v>
      </c>
      <c r="HP481" s="473">
        <v>0</v>
      </c>
      <c r="HQ481" s="473">
        <v>0</v>
      </c>
      <c r="HR481" s="473">
        <v>0</v>
      </c>
      <c r="HS481" s="473">
        <v>0</v>
      </c>
      <c r="HT481" s="473">
        <v>0</v>
      </c>
      <c r="HU481" s="473">
        <v>0</v>
      </c>
      <c r="HV481" s="473">
        <v>0</v>
      </c>
      <c r="HW481" s="473">
        <v>0</v>
      </c>
      <c r="HX481" s="473">
        <v>0</v>
      </c>
      <c r="HY481" s="473">
        <v>0</v>
      </c>
      <c r="HZ481" s="473">
        <v>0</v>
      </c>
      <c r="IA481" s="473">
        <v>0</v>
      </c>
      <c r="IB481" s="473">
        <v>0</v>
      </c>
      <c r="IC481" s="473">
        <v>0</v>
      </c>
      <c r="ID481" s="473">
        <v>0</v>
      </c>
      <c r="IE481" s="473">
        <v>0</v>
      </c>
      <c r="IF481" s="473">
        <v>0</v>
      </c>
      <c r="IG481" s="473">
        <v>0</v>
      </c>
      <c r="IH481" s="473">
        <v>0</v>
      </c>
      <c r="II481" s="473">
        <v>0</v>
      </c>
      <c r="IJ481" s="473">
        <v>0</v>
      </c>
      <c r="IK481" s="473">
        <v>0</v>
      </c>
      <c r="IL481" s="473">
        <v>0</v>
      </c>
      <c r="IM481" s="473">
        <v>0</v>
      </c>
      <c r="IN481" s="473">
        <v>0</v>
      </c>
      <c r="IO481" s="473">
        <v>0</v>
      </c>
      <c r="IP481" s="473">
        <v>0</v>
      </c>
      <c r="IQ481" s="473">
        <v>0</v>
      </c>
      <c r="IR481" s="473">
        <v>0</v>
      </c>
      <c r="IS481" s="473">
        <v>0</v>
      </c>
      <c r="IT481" s="473">
        <v>0</v>
      </c>
      <c r="IU481" s="473">
        <v>0</v>
      </c>
      <c r="IV481" s="473">
        <v>0</v>
      </c>
      <c r="IW481" s="473">
        <v>0</v>
      </c>
      <c r="IX481" s="473">
        <v>0</v>
      </c>
      <c r="IY481" s="473">
        <v>0</v>
      </c>
      <c r="IZ481" s="473">
        <v>0</v>
      </c>
      <c r="JA481" s="473">
        <v>0</v>
      </c>
      <c r="JB481" s="473">
        <v>0</v>
      </c>
      <c r="JC481" s="473">
        <v>0</v>
      </c>
      <c r="JD481" s="473">
        <v>0</v>
      </c>
      <c r="JE481" s="473">
        <v>0</v>
      </c>
      <c r="JF481" s="473">
        <v>0</v>
      </c>
      <c r="JG481" s="473">
        <v>0</v>
      </c>
      <c r="JH481" s="473">
        <v>0</v>
      </c>
      <c r="JI481" s="467" t="s">
        <v>1406</v>
      </c>
      <c r="JJ481" s="467" t="s">
        <v>1406</v>
      </c>
      <c r="JK481" s="395"/>
      <c r="JL481" s="395"/>
      <c r="JM481" s="395"/>
      <c r="JN481" s="395"/>
      <c r="JO481" s="395"/>
      <c r="JP481" s="395"/>
      <c r="JQ481" s="395"/>
      <c r="JR481" s="395"/>
      <c r="JS481" s="395"/>
      <c r="JT481" s="395"/>
      <c r="JU481" s="395"/>
      <c r="JV481" s="395"/>
      <c r="JW481" s="395"/>
      <c r="JX481" s="395"/>
      <c r="JY481" s="395"/>
      <c r="JZ481" s="395"/>
      <c r="KA481" s="395"/>
      <c r="KB481" s="395"/>
      <c r="KC481" s="395"/>
      <c r="KD481" s="395"/>
      <c r="KE481" s="395"/>
      <c r="KF481" s="395"/>
      <c r="KG481" s="395"/>
      <c r="KH481" s="395"/>
      <c r="KI481" s="395"/>
      <c r="KJ481" s="395"/>
      <c r="KK481" s="395"/>
      <c r="KL481" s="395"/>
      <c r="KM481" s="395"/>
      <c r="KN481" s="395"/>
      <c r="KO481" s="395"/>
      <c r="KP481" s="395"/>
      <c r="KQ481" s="395"/>
      <c r="KR481" s="395"/>
      <c r="KS481" s="395"/>
      <c r="KT481" s="395"/>
      <c r="KU481" s="395"/>
      <c r="KV481" s="395"/>
      <c r="KW481" s="395"/>
      <c r="KX481" s="395"/>
      <c r="KY481" s="395"/>
      <c r="KZ481" s="395"/>
      <c r="LA481" s="395"/>
      <c r="LB481" s="395"/>
      <c r="LC481" s="395"/>
      <c r="LD481" s="395"/>
      <c r="LE481" s="395"/>
      <c r="LF481" s="395"/>
      <c r="LG481" s="395"/>
      <c r="LH481" s="395"/>
      <c r="LI481" s="395"/>
      <c r="LJ481" s="395"/>
      <c r="LK481" s="395"/>
      <c r="LL481" s="395"/>
      <c r="LM481" s="395"/>
      <c r="LN481" s="395"/>
      <c r="LO481" s="395"/>
      <c r="LP481" s="395"/>
      <c r="LQ481" s="395"/>
      <c r="LR481" s="395"/>
      <c r="LS481" s="395"/>
      <c r="LT481" s="395"/>
      <c r="LU481" s="395"/>
      <c r="LV481" s="395"/>
      <c r="LW481" s="395"/>
      <c r="LX481" s="395"/>
      <c r="LY481" s="395"/>
      <c r="LZ481" s="395"/>
      <c r="MA481" s="395"/>
      <c r="MB481" s="395"/>
      <c r="MC481" s="395"/>
      <c r="MD481" s="395"/>
      <c r="ME481" s="395"/>
      <c r="MF481" s="395"/>
      <c r="MG481" s="395"/>
      <c r="MH481" s="395"/>
      <c r="MI481" s="395"/>
      <c r="MJ481" s="395"/>
      <c r="MK481" s="395"/>
      <c r="ML481" s="395"/>
      <c r="MM481" s="395"/>
      <c r="MN481" s="395"/>
      <c r="MO481" s="395"/>
      <c r="MP481" s="395"/>
      <c r="MQ481" s="395"/>
      <c r="MR481" s="395"/>
      <c r="MS481" s="395"/>
      <c r="MT481" s="395"/>
      <c r="MU481" s="395"/>
      <c r="MV481" s="395"/>
      <c r="MW481" s="395"/>
      <c r="MX481" s="395"/>
      <c r="MY481" s="395"/>
      <c r="MZ481" s="395"/>
      <c r="NA481" s="395"/>
      <c r="NB481" s="395"/>
      <c r="NC481" s="395"/>
      <c r="ND481" s="395"/>
      <c r="NE481" s="395"/>
      <c r="NF481" s="395"/>
      <c r="NG481" s="489"/>
      <c r="NH481" s="475">
        <v>1.5662071832925177</v>
      </c>
      <c r="NI481" s="475">
        <v>3.0183944836413401</v>
      </c>
      <c r="NJ481" s="475">
        <v>1.3830324685503317</v>
      </c>
      <c r="NK481" s="475">
        <v>1001.7495196297926</v>
      </c>
      <c r="NL481" s="475">
        <v>2.3275995765629207</v>
      </c>
      <c r="NM481" s="475">
        <v>5.5778000000000001E-2</v>
      </c>
      <c r="NN481" s="475">
        <v>0.16036100000000003</v>
      </c>
      <c r="NO481" s="475">
        <v>1.6268000000000001E-2</v>
      </c>
      <c r="NP481" s="475">
        <v>8.6595862597245131E-3</v>
      </c>
      <c r="NQ481" s="475">
        <v>0.13372084615698901</v>
      </c>
      <c r="NR481" s="475">
        <v>0.1895677940655647</v>
      </c>
      <c r="NS481" s="475">
        <v>0</v>
      </c>
      <c r="NT481" s="475">
        <v>1.3758978905930728</v>
      </c>
      <c r="NU481" s="475">
        <v>9.5542204096281513E-3</v>
      </c>
      <c r="NV481" s="475">
        <v>0</v>
      </c>
      <c r="NW481" s="475">
        <v>0.1033816938344166</v>
      </c>
      <c r="NX481" s="475">
        <v>0</v>
      </c>
      <c r="NY481" s="475">
        <v>0</v>
      </c>
      <c r="NZ481" s="475">
        <v>0.2771385589838008</v>
      </c>
      <c r="OA481" s="475">
        <v>2.0339999604341113E-2</v>
      </c>
      <c r="OB481" s="475">
        <v>0.25</v>
      </c>
      <c r="OC481" s="475">
        <v>0.3100723353445517</v>
      </c>
      <c r="OD481" s="475">
        <v>-1.6094055123587311E-15</v>
      </c>
      <c r="OE481" s="475">
        <v>-1.3991837691039775E-14</v>
      </c>
      <c r="OF481" s="475">
        <v>0.1099999964237213</v>
      </c>
      <c r="OG481" s="475">
        <v>6.9980952143669117E-2</v>
      </c>
      <c r="OH481" s="475">
        <v>0.34314774901770562</v>
      </c>
      <c r="OI481" s="475">
        <v>0.11</v>
      </c>
      <c r="OJ481" s="475">
        <v>4.4084669999999999E-2</v>
      </c>
      <c r="OK481" s="475">
        <v>5.6144451750000005E-2</v>
      </c>
      <c r="OL481" s="475">
        <v>0.61659829136570199</v>
      </c>
      <c r="OM481" s="475" t="s">
        <v>1395</v>
      </c>
      <c r="ON481" s="475">
        <v>1</v>
      </c>
      <c r="OO481" s="475">
        <v>470</v>
      </c>
      <c r="OP481" s="490"/>
      <c r="OQ481" s="491" t="s">
        <v>1395</v>
      </c>
      <c r="OR481" s="478" t="s">
        <v>1395</v>
      </c>
      <c r="OS481" s="479">
        <v>463692</v>
      </c>
      <c r="OT481" s="479">
        <v>2046</v>
      </c>
      <c r="OU481" s="479" t="s">
        <v>1395</v>
      </c>
      <c r="OV481" s="479" t="s">
        <v>1395</v>
      </c>
      <c r="OW481" s="479">
        <v>0</v>
      </c>
      <c r="OX481" s="479">
        <v>1</v>
      </c>
      <c r="OY481" s="480">
        <v>1</v>
      </c>
      <c r="OZ481" s="480">
        <v>0.60682945146165224</v>
      </c>
      <c r="PA481" s="481"/>
      <c r="PB481" s="482">
        <v>1.5662071832925177</v>
      </c>
      <c r="PC481" s="483"/>
      <c r="PD481" s="478">
        <v>48.722598094485768</v>
      </c>
      <c r="PE481" s="479">
        <v>-2.9332966925428603E-12</v>
      </c>
      <c r="PF481" s="479">
        <v>65.00462453889601</v>
      </c>
      <c r="PG481" s="480">
        <v>1.5662071832925177</v>
      </c>
      <c r="PH481" s="483"/>
      <c r="PI481" s="478">
        <v>1.5662071832925177</v>
      </c>
      <c r="PJ481" s="479">
        <v>228340</v>
      </c>
      <c r="PK481" s="479">
        <v>340</v>
      </c>
      <c r="PL481" s="479">
        <v>-6.7152469122255809E-3</v>
      </c>
      <c r="PM481" s="484">
        <v>36</v>
      </c>
      <c r="PN481" s="479">
        <v>252</v>
      </c>
      <c r="PO481" s="485">
        <v>2043</v>
      </c>
      <c r="PP481" s="479">
        <v>33</v>
      </c>
      <c r="PQ481" s="479">
        <v>1</v>
      </c>
      <c r="PR481" s="486" t="s">
        <v>2509</v>
      </c>
      <c r="PS481" s="486" t="s">
        <v>1657</v>
      </c>
      <c r="PT481" s="479">
        <v>1</v>
      </c>
      <c r="PU481" s="487" t="s">
        <v>2508</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row>
    <row r="482" spans="1:457" x14ac:dyDescent="0.35">
      <c r="A482" s="459" t="s">
        <v>2510</v>
      </c>
      <c r="B482" s="460">
        <v>1.5594919363802922</v>
      </c>
      <c r="C482" s="488">
        <f>NPV(About!A$94,'H2 Data'!AE$2:BH$2)/30*AB482+B482</f>
        <v>1.5594919363802922</v>
      </c>
      <c r="D482" s="462" t="s">
        <v>1592</v>
      </c>
      <c r="E482" s="463" t="s">
        <v>2510</v>
      </c>
      <c r="F482" s="463" t="s">
        <v>1391</v>
      </c>
      <c r="G482" s="463" t="s">
        <v>1392</v>
      </c>
      <c r="H482" s="463" t="s">
        <v>2406</v>
      </c>
      <c r="I482" s="463" t="s">
        <v>2465</v>
      </c>
      <c r="J482" s="464">
        <v>2047</v>
      </c>
      <c r="K482" s="465">
        <v>355</v>
      </c>
      <c r="L482" s="466">
        <v>0.22</v>
      </c>
      <c r="M482" s="466">
        <v>2.3300000000000001E-2</v>
      </c>
      <c r="N482" s="466">
        <v>0.25</v>
      </c>
      <c r="O482" s="471">
        <v>0.11</v>
      </c>
      <c r="P482" s="465">
        <v>1</v>
      </c>
      <c r="Q482" s="465">
        <v>2</v>
      </c>
      <c r="R482" s="465">
        <v>30</v>
      </c>
      <c r="S482" s="467" t="s">
        <v>1395</v>
      </c>
      <c r="T482" s="468">
        <v>16251</v>
      </c>
      <c r="U482" s="468">
        <v>160191.99999999997</v>
      </c>
      <c r="V482" s="468">
        <v>55719</v>
      </c>
      <c r="W482" s="468">
        <v>4643</v>
      </c>
      <c r="X482" s="465">
        <v>0</v>
      </c>
      <c r="Y482" s="469" t="s">
        <v>2466</v>
      </c>
      <c r="Z482" s="470">
        <v>22</v>
      </c>
      <c r="AA482" s="469" t="s">
        <v>1397</v>
      </c>
      <c r="AB482" s="465">
        <v>0</v>
      </c>
      <c r="AC482" s="466">
        <v>0</v>
      </c>
      <c r="AD482" s="466">
        <v>0.7</v>
      </c>
      <c r="AE482" s="466">
        <v>0.7</v>
      </c>
      <c r="AF482" s="467" t="s">
        <v>1398</v>
      </c>
      <c r="AG482" s="465">
        <v>440.8467</v>
      </c>
      <c r="AH482" s="465">
        <v>440.8467</v>
      </c>
      <c r="AI482" s="465">
        <v>440.8467</v>
      </c>
      <c r="AJ482" s="465">
        <v>30</v>
      </c>
      <c r="AK482" s="469" t="s">
        <v>1399</v>
      </c>
      <c r="AL482" s="466">
        <v>0.91</v>
      </c>
      <c r="AM482" s="466">
        <v>0.01</v>
      </c>
      <c r="AN482" s="469" t="s">
        <v>1400</v>
      </c>
      <c r="AO482" s="466"/>
      <c r="AP482" s="466"/>
      <c r="AQ482" s="466"/>
      <c r="AR482" s="466"/>
      <c r="AS482" s="466"/>
      <c r="AT482" s="466"/>
      <c r="AU482" s="466"/>
      <c r="AV482" s="466"/>
      <c r="AW482" s="466"/>
      <c r="AX482" s="466"/>
      <c r="AY482" s="466"/>
      <c r="AZ482" s="466"/>
      <c r="BA482" s="466"/>
      <c r="BB482" s="466"/>
      <c r="BC482" s="466"/>
      <c r="BD482" s="466"/>
      <c r="BE482" s="466"/>
      <c r="BF482" s="466"/>
      <c r="BG482" s="466"/>
      <c r="BH482" s="466"/>
      <c r="BI482" s="466"/>
      <c r="BJ482" s="466"/>
      <c r="BK482" s="466"/>
      <c r="BL482" s="466"/>
      <c r="BM482" s="466"/>
      <c r="BN482" s="466"/>
      <c r="BO482" s="466"/>
      <c r="BP482" s="466"/>
      <c r="BQ482" s="466"/>
      <c r="BR482" s="466"/>
      <c r="BS482" s="466"/>
      <c r="BT482" s="466"/>
      <c r="BU482" s="466"/>
      <c r="BV482" s="466"/>
      <c r="BW482" s="466"/>
      <c r="BX482" s="466"/>
      <c r="BY482" s="466"/>
      <c r="BZ482" s="466"/>
      <c r="CA482" s="466"/>
      <c r="CB482" s="466"/>
      <c r="CC482" s="466"/>
      <c r="CD482" s="466"/>
      <c r="CE482" s="466"/>
      <c r="CF482" s="466"/>
      <c r="CG482" s="466"/>
      <c r="CH482" s="466"/>
      <c r="CI482" s="466"/>
      <c r="CJ482" s="466"/>
      <c r="CK482" s="466"/>
      <c r="CL482" s="466"/>
      <c r="CM482" s="466"/>
      <c r="CN482" s="466"/>
      <c r="CO482" s="466"/>
      <c r="CP482" s="466"/>
      <c r="CQ482" s="466"/>
      <c r="CR482" s="466"/>
      <c r="CS482" s="466"/>
      <c r="CT482" s="466"/>
      <c r="CU482" s="466"/>
      <c r="CV482" s="466"/>
      <c r="CW482" s="466"/>
      <c r="CX482" s="466"/>
      <c r="CY482" s="466"/>
      <c r="CZ482" s="466"/>
      <c r="DA482" s="466"/>
      <c r="DB482" s="466"/>
      <c r="DC482" s="466"/>
      <c r="DD482" s="466"/>
      <c r="DE482" s="466"/>
      <c r="DF482" s="466"/>
      <c r="DG482" s="466"/>
      <c r="DH482" s="466"/>
      <c r="DI482" s="466"/>
      <c r="DJ482" s="466"/>
      <c r="DK482" s="466"/>
      <c r="DL482" s="466"/>
      <c r="DM482" s="466"/>
      <c r="DN482" s="466"/>
      <c r="DO482" s="466"/>
      <c r="DP482" s="466"/>
      <c r="DQ482" s="466"/>
      <c r="DR482" s="466"/>
      <c r="DS482" s="466"/>
      <c r="DT482" s="466"/>
      <c r="DU482" s="466"/>
      <c r="DV482" s="466"/>
      <c r="DW482" s="471"/>
      <c r="DX482" s="466"/>
      <c r="DY482" s="466"/>
      <c r="DZ482" s="466"/>
      <c r="EA482" s="466"/>
      <c r="EB482" s="466"/>
      <c r="EC482" s="466"/>
      <c r="ED482" s="466"/>
      <c r="EE482" s="466"/>
      <c r="EF482" s="466"/>
      <c r="EG482" s="466"/>
      <c r="EH482" s="466"/>
      <c r="EI482" s="466"/>
      <c r="EJ482" s="466"/>
      <c r="EK482" s="465"/>
      <c r="EL482" s="465"/>
      <c r="EM482" s="465"/>
      <c r="EN482" s="465"/>
      <c r="EO482" s="466"/>
      <c r="EP482" s="466"/>
      <c r="EQ482" s="466"/>
      <c r="ER482" s="465"/>
      <c r="ES482" s="465"/>
      <c r="ET482" s="465"/>
      <c r="EU482" s="465"/>
      <c r="EV482" s="465"/>
      <c r="EW482" s="467"/>
      <c r="EX482" s="467" t="s">
        <v>1401</v>
      </c>
      <c r="EY482" s="467">
        <v>0</v>
      </c>
      <c r="EZ482" s="467">
        <v>0</v>
      </c>
      <c r="FA482" s="467">
        <v>0</v>
      </c>
      <c r="FB482" s="469" t="s">
        <v>1402</v>
      </c>
      <c r="FC482" s="467">
        <v>100</v>
      </c>
      <c r="FD482" s="469" t="s">
        <v>2408</v>
      </c>
      <c r="FE482" s="467">
        <v>0</v>
      </c>
      <c r="FF482" s="469" t="s">
        <v>1404</v>
      </c>
      <c r="FG482" s="467">
        <v>0</v>
      </c>
      <c r="FH482" s="469" t="s">
        <v>1405</v>
      </c>
      <c r="FI482" s="467">
        <v>0</v>
      </c>
      <c r="FJ482" s="469" t="s">
        <v>1405</v>
      </c>
      <c r="FK482" s="467">
        <v>0</v>
      </c>
      <c r="FL482" s="472">
        <v>1</v>
      </c>
      <c r="FM482" s="473">
        <v>0</v>
      </c>
      <c r="FN482" s="473">
        <v>0</v>
      </c>
      <c r="FO482" s="473">
        <v>0</v>
      </c>
      <c r="FP482" s="473">
        <v>0</v>
      </c>
      <c r="FQ482" s="473">
        <v>0</v>
      </c>
      <c r="FR482" s="473">
        <v>0</v>
      </c>
      <c r="FS482" s="473">
        <v>0</v>
      </c>
      <c r="FT482" s="473">
        <v>0</v>
      </c>
      <c r="FU482" s="473">
        <v>0</v>
      </c>
      <c r="FV482" s="473">
        <v>104040</v>
      </c>
      <c r="FW482" s="473">
        <v>0</v>
      </c>
      <c r="FX482" s="473">
        <v>0</v>
      </c>
      <c r="FY482" s="473">
        <v>0</v>
      </c>
      <c r="FZ482" s="473">
        <v>0</v>
      </c>
      <c r="GA482" s="473">
        <v>0</v>
      </c>
      <c r="GB482" s="473">
        <v>0</v>
      </c>
      <c r="GC482" s="473">
        <v>0</v>
      </c>
      <c r="GD482" s="473">
        <v>0</v>
      </c>
      <c r="GE482" s="473">
        <v>0</v>
      </c>
      <c r="GF482" s="473">
        <v>127198</v>
      </c>
      <c r="GG482" s="473">
        <v>0</v>
      </c>
      <c r="GH482" s="473">
        <v>0</v>
      </c>
      <c r="GI482" s="473">
        <v>0</v>
      </c>
      <c r="GJ482" s="473">
        <v>0</v>
      </c>
      <c r="GK482" s="473">
        <v>0</v>
      </c>
      <c r="GL482" s="473">
        <v>0</v>
      </c>
      <c r="GM482" s="473">
        <v>0</v>
      </c>
      <c r="GN482" s="473">
        <v>0</v>
      </c>
      <c r="GO482" s="473">
        <v>0</v>
      </c>
      <c r="GP482" s="473">
        <v>0</v>
      </c>
      <c r="GQ482" s="473">
        <v>0</v>
      </c>
      <c r="GR482" s="473">
        <v>0</v>
      </c>
      <c r="GS482" s="473">
        <v>0</v>
      </c>
      <c r="GT482" s="473">
        <v>0</v>
      </c>
      <c r="GU482" s="473">
        <v>0</v>
      </c>
      <c r="GV482" s="473">
        <v>0</v>
      </c>
      <c r="GW482" s="473">
        <v>0</v>
      </c>
      <c r="GX482" s="473">
        <v>0</v>
      </c>
      <c r="GY482" s="473">
        <v>0</v>
      </c>
      <c r="GZ482" s="473">
        <v>0</v>
      </c>
      <c r="HA482" s="473">
        <v>0</v>
      </c>
      <c r="HB482" s="473">
        <v>0</v>
      </c>
      <c r="HC482" s="473">
        <v>0</v>
      </c>
      <c r="HD482" s="473">
        <v>0</v>
      </c>
      <c r="HE482" s="473">
        <v>0</v>
      </c>
      <c r="HF482" s="473">
        <v>0</v>
      </c>
      <c r="HG482" s="473">
        <v>0</v>
      </c>
      <c r="HH482" s="473">
        <v>0</v>
      </c>
      <c r="HI482" s="473">
        <v>0</v>
      </c>
      <c r="HJ482" s="473">
        <v>0</v>
      </c>
      <c r="HK482" s="473">
        <v>0</v>
      </c>
      <c r="HL482" s="473">
        <v>0</v>
      </c>
      <c r="HM482" s="473">
        <v>0</v>
      </c>
      <c r="HN482" s="473">
        <v>0</v>
      </c>
      <c r="HO482" s="473">
        <v>0</v>
      </c>
      <c r="HP482" s="473">
        <v>0</v>
      </c>
      <c r="HQ482" s="473">
        <v>0</v>
      </c>
      <c r="HR482" s="473">
        <v>0</v>
      </c>
      <c r="HS482" s="473">
        <v>0</v>
      </c>
      <c r="HT482" s="473">
        <v>0</v>
      </c>
      <c r="HU482" s="473">
        <v>0</v>
      </c>
      <c r="HV482" s="473">
        <v>0</v>
      </c>
      <c r="HW482" s="473">
        <v>0</v>
      </c>
      <c r="HX482" s="473">
        <v>0</v>
      </c>
      <c r="HY482" s="473">
        <v>0</v>
      </c>
      <c r="HZ482" s="473">
        <v>0</v>
      </c>
      <c r="IA482" s="473">
        <v>0</v>
      </c>
      <c r="IB482" s="473">
        <v>0</v>
      </c>
      <c r="IC482" s="473">
        <v>0</v>
      </c>
      <c r="ID482" s="473">
        <v>0</v>
      </c>
      <c r="IE482" s="473">
        <v>0</v>
      </c>
      <c r="IF482" s="473">
        <v>0</v>
      </c>
      <c r="IG482" s="473">
        <v>0</v>
      </c>
      <c r="IH482" s="473">
        <v>0</v>
      </c>
      <c r="II482" s="473">
        <v>0</v>
      </c>
      <c r="IJ482" s="473">
        <v>0</v>
      </c>
      <c r="IK482" s="473">
        <v>0</v>
      </c>
      <c r="IL482" s="473">
        <v>0</v>
      </c>
      <c r="IM482" s="473">
        <v>0</v>
      </c>
      <c r="IN482" s="473">
        <v>0</v>
      </c>
      <c r="IO482" s="473">
        <v>0</v>
      </c>
      <c r="IP482" s="473">
        <v>0</v>
      </c>
      <c r="IQ482" s="473">
        <v>0</v>
      </c>
      <c r="IR482" s="473">
        <v>0</v>
      </c>
      <c r="IS482" s="473">
        <v>0</v>
      </c>
      <c r="IT482" s="473">
        <v>0</v>
      </c>
      <c r="IU482" s="473">
        <v>0</v>
      </c>
      <c r="IV482" s="473">
        <v>0</v>
      </c>
      <c r="IW482" s="473">
        <v>0</v>
      </c>
      <c r="IX482" s="473">
        <v>0</v>
      </c>
      <c r="IY482" s="473">
        <v>0</v>
      </c>
      <c r="IZ482" s="473">
        <v>0</v>
      </c>
      <c r="JA482" s="473">
        <v>0</v>
      </c>
      <c r="JB482" s="473">
        <v>0</v>
      </c>
      <c r="JC482" s="473">
        <v>0</v>
      </c>
      <c r="JD482" s="473">
        <v>0</v>
      </c>
      <c r="JE482" s="473">
        <v>0</v>
      </c>
      <c r="JF482" s="473">
        <v>0</v>
      </c>
      <c r="JG482" s="473">
        <v>0</v>
      </c>
      <c r="JH482" s="473">
        <v>0</v>
      </c>
      <c r="JI482" s="467" t="s">
        <v>1406</v>
      </c>
      <c r="JJ482" s="467" t="s">
        <v>1406</v>
      </c>
      <c r="JK482" s="395"/>
      <c r="JL482" s="395"/>
      <c r="JM482" s="395"/>
      <c r="JN482" s="395"/>
      <c r="JO482" s="395"/>
      <c r="JP482" s="395"/>
      <c r="JQ482" s="395"/>
      <c r="JR482" s="395"/>
      <c r="JS482" s="395"/>
      <c r="JT482" s="395"/>
      <c r="JU482" s="395"/>
      <c r="JV482" s="395"/>
      <c r="JW482" s="395"/>
      <c r="JX482" s="395"/>
      <c r="JY482" s="395"/>
      <c r="JZ482" s="395"/>
      <c r="KA482" s="395"/>
      <c r="KB482" s="395"/>
      <c r="KC482" s="395"/>
      <c r="KD482" s="395"/>
      <c r="KE482" s="395"/>
      <c r="KF482" s="395"/>
      <c r="KG482" s="395"/>
      <c r="KH482" s="395"/>
      <c r="KI482" s="395"/>
      <c r="KJ482" s="395"/>
      <c r="KK482" s="395"/>
      <c r="KL482" s="395"/>
      <c r="KM482" s="395"/>
      <c r="KN482" s="395"/>
      <c r="KO482" s="395"/>
      <c r="KP482" s="395"/>
      <c r="KQ482" s="395"/>
      <c r="KR482" s="395"/>
      <c r="KS482" s="395"/>
      <c r="KT482" s="395"/>
      <c r="KU482" s="395"/>
      <c r="KV482" s="395"/>
      <c r="KW482" s="395"/>
      <c r="KX482" s="395"/>
      <c r="KY482" s="395"/>
      <c r="KZ482" s="395"/>
      <c r="LA482" s="395"/>
      <c r="LB482" s="395"/>
      <c r="LC482" s="395"/>
      <c r="LD482" s="395"/>
      <c r="LE482" s="395"/>
      <c r="LF482" s="395"/>
      <c r="LG482" s="395"/>
      <c r="LH482" s="395"/>
      <c r="LI482" s="395"/>
      <c r="LJ482" s="395"/>
      <c r="LK482" s="395"/>
      <c r="LL482" s="395"/>
      <c r="LM482" s="395"/>
      <c r="LN482" s="395"/>
      <c r="LO482" s="395"/>
      <c r="LP482" s="395"/>
      <c r="LQ482" s="395"/>
      <c r="LR482" s="395"/>
      <c r="LS482" s="395"/>
      <c r="LT482" s="395"/>
      <c r="LU482" s="395"/>
      <c r="LV482" s="395"/>
      <c r="LW482" s="395"/>
      <c r="LX482" s="395"/>
      <c r="LY482" s="395"/>
      <c r="LZ482" s="395"/>
      <c r="MA482" s="395"/>
      <c r="MB482" s="395"/>
      <c r="MC482" s="395"/>
      <c r="MD482" s="395"/>
      <c r="ME482" s="395"/>
      <c r="MF482" s="395"/>
      <c r="MG482" s="395"/>
      <c r="MH482" s="395"/>
      <c r="MI482" s="395"/>
      <c r="MJ482" s="395"/>
      <c r="MK482" s="395"/>
      <c r="ML482" s="395"/>
      <c r="MM482" s="395"/>
      <c r="MN482" s="395"/>
      <c r="MO482" s="395"/>
      <c r="MP482" s="395"/>
      <c r="MQ482" s="395"/>
      <c r="MR482" s="395"/>
      <c r="MS482" s="395"/>
      <c r="MT482" s="395"/>
      <c r="MU482" s="395"/>
      <c r="MV482" s="395"/>
      <c r="MW482" s="395"/>
      <c r="MX482" s="395"/>
      <c r="MY482" s="395"/>
      <c r="MZ482" s="395"/>
      <c r="NA482" s="395"/>
      <c r="NB482" s="395"/>
      <c r="NC482" s="395"/>
      <c r="ND482" s="395"/>
      <c r="NE482" s="395"/>
      <c r="NF482" s="395"/>
      <c r="NG482" s="489"/>
      <c r="NH482" s="475">
        <v>1.5594919363802922</v>
      </c>
      <c r="NI482" s="475">
        <v>3.0054528597920989</v>
      </c>
      <c r="NJ482" s="475">
        <v>1.3811518344119458</v>
      </c>
      <c r="NK482" s="475">
        <v>1005.0325729200396</v>
      </c>
      <c r="NL482" s="475">
        <v>2.3300774574370622</v>
      </c>
      <c r="NM482" s="475">
        <v>5.5718999999999998E-2</v>
      </c>
      <c r="NN482" s="475">
        <v>0.16019199999999997</v>
      </c>
      <c r="NO482" s="475">
        <v>1.6251000000000002E-2</v>
      </c>
      <c r="NP482" s="475">
        <v>8.6504514637496203E-3</v>
      </c>
      <c r="NQ482" s="475">
        <v>0.13357987963141763</v>
      </c>
      <c r="NR482" s="475">
        <v>0.18936386977676875</v>
      </c>
      <c r="NS482" s="475">
        <v>0</v>
      </c>
      <c r="NT482" s="475">
        <v>1.3783219445108594</v>
      </c>
      <c r="NU482" s="475">
        <v>9.7806372214107248E-3</v>
      </c>
      <c r="NV482" s="475">
        <v>0</v>
      </c>
      <c r="NW482" s="475">
        <v>0.10347891907415138</v>
      </c>
      <c r="NX482" s="475">
        <v>0</v>
      </c>
      <c r="NY482" s="475">
        <v>0</v>
      </c>
      <c r="NZ482" s="475">
        <v>0.27746500429495508</v>
      </c>
      <c r="OA482" s="475">
        <v>2.0340000159551817E-2</v>
      </c>
      <c r="OB482" s="475">
        <v>0.25</v>
      </c>
      <c r="OC482" s="475">
        <v>0.3100439488350949</v>
      </c>
      <c r="OD482" s="475">
        <v>-1.5351597905829648E-15</v>
      </c>
      <c r="OE482" s="475">
        <v>-1.3346360786453988E-14</v>
      </c>
      <c r="OF482" s="475">
        <v>0.1099999964237213</v>
      </c>
      <c r="OG482" s="475">
        <v>7.0031085610389704E-2</v>
      </c>
      <c r="OH482" s="475">
        <v>0.34326049677697568</v>
      </c>
      <c r="OI482" s="475">
        <v>0.11</v>
      </c>
      <c r="OJ482" s="475">
        <v>4.4084669999999992E-2</v>
      </c>
      <c r="OK482" s="475">
        <v>5.6144451750000005E-2</v>
      </c>
      <c r="OL482" s="475">
        <v>0.6043066749085565</v>
      </c>
      <c r="OM482" s="475" t="s">
        <v>1395</v>
      </c>
      <c r="ON482" s="475">
        <v>1</v>
      </c>
      <c r="OO482" s="475">
        <v>471</v>
      </c>
      <c r="OP482" s="490"/>
      <c r="OQ482" s="491" t="s">
        <v>1395</v>
      </c>
      <c r="OR482" s="478" t="s">
        <v>1395</v>
      </c>
      <c r="OS482" s="479">
        <v>468043</v>
      </c>
      <c r="OT482" s="479">
        <v>2047</v>
      </c>
      <c r="OU482" s="479" t="s">
        <v>1395</v>
      </c>
      <c r="OV482" s="479" t="s">
        <v>1395</v>
      </c>
      <c r="OW482" s="479">
        <v>0</v>
      </c>
      <c r="OX482" s="479">
        <v>1</v>
      </c>
      <c r="OY482" s="480">
        <v>1</v>
      </c>
      <c r="OZ482" s="480">
        <v>0.59473258979199017</v>
      </c>
      <c r="PA482" s="481"/>
      <c r="PB482" s="482">
        <v>1.5594919363802922</v>
      </c>
      <c r="PC482" s="483"/>
      <c r="PD482" s="478">
        <v>49.805451422342692</v>
      </c>
      <c r="PE482" s="479">
        <v>-2.8631796926921446E-12</v>
      </c>
      <c r="PF482" s="479">
        <v>66.513377867599459</v>
      </c>
      <c r="PG482" s="480">
        <v>1.5594919363802922</v>
      </c>
      <c r="PH482" s="483"/>
      <c r="PI482" s="478">
        <v>1.5594919363802922</v>
      </c>
      <c r="PJ482" s="479">
        <v>228695</v>
      </c>
      <c r="PK482" s="479">
        <v>355</v>
      </c>
      <c r="PL482" s="479">
        <v>-5.5149517587866903E-3</v>
      </c>
      <c r="PM482" s="484">
        <v>36</v>
      </c>
      <c r="PN482" s="479">
        <v>216</v>
      </c>
      <c r="PO482" s="485">
        <v>2044</v>
      </c>
      <c r="PP482" s="479">
        <v>33</v>
      </c>
      <c r="PQ482" s="479">
        <v>1</v>
      </c>
      <c r="PR482" s="486" t="s">
        <v>2511</v>
      </c>
      <c r="PS482" s="486" t="s">
        <v>1657</v>
      </c>
      <c r="PT482" s="479">
        <v>1</v>
      </c>
      <c r="PU482" s="487" t="s">
        <v>2510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row>
    <row r="483" spans="1:457" x14ac:dyDescent="0.35">
      <c r="A483" s="459" t="s">
        <v>2512</v>
      </c>
      <c r="B483" s="460">
        <v>1.5539769846215055</v>
      </c>
      <c r="C483" s="488">
        <f>NPV(About!A$94,'H2 Data'!AE$2:BH$2)/30*AB483+B483</f>
        <v>1.5539769846215055</v>
      </c>
      <c r="D483" s="462" t="s">
        <v>1592</v>
      </c>
      <c r="E483" s="463" t="s">
        <v>2512</v>
      </c>
      <c r="F483" s="463" t="s">
        <v>1391</v>
      </c>
      <c r="G483" s="463" t="s">
        <v>1392</v>
      </c>
      <c r="H483" s="463" t="s">
        <v>2406</v>
      </c>
      <c r="I483" s="463" t="s">
        <v>2465</v>
      </c>
      <c r="J483" s="464">
        <v>2048</v>
      </c>
      <c r="K483" s="465">
        <v>370</v>
      </c>
      <c r="L483" s="466">
        <v>0.22</v>
      </c>
      <c r="M483" s="466">
        <v>2.3300000000000001E-2</v>
      </c>
      <c r="N483" s="466">
        <v>0.25</v>
      </c>
      <c r="O483" s="471">
        <v>0.11</v>
      </c>
      <c r="P483" s="465">
        <v>1</v>
      </c>
      <c r="Q483" s="465">
        <v>2</v>
      </c>
      <c r="R483" s="465">
        <v>30</v>
      </c>
      <c r="S483" s="467" t="s">
        <v>1395</v>
      </c>
      <c r="T483" s="468">
        <v>16275.000000000002</v>
      </c>
      <c r="U483" s="468">
        <v>160420.00000000003</v>
      </c>
      <c r="V483" s="468">
        <v>55798</v>
      </c>
      <c r="W483" s="468">
        <v>4650</v>
      </c>
      <c r="X483" s="465">
        <v>0</v>
      </c>
      <c r="Y483" s="469" t="s">
        <v>2466</v>
      </c>
      <c r="Z483" s="470">
        <v>22.08</v>
      </c>
      <c r="AA483" s="469" t="s">
        <v>1397</v>
      </c>
      <c r="AB483" s="465">
        <v>0</v>
      </c>
      <c r="AC483" s="466">
        <v>0</v>
      </c>
      <c r="AD483" s="466">
        <v>0.7</v>
      </c>
      <c r="AE483" s="466">
        <v>0.7</v>
      </c>
      <c r="AF483" s="467" t="s">
        <v>1398</v>
      </c>
      <c r="AG483" s="465">
        <v>440.8467</v>
      </c>
      <c r="AH483" s="465">
        <v>440.8467</v>
      </c>
      <c r="AI483" s="465">
        <v>440.8467</v>
      </c>
      <c r="AJ483" s="465">
        <v>30</v>
      </c>
      <c r="AK483" s="469" t="s">
        <v>1399</v>
      </c>
      <c r="AL483" s="466">
        <v>0.91</v>
      </c>
      <c r="AM483" s="466">
        <v>0.01</v>
      </c>
      <c r="AN483" s="469" t="s">
        <v>1400</v>
      </c>
      <c r="AO483" s="466"/>
      <c r="AP483" s="466"/>
      <c r="AQ483" s="466"/>
      <c r="AR483" s="466"/>
      <c r="AS483" s="466"/>
      <c r="AT483" s="466"/>
      <c r="AU483" s="466"/>
      <c r="AV483" s="466"/>
      <c r="AW483" s="466"/>
      <c r="AX483" s="466"/>
      <c r="AY483" s="466"/>
      <c r="AZ483" s="466"/>
      <c r="BA483" s="466"/>
      <c r="BB483" s="466"/>
      <c r="BC483" s="466"/>
      <c r="BD483" s="466"/>
      <c r="BE483" s="466"/>
      <c r="BF483" s="466"/>
      <c r="BG483" s="466"/>
      <c r="BH483" s="466"/>
      <c r="BI483" s="466"/>
      <c r="BJ483" s="466"/>
      <c r="BK483" s="466"/>
      <c r="BL483" s="466"/>
      <c r="BM483" s="466"/>
      <c r="BN483" s="466"/>
      <c r="BO483" s="466"/>
      <c r="BP483" s="466"/>
      <c r="BQ483" s="466"/>
      <c r="BR483" s="466"/>
      <c r="BS483" s="466"/>
      <c r="BT483" s="466"/>
      <c r="BU483" s="466"/>
      <c r="BV483" s="466"/>
      <c r="BW483" s="466"/>
      <c r="BX483" s="466"/>
      <c r="BY483" s="466"/>
      <c r="BZ483" s="466"/>
      <c r="CA483" s="466"/>
      <c r="CB483" s="466"/>
      <c r="CC483" s="466"/>
      <c r="CD483" s="466"/>
      <c r="CE483" s="466"/>
      <c r="CF483" s="466"/>
      <c r="CG483" s="466"/>
      <c r="CH483" s="466"/>
      <c r="CI483" s="466"/>
      <c r="CJ483" s="466"/>
      <c r="CK483" s="466"/>
      <c r="CL483" s="466"/>
      <c r="CM483" s="466"/>
      <c r="CN483" s="466"/>
      <c r="CO483" s="466"/>
      <c r="CP483" s="466"/>
      <c r="CQ483" s="466"/>
      <c r="CR483" s="466"/>
      <c r="CS483" s="466"/>
      <c r="CT483" s="466"/>
      <c r="CU483" s="466"/>
      <c r="CV483" s="466"/>
      <c r="CW483" s="466"/>
      <c r="CX483" s="466"/>
      <c r="CY483" s="466"/>
      <c r="CZ483" s="466"/>
      <c r="DA483" s="466"/>
      <c r="DB483" s="466"/>
      <c r="DC483" s="466"/>
      <c r="DD483" s="466"/>
      <c r="DE483" s="466"/>
      <c r="DF483" s="466"/>
      <c r="DG483" s="466"/>
      <c r="DH483" s="466"/>
      <c r="DI483" s="466"/>
      <c r="DJ483" s="466"/>
      <c r="DK483" s="466"/>
      <c r="DL483" s="466"/>
      <c r="DM483" s="466"/>
      <c r="DN483" s="466"/>
      <c r="DO483" s="466"/>
      <c r="DP483" s="466"/>
      <c r="DQ483" s="466"/>
      <c r="DR483" s="466"/>
      <c r="DS483" s="466"/>
      <c r="DT483" s="466"/>
      <c r="DU483" s="466"/>
      <c r="DV483" s="466"/>
      <c r="DW483" s="471"/>
      <c r="DX483" s="466"/>
      <c r="DY483" s="466"/>
      <c r="DZ483" s="466"/>
      <c r="EA483" s="466"/>
      <c r="EB483" s="466"/>
      <c r="EC483" s="466"/>
      <c r="ED483" s="466"/>
      <c r="EE483" s="466"/>
      <c r="EF483" s="466"/>
      <c r="EG483" s="466"/>
      <c r="EH483" s="466"/>
      <c r="EI483" s="466"/>
      <c r="EJ483" s="466"/>
      <c r="EK483" s="465"/>
      <c r="EL483" s="465"/>
      <c r="EM483" s="465"/>
      <c r="EN483" s="465"/>
      <c r="EO483" s="466"/>
      <c r="EP483" s="466"/>
      <c r="EQ483" s="466"/>
      <c r="ER483" s="465"/>
      <c r="ES483" s="465"/>
      <c r="ET483" s="465"/>
      <c r="EU483" s="465"/>
      <c r="EV483" s="465"/>
      <c r="EW483" s="467"/>
      <c r="EX483" s="467" t="s">
        <v>1401</v>
      </c>
      <c r="EY483" s="467">
        <v>0</v>
      </c>
      <c r="EZ483" s="467">
        <v>0</v>
      </c>
      <c r="FA483" s="467">
        <v>0</v>
      </c>
      <c r="FB483" s="469" t="s">
        <v>1402</v>
      </c>
      <c r="FC483" s="467">
        <v>100</v>
      </c>
      <c r="FD483" s="469" t="s">
        <v>2408</v>
      </c>
      <c r="FE483" s="467">
        <v>0</v>
      </c>
      <c r="FF483" s="469" t="s">
        <v>1404</v>
      </c>
      <c r="FG483" s="467">
        <v>0</v>
      </c>
      <c r="FH483" s="469" t="s">
        <v>1405</v>
      </c>
      <c r="FI483" s="467">
        <v>0</v>
      </c>
      <c r="FJ483" s="469" t="s">
        <v>1405</v>
      </c>
      <c r="FK483" s="467">
        <v>0</v>
      </c>
      <c r="FL483" s="472">
        <v>1</v>
      </c>
      <c r="FM483" s="473">
        <v>0</v>
      </c>
      <c r="FN483" s="473">
        <v>0</v>
      </c>
      <c r="FO483" s="473">
        <v>0</v>
      </c>
      <c r="FP483" s="473">
        <v>0</v>
      </c>
      <c r="FQ483" s="473">
        <v>0</v>
      </c>
      <c r="FR483" s="473">
        <v>0</v>
      </c>
      <c r="FS483" s="473">
        <v>0</v>
      </c>
      <c r="FT483" s="473">
        <v>0</v>
      </c>
      <c r="FU483" s="473">
        <v>0</v>
      </c>
      <c r="FV483" s="473">
        <v>106152</v>
      </c>
      <c r="FW483" s="473">
        <v>0</v>
      </c>
      <c r="FX483" s="473">
        <v>0</v>
      </c>
      <c r="FY483" s="473">
        <v>0</v>
      </c>
      <c r="FZ483" s="473">
        <v>0</v>
      </c>
      <c r="GA483" s="473">
        <v>0</v>
      </c>
      <c r="GB483" s="473">
        <v>0</v>
      </c>
      <c r="GC483" s="473">
        <v>0</v>
      </c>
      <c r="GD483" s="473">
        <v>0</v>
      </c>
      <c r="GE483" s="473">
        <v>0</v>
      </c>
      <c r="GF483" s="473">
        <v>129780</v>
      </c>
      <c r="GG483" s="473">
        <v>0</v>
      </c>
      <c r="GH483" s="473">
        <v>0</v>
      </c>
      <c r="GI483" s="473">
        <v>0</v>
      </c>
      <c r="GJ483" s="473">
        <v>0</v>
      </c>
      <c r="GK483" s="473">
        <v>0</v>
      </c>
      <c r="GL483" s="473">
        <v>0</v>
      </c>
      <c r="GM483" s="473">
        <v>0</v>
      </c>
      <c r="GN483" s="473">
        <v>0</v>
      </c>
      <c r="GO483" s="473">
        <v>0</v>
      </c>
      <c r="GP483" s="473">
        <v>0</v>
      </c>
      <c r="GQ483" s="473">
        <v>0</v>
      </c>
      <c r="GR483" s="473">
        <v>0</v>
      </c>
      <c r="GS483" s="473">
        <v>0</v>
      </c>
      <c r="GT483" s="473">
        <v>0</v>
      </c>
      <c r="GU483" s="473">
        <v>0</v>
      </c>
      <c r="GV483" s="473">
        <v>0</v>
      </c>
      <c r="GW483" s="473">
        <v>0</v>
      </c>
      <c r="GX483" s="473">
        <v>0</v>
      </c>
      <c r="GY483" s="473">
        <v>0</v>
      </c>
      <c r="GZ483" s="473">
        <v>0</v>
      </c>
      <c r="HA483" s="473">
        <v>0</v>
      </c>
      <c r="HB483" s="473">
        <v>0</v>
      </c>
      <c r="HC483" s="473">
        <v>0</v>
      </c>
      <c r="HD483" s="473">
        <v>0</v>
      </c>
      <c r="HE483" s="473">
        <v>0</v>
      </c>
      <c r="HF483" s="473">
        <v>0</v>
      </c>
      <c r="HG483" s="473">
        <v>0</v>
      </c>
      <c r="HH483" s="473">
        <v>0</v>
      </c>
      <c r="HI483" s="473">
        <v>0</v>
      </c>
      <c r="HJ483" s="473">
        <v>0</v>
      </c>
      <c r="HK483" s="473">
        <v>0</v>
      </c>
      <c r="HL483" s="473">
        <v>0</v>
      </c>
      <c r="HM483" s="473">
        <v>0</v>
      </c>
      <c r="HN483" s="473">
        <v>0</v>
      </c>
      <c r="HO483" s="473">
        <v>0</v>
      </c>
      <c r="HP483" s="473">
        <v>0</v>
      </c>
      <c r="HQ483" s="473">
        <v>0</v>
      </c>
      <c r="HR483" s="473">
        <v>0</v>
      </c>
      <c r="HS483" s="473">
        <v>0</v>
      </c>
      <c r="HT483" s="473">
        <v>0</v>
      </c>
      <c r="HU483" s="473">
        <v>0</v>
      </c>
      <c r="HV483" s="473">
        <v>0</v>
      </c>
      <c r="HW483" s="473">
        <v>0</v>
      </c>
      <c r="HX483" s="473">
        <v>0</v>
      </c>
      <c r="HY483" s="473">
        <v>0</v>
      </c>
      <c r="HZ483" s="473">
        <v>0</v>
      </c>
      <c r="IA483" s="473">
        <v>0</v>
      </c>
      <c r="IB483" s="473">
        <v>0</v>
      </c>
      <c r="IC483" s="473">
        <v>0</v>
      </c>
      <c r="ID483" s="473">
        <v>0</v>
      </c>
      <c r="IE483" s="473">
        <v>0</v>
      </c>
      <c r="IF483" s="473">
        <v>0</v>
      </c>
      <c r="IG483" s="473">
        <v>0</v>
      </c>
      <c r="IH483" s="473">
        <v>0</v>
      </c>
      <c r="II483" s="473">
        <v>0</v>
      </c>
      <c r="IJ483" s="473">
        <v>0</v>
      </c>
      <c r="IK483" s="473">
        <v>0</v>
      </c>
      <c r="IL483" s="473">
        <v>0</v>
      </c>
      <c r="IM483" s="473">
        <v>0</v>
      </c>
      <c r="IN483" s="473">
        <v>0</v>
      </c>
      <c r="IO483" s="473">
        <v>0</v>
      </c>
      <c r="IP483" s="473">
        <v>0</v>
      </c>
      <c r="IQ483" s="473">
        <v>0</v>
      </c>
      <c r="IR483" s="473">
        <v>0</v>
      </c>
      <c r="IS483" s="473">
        <v>0</v>
      </c>
      <c r="IT483" s="473">
        <v>0</v>
      </c>
      <c r="IU483" s="473">
        <v>0</v>
      </c>
      <c r="IV483" s="473">
        <v>0</v>
      </c>
      <c r="IW483" s="473">
        <v>0</v>
      </c>
      <c r="IX483" s="473">
        <v>0</v>
      </c>
      <c r="IY483" s="473">
        <v>0</v>
      </c>
      <c r="IZ483" s="473">
        <v>0</v>
      </c>
      <c r="JA483" s="473">
        <v>0</v>
      </c>
      <c r="JB483" s="473">
        <v>0</v>
      </c>
      <c r="JC483" s="473">
        <v>0</v>
      </c>
      <c r="JD483" s="473">
        <v>0</v>
      </c>
      <c r="JE483" s="473">
        <v>0</v>
      </c>
      <c r="JF483" s="473">
        <v>0</v>
      </c>
      <c r="JG483" s="473">
        <v>0</v>
      </c>
      <c r="JH483" s="473">
        <v>0</v>
      </c>
      <c r="JI483" s="467" t="s">
        <v>1406</v>
      </c>
      <c r="JJ483" s="467" t="s">
        <v>1406</v>
      </c>
      <c r="JK483" s="395"/>
      <c r="JL483" s="395"/>
      <c r="JM483" s="395"/>
      <c r="JN483" s="395"/>
      <c r="JO483" s="395"/>
      <c r="JP483" s="395"/>
      <c r="JQ483" s="395"/>
      <c r="JR483" s="395"/>
      <c r="JS483" s="395"/>
      <c r="JT483" s="395"/>
      <c r="JU483" s="395"/>
      <c r="JV483" s="395"/>
      <c r="JW483" s="395"/>
      <c r="JX483" s="395"/>
      <c r="JY483" s="395"/>
      <c r="JZ483" s="395"/>
      <c r="KA483" s="395"/>
      <c r="KB483" s="395"/>
      <c r="KC483" s="395"/>
      <c r="KD483" s="395"/>
      <c r="KE483" s="395"/>
      <c r="KF483" s="395"/>
      <c r="KG483" s="395"/>
      <c r="KH483" s="395"/>
      <c r="KI483" s="395"/>
      <c r="KJ483" s="395"/>
      <c r="KK483" s="395"/>
      <c r="KL483" s="395"/>
      <c r="KM483" s="395"/>
      <c r="KN483" s="395"/>
      <c r="KO483" s="395"/>
      <c r="KP483" s="395"/>
      <c r="KQ483" s="395"/>
      <c r="KR483" s="395"/>
      <c r="KS483" s="395"/>
      <c r="KT483" s="395"/>
      <c r="KU483" s="395"/>
      <c r="KV483" s="395"/>
      <c r="KW483" s="395"/>
      <c r="KX483" s="395"/>
      <c r="KY483" s="395"/>
      <c r="KZ483" s="395"/>
      <c r="LA483" s="395"/>
      <c r="LB483" s="395"/>
      <c r="LC483" s="395"/>
      <c r="LD483" s="395"/>
      <c r="LE483" s="395"/>
      <c r="LF483" s="395"/>
      <c r="LG483" s="395"/>
      <c r="LH483" s="395"/>
      <c r="LI483" s="395"/>
      <c r="LJ483" s="395"/>
      <c r="LK483" s="395"/>
      <c r="LL483" s="395"/>
      <c r="LM483" s="395"/>
      <c r="LN483" s="395"/>
      <c r="LO483" s="395"/>
      <c r="LP483" s="395"/>
      <c r="LQ483" s="395"/>
      <c r="LR483" s="395"/>
      <c r="LS483" s="395"/>
      <c r="LT483" s="395"/>
      <c r="LU483" s="395"/>
      <c r="LV483" s="395"/>
      <c r="LW483" s="395"/>
      <c r="LX483" s="395"/>
      <c r="LY483" s="395"/>
      <c r="LZ483" s="395"/>
      <c r="MA483" s="395"/>
      <c r="MB483" s="395"/>
      <c r="MC483" s="395"/>
      <c r="MD483" s="395"/>
      <c r="ME483" s="395"/>
      <c r="MF483" s="395"/>
      <c r="MG483" s="395"/>
      <c r="MH483" s="395"/>
      <c r="MI483" s="395"/>
      <c r="MJ483" s="395"/>
      <c r="MK483" s="395"/>
      <c r="ML483" s="395"/>
      <c r="MM483" s="395"/>
      <c r="MN483" s="395"/>
      <c r="MO483" s="395"/>
      <c r="MP483" s="395"/>
      <c r="MQ483" s="395"/>
      <c r="MR483" s="395"/>
      <c r="MS483" s="395"/>
      <c r="MT483" s="395"/>
      <c r="MU483" s="395"/>
      <c r="MV483" s="395"/>
      <c r="MW483" s="395"/>
      <c r="MX483" s="395"/>
      <c r="MY483" s="395"/>
      <c r="MZ483" s="395"/>
      <c r="NA483" s="395"/>
      <c r="NB483" s="395"/>
      <c r="NC483" s="395"/>
      <c r="ND483" s="395"/>
      <c r="NE483" s="395"/>
      <c r="NF483" s="395"/>
      <c r="NG483" s="489"/>
      <c r="NH483" s="475">
        <v>1.5539769846215055</v>
      </c>
      <c r="NI483" s="475">
        <v>2.9948244447625654</v>
      </c>
      <c r="NJ483" s="475">
        <v>1.378942549025274</v>
      </c>
      <c r="NK483" s="475">
        <v>1008.6946413589644</v>
      </c>
      <c r="NL483" s="475">
        <v>2.3349388597182923</v>
      </c>
      <c r="NM483" s="475">
        <v>5.5798E-2</v>
      </c>
      <c r="NN483" s="475">
        <v>0.16042000000000003</v>
      </c>
      <c r="NO483" s="475">
        <v>1.6275000000000001E-2</v>
      </c>
      <c r="NP483" s="475">
        <v>8.6627513864000229E-3</v>
      </c>
      <c r="NQ483" s="475">
        <v>0.13377032828433241</v>
      </c>
      <c r="NR483" s="475">
        <v>0.18964936338530292</v>
      </c>
      <c r="NS483" s="475">
        <v>0</v>
      </c>
      <c r="NT483" s="475">
        <v>1.3809161689777365</v>
      </c>
      <c r="NU483" s="475">
        <v>1.0015790965928369E-2</v>
      </c>
      <c r="NV483" s="475">
        <v>0</v>
      </c>
      <c r="NW483" s="475">
        <v>0.10379502702624835</v>
      </c>
      <c r="NX483" s="475">
        <v>0</v>
      </c>
      <c r="NY483" s="475">
        <v>0</v>
      </c>
      <c r="NZ483" s="475">
        <v>0.27836617830594496</v>
      </c>
      <c r="OA483" s="475">
        <v>2.0340000025518452E-2</v>
      </c>
      <c r="OB483" s="475">
        <v>0.25</v>
      </c>
      <c r="OC483" s="475">
        <v>0.31070912354221841</v>
      </c>
      <c r="OD483" s="475">
        <v>-1.3683274154088565E-15</v>
      </c>
      <c r="OE483" s="475">
        <v>-1.1895954722151611E-14</v>
      </c>
      <c r="OF483" s="475">
        <v>0.1099999964237213</v>
      </c>
      <c r="OG483" s="475">
        <v>7.0075002312660215E-2</v>
      </c>
      <c r="OH483" s="475">
        <v>0.3433525983723742</v>
      </c>
      <c r="OI483" s="475">
        <v>0.11</v>
      </c>
      <c r="OJ483" s="475">
        <v>4.4084669999999999E-2</v>
      </c>
      <c r="OK483" s="475">
        <v>5.6144451750000005E-2</v>
      </c>
      <c r="OL483" s="475">
        <v>0.59222743616506268</v>
      </c>
      <c r="OM483" s="475" t="s">
        <v>1395</v>
      </c>
      <c r="ON483" s="475">
        <v>1</v>
      </c>
      <c r="OO483" s="475">
        <v>472</v>
      </c>
      <c r="OP483" s="490"/>
      <c r="OQ483" s="491" t="s">
        <v>1395</v>
      </c>
      <c r="OR483" s="478" t="s">
        <v>1395</v>
      </c>
      <c r="OS483" s="479">
        <v>473075</v>
      </c>
      <c r="OT483" s="479">
        <v>2048</v>
      </c>
      <c r="OU483" s="479" t="s">
        <v>1395</v>
      </c>
      <c r="OV483" s="479" t="s">
        <v>1395</v>
      </c>
      <c r="OW483" s="479">
        <v>0</v>
      </c>
      <c r="OX483" s="479">
        <v>1</v>
      </c>
      <c r="OY483" s="480">
        <v>1</v>
      </c>
      <c r="OZ483" s="480">
        <v>0.58287687399761434</v>
      </c>
      <c r="PA483" s="481"/>
      <c r="PB483" s="482">
        <v>1.5539769846215055</v>
      </c>
      <c r="PC483" s="483"/>
      <c r="PD483" s="478">
        <v>50.944831327039857</v>
      </c>
      <c r="PE483" s="479">
        <v>-2.6066909833591422E-12</v>
      </c>
      <c r="PF483" s="479">
        <v>68.083873022545646</v>
      </c>
      <c r="PG483" s="480">
        <v>1.5539769846215055</v>
      </c>
      <c r="PH483" s="483"/>
      <c r="PI483" s="478">
        <v>1.5539769846215055</v>
      </c>
      <c r="PJ483" s="479">
        <v>229065</v>
      </c>
      <c r="PK483" s="479">
        <v>370</v>
      </c>
      <c r="PL483" s="479">
        <v>-2.8745126545330901E-3</v>
      </c>
      <c r="PM483" s="484">
        <v>36</v>
      </c>
      <c r="PN483" s="479">
        <v>180</v>
      </c>
      <c r="PO483" s="485">
        <v>2045</v>
      </c>
      <c r="PP483" s="479">
        <v>33</v>
      </c>
      <c r="PQ483" s="479">
        <v>1</v>
      </c>
      <c r="PR483" s="486" t="s">
        <v>2513</v>
      </c>
      <c r="PS483" s="486" t="s">
        <v>1657</v>
      </c>
      <c r="PT483" s="479">
        <v>1</v>
      </c>
      <c r="PU483" s="487" t="s">
        <v>2512</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row>
    <row r="484" spans="1:457" x14ac:dyDescent="0.35">
      <c r="A484" s="459" t="s">
        <v>2514</v>
      </c>
      <c r="B484" s="460">
        <v>1.5511024719669724</v>
      </c>
      <c r="C484" s="488">
        <f>NPV(About!A$94,'H2 Data'!AE$2:BH$2)/30*AB484+B484</f>
        <v>1.5511024719669724</v>
      </c>
      <c r="D484" s="462" t="s">
        <v>1592</v>
      </c>
      <c r="E484" s="463" t="s">
        <v>2514</v>
      </c>
      <c r="F484" s="463" t="s">
        <v>1391</v>
      </c>
      <c r="G484" s="463" t="s">
        <v>1392</v>
      </c>
      <c r="H484" s="463" t="s">
        <v>2406</v>
      </c>
      <c r="I484" s="463" t="s">
        <v>2465</v>
      </c>
      <c r="J484" s="464">
        <v>2049</v>
      </c>
      <c r="K484" s="465">
        <v>385</v>
      </c>
      <c r="L484" s="466">
        <v>0.22</v>
      </c>
      <c r="M484" s="466">
        <v>2.3300000000000001E-2</v>
      </c>
      <c r="N484" s="466">
        <v>0.25</v>
      </c>
      <c r="O484" s="471">
        <v>0.11</v>
      </c>
      <c r="P484" s="465">
        <v>1</v>
      </c>
      <c r="Q484" s="465">
        <v>2</v>
      </c>
      <c r="R484" s="465">
        <v>30</v>
      </c>
      <c r="S484" s="467" t="s">
        <v>1395</v>
      </c>
      <c r="T484" s="468">
        <v>16332</v>
      </c>
      <c r="U484" s="468">
        <v>160990</v>
      </c>
      <c r="V484" s="468">
        <v>55996</v>
      </c>
      <c r="W484" s="468">
        <v>4666</v>
      </c>
      <c r="X484" s="465">
        <v>0</v>
      </c>
      <c r="Y484" s="469" t="s">
        <v>2466</v>
      </c>
      <c r="Z484" s="470">
        <v>22.15</v>
      </c>
      <c r="AA484" s="469" t="s">
        <v>1397</v>
      </c>
      <c r="AB484" s="465">
        <v>0</v>
      </c>
      <c r="AC484" s="466">
        <v>0</v>
      </c>
      <c r="AD484" s="466">
        <v>0.7</v>
      </c>
      <c r="AE484" s="466">
        <v>0.7</v>
      </c>
      <c r="AF484" s="467" t="s">
        <v>1398</v>
      </c>
      <c r="AG484" s="465">
        <v>440.8467</v>
      </c>
      <c r="AH484" s="465">
        <v>440.8467</v>
      </c>
      <c r="AI484" s="465">
        <v>440.8467</v>
      </c>
      <c r="AJ484" s="465">
        <v>30</v>
      </c>
      <c r="AK484" s="469" t="s">
        <v>1399</v>
      </c>
      <c r="AL484" s="466">
        <v>0.91</v>
      </c>
      <c r="AM484" s="466">
        <v>0.01</v>
      </c>
      <c r="AN484" s="469" t="s">
        <v>1400</v>
      </c>
      <c r="AO484" s="466"/>
      <c r="AP484" s="466"/>
      <c r="AQ484" s="466"/>
      <c r="AR484" s="466"/>
      <c r="AS484" s="466"/>
      <c r="AT484" s="466"/>
      <c r="AU484" s="466"/>
      <c r="AV484" s="466"/>
      <c r="AW484" s="466"/>
      <c r="AX484" s="466"/>
      <c r="AY484" s="466"/>
      <c r="AZ484" s="466"/>
      <c r="BA484" s="466"/>
      <c r="BB484" s="466"/>
      <c r="BC484" s="466"/>
      <c r="BD484" s="466"/>
      <c r="BE484" s="466"/>
      <c r="BF484" s="466"/>
      <c r="BG484" s="466"/>
      <c r="BH484" s="466"/>
      <c r="BI484" s="466"/>
      <c r="BJ484" s="466"/>
      <c r="BK484" s="466"/>
      <c r="BL484" s="466"/>
      <c r="BM484" s="466"/>
      <c r="BN484" s="466"/>
      <c r="BO484" s="466"/>
      <c r="BP484" s="466"/>
      <c r="BQ484" s="466"/>
      <c r="BR484" s="466"/>
      <c r="BS484" s="466"/>
      <c r="BT484" s="466"/>
      <c r="BU484" s="466"/>
      <c r="BV484" s="466"/>
      <c r="BW484" s="466"/>
      <c r="BX484" s="466"/>
      <c r="BY484" s="466"/>
      <c r="BZ484" s="466"/>
      <c r="CA484" s="466"/>
      <c r="CB484" s="466"/>
      <c r="CC484" s="466"/>
      <c r="CD484" s="466"/>
      <c r="CE484" s="466"/>
      <c r="CF484" s="466"/>
      <c r="CG484" s="466"/>
      <c r="CH484" s="466"/>
      <c r="CI484" s="466"/>
      <c r="CJ484" s="466"/>
      <c r="CK484" s="466"/>
      <c r="CL484" s="466"/>
      <c r="CM484" s="466"/>
      <c r="CN484" s="466"/>
      <c r="CO484" s="466"/>
      <c r="CP484" s="466"/>
      <c r="CQ484" s="466"/>
      <c r="CR484" s="466"/>
      <c r="CS484" s="466"/>
      <c r="CT484" s="466"/>
      <c r="CU484" s="466"/>
      <c r="CV484" s="466"/>
      <c r="CW484" s="466"/>
      <c r="CX484" s="466"/>
      <c r="CY484" s="466"/>
      <c r="CZ484" s="466"/>
      <c r="DA484" s="466"/>
      <c r="DB484" s="466"/>
      <c r="DC484" s="466"/>
      <c r="DD484" s="466"/>
      <c r="DE484" s="466"/>
      <c r="DF484" s="466"/>
      <c r="DG484" s="466"/>
      <c r="DH484" s="466"/>
      <c r="DI484" s="466"/>
      <c r="DJ484" s="466"/>
      <c r="DK484" s="466"/>
      <c r="DL484" s="466"/>
      <c r="DM484" s="466"/>
      <c r="DN484" s="466"/>
      <c r="DO484" s="466"/>
      <c r="DP484" s="466"/>
      <c r="DQ484" s="466"/>
      <c r="DR484" s="466"/>
      <c r="DS484" s="466"/>
      <c r="DT484" s="466"/>
      <c r="DU484" s="466"/>
      <c r="DV484" s="466"/>
      <c r="DW484" s="471"/>
      <c r="DX484" s="466"/>
      <c r="DY484" s="466"/>
      <c r="DZ484" s="466"/>
      <c r="EA484" s="466"/>
      <c r="EB484" s="466"/>
      <c r="EC484" s="466"/>
      <c r="ED484" s="466"/>
      <c r="EE484" s="466"/>
      <c r="EF484" s="466"/>
      <c r="EG484" s="466"/>
      <c r="EH484" s="466"/>
      <c r="EI484" s="466"/>
      <c r="EJ484" s="466"/>
      <c r="EK484" s="465"/>
      <c r="EL484" s="465"/>
      <c r="EM484" s="465"/>
      <c r="EN484" s="465"/>
      <c r="EO484" s="466"/>
      <c r="EP484" s="466"/>
      <c r="EQ484" s="466"/>
      <c r="ER484" s="465"/>
      <c r="ES484" s="465"/>
      <c r="ET484" s="465"/>
      <c r="EU484" s="465"/>
      <c r="EV484" s="465"/>
      <c r="EW484" s="467"/>
      <c r="EX484" s="467" t="s">
        <v>1401</v>
      </c>
      <c r="EY484" s="467">
        <v>0</v>
      </c>
      <c r="EZ484" s="467">
        <v>0</v>
      </c>
      <c r="FA484" s="467">
        <v>0</v>
      </c>
      <c r="FB484" s="469" t="s">
        <v>1402</v>
      </c>
      <c r="FC484" s="467">
        <v>100</v>
      </c>
      <c r="FD484" s="469" t="s">
        <v>2408</v>
      </c>
      <c r="FE484" s="467">
        <v>0</v>
      </c>
      <c r="FF484" s="469" t="s">
        <v>1404</v>
      </c>
      <c r="FG484" s="467">
        <v>0</v>
      </c>
      <c r="FH484" s="469" t="s">
        <v>1405</v>
      </c>
      <c r="FI484" s="467">
        <v>0</v>
      </c>
      <c r="FJ484" s="469" t="s">
        <v>1405</v>
      </c>
      <c r="FK484" s="467">
        <v>0</v>
      </c>
      <c r="FL484" s="472">
        <v>1</v>
      </c>
      <c r="FM484" s="473">
        <v>0</v>
      </c>
      <c r="FN484" s="473">
        <v>0</v>
      </c>
      <c r="FO484" s="473">
        <v>0</v>
      </c>
      <c r="FP484" s="473">
        <v>0</v>
      </c>
      <c r="FQ484" s="473">
        <v>0</v>
      </c>
      <c r="FR484" s="473">
        <v>0</v>
      </c>
      <c r="FS484" s="473">
        <v>0</v>
      </c>
      <c r="FT484" s="473">
        <v>0</v>
      </c>
      <c r="FU484" s="473">
        <v>0</v>
      </c>
      <c r="FV484" s="473">
        <v>108307</v>
      </c>
      <c r="FW484" s="473">
        <v>0</v>
      </c>
      <c r="FX484" s="473">
        <v>0</v>
      </c>
      <c r="FY484" s="473">
        <v>0</v>
      </c>
      <c r="FZ484" s="473">
        <v>0</v>
      </c>
      <c r="GA484" s="473">
        <v>0</v>
      </c>
      <c r="GB484" s="473">
        <v>0</v>
      </c>
      <c r="GC484" s="473">
        <v>0</v>
      </c>
      <c r="GD484" s="473">
        <v>0</v>
      </c>
      <c r="GE484" s="473">
        <v>0</v>
      </c>
      <c r="GF484" s="473">
        <v>132415</v>
      </c>
      <c r="GG484" s="473">
        <v>0</v>
      </c>
      <c r="GH484" s="473">
        <v>0</v>
      </c>
      <c r="GI484" s="473">
        <v>0</v>
      </c>
      <c r="GJ484" s="473">
        <v>0</v>
      </c>
      <c r="GK484" s="473">
        <v>0</v>
      </c>
      <c r="GL484" s="473">
        <v>0</v>
      </c>
      <c r="GM484" s="473">
        <v>0</v>
      </c>
      <c r="GN484" s="473">
        <v>0</v>
      </c>
      <c r="GO484" s="473">
        <v>0</v>
      </c>
      <c r="GP484" s="473">
        <v>0</v>
      </c>
      <c r="GQ484" s="473">
        <v>0</v>
      </c>
      <c r="GR484" s="473">
        <v>0</v>
      </c>
      <c r="GS484" s="473">
        <v>0</v>
      </c>
      <c r="GT484" s="473">
        <v>0</v>
      </c>
      <c r="GU484" s="473">
        <v>0</v>
      </c>
      <c r="GV484" s="473">
        <v>0</v>
      </c>
      <c r="GW484" s="473">
        <v>0</v>
      </c>
      <c r="GX484" s="473">
        <v>0</v>
      </c>
      <c r="GY484" s="473">
        <v>0</v>
      </c>
      <c r="GZ484" s="473">
        <v>0</v>
      </c>
      <c r="HA484" s="473">
        <v>0</v>
      </c>
      <c r="HB484" s="473">
        <v>0</v>
      </c>
      <c r="HC484" s="473">
        <v>0</v>
      </c>
      <c r="HD484" s="473">
        <v>0</v>
      </c>
      <c r="HE484" s="473">
        <v>0</v>
      </c>
      <c r="HF484" s="473">
        <v>0</v>
      </c>
      <c r="HG484" s="473">
        <v>0</v>
      </c>
      <c r="HH484" s="473">
        <v>0</v>
      </c>
      <c r="HI484" s="473">
        <v>0</v>
      </c>
      <c r="HJ484" s="473">
        <v>0</v>
      </c>
      <c r="HK484" s="473">
        <v>0</v>
      </c>
      <c r="HL484" s="473">
        <v>0</v>
      </c>
      <c r="HM484" s="473">
        <v>0</v>
      </c>
      <c r="HN484" s="473">
        <v>0</v>
      </c>
      <c r="HO484" s="473">
        <v>0</v>
      </c>
      <c r="HP484" s="473">
        <v>0</v>
      </c>
      <c r="HQ484" s="473">
        <v>0</v>
      </c>
      <c r="HR484" s="473">
        <v>0</v>
      </c>
      <c r="HS484" s="473">
        <v>0</v>
      </c>
      <c r="HT484" s="473">
        <v>0</v>
      </c>
      <c r="HU484" s="473">
        <v>0</v>
      </c>
      <c r="HV484" s="473">
        <v>0</v>
      </c>
      <c r="HW484" s="473">
        <v>0</v>
      </c>
      <c r="HX484" s="473">
        <v>0</v>
      </c>
      <c r="HY484" s="473">
        <v>0</v>
      </c>
      <c r="HZ484" s="473">
        <v>0</v>
      </c>
      <c r="IA484" s="473">
        <v>0</v>
      </c>
      <c r="IB484" s="473">
        <v>0</v>
      </c>
      <c r="IC484" s="473">
        <v>0</v>
      </c>
      <c r="ID484" s="473">
        <v>0</v>
      </c>
      <c r="IE484" s="473">
        <v>0</v>
      </c>
      <c r="IF484" s="473">
        <v>0</v>
      </c>
      <c r="IG484" s="473">
        <v>0</v>
      </c>
      <c r="IH484" s="473">
        <v>0</v>
      </c>
      <c r="II484" s="473">
        <v>0</v>
      </c>
      <c r="IJ484" s="473">
        <v>0</v>
      </c>
      <c r="IK484" s="473">
        <v>0</v>
      </c>
      <c r="IL484" s="473">
        <v>0</v>
      </c>
      <c r="IM484" s="473">
        <v>0</v>
      </c>
      <c r="IN484" s="473">
        <v>0</v>
      </c>
      <c r="IO484" s="473">
        <v>0</v>
      </c>
      <c r="IP484" s="473">
        <v>0</v>
      </c>
      <c r="IQ484" s="473">
        <v>0</v>
      </c>
      <c r="IR484" s="473">
        <v>0</v>
      </c>
      <c r="IS484" s="473">
        <v>0</v>
      </c>
      <c r="IT484" s="473">
        <v>0</v>
      </c>
      <c r="IU484" s="473">
        <v>0</v>
      </c>
      <c r="IV484" s="473">
        <v>0</v>
      </c>
      <c r="IW484" s="473">
        <v>0</v>
      </c>
      <c r="IX484" s="473">
        <v>0</v>
      </c>
      <c r="IY484" s="473">
        <v>0</v>
      </c>
      <c r="IZ484" s="473">
        <v>0</v>
      </c>
      <c r="JA484" s="473">
        <v>0</v>
      </c>
      <c r="JB484" s="473">
        <v>0</v>
      </c>
      <c r="JC484" s="473">
        <v>0</v>
      </c>
      <c r="JD484" s="473">
        <v>0</v>
      </c>
      <c r="JE484" s="473">
        <v>0</v>
      </c>
      <c r="JF484" s="473">
        <v>0</v>
      </c>
      <c r="JG484" s="473">
        <v>0</v>
      </c>
      <c r="JH484" s="473">
        <v>0</v>
      </c>
      <c r="JI484" s="467" t="s">
        <v>1406</v>
      </c>
      <c r="JJ484" s="467" t="s">
        <v>1406</v>
      </c>
      <c r="JK484" s="395"/>
      <c r="JL484" s="395"/>
      <c r="JM484" s="395"/>
      <c r="JN484" s="395"/>
      <c r="JO484" s="395"/>
      <c r="JP484" s="395"/>
      <c r="JQ484" s="395"/>
      <c r="JR484" s="395"/>
      <c r="JS484" s="395"/>
      <c r="JT484" s="395"/>
      <c r="JU484" s="395"/>
      <c r="JV484" s="395"/>
      <c r="JW484" s="395"/>
      <c r="JX484" s="395"/>
      <c r="JY484" s="395"/>
      <c r="JZ484" s="395"/>
      <c r="KA484" s="395"/>
      <c r="KB484" s="395"/>
      <c r="KC484" s="395"/>
      <c r="KD484" s="395"/>
      <c r="KE484" s="395"/>
      <c r="KF484" s="395"/>
      <c r="KG484" s="395"/>
      <c r="KH484" s="395"/>
      <c r="KI484" s="395"/>
      <c r="KJ484" s="395"/>
      <c r="KK484" s="395"/>
      <c r="KL484" s="395"/>
      <c r="KM484" s="395"/>
      <c r="KN484" s="395"/>
      <c r="KO484" s="395"/>
      <c r="KP484" s="395"/>
      <c r="KQ484" s="395"/>
      <c r="KR484" s="395"/>
      <c r="KS484" s="395"/>
      <c r="KT484" s="395"/>
      <c r="KU484" s="395"/>
      <c r="KV484" s="395"/>
      <c r="KW484" s="395"/>
      <c r="KX484" s="395"/>
      <c r="KY484" s="395"/>
      <c r="KZ484" s="395"/>
      <c r="LA484" s="395"/>
      <c r="LB484" s="395"/>
      <c r="LC484" s="395"/>
      <c r="LD484" s="395"/>
      <c r="LE484" s="395"/>
      <c r="LF484" s="395"/>
      <c r="LG484" s="395"/>
      <c r="LH484" s="395"/>
      <c r="LI484" s="395"/>
      <c r="LJ484" s="395"/>
      <c r="LK484" s="395"/>
      <c r="LL484" s="395"/>
      <c r="LM484" s="395"/>
      <c r="LN484" s="395"/>
      <c r="LO484" s="395"/>
      <c r="LP484" s="395"/>
      <c r="LQ484" s="395"/>
      <c r="LR484" s="395"/>
      <c r="LS484" s="395"/>
      <c r="LT484" s="395"/>
      <c r="LU484" s="395"/>
      <c r="LV484" s="395"/>
      <c r="LW484" s="395"/>
      <c r="LX484" s="395"/>
      <c r="LY484" s="395"/>
      <c r="LZ484" s="395"/>
      <c r="MA484" s="395"/>
      <c r="MB484" s="395"/>
      <c r="MC484" s="395"/>
      <c r="MD484" s="395"/>
      <c r="ME484" s="395"/>
      <c r="MF484" s="395"/>
      <c r="MG484" s="395"/>
      <c r="MH484" s="395"/>
      <c r="MI484" s="395"/>
      <c r="MJ484" s="395"/>
      <c r="MK484" s="395"/>
      <c r="ML484" s="395"/>
      <c r="MM484" s="395"/>
      <c r="MN484" s="395"/>
      <c r="MO484" s="395"/>
      <c r="MP484" s="395"/>
      <c r="MQ484" s="395"/>
      <c r="MR484" s="395"/>
      <c r="MS484" s="395"/>
      <c r="MT484" s="395"/>
      <c r="MU484" s="395"/>
      <c r="MV484" s="395"/>
      <c r="MW484" s="395"/>
      <c r="MX484" s="395"/>
      <c r="MY484" s="395"/>
      <c r="MZ484" s="395"/>
      <c r="NA484" s="395"/>
      <c r="NB484" s="395"/>
      <c r="NC484" s="395"/>
      <c r="ND484" s="395"/>
      <c r="NE484" s="395"/>
      <c r="NF484" s="395"/>
      <c r="NG484" s="489"/>
      <c r="NH484" s="475">
        <v>1.5511024719669724</v>
      </c>
      <c r="NI484" s="475">
        <v>2.9892846839747493</v>
      </c>
      <c r="NJ484" s="475">
        <v>1.3779643357054072</v>
      </c>
      <c r="NK484" s="475">
        <v>1011.7924974563489</v>
      </c>
      <c r="NL484" s="475">
        <v>2.3423095659700057</v>
      </c>
      <c r="NM484" s="475">
        <v>5.5995999999999997E-2</v>
      </c>
      <c r="NN484" s="475">
        <v>0.16098999999999999</v>
      </c>
      <c r="NO484" s="475">
        <v>1.6331999999999999E-2</v>
      </c>
      <c r="NP484" s="475">
        <v>8.693521225473344E-3</v>
      </c>
      <c r="NQ484" s="475">
        <v>0.13424501148268497</v>
      </c>
      <c r="NR484" s="475">
        <v>0.19030192045363181</v>
      </c>
      <c r="NS484" s="475">
        <v>0</v>
      </c>
      <c r="NT484" s="475">
        <v>1.383962937553727</v>
      </c>
      <c r="NU484" s="475">
        <v>1.0251039075425735E-2</v>
      </c>
      <c r="NV484" s="475">
        <v>0</v>
      </c>
      <c r="NW484" s="475">
        <v>0.10435298935113406</v>
      </c>
      <c r="NX484" s="475">
        <v>0</v>
      </c>
      <c r="NY484" s="475">
        <v>0</v>
      </c>
      <c r="NZ484" s="475">
        <v>0.27992302560245558</v>
      </c>
      <c r="OA484" s="475">
        <v>2.0339999929803797E-2</v>
      </c>
      <c r="OB484" s="475">
        <v>0.25</v>
      </c>
      <c r="OC484" s="475">
        <v>0.31204438513877597</v>
      </c>
      <c r="OD484" s="475">
        <v>-8.6220847323837838E-16</v>
      </c>
      <c r="OE484" s="475">
        <v>-7.4958616214193769E-15</v>
      </c>
      <c r="OF484" s="475">
        <v>0.1099999964237213</v>
      </c>
      <c r="OG484" s="475">
        <v>7.0127490162849429E-2</v>
      </c>
      <c r="OH484" s="475">
        <v>0.34344266560430936</v>
      </c>
      <c r="OI484" s="475">
        <v>0.11</v>
      </c>
      <c r="OJ484" s="475">
        <v>4.4084669999999999E-2</v>
      </c>
      <c r="OK484" s="475">
        <v>5.6144451750000005E-2</v>
      </c>
      <c r="OL484" s="475">
        <v>0.58042166301231402</v>
      </c>
      <c r="OM484" s="475" t="s">
        <v>1395</v>
      </c>
      <c r="ON484" s="475">
        <v>1</v>
      </c>
      <c r="OO484" s="475">
        <v>473</v>
      </c>
      <c r="OP484" s="490"/>
      <c r="OQ484" s="491" t="s">
        <v>1395</v>
      </c>
      <c r="OR484" s="478" t="s">
        <v>1395</v>
      </c>
      <c r="OS484" s="479">
        <v>478706</v>
      </c>
      <c r="OT484" s="479">
        <v>2049</v>
      </c>
      <c r="OU484" s="479" t="s">
        <v>1395</v>
      </c>
      <c r="OV484" s="479" t="s">
        <v>1395</v>
      </c>
      <c r="OW484" s="479">
        <v>0</v>
      </c>
      <c r="OX484" s="479">
        <v>1</v>
      </c>
      <c r="OY484" s="480">
        <v>1</v>
      </c>
      <c r="OZ484" s="480">
        <v>0.57125749688087124</v>
      </c>
      <c r="PA484" s="481"/>
      <c r="PB484" s="482">
        <v>1.5511024719669724</v>
      </c>
      <c r="PC484" s="483"/>
      <c r="PD484" s="478">
        <v>52.137786304722226</v>
      </c>
      <c r="PE484" s="479">
        <v>-1.6750427801855499E-12</v>
      </c>
      <c r="PF484" s="479">
        <v>69.730168568022791</v>
      </c>
      <c r="PG484" s="480">
        <v>1.5511024719669724</v>
      </c>
      <c r="PH484" s="483"/>
      <c r="PI484" s="478">
        <v>1.5511024719669724</v>
      </c>
      <c r="PJ484" s="479">
        <v>229450</v>
      </c>
      <c r="PK484" s="479">
        <v>385</v>
      </c>
      <c r="PL484" s="479">
        <v>-1.8333316975940317E-3</v>
      </c>
      <c r="PM484" s="484">
        <v>36</v>
      </c>
      <c r="PN484" s="479">
        <v>144</v>
      </c>
      <c r="PO484" s="485">
        <v>2046</v>
      </c>
      <c r="PP484" s="479">
        <v>33</v>
      </c>
      <c r="PQ484" s="479">
        <v>1</v>
      </c>
      <c r="PR484" s="486" t="s">
        <v>2515</v>
      </c>
      <c r="PS484" s="486" t="s">
        <v>1657</v>
      </c>
      <c r="PT484" s="479">
        <v>1</v>
      </c>
      <c r="PU484" s="487" t="s">
        <v>2514</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row>
    <row r="485" spans="1:457" x14ac:dyDescent="0.35">
      <c r="A485" s="459" t="s">
        <v>2516</v>
      </c>
      <c r="B485" s="460">
        <v>1.5492691402693783</v>
      </c>
      <c r="C485" s="488">
        <f>NPV(About!A$94,'H2 Data'!AE$2:BH$2)/30*AB485+B485</f>
        <v>1.5492691402693783</v>
      </c>
      <c r="D485" s="462" t="s">
        <v>1592</v>
      </c>
      <c r="E485" s="463" t="s">
        <v>2516</v>
      </c>
      <c r="F485" s="463" t="s">
        <v>1391</v>
      </c>
      <c r="G485" s="463" t="s">
        <v>1392</v>
      </c>
      <c r="H485" s="463" t="s">
        <v>2406</v>
      </c>
      <c r="I485" s="463" t="s">
        <v>2465</v>
      </c>
      <c r="J485" s="464">
        <v>2050</v>
      </c>
      <c r="K485" s="465">
        <v>400</v>
      </c>
      <c r="L485" s="466">
        <v>0.22</v>
      </c>
      <c r="M485" s="466">
        <v>2.3300000000000001E-2</v>
      </c>
      <c r="N485" s="466">
        <v>0.25</v>
      </c>
      <c r="O485" s="471">
        <v>0.11</v>
      </c>
      <c r="P485" s="465">
        <v>1</v>
      </c>
      <c r="Q485" s="465">
        <v>2</v>
      </c>
      <c r="R485" s="465">
        <v>30</v>
      </c>
      <c r="S485" s="467" t="s">
        <v>1395</v>
      </c>
      <c r="T485" s="468">
        <v>16420</v>
      </c>
      <c r="U485" s="468">
        <v>161857.00000000003</v>
      </c>
      <c r="V485" s="468">
        <v>56298.000000000007</v>
      </c>
      <c r="W485" s="468">
        <v>4692.0000000000009</v>
      </c>
      <c r="X485" s="465">
        <v>0</v>
      </c>
      <c r="Y485" s="469" t="s">
        <v>2466</v>
      </c>
      <c r="Z485" s="470">
        <v>22.22</v>
      </c>
      <c r="AA485" s="469" t="s">
        <v>1397</v>
      </c>
      <c r="AB485" s="465">
        <v>0</v>
      </c>
      <c r="AC485" s="466">
        <v>0</v>
      </c>
      <c r="AD485" s="466">
        <v>0.7</v>
      </c>
      <c r="AE485" s="466">
        <v>0.7</v>
      </c>
      <c r="AF485" s="467" t="s">
        <v>1398</v>
      </c>
      <c r="AG485" s="465">
        <v>440.8467</v>
      </c>
      <c r="AH485" s="465">
        <v>440.8467</v>
      </c>
      <c r="AI485" s="465">
        <v>440.8467</v>
      </c>
      <c r="AJ485" s="465">
        <v>30</v>
      </c>
      <c r="AK485" s="469" t="s">
        <v>1399</v>
      </c>
      <c r="AL485" s="466">
        <v>0.91</v>
      </c>
      <c r="AM485" s="466">
        <v>0.01</v>
      </c>
      <c r="AN485" s="469" t="s">
        <v>1400</v>
      </c>
      <c r="AO485" s="466"/>
      <c r="AP485" s="466"/>
      <c r="AQ485" s="466"/>
      <c r="AR485" s="466"/>
      <c r="AS485" s="466"/>
      <c r="AT485" s="466"/>
      <c r="AU485" s="466"/>
      <c r="AV485" s="466"/>
      <c r="AW485" s="466"/>
      <c r="AX485" s="466"/>
      <c r="AY485" s="466"/>
      <c r="AZ485" s="466"/>
      <c r="BA485" s="466"/>
      <c r="BB485" s="466"/>
      <c r="BC485" s="466"/>
      <c r="BD485" s="466"/>
      <c r="BE485" s="466"/>
      <c r="BF485" s="466"/>
      <c r="BG485" s="466"/>
      <c r="BH485" s="466"/>
      <c r="BI485" s="466"/>
      <c r="BJ485" s="466"/>
      <c r="BK485" s="466"/>
      <c r="BL485" s="466"/>
      <c r="BM485" s="466"/>
      <c r="BN485" s="466"/>
      <c r="BO485" s="466"/>
      <c r="BP485" s="466"/>
      <c r="BQ485" s="466"/>
      <c r="BR485" s="466"/>
      <c r="BS485" s="466"/>
      <c r="BT485" s="466"/>
      <c r="BU485" s="466"/>
      <c r="BV485" s="466"/>
      <c r="BW485" s="466"/>
      <c r="BX485" s="466"/>
      <c r="BY485" s="466"/>
      <c r="BZ485" s="466"/>
      <c r="CA485" s="466"/>
      <c r="CB485" s="466"/>
      <c r="CC485" s="466"/>
      <c r="CD485" s="466"/>
      <c r="CE485" s="466"/>
      <c r="CF485" s="466"/>
      <c r="CG485" s="466"/>
      <c r="CH485" s="466"/>
      <c r="CI485" s="466"/>
      <c r="CJ485" s="466"/>
      <c r="CK485" s="466"/>
      <c r="CL485" s="466"/>
      <c r="CM485" s="466"/>
      <c r="CN485" s="466"/>
      <c r="CO485" s="466"/>
      <c r="CP485" s="466"/>
      <c r="CQ485" s="466"/>
      <c r="CR485" s="466"/>
      <c r="CS485" s="466"/>
      <c r="CT485" s="466"/>
      <c r="CU485" s="466"/>
      <c r="CV485" s="466"/>
      <c r="CW485" s="466"/>
      <c r="CX485" s="466"/>
      <c r="CY485" s="466"/>
      <c r="CZ485" s="466"/>
      <c r="DA485" s="466"/>
      <c r="DB485" s="466"/>
      <c r="DC485" s="466"/>
      <c r="DD485" s="466"/>
      <c r="DE485" s="466"/>
      <c r="DF485" s="466"/>
      <c r="DG485" s="466"/>
      <c r="DH485" s="466"/>
      <c r="DI485" s="466"/>
      <c r="DJ485" s="466"/>
      <c r="DK485" s="466"/>
      <c r="DL485" s="466"/>
      <c r="DM485" s="466"/>
      <c r="DN485" s="466"/>
      <c r="DO485" s="466"/>
      <c r="DP485" s="466"/>
      <c r="DQ485" s="466"/>
      <c r="DR485" s="466"/>
      <c r="DS485" s="466"/>
      <c r="DT485" s="466"/>
      <c r="DU485" s="466"/>
      <c r="DV485" s="466"/>
      <c r="DW485" s="471"/>
      <c r="DX485" s="466"/>
      <c r="DY485" s="466"/>
      <c r="DZ485" s="466"/>
      <c r="EA485" s="466"/>
      <c r="EB485" s="466"/>
      <c r="EC485" s="466"/>
      <c r="ED485" s="466"/>
      <c r="EE485" s="466"/>
      <c r="EF485" s="466"/>
      <c r="EG485" s="466"/>
      <c r="EH485" s="466"/>
      <c r="EI485" s="466"/>
      <c r="EJ485" s="466"/>
      <c r="EK485" s="465"/>
      <c r="EL485" s="465"/>
      <c r="EM485" s="465"/>
      <c r="EN485" s="465"/>
      <c r="EO485" s="466"/>
      <c r="EP485" s="466"/>
      <c r="EQ485" s="466"/>
      <c r="ER485" s="465"/>
      <c r="ES485" s="465"/>
      <c r="ET485" s="465"/>
      <c r="EU485" s="465"/>
      <c r="EV485" s="465"/>
      <c r="EW485" s="467"/>
      <c r="EX485" s="467" t="s">
        <v>1401</v>
      </c>
      <c r="EY485" s="467">
        <v>0</v>
      </c>
      <c r="EZ485" s="467">
        <v>0</v>
      </c>
      <c r="FA485" s="467">
        <v>0</v>
      </c>
      <c r="FB485" s="469" t="s">
        <v>1402</v>
      </c>
      <c r="FC485" s="467">
        <v>100</v>
      </c>
      <c r="FD485" s="469" t="s">
        <v>2408</v>
      </c>
      <c r="FE485" s="467">
        <v>0</v>
      </c>
      <c r="FF485" s="469" t="s">
        <v>1404</v>
      </c>
      <c r="FG485" s="467">
        <v>0</v>
      </c>
      <c r="FH485" s="469" t="s">
        <v>1405</v>
      </c>
      <c r="FI485" s="467">
        <v>0</v>
      </c>
      <c r="FJ485" s="469" t="s">
        <v>1405</v>
      </c>
      <c r="FK485" s="467">
        <v>0</v>
      </c>
      <c r="FL485" s="472">
        <v>1</v>
      </c>
      <c r="FM485" s="473">
        <v>0</v>
      </c>
      <c r="FN485" s="473">
        <v>0</v>
      </c>
      <c r="FO485" s="473">
        <v>0</v>
      </c>
      <c r="FP485" s="473">
        <v>0</v>
      </c>
      <c r="FQ485" s="473">
        <v>0</v>
      </c>
      <c r="FR485" s="473">
        <v>0</v>
      </c>
      <c r="FS485" s="473">
        <v>0</v>
      </c>
      <c r="FT485" s="473">
        <v>0</v>
      </c>
      <c r="FU485" s="473">
        <v>0</v>
      </c>
      <c r="FV485" s="473">
        <v>110506.00000000001</v>
      </c>
      <c r="FW485" s="473">
        <v>0</v>
      </c>
      <c r="FX485" s="473">
        <v>0</v>
      </c>
      <c r="FY485" s="473">
        <v>0</v>
      </c>
      <c r="FZ485" s="473">
        <v>0</v>
      </c>
      <c r="GA485" s="473">
        <v>0</v>
      </c>
      <c r="GB485" s="473">
        <v>0</v>
      </c>
      <c r="GC485" s="473">
        <v>0</v>
      </c>
      <c r="GD485" s="473">
        <v>0</v>
      </c>
      <c r="GE485" s="473">
        <v>0</v>
      </c>
      <c r="GF485" s="473">
        <v>135103</v>
      </c>
      <c r="GG485" s="473">
        <v>0</v>
      </c>
      <c r="GH485" s="473">
        <v>0</v>
      </c>
      <c r="GI485" s="473">
        <v>0</v>
      </c>
      <c r="GJ485" s="473">
        <v>0</v>
      </c>
      <c r="GK485" s="473">
        <v>0</v>
      </c>
      <c r="GL485" s="473">
        <v>0</v>
      </c>
      <c r="GM485" s="473">
        <v>0</v>
      </c>
      <c r="GN485" s="473">
        <v>0</v>
      </c>
      <c r="GO485" s="473">
        <v>0</v>
      </c>
      <c r="GP485" s="473">
        <v>0</v>
      </c>
      <c r="GQ485" s="473">
        <v>0</v>
      </c>
      <c r="GR485" s="473">
        <v>0</v>
      </c>
      <c r="GS485" s="473">
        <v>0</v>
      </c>
      <c r="GT485" s="473">
        <v>0</v>
      </c>
      <c r="GU485" s="473">
        <v>0</v>
      </c>
      <c r="GV485" s="473">
        <v>0</v>
      </c>
      <c r="GW485" s="473">
        <v>0</v>
      </c>
      <c r="GX485" s="473">
        <v>0</v>
      </c>
      <c r="GY485" s="473">
        <v>0</v>
      </c>
      <c r="GZ485" s="473">
        <v>0</v>
      </c>
      <c r="HA485" s="473">
        <v>0</v>
      </c>
      <c r="HB485" s="473">
        <v>0</v>
      </c>
      <c r="HC485" s="473">
        <v>0</v>
      </c>
      <c r="HD485" s="473">
        <v>0</v>
      </c>
      <c r="HE485" s="473">
        <v>0</v>
      </c>
      <c r="HF485" s="473">
        <v>0</v>
      </c>
      <c r="HG485" s="473">
        <v>0</v>
      </c>
      <c r="HH485" s="473">
        <v>0</v>
      </c>
      <c r="HI485" s="473">
        <v>0</v>
      </c>
      <c r="HJ485" s="473">
        <v>0</v>
      </c>
      <c r="HK485" s="473">
        <v>0</v>
      </c>
      <c r="HL485" s="473">
        <v>0</v>
      </c>
      <c r="HM485" s="473">
        <v>0</v>
      </c>
      <c r="HN485" s="473">
        <v>0</v>
      </c>
      <c r="HO485" s="473">
        <v>0</v>
      </c>
      <c r="HP485" s="473">
        <v>0</v>
      </c>
      <c r="HQ485" s="473">
        <v>0</v>
      </c>
      <c r="HR485" s="473">
        <v>0</v>
      </c>
      <c r="HS485" s="473">
        <v>0</v>
      </c>
      <c r="HT485" s="473">
        <v>0</v>
      </c>
      <c r="HU485" s="473">
        <v>0</v>
      </c>
      <c r="HV485" s="473">
        <v>0</v>
      </c>
      <c r="HW485" s="473">
        <v>0</v>
      </c>
      <c r="HX485" s="473">
        <v>0</v>
      </c>
      <c r="HY485" s="473">
        <v>0</v>
      </c>
      <c r="HZ485" s="473">
        <v>0</v>
      </c>
      <c r="IA485" s="473">
        <v>0</v>
      </c>
      <c r="IB485" s="473">
        <v>0</v>
      </c>
      <c r="IC485" s="473">
        <v>0</v>
      </c>
      <c r="ID485" s="473">
        <v>0</v>
      </c>
      <c r="IE485" s="473">
        <v>0</v>
      </c>
      <c r="IF485" s="473">
        <v>0</v>
      </c>
      <c r="IG485" s="473">
        <v>0</v>
      </c>
      <c r="IH485" s="473">
        <v>0</v>
      </c>
      <c r="II485" s="473">
        <v>0</v>
      </c>
      <c r="IJ485" s="473">
        <v>0</v>
      </c>
      <c r="IK485" s="473">
        <v>0</v>
      </c>
      <c r="IL485" s="473">
        <v>0</v>
      </c>
      <c r="IM485" s="473">
        <v>0</v>
      </c>
      <c r="IN485" s="473">
        <v>0</v>
      </c>
      <c r="IO485" s="473">
        <v>0</v>
      </c>
      <c r="IP485" s="473">
        <v>0</v>
      </c>
      <c r="IQ485" s="473">
        <v>0</v>
      </c>
      <c r="IR485" s="473">
        <v>0</v>
      </c>
      <c r="IS485" s="473">
        <v>0</v>
      </c>
      <c r="IT485" s="473">
        <v>0</v>
      </c>
      <c r="IU485" s="473">
        <v>0</v>
      </c>
      <c r="IV485" s="473">
        <v>0</v>
      </c>
      <c r="IW485" s="473">
        <v>0</v>
      </c>
      <c r="IX485" s="473">
        <v>0</v>
      </c>
      <c r="IY485" s="473">
        <v>0</v>
      </c>
      <c r="IZ485" s="473">
        <v>0</v>
      </c>
      <c r="JA485" s="473">
        <v>0</v>
      </c>
      <c r="JB485" s="473">
        <v>0</v>
      </c>
      <c r="JC485" s="473">
        <v>0</v>
      </c>
      <c r="JD485" s="473">
        <v>0</v>
      </c>
      <c r="JE485" s="473">
        <v>0</v>
      </c>
      <c r="JF485" s="473">
        <v>0</v>
      </c>
      <c r="JG485" s="473">
        <v>0</v>
      </c>
      <c r="JH485" s="473">
        <v>0</v>
      </c>
      <c r="JI485" s="467" t="s">
        <v>1406</v>
      </c>
      <c r="JJ485" s="467" t="s">
        <v>1406</v>
      </c>
      <c r="JK485" s="395"/>
      <c r="JL485" s="395"/>
      <c r="JM485" s="395"/>
      <c r="JN485" s="395"/>
      <c r="JO485" s="395"/>
      <c r="JP485" s="395"/>
      <c r="JQ485" s="395"/>
      <c r="JR485" s="395"/>
      <c r="JS485" s="395"/>
      <c r="JT485" s="395"/>
      <c r="JU485" s="395"/>
      <c r="JV485" s="395"/>
      <c r="JW485" s="395"/>
      <c r="JX485" s="395"/>
      <c r="JY485" s="395"/>
      <c r="JZ485" s="395"/>
      <c r="KA485" s="395"/>
      <c r="KB485" s="395"/>
      <c r="KC485" s="395"/>
      <c r="KD485" s="395"/>
      <c r="KE485" s="395"/>
      <c r="KF485" s="395"/>
      <c r="KG485" s="395"/>
      <c r="KH485" s="395"/>
      <c r="KI485" s="395"/>
      <c r="KJ485" s="395"/>
      <c r="KK485" s="395"/>
      <c r="KL485" s="395"/>
      <c r="KM485" s="395"/>
      <c r="KN485" s="395"/>
      <c r="KO485" s="395"/>
      <c r="KP485" s="395"/>
      <c r="KQ485" s="395"/>
      <c r="KR485" s="395"/>
      <c r="KS485" s="395"/>
      <c r="KT485" s="395"/>
      <c r="KU485" s="395"/>
      <c r="KV485" s="395"/>
      <c r="KW485" s="395"/>
      <c r="KX485" s="395"/>
      <c r="KY485" s="395"/>
      <c r="KZ485" s="395"/>
      <c r="LA485" s="395"/>
      <c r="LB485" s="395"/>
      <c r="LC485" s="395"/>
      <c r="LD485" s="395"/>
      <c r="LE485" s="395"/>
      <c r="LF485" s="395"/>
      <c r="LG485" s="395"/>
      <c r="LH485" s="395"/>
      <c r="LI485" s="395"/>
      <c r="LJ485" s="395"/>
      <c r="LK485" s="395"/>
      <c r="LL485" s="395"/>
      <c r="LM485" s="395"/>
      <c r="LN485" s="395"/>
      <c r="LO485" s="395"/>
      <c r="LP485" s="395"/>
      <c r="LQ485" s="395"/>
      <c r="LR485" s="395"/>
      <c r="LS485" s="395"/>
      <c r="LT485" s="395"/>
      <c r="LU485" s="395"/>
      <c r="LV485" s="395"/>
      <c r="LW485" s="395"/>
      <c r="LX485" s="395"/>
      <c r="LY485" s="395"/>
      <c r="LZ485" s="395"/>
      <c r="MA485" s="395"/>
      <c r="MB485" s="395"/>
      <c r="MC485" s="395"/>
      <c r="MD485" s="395"/>
      <c r="ME485" s="395"/>
      <c r="MF485" s="395"/>
      <c r="MG485" s="395"/>
      <c r="MH485" s="395"/>
      <c r="MI485" s="395"/>
      <c r="MJ485" s="395"/>
      <c r="MK485" s="395"/>
      <c r="ML485" s="395"/>
      <c r="MM485" s="395"/>
      <c r="MN485" s="395"/>
      <c r="MO485" s="395"/>
      <c r="MP485" s="395"/>
      <c r="MQ485" s="395"/>
      <c r="MR485" s="395"/>
      <c r="MS485" s="395"/>
      <c r="MT485" s="395"/>
      <c r="MU485" s="395"/>
      <c r="MV485" s="395"/>
      <c r="MW485" s="395"/>
      <c r="MX485" s="395"/>
      <c r="MY485" s="395"/>
      <c r="MZ485" s="395"/>
      <c r="NA485" s="395"/>
      <c r="NB485" s="395"/>
      <c r="NC485" s="395"/>
      <c r="ND485" s="395"/>
      <c r="NE485" s="395"/>
      <c r="NF485" s="395"/>
      <c r="NG485" s="489"/>
      <c r="NH485" s="475">
        <v>1.5492691402693783</v>
      </c>
      <c r="NI485" s="475">
        <v>2.9857514871271458</v>
      </c>
      <c r="NJ485" s="475">
        <v>1.3769984506065915</v>
      </c>
      <c r="NK485" s="475">
        <v>1014.9965493011396</v>
      </c>
      <c r="NL485" s="475">
        <v>2.3513327611672121</v>
      </c>
      <c r="NM485" s="475">
        <v>5.6298000000000008E-2</v>
      </c>
      <c r="NN485" s="475">
        <v>0.16185700000000003</v>
      </c>
      <c r="NO485" s="475">
        <v>1.6420000000000001E-2</v>
      </c>
      <c r="NP485" s="475">
        <v>8.7403570872919816E-3</v>
      </c>
      <c r="NQ485" s="475">
        <v>0.13496825606490209</v>
      </c>
      <c r="NR485" s="475">
        <v>0.1913623254361988</v>
      </c>
      <c r="NS485" s="475">
        <v>0</v>
      </c>
      <c r="NT485" s="475">
        <v>1.387156143121598</v>
      </c>
      <c r="NU485" s="475">
        <v>1.0492532637107903E-2</v>
      </c>
      <c r="NV485" s="475">
        <v>0</v>
      </c>
      <c r="NW485" s="475">
        <v>0.10502656347685121</v>
      </c>
      <c r="NX485" s="475">
        <v>0</v>
      </c>
      <c r="NY485" s="475">
        <v>0</v>
      </c>
      <c r="NZ485" s="475">
        <v>0.28176522625596973</v>
      </c>
      <c r="OA485" s="475">
        <v>2.034000003829136E-2</v>
      </c>
      <c r="OB485" s="475">
        <v>0.25</v>
      </c>
      <c r="OC485" s="475">
        <v>0.31386496487498339</v>
      </c>
      <c r="OD485" s="475">
        <v>-5.7069591147257546E-16</v>
      </c>
      <c r="OE485" s="475">
        <v>-4.9615118768677561E-15</v>
      </c>
      <c r="OF485" s="475">
        <v>0.1099999964237213</v>
      </c>
      <c r="OG485" s="475">
        <v>7.0159748196601882E-2</v>
      </c>
      <c r="OH485" s="475">
        <v>0.34352951363842998</v>
      </c>
      <c r="OI485" s="475">
        <v>0.11</v>
      </c>
      <c r="OJ485" s="475">
        <v>4.4084669999999999E-2</v>
      </c>
      <c r="OK485" s="475">
        <v>5.6144451750000005E-2</v>
      </c>
      <c r="OL485" s="475">
        <v>0.5688512254206779</v>
      </c>
      <c r="OM485" s="475" t="s">
        <v>1395</v>
      </c>
      <c r="ON485" s="475">
        <v>1</v>
      </c>
      <c r="OO485" s="475">
        <v>474</v>
      </c>
      <c r="OP485" s="490"/>
      <c r="OQ485" s="491" t="s">
        <v>1395</v>
      </c>
      <c r="OR485" s="478" t="s">
        <v>1395</v>
      </c>
      <c r="OS485" s="479">
        <v>484876.00000000006</v>
      </c>
      <c r="OT485" s="479">
        <v>2050</v>
      </c>
      <c r="OU485" s="479" t="s">
        <v>1395</v>
      </c>
      <c r="OV485" s="479" t="s">
        <v>1395</v>
      </c>
      <c r="OW485" s="479">
        <v>0</v>
      </c>
      <c r="OX485" s="479">
        <v>1</v>
      </c>
      <c r="OY485" s="480">
        <v>1</v>
      </c>
      <c r="OZ485" s="480">
        <v>0.55986974606111606</v>
      </c>
      <c r="PA485" s="481"/>
      <c r="PB485" s="482">
        <v>1.5492691402693783</v>
      </c>
      <c r="PC485" s="483"/>
      <c r="PD485" s="478">
        <v>53.375310481222215</v>
      </c>
      <c r="PE485" s="479">
        <v>-1.1289448444381882E-12</v>
      </c>
      <c r="PF485" s="479">
        <v>71.416987954300936</v>
      </c>
      <c r="PG485" s="480">
        <v>1.5492691402693783</v>
      </c>
      <c r="PH485" s="483"/>
      <c r="PI485" s="478">
        <v>1.5492691402693783</v>
      </c>
      <c r="PJ485" s="479">
        <v>229850</v>
      </c>
      <c r="PK485" s="479">
        <v>400</v>
      </c>
      <c r="PL485" s="479">
        <v>8.4266802065608992E-3</v>
      </c>
      <c r="PM485" s="484">
        <v>36</v>
      </c>
      <c r="PN485" s="479">
        <v>108</v>
      </c>
      <c r="PO485" s="485">
        <v>2047</v>
      </c>
      <c r="PP485" s="479">
        <v>33</v>
      </c>
      <c r="PQ485" s="479">
        <v>1</v>
      </c>
      <c r="PR485" s="486" t="s">
        <v>2517</v>
      </c>
      <c r="PS485" s="486" t="s">
        <v>1657</v>
      </c>
      <c r="PT485" s="479">
        <v>1</v>
      </c>
      <c r="PU485" s="487" t="s">
        <v>2516</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row>
    <row r="486" spans="1:457" x14ac:dyDescent="0.35">
      <c r="A486" s="459" t="s">
        <v>2518</v>
      </c>
      <c r="B486" s="460">
        <v>1.5576958204759392</v>
      </c>
      <c r="C486" s="488">
        <f>NPV(About!A$94,'H2 Data'!AE$2:BH$2)/30*AB486+B486</f>
        <v>1.5576958204759392</v>
      </c>
      <c r="D486" s="462" t="s">
        <v>1592</v>
      </c>
      <c r="E486" s="463" t="s">
        <v>2518</v>
      </c>
      <c r="F486" s="463" t="s">
        <v>1391</v>
      </c>
      <c r="G486" s="463" t="s">
        <v>1392</v>
      </c>
      <c r="H486" s="463" t="s">
        <v>2406</v>
      </c>
      <c r="I486" s="463" t="s">
        <v>2465</v>
      </c>
      <c r="J486" s="464">
        <v>2051</v>
      </c>
      <c r="K486" s="465">
        <v>400</v>
      </c>
      <c r="L486" s="466">
        <v>0.22</v>
      </c>
      <c r="M486" s="466">
        <v>2.3300000000000001E-2</v>
      </c>
      <c r="N486" s="466">
        <v>0.25</v>
      </c>
      <c r="O486" s="471">
        <v>0.11</v>
      </c>
      <c r="P486" s="465">
        <v>1</v>
      </c>
      <c r="Q486" s="465">
        <v>2</v>
      </c>
      <c r="R486" s="465">
        <v>30</v>
      </c>
      <c r="S486" s="467" t="s">
        <v>1395</v>
      </c>
      <c r="T486" s="468">
        <v>16535</v>
      </c>
      <c r="U486" s="468">
        <v>162987.99999999997</v>
      </c>
      <c r="V486" s="468">
        <v>56691.999999999993</v>
      </c>
      <c r="W486" s="468">
        <v>4724</v>
      </c>
      <c r="X486" s="465">
        <v>0</v>
      </c>
      <c r="Y486" s="469" t="s">
        <v>2466</v>
      </c>
      <c r="Z486" s="470">
        <v>22.22</v>
      </c>
      <c r="AA486" s="469" t="s">
        <v>1397</v>
      </c>
      <c r="AB486" s="465">
        <v>0</v>
      </c>
      <c r="AC486" s="466">
        <v>0</v>
      </c>
      <c r="AD486" s="466">
        <v>0.7</v>
      </c>
      <c r="AE486" s="466">
        <v>0.7</v>
      </c>
      <c r="AF486" s="467" t="s">
        <v>1398</v>
      </c>
      <c r="AG486" s="465">
        <v>440.8467</v>
      </c>
      <c r="AH486" s="465">
        <v>440.8467</v>
      </c>
      <c r="AI486" s="465">
        <v>440.8467</v>
      </c>
      <c r="AJ486" s="465">
        <v>30</v>
      </c>
      <c r="AK486" s="469" t="s">
        <v>1399</v>
      </c>
      <c r="AL486" s="466">
        <v>0.91</v>
      </c>
      <c r="AM486" s="466">
        <v>0.01</v>
      </c>
      <c r="AN486" s="469" t="s">
        <v>1400</v>
      </c>
      <c r="AO486" s="466"/>
      <c r="AP486" s="466"/>
      <c r="AQ486" s="466"/>
      <c r="AR486" s="466"/>
      <c r="AS486" s="466"/>
      <c r="AT486" s="466"/>
      <c r="AU486" s="466"/>
      <c r="AV486" s="466"/>
      <c r="AW486" s="466"/>
      <c r="AX486" s="466"/>
      <c r="AY486" s="466"/>
      <c r="AZ486" s="466"/>
      <c r="BA486" s="466"/>
      <c r="BB486" s="466"/>
      <c r="BC486" s="466"/>
      <c r="BD486" s="466"/>
      <c r="BE486" s="466"/>
      <c r="BF486" s="466"/>
      <c r="BG486" s="466"/>
      <c r="BH486" s="466"/>
      <c r="BI486" s="466"/>
      <c r="BJ486" s="466"/>
      <c r="BK486" s="466"/>
      <c r="BL486" s="466"/>
      <c r="BM486" s="466"/>
      <c r="BN486" s="466"/>
      <c r="BO486" s="466"/>
      <c r="BP486" s="466"/>
      <c r="BQ486" s="466"/>
      <c r="BR486" s="466"/>
      <c r="BS486" s="466"/>
      <c r="BT486" s="466"/>
      <c r="BU486" s="466"/>
      <c r="BV486" s="466"/>
      <c r="BW486" s="466"/>
      <c r="BX486" s="466"/>
      <c r="BY486" s="466"/>
      <c r="BZ486" s="466"/>
      <c r="CA486" s="466"/>
      <c r="CB486" s="466"/>
      <c r="CC486" s="466"/>
      <c r="CD486" s="466"/>
      <c r="CE486" s="466"/>
      <c r="CF486" s="466"/>
      <c r="CG486" s="466"/>
      <c r="CH486" s="466"/>
      <c r="CI486" s="466"/>
      <c r="CJ486" s="466"/>
      <c r="CK486" s="466"/>
      <c r="CL486" s="466"/>
      <c r="CM486" s="466"/>
      <c r="CN486" s="466"/>
      <c r="CO486" s="466"/>
      <c r="CP486" s="466"/>
      <c r="CQ486" s="466"/>
      <c r="CR486" s="466"/>
      <c r="CS486" s="466"/>
      <c r="CT486" s="466"/>
      <c r="CU486" s="466"/>
      <c r="CV486" s="466"/>
      <c r="CW486" s="466"/>
      <c r="CX486" s="466"/>
      <c r="CY486" s="466"/>
      <c r="CZ486" s="466"/>
      <c r="DA486" s="466"/>
      <c r="DB486" s="466"/>
      <c r="DC486" s="466"/>
      <c r="DD486" s="466"/>
      <c r="DE486" s="466"/>
      <c r="DF486" s="466"/>
      <c r="DG486" s="466"/>
      <c r="DH486" s="466"/>
      <c r="DI486" s="466"/>
      <c r="DJ486" s="466"/>
      <c r="DK486" s="466"/>
      <c r="DL486" s="466"/>
      <c r="DM486" s="466"/>
      <c r="DN486" s="466"/>
      <c r="DO486" s="466"/>
      <c r="DP486" s="466"/>
      <c r="DQ486" s="466"/>
      <c r="DR486" s="466"/>
      <c r="DS486" s="466"/>
      <c r="DT486" s="466"/>
      <c r="DU486" s="466"/>
      <c r="DV486" s="466"/>
      <c r="DW486" s="471"/>
      <c r="DX486" s="466"/>
      <c r="DY486" s="466"/>
      <c r="DZ486" s="466"/>
      <c r="EA486" s="466"/>
      <c r="EB486" s="466"/>
      <c r="EC486" s="466"/>
      <c r="ED486" s="466"/>
      <c r="EE486" s="466"/>
      <c r="EF486" s="466"/>
      <c r="EG486" s="466"/>
      <c r="EH486" s="466"/>
      <c r="EI486" s="466"/>
      <c r="EJ486" s="466"/>
      <c r="EK486" s="465"/>
      <c r="EL486" s="465"/>
      <c r="EM486" s="465"/>
      <c r="EN486" s="465"/>
      <c r="EO486" s="466"/>
      <c r="EP486" s="466"/>
      <c r="EQ486" s="466"/>
      <c r="ER486" s="465"/>
      <c r="ES486" s="465"/>
      <c r="ET486" s="465"/>
      <c r="EU486" s="465"/>
      <c r="EV486" s="465"/>
      <c r="EW486" s="467"/>
      <c r="EX486" s="467" t="s">
        <v>1401</v>
      </c>
      <c r="EY486" s="467">
        <v>0</v>
      </c>
      <c r="EZ486" s="467">
        <v>0</v>
      </c>
      <c r="FA486" s="467">
        <v>0</v>
      </c>
      <c r="FB486" s="469" t="s">
        <v>1402</v>
      </c>
      <c r="FC486" s="467">
        <v>100</v>
      </c>
      <c r="FD486" s="469" t="s">
        <v>2408</v>
      </c>
      <c r="FE486" s="467">
        <v>0</v>
      </c>
      <c r="FF486" s="469" t="s">
        <v>1404</v>
      </c>
      <c r="FG486" s="467">
        <v>0</v>
      </c>
      <c r="FH486" s="469" t="s">
        <v>1405</v>
      </c>
      <c r="FI486" s="467">
        <v>0</v>
      </c>
      <c r="FJ486" s="469" t="s">
        <v>1405</v>
      </c>
      <c r="FK486" s="467">
        <v>0</v>
      </c>
      <c r="FL486" s="472">
        <v>1</v>
      </c>
      <c r="FM486" s="473">
        <v>0</v>
      </c>
      <c r="FN486" s="473">
        <v>0</v>
      </c>
      <c r="FO486" s="473">
        <v>0</v>
      </c>
      <c r="FP486" s="473">
        <v>0</v>
      </c>
      <c r="FQ486" s="473">
        <v>0</v>
      </c>
      <c r="FR486" s="473">
        <v>0</v>
      </c>
      <c r="FS486" s="473">
        <v>0</v>
      </c>
      <c r="FT486" s="473">
        <v>0</v>
      </c>
      <c r="FU486" s="473">
        <v>0</v>
      </c>
      <c r="FV486" s="473">
        <v>112748.99999999999</v>
      </c>
      <c r="FW486" s="473">
        <v>0</v>
      </c>
      <c r="FX486" s="473">
        <v>0</v>
      </c>
      <c r="FY486" s="473">
        <v>0</v>
      </c>
      <c r="FZ486" s="473">
        <v>0</v>
      </c>
      <c r="GA486" s="473">
        <v>0</v>
      </c>
      <c r="GB486" s="473">
        <v>0</v>
      </c>
      <c r="GC486" s="473">
        <v>0</v>
      </c>
      <c r="GD486" s="473">
        <v>0</v>
      </c>
      <c r="GE486" s="473">
        <v>0</v>
      </c>
      <c r="GF486" s="473">
        <v>137845</v>
      </c>
      <c r="GG486" s="473">
        <v>0</v>
      </c>
      <c r="GH486" s="473">
        <v>0</v>
      </c>
      <c r="GI486" s="473">
        <v>0</v>
      </c>
      <c r="GJ486" s="473">
        <v>0</v>
      </c>
      <c r="GK486" s="473">
        <v>0</v>
      </c>
      <c r="GL486" s="473">
        <v>0</v>
      </c>
      <c r="GM486" s="473">
        <v>0</v>
      </c>
      <c r="GN486" s="473">
        <v>0</v>
      </c>
      <c r="GO486" s="473">
        <v>0</v>
      </c>
      <c r="GP486" s="473">
        <v>0</v>
      </c>
      <c r="GQ486" s="473">
        <v>0</v>
      </c>
      <c r="GR486" s="473">
        <v>0</v>
      </c>
      <c r="GS486" s="473">
        <v>0</v>
      </c>
      <c r="GT486" s="473">
        <v>0</v>
      </c>
      <c r="GU486" s="473">
        <v>0</v>
      </c>
      <c r="GV486" s="473">
        <v>0</v>
      </c>
      <c r="GW486" s="473">
        <v>0</v>
      </c>
      <c r="GX486" s="473">
        <v>0</v>
      </c>
      <c r="GY486" s="473">
        <v>0</v>
      </c>
      <c r="GZ486" s="473">
        <v>0</v>
      </c>
      <c r="HA486" s="473">
        <v>0</v>
      </c>
      <c r="HB486" s="473">
        <v>0</v>
      </c>
      <c r="HC486" s="473">
        <v>0</v>
      </c>
      <c r="HD486" s="473">
        <v>0</v>
      </c>
      <c r="HE486" s="473">
        <v>0</v>
      </c>
      <c r="HF486" s="473">
        <v>0</v>
      </c>
      <c r="HG486" s="473">
        <v>0</v>
      </c>
      <c r="HH486" s="473">
        <v>0</v>
      </c>
      <c r="HI486" s="473">
        <v>0</v>
      </c>
      <c r="HJ486" s="473">
        <v>0</v>
      </c>
      <c r="HK486" s="473">
        <v>0</v>
      </c>
      <c r="HL486" s="473">
        <v>0</v>
      </c>
      <c r="HM486" s="473">
        <v>0</v>
      </c>
      <c r="HN486" s="473">
        <v>0</v>
      </c>
      <c r="HO486" s="473">
        <v>0</v>
      </c>
      <c r="HP486" s="473">
        <v>0</v>
      </c>
      <c r="HQ486" s="473">
        <v>0</v>
      </c>
      <c r="HR486" s="473">
        <v>0</v>
      </c>
      <c r="HS486" s="473">
        <v>0</v>
      </c>
      <c r="HT486" s="473">
        <v>0</v>
      </c>
      <c r="HU486" s="473">
        <v>0</v>
      </c>
      <c r="HV486" s="473">
        <v>0</v>
      </c>
      <c r="HW486" s="473">
        <v>0</v>
      </c>
      <c r="HX486" s="473">
        <v>0</v>
      </c>
      <c r="HY486" s="473">
        <v>0</v>
      </c>
      <c r="HZ486" s="473">
        <v>0</v>
      </c>
      <c r="IA486" s="473">
        <v>0</v>
      </c>
      <c r="IB486" s="473">
        <v>0</v>
      </c>
      <c r="IC486" s="473">
        <v>0</v>
      </c>
      <c r="ID486" s="473">
        <v>0</v>
      </c>
      <c r="IE486" s="473">
        <v>0</v>
      </c>
      <c r="IF486" s="473">
        <v>0</v>
      </c>
      <c r="IG486" s="473">
        <v>0</v>
      </c>
      <c r="IH486" s="473">
        <v>0</v>
      </c>
      <c r="II486" s="473">
        <v>0</v>
      </c>
      <c r="IJ486" s="473">
        <v>0</v>
      </c>
      <c r="IK486" s="473">
        <v>0</v>
      </c>
      <c r="IL486" s="473">
        <v>0</v>
      </c>
      <c r="IM486" s="473">
        <v>0</v>
      </c>
      <c r="IN486" s="473">
        <v>0</v>
      </c>
      <c r="IO486" s="473">
        <v>0</v>
      </c>
      <c r="IP486" s="473">
        <v>0</v>
      </c>
      <c r="IQ486" s="473">
        <v>0</v>
      </c>
      <c r="IR486" s="473">
        <v>0</v>
      </c>
      <c r="IS486" s="473">
        <v>0</v>
      </c>
      <c r="IT486" s="473">
        <v>0</v>
      </c>
      <c r="IU486" s="473">
        <v>0</v>
      </c>
      <c r="IV486" s="473">
        <v>0</v>
      </c>
      <c r="IW486" s="473">
        <v>0</v>
      </c>
      <c r="IX486" s="473">
        <v>0</v>
      </c>
      <c r="IY486" s="473">
        <v>0</v>
      </c>
      <c r="IZ486" s="473">
        <v>0</v>
      </c>
      <c r="JA486" s="473">
        <v>0</v>
      </c>
      <c r="JB486" s="473">
        <v>0</v>
      </c>
      <c r="JC486" s="473">
        <v>0</v>
      </c>
      <c r="JD486" s="473">
        <v>0</v>
      </c>
      <c r="JE486" s="473">
        <v>0</v>
      </c>
      <c r="JF486" s="473">
        <v>0</v>
      </c>
      <c r="JG486" s="473">
        <v>0</v>
      </c>
      <c r="JH486" s="473">
        <v>0</v>
      </c>
      <c r="JI486" s="467" t="s">
        <v>1406</v>
      </c>
      <c r="JJ486" s="467" t="s">
        <v>1406</v>
      </c>
      <c r="JK486" s="395"/>
      <c r="JL486" s="395"/>
      <c r="JM486" s="395"/>
      <c r="JN486" s="395"/>
      <c r="JO486" s="395"/>
      <c r="JP486" s="395"/>
      <c r="JQ486" s="395"/>
      <c r="JR486" s="395"/>
      <c r="JS486" s="395"/>
      <c r="JT486" s="395"/>
      <c r="JU486" s="395"/>
      <c r="JV486" s="395"/>
      <c r="JW486" s="395"/>
      <c r="JX486" s="395"/>
      <c r="JY486" s="395"/>
      <c r="JZ486" s="395"/>
      <c r="KA486" s="395"/>
      <c r="KB486" s="395"/>
      <c r="KC486" s="395"/>
      <c r="KD486" s="395"/>
      <c r="KE486" s="395"/>
      <c r="KF486" s="395"/>
      <c r="KG486" s="395"/>
      <c r="KH486" s="395"/>
      <c r="KI486" s="395"/>
      <c r="KJ486" s="395"/>
      <c r="KK486" s="395"/>
      <c r="KL486" s="395"/>
      <c r="KM486" s="395"/>
      <c r="KN486" s="395"/>
      <c r="KO486" s="395"/>
      <c r="KP486" s="395"/>
      <c r="KQ486" s="395"/>
      <c r="KR486" s="395"/>
      <c r="KS486" s="395"/>
      <c r="KT486" s="395"/>
      <c r="KU486" s="395"/>
      <c r="KV486" s="395"/>
      <c r="KW486" s="395"/>
      <c r="KX486" s="395"/>
      <c r="KY486" s="395"/>
      <c r="KZ486" s="395"/>
      <c r="LA486" s="395"/>
      <c r="LB486" s="395"/>
      <c r="LC486" s="395"/>
      <c r="LD486" s="395"/>
      <c r="LE486" s="395"/>
      <c r="LF486" s="395"/>
      <c r="LG486" s="395"/>
      <c r="LH486" s="395"/>
      <c r="LI486" s="395"/>
      <c r="LJ486" s="395"/>
      <c r="LK486" s="395"/>
      <c r="LL486" s="395"/>
      <c r="LM486" s="395"/>
      <c r="LN486" s="395"/>
      <c r="LO486" s="395"/>
      <c r="LP486" s="395"/>
      <c r="LQ486" s="395"/>
      <c r="LR486" s="395"/>
      <c r="LS486" s="395"/>
      <c r="LT486" s="395"/>
      <c r="LU486" s="395"/>
      <c r="LV486" s="395"/>
      <c r="LW486" s="395"/>
      <c r="LX486" s="395"/>
      <c r="LY486" s="395"/>
      <c r="LZ486" s="395"/>
      <c r="MA486" s="395"/>
      <c r="MB486" s="395"/>
      <c r="MC486" s="395"/>
      <c r="MD486" s="395"/>
      <c r="ME486" s="395"/>
      <c r="MF486" s="395"/>
      <c r="MG486" s="395"/>
      <c r="MH486" s="395"/>
      <c r="MI486" s="395"/>
      <c r="MJ486" s="395"/>
      <c r="MK486" s="395"/>
      <c r="ML486" s="395"/>
      <c r="MM486" s="395"/>
      <c r="MN486" s="395"/>
      <c r="MO486" s="395"/>
      <c r="MP486" s="395"/>
      <c r="MQ486" s="395"/>
      <c r="MR486" s="395"/>
      <c r="MS486" s="395"/>
      <c r="MT486" s="395"/>
      <c r="MU486" s="395"/>
      <c r="MV486" s="395"/>
      <c r="MW486" s="395"/>
      <c r="MX486" s="395"/>
      <c r="MY486" s="395"/>
      <c r="MZ486" s="395"/>
      <c r="NA486" s="395"/>
      <c r="NB486" s="395"/>
      <c r="NC486" s="395"/>
      <c r="ND486" s="395"/>
      <c r="NE486" s="395"/>
      <c r="NF486" s="395"/>
      <c r="NG486" s="489"/>
      <c r="NH486" s="475">
        <v>1.5576958204759392</v>
      </c>
      <c r="NI486" s="475">
        <v>3.0019913852212303</v>
      </c>
      <c r="NJ486" s="475">
        <v>1.3861791875502731</v>
      </c>
      <c r="NK486" s="475">
        <v>1015.0828986492396</v>
      </c>
      <c r="NL486" s="475">
        <v>2.36798037963458</v>
      </c>
      <c r="NM486" s="475">
        <v>5.6691999999999992E-2</v>
      </c>
      <c r="NN486" s="475">
        <v>0.16298799999999997</v>
      </c>
      <c r="NO486" s="475">
        <v>1.6535000000000001E-2</v>
      </c>
      <c r="NP486" s="475">
        <v>8.8014560515977235E-3</v>
      </c>
      <c r="NQ486" s="475">
        <v>0.13591186872586955</v>
      </c>
      <c r="NR486" s="475">
        <v>0.19266743933572139</v>
      </c>
      <c r="NS486" s="475">
        <v>0</v>
      </c>
      <c r="NT486" s="475">
        <v>1.3963797785859</v>
      </c>
      <c r="NU486" s="475">
        <v>1.0707009159879054E-2</v>
      </c>
      <c r="NV486" s="475">
        <v>0</v>
      </c>
      <c r="NW486" s="475">
        <v>0.10590457095680253</v>
      </c>
      <c r="NX486" s="475">
        <v>0</v>
      </c>
      <c r="NY486" s="475">
        <v>0</v>
      </c>
      <c r="NZ486" s="475">
        <v>0.28416630076721222</v>
      </c>
      <c r="OA486" s="475">
        <v>2.033999999787121E-2</v>
      </c>
      <c r="OB486" s="475">
        <v>0.25</v>
      </c>
      <c r="OC486" s="475">
        <v>0.31627537680039547</v>
      </c>
      <c r="OD486" s="475">
        <v>-1.3058538133495452E-15</v>
      </c>
      <c r="OE486" s="475">
        <v>-1.135282218453069E-14</v>
      </c>
      <c r="OF486" s="475">
        <v>0.1099999964237213</v>
      </c>
      <c r="OG486" s="475">
        <v>7.0192220807075503E-2</v>
      </c>
      <c r="OH486" s="475">
        <v>0.34359475322231559</v>
      </c>
      <c r="OI486" s="475">
        <v>0.11</v>
      </c>
      <c r="OJ486" s="475">
        <v>4.4084669999999999E-2</v>
      </c>
      <c r="OK486" s="475">
        <v>5.6144451750000005E-2</v>
      </c>
      <c r="OL486" s="475">
        <v>0.55751144393940855</v>
      </c>
      <c r="OM486" s="475" t="s">
        <v>1395</v>
      </c>
      <c r="ON486" s="475">
        <v>1</v>
      </c>
      <c r="OO486" s="475">
        <v>475</v>
      </c>
      <c r="OP486" s="490"/>
      <c r="OQ486" s="491" t="s">
        <v>1395</v>
      </c>
      <c r="OR486" s="478" t="s">
        <v>1395</v>
      </c>
      <c r="OS486" s="479">
        <v>491532.99999999994</v>
      </c>
      <c r="OT486" s="479">
        <v>2051</v>
      </c>
      <c r="OU486" s="479" t="s">
        <v>1395</v>
      </c>
      <c r="OV486" s="479" t="s">
        <v>1395</v>
      </c>
      <c r="OW486" s="479">
        <v>0</v>
      </c>
      <c r="OX486" s="479">
        <v>1</v>
      </c>
      <c r="OY486" s="480">
        <v>1</v>
      </c>
      <c r="OZ486" s="480">
        <v>0.54870900490375907</v>
      </c>
      <c r="PA486" s="481"/>
      <c r="PB486" s="482">
        <v>1.5576958204759392</v>
      </c>
      <c r="PC486" s="483"/>
      <c r="PD486" s="478">
        <v>52.677026292058954</v>
      </c>
      <c r="PE486" s="479">
        <v>-2.5317313155540224E-12</v>
      </c>
      <c r="PF486" s="479">
        <v>70.530856800987593</v>
      </c>
      <c r="PG486" s="480">
        <v>1.5576958204759392</v>
      </c>
      <c r="PH486" s="483"/>
      <c r="PI486" s="478">
        <v>1.5576958204759392</v>
      </c>
      <c r="PJ486" s="479">
        <v>230250</v>
      </c>
      <c r="PK486" s="479">
        <v>400</v>
      </c>
      <c r="PL486" s="479">
        <v>2.3490003389595726E-2</v>
      </c>
      <c r="PM486" s="484">
        <v>36</v>
      </c>
      <c r="PN486" s="479">
        <v>72</v>
      </c>
      <c r="PO486" s="485">
        <v>2048</v>
      </c>
      <c r="PP486" s="479">
        <v>33</v>
      </c>
      <c r="PQ486" s="479">
        <v>1</v>
      </c>
      <c r="PR486" s="486" t="s">
        <v>2519</v>
      </c>
      <c r="PS486" s="486" t="s">
        <v>1657</v>
      </c>
      <c r="PT486" s="479">
        <v>1</v>
      </c>
      <c r="PU486" s="487" t="s">
        <v>2518</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row>
    <row r="487" spans="1:457" x14ac:dyDescent="0.35">
      <c r="A487" s="459" t="s">
        <v>2520</v>
      </c>
      <c r="B487" s="460">
        <v>1.581185823865535</v>
      </c>
      <c r="C487" s="488">
        <f>NPV(About!A$94,'H2 Data'!AE$2:BH$2)/30*AB487+B487</f>
        <v>1.581185823865535</v>
      </c>
      <c r="D487" s="462" t="s">
        <v>1592</v>
      </c>
      <c r="E487" s="463" t="s">
        <v>2520</v>
      </c>
      <c r="F487" s="463" t="s">
        <v>1391</v>
      </c>
      <c r="G487" s="463" t="s">
        <v>1392</v>
      </c>
      <c r="H487" s="463" t="s">
        <v>2406</v>
      </c>
      <c r="I487" s="463" t="s">
        <v>2465</v>
      </c>
      <c r="J487" s="464">
        <v>2052</v>
      </c>
      <c r="K487" s="465">
        <v>400</v>
      </c>
      <c r="L487" s="466">
        <v>0.22</v>
      </c>
      <c r="M487" s="466">
        <v>2.3300000000000001E-2</v>
      </c>
      <c r="N487" s="466">
        <v>0.25</v>
      </c>
      <c r="O487" s="471">
        <v>0.11</v>
      </c>
      <c r="P487" s="465">
        <v>1</v>
      </c>
      <c r="Q487" s="465">
        <v>2</v>
      </c>
      <c r="R487" s="465">
        <v>30</v>
      </c>
      <c r="S487" s="467" t="s">
        <v>1395</v>
      </c>
      <c r="T487" s="468">
        <v>16674</v>
      </c>
      <c r="U487" s="468">
        <v>164355</v>
      </c>
      <c r="V487" s="468">
        <v>57166.999999999993</v>
      </c>
      <c r="W487" s="468">
        <v>4763.9999999999991</v>
      </c>
      <c r="X487" s="465">
        <v>0</v>
      </c>
      <c r="Y487" s="469" t="s">
        <v>2466</v>
      </c>
      <c r="Z487" s="470">
        <v>22.22</v>
      </c>
      <c r="AA487" s="469" t="s">
        <v>1397</v>
      </c>
      <c r="AB487" s="465">
        <v>0</v>
      </c>
      <c r="AC487" s="466">
        <v>0</v>
      </c>
      <c r="AD487" s="466">
        <v>0.7</v>
      </c>
      <c r="AE487" s="466">
        <v>0.7</v>
      </c>
      <c r="AF487" s="467" t="s">
        <v>1398</v>
      </c>
      <c r="AG487" s="465">
        <v>440.8467</v>
      </c>
      <c r="AH487" s="465">
        <v>440.8467</v>
      </c>
      <c r="AI487" s="465">
        <v>440.8467</v>
      </c>
      <c r="AJ487" s="465">
        <v>30</v>
      </c>
      <c r="AK487" s="469" t="s">
        <v>1399</v>
      </c>
      <c r="AL487" s="466">
        <v>0.91</v>
      </c>
      <c r="AM487" s="466">
        <v>0.01</v>
      </c>
      <c r="AN487" s="469" t="s">
        <v>1400</v>
      </c>
      <c r="AO487" s="466"/>
      <c r="AP487" s="466"/>
      <c r="AQ487" s="466"/>
      <c r="AR487" s="466"/>
      <c r="AS487" s="466"/>
      <c r="AT487" s="466"/>
      <c r="AU487" s="466"/>
      <c r="AV487" s="466"/>
      <c r="AW487" s="466"/>
      <c r="AX487" s="466"/>
      <c r="AY487" s="466"/>
      <c r="AZ487" s="466"/>
      <c r="BA487" s="466"/>
      <c r="BB487" s="466"/>
      <c r="BC487" s="466"/>
      <c r="BD487" s="466"/>
      <c r="BE487" s="466"/>
      <c r="BF487" s="466"/>
      <c r="BG487" s="466"/>
      <c r="BH487" s="466"/>
      <c r="BI487" s="466"/>
      <c r="BJ487" s="466"/>
      <c r="BK487" s="466"/>
      <c r="BL487" s="466"/>
      <c r="BM487" s="466"/>
      <c r="BN487" s="466"/>
      <c r="BO487" s="466"/>
      <c r="BP487" s="466"/>
      <c r="BQ487" s="466"/>
      <c r="BR487" s="466"/>
      <c r="BS487" s="466"/>
      <c r="BT487" s="466"/>
      <c r="BU487" s="466"/>
      <c r="BV487" s="466"/>
      <c r="BW487" s="466"/>
      <c r="BX487" s="466"/>
      <c r="BY487" s="466"/>
      <c r="BZ487" s="466"/>
      <c r="CA487" s="466"/>
      <c r="CB487" s="466"/>
      <c r="CC487" s="466"/>
      <c r="CD487" s="466"/>
      <c r="CE487" s="466"/>
      <c r="CF487" s="466"/>
      <c r="CG487" s="466"/>
      <c r="CH487" s="466"/>
      <c r="CI487" s="466"/>
      <c r="CJ487" s="466"/>
      <c r="CK487" s="466"/>
      <c r="CL487" s="466"/>
      <c r="CM487" s="466"/>
      <c r="CN487" s="466"/>
      <c r="CO487" s="466"/>
      <c r="CP487" s="466"/>
      <c r="CQ487" s="466"/>
      <c r="CR487" s="466"/>
      <c r="CS487" s="466"/>
      <c r="CT487" s="466"/>
      <c r="CU487" s="466"/>
      <c r="CV487" s="466"/>
      <c r="CW487" s="466"/>
      <c r="CX487" s="466"/>
      <c r="CY487" s="466"/>
      <c r="CZ487" s="466"/>
      <c r="DA487" s="466"/>
      <c r="DB487" s="466"/>
      <c r="DC487" s="466"/>
      <c r="DD487" s="466"/>
      <c r="DE487" s="466"/>
      <c r="DF487" s="466"/>
      <c r="DG487" s="466"/>
      <c r="DH487" s="466"/>
      <c r="DI487" s="466"/>
      <c r="DJ487" s="466"/>
      <c r="DK487" s="466"/>
      <c r="DL487" s="466"/>
      <c r="DM487" s="466"/>
      <c r="DN487" s="466"/>
      <c r="DO487" s="466"/>
      <c r="DP487" s="466"/>
      <c r="DQ487" s="466"/>
      <c r="DR487" s="466"/>
      <c r="DS487" s="466"/>
      <c r="DT487" s="466"/>
      <c r="DU487" s="466"/>
      <c r="DV487" s="466"/>
      <c r="DW487" s="471"/>
      <c r="DX487" s="466"/>
      <c r="DY487" s="466"/>
      <c r="DZ487" s="466"/>
      <c r="EA487" s="466"/>
      <c r="EB487" s="466"/>
      <c r="EC487" s="466"/>
      <c r="ED487" s="466"/>
      <c r="EE487" s="466"/>
      <c r="EF487" s="466"/>
      <c r="EG487" s="466"/>
      <c r="EH487" s="466"/>
      <c r="EI487" s="466"/>
      <c r="EJ487" s="466"/>
      <c r="EK487" s="465"/>
      <c r="EL487" s="465"/>
      <c r="EM487" s="465"/>
      <c r="EN487" s="465"/>
      <c r="EO487" s="466"/>
      <c r="EP487" s="466"/>
      <c r="EQ487" s="466"/>
      <c r="ER487" s="465"/>
      <c r="ES487" s="465"/>
      <c r="ET487" s="465"/>
      <c r="EU487" s="465"/>
      <c r="EV487" s="465"/>
      <c r="EW487" s="467"/>
      <c r="EX487" s="467" t="s">
        <v>1401</v>
      </c>
      <c r="EY487" s="467">
        <v>0</v>
      </c>
      <c r="EZ487" s="467">
        <v>0</v>
      </c>
      <c r="FA487" s="467">
        <v>0</v>
      </c>
      <c r="FB487" s="469" t="s">
        <v>1402</v>
      </c>
      <c r="FC487" s="467">
        <v>100</v>
      </c>
      <c r="FD487" s="469" t="s">
        <v>2408</v>
      </c>
      <c r="FE487" s="467">
        <v>0</v>
      </c>
      <c r="FF487" s="469" t="s">
        <v>1404</v>
      </c>
      <c r="FG487" s="467">
        <v>0</v>
      </c>
      <c r="FH487" s="469" t="s">
        <v>1405</v>
      </c>
      <c r="FI487" s="467">
        <v>0</v>
      </c>
      <c r="FJ487" s="469" t="s">
        <v>1405</v>
      </c>
      <c r="FK487" s="467">
        <v>0</v>
      </c>
      <c r="FL487" s="472">
        <v>1</v>
      </c>
      <c r="FM487" s="473">
        <v>0</v>
      </c>
      <c r="FN487" s="473">
        <v>0</v>
      </c>
      <c r="FO487" s="473">
        <v>0</v>
      </c>
      <c r="FP487" s="473">
        <v>0</v>
      </c>
      <c r="FQ487" s="473">
        <v>0</v>
      </c>
      <c r="FR487" s="473">
        <v>0</v>
      </c>
      <c r="FS487" s="473">
        <v>0</v>
      </c>
      <c r="FT487" s="473">
        <v>0</v>
      </c>
      <c r="FU487" s="473">
        <v>0</v>
      </c>
      <c r="FV487" s="473">
        <v>115037.99999999999</v>
      </c>
      <c r="FW487" s="473">
        <v>0</v>
      </c>
      <c r="FX487" s="473">
        <v>0</v>
      </c>
      <c r="FY487" s="473">
        <v>0</v>
      </c>
      <c r="FZ487" s="473">
        <v>0</v>
      </c>
      <c r="GA487" s="473">
        <v>0</v>
      </c>
      <c r="GB487" s="473">
        <v>0</v>
      </c>
      <c r="GC487" s="473">
        <v>0</v>
      </c>
      <c r="GD487" s="473">
        <v>0</v>
      </c>
      <c r="GE487" s="473">
        <v>0</v>
      </c>
      <c r="GF487" s="473">
        <v>140644</v>
      </c>
      <c r="GG487" s="473">
        <v>0</v>
      </c>
      <c r="GH487" s="473">
        <v>0</v>
      </c>
      <c r="GI487" s="473">
        <v>0</v>
      </c>
      <c r="GJ487" s="473">
        <v>0</v>
      </c>
      <c r="GK487" s="473">
        <v>0</v>
      </c>
      <c r="GL487" s="473">
        <v>0</v>
      </c>
      <c r="GM487" s="473">
        <v>0</v>
      </c>
      <c r="GN487" s="473">
        <v>0</v>
      </c>
      <c r="GO487" s="473">
        <v>0</v>
      </c>
      <c r="GP487" s="473">
        <v>0</v>
      </c>
      <c r="GQ487" s="473">
        <v>0</v>
      </c>
      <c r="GR487" s="473">
        <v>0</v>
      </c>
      <c r="GS487" s="473">
        <v>0</v>
      </c>
      <c r="GT487" s="473">
        <v>0</v>
      </c>
      <c r="GU487" s="473">
        <v>0</v>
      </c>
      <c r="GV487" s="473">
        <v>0</v>
      </c>
      <c r="GW487" s="473">
        <v>0</v>
      </c>
      <c r="GX487" s="473">
        <v>0</v>
      </c>
      <c r="GY487" s="473">
        <v>0</v>
      </c>
      <c r="GZ487" s="473">
        <v>0</v>
      </c>
      <c r="HA487" s="473">
        <v>0</v>
      </c>
      <c r="HB487" s="473">
        <v>0</v>
      </c>
      <c r="HC487" s="473">
        <v>0</v>
      </c>
      <c r="HD487" s="473">
        <v>0</v>
      </c>
      <c r="HE487" s="473">
        <v>0</v>
      </c>
      <c r="HF487" s="473">
        <v>0</v>
      </c>
      <c r="HG487" s="473">
        <v>0</v>
      </c>
      <c r="HH487" s="473">
        <v>0</v>
      </c>
      <c r="HI487" s="473">
        <v>0</v>
      </c>
      <c r="HJ487" s="473">
        <v>0</v>
      </c>
      <c r="HK487" s="473">
        <v>0</v>
      </c>
      <c r="HL487" s="473">
        <v>0</v>
      </c>
      <c r="HM487" s="473">
        <v>0</v>
      </c>
      <c r="HN487" s="473">
        <v>0</v>
      </c>
      <c r="HO487" s="473">
        <v>0</v>
      </c>
      <c r="HP487" s="473">
        <v>0</v>
      </c>
      <c r="HQ487" s="473">
        <v>0</v>
      </c>
      <c r="HR487" s="473">
        <v>0</v>
      </c>
      <c r="HS487" s="473">
        <v>0</v>
      </c>
      <c r="HT487" s="473">
        <v>0</v>
      </c>
      <c r="HU487" s="473">
        <v>0</v>
      </c>
      <c r="HV487" s="473">
        <v>0</v>
      </c>
      <c r="HW487" s="473">
        <v>0</v>
      </c>
      <c r="HX487" s="473">
        <v>0</v>
      </c>
      <c r="HY487" s="473">
        <v>0</v>
      </c>
      <c r="HZ487" s="473">
        <v>0</v>
      </c>
      <c r="IA487" s="473">
        <v>0</v>
      </c>
      <c r="IB487" s="473">
        <v>0</v>
      </c>
      <c r="IC487" s="473">
        <v>0</v>
      </c>
      <c r="ID487" s="473">
        <v>0</v>
      </c>
      <c r="IE487" s="473">
        <v>0</v>
      </c>
      <c r="IF487" s="473">
        <v>0</v>
      </c>
      <c r="IG487" s="473">
        <v>0</v>
      </c>
      <c r="IH487" s="473">
        <v>0</v>
      </c>
      <c r="II487" s="473">
        <v>0</v>
      </c>
      <c r="IJ487" s="473">
        <v>0</v>
      </c>
      <c r="IK487" s="473">
        <v>0</v>
      </c>
      <c r="IL487" s="473">
        <v>0</v>
      </c>
      <c r="IM487" s="473">
        <v>0</v>
      </c>
      <c r="IN487" s="473">
        <v>0</v>
      </c>
      <c r="IO487" s="473">
        <v>0</v>
      </c>
      <c r="IP487" s="473">
        <v>0</v>
      </c>
      <c r="IQ487" s="473">
        <v>0</v>
      </c>
      <c r="IR487" s="473">
        <v>0</v>
      </c>
      <c r="IS487" s="473">
        <v>0</v>
      </c>
      <c r="IT487" s="473">
        <v>0</v>
      </c>
      <c r="IU487" s="473">
        <v>0</v>
      </c>
      <c r="IV487" s="473">
        <v>0</v>
      </c>
      <c r="IW487" s="473">
        <v>0</v>
      </c>
      <c r="IX487" s="473">
        <v>0</v>
      </c>
      <c r="IY487" s="473">
        <v>0</v>
      </c>
      <c r="IZ487" s="473">
        <v>0</v>
      </c>
      <c r="JA487" s="473">
        <v>0</v>
      </c>
      <c r="JB487" s="473">
        <v>0</v>
      </c>
      <c r="JC487" s="473">
        <v>0</v>
      </c>
      <c r="JD487" s="473">
        <v>0</v>
      </c>
      <c r="JE487" s="473">
        <v>0</v>
      </c>
      <c r="JF487" s="473">
        <v>0</v>
      </c>
      <c r="JG487" s="473">
        <v>0</v>
      </c>
      <c r="JH487" s="473">
        <v>0</v>
      </c>
      <c r="JI487" s="467" t="s">
        <v>1406</v>
      </c>
      <c r="JJ487" s="467" t="s">
        <v>1406</v>
      </c>
      <c r="JK487" s="395"/>
      <c r="JL487" s="395"/>
      <c r="JM487" s="395"/>
      <c r="JN487" s="395"/>
      <c r="JO487" s="395"/>
      <c r="JP487" s="395"/>
      <c r="JQ487" s="395"/>
      <c r="JR487" s="395"/>
      <c r="JS487" s="395"/>
      <c r="JT487" s="395"/>
      <c r="JU487" s="395"/>
      <c r="JV487" s="395"/>
      <c r="JW487" s="395"/>
      <c r="JX487" s="395"/>
      <c r="JY487" s="395"/>
      <c r="JZ487" s="395"/>
      <c r="KA487" s="395"/>
      <c r="KB487" s="395"/>
      <c r="KC487" s="395"/>
      <c r="KD487" s="395"/>
      <c r="KE487" s="395"/>
      <c r="KF487" s="395"/>
      <c r="KG487" s="395"/>
      <c r="KH487" s="395"/>
      <c r="KI487" s="395"/>
      <c r="KJ487" s="395"/>
      <c r="KK487" s="395"/>
      <c r="KL487" s="395"/>
      <c r="KM487" s="395"/>
      <c r="KN487" s="395"/>
      <c r="KO487" s="395"/>
      <c r="KP487" s="395"/>
      <c r="KQ487" s="395"/>
      <c r="KR487" s="395"/>
      <c r="KS487" s="395"/>
      <c r="KT487" s="395"/>
      <c r="KU487" s="395"/>
      <c r="KV487" s="395"/>
      <c r="KW487" s="395"/>
      <c r="KX487" s="395"/>
      <c r="KY487" s="395"/>
      <c r="KZ487" s="395"/>
      <c r="LA487" s="395"/>
      <c r="LB487" s="395"/>
      <c r="LC487" s="395"/>
      <c r="LD487" s="395"/>
      <c r="LE487" s="395"/>
      <c r="LF487" s="395"/>
      <c r="LG487" s="395"/>
      <c r="LH487" s="395"/>
      <c r="LI487" s="395"/>
      <c r="LJ487" s="395"/>
      <c r="LK487" s="395"/>
      <c r="LL487" s="395"/>
      <c r="LM487" s="395"/>
      <c r="LN487" s="395"/>
      <c r="LO487" s="395"/>
      <c r="LP487" s="395"/>
      <c r="LQ487" s="395"/>
      <c r="LR487" s="395"/>
      <c r="LS487" s="395"/>
      <c r="LT487" s="395"/>
      <c r="LU487" s="395"/>
      <c r="LV487" s="395"/>
      <c r="LW487" s="395"/>
      <c r="LX487" s="395"/>
      <c r="LY487" s="395"/>
      <c r="LZ487" s="395"/>
      <c r="MA487" s="395"/>
      <c r="MB487" s="395"/>
      <c r="MC487" s="395"/>
      <c r="MD487" s="395"/>
      <c r="ME487" s="395"/>
      <c r="MF487" s="395"/>
      <c r="MG487" s="395"/>
      <c r="MH487" s="395"/>
      <c r="MI487" s="395"/>
      <c r="MJ487" s="395"/>
      <c r="MK487" s="395"/>
      <c r="ML487" s="395"/>
      <c r="MM487" s="395"/>
      <c r="MN487" s="395"/>
      <c r="MO487" s="395"/>
      <c r="MP487" s="395"/>
      <c r="MQ487" s="395"/>
      <c r="MR487" s="395"/>
      <c r="MS487" s="395"/>
      <c r="MT487" s="395"/>
      <c r="MU487" s="395"/>
      <c r="MV487" s="395"/>
      <c r="MW487" s="395"/>
      <c r="MX487" s="395"/>
      <c r="MY487" s="395"/>
      <c r="MZ487" s="395"/>
      <c r="NA487" s="395"/>
      <c r="NB487" s="395"/>
      <c r="NC487" s="395"/>
      <c r="ND487" s="395"/>
      <c r="NE487" s="395"/>
      <c r="NF487" s="395"/>
      <c r="NG487" s="489"/>
      <c r="NH487" s="475">
        <v>1.581185823865535</v>
      </c>
      <c r="NI487" s="475">
        <v>3.0472613197536589</v>
      </c>
      <c r="NJ487" s="475">
        <v>1.4142244094827274</v>
      </c>
      <c r="NK487" s="475">
        <v>1015.0903501356971</v>
      </c>
      <c r="NL487" s="475">
        <v>2.4049826661865765</v>
      </c>
      <c r="NM487" s="475">
        <v>5.7166999999999996E-2</v>
      </c>
      <c r="NN487" s="475">
        <v>0.164355</v>
      </c>
      <c r="NO487" s="475">
        <v>1.6674000000000001E-2</v>
      </c>
      <c r="NP487" s="475">
        <v>8.8752555875001443E-3</v>
      </c>
      <c r="NQ487" s="475">
        <v>0.13705168377548935</v>
      </c>
      <c r="NR487" s="475">
        <v>0.19429883172960072</v>
      </c>
      <c r="NS487" s="475">
        <v>0</v>
      </c>
      <c r="NT487" s="475">
        <v>1.4246408417432384</v>
      </c>
      <c r="NU487" s="475">
        <v>1.092470924903295E-2</v>
      </c>
      <c r="NV487" s="475">
        <v>0</v>
      </c>
      <c r="NW487" s="475">
        <v>0.10690517492230381</v>
      </c>
      <c r="NX487" s="475">
        <v>0</v>
      </c>
      <c r="NY487" s="475">
        <v>0</v>
      </c>
      <c r="NZ487" s="475">
        <v>0.28688671359191104</v>
      </c>
      <c r="OA487" s="475">
        <v>2.0339999988655457E-2</v>
      </c>
      <c r="OB487" s="475">
        <v>0.25</v>
      </c>
      <c r="OC487" s="475">
        <v>0.3190767599407443</v>
      </c>
      <c r="OD487" s="475">
        <v>4.1434989559074785E-15</v>
      </c>
      <c r="OE487" s="475">
        <v>3.6022720451033069E-14</v>
      </c>
      <c r="OF487" s="475">
        <v>0.1099999964237213</v>
      </c>
      <c r="OG487" s="475">
        <v>7.0220354199409488E-2</v>
      </c>
      <c r="OH487" s="475">
        <v>0.34364753706387713</v>
      </c>
      <c r="OI487" s="475">
        <v>0.11</v>
      </c>
      <c r="OJ487" s="475">
        <v>4.4084669999999999E-2</v>
      </c>
      <c r="OK487" s="475">
        <v>5.6144451750000005E-2</v>
      </c>
      <c r="OL487" s="475">
        <v>0.54636757256116397</v>
      </c>
      <c r="OM487" s="475" t="s">
        <v>1395</v>
      </c>
      <c r="ON487" s="475">
        <v>1</v>
      </c>
      <c r="OO487" s="475">
        <v>476</v>
      </c>
      <c r="OP487" s="490"/>
      <c r="OQ487" s="491" t="s">
        <v>1395</v>
      </c>
      <c r="OR487" s="478" t="s">
        <v>1395</v>
      </c>
      <c r="OS487" s="479">
        <v>498642</v>
      </c>
      <c r="OT487" s="479">
        <v>2052</v>
      </c>
      <c r="OU487" s="479" t="s">
        <v>1395</v>
      </c>
      <c r="OV487" s="479" t="s">
        <v>1395</v>
      </c>
      <c r="OW487" s="479">
        <v>0</v>
      </c>
      <c r="OX487" s="479">
        <v>1</v>
      </c>
      <c r="OY487" s="480">
        <v>1</v>
      </c>
      <c r="OZ487" s="480">
        <v>0.53777074794812707</v>
      </c>
      <c r="PA487" s="481"/>
      <c r="PB487" s="482">
        <v>1.581185823865535</v>
      </c>
      <c r="PC487" s="483"/>
      <c r="PD487" s="478">
        <v>52.0570281255116</v>
      </c>
      <c r="PE487" s="479">
        <v>7.8726585319521348E-12</v>
      </c>
      <c r="PF487" s="479">
        <v>69.73327791580229</v>
      </c>
      <c r="PG487" s="480">
        <v>1.581185823865535</v>
      </c>
      <c r="PH487" s="483"/>
      <c r="PI487" s="478">
        <v>1.581185823865535</v>
      </c>
      <c r="PJ487" s="479">
        <v>230650</v>
      </c>
      <c r="PK487" s="479">
        <v>400</v>
      </c>
      <c r="PL487" s="479">
        <v>-1.581185823865535</v>
      </c>
      <c r="PM487" s="484">
        <v>36</v>
      </c>
      <c r="PN487" s="479">
        <v>36</v>
      </c>
      <c r="PO487" s="485">
        <v>2049</v>
      </c>
      <c r="PP487" s="479">
        <v>33</v>
      </c>
      <c r="PQ487" s="479">
        <v>1</v>
      </c>
      <c r="PR487" s="486" t="s">
        <v>2521</v>
      </c>
      <c r="PS487" s="486" t="s">
        <v>1657</v>
      </c>
      <c r="PT487" s="479">
        <v>1</v>
      </c>
      <c r="PU487" s="487" t="s">
        <v>2520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row>
  </sheetData>
  <conditionalFormatting sqref="A12:A487">
    <cfRule type="expression" dxfId="72" priority="67">
      <formula>LEFT(#REF!, 1)="%"</formula>
    </cfRule>
  </conditionalFormatting>
  <conditionalFormatting sqref="A12:B487 NH12:OO487 OQ12:OQ487">
    <cfRule type="expression" dxfId="71" priority="64" stopIfTrue="1">
      <formula>MOD(ROW(),2)=1</formula>
    </cfRule>
    <cfRule type="expression" dxfId="70" priority="65" stopIfTrue="1">
      <formula>MOD(ROW(),2)=0</formula>
    </cfRule>
  </conditionalFormatting>
  <conditionalFormatting sqref="A1:D1">
    <cfRule type="expression" dxfId="69" priority="61">
      <formula>LEFT($A$29, 11)="Please Load"</formula>
    </cfRule>
  </conditionalFormatting>
  <conditionalFormatting sqref="A12:D487 JK12:PU487">
    <cfRule type="expression" dxfId="3" priority="68">
      <formula>OR(LEFT(A$38, 1)="%", LEFT(A$39, 1)="%")</formula>
    </cfRule>
    <cfRule type="expression" dxfId="2" priority="69">
      <formula>A$38="Yr"</formula>
    </cfRule>
    <cfRule type="expression" dxfId="1" priority="70">
      <formula>AND(ISNUMBER(A12), A$34="NUMBER")</formula>
    </cfRule>
    <cfRule type="expression" dxfId="0" priority="71">
      <formula>ISNUMBER(A12)</formula>
    </cfRule>
  </conditionalFormatting>
  <conditionalFormatting sqref="B12:B487">
    <cfRule type="expression" dxfId="68" priority="53">
      <formula>B$38="Yr"</formula>
    </cfRule>
    <cfRule type="expression" dxfId="67" priority="54">
      <formula>ISNUMBER(B12)</formula>
    </cfRule>
    <cfRule type="expression" dxfId="66" priority="55">
      <formula>LEFT(B$38, 1)="%"</formula>
    </cfRule>
  </conditionalFormatting>
  <conditionalFormatting sqref="D12:D487">
    <cfRule type="expression" dxfId="65" priority="57" stopIfTrue="1">
      <formula>MOD(ROW(),2)=1</formula>
    </cfRule>
    <cfRule type="expression" dxfId="64" priority="58" stopIfTrue="1">
      <formula>MOD(ROW(),2)=0</formula>
    </cfRule>
  </conditionalFormatting>
  <conditionalFormatting sqref="E12:E20 E21:G487">
    <cfRule type="expression" dxfId="63" priority="42">
      <formula>OR($A12="Example Project*", #REF!="Units")</formula>
    </cfRule>
  </conditionalFormatting>
  <conditionalFormatting sqref="E12:E20">
    <cfRule type="expression" dxfId="62" priority="18">
      <formula>OR($A12="Example Project*", #REF!="Units")</formula>
    </cfRule>
  </conditionalFormatting>
  <conditionalFormatting sqref="E20">
    <cfRule type="expression" dxfId="61" priority="6">
      <formula>OR($A20="Example Project*", #REF!="Units")</formula>
    </cfRule>
  </conditionalFormatting>
  <conditionalFormatting sqref="E12:K487 M12:JJ487">
    <cfRule type="expression" dxfId="60" priority="34">
      <formula>E$38="Yr"</formula>
    </cfRule>
    <cfRule type="expression" dxfId="59" priority="35">
      <formula>AND(ISNUMBER(E12), E$34="NUMBER")</formula>
    </cfRule>
    <cfRule type="expression" dxfId="58" priority="36">
      <formula>ISNUMBER(E12)</formula>
    </cfRule>
  </conditionalFormatting>
  <conditionalFormatting sqref="E20:K20 M20:JJ20">
    <cfRule type="expression" dxfId="57" priority="17">
      <formula>OR($A20="Example Project*", #REF!="Units")</formula>
    </cfRule>
  </conditionalFormatting>
  <conditionalFormatting sqref="E9:L10 EX9:JH11 JK9:NF20 O10:EW11 JI10:JJ11 E11:J11 E12:JJ20 E21:NF487">
    <cfRule type="expression" dxfId="56" priority="51">
      <formula>AND(ISBLANK(E9), $PT9&gt;0)</formula>
    </cfRule>
  </conditionalFormatting>
  <conditionalFormatting sqref="E12:L19">
    <cfRule type="expression" dxfId="55" priority="9">
      <formula>OR($A12="Example Project*", $A13="Units")</formula>
    </cfRule>
  </conditionalFormatting>
  <conditionalFormatting sqref="E21:NF487">
    <cfRule type="expression" dxfId="54" priority="48">
      <formula>OR($A21="Example Project*", #REF!="Units")</formula>
    </cfRule>
  </conditionalFormatting>
  <conditionalFormatting sqref="F20">
    <cfRule type="expression" dxfId="53" priority="2">
      <formula>OR($A20="Example Project*", #REF!="Units")</formula>
    </cfRule>
    <cfRule type="expression" dxfId="52" priority="5">
      <formula>OR($A20="Example Project*", #REF!="Units")</formula>
    </cfRule>
  </conditionalFormatting>
  <conditionalFormatting sqref="F21:F487">
    <cfRule type="expression" dxfId="51" priority="37">
      <formula>OR($A21="Example Project*", #REF!="Units")</formula>
    </cfRule>
  </conditionalFormatting>
  <conditionalFormatting sqref="G20 Y20:Y487">
    <cfRule type="expression" dxfId="50" priority="14">
      <formula>OR($A20="Example Project*", #REF!="Units")</formula>
    </cfRule>
  </conditionalFormatting>
  <conditionalFormatting sqref="G20:G487">
    <cfRule type="expression" dxfId="49" priority="7">
      <formula>OR($A20="Example Project*", #REF!="Units")</formula>
    </cfRule>
  </conditionalFormatting>
  <conditionalFormatting sqref="K9:K10">
    <cfRule type="expression" dxfId="48" priority="52">
      <formula>K9&gt;1000000</formula>
    </cfRule>
  </conditionalFormatting>
  <conditionalFormatting sqref="K12:K487">
    <cfRule type="expression" dxfId="47" priority="30">
      <formula>K12&gt;1000000</formula>
    </cfRule>
  </conditionalFormatting>
  <conditionalFormatting sqref="L12:L487">
    <cfRule type="expression" dxfId="46" priority="10">
      <formula>LEFT(L$38, 1)="%"</formula>
    </cfRule>
    <cfRule type="expression" dxfId="45" priority="11">
      <formula>L$38="Yr"</formula>
    </cfRule>
    <cfRule type="expression" dxfId="44" priority="12">
      <formula>AND(ISNUMBER(L12), L$34="NUMBER")</formula>
    </cfRule>
    <cfRule type="expression" dxfId="43" priority="13">
      <formula>ISNUMBER(L12)</formula>
    </cfRule>
  </conditionalFormatting>
  <conditionalFormatting sqref="L20">
    <cfRule type="expression" dxfId="42" priority="8">
      <formula>OR($A20="Example Project*", #REF!="Units")</formula>
    </cfRule>
  </conditionalFormatting>
  <conditionalFormatting sqref="M12:M487">
    <cfRule type="expression" dxfId="41" priority="19">
      <formula>AND($B$18&lt;&gt;"User Defined", ISNUMBER(M12))</formula>
    </cfRule>
  </conditionalFormatting>
  <conditionalFormatting sqref="M9:EJ9">
    <cfRule type="expression" dxfId="40" priority="40">
      <formula>OR($A9="Example Project*", $A10="Units")</formula>
    </cfRule>
    <cfRule type="expression" dxfId="39" priority="41">
      <formula>AND(ISBLANK(M9), $PT9&gt;0)</formula>
    </cfRule>
  </conditionalFormatting>
  <conditionalFormatting sqref="M12:JJ19">
    <cfRule type="expression" dxfId="38" priority="20">
      <formula>OR($A12="Example Project*", $A13="Units")</formula>
    </cfRule>
  </conditionalFormatting>
  <conditionalFormatting sqref="M12:JJ487 E12:K487">
    <cfRule type="expression" dxfId="37" priority="33">
      <formula>OR(LEFT(E$38, 1)="%", LEFT(E$39, 1)="%")</formula>
    </cfRule>
  </conditionalFormatting>
  <conditionalFormatting sqref="N12:N487">
    <cfRule type="expression" dxfId="36" priority="49">
      <formula>AND($B$19&lt;&gt;"User Defined", ISNUMBER(M12))</formula>
    </cfRule>
  </conditionalFormatting>
  <conditionalFormatting sqref="O10:EV11 E10:L10 E11:J11 G21:G487">
    <cfRule type="expression" dxfId="35" priority="46">
      <formula>OR($A10="Example Project*", #REF!="Units")</formula>
    </cfRule>
  </conditionalFormatting>
  <conditionalFormatting sqref="O10:FK11 FL9:JH11 EX9:FK9 JK9:NF19 JI10:JJ11 FF13:FF19 E9:L10 E11:J11 F13:F19">
    <cfRule type="expression" dxfId="34" priority="50">
      <formula>OR($A9="Example Project*", $A10="Units")</formula>
    </cfRule>
  </conditionalFormatting>
  <conditionalFormatting sqref="S9:S487">
    <cfRule type="expression" dxfId="33" priority="21">
      <formula>S$29="Yr"</formula>
    </cfRule>
    <cfRule type="expression" dxfId="32" priority="22">
      <formula>ISNUMBER(S9)</formula>
    </cfRule>
    <cfRule type="expression" dxfId="31" priority="23">
      <formula>LEFT(S$29, 1)="%"</formula>
    </cfRule>
    <cfRule type="expression" dxfId="30" priority="24">
      <formula>S$29="Yrs"</formula>
    </cfRule>
    <cfRule type="expression" dxfId="29" priority="25">
      <formula>S$29="bps"</formula>
    </cfRule>
  </conditionalFormatting>
  <conditionalFormatting sqref="T5:OO5">
    <cfRule type="expression" dxfId="28" priority="62" stopIfTrue="1">
      <formula>INDIRECT("RC",0)</formula>
    </cfRule>
    <cfRule type="expression" dxfId="27" priority="63" stopIfTrue="1">
      <formula>NOT(INDIRECT("RC",0))</formula>
    </cfRule>
  </conditionalFormatting>
  <conditionalFormatting sqref="Y20:Y487">
    <cfRule type="expression" dxfId="26" priority="16">
      <formula>OR($A20="Example Project*", #REF!="Units")</formula>
    </cfRule>
  </conditionalFormatting>
  <conditionalFormatting sqref="AM9:AM487">
    <cfRule type="expression" dxfId="25" priority="31">
      <formula>#REF!="Yrs"</formula>
    </cfRule>
    <cfRule type="expression" dxfId="24" priority="32">
      <formula>#REF!="bps"</formula>
    </cfRule>
  </conditionalFormatting>
  <conditionalFormatting sqref="AO12:JJ20 AO21:NG487 AO9:EJ9 EX9:FK9 FL9:JH11 JK9:NG20 AO10:FK11 JI10:JJ11">
    <cfRule type="expression" dxfId="23" priority="38">
      <formula>AND(SUBSTITUTE(AO$39, "Operation Year ", "")*1&gt;$R9, $PT9&gt;0)</formula>
    </cfRule>
  </conditionalFormatting>
  <conditionalFormatting sqref="EJ9:EJ487">
    <cfRule type="expression" dxfId="22" priority="26">
      <formula>#REF!="bps"</formula>
    </cfRule>
    <cfRule type="expression" dxfId="21" priority="27">
      <formula>#REF!="Yrs"</formula>
    </cfRule>
  </conditionalFormatting>
  <conditionalFormatting sqref="ES10:EV487 EX10:FK11">
    <cfRule type="expression" dxfId="20" priority="44">
      <formula>$EW10="Off"</formula>
    </cfRule>
  </conditionalFormatting>
  <conditionalFormatting sqref="EX10:FK11">
    <cfRule type="expression" dxfId="19" priority="45">
      <formula>OR($A10="Example Project*", #REF!="Units")</formula>
    </cfRule>
  </conditionalFormatting>
  <conditionalFormatting sqref="FF20">
    <cfRule type="expression" dxfId="18" priority="3">
      <formula>OR($A20="Example Project*", #REF!="Units")</formula>
    </cfRule>
  </conditionalFormatting>
  <conditionalFormatting sqref="FF21:FF487">
    <cfRule type="expression" dxfId="17" priority="4">
      <formula>OR($A21="Example Project*", #REF!="Units")</formula>
    </cfRule>
  </conditionalFormatting>
  <conditionalFormatting sqref="FM9:JH487">
    <cfRule type="expression" dxfId="16" priority="28">
      <formula>#REF!="bps"</formula>
    </cfRule>
    <cfRule type="expression" dxfId="15" priority="29">
      <formula>#REF!="Yrs"</formula>
    </cfRule>
    <cfRule type="expression" dxfId="14" priority="39">
      <formula>OR(AND($FL9=0, $PT9&gt;0), AND(COUNTA(FM$40:$FM$40)&gt;$R9, $PT9&gt;0))</formula>
    </cfRule>
  </conditionalFormatting>
  <conditionalFormatting sqref="JK20:NF20">
    <cfRule type="expression" dxfId="13" priority="47">
      <formula>OR($A20="Example Project*", #REF!="Units")</formula>
    </cfRule>
  </conditionalFormatting>
  <conditionalFormatting sqref="OR12:OY487">
    <cfRule type="expression" dxfId="12" priority="56">
      <formula>LEFT(OR$37, 1)="%"</formula>
    </cfRule>
  </conditionalFormatting>
  <conditionalFormatting sqref="PC12:PC487">
    <cfRule type="expression" dxfId="11" priority="66">
      <formula>$E$3&lt;&gt;""</formula>
    </cfRule>
  </conditionalFormatting>
  <conditionalFormatting sqref="PJ12:PJ487">
    <cfRule type="containsErrors" dxfId="10" priority="60">
      <formula>ISERROR(PJ12)</formula>
    </cfRule>
  </conditionalFormatting>
  <conditionalFormatting sqref="PR12:PR487">
    <cfRule type="duplicateValues" dxfId="9" priority="1"/>
  </conditionalFormatting>
  <conditionalFormatting sqref="PU12:PU487">
    <cfRule type="expression" dxfId="8" priority="59">
      <formula>PU12="PROJECT NAME MISSING"</formula>
    </cfRule>
  </conditionalFormatting>
  <dataValidations count="30">
    <dataValidation allowBlank="1" showInputMessage="1" showErrorMessage="1" promptTitle="Tariff (for Revenue)" prompt="If using the 'Calculate IRRs' model type, users must input a tariff for each year of operation of each project (below). The tariff must be 'nominal' i.e. inflation linked." sqref="JK1:JL1" xr:uid="{B53CD9CF-A36E-4702-B1DB-D5806D9ED1D4}"/>
    <dataValidation allowBlank="1" showInputMessage="1" showErrorMessage="1" promptTitle="Example Project" prompt="This is an example of the input and output data from a previous run for a project named 'ABC'. It is particularily useful if you 'Clear Data' since this example can be used as a proxy to what data you need to enter in the orange input fields." sqref="A9:A10" xr:uid="{7076621A-4615-42A0-BEF1-E05D6B6199F6}"/>
    <dataValidation allowBlank="1" showInputMessage="1" showErrorMessage="1" promptTitle="Capacity Payments" prompt="If 'Enable Capacity Payments' is set to 'Yes' it is necessary that the Capacity Payments tariff is entered here. The tariff must be 'nominal' i.e. inflation linked." sqref="FL1" xr:uid="{AF179B8F-102D-4D92-80B0-71484833F385}"/>
    <dataValidation allowBlank="1" showInputMessage="1" showErrorMessage="1" promptTitle="Monetary Input/Output Flag" prompt="Columns in portfolio with monetary inputs/outputs. This is a technical variable used for portfolio currency conversions." sqref="A5" xr:uid="{F7FFDA09-1D12-40A6-8FC7-7B485AFE1C64}"/>
    <dataValidation allowBlank="1" showInputMessage="1" showErrorMessage="1" promptTitle="Portfolio Inputs" prompt="All monetary input data must be nominal (i.e. CAPEX, OPEX &amp; tariffs must be as quoted on their respective start dates)." sqref="E1:O1" xr:uid="{2D584E28-757D-41A0-AB7F-D580C16785BD}"/>
    <dataValidation allowBlank="1" showInputMessage="1" showErrorMessage="1" promptTitle="Calculate Individual Project" prompt="Allows users to calculate the levelized cost or IRR for an individual project. Useful if a user wants to dive deeper into the project on the Dashboard, or wants to simply correct only one input without re-calculating the whole portfolio." sqref="D11" xr:uid="{30B25E5B-0C43-4496-A716-651E98CCAAF2}"/>
    <dataValidation type="list" allowBlank="1" showInputMessage="1" showErrorMessage="1" sqref="J12:J487" xr:uid="{E176A164-E729-4A30-9220-D53A48DA2D15}">
      <formula1>list_StartYear</formula1>
    </dataValidation>
    <dataValidation type="list" allowBlank="1" showInputMessage="1" showErrorMessage="1" sqref="AK12:AK487" xr:uid="{453A1277-2CDA-4D6D-AD7A-D0FABD45135B}">
      <formula1>list_DepreciationTypes</formula1>
    </dataValidation>
    <dataValidation type="list" allowBlank="1" showInputMessage="1" showErrorMessage="1" sqref="H12:H487" xr:uid="{588AE8E5-102B-4CF7-8839-0FD1D88BD3F7}">
      <formula1>dynamicRange_PolicyMarkets</formula1>
    </dataValidation>
    <dataValidation type="decimal" allowBlank="1" showInputMessage="1" showErrorMessage="1" errorTitle="Range Exceeded" error="Please enter a number between 5 and 100 years" sqref="R12:R487" xr:uid="{CC139551-62C4-4607-92CD-2DD1B5A65A07}">
      <formula1>5</formula1>
      <formula2>100</formula2>
    </dataValidation>
    <dataValidation type="decimal" allowBlank="1" showInputMessage="1" showErrorMessage="1" errorTitle="Range Exceeded" error="Please enter a number between 0 and 20 years" sqref="P12:P487" xr:uid="{2781DA47-45F8-436F-8144-9938698FDFB3}">
      <formula1>0</formula1>
      <formula2>20</formula2>
    </dataValidation>
    <dataValidation type="list" allowBlank="1" showInputMessage="1" showErrorMessage="1" sqref="AA12:AA487" xr:uid="{92729A8D-A2CD-4AF0-8367-A679E78796EA}">
      <formula1>dynamicRange_ForecastCarbonPrice</formula1>
    </dataValidation>
    <dataValidation type="list" allowBlank="1" showInputMessage="1" showErrorMessage="1" sqref="AF12:AF487" xr:uid="{8A885636-21A8-42C1-A4E1-39E4E77A2186}">
      <formula1>"Fixed Rate, Spot Swap + Margin, Forward Swap + Margin"</formula1>
    </dataValidation>
    <dataValidation type="decimal" operator="greaterThanOrEqual" allowBlank="1" showInputMessage="1" showErrorMessage="1" errorTitle="Range Exceeded" error="You must enter a number greater than or equal to 0." sqref="K12:K487 AG12:AJ487 EY12:FA487 FC12:FC487 FE12:FE487 FG12:FG487 FI12:FI487 AO12:EV487 T12:V487 Z12:Z487 AB12:AB487 FK12:FL487" xr:uid="{8C26D0A4-161E-45E1-AA59-1E7ED19E25B2}">
      <formula1>0</formula1>
    </dataValidation>
    <dataValidation operator="greaterThanOrEqual" allowBlank="1" showInputMessage="1" showErrorMessage="1" errorTitle="Range Exceeded" error="You must enter a number greater than or equal to 0." sqref="M12:M487" xr:uid="{B012274B-50BE-4410-ADD0-C4AE0A15A5C0}"/>
    <dataValidation type="list" allowBlank="1" showInputMessage="1" showErrorMessage="1" sqref="S12:S487" xr:uid="{1E3E9B9F-1DF9-4F59-9ED7-0C2D01C55034}">
      <formula1>dynamicRange_Currencies</formula1>
    </dataValidation>
    <dataValidation type="decimal" allowBlank="1" showInputMessage="1" showErrorMessage="1" errorTitle="Range Exceeded" error="Please enter a number &gt;0 and less than or equal to 20 years" sqref="Q12:Q487" xr:uid="{004B4108-E03A-4E34-9C94-34EA68D6E4FF}">
      <formula1>0.08</formula1>
      <formula2>20</formula2>
    </dataValidation>
    <dataValidation type="decimal" allowBlank="1" showInputMessage="1" showErrorMessage="1" errorTitle="Range Exceeded" error="You must enter a number between 0% and 100%." sqref="L12:L487 AL12:AL487 AC12:AE487 N12:N487" xr:uid="{27DC0343-7DC9-4A0C-9D1F-466905785A69}">
      <formula1>0</formula1>
      <formula2>1</formula2>
    </dataValidation>
    <dataValidation type="decimal" operator="greaterThanOrEqual" allowBlank="1" showInputMessage="1" showErrorMessage="1" errorTitle="Range Exceeded" error="You must enter numeric data in this range." sqref="JK11:NF487 O12:O487 W12:X487 FM12:JH487" xr:uid="{0DD84296-AACA-4E00-9742-6D5330DD7847}">
      <formula1>-100000000000000000000</formula1>
    </dataValidation>
    <dataValidation type="list" operator="greaterThanOrEqual" allowBlank="1" showInputMessage="1" showErrorMessage="1" errorTitle="Range Exceeded" error="You must enter a number greater than or equal to 0." sqref="EW12:EX487" xr:uid="{109DFE9C-D712-445E-B170-F2E11BB2AE7D}">
      <formula1>"On, Off"</formula1>
    </dataValidation>
    <dataValidation allowBlank="1" showInputMessage="1" showErrorMessage="1" promptTitle="Fuel/Feedstock Name" prompt="Dynamic dropdown menu based on technology selected, e.g. if 'CCGT' selected, then only 'Gas' prices will show in this list." sqref="Y11" xr:uid="{E93F175E-7B5F-4CEC-BEB2-C0DC3FD0159E}"/>
    <dataValidation type="list" allowBlank="1" showInputMessage="1" showErrorMessage="1" sqref="G12:G487" xr:uid="{7C135DB2-6A52-4505-AF65-3111250900C8}">
      <formula1>IF(ISNUMBER(MATCH(str_DatabaseName, range_DomainRef_DEFNS, 0)), OFFSET(str_DomainRef_DEFNS, MATCH(str_DatabaseName, range_DomainRef_DEFNS, 0), -1, COUNTIF(range_DomainRef_DEFNS, str_DatabaseName), 1), str_BlankDropdown)</formula1>
    </dataValidation>
    <dataValidation type="decimal" allowBlank="1" showInputMessage="1" showErrorMessage="1" errorTitle="Range Exceeded" error="You must enter a number between -100% and 100%." sqref="AM12:AM487" xr:uid="{0ACE284A-B458-4179-B24C-488739AEAEEF}">
      <formula1>-1</formula1>
      <formula2>1</formula2>
    </dataValidation>
    <dataValidation allowBlank="1" showInputMessage="1" showErrorMessage="1" promptTitle="Currency Count" prompt="Count of currency types within portfolio, if all the same e.g. USD, this will equal 1, where LCU = Local Currency Unit." sqref="S1" xr:uid="{CC513D29-0139-43B8-BBE9-877FFD914A9E}"/>
    <dataValidation allowBlank="1" showInputMessage="1" showErrorMessage="1" promptTitle="More Info" prompt="See 'ADDITIONAL ASSUMPTIONS' section on the dashboard to modify/view these inputs there after calculating portfolio." sqref="EX1 FB1" xr:uid="{F853AA07-E70B-4658-A940-5CC0727920B7}"/>
    <dataValidation type="list" operator="greaterThanOrEqual" allowBlank="1" showInputMessage="1" showErrorMessage="1" errorTitle="Range Exceeded" error="You must enter a number greater than or equal to 0." sqref="FH12:FH487 FB12:FB487 FD12:FD487 FJ12:FJ487 FF12:FF487" xr:uid="{3130E601-AD1F-4EE7-BC8B-C4720093C825}">
      <formula1>dynamicRange_ForecastFeedstockTypes</formula1>
    </dataValidation>
    <dataValidation allowBlank="1" showInputMessage="1" showErrorMessage="1" promptTitle="Avoid Duplicates" prompt="Concatenated columns 'Technology | Country | Scenario | Operation | Dataset' must be unique as this is used as a row ID to look-up project data used on the dashboard. If duplicates detected here, please modify 'Scenario' name where possible." sqref="F11:J11" xr:uid="{61675CD5-F4EA-4B0B-9E1F-E2655B02DF99}"/>
    <dataValidation type="list" operator="greaterThanOrEqual" allowBlank="1" showInputMessage="1" showErrorMessage="1" errorTitle="Range Exceeded" error="You must enter a number greater than or equal to 0." sqref="JI12:JJ487" xr:uid="{65D68CCD-4165-4459-AEFD-E66517B3CC7D}">
      <formula1>"Forecast,Fixed (inflation linked)"</formula1>
    </dataValidation>
    <dataValidation allowBlank="1" showInputMessage="1" showErrorMessage="1" promptTitle="Fuel/Feedstock Price Scenario" prompt="Forecast - uses the commodity price forecasts on the market tab directly (ie, linked to calendar year). Fixed - picks up the first commodity price linked to the operation year from the market tab, then applies inflation to that value throughout operation." sqref="JI1" xr:uid="{9BF027D4-5AB3-47E7-A6BC-2310B35663B2}"/>
    <dataValidation type="list" allowBlank="1" showInputMessage="1" showErrorMessage="1" sqref="Y12:Y487" xr:uid="{4798E1BE-7471-45A9-A28B-19A5E365095E}">
      <formula1>IF(ISNUMBER(MATCH($PS12, range_MarketFuelsRef, 0)), OFFSET(str_MarketFuelsRef, MATCH($PS12, range_MarketFuelsRef, 0), -1, COUNTIF(range_MarketFuelsRef, $PS12), 1), $PS12)</formula1>
    </dataValidation>
  </dataValidations>
  <hyperlinks>
    <hyperlink ref="D12" tooltip="Calculate the LCOH or IRR for this project and export the project inputs/outputs to the Dashboard, for deeper analysis." display="Calculate" xr:uid="{DB430F34-A329-473C-99ED-CBFDAD140B69}"/>
    <hyperlink ref="D13" tooltip="Calculate the LCOH or IRR for this project and export the project inputs/outputs to the Dashboard, for deeper analysis." display="Calculate" xr:uid="{49D37054-5C2A-4FBA-8515-3D807497B214}"/>
    <hyperlink ref="D14" tooltip="Calculate the LCOH or IRR for this project and export the project inputs/outputs to the Dashboard, for deeper analysis." display="Calculate" xr:uid="{CD0C44BE-195A-4C6B-A81B-17DCD5BE7D7B}"/>
    <hyperlink ref="D15" tooltip="Calculate the LCOH or IRR for this project and export the project inputs/outputs to the Dashboard, for deeper analysis." display="Calculate" xr:uid="{738F37B9-CBC5-401B-AB0D-0750025DA1A9}"/>
    <hyperlink ref="D16" tooltip="Calculate the LCOH or IRR for this project and export the project inputs/outputs to the Dashboard, for deeper analysis." display="Calculate" xr:uid="{255372DF-FEE7-405A-B180-1436C41B30A7}"/>
    <hyperlink ref="D17" tooltip="Calculate the LCOH or IRR for this project and export the project inputs/outputs to the Dashboard, for deeper analysis." display="Calculate" xr:uid="{FA40F0CA-913C-4BE7-918B-7F20E7772DF1}"/>
    <hyperlink ref="D18" tooltip="Calculate the LCOH or IRR for this project and export the project inputs/outputs to the Dashboard, for deeper analysis." display="Calculate" xr:uid="{79CE61C0-9987-4330-A911-684EB6939D13}"/>
    <hyperlink ref="D19" tooltip="Calculate the LCOH or IRR for this project and export the project inputs/outputs to the Dashboard, for deeper analysis." display="Calculate" xr:uid="{4101A2C3-AACF-4B69-8F1B-CF713F7FB221}"/>
    <hyperlink ref="D20" tooltip="Calculate the LCOH or IRR for this project and export the project inputs/outputs to the Dashboard, for deeper analysis." display="Calculate" xr:uid="{CBD7B757-D7F7-4FB8-8C66-C622E3140662}"/>
    <hyperlink ref="D21" tooltip="Calculate the LCOH or IRR for this project and export the project inputs/outputs to the Dashboard, for deeper analysis." display="Calculate" xr:uid="{C40E0678-4EAB-4BCA-8EBB-58754E902B0E}"/>
    <hyperlink ref="D22" tooltip="Calculate the LCOH or IRR for this project and export the project inputs/outputs to the Dashboard, for deeper analysis." display="Calculate" xr:uid="{94CEA3BD-C63C-4A01-9D0E-2C562D4A6532}"/>
    <hyperlink ref="D23" tooltip="Calculate the LCOH or IRR for this project and export the project inputs/outputs to the Dashboard, for deeper analysis." display="Calculate" xr:uid="{0E959467-457F-43C3-A4B3-D8F6C2CCDED6}"/>
    <hyperlink ref="D24" tooltip="Calculate the LCOH or IRR for this project and export the project inputs/outputs to the Dashboard, for deeper analysis." display="Calculate" xr:uid="{558257F9-F330-451A-B34F-FA9ACA74C1E8}"/>
    <hyperlink ref="D25" tooltip="Calculate the LCOH or IRR for this project and export the project inputs/outputs to the Dashboard, for deeper analysis." display="Calculate" xr:uid="{5E063295-359C-4106-B15E-51B4F8BA0EB6}"/>
    <hyperlink ref="D26" tooltip="Calculate the LCOH or IRR for this project and export the project inputs/outputs to the Dashboard, for deeper analysis." display="Calculate" xr:uid="{DDE30E85-F960-4C26-89DA-6034B43C31E2}"/>
    <hyperlink ref="D27" tooltip="Calculate the LCOH or IRR for this project and export the project inputs/outputs to the Dashboard, for deeper analysis." display="Calculate" xr:uid="{3B15062E-5EF9-4F10-8232-262674E239A6}"/>
    <hyperlink ref="D28" tooltip="Calculate the LCOH or IRR for this project and export the project inputs/outputs to the Dashboard, for deeper analysis." display="Calculate" xr:uid="{A73F7DEB-8826-4E86-8A21-03828FB67724}"/>
    <hyperlink ref="D29" tooltip="Calculate the LCOH or IRR for this project and export the project inputs/outputs to the Dashboard, for deeper analysis." display="Calculate" xr:uid="{8AAACE26-D7C5-4759-9F7E-5AB94EDEDAE2}"/>
    <hyperlink ref="D30" tooltip="Calculate the LCOH or IRR for this project and export the project inputs/outputs to the Dashboard, for deeper analysis." display="Calculate" xr:uid="{4CF0763C-48A3-4262-A413-5C7DF894DBC1}"/>
    <hyperlink ref="D31" tooltip="Calculate the LCOH or IRR for this project and export the project inputs/outputs to the Dashboard, for deeper analysis." display="Calculate" xr:uid="{4C8BA85B-4F34-43E7-A372-9B222E01BD9D}"/>
    <hyperlink ref="D32" tooltip="Calculate the LCOH or IRR for this project and export the project inputs/outputs to the Dashboard, for deeper analysis." display="Calculate" xr:uid="{FBCE0965-BD6F-4233-B398-256582890EE8}"/>
    <hyperlink ref="D33" tooltip="Calculate the LCOH or IRR for this project and export the project inputs/outputs to the Dashboard, for deeper analysis." display="Calculate" xr:uid="{D6CB5878-11AA-410C-9549-170C48DE0510}"/>
    <hyperlink ref="D34" tooltip="Calculate the LCOH or IRR for this project and export the project inputs/outputs to the Dashboard, for deeper analysis." display="Calculate" xr:uid="{6B27B5BF-9B99-4CF2-BE8C-9DA152610DF0}"/>
    <hyperlink ref="D35" tooltip="Calculate the LCOH or IRR for this project and export the project inputs/outputs to the Dashboard, for deeper analysis." display="Calculate" xr:uid="{47B91C59-A770-452B-9C75-A0925D43030C}"/>
    <hyperlink ref="D36" tooltip="Calculate the LCOH or IRR for this project and export the project inputs/outputs to the Dashboard, for deeper analysis." display="Calculate" xr:uid="{CA9E05D3-F973-40A4-BA74-2CB50C6E825F}"/>
    <hyperlink ref="D37" tooltip="Calculate the LCOH or IRR for this project and export the project inputs/outputs to the Dashboard, for deeper analysis." display="Calculate" xr:uid="{C22BD43F-97B6-4554-B707-C0B6E76CBE28}"/>
    <hyperlink ref="D38" tooltip="Calculate the LCOH or IRR for this project and export the project inputs/outputs to the Dashboard, for deeper analysis." display="Calculate" xr:uid="{50BFC87B-4297-4E07-9435-B2393D6EE883}"/>
    <hyperlink ref="D39" tooltip="Calculate the LCOH or IRR for this project and export the project inputs/outputs to the Dashboard, for deeper analysis." display="Calculate" xr:uid="{933C44E7-B76C-493C-A455-20503E15FC5F}"/>
    <hyperlink ref="D40" tooltip="Calculate the LCOH or IRR for this project and export the project inputs/outputs to the Dashboard, for deeper analysis." display="Calculate" xr:uid="{92CBFE19-688C-4E9B-8017-0F824DD185A5}"/>
    <hyperlink ref="D41" tooltip="Calculate the LCOH or IRR for this project and export the project inputs/outputs to the Dashboard, for deeper analysis." display="Calculate" xr:uid="{01B26337-9413-4675-95D0-7FCF39CC7C68}"/>
    <hyperlink ref="D42" tooltip="Calculate the LCOH or IRR for this project and export the project inputs/outputs to the Dashboard, for deeper analysis." display="Calculate" xr:uid="{BFCF0F03-BA75-4BB6-9E99-81A2E304838C}"/>
    <hyperlink ref="D43" tooltip="Calculate the LCOH or IRR for this project and export the project inputs/outputs to the Dashboard, for deeper analysis." display="Calculate" xr:uid="{141CE1D6-1CDD-4AE4-8E43-E0D389017F3E}"/>
    <hyperlink ref="D44" tooltip="Calculate the LCOH or IRR for this project and export the project inputs/outputs to the Dashboard, for deeper analysis." display="Calculate" xr:uid="{05109478-3F50-4D86-ADD0-4CA7CC50C9D3}"/>
    <hyperlink ref="D45" tooltip="Calculate the LCOH or IRR for this project and export the project inputs/outputs to the Dashboard, for deeper analysis." display="Calculate" xr:uid="{2C5BA10E-3E70-4116-A999-86AAB1ACBD84}"/>
    <hyperlink ref="D46" tooltip="Calculate the LCOH or IRR for this project and export the project inputs/outputs to the Dashboard, for deeper analysis." display="Calculate" xr:uid="{775A97E2-4EE0-425E-B18A-2D28D29D0735}"/>
    <hyperlink ref="D47" tooltip="Calculate the LCOH or IRR for this project and export the project inputs/outputs to the Dashboard, for deeper analysis." display="Calculate" xr:uid="{4C147250-6B56-46AA-A569-774515C2DA18}"/>
    <hyperlink ref="D48" tooltip="Calculate the LCOH or IRR for this project and export the project inputs/outputs to the Dashboard, for deeper analysis." display="Calculate" xr:uid="{4118ADA0-2F37-46F9-980F-7A59F1FDB96C}"/>
    <hyperlink ref="D49" tooltip="Calculate the LCOH or IRR for this project and export the project inputs/outputs to the Dashboard, for deeper analysis." display="Calculate" xr:uid="{06482C4C-A979-4DA3-8605-1B7AD6B23A6F}"/>
    <hyperlink ref="D50" tooltip="Calculate the LCOH or IRR for this project and export the project inputs/outputs to the Dashboard, for deeper analysis." display="Calculate" xr:uid="{C8CBDAE5-B59D-4653-9F67-2C985FD934FE}"/>
    <hyperlink ref="D51" tooltip="Calculate the LCOH or IRR for this project and export the project inputs/outputs to the Dashboard, for deeper analysis." display="Calculate" xr:uid="{985E12F2-F7C7-4976-945A-89582211C2B3}"/>
    <hyperlink ref="D52" tooltip="Calculate the LCOH or IRR for this project and export the project inputs/outputs to the Dashboard, for deeper analysis." display="Calculate" xr:uid="{1FC7975E-979F-4ACD-98B1-0522896CEFED}"/>
    <hyperlink ref="D53" tooltip="Calculate the LCOH or IRR for this project and export the project inputs/outputs to the Dashboard, for deeper analysis." display="Calculate" xr:uid="{51CD8675-6C16-41CA-A717-F1C82388B5D2}"/>
    <hyperlink ref="D54" tooltip="Calculate the LCOH or IRR for this project and export the project inputs/outputs to the Dashboard, for deeper analysis." display="Calculate" xr:uid="{A59726FE-1337-4A7D-9686-A91992B69827}"/>
    <hyperlink ref="D55" tooltip="Calculate the LCOH or IRR for this project and export the project inputs/outputs to the Dashboard, for deeper analysis." display="Calculate" xr:uid="{2FBCCC49-722F-494B-9D2D-48FB07399978}"/>
    <hyperlink ref="D56" tooltip="Calculate the LCOH or IRR for this project and export the project inputs/outputs to the Dashboard, for deeper analysis." display="Calculate" xr:uid="{C024D009-0CAE-47C9-B87F-AA8BF1EF902D}"/>
    <hyperlink ref="D57" tooltip="Calculate the LCOH or IRR for this project and export the project inputs/outputs to the Dashboard, for deeper analysis." display="Calculate" xr:uid="{C60806EE-446C-42A5-96EB-3F07857E0839}"/>
    <hyperlink ref="D58" tooltip="Calculate the LCOH or IRR for this project and export the project inputs/outputs to the Dashboard, for deeper analysis." display="Calculate" xr:uid="{52BB1044-D81B-4073-A9E6-8B2B9913F611}"/>
    <hyperlink ref="D59" tooltip="Calculate the LCOH or IRR for this project and export the project inputs/outputs to the Dashboard, for deeper analysis." display="Calculate" xr:uid="{3A6D9761-2D9C-4FFB-A510-ED8B84D0C0FB}"/>
    <hyperlink ref="D60" tooltip="Calculate the LCOH or IRR for this project and export the project inputs/outputs to the Dashboard, for deeper analysis." display="Calculate" xr:uid="{0AA2ADD4-72D3-4D24-902F-700B9CE37B9D}"/>
    <hyperlink ref="D61" tooltip="Calculate the LCOH or IRR for this project and export the project inputs/outputs to the Dashboard, for deeper analysis." display="Calculate" xr:uid="{0C817E6A-987E-4724-B0A8-D024A516BFEC}"/>
    <hyperlink ref="D62" tooltip="Calculate the LCOH or IRR for this project and export the project inputs/outputs to the Dashboard, for deeper analysis." display="Calculate" xr:uid="{0BB4CD4E-C702-4E23-9426-139CD02E3A4C}"/>
    <hyperlink ref="D63" tooltip="Calculate the LCOH or IRR for this project and export the project inputs/outputs to the Dashboard, for deeper analysis." display="Calculate" xr:uid="{E86FD5E9-8CB8-4CBC-B6B1-6B228CC3DDFB}"/>
    <hyperlink ref="D64" tooltip="Calculate the LCOH or IRR for this project and export the project inputs/outputs to the Dashboard, for deeper analysis." display="Calculate" xr:uid="{25A8EEA2-DCF4-4FA0-A90A-F12AD404335B}"/>
    <hyperlink ref="D65" tooltip="Calculate the LCOH or IRR for this project and export the project inputs/outputs to the Dashboard, for deeper analysis." display="Calculate" xr:uid="{31B2D8F4-6741-4BF6-A458-F16D5851C5DB}"/>
    <hyperlink ref="D66" tooltip="Calculate the LCOH or IRR for this project and export the project inputs/outputs to the Dashboard, for deeper analysis." display="Calculate" xr:uid="{1E1AAACE-4ADA-40E2-9562-BBB5FDBB77AA}"/>
    <hyperlink ref="D67" tooltip="Calculate the LCOH or IRR for this project and export the project inputs/outputs to the Dashboard, for deeper analysis." display="Calculate" xr:uid="{F5C71251-68C8-4DDE-97FA-AAF9038BA725}"/>
    <hyperlink ref="D68" tooltip="Calculate the LCOH or IRR for this project and export the project inputs/outputs to the Dashboard, for deeper analysis." display="Calculate" xr:uid="{34011A42-1FFC-4F85-8560-40670F3CE69E}"/>
    <hyperlink ref="D69" tooltip="Calculate the LCOH or IRR for this project and export the project inputs/outputs to the Dashboard, for deeper analysis." display="Calculate" xr:uid="{F1294C5B-1B7E-479B-B86F-CE55E7AD5F31}"/>
    <hyperlink ref="D70" tooltip="Calculate the LCOH or IRR for this project and export the project inputs/outputs to the Dashboard, for deeper analysis." display="Calculate" xr:uid="{02370926-1C9E-4932-89AE-9AA4AE538685}"/>
    <hyperlink ref="D71" tooltip="Calculate the LCOH or IRR for this project and export the project inputs/outputs to the Dashboard, for deeper analysis." display="Calculate" xr:uid="{118F64D6-308D-4225-B93D-A9785525D1B4}"/>
    <hyperlink ref="D72" tooltip="Calculate the LCOH or IRR for this project and export the project inputs/outputs to the Dashboard, for deeper analysis." display="Calculate" xr:uid="{DC067000-032B-48D1-942E-2C1D04E9B8B8}"/>
    <hyperlink ref="D73" tooltip="Calculate the LCOH or IRR for this project and export the project inputs/outputs to the Dashboard, for deeper analysis." display="Calculate" xr:uid="{CB02396E-B8FB-48D0-921A-DCAE910DEEF5}"/>
    <hyperlink ref="D74" tooltip="Calculate the LCOH or IRR for this project and export the project inputs/outputs to the Dashboard, for deeper analysis." display="Calculate" xr:uid="{DC3B380A-E313-4CD8-A80D-44CA16275DEB}"/>
    <hyperlink ref="D75" tooltip="Calculate the LCOH or IRR for this project and export the project inputs/outputs to the Dashboard, for deeper analysis." display="Calculate" xr:uid="{EC416E10-FA5A-44FB-9276-DFD45866CCDC}"/>
    <hyperlink ref="D76" tooltip="Calculate the LCOH or IRR for this project and export the project inputs/outputs to the Dashboard, for deeper analysis." display="Calculate" xr:uid="{D9919C39-BE8A-40E8-BD3B-495B33B4EBA8}"/>
    <hyperlink ref="D77" tooltip="Calculate the LCOH or IRR for this project and export the project inputs/outputs to the Dashboard, for deeper analysis." display="Calculate" xr:uid="{F24BD5F2-0B19-48E2-AFF4-0E43CC045422}"/>
    <hyperlink ref="D78" tooltip="Calculate the LCOH or IRR for this project and export the project inputs/outputs to the Dashboard, for deeper analysis." display="Calculate" xr:uid="{A0C0E6C3-C663-4AFA-B415-7EA6858BBC33}"/>
    <hyperlink ref="D79" tooltip="Calculate the LCOH or IRR for this project and export the project inputs/outputs to the Dashboard, for deeper analysis." display="Calculate" xr:uid="{7E6FEE48-BF20-4130-8D57-DD198F2BC701}"/>
    <hyperlink ref="D80" tooltip="Calculate the LCOH or IRR for this project and export the project inputs/outputs to the Dashboard, for deeper analysis." display="Calculate" xr:uid="{CF576F8C-7A5A-4BAC-83B7-EA025FDAD2CF}"/>
    <hyperlink ref="D81" tooltip="Calculate the LCOH or IRR for this project and export the project inputs/outputs to the Dashboard, for deeper analysis." display="Calculate" xr:uid="{34193181-3D94-4D89-B214-34E915C24A89}"/>
    <hyperlink ref="D82" tooltip="Calculate the LCOH or IRR for this project and export the project inputs/outputs to the Dashboard, for deeper analysis." display="Calculate" xr:uid="{37198F51-FD0F-40C1-BEFE-22A952D23D3C}"/>
    <hyperlink ref="D83" tooltip="Calculate the LCOH or IRR for this project and export the project inputs/outputs to the Dashboard, for deeper analysis." display="Calculate" xr:uid="{34DF2BD7-2201-4982-9B3E-52C633FEED8D}"/>
    <hyperlink ref="D84" tooltip="Calculate the LCOH or IRR for this project and export the project inputs/outputs to the Dashboard, for deeper analysis." display="Calculate" xr:uid="{B82AC6D9-1689-4F4D-BBAF-E71ACED54678}"/>
    <hyperlink ref="D85" tooltip="Calculate the LCOH or IRR for this project and export the project inputs/outputs to the Dashboard, for deeper analysis." display="Calculate" xr:uid="{1E9CD419-B5EC-4382-B7DA-0F37D73CE247}"/>
    <hyperlink ref="D86" tooltip="Calculate the LCOH or IRR for this project and export the project inputs/outputs to the Dashboard, for deeper analysis." display="Calculate" xr:uid="{1461FEE6-9796-4342-BF4B-525D65C8CA7C}"/>
    <hyperlink ref="D87" tooltip="Calculate the LCOH or IRR for this project and export the project inputs/outputs to the Dashboard, for deeper analysis." display="Calculate" xr:uid="{D0567748-66EB-4EBB-B0FB-93459D2CC35E}"/>
    <hyperlink ref="D88" tooltip="Calculate the LCOH or IRR for this project and export the project inputs/outputs to the Dashboard, for deeper analysis." display="Calculate" xr:uid="{B6F3052F-017E-482B-8DA0-56C33A605707}"/>
    <hyperlink ref="D89" tooltip="Calculate the LCOH or IRR for this project and export the project inputs/outputs to the Dashboard, for deeper analysis." display="Calculate" xr:uid="{0B6B257E-0220-443C-81AF-8D8DCEE515DA}"/>
    <hyperlink ref="D90" tooltip="Calculate the LCOH or IRR for this project and export the project inputs/outputs to the Dashboard, for deeper analysis." display="Calculate" xr:uid="{F62EDA61-6E9F-4E5B-B721-C0A2F8B5E505}"/>
    <hyperlink ref="D91" tooltip="Calculate the LCOH or IRR for this project and export the project inputs/outputs to the Dashboard, for deeper analysis." display="Calculate" xr:uid="{94D94FF6-0927-4888-A571-35D37F93C2A5}"/>
    <hyperlink ref="D92" tooltip="Calculate the LCOH or IRR for this project and export the project inputs/outputs to the Dashboard, for deeper analysis." display="Calculate" xr:uid="{F6885E05-E728-4C31-8CD3-A2AEB567AA4B}"/>
    <hyperlink ref="D93" tooltip="Calculate the LCOH or IRR for this project and export the project inputs/outputs to the Dashboard, for deeper analysis." display="Calculate" xr:uid="{85E405C0-BE1D-48A5-BF0B-5CFE5876F4CC}"/>
    <hyperlink ref="D94" tooltip="Calculate the LCOH or IRR for this project and export the project inputs/outputs to the Dashboard, for deeper analysis." display="Calculate" xr:uid="{5BEA1AF8-3FAD-40F9-8FF7-DCA24B595FEF}"/>
    <hyperlink ref="D95" tooltip="Calculate the LCOH or IRR for this project and export the project inputs/outputs to the Dashboard, for deeper analysis." display="Calculate" xr:uid="{77D1110E-1921-43BB-BC00-23C620905F11}"/>
    <hyperlink ref="D96" tooltip="Calculate the LCOH or IRR for this project and export the project inputs/outputs to the Dashboard, for deeper analysis." display="Calculate" xr:uid="{1D0E29E3-8DE5-4170-97F6-384D4E991728}"/>
    <hyperlink ref="D97" tooltip="Calculate the LCOH or IRR for this project and export the project inputs/outputs to the Dashboard, for deeper analysis." display="Calculate" xr:uid="{319C395D-B661-4E2C-B608-C0DF85EFEC32}"/>
    <hyperlink ref="D98" tooltip="Calculate the LCOH or IRR for this project and export the project inputs/outputs to the Dashboard, for deeper analysis." display="Calculate" xr:uid="{65D63DE1-F417-4FFD-A65A-483EF94146B7}"/>
    <hyperlink ref="D99" tooltip="Calculate the LCOH or IRR for this project and export the project inputs/outputs to the Dashboard, for deeper analysis." display="Calculate" xr:uid="{A2833B10-F044-4333-8DF1-3CA984EB3010}"/>
    <hyperlink ref="D100" tooltip="Calculate the LCOH or IRR for this project and export the project inputs/outputs to the Dashboard, for deeper analysis." display="Calculate" xr:uid="{639C93A6-E485-4012-97A0-A75F5D2FBB1B}"/>
    <hyperlink ref="D101" tooltip="Calculate the LCOH or IRR for this project and export the project inputs/outputs to the Dashboard, for deeper analysis." display="Calculate" xr:uid="{5B110F51-6D32-40F1-BE48-119C032F8A87}"/>
    <hyperlink ref="D102" tooltip="Calculate the LCOH or IRR for this project and export the project inputs/outputs to the Dashboard, for deeper analysis." display="Calculate" xr:uid="{6E2DC9E3-04D2-4D2E-BF69-4FF24FED6A15}"/>
    <hyperlink ref="D103" tooltip="Calculate the LCOH or IRR for this project and export the project inputs/outputs to the Dashboard, for deeper analysis." display="Calculate" xr:uid="{22B47E6F-611F-4035-9423-919A36F251F9}"/>
    <hyperlink ref="D104" tooltip="Calculate the LCOH or IRR for this project and export the project inputs/outputs to the Dashboard, for deeper analysis." display="Calculate" xr:uid="{CC8B3CC6-8D11-4041-B706-FB87C73DA35A}"/>
    <hyperlink ref="D105" tooltip="Calculate the LCOH or IRR for this project and export the project inputs/outputs to the Dashboard, for deeper analysis." display="Calculate" xr:uid="{33682362-7945-4DA8-B06D-6F9FF67F6B0D}"/>
    <hyperlink ref="D106" tooltip="Calculate the LCOH or IRR for this project and export the project inputs/outputs to the Dashboard, for deeper analysis." display="Calculate" xr:uid="{FCD29C2D-93CD-4709-9D2A-5EA484ED75DD}"/>
    <hyperlink ref="D107" tooltip="Calculate the LCOH or IRR for this project and export the project inputs/outputs to the Dashboard, for deeper analysis." display="Calculate" xr:uid="{19B20839-4330-4846-AC6E-88D234B60585}"/>
    <hyperlink ref="D108" tooltip="Calculate the LCOH or IRR for this project and export the project inputs/outputs to the Dashboard, for deeper analysis." display="Calculate" xr:uid="{75E1488E-BD7A-4EC6-BD65-EAD3751E1129}"/>
    <hyperlink ref="D109" tooltip="Calculate the LCOH or IRR for this project and export the project inputs/outputs to the Dashboard, for deeper analysis." display="Calculate" xr:uid="{C71758C8-339A-4074-9B6F-0823BB461C77}"/>
    <hyperlink ref="D110" tooltip="Calculate the LCOH or IRR for this project and export the project inputs/outputs to the Dashboard, for deeper analysis." display="Calculate" xr:uid="{87D60BE7-082F-46CD-BF6D-7AD246257880}"/>
    <hyperlink ref="D111" tooltip="Calculate the LCOH or IRR for this project and export the project inputs/outputs to the Dashboard, for deeper analysis." display="Calculate" xr:uid="{FE672ED7-28C8-4130-9131-EE8C8FBFF18A}"/>
    <hyperlink ref="D112" tooltip="Calculate the LCOH or IRR for this project and export the project inputs/outputs to the Dashboard, for deeper analysis." display="Calculate" xr:uid="{0D5CE5B8-0563-411F-A131-BED383652631}"/>
    <hyperlink ref="D113" tooltip="Calculate the LCOH or IRR for this project and export the project inputs/outputs to the Dashboard, for deeper analysis." display="Calculate" xr:uid="{5592FF07-2A47-432D-8DCE-CD4243901F85}"/>
    <hyperlink ref="D114" tooltip="Calculate the LCOH or IRR for this project and export the project inputs/outputs to the Dashboard, for deeper analysis." display="Calculate" xr:uid="{4F249103-A9DC-4B03-8F36-01B01546B111}"/>
    <hyperlink ref="D115" tooltip="Calculate the LCOH or IRR for this project and export the project inputs/outputs to the Dashboard, for deeper analysis." display="Calculate" xr:uid="{DC1E973D-8D77-4E69-9ABD-C8A18E3B9614}"/>
    <hyperlink ref="D116" tooltip="Calculate the LCOH or IRR for this project and export the project inputs/outputs to the Dashboard, for deeper analysis." display="Calculate" xr:uid="{12AC1E44-53CA-477F-8B7B-29884211B853}"/>
    <hyperlink ref="D117" tooltip="Calculate the LCOH or IRR for this project and export the project inputs/outputs to the Dashboard, for deeper analysis." display="Calculate" xr:uid="{0F24DD3B-5E4A-48EF-BCF1-E49124B61ADE}"/>
    <hyperlink ref="D118" tooltip="Calculate the LCOH or IRR for this project and export the project inputs/outputs to the Dashboard, for deeper analysis." display="Calculate" xr:uid="{48750203-0CB8-46C3-AD20-9FE26C465D30}"/>
    <hyperlink ref="D119" tooltip="Calculate the LCOH or IRR for this project and export the project inputs/outputs to the Dashboard, for deeper analysis." display="Calculate" xr:uid="{E88BB80B-9CE7-4B08-99C2-F6AE0A13FE0F}"/>
    <hyperlink ref="D120" tooltip="Calculate the LCOH or IRR for this project and export the project inputs/outputs to the Dashboard, for deeper analysis." display="Calculate" xr:uid="{5EC2E24C-2C50-4D4D-852C-FD513637C8E7}"/>
    <hyperlink ref="D121" tooltip="Calculate the LCOH or IRR for this project and export the project inputs/outputs to the Dashboard, for deeper analysis." display="Calculate" xr:uid="{1275F6C7-021B-40A7-B477-9D6DB519961C}"/>
    <hyperlink ref="D122" tooltip="Calculate the LCOH or IRR for this project and export the project inputs/outputs to the Dashboard, for deeper analysis." display="Calculate" xr:uid="{5CB7954E-DC8A-4A4E-B89B-D6AF6938969C}"/>
    <hyperlink ref="D123" tooltip="Calculate the LCOH or IRR for this project and export the project inputs/outputs to the Dashboard, for deeper analysis." display="Calculate" xr:uid="{5DAE0603-B83D-4502-A3E7-0B6B531C970B}"/>
    <hyperlink ref="D124" tooltip="Calculate the LCOH or IRR for this project and export the project inputs/outputs to the Dashboard, for deeper analysis." display="Calculate" xr:uid="{D881F0A5-AC0B-40AF-9519-97F5E33847E0}"/>
    <hyperlink ref="D125" tooltip="Calculate the LCOH or IRR for this project and export the project inputs/outputs to the Dashboard, for deeper analysis." display="Calculate" xr:uid="{F22C1A33-8DCD-4A95-85F3-80F71DB7928E}"/>
    <hyperlink ref="D126" tooltip="Calculate the LCOH or IRR for this project and export the project inputs/outputs to the Dashboard, for deeper analysis." display="Calculate" xr:uid="{40AB3F9B-2946-4E33-A66F-F3D6B3B0442E}"/>
    <hyperlink ref="D127" tooltip="Calculate the LCOH or IRR for this project and export the project inputs/outputs to the Dashboard, for deeper analysis." display="Calculate" xr:uid="{5C624826-C692-4F01-BC10-6067F9C84E87}"/>
    <hyperlink ref="D128" tooltip="Calculate the LCOH or IRR for this project and export the project inputs/outputs to the Dashboard, for deeper analysis." display="Calculate" xr:uid="{2A325091-CE86-434F-864D-D2992C5A572C}"/>
    <hyperlink ref="D129" tooltip="Calculate the LCOH or IRR for this project and export the project inputs/outputs to the Dashboard, for deeper analysis." display="Calculate" xr:uid="{C4DD7085-E638-4E17-8A19-75E108FB868E}"/>
    <hyperlink ref="D130" tooltip="Calculate the LCOH or IRR for this project and export the project inputs/outputs to the Dashboard, for deeper analysis." display="Calculate" xr:uid="{F9585F62-CAA6-4E2A-9D98-A3771DC18B31}"/>
    <hyperlink ref="D131" tooltip="Calculate the LCOH or IRR for this project and export the project inputs/outputs to the Dashboard, for deeper analysis." display="Calculate" xr:uid="{01DFD0E3-21D6-4C94-9CC7-3731DACB2EDD}"/>
    <hyperlink ref="D132" tooltip="Calculate the LCOH or IRR for this project and export the project inputs/outputs to the Dashboard, for deeper analysis." display="Calculate" xr:uid="{2FE38DB6-52A8-4013-A7E5-C7AC0D9BD6EB}"/>
    <hyperlink ref="D133" tooltip="Calculate the LCOH or IRR for this project and export the project inputs/outputs to the Dashboard, for deeper analysis." display="Calculate" xr:uid="{40E6D9B6-95F0-41DB-A513-4C58CAA741FA}"/>
    <hyperlink ref="D134" tooltip="Calculate the LCOH or IRR for this project and export the project inputs/outputs to the Dashboard, for deeper analysis." display="Calculate" xr:uid="{9788EC48-028C-4168-974F-32729885929B}"/>
    <hyperlink ref="D135" tooltip="Calculate the LCOH or IRR for this project and export the project inputs/outputs to the Dashboard, for deeper analysis." display="Calculate" xr:uid="{59F5CC94-A886-4EFA-9AED-B4F09335FE5A}"/>
    <hyperlink ref="D136" tooltip="Calculate the LCOH or IRR for this project and export the project inputs/outputs to the Dashboard, for deeper analysis." display="Calculate" xr:uid="{B1095867-B7EA-4A5D-9F41-9C650577B184}"/>
    <hyperlink ref="D137" tooltip="Calculate the LCOH or IRR for this project and export the project inputs/outputs to the Dashboard, for deeper analysis." display="Calculate" xr:uid="{DE2462E5-23EC-4748-9A92-52862FC733B0}"/>
    <hyperlink ref="D138" tooltip="Calculate the LCOH or IRR for this project and export the project inputs/outputs to the Dashboard, for deeper analysis." display="Calculate" xr:uid="{BE73F9D7-AFA0-4F4C-8571-65F802262FF3}"/>
    <hyperlink ref="D139" tooltip="Calculate the LCOH or IRR for this project and export the project inputs/outputs to the Dashboard, for deeper analysis." display="Calculate" xr:uid="{C4D0C869-9292-420D-A7D8-416137171E6E}"/>
    <hyperlink ref="D140" tooltip="Calculate the LCOH or IRR for this project and export the project inputs/outputs to the Dashboard, for deeper analysis." display="Calculate" xr:uid="{C8FFF4AF-9781-46E3-9ECE-E3C25296C633}"/>
    <hyperlink ref="D141" tooltip="Calculate the LCOH or IRR for this project and export the project inputs/outputs to the Dashboard, for deeper analysis." display="Calculate" xr:uid="{24EF9A08-EBC1-4ACF-A483-3A0939D5B2C8}"/>
    <hyperlink ref="D142" tooltip="Calculate the LCOH or IRR for this project and export the project inputs/outputs to the Dashboard, for deeper analysis." display="Calculate" xr:uid="{A733AE1E-DB68-408B-93AF-BF484FC74F81}"/>
    <hyperlink ref="D143" tooltip="Calculate the LCOH or IRR for this project and export the project inputs/outputs to the Dashboard, for deeper analysis." display="Calculate" xr:uid="{E145AE26-0C1A-49DC-8902-7C96AAAC58C0}"/>
    <hyperlink ref="D144" tooltip="Calculate the LCOH or IRR for this project and export the project inputs/outputs to the Dashboard, for deeper analysis." display="Calculate" xr:uid="{14E0D3B9-A04E-463F-9BBE-917863ED991B}"/>
    <hyperlink ref="D145" tooltip="Calculate the LCOH or IRR for this project and export the project inputs/outputs to the Dashboard, for deeper analysis." display="Calculate" xr:uid="{43995917-160F-43A8-9740-27503B5BCD7C}"/>
    <hyperlink ref="D146" tooltip="Calculate the LCOH or IRR for this project and export the project inputs/outputs to the Dashboard, for deeper analysis." display="Calculate" xr:uid="{B818B7A5-0B1B-4968-B703-C186E77B1E73}"/>
    <hyperlink ref="D147" tooltip="Calculate the LCOH or IRR for this project and export the project inputs/outputs to the Dashboard, for deeper analysis." display="Calculate" xr:uid="{C87A87E6-C545-4DBF-9193-2AD2481FA36F}"/>
    <hyperlink ref="D148" tooltip="Calculate the LCOH or IRR for this project and export the project inputs/outputs to the Dashboard, for deeper analysis." display="Calculate" xr:uid="{B404DEAF-73E6-4FBD-8225-D35BB0842B3A}"/>
    <hyperlink ref="D149" tooltip="Calculate the LCOH or IRR for this project and export the project inputs/outputs to the Dashboard, for deeper analysis." display="Calculate" xr:uid="{DDACFBB9-958A-4B89-BEE8-63B25D1E0C1D}"/>
    <hyperlink ref="D150" tooltip="Calculate the LCOH or IRR for this project and export the project inputs/outputs to the Dashboard, for deeper analysis." display="Calculate" xr:uid="{FCA21591-F62C-4042-ACC9-ED8D1AE203C0}"/>
    <hyperlink ref="D151" tooltip="Calculate the LCOH or IRR for this project and export the project inputs/outputs to the Dashboard, for deeper analysis." display="Calculate" xr:uid="{63CD2322-D35A-4BA2-B4D5-DD61B01AB194}"/>
    <hyperlink ref="D152" tooltip="Calculate the LCOH or IRR for this project and export the project inputs/outputs to the Dashboard, for deeper analysis." display="Calculate" xr:uid="{5CB0F3D8-894F-43F4-ADDA-E1F818E335A6}"/>
    <hyperlink ref="D153" tooltip="Calculate the LCOH or IRR for this project and export the project inputs/outputs to the Dashboard, for deeper analysis." display="Calculate" xr:uid="{374764E9-D62B-4A6B-B606-50DD282E51BA}"/>
    <hyperlink ref="D154" tooltip="Calculate the LCOH or IRR for this project and export the project inputs/outputs to the Dashboard, for deeper analysis." display="Calculate" xr:uid="{3C3A3B51-1EF3-45CD-A723-873EAE783E5D}"/>
    <hyperlink ref="D155" tooltip="Calculate the LCOH or IRR for this project and export the project inputs/outputs to the Dashboard, for deeper analysis." display="Calculate" xr:uid="{9FF41B00-4E2B-47CF-A351-DA9EAA0C39C1}"/>
    <hyperlink ref="D156" tooltip="Calculate the LCOH or IRR for this project and export the project inputs/outputs to the Dashboard, for deeper analysis." display="Calculate" xr:uid="{15F4C4EA-8DC3-40AE-88EE-B59514302E5B}"/>
    <hyperlink ref="D157" tooltip="Calculate the LCOH or IRR for this project and export the project inputs/outputs to the Dashboard, for deeper analysis." display="Calculate" xr:uid="{58AFFBC1-C1EA-4271-B6C3-00E72699FC12}"/>
    <hyperlink ref="D158" tooltip="Calculate the LCOH or IRR for this project and export the project inputs/outputs to the Dashboard, for deeper analysis." display="Calculate" xr:uid="{5DBCF71D-2D5C-4DD6-B00F-689C62F16BE3}"/>
    <hyperlink ref="D159" tooltip="Calculate the LCOH or IRR for this project and export the project inputs/outputs to the Dashboard, for deeper analysis." display="Calculate" xr:uid="{AE98F1E9-713D-4286-B2B7-115C3CC9C860}"/>
    <hyperlink ref="D160" tooltip="Calculate the LCOH or IRR for this project and export the project inputs/outputs to the Dashboard, for deeper analysis." display="Calculate" xr:uid="{15B9AFF2-9178-47FA-BAA7-07FEB34A092C}"/>
    <hyperlink ref="D161" tooltip="Calculate the LCOH or IRR for this project and export the project inputs/outputs to the Dashboard, for deeper analysis." display="Calculate" xr:uid="{967992E5-3BEC-47F8-8CD8-C61F4ACD331E}"/>
    <hyperlink ref="D162" tooltip="Calculate the LCOH or IRR for this project and export the project inputs/outputs to the Dashboard, for deeper analysis." display="Calculate" xr:uid="{FBD8D351-6B0F-49B9-A9F9-8F2A2B2D7D38}"/>
    <hyperlink ref="D163" tooltip="Calculate the LCOH or IRR for this project and export the project inputs/outputs to the Dashboard, for deeper analysis." display="Calculate" xr:uid="{F0C71D44-98FE-4B67-9526-7511350E69C1}"/>
    <hyperlink ref="D164" tooltip="Calculate the LCOH or IRR for this project and export the project inputs/outputs to the Dashboard, for deeper analysis." display="Calculate" xr:uid="{97A9DE13-5FD4-42D5-9C52-8264DE32080D}"/>
    <hyperlink ref="D165" tooltip="Calculate the LCOH or IRR for this project and export the project inputs/outputs to the Dashboard, for deeper analysis." display="Calculate" xr:uid="{AACD59D3-B0B9-429A-9A7A-98FDA73A8D95}"/>
    <hyperlink ref="D166" tooltip="Calculate the LCOH or IRR for this project and export the project inputs/outputs to the Dashboard, for deeper analysis." display="Calculate" xr:uid="{7BA7966F-1057-4CE8-8969-0EE1027DDAEF}"/>
    <hyperlink ref="D167" tooltip="Calculate the LCOH or IRR for this project and export the project inputs/outputs to the Dashboard, for deeper analysis." display="Calculate" xr:uid="{FBA30B35-547D-43AF-A2ED-BF7734FA47A0}"/>
    <hyperlink ref="D168" tooltip="Calculate the LCOH or IRR for this project and export the project inputs/outputs to the Dashboard, for deeper analysis." display="Calculate" xr:uid="{B5305608-53AA-4A8C-823F-286C25AA805D}"/>
    <hyperlink ref="D169" tooltip="Calculate the LCOH or IRR for this project and export the project inputs/outputs to the Dashboard, for deeper analysis." display="Calculate" xr:uid="{8CBEB652-2F23-47DE-8895-FCCB6FDE40A0}"/>
    <hyperlink ref="D170" tooltip="Calculate the LCOH or IRR for this project and export the project inputs/outputs to the Dashboard, for deeper analysis." display="Calculate" xr:uid="{E04E2F97-BF60-4C82-9FD1-94A57633C5B2}"/>
    <hyperlink ref="D171" tooltip="Calculate the LCOH or IRR for this project and export the project inputs/outputs to the Dashboard, for deeper analysis." display="Calculate" xr:uid="{30F91B78-0B96-426D-B69F-07029EC82DD6}"/>
    <hyperlink ref="D172" tooltip="Calculate the LCOH or IRR for this project and export the project inputs/outputs to the Dashboard, for deeper analysis." display="Calculate" xr:uid="{E4317BC7-7141-4D3E-867C-D48F06622834}"/>
    <hyperlink ref="D173" tooltip="Calculate the LCOH or IRR for this project and export the project inputs/outputs to the Dashboard, for deeper analysis." display="Calculate" xr:uid="{3A439DF6-9420-461A-A9B5-EC51D99AFBDB}"/>
    <hyperlink ref="D174" tooltip="Calculate the LCOH or IRR for this project and export the project inputs/outputs to the Dashboard, for deeper analysis." display="Calculate" xr:uid="{FA25915A-DD93-48F0-A06C-EF08D5DED624}"/>
    <hyperlink ref="D175" tooltip="Calculate the LCOH or IRR for this project and export the project inputs/outputs to the Dashboard, for deeper analysis." display="Calculate" xr:uid="{272BF567-29C4-41F7-863C-ABD515515899}"/>
    <hyperlink ref="D176" tooltip="Calculate the LCOH or IRR for this project and export the project inputs/outputs to the Dashboard, for deeper analysis." display="Calculate" xr:uid="{FD5BC041-B2FA-4560-B621-A60C2526A1F7}"/>
    <hyperlink ref="D177" tooltip="Calculate the LCOH or IRR for this project and export the project inputs/outputs to the Dashboard, for deeper analysis." display="Calculate" xr:uid="{50D85D46-996F-4C6A-8CB4-75CEAD40DAF0}"/>
    <hyperlink ref="D178" tooltip="Calculate the LCOH or IRR for this project and export the project inputs/outputs to the Dashboard, for deeper analysis." display="Calculate" xr:uid="{C3217820-0EBB-4286-A2A2-AB16739E4F06}"/>
    <hyperlink ref="D179" tooltip="Calculate the LCOH or IRR for this project and export the project inputs/outputs to the Dashboard, for deeper analysis." display="Calculate" xr:uid="{B2EFEC30-FFD2-497B-BF8C-96F86302CD02}"/>
    <hyperlink ref="D180" tooltip="Calculate the LCOH or IRR for this project and export the project inputs/outputs to the Dashboard, for deeper analysis." display="Calculate" xr:uid="{EAFB3809-E95D-4229-A90F-AF837FFEF335}"/>
    <hyperlink ref="D181" tooltip="Calculate the LCOH or IRR for this project and export the project inputs/outputs to the Dashboard, for deeper analysis." display="Calculate" xr:uid="{9D2E2A19-A9C9-4610-B39C-8A0F48408876}"/>
    <hyperlink ref="D182" tooltip="Calculate the LCOH or IRR for this project and export the project inputs/outputs to the Dashboard, for deeper analysis." display="Calculate" xr:uid="{78E6D6FB-F704-4623-9F8B-EFA359D132BD}"/>
    <hyperlink ref="D183" tooltip="Calculate the LCOH or IRR for this project and export the project inputs/outputs to the Dashboard, for deeper analysis." display="Calculate" xr:uid="{8126AF5D-2A2E-4CE0-B3B4-68ACB83387D4}"/>
    <hyperlink ref="D184" tooltip="Calculate the LCOH or IRR for this project and export the project inputs/outputs to the Dashboard, for deeper analysis." display="Calculate" xr:uid="{451E2CB3-871E-4BA6-BC49-DED68E6099EC}"/>
    <hyperlink ref="D185" tooltip="Calculate the LCOH or IRR for this project and export the project inputs/outputs to the Dashboard, for deeper analysis." display="Calculate" xr:uid="{89200B18-03D4-44AD-8DDA-6367EC4BDDE8}"/>
    <hyperlink ref="D186" tooltip="Calculate the LCOH or IRR for this project and export the project inputs/outputs to the Dashboard, for deeper analysis." display="Calculate" xr:uid="{578D2A9A-F67E-4A14-8A14-8FB6F03E0205}"/>
    <hyperlink ref="D187" tooltip="Calculate the LCOH or IRR for this project and export the project inputs/outputs to the Dashboard, for deeper analysis." display="Calculate" xr:uid="{7B317129-4233-4308-AFED-AF4AF5864B23}"/>
    <hyperlink ref="D188" tooltip="Calculate the LCOH or IRR for this project and export the project inputs/outputs to the Dashboard, for deeper analysis." display="Calculate" xr:uid="{F99104E8-FFFB-4A8A-95A4-C3FB6A513DCC}"/>
    <hyperlink ref="D189" tooltip="Calculate the LCOH or IRR for this project and export the project inputs/outputs to the Dashboard, for deeper analysis." display="Calculate" xr:uid="{CFFCE63D-FE23-4923-ADCC-352BE8AE7F9D}"/>
    <hyperlink ref="D190" tooltip="Calculate the LCOH or IRR for this project and export the project inputs/outputs to the Dashboard, for deeper analysis." display="Calculate" xr:uid="{37B3AC61-2396-4AF1-81A7-E8C5B3079FCC}"/>
    <hyperlink ref="D191" tooltip="Calculate the LCOH or IRR for this project and export the project inputs/outputs to the Dashboard, for deeper analysis." display="Calculate" xr:uid="{2C8B3356-A1DA-496B-AA10-21B0E67CA533}"/>
    <hyperlink ref="D192" tooltip="Calculate the LCOH or IRR for this project and export the project inputs/outputs to the Dashboard, for deeper analysis." display="Calculate" xr:uid="{46BA02AB-9B7C-47AE-8F34-9ABA890B5385}"/>
    <hyperlink ref="D193" tooltip="Calculate the LCOH or IRR for this project and export the project inputs/outputs to the Dashboard, for deeper analysis." display="Calculate" xr:uid="{DEA692A9-F941-41A7-A218-A0F296CBEF1A}"/>
    <hyperlink ref="D194" tooltip="Calculate the LCOH or IRR for this project and export the project inputs/outputs to the Dashboard, for deeper analysis." display="Calculate" xr:uid="{92EA2C8F-73C6-4CDC-B0ED-0723CD82DBFC}"/>
    <hyperlink ref="D195" tooltip="Calculate the LCOH or IRR for this project and export the project inputs/outputs to the Dashboard, for deeper analysis." display="Calculate" xr:uid="{1D79833E-5A44-45AA-90DA-6E1417D55CCF}"/>
    <hyperlink ref="D196" tooltip="Calculate the LCOH or IRR for this project and export the project inputs/outputs to the Dashboard, for deeper analysis." display="Calculate" xr:uid="{A9D96471-E7E0-4C0C-B5A5-DFC3AB62925B}"/>
    <hyperlink ref="D197" tooltip="Calculate the LCOH or IRR for this project and export the project inputs/outputs to the Dashboard, for deeper analysis." display="Calculate" xr:uid="{53B55AC6-CE52-45A2-A8F4-8F8A08BB25FB}"/>
    <hyperlink ref="D198" tooltip="Calculate the LCOH or IRR for this project and export the project inputs/outputs to the Dashboard, for deeper analysis." display="Calculate" xr:uid="{95A872CC-1E00-4433-B5CA-68FD5A1EF84A}"/>
    <hyperlink ref="D199" tooltip="Calculate the LCOH or IRR for this project and export the project inputs/outputs to the Dashboard, for deeper analysis." display="Calculate" xr:uid="{74EEA809-1412-4190-9BB2-89AB68D9DC6A}"/>
    <hyperlink ref="D200" tooltip="Calculate the LCOH or IRR for this project and export the project inputs/outputs to the Dashboard, for deeper analysis." display="Calculate" xr:uid="{F3929721-97C4-473B-8297-9277C7A77877}"/>
    <hyperlink ref="D201" tooltip="Calculate the LCOH or IRR for this project and export the project inputs/outputs to the Dashboard, for deeper analysis." display="Calculate" xr:uid="{DCC92CBA-8745-4C94-857D-D64BBC76A9B9}"/>
    <hyperlink ref="D202" tooltip="Calculate the LCOH or IRR for this project and export the project inputs/outputs to the Dashboard, for deeper analysis." display="Calculate" xr:uid="{88AF11DE-B0A4-45DC-B042-CF4C0BBFF8E0}"/>
    <hyperlink ref="D203" tooltip="Calculate the LCOH or IRR for this project and export the project inputs/outputs to the Dashboard, for deeper analysis." display="Calculate" xr:uid="{EF34374F-73BE-488B-A8B4-1D60293D09DA}"/>
    <hyperlink ref="D204" tooltip="Calculate the LCOH or IRR for this project and export the project inputs/outputs to the Dashboard, for deeper analysis." display="Calculate" xr:uid="{B62420C3-CA03-4456-8FB3-81DFFE546B22}"/>
    <hyperlink ref="D205" tooltip="Calculate the LCOH or IRR for this project and export the project inputs/outputs to the Dashboard, for deeper analysis." display="Calculate" xr:uid="{62224F62-9D36-44BE-A585-38A386F6BC40}"/>
    <hyperlink ref="D206" tooltip="Calculate the LCOH or IRR for this project and export the project inputs/outputs to the Dashboard, for deeper analysis." display="Calculate" xr:uid="{5382BD15-E089-4C73-85BE-02A15A711B3A}"/>
    <hyperlink ref="D207" tooltip="Calculate the LCOH or IRR for this project and export the project inputs/outputs to the Dashboard, for deeper analysis." display="Calculate" xr:uid="{23AB885C-6EBF-43DC-B607-54E24B553FC4}"/>
    <hyperlink ref="D208" tooltip="Calculate the LCOH or IRR for this project and export the project inputs/outputs to the Dashboard, for deeper analysis." display="Calculate" xr:uid="{20C70BCB-AB03-4CC4-B058-7E067685ACA8}"/>
    <hyperlink ref="D209" tooltip="Calculate the LCOH or IRR for this project and export the project inputs/outputs to the Dashboard, for deeper analysis." display="Calculate" xr:uid="{2D2A80E6-0DFF-4B24-AB20-4AAACBAD4E5D}"/>
    <hyperlink ref="D210" tooltip="Calculate the LCOH or IRR for this project and export the project inputs/outputs to the Dashboard, for deeper analysis." display="Calculate" xr:uid="{14579372-608F-4E1E-9D9E-C4B03900FFB0}"/>
    <hyperlink ref="D211" tooltip="Calculate the LCOH or IRR for this project and export the project inputs/outputs to the Dashboard, for deeper analysis." display="Calculate" xr:uid="{E8A509D1-2718-4A15-8FEE-13046BBA9881}"/>
    <hyperlink ref="D212" tooltip="Calculate the LCOH or IRR for this project and export the project inputs/outputs to the Dashboard, for deeper analysis." display="Calculate" xr:uid="{76F0733E-40F1-4152-AA77-DE23863D4A3A}"/>
    <hyperlink ref="D213" tooltip="Calculate the LCOH or IRR for this project and export the project inputs/outputs to the Dashboard, for deeper analysis." display="Calculate" xr:uid="{86D08501-C167-4BC0-998D-260CCEE8F713}"/>
    <hyperlink ref="D214" tooltip="Calculate the LCOH or IRR for this project and export the project inputs/outputs to the Dashboard, for deeper analysis." display="Calculate" xr:uid="{DCCB4589-E268-4632-A9CF-C9FAC94E5D69}"/>
    <hyperlink ref="D215" tooltip="Calculate the LCOH or IRR for this project and export the project inputs/outputs to the Dashboard, for deeper analysis." display="Calculate" xr:uid="{2448A882-0429-4364-AFEA-B1A5847E9377}"/>
    <hyperlink ref="D216" tooltip="Calculate the LCOH or IRR for this project and export the project inputs/outputs to the Dashboard, for deeper analysis." display="Calculate" xr:uid="{9E2C3A90-4DFE-4132-A380-559348689485}"/>
    <hyperlink ref="D217" tooltip="Calculate the LCOH or IRR for this project and export the project inputs/outputs to the Dashboard, for deeper analysis." display="Calculate" xr:uid="{9BF5160F-73BB-4E34-90FB-B2B63C05A37B}"/>
    <hyperlink ref="D218" tooltip="Calculate the LCOH or IRR for this project and export the project inputs/outputs to the Dashboard, for deeper analysis." display="Calculate" xr:uid="{A12B788A-5A71-4D60-B413-CA0DC41C60FE}"/>
    <hyperlink ref="D219" tooltip="Calculate the LCOH or IRR for this project and export the project inputs/outputs to the Dashboard, for deeper analysis." display="Calculate" xr:uid="{AB16421D-71C7-4B30-A1F8-FB70C82023B0}"/>
    <hyperlink ref="D220" tooltip="Calculate the LCOH or IRR for this project and export the project inputs/outputs to the Dashboard, for deeper analysis." display="Calculate" xr:uid="{6B46B1A3-8C0C-4E95-9815-128661DBDE49}"/>
    <hyperlink ref="D221" tooltip="Calculate the LCOH or IRR for this project and export the project inputs/outputs to the Dashboard, for deeper analysis." display="Calculate" xr:uid="{0A15A327-B31C-4537-8CA6-A44526404D5D}"/>
    <hyperlink ref="D222" tooltip="Calculate the LCOH or IRR for this project and export the project inputs/outputs to the Dashboard, for deeper analysis." display="Calculate" xr:uid="{691BD9FD-29D8-4821-9708-4B5A8143B05C}"/>
    <hyperlink ref="D223" tooltip="Calculate the LCOH or IRR for this project and export the project inputs/outputs to the Dashboard, for deeper analysis." display="Calculate" xr:uid="{2CD5ECD9-7E87-4579-A22A-DEE5C5BE6160}"/>
    <hyperlink ref="D224" tooltip="Calculate the LCOH or IRR for this project and export the project inputs/outputs to the Dashboard, for deeper analysis." display="Calculate" xr:uid="{B03699C1-FCE9-448F-8ACA-C89425CC2926}"/>
    <hyperlink ref="D225" tooltip="Calculate the LCOH or IRR for this project and export the project inputs/outputs to the Dashboard, for deeper analysis." display="Calculate" xr:uid="{1A348309-8F3D-429E-96E1-7BCA70D9A048}"/>
    <hyperlink ref="D226" tooltip="Calculate the LCOH or IRR for this project and export the project inputs/outputs to the Dashboard, for deeper analysis." display="Calculate" xr:uid="{8762A697-4EF0-40CF-BFB3-AE0FAE93C9F1}"/>
    <hyperlink ref="D227" tooltip="Calculate the LCOH or IRR for this project and export the project inputs/outputs to the Dashboard, for deeper analysis." display="Calculate" xr:uid="{B1EB9387-9FF0-4680-AD08-60D702D71B01}"/>
    <hyperlink ref="D228" tooltip="Calculate the LCOH or IRR for this project and export the project inputs/outputs to the Dashboard, for deeper analysis." display="Calculate" xr:uid="{99DD340F-AF6E-4594-9851-E2596994AB25}"/>
    <hyperlink ref="D229" tooltip="Calculate the LCOH or IRR for this project and export the project inputs/outputs to the Dashboard, for deeper analysis." display="Calculate" xr:uid="{5A2097A1-8132-4B07-8940-235CD2CAA5D7}"/>
    <hyperlink ref="D230" tooltip="Calculate the LCOH or IRR for this project and export the project inputs/outputs to the Dashboard, for deeper analysis." display="Calculate" xr:uid="{E7BD2BA3-DED4-4B10-B72E-AA633E441041}"/>
    <hyperlink ref="D231" tooltip="Calculate the LCOH or IRR for this project and export the project inputs/outputs to the Dashboard, for deeper analysis." display="Calculate" xr:uid="{969002AF-A20C-4309-9CB0-2013D59B356A}"/>
    <hyperlink ref="D232" tooltip="Calculate the LCOH or IRR for this project and export the project inputs/outputs to the Dashboard, for deeper analysis." display="Calculate" xr:uid="{A5D954A1-ACAB-4592-9359-3641FFF25F79}"/>
    <hyperlink ref="D233" tooltip="Calculate the LCOH or IRR for this project and export the project inputs/outputs to the Dashboard, for deeper analysis." display="Calculate" xr:uid="{2C1206DB-5E81-447E-B73A-43825D0E32C8}"/>
    <hyperlink ref="D234" tooltip="Calculate the LCOH or IRR for this project and export the project inputs/outputs to the Dashboard, for deeper analysis." display="Calculate" xr:uid="{FAB5236E-13D3-44B8-B0D3-2B8EF54E289A}"/>
    <hyperlink ref="D235" tooltip="Calculate the LCOH or IRR for this project and export the project inputs/outputs to the Dashboard, for deeper analysis." display="Calculate" xr:uid="{B2B781CB-3067-4D8D-9ACF-B225D949B9FC}"/>
    <hyperlink ref="D236" tooltip="Calculate the LCOH or IRR for this project and export the project inputs/outputs to the Dashboard, for deeper analysis." display="Calculate" xr:uid="{69E7867C-3496-4480-847C-3547E1985594}"/>
    <hyperlink ref="D237" tooltip="Calculate the LCOH or IRR for this project and export the project inputs/outputs to the Dashboard, for deeper analysis." display="Calculate" xr:uid="{7824F006-FA33-4C7D-A6DB-2B10B2DC2012}"/>
    <hyperlink ref="D238" tooltip="Calculate the LCOH or IRR for this project and export the project inputs/outputs to the Dashboard, for deeper analysis." display="Calculate" xr:uid="{0415A2C7-B192-403C-92DC-51BA560C0E30}"/>
    <hyperlink ref="D239" tooltip="Calculate the LCOH or IRR for this project and export the project inputs/outputs to the Dashboard, for deeper analysis." display="Calculate" xr:uid="{BA5A594E-8CAC-4D16-A2A4-B9138A201BE9}"/>
    <hyperlink ref="D240" tooltip="Calculate the LCOH or IRR for this project and export the project inputs/outputs to the Dashboard, for deeper analysis." display="Calculate" xr:uid="{0B8FD5B8-AF1E-4015-93F8-432C2FFA7AAE}"/>
    <hyperlink ref="D241" tooltip="Calculate the LCOH or IRR for this project and export the project inputs/outputs to the Dashboard, for deeper analysis." display="Calculate" xr:uid="{BB7D9454-BDF3-4FBB-95DE-52CE8D1C63F5}"/>
    <hyperlink ref="D242" tooltip="Calculate the LCOH or IRR for this project and export the project inputs/outputs to the Dashboard, for deeper analysis." display="Calculate" xr:uid="{2C7E4272-DB6F-4124-8AB3-8D126D9C27D3}"/>
    <hyperlink ref="D243" tooltip="Calculate the LCOH or IRR for this project and export the project inputs/outputs to the Dashboard, for deeper analysis." display="Calculate" xr:uid="{8D9820D7-17FC-4E29-8763-7CB4C062F096}"/>
    <hyperlink ref="D244" tooltip="Calculate the LCOH or IRR for this project and export the project inputs/outputs to the Dashboard, for deeper analysis." display="Calculate" xr:uid="{1BE9182D-296C-463D-919C-06ADA354F0BF}"/>
    <hyperlink ref="D245" tooltip="Calculate the LCOH or IRR for this project and export the project inputs/outputs to the Dashboard, for deeper analysis." display="Calculate" xr:uid="{97C7A7BD-504E-4846-910D-BD093C082BED}"/>
    <hyperlink ref="D246" tooltip="Calculate the LCOH or IRR for this project and export the project inputs/outputs to the Dashboard, for deeper analysis." display="Calculate" xr:uid="{5D52769A-8664-484D-9B98-41B6657F380D}"/>
    <hyperlink ref="D247" tooltip="Calculate the LCOH or IRR for this project and export the project inputs/outputs to the Dashboard, for deeper analysis." display="Calculate" xr:uid="{023F57CB-4D0D-498C-B164-E6FF72B7DFF7}"/>
    <hyperlink ref="D248" tooltip="Calculate the LCOH or IRR for this project and export the project inputs/outputs to the Dashboard, for deeper analysis." display="Calculate" xr:uid="{9C71DE12-3C18-432D-8896-E6E83D5C1021}"/>
    <hyperlink ref="D249" tooltip="Calculate the LCOH or IRR for this project and export the project inputs/outputs to the Dashboard, for deeper analysis." display="Calculate" xr:uid="{9BD96AA7-7F32-4ABD-9893-0E7E30116893}"/>
    <hyperlink ref="D250" tooltip="Calculate the LCOH or IRR for this project and export the project inputs/outputs to the Dashboard, for deeper analysis." display="Calculate" xr:uid="{985A2012-3FA2-4107-AB24-15BEDDEA5837}"/>
    <hyperlink ref="D251" tooltip="Calculate the LCOH or IRR for this project and export the project inputs/outputs to the Dashboard, for deeper analysis." display="Calculate" xr:uid="{37823495-D512-4A60-A885-759AFA2CA6B7}"/>
    <hyperlink ref="D252" tooltip="Calculate the LCOH or IRR for this project and export the project inputs/outputs to the Dashboard, for deeper analysis." display="Calculate" xr:uid="{5881D38D-E0EE-4DC0-A632-63CAA5E67079}"/>
    <hyperlink ref="D253" tooltip="Calculate the LCOH or IRR for this project and export the project inputs/outputs to the Dashboard, for deeper analysis." display="Calculate" xr:uid="{D11549F1-213D-45DC-ACBE-B6E0BD411073}"/>
    <hyperlink ref="D254" tooltip="Calculate the LCOH or IRR for this project and export the project inputs/outputs to the Dashboard, for deeper analysis." display="Calculate" xr:uid="{3B209BA5-B1C9-42A0-9F3B-150B95469DEB}"/>
    <hyperlink ref="D255" tooltip="Calculate the LCOH or IRR for this project and export the project inputs/outputs to the Dashboard, for deeper analysis." display="Calculate" xr:uid="{A2649CB6-C17E-4D58-B3A7-1195818F8B9C}"/>
    <hyperlink ref="D256" tooltip="Calculate the LCOH or IRR for this project and export the project inputs/outputs to the Dashboard, for deeper analysis." display="Calculate" xr:uid="{D75EA68E-9BFA-4CF7-98C8-1D225E8F8D17}"/>
    <hyperlink ref="D257" tooltip="Calculate the LCOH or IRR for this project and export the project inputs/outputs to the Dashboard, for deeper analysis." display="Calculate" xr:uid="{6156027A-76F6-473A-A2DC-E1DF0B169636}"/>
    <hyperlink ref="D258" tooltip="Calculate the LCOH or IRR for this project and export the project inputs/outputs to the Dashboard, for deeper analysis." display="Calculate" xr:uid="{E96F901A-BF5A-4351-BED0-15F0AA379740}"/>
    <hyperlink ref="D259" tooltip="Calculate the LCOH or IRR for this project and export the project inputs/outputs to the Dashboard, for deeper analysis." display="Calculate" xr:uid="{EAE398E6-EF2E-420B-B91E-E84194DA443C}"/>
    <hyperlink ref="D260" tooltip="Calculate the LCOH or IRR for this project and export the project inputs/outputs to the Dashboard, for deeper analysis." display="Calculate" xr:uid="{FD52816D-42DF-49D3-A00C-9B12A3CE6F33}"/>
    <hyperlink ref="D261" tooltip="Calculate the LCOH or IRR for this project and export the project inputs/outputs to the Dashboard, for deeper analysis." display="Calculate" xr:uid="{4F7C8E53-5350-44B7-9149-D13CCCF0F2C6}"/>
    <hyperlink ref="D262" tooltip="Calculate the LCOH or IRR for this project and export the project inputs/outputs to the Dashboard, for deeper analysis." display="Calculate" xr:uid="{46DD43F5-1DEE-47E6-AFD8-291D04A21E44}"/>
    <hyperlink ref="D263" tooltip="Calculate the LCOH or IRR for this project and export the project inputs/outputs to the Dashboard, for deeper analysis." display="Calculate" xr:uid="{919E7DC2-4692-4E8F-BD6B-3C0306CFDA06}"/>
    <hyperlink ref="D264" tooltip="Calculate the LCOH or IRR for this project and export the project inputs/outputs to the Dashboard, for deeper analysis." display="Calculate" xr:uid="{83D5ED62-3A1E-4D83-87DC-2CBC48531738}"/>
    <hyperlink ref="D265" tooltip="Calculate the LCOH or IRR for this project and export the project inputs/outputs to the Dashboard, for deeper analysis." display="Calculate" xr:uid="{DDF13918-C1D3-4326-9B22-869E7C00916C}"/>
    <hyperlink ref="D266" tooltip="Calculate the LCOH or IRR for this project and export the project inputs/outputs to the Dashboard, for deeper analysis." display="Calculate" xr:uid="{59B1CF12-1BE3-4EDE-B978-8D3E1DAAC119}"/>
    <hyperlink ref="D267" tooltip="Calculate the LCOH or IRR for this project and export the project inputs/outputs to the Dashboard, for deeper analysis." display="Calculate" xr:uid="{AB223739-B4DF-4B14-A50A-16BE1F863BBB}"/>
    <hyperlink ref="D268" tooltip="Calculate the LCOH or IRR for this project and export the project inputs/outputs to the Dashboard, for deeper analysis." display="Calculate" xr:uid="{ADA35CCD-253F-4749-A183-B99D2FAB9752}"/>
    <hyperlink ref="D269" tooltip="Calculate the LCOH or IRR for this project and export the project inputs/outputs to the Dashboard, for deeper analysis." display="Calculate" xr:uid="{D87928CC-FCEA-4CF1-942A-018A5583CD85}"/>
    <hyperlink ref="D270" tooltip="Calculate the LCOH or IRR for this project and export the project inputs/outputs to the Dashboard, for deeper analysis." display="Calculate" xr:uid="{346029E2-859D-4968-AB0F-C3E92531122B}"/>
    <hyperlink ref="D271" tooltip="Calculate the LCOH or IRR for this project and export the project inputs/outputs to the Dashboard, for deeper analysis." display="Calculate" xr:uid="{628E1D0B-9A74-4E4D-9403-65DFAFBAF656}"/>
    <hyperlink ref="D272" tooltip="Calculate the LCOH or IRR for this project and export the project inputs/outputs to the Dashboard, for deeper analysis." display="Calculate" xr:uid="{3762F1C6-5647-4985-8FAD-23F3EDF27BA3}"/>
    <hyperlink ref="D273" tooltip="Calculate the LCOH or IRR for this project and export the project inputs/outputs to the Dashboard, for deeper analysis." display="Calculate" xr:uid="{366BA286-265B-4382-B4EB-4172EC1CC72D}"/>
    <hyperlink ref="D274" tooltip="Calculate the LCOH or IRR for this project and export the project inputs/outputs to the Dashboard, for deeper analysis." display="Calculate" xr:uid="{7B2AB10C-7692-47B4-AF3F-83B3447ECF65}"/>
    <hyperlink ref="D275" tooltip="Calculate the LCOH or IRR for this project and export the project inputs/outputs to the Dashboard, for deeper analysis." display="Calculate" xr:uid="{AC1CE0ED-0EBD-45A7-B476-4D6CF6B538B1}"/>
    <hyperlink ref="D276" tooltip="Calculate the LCOH or IRR for this project and export the project inputs/outputs to the Dashboard, for deeper analysis." display="Calculate" xr:uid="{E7E47B90-7BD2-4E13-AC03-BFC8284CCBAD}"/>
    <hyperlink ref="D277" tooltip="Calculate the LCOH or IRR for this project and export the project inputs/outputs to the Dashboard, for deeper analysis." display="Calculate" xr:uid="{93F9B544-44B8-4C89-B3BD-CCEB2F3B852F}"/>
    <hyperlink ref="D278" tooltip="Calculate the LCOH or IRR for this project and export the project inputs/outputs to the Dashboard, for deeper analysis." display="Calculate" xr:uid="{9B9D5AD4-0874-4C15-9C9A-5F3C507A1C67}"/>
    <hyperlink ref="D279" tooltip="Calculate the LCOH or IRR for this project and export the project inputs/outputs to the Dashboard, for deeper analysis." display="Calculate" xr:uid="{DC77E42F-E9B9-4945-BCF6-42D059C5F42A}"/>
    <hyperlink ref="D280" tooltip="Calculate the LCOH or IRR for this project and export the project inputs/outputs to the Dashboard, for deeper analysis." display="Calculate" xr:uid="{7764E445-DA1F-4677-A11B-49081E4C391A}"/>
    <hyperlink ref="D281" tooltip="Calculate the LCOH or IRR for this project and export the project inputs/outputs to the Dashboard, for deeper analysis." display="Calculate" xr:uid="{54047787-1D72-4C29-B3BA-85479013FFF8}"/>
    <hyperlink ref="D282" tooltip="Calculate the LCOH or IRR for this project and export the project inputs/outputs to the Dashboard, for deeper analysis." display="Calculate" xr:uid="{7348EAC4-A952-47D1-B4D5-352CBF334CE5}"/>
    <hyperlink ref="D283" tooltip="Calculate the LCOH or IRR for this project and export the project inputs/outputs to the Dashboard, for deeper analysis." display="Calculate" xr:uid="{C9AB68CB-1A61-4356-B264-5F565B6F2423}"/>
    <hyperlink ref="D284" tooltip="Calculate the LCOH or IRR for this project and export the project inputs/outputs to the Dashboard, for deeper analysis." display="Calculate" xr:uid="{B54C6AC4-18B2-404A-B317-F72560327365}"/>
    <hyperlink ref="D285" tooltip="Calculate the LCOH or IRR for this project and export the project inputs/outputs to the Dashboard, for deeper analysis." display="Calculate" xr:uid="{0A3DF473-CC1A-463F-B4A1-97F880C12464}"/>
    <hyperlink ref="D286" tooltip="Calculate the LCOH or IRR for this project and export the project inputs/outputs to the Dashboard, for deeper analysis." display="Calculate" xr:uid="{1F9B5398-5861-4715-97AB-4499EB03842C}"/>
    <hyperlink ref="D287" tooltip="Calculate the LCOH or IRR for this project and export the project inputs/outputs to the Dashboard, for deeper analysis." display="Calculate" xr:uid="{D8690CB0-8DA8-4C94-823E-E65CBA8B6C0C}"/>
    <hyperlink ref="D288" tooltip="Calculate the LCOH or IRR for this project and export the project inputs/outputs to the Dashboard, for deeper analysis." display="Calculate" xr:uid="{764A4633-1B8F-4E9C-BAEC-C0402D93EAB6}"/>
    <hyperlink ref="D289" tooltip="Calculate the LCOH or IRR for this project and export the project inputs/outputs to the Dashboard, for deeper analysis." display="Calculate" xr:uid="{67589015-FB47-47EF-9A2D-F34DDB9E39B8}"/>
    <hyperlink ref="D290" tooltip="Calculate the LCOH or IRR for this project and export the project inputs/outputs to the Dashboard, for deeper analysis." display="Calculate" xr:uid="{AF0A78E0-1E97-4BC7-A0C2-0D093EF3E513}"/>
    <hyperlink ref="D291" tooltip="Calculate the LCOH or IRR for this project and export the project inputs/outputs to the Dashboard, for deeper analysis." display="Calculate" xr:uid="{0FCCD25C-F439-4349-A061-66067CA32379}"/>
    <hyperlink ref="D292" tooltip="Calculate the LCOH or IRR for this project and export the project inputs/outputs to the Dashboard, for deeper analysis." display="Calculate" xr:uid="{4D818530-1AB2-4FFA-89EC-B33D54E8ABAF}"/>
    <hyperlink ref="D293" tooltip="Calculate the LCOH or IRR for this project and export the project inputs/outputs to the Dashboard, for deeper analysis." display="Calculate" xr:uid="{9B3C60DA-DD6D-4B37-9B3C-46135AFA87E7}"/>
    <hyperlink ref="D294" tooltip="Calculate the LCOH or IRR for this project and export the project inputs/outputs to the Dashboard, for deeper analysis." display="Calculate" xr:uid="{B2D8118F-C772-4130-80F4-71189A9DEF07}"/>
    <hyperlink ref="D295" tooltip="Calculate the LCOH or IRR for this project and export the project inputs/outputs to the Dashboard, for deeper analysis." display="Calculate" xr:uid="{8622C1B0-E70B-4151-9F80-C5D6D0257A5B}"/>
    <hyperlink ref="D296" tooltip="Calculate the LCOH or IRR for this project and export the project inputs/outputs to the Dashboard, for deeper analysis." display="Calculate" xr:uid="{975BB768-6923-4741-9698-1925161CB2C4}"/>
    <hyperlink ref="D297" tooltip="Calculate the LCOH or IRR for this project and export the project inputs/outputs to the Dashboard, for deeper analysis." display="Calculate" xr:uid="{7FA8E826-B3FE-4C01-AC98-6C4805D8EDD0}"/>
    <hyperlink ref="D298" tooltip="Calculate the LCOH or IRR for this project and export the project inputs/outputs to the Dashboard, for deeper analysis." display="Calculate" xr:uid="{7020D319-52D1-49B0-9EB1-65B1BA4B72A3}"/>
    <hyperlink ref="D299" tooltip="Calculate the LCOH or IRR for this project and export the project inputs/outputs to the Dashboard, for deeper analysis." display="Calculate" xr:uid="{3ABC3DCF-3152-4C84-8A3B-01D97863D580}"/>
    <hyperlink ref="D300" tooltip="Calculate the LCOH or IRR for this project and export the project inputs/outputs to the Dashboard, for deeper analysis." display="Calculate" xr:uid="{CD0A45EA-EFA3-4691-B414-C675F93EA95C}"/>
    <hyperlink ref="D301" tooltip="Calculate the LCOH or IRR for this project and export the project inputs/outputs to the Dashboard, for deeper analysis." display="Calculate" xr:uid="{F1310E65-B990-4EB2-99E7-27D3693D2E08}"/>
    <hyperlink ref="D302" tooltip="Calculate the LCOH or IRR for this project and export the project inputs/outputs to the Dashboard, for deeper analysis." display="Calculate" xr:uid="{91A63A16-DCF9-4766-B46B-4D216F71AD19}"/>
    <hyperlink ref="D303" tooltip="Calculate the LCOH or IRR for this project and export the project inputs/outputs to the Dashboard, for deeper analysis." display="Calculate" xr:uid="{39FFE133-4782-4401-B374-864E2C77DE62}"/>
    <hyperlink ref="D304" tooltip="Calculate the LCOH or IRR for this project and export the project inputs/outputs to the Dashboard, for deeper analysis." display="Calculate" xr:uid="{8CAE2F0A-E155-4868-B677-8290B8CFDC1C}"/>
    <hyperlink ref="D305" tooltip="Calculate the LCOH or IRR for this project and export the project inputs/outputs to the Dashboard, for deeper analysis." display="Calculate" xr:uid="{594FCA3E-F78A-495F-84C2-FCD800639B9B}"/>
    <hyperlink ref="D306" tooltip="Calculate the LCOH or IRR for this project and export the project inputs/outputs to the Dashboard, for deeper analysis." display="Calculate" xr:uid="{F3E4E09E-A400-4E61-8FD9-C59BFDF14EF9}"/>
    <hyperlink ref="D307" tooltip="Calculate the LCOH or IRR for this project and export the project inputs/outputs to the Dashboard, for deeper analysis." display="Calculate" xr:uid="{5EBC9589-7603-4910-BC7C-C43D5ECA5299}"/>
    <hyperlink ref="D308" tooltip="Calculate the LCOH or IRR for this project and export the project inputs/outputs to the Dashboard, for deeper analysis." display="Calculate" xr:uid="{6C13BC59-5FF6-4DA8-87D9-E74D05DBCCEB}"/>
    <hyperlink ref="D309" tooltip="Calculate the LCOH or IRR for this project and export the project inputs/outputs to the Dashboard, for deeper analysis." display="Calculate" xr:uid="{776DABE3-2DBC-409D-A5F1-2EED3391EB27}"/>
    <hyperlink ref="D310" tooltip="Calculate the LCOH or IRR for this project and export the project inputs/outputs to the Dashboard, for deeper analysis." display="Calculate" xr:uid="{92EA507F-A5E2-40D0-ABB3-993A3AF46A02}"/>
    <hyperlink ref="D311" tooltip="Calculate the LCOH or IRR for this project and export the project inputs/outputs to the Dashboard, for deeper analysis." display="Calculate" xr:uid="{C8973860-C88E-4A60-AE86-74A7197E346C}"/>
    <hyperlink ref="D312" tooltip="Calculate the LCOH or IRR for this project and export the project inputs/outputs to the Dashboard, for deeper analysis." display="Calculate" xr:uid="{40FE3BE9-5D43-4DF2-BC8A-49668D35BDA2}"/>
    <hyperlink ref="D313" tooltip="Calculate the LCOH or IRR for this project and export the project inputs/outputs to the Dashboard, for deeper analysis." display="Calculate" xr:uid="{FFFC1764-B75C-4B14-87BC-FAF8A2DA05A1}"/>
    <hyperlink ref="D314" tooltip="Calculate the LCOH or IRR for this project and export the project inputs/outputs to the Dashboard, for deeper analysis." display="Calculate" xr:uid="{0B090A2D-797A-49C0-8487-BD42BECC5805}"/>
    <hyperlink ref="D315" tooltip="Calculate the LCOH or IRR for this project and export the project inputs/outputs to the Dashboard, for deeper analysis." display="Calculate" xr:uid="{215CA1AD-1319-4CA8-A1D2-8BBE85ED7681}"/>
    <hyperlink ref="D316" tooltip="Calculate the LCOH or IRR for this project and export the project inputs/outputs to the Dashboard, for deeper analysis." display="Calculate" xr:uid="{908AB1C1-145F-458B-BABF-35DF7C431B8F}"/>
    <hyperlink ref="D317" tooltip="Calculate the LCOH or IRR for this project and export the project inputs/outputs to the Dashboard, for deeper analysis." display="Calculate" xr:uid="{8AC85004-4E95-4E32-8681-FD79DF8A656B}"/>
    <hyperlink ref="D318" tooltip="Calculate the LCOH or IRR for this project and export the project inputs/outputs to the Dashboard, for deeper analysis." display="Calculate" xr:uid="{5538F4B5-B8A1-4AF3-AF58-519112CE1700}"/>
    <hyperlink ref="D319" tooltip="Calculate the LCOH or IRR for this project and export the project inputs/outputs to the Dashboard, for deeper analysis." display="Calculate" xr:uid="{C3A64E70-7637-4961-BD1F-A361199474E0}"/>
    <hyperlink ref="D320" tooltip="Calculate the LCOH or IRR for this project and export the project inputs/outputs to the Dashboard, for deeper analysis." display="Calculate" xr:uid="{A5D45E61-DCAE-4AC8-81D3-2A13D1123A01}"/>
    <hyperlink ref="D321" tooltip="Calculate the LCOH or IRR for this project and export the project inputs/outputs to the Dashboard, for deeper analysis." display="Calculate" xr:uid="{075BF6C3-DBA7-4C16-92D2-CE1CAB307699}"/>
    <hyperlink ref="D322" tooltip="Calculate the LCOH or IRR for this project and export the project inputs/outputs to the Dashboard, for deeper analysis." display="Calculate" xr:uid="{98B7125C-0EFE-4DE5-9758-30A0B271BA90}"/>
    <hyperlink ref="D323" tooltip="Calculate the LCOH or IRR for this project and export the project inputs/outputs to the Dashboard, for deeper analysis." display="Calculate" xr:uid="{6EF30985-9042-4F69-8AB8-36BCD30E7CB3}"/>
    <hyperlink ref="D324" tooltip="Calculate the LCOH or IRR for this project and export the project inputs/outputs to the Dashboard, for deeper analysis." display="Calculate" xr:uid="{F87F6E32-8A2A-41B3-AC04-678DEB0EE08D}"/>
    <hyperlink ref="D325" tooltip="Calculate the LCOH or IRR for this project and export the project inputs/outputs to the Dashboard, for deeper analysis." display="Calculate" xr:uid="{B7F6FC0E-7449-4EF7-AAB0-A3AF5F1CA0A6}"/>
    <hyperlink ref="D326" tooltip="Calculate the LCOH or IRR for this project and export the project inputs/outputs to the Dashboard, for deeper analysis." display="Calculate" xr:uid="{918FB8FD-703F-4288-955A-E079249D3B9A}"/>
    <hyperlink ref="D327" tooltip="Calculate the LCOH or IRR for this project and export the project inputs/outputs to the Dashboard, for deeper analysis." display="Calculate" xr:uid="{7BE762A0-CAA3-4A80-A59A-9A960B4FD57A}"/>
    <hyperlink ref="D328" tooltip="Calculate the LCOH or IRR for this project and export the project inputs/outputs to the Dashboard, for deeper analysis." display="Calculate" xr:uid="{CBBFA01E-05B3-4CAE-B0A5-BA77348EBD51}"/>
    <hyperlink ref="D329" tooltip="Calculate the LCOH or IRR for this project and export the project inputs/outputs to the Dashboard, for deeper analysis." display="Calculate" xr:uid="{9DFD1EFA-BB86-4031-9C90-EF4692D89F94}"/>
    <hyperlink ref="D330" tooltip="Calculate the LCOH or IRR for this project and export the project inputs/outputs to the Dashboard, for deeper analysis." display="Calculate" xr:uid="{C5F5C000-3F72-481B-9840-C61BC5B93285}"/>
    <hyperlink ref="D331" tooltip="Calculate the LCOH or IRR for this project and export the project inputs/outputs to the Dashboard, for deeper analysis." display="Calculate" xr:uid="{DEACE9FD-1777-4FC1-885A-91163D1D0F5B}"/>
    <hyperlink ref="D332" tooltip="Calculate the LCOH or IRR for this project and export the project inputs/outputs to the Dashboard, for deeper analysis." display="Calculate" xr:uid="{4075FB77-287B-4860-8AB5-0B137EA7DB35}"/>
    <hyperlink ref="D333" tooltip="Calculate the LCOH or IRR for this project and export the project inputs/outputs to the Dashboard, for deeper analysis." display="Calculate" xr:uid="{C4EA7605-61EB-499F-AE4E-315B60867B80}"/>
    <hyperlink ref="D334" tooltip="Calculate the LCOH or IRR for this project and export the project inputs/outputs to the Dashboard, for deeper analysis." display="Calculate" xr:uid="{C6088569-9C48-4CA7-97E8-00677C6F330C}"/>
    <hyperlink ref="D335" tooltip="Calculate the LCOH or IRR for this project and export the project inputs/outputs to the Dashboard, for deeper analysis." display="Calculate" xr:uid="{CF395FD1-5C82-4FC5-BADB-6D36F749FBCD}"/>
    <hyperlink ref="D336" tooltip="Calculate the LCOH or IRR for this project and export the project inputs/outputs to the Dashboard, for deeper analysis." display="Calculate" xr:uid="{64A784C8-5BB9-4AB2-A833-BB1BB483FC37}"/>
    <hyperlink ref="D337" tooltip="Calculate the LCOH or IRR for this project and export the project inputs/outputs to the Dashboard, for deeper analysis." display="Calculate" xr:uid="{84BAA184-6E61-49AE-94E0-CBB33EB6A46F}"/>
    <hyperlink ref="D338" tooltip="Calculate the LCOH or IRR for this project and export the project inputs/outputs to the Dashboard, for deeper analysis." display="Calculate" xr:uid="{F7246FCD-9C8A-4F8C-99E4-834BE8F709B6}"/>
    <hyperlink ref="D339" tooltip="Calculate the LCOH or IRR for this project and export the project inputs/outputs to the Dashboard, for deeper analysis." display="Calculate" xr:uid="{0DEFFAE6-370A-41A7-808C-83EB58EEA917}"/>
    <hyperlink ref="D340" tooltip="Calculate the LCOH or IRR for this project and export the project inputs/outputs to the Dashboard, for deeper analysis." display="Calculate" xr:uid="{C8B5EF6D-814E-4F56-9EA3-34B2ADE7CB28}"/>
    <hyperlink ref="D341" tooltip="Calculate the LCOH or IRR for this project and export the project inputs/outputs to the Dashboard, for deeper analysis." display="Calculate" xr:uid="{CDE757F6-4098-4696-84EB-DFA9AA750887}"/>
    <hyperlink ref="D342" tooltip="Calculate the LCOH or IRR for this project and export the project inputs/outputs to the Dashboard, for deeper analysis." display="Calculate" xr:uid="{0A0DB6E1-6800-4342-8ACE-3536BB2F8939}"/>
    <hyperlink ref="D343" tooltip="Calculate the LCOH or IRR for this project and export the project inputs/outputs to the Dashboard, for deeper analysis." display="Calculate" xr:uid="{917988DC-F3C7-48F1-8504-1175D9ED27D2}"/>
    <hyperlink ref="D344" tooltip="Calculate the LCOH or IRR for this project and export the project inputs/outputs to the Dashboard, for deeper analysis." display="Calculate" xr:uid="{DDDCE82A-119C-4FE5-9735-4053EBCDE73E}"/>
    <hyperlink ref="D345" tooltip="Calculate the LCOH or IRR for this project and export the project inputs/outputs to the Dashboard, for deeper analysis." display="Calculate" xr:uid="{C12392E5-FD49-4305-BD5B-2B66D491CDAF}"/>
    <hyperlink ref="D346" tooltip="Calculate the LCOH or IRR for this project and export the project inputs/outputs to the Dashboard, for deeper analysis." display="Calculate" xr:uid="{E393796E-40CE-491C-81A5-D1966A55D4C5}"/>
    <hyperlink ref="D347" tooltip="Calculate the LCOH or IRR for this project and export the project inputs/outputs to the Dashboard, for deeper analysis." display="Calculate" xr:uid="{D4DEF5A7-D3C7-450B-A5B1-A8612F58122B}"/>
    <hyperlink ref="D348" tooltip="Calculate the LCOH or IRR for this project and export the project inputs/outputs to the Dashboard, for deeper analysis." display="Calculate" xr:uid="{9C71E0EA-C012-4469-8F1C-4F376CD04CAA}"/>
    <hyperlink ref="D349" tooltip="Calculate the LCOH or IRR for this project and export the project inputs/outputs to the Dashboard, for deeper analysis." display="Calculate" xr:uid="{188A1DB7-375F-41DA-8D91-E1D40F6EBCDC}"/>
    <hyperlink ref="D350" tooltip="Calculate the LCOH or IRR for this project and export the project inputs/outputs to the Dashboard, for deeper analysis." display="Calculate" xr:uid="{2594812A-3231-4725-BF13-A9160C00B36F}"/>
    <hyperlink ref="D351" tooltip="Calculate the LCOH or IRR for this project and export the project inputs/outputs to the Dashboard, for deeper analysis." display="Calculate" xr:uid="{2E908A19-B046-42B2-81B8-577881CA8D23}"/>
    <hyperlink ref="D352" tooltip="Calculate the LCOH or IRR for this project and export the project inputs/outputs to the Dashboard, for deeper analysis." display="Calculate" xr:uid="{0EC15AAC-6880-4A7C-8C89-151D7F1F86A4}"/>
    <hyperlink ref="D353" tooltip="Calculate the LCOH or IRR for this project and export the project inputs/outputs to the Dashboard, for deeper analysis." display="Calculate" xr:uid="{234DB322-D152-42A1-B481-8F72F3A17405}"/>
    <hyperlink ref="D354" tooltip="Calculate the LCOH or IRR for this project and export the project inputs/outputs to the Dashboard, for deeper analysis." display="Calculate" xr:uid="{0D91C67C-CA28-4816-881E-1D0AEFD0C578}"/>
    <hyperlink ref="D355" tooltip="Calculate the LCOH or IRR for this project and export the project inputs/outputs to the Dashboard, for deeper analysis." display="Calculate" xr:uid="{A797ED09-9AAB-40AA-B891-CEE398EB67E4}"/>
    <hyperlink ref="D356" tooltip="Calculate the LCOH or IRR for this project and export the project inputs/outputs to the Dashboard, for deeper analysis." display="Calculate" xr:uid="{02C73FDD-0E5B-4F23-95D0-F2E847849D79}"/>
    <hyperlink ref="D357" tooltip="Calculate the LCOH or IRR for this project and export the project inputs/outputs to the Dashboard, for deeper analysis." display="Calculate" xr:uid="{879AE70F-5146-47D5-9E3E-BA59E8C71C0F}"/>
    <hyperlink ref="D358" tooltip="Calculate the LCOH or IRR for this project and export the project inputs/outputs to the Dashboard, for deeper analysis." display="Calculate" xr:uid="{F16A25C9-3815-491A-93F7-F29492523BC3}"/>
    <hyperlink ref="D359" tooltip="Calculate the LCOH or IRR for this project and export the project inputs/outputs to the Dashboard, for deeper analysis." display="Calculate" xr:uid="{886318DC-D534-4862-B441-A4AC7A4777FE}"/>
    <hyperlink ref="D360" tooltip="Calculate the LCOH or IRR for this project and export the project inputs/outputs to the Dashboard, for deeper analysis." display="Calculate" xr:uid="{56690AC7-C852-4602-B293-3CACFF0B8423}"/>
    <hyperlink ref="D361" tooltip="Calculate the LCOH or IRR for this project and export the project inputs/outputs to the Dashboard, for deeper analysis." display="Calculate" xr:uid="{BA4E638E-B112-4322-A15E-590D7BF1F8EC}"/>
    <hyperlink ref="D362" tooltip="Calculate the LCOH or IRR for this project and export the project inputs/outputs to the Dashboard, for deeper analysis." display="Calculate" xr:uid="{373302DD-C260-418C-BEE3-5B2229B91922}"/>
    <hyperlink ref="D363" tooltip="Calculate the LCOH or IRR for this project and export the project inputs/outputs to the Dashboard, for deeper analysis." display="Calculate" xr:uid="{247E3522-6659-4CF0-B2B3-E60BC700FB5D}"/>
    <hyperlink ref="D364" tooltip="Calculate the LCOH or IRR for this project and export the project inputs/outputs to the Dashboard, for deeper analysis." display="Calculate" xr:uid="{10B9C7C8-8758-409E-BB35-19624AD7AA48}"/>
    <hyperlink ref="D365" tooltip="Calculate the LCOH or IRR for this project and export the project inputs/outputs to the Dashboard, for deeper analysis." display="Calculate" xr:uid="{19D249F8-109F-417B-9F12-31913721863D}"/>
    <hyperlink ref="D366" tooltip="Calculate the LCOH or IRR for this project and export the project inputs/outputs to the Dashboard, for deeper analysis." display="Calculate" xr:uid="{745FD415-AA2F-4A0F-9041-987A187A5380}"/>
    <hyperlink ref="D367" tooltip="Calculate the LCOH or IRR for this project and export the project inputs/outputs to the Dashboard, for deeper analysis." display="Calculate" xr:uid="{BC7B28CC-E6D5-474F-A55E-18BF3E64E0BD}"/>
    <hyperlink ref="D368" tooltip="Calculate the LCOH or IRR for this project and export the project inputs/outputs to the Dashboard, for deeper analysis." display="Calculate" xr:uid="{DD50797E-8B90-4D56-92F1-23FA78DAD88D}"/>
    <hyperlink ref="D369" tooltip="Calculate the LCOH or IRR for this project and export the project inputs/outputs to the Dashboard, for deeper analysis." display="Calculate" xr:uid="{74646F73-0B3A-4B05-8904-57FF6AEE7C39}"/>
    <hyperlink ref="D370" tooltip="Calculate the LCOH or IRR for this project and export the project inputs/outputs to the Dashboard, for deeper analysis." display="Calculate" xr:uid="{D3B59254-D85A-4966-858C-E6871B822EC6}"/>
    <hyperlink ref="D371" tooltip="Calculate the LCOH or IRR for this project and export the project inputs/outputs to the Dashboard, for deeper analysis." display="Calculate" xr:uid="{CCAE40B2-BF90-4C60-8CAD-67DC65A04509}"/>
    <hyperlink ref="D372" tooltip="Calculate the LCOH or IRR for this project and export the project inputs/outputs to the Dashboard, for deeper analysis." display="Calculate" xr:uid="{B4F45DD6-FCED-478E-AA35-BDD41BA9C8C8}"/>
    <hyperlink ref="D373" tooltip="Calculate the LCOH or IRR for this project and export the project inputs/outputs to the Dashboard, for deeper analysis." display="Calculate" xr:uid="{DB7D2D12-CED8-43DD-B3C6-BCBFB2BA7BE6}"/>
    <hyperlink ref="D374" tooltip="Calculate the LCOH or IRR for this project and export the project inputs/outputs to the Dashboard, for deeper analysis." display="Calculate" xr:uid="{9471309E-AD4F-4A97-A5C1-D71CEEEC50DE}"/>
    <hyperlink ref="D375" tooltip="Calculate the LCOH or IRR for this project and export the project inputs/outputs to the Dashboard, for deeper analysis." display="Calculate" xr:uid="{5F88C506-C31E-4700-8BA3-944891815DAD}"/>
    <hyperlink ref="D376" tooltip="Calculate the LCOH or IRR for this project and export the project inputs/outputs to the Dashboard, for deeper analysis." display="Calculate" xr:uid="{00D8E058-B97E-438A-A6B3-6AB477573E66}"/>
    <hyperlink ref="D377" tooltip="Calculate the LCOH or IRR for this project and export the project inputs/outputs to the Dashboard, for deeper analysis." display="Calculate" xr:uid="{C29E8BFC-2C2B-490C-9515-6D5316C862D7}"/>
    <hyperlink ref="D378" tooltip="Calculate the LCOH or IRR for this project and export the project inputs/outputs to the Dashboard, for deeper analysis." display="Calculate" xr:uid="{8EA3B89E-DE1B-41B7-B498-5A4ABCBF958D}"/>
    <hyperlink ref="D379" tooltip="Calculate the LCOH or IRR for this project and export the project inputs/outputs to the Dashboard, for deeper analysis." display="Calculate" xr:uid="{CBFBBBFA-36CE-412D-987F-4B7A6FA6C7FC}"/>
    <hyperlink ref="D380" tooltip="Calculate the LCOH or IRR for this project and export the project inputs/outputs to the Dashboard, for deeper analysis." display="Calculate" xr:uid="{2F30ADAD-8321-4EEC-9566-9DC770A9C96B}"/>
    <hyperlink ref="D381" tooltip="Calculate the LCOH or IRR for this project and export the project inputs/outputs to the Dashboard, for deeper analysis." display="Calculate" xr:uid="{5FA62FCF-6F9A-4828-8855-AB9F4A063575}"/>
    <hyperlink ref="D382" tooltip="Calculate the LCOH or IRR for this project and export the project inputs/outputs to the Dashboard, for deeper analysis." display="Calculate" xr:uid="{8C1AD491-E6FC-449F-B6D1-2DC9ED1DF3DB}"/>
    <hyperlink ref="D383" tooltip="Calculate the LCOH or IRR for this project and export the project inputs/outputs to the Dashboard, for deeper analysis." display="Calculate" xr:uid="{77315003-D2D3-4C94-8FB8-1D2C66B6294E}"/>
    <hyperlink ref="D384" tooltip="Calculate the LCOH or IRR for this project and export the project inputs/outputs to the Dashboard, for deeper analysis." display="Calculate" xr:uid="{5DB4CDE8-1C2B-4731-91E4-686BF0FB01F9}"/>
    <hyperlink ref="D385" tooltip="Calculate the LCOH or IRR for this project and export the project inputs/outputs to the Dashboard, for deeper analysis." display="Calculate" xr:uid="{76DE1DFF-D1A5-4777-B4BB-FCD3603C7520}"/>
    <hyperlink ref="D386" tooltip="Calculate the LCOH or IRR for this project and export the project inputs/outputs to the Dashboard, for deeper analysis." display="Calculate" xr:uid="{4193755D-F287-4E17-A799-143F2DE4AE9C}"/>
    <hyperlink ref="D387" tooltip="Calculate the LCOH or IRR for this project and export the project inputs/outputs to the Dashboard, for deeper analysis." display="Calculate" xr:uid="{C51D34EC-3904-4AF6-850F-C93387DF130B}"/>
    <hyperlink ref="D388" tooltip="Calculate the LCOH or IRR for this project and export the project inputs/outputs to the Dashboard, for deeper analysis." display="Calculate" xr:uid="{4EB78D64-9C79-4F9C-8BC5-D2CA79B68D44}"/>
    <hyperlink ref="D389" tooltip="Calculate the LCOH or IRR for this project and export the project inputs/outputs to the Dashboard, for deeper analysis." display="Calculate" xr:uid="{69F7FEED-B89C-484D-BC89-75B7AB73E99C}"/>
    <hyperlink ref="D390" tooltip="Calculate the LCOH or IRR for this project and export the project inputs/outputs to the Dashboard, for deeper analysis." display="Calculate" xr:uid="{D4568D6B-0C18-4794-AD4B-8B904E37657A}"/>
    <hyperlink ref="D391" tooltip="Calculate the LCOH or IRR for this project and export the project inputs/outputs to the Dashboard, for deeper analysis." display="Calculate" xr:uid="{40C98711-38E5-4704-8F8B-B90BF5A292E0}"/>
    <hyperlink ref="D392" tooltip="Calculate the LCOH or IRR for this project and export the project inputs/outputs to the Dashboard, for deeper analysis." display="Calculate" xr:uid="{A46D99E6-52AE-44D5-B763-7F01BC2446F3}"/>
    <hyperlink ref="D393" tooltip="Calculate the LCOH or IRR for this project and export the project inputs/outputs to the Dashboard, for deeper analysis." display="Calculate" xr:uid="{91FB2E4E-71C8-475F-A8F5-89389D6A36D4}"/>
    <hyperlink ref="D394" tooltip="Calculate the LCOH or IRR for this project and export the project inputs/outputs to the Dashboard, for deeper analysis." display="Calculate" xr:uid="{EEE4EF5D-EA8C-4D47-91A5-C5A6D44461FD}"/>
    <hyperlink ref="D395" tooltip="Calculate the LCOH or IRR for this project and export the project inputs/outputs to the Dashboard, for deeper analysis." display="Calculate" xr:uid="{2232F995-BBAB-4D4F-A00D-21289F65B874}"/>
    <hyperlink ref="D396" tooltip="Calculate the LCOH or IRR for this project and export the project inputs/outputs to the Dashboard, for deeper analysis." display="Calculate" xr:uid="{CDE229A4-FCC3-4270-A2E6-DEEBFBF6BC14}"/>
    <hyperlink ref="D397" tooltip="Calculate the LCOH or IRR for this project and export the project inputs/outputs to the Dashboard, for deeper analysis." display="Calculate" xr:uid="{53CAAFCF-BEC1-4EAB-B96F-E40FDDD8114E}"/>
    <hyperlink ref="D398" tooltip="Calculate the LCOH or IRR for this project and export the project inputs/outputs to the Dashboard, for deeper analysis." display="Calculate" xr:uid="{2E5F280F-D26F-49F5-902E-E6828B9622EB}"/>
    <hyperlink ref="D399" tooltip="Calculate the LCOH or IRR for this project and export the project inputs/outputs to the Dashboard, for deeper analysis." display="Calculate" xr:uid="{3604ACEC-9EAF-4A19-B9DC-574677BE42F9}"/>
    <hyperlink ref="D400" tooltip="Calculate the LCOH or IRR for this project and export the project inputs/outputs to the Dashboard, for deeper analysis." display="Calculate" xr:uid="{1FE1AE10-9C8E-4173-B58B-926A20C0A92B}"/>
    <hyperlink ref="D401" tooltip="Calculate the LCOH or IRR for this project and export the project inputs/outputs to the Dashboard, for deeper analysis." display="Calculate" xr:uid="{10C88371-0D6C-477F-BC23-1DF2E9A1A54E}"/>
    <hyperlink ref="D402" tooltip="Calculate the LCOH or IRR for this project and export the project inputs/outputs to the Dashboard, for deeper analysis." display="Calculate" xr:uid="{EC797A08-3671-4D5E-80B5-805DDE62D04A}"/>
    <hyperlink ref="D403" tooltip="Calculate the LCOH or IRR for this project and export the project inputs/outputs to the Dashboard, for deeper analysis." display="Calculate" xr:uid="{DE4AE604-69D0-4692-9167-72C16E8C430E}"/>
    <hyperlink ref="D404" tooltip="Calculate the LCOH or IRR for this project and export the project inputs/outputs to the Dashboard, for deeper analysis." display="Calculate" xr:uid="{986790A3-7433-4B79-A5E3-360E152D8EBF}"/>
    <hyperlink ref="D405" tooltip="Calculate the LCOH or IRR for this project and export the project inputs/outputs to the Dashboard, for deeper analysis." display="Calculate" xr:uid="{6E53C45B-6759-4182-8DB6-7781BBD9747E}"/>
    <hyperlink ref="D406" tooltip="Calculate the LCOH or IRR for this project and export the project inputs/outputs to the Dashboard, for deeper analysis." display="Calculate" xr:uid="{9A4B8786-5902-4F61-8576-B73A9B6F9160}"/>
    <hyperlink ref="D407" tooltip="Calculate the LCOH or IRR for this project and export the project inputs/outputs to the Dashboard, for deeper analysis." display="Calculate" xr:uid="{81D97715-6010-4600-9D83-3825F28D5B49}"/>
    <hyperlink ref="D408" tooltip="Calculate the LCOH or IRR for this project and export the project inputs/outputs to the Dashboard, for deeper analysis." display="Calculate" xr:uid="{EC3B5A51-1B80-42FF-AC38-04F818C4F7A5}"/>
    <hyperlink ref="D409" tooltip="Calculate the LCOH or IRR for this project and export the project inputs/outputs to the Dashboard, for deeper analysis." display="Calculate" xr:uid="{25A1EEEC-AC93-4052-A62D-E3C9992971F1}"/>
    <hyperlink ref="D410" tooltip="Calculate the LCOH or IRR for this project and export the project inputs/outputs to the Dashboard, for deeper analysis." display="Calculate" xr:uid="{454F53F5-A040-4FDD-BC3B-19072C69E6E9}"/>
    <hyperlink ref="D411" tooltip="Calculate the LCOH or IRR for this project and export the project inputs/outputs to the Dashboard, for deeper analysis." display="Calculate" xr:uid="{967505A2-EA07-4981-A1F3-251EA46EE40A}"/>
    <hyperlink ref="D412" tooltip="Calculate the LCOH or IRR for this project and export the project inputs/outputs to the Dashboard, for deeper analysis." display="Calculate" xr:uid="{9ED90ABC-9B96-4B55-A446-0585A694B798}"/>
    <hyperlink ref="D413" tooltip="Calculate the LCOH or IRR for this project and export the project inputs/outputs to the Dashboard, for deeper analysis." display="Calculate" xr:uid="{F62A31B3-96A8-41E5-A343-01E909CE496C}"/>
    <hyperlink ref="D414" tooltip="Calculate the LCOH or IRR for this project and export the project inputs/outputs to the Dashboard, for deeper analysis." display="Calculate" xr:uid="{97222DAB-9F12-4DB2-8CBB-41A8B552E334}"/>
    <hyperlink ref="D415" tooltip="Calculate the LCOH or IRR for this project and export the project inputs/outputs to the Dashboard, for deeper analysis." display="Calculate" xr:uid="{9A41C24B-F7BA-48F3-BC7D-A8B263E28E8E}"/>
    <hyperlink ref="D416" tooltip="Calculate the LCOH or IRR for this project and export the project inputs/outputs to the Dashboard, for deeper analysis." display="Calculate" xr:uid="{EC2BDFA7-746A-4E86-A38F-640D136C1FBA}"/>
    <hyperlink ref="D417" tooltip="Calculate the LCOH or IRR for this project and export the project inputs/outputs to the Dashboard, for deeper analysis." display="Calculate" xr:uid="{17A892BF-D912-40F2-9978-A594801B7669}"/>
    <hyperlink ref="D418" tooltip="Calculate the LCOH or IRR for this project and export the project inputs/outputs to the Dashboard, for deeper analysis." display="Calculate" xr:uid="{CC2A991E-7901-4CA9-860B-1188337C0AD7}"/>
    <hyperlink ref="D419" tooltip="Calculate the LCOH or IRR for this project and export the project inputs/outputs to the Dashboard, for deeper analysis." display="Calculate" xr:uid="{1294F7ED-3506-4F28-83D6-2C4842F9ADDB}"/>
    <hyperlink ref="D420" tooltip="Calculate the LCOH or IRR for this project and export the project inputs/outputs to the Dashboard, for deeper analysis." display="Calculate" xr:uid="{1A518392-4510-4FA5-8101-06F2C4E71969}"/>
    <hyperlink ref="D421" tooltip="Calculate the LCOH or IRR for this project and export the project inputs/outputs to the Dashboard, for deeper analysis." display="Calculate" xr:uid="{A218DAE2-5C8A-4D54-9F37-DB481EC3A102}"/>
    <hyperlink ref="D422" tooltip="Calculate the LCOH or IRR for this project and export the project inputs/outputs to the Dashboard, for deeper analysis." display="Calculate" xr:uid="{38B52FEC-732C-4CEC-A46B-D98FA190F47A}"/>
    <hyperlink ref="D423" tooltip="Calculate the LCOH or IRR for this project and export the project inputs/outputs to the Dashboard, for deeper analysis." display="Calculate" xr:uid="{79B124D6-40DA-4DCD-8EB6-FE797D514B05}"/>
    <hyperlink ref="D424" tooltip="Calculate the LCOH or IRR for this project and export the project inputs/outputs to the Dashboard, for deeper analysis." display="Calculate" xr:uid="{0AF0F88D-DDB6-466C-80A5-B62172A4569B}"/>
    <hyperlink ref="D425" tooltip="Calculate the LCOH or IRR for this project and export the project inputs/outputs to the Dashboard, for deeper analysis." display="Calculate" xr:uid="{8DF4EE60-70C9-4988-8142-9AD8DC7EF7D5}"/>
    <hyperlink ref="D426" tooltip="Calculate the LCOH or IRR for this project and export the project inputs/outputs to the Dashboard, for deeper analysis." display="Calculate" xr:uid="{FB5AA081-A947-43F7-AABE-6469F9C0E723}"/>
    <hyperlink ref="D427" tooltip="Calculate the LCOH or IRR for this project and export the project inputs/outputs to the Dashboard, for deeper analysis." display="Calculate" xr:uid="{DFACC641-B9F1-429D-AE13-001EA8FD745E}"/>
    <hyperlink ref="D428" tooltip="Calculate the LCOH or IRR for this project and export the project inputs/outputs to the Dashboard, for deeper analysis." display="Calculate" xr:uid="{0AA7A195-4E93-48B5-8791-D6E824FE4201}"/>
    <hyperlink ref="D429" tooltip="Calculate the LCOH or IRR for this project and export the project inputs/outputs to the Dashboard, for deeper analysis." display="Calculate" xr:uid="{A6ED89B4-5DBD-44E2-A1BA-3C3AEEF547F9}"/>
    <hyperlink ref="D430" tooltip="Calculate the LCOH or IRR for this project and export the project inputs/outputs to the Dashboard, for deeper analysis." display="Calculate" xr:uid="{77176BBF-6BF7-4E74-8CDB-D8602D348FC0}"/>
    <hyperlink ref="D431" tooltip="Calculate the LCOH or IRR for this project and export the project inputs/outputs to the Dashboard, for deeper analysis." display="Calculate" xr:uid="{FEE03909-BA06-4E23-850D-A55699977374}"/>
    <hyperlink ref="D432" tooltip="Calculate the LCOH or IRR for this project and export the project inputs/outputs to the Dashboard, for deeper analysis." display="Calculate" xr:uid="{51ABEEC5-3447-446B-A161-BE435C769FD2}"/>
    <hyperlink ref="D433" tooltip="Calculate the LCOH or IRR for this project and export the project inputs/outputs to the Dashboard, for deeper analysis." display="Calculate" xr:uid="{AFB95BF2-26D8-4BE6-ABCF-6A52F7C888BC}"/>
    <hyperlink ref="D434" tooltip="Calculate the LCOH or IRR for this project and export the project inputs/outputs to the Dashboard, for deeper analysis." display="Calculate" xr:uid="{FAF601D2-972A-405C-B9B5-7B009E756F66}"/>
    <hyperlink ref="D435" tooltip="Calculate the LCOH or IRR for this project and export the project inputs/outputs to the Dashboard, for deeper analysis." display="Calculate" xr:uid="{8304ACD2-51DE-42A4-9D6B-840707D369AB}"/>
    <hyperlink ref="D436" tooltip="Calculate the LCOH or IRR for this project and export the project inputs/outputs to the Dashboard, for deeper analysis." display="Calculate" xr:uid="{5F202719-DAC3-4A8F-8F57-11FCB447D5A8}"/>
    <hyperlink ref="D437" tooltip="Calculate the LCOH or IRR for this project and export the project inputs/outputs to the Dashboard, for deeper analysis." display="Calculate" xr:uid="{8D633DBC-0074-42B1-8881-0F69408B08FC}"/>
    <hyperlink ref="D438" tooltip="Calculate the LCOH or IRR for this project and export the project inputs/outputs to the Dashboard, for deeper analysis." display="Calculate" xr:uid="{CB52CC30-88BE-42E4-A50D-B344501BBFCD}"/>
    <hyperlink ref="D439" tooltip="Calculate the LCOH or IRR for this project and export the project inputs/outputs to the Dashboard, for deeper analysis." display="Calculate" xr:uid="{A80FD117-7F14-4AEE-9B79-748C5C5C2CB3}"/>
    <hyperlink ref="D440" tooltip="Calculate the LCOH or IRR for this project and export the project inputs/outputs to the Dashboard, for deeper analysis." display="Calculate" xr:uid="{357E9A02-6755-455B-B4F4-BC2721BC3C23}"/>
    <hyperlink ref="D441" tooltip="Calculate the LCOH or IRR for this project and export the project inputs/outputs to the Dashboard, for deeper analysis." display="Calculate" xr:uid="{0D83F050-A3AA-43F7-B7A4-F589C9428858}"/>
    <hyperlink ref="D442" tooltip="Calculate the LCOH or IRR for this project and export the project inputs/outputs to the Dashboard, for deeper analysis." display="Calculate" xr:uid="{01A0FC34-8A4A-42AF-A794-75381808D509}"/>
    <hyperlink ref="D443" tooltip="Calculate the LCOH or IRR for this project and export the project inputs/outputs to the Dashboard, for deeper analysis." display="Calculate" xr:uid="{D644B0AA-1943-47DA-8DDC-6CB2C1859BA7}"/>
    <hyperlink ref="D444" tooltip="Calculate the LCOH or IRR for this project and export the project inputs/outputs to the Dashboard, for deeper analysis." display="Calculate" xr:uid="{503EDA7B-2ACA-4033-8460-7083E0107EFA}"/>
    <hyperlink ref="D445" tooltip="Calculate the LCOH or IRR for this project and export the project inputs/outputs to the Dashboard, for deeper analysis." display="Calculate" xr:uid="{27335DFF-24DA-4715-8288-3CBCDB92AC13}"/>
    <hyperlink ref="D446" tooltip="Calculate the LCOH or IRR for this project and export the project inputs/outputs to the Dashboard, for deeper analysis." display="Calculate" xr:uid="{9DCD1C2F-7BFE-4B2F-A575-2698A4C14EC7}"/>
    <hyperlink ref="D447" tooltip="Calculate the LCOH or IRR for this project and export the project inputs/outputs to the Dashboard, for deeper analysis." display="Calculate" xr:uid="{D83AEA8E-92AF-461B-82D5-AD4F9E9F1707}"/>
    <hyperlink ref="D448" tooltip="Calculate the LCOH or IRR for this project and export the project inputs/outputs to the Dashboard, for deeper analysis." display="Calculate" xr:uid="{E0A2C39A-BF23-4F23-8AC8-48CDBADBD1FB}"/>
    <hyperlink ref="D449" tooltip="Calculate the LCOH or IRR for this project and export the project inputs/outputs to the Dashboard, for deeper analysis." display="Calculate" xr:uid="{CB7D6743-0F05-4D54-A10A-BDAF2E28BD8F}"/>
    <hyperlink ref="D450" tooltip="Calculate the LCOH or IRR for this project and export the project inputs/outputs to the Dashboard, for deeper analysis." display="Calculate" xr:uid="{E6918161-83D7-4165-B9A2-DBB547ECBADF}"/>
    <hyperlink ref="D451" tooltip="Calculate the LCOH or IRR for this project and export the project inputs/outputs to the Dashboard, for deeper analysis." display="Calculate" xr:uid="{5EC75E2E-9082-422F-8B08-0F79DC9FC065}"/>
    <hyperlink ref="D452" tooltip="Calculate the LCOH or IRR for this project and export the project inputs/outputs to the Dashboard, for deeper analysis." display="Calculate" xr:uid="{DD65DCE8-4CE6-4F0D-B248-46E916F24308}"/>
    <hyperlink ref="D453" tooltip="Calculate the LCOH or IRR for this project and export the project inputs/outputs to the Dashboard, for deeper analysis." display="Calculate" xr:uid="{6E85590F-E7BA-45B5-BE0F-76318481B2C4}"/>
    <hyperlink ref="D454" tooltip="Calculate the LCOH or IRR for this project and export the project inputs/outputs to the Dashboard, for deeper analysis." display="Calculate" xr:uid="{EA2ACAF4-844D-41FE-B680-DBE92E87832C}"/>
    <hyperlink ref="D455" tooltip="Calculate the LCOH or IRR for this project and export the project inputs/outputs to the Dashboard, for deeper analysis." display="Calculate" xr:uid="{7AB45353-C424-497F-8705-8703ED05504B}"/>
    <hyperlink ref="D456" tooltip="Calculate the LCOH or IRR for this project and export the project inputs/outputs to the Dashboard, for deeper analysis." display="Calculate" xr:uid="{2288C23F-58CC-4F36-9615-3AD4FBFE0DA7}"/>
    <hyperlink ref="D457" tooltip="Calculate the LCOH or IRR for this project and export the project inputs/outputs to the Dashboard, for deeper analysis." display="Calculate" xr:uid="{4083FCB9-4347-4812-98DB-EA327D80CE2A}"/>
    <hyperlink ref="D458" tooltip="Calculate the LCOH or IRR for this project and export the project inputs/outputs to the Dashboard, for deeper analysis." display="Calculate" xr:uid="{65558D63-6E39-4981-A588-AC3B9A166F4B}"/>
    <hyperlink ref="D459" tooltip="Calculate the LCOH or IRR for this project and export the project inputs/outputs to the Dashboard, for deeper analysis." display="Calculate" xr:uid="{BA4BB467-443F-47A2-98B7-8B77B8F12961}"/>
    <hyperlink ref="D460" tooltip="Calculate the LCOH or IRR for this project and export the project inputs/outputs to the Dashboard, for deeper analysis." display="Calculate" xr:uid="{D297D0D5-2E20-4F08-9DCA-3AE3DA3A45AD}"/>
    <hyperlink ref="D461" tooltip="Calculate the LCOH or IRR for this project and export the project inputs/outputs to the Dashboard, for deeper analysis." display="Calculate" xr:uid="{B72C79C7-10DC-4351-8FB4-E2039352B57D}"/>
    <hyperlink ref="D462" tooltip="Calculate the LCOH or IRR for this project and export the project inputs/outputs to the Dashboard, for deeper analysis." display="Calculate" xr:uid="{D329904C-B183-40EC-8C6D-46D546276B69}"/>
    <hyperlink ref="D463" tooltip="Calculate the LCOH or IRR for this project and export the project inputs/outputs to the Dashboard, for deeper analysis." display="Calculate" xr:uid="{4E3B49D7-3CF7-409E-A2B2-ED22F409C4D0}"/>
    <hyperlink ref="D464" tooltip="Calculate the LCOH or IRR for this project and export the project inputs/outputs to the Dashboard, for deeper analysis." display="Calculate" xr:uid="{24808646-1622-4688-AA3B-51E9FBF0A017}"/>
    <hyperlink ref="D465" tooltip="Calculate the LCOH or IRR for this project and export the project inputs/outputs to the Dashboard, for deeper analysis." display="Calculate" xr:uid="{DBE1D7BF-A4C0-466C-930F-DA1010D40E2C}"/>
    <hyperlink ref="D466" tooltip="Calculate the LCOH or IRR for this project and export the project inputs/outputs to the Dashboard, for deeper analysis." display="Calculate" xr:uid="{262CD230-F41A-4F56-AEE5-7316682C691F}"/>
    <hyperlink ref="D467" tooltip="Calculate the LCOH or IRR for this project and export the project inputs/outputs to the Dashboard, for deeper analysis." display="Calculate" xr:uid="{7A082098-C9B8-4B33-8B98-CB1F23D162F9}"/>
    <hyperlink ref="D468" tooltip="Calculate the LCOH or IRR for this project and export the project inputs/outputs to the Dashboard, for deeper analysis." display="Calculate" xr:uid="{1FB52586-B153-4DE6-B0E0-45BD98775424}"/>
    <hyperlink ref="D469" tooltip="Calculate the LCOH or IRR for this project and export the project inputs/outputs to the Dashboard, for deeper analysis." display="Calculate" xr:uid="{87517ECC-88B7-424F-825B-B466850AED2F}"/>
    <hyperlink ref="D470" tooltip="Calculate the LCOH or IRR for this project and export the project inputs/outputs to the Dashboard, for deeper analysis." display="Calculate" xr:uid="{20150401-D8E5-476B-BD2B-91C568B7C87A}"/>
    <hyperlink ref="D471" tooltip="Calculate the LCOH or IRR for this project and export the project inputs/outputs to the Dashboard, for deeper analysis." display="Calculate" xr:uid="{77D33F5C-158C-47CC-AC4E-C0D2DAEE7748}"/>
    <hyperlink ref="D472" tooltip="Calculate the LCOH or IRR for this project and export the project inputs/outputs to the Dashboard, for deeper analysis." display="Calculate" xr:uid="{3A7DDDA5-58E6-4C5D-B2C5-611CAF779B89}"/>
    <hyperlink ref="D473" tooltip="Calculate the LCOH or IRR for this project and export the project inputs/outputs to the Dashboard, for deeper analysis." display="Calculate" xr:uid="{89481B82-CA7C-422C-BF70-223032A9395F}"/>
    <hyperlink ref="D474" tooltip="Calculate the LCOH or IRR for this project and export the project inputs/outputs to the Dashboard, for deeper analysis." display="Calculate" xr:uid="{010209AB-7B19-4ABF-8552-82348BB2C331}"/>
    <hyperlink ref="D475" tooltip="Calculate the LCOH or IRR for this project and export the project inputs/outputs to the Dashboard, for deeper analysis." display="Calculate" xr:uid="{365D1478-0F1B-4EE3-8FFE-2C391C89F0CB}"/>
    <hyperlink ref="D476" tooltip="Calculate the LCOH or IRR for this project and export the project inputs/outputs to the Dashboard, for deeper analysis." display="Calculate" xr:uid="{3BAD1B51-C694-43BC-AFB7-1C4F6C87CC70}"/>
    <hyperlink ref="D477" tooltip="Calculate the LCOH or IRR for this project and export the project inputs/outputs to the Dashboard, for deeper analysis." display="Calculate" xr:uid="{90FCC4E0-49A7-4B9A-B77D-E2BAA674B42E}"/>
    <hyperlink ref="D478" tooltip="Calculate the LCOH or IRR for this project and export the project inputs/outputs to the Dashboard, for deeper analysis." display="Calculate" xr:uid="{04F205D4-6B57-4825-B062-B273D2CC7BC6}"/>
    <hyperlink ref="D479" tooltip="Calculate the LCOH or IRR for this project and export the project inputs/outputs to the Dashboard, for deeper analysis." display="Calculate" xr:uid="{6BBF4AA8-B41C-40F7-8644-BD62B1E0EA28}"/>
    <hyperlink ref="D480" tooltip="Calculate the LCOH or IRR for this project and export the project inputs/outputs to the Dashboard, for deeper analysis." display="Calculate" xr:uid="{BE6970F8-1745-449A-98B1-224D57568DC1}"/>
    <hyperlink ref="D481" tooltip="Calculate the LCOH or IRR for this project and export the project inputs/outputs to the Dashboard, for deeper analysis." display="Calculate" xr:uid="{5D9C0065-508A-4C01-B153-CFAF4352B01B}"/>
    <hyperlink ref="D482" tooltip="Calculate the LCOH or IRR for this project and export the project inputs/outputs to the Dashboard, for deeper analysis." display="Calculate" xr:uid="{A4162A6B-F258-4715-9D0C-2B622C54BEB1}"/>
    <hyperlink ref="D483" tooltip="Calculate the LCOH or IRR for this project and export the project inputs/outputs to the Dashboard, for deeper analysis." display="Calculate" xr:uid="{0A217FC1-0A7B-4F5A-B070-F5152CC2A30A}"/>
    <hyperlink ref="D484" tooltip="Calculate the LCOH or IRR for this project and export the project inputs/outputs to the Dashboard, for deeper analysis." display="Calculate" xr:uid="{03083CC1-286A-47CF-AF72-D07818001532}"/>
    <hyperlink ref="D485" tooltip="Calculate the LCOH or IRR for this project and export the project inputs/outputs to the Dashboard, for deeper analysis." display="Calculate" xr:uid="{AD9D047E-5851-4ADB-B98B-EF49010FE0CA}"/>
    <hyperlink ref="D486" tooltip="Calculate the LCOH or IRR for this project and export the project inputs/outputs to the Dashboard, for deeper analysis." display="Calculate" xr:uid="{D8E56180-583B-499E-8C94-EA49343B8B95}"/>
    <hyperlink ref="D487" tooltip="Calculate the LCOH or IRR for this project and export the project inputs/outputs to the Dashboard, for deeper analysis." display="Calculate" xr:uid="{A5CB83A1-7434-437D-9981-4353B4E2117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2CB9A-66F2-459A-92F9-7C2BC1292647}">
  <dimension ref="A1:DK64"/>
  <sheetViews>
    <sheetView workbookViewId="0">
      <selection activeCell="BD2" sqref="A2:BD2"/>
    </sheetView>
  </sheetViews>
  <sheetFormatPr defaultRowHeight="14.5" outlineLevelRow="1" x14ac:dyDescent="0.35"/>
  <cols>
    <col min="1" max="1" width="27.7265625" bestFit="1" customWidth="1"/>
    <col min="3" max="3" width="37.54296875" bestFit="1" customWidth="1"/>
  </cols>
  <sheetData>
    <row r="1" spans="1:115" s="498" customFormat="1" ht="12.75" customHeight="1" x14ac:dyDescent="0.35">
      <c r="A1" s="493" t="s">
        <v>2522</v>
      </c>
      <c r="B1" s="494"/>
      <c r="C1" s="494"/>
      <c r="D1" s="495"/>
      <c r="E1" s="495"/>
      <c r="F1" s="496">
        <v>2000</v>
      </c>
      <c r="G1" s="496">
        <v>2001</v>
      </c>
      <c r="H1" s="496">
        <v>2002</v>
      </c>
      <c r="I1" s="496">
        <v>2003</v>
      </c>
      <c r="J1" s="496">
        <v>2004</v>
      </c>
      <c r="K1" s="496">
        <v>2005</v>
      </c>
      <c r="L1" s="496">
        <v>2006</v>
      </c>
      <c r="M1" s="496">
        <v>2007</v>
      </c>
      <c r="N1" s="496">
        <v>2008</v>
      </c>
      <c r="O1" s="496">
        <v>2009</v>
      </c>
      <c r="P1" s="496">
        <v>2010</v>
      </c>
      <c r="Q1" s="496">
        <v>2011</v>
      </c>
      <c r="R1" s="496">
        <v>2012</v>
      </c>
      <c r="S1" s="496">
        <v>2013</v>
      </c>
      <c r="T1" s="496">
        <v>2014</v>
      </c>
      <c r="U1" s="496">
        <v>2015</v>
      </c>
      <c r="V1" s="496">
        <v>2016</v>
      </c>
      <c r="W1" s="496">
        <v>2017</v>
      </c>
      <c r="X1" s="496">
        <v>2018</v>
      </c>
      <c r="Y1" s="496">
        <v>2019</v>
      </c>
      <c r="Z1" s="496">
        <v>2020</v>
      </c>
      <c r="AA1" s="496">
        <v>2021</v>
      </c>
      <c r="AB1" s="496">
        <v>2022</v>
      </c>
      <c r="AC1" s="496">
        <v>2023</v>
      </c>
      <c r="AD1" s="496">
        <v>2024</v>
      </c>
      <c r="AE1" s="496">
        <v>2025</v>
      </c>
      <c r="AF1" s="496">
        <v>2026</v>
      </c>
      <c r="AG1" s="496">
        <v>2027</v>
      </c>
      <c r="AH1" s="496">
        <v>2028</v>
      </c>
      <c r="AI1" s="496">
        <v>2029</v>
      </c>
      <c r="AJ1" s="496">
        <v>2030</v>
      </c>
      <c r="AK1" s="496">
        <v>2031</v>
      </c>
      <c r="AL1" s="496">
        <v>2032</v>
      </c>
      <c r="AM1" s="496">
        <v>2033</v>
      </c>
      <c r="AN1" s="496">
        <v>2034</v>
      </c>
      <c r="AO1" s="496">
        <v>2035</v>
      </c>
      <c r="AP1" s="496">
        <v>2036</v>
      </c>
      <c r="AQ1" s="496">
        <v>2037</v>
      </c>
      <c r="AR1" s="496">
        <v>2038</v>
      </c>
      <c r="AS1" s="496">
        <v>2039</v>
      </c>
      <c r="AT1" s="496">
        <v>2040</v>
      </c>
      <c r="AU1" s="496">
        <v>2041</v>
      </c>
      <c r="AV1" s="496">
        <v>2042</v>
      </c>
      <c r="AW1" s="496">
        <v>2043</v>
      </c>
      <c r="AX1" s="496">
        <v>2044</v>
      </c>
      <c r="AY1" s="496">
        <v>2045</v>
      </c>
      <c r="AZ1" s="496">
        <v>2046</v>
      </c>
      <c r="BA1" s="496">
        <v>2047</v>
      </c>
      <c r="BB1" s="496">
        <v>2048</v>
      </c>
      <c r="BC1" s="496">
        <v>2049</v>
      </c>
      <c r="BD1" s="496">
        <v>2050</v>
      </c>
      <c r="BE1" s="496">
        <v>2051</v>
      </c>
      <c r="BF1" s="496">
        <v>2052</v>
      </c>
      <c r="BG1" s="496">
        <v>2053</v>
      </c>
      <c r="BH1" s="496">
        <v>2054</v>
      </c>
      <c r="BI1" s="496">
        <v>2055</v>
      </c>
      <c r="BJ1" s="496">
        <v>2056</v>
      </c>
      <c r="BK1" s="496">
        <v>2057</v>
      </c>
      <c r="BL1" s="496">
        <v>2058</v>
      </c>
      <c r="BM1" s="496">
        <v>2059</v>
      </c>
      <c r="BN1" s="496">
        <v>2060</v>
      </c>
      <c r="BO1" s="496">
        <v>2061</v>
      </c>
      <c r="BP1" s="496">
        <v>2062</v>
      </c>
      <c r="BQ1" s="496">
        <v>2063</v>
      </c>
      <c r="BR1" s="496">
        <v>2064</v>
      </c>
      <c r="BS1" s="496">
        <v>2065</v>
      </c>
      <c r="BT1" s="496">
        <v>2066</v>
      </c>
      <c r="BU1" s="496">
        <v>2067</v>
      </c>
      <c r="BV1" s="496">
        <v>2068</v>
      </c>
      <c r="BW1" s="496">
        <v>2069</v>
      </c>
      <c r="BX1" s="496">
        <v>2070</v>
      </c>
      <c r="BY1" s="496">
        <v>2071</v>
      </c>
      <c r="BZ1" s="496">
        <v>2072</v>
      </c>
      <c r="CA1" s="496">
        <v>2073</v>
      </c>
      <c r="CB1" s="496">
        <v>2074</v>
      </c>
      <c r="CC1" s="496">
        <v>2075</v>
      </c>
      <c r="CD1" s="496">
        <v>2076</v>
      </c>
      <c r="CE1" s="496">
        <v>2077</v>
      </c>
      <c r="CF1" s="496">
        <v>2078</v>
      </c>
      <c r="CG1" s="496">
        <v>2079</v>
      </c>
      <c r="CH1" s="496">
        <v>2080</v>
      </c>
      <c r="CI1" s="496">
        <v>2081</v>
      </c>
      <c r="CJ1" s="496">
        <v>2082</v>
      </c>
      <c r="CK1" s="496">
        <v>2083</v>
      </c>
      <c r="CL1" s="496">
        <v>2084</v>
      </c>
      <c r="CM1" s="496">
        <v>2085</v>
      </c>
      <c r="CN1" s="496">
        <v>2086</v>
      </c>
      <c r="CO1" s="496">
        <v>2087</v>
      </c>
      <c r="CP1" s="496">
        <v>2088</v>
      </c>
      <c r="CQ1" s="496">
        <v>2089</v>
      </c>
      <c r="CR1" s="496">
        <v>2090</v>
      </c>
      <c r="CS1" s="496">
        <v>2091</v>
      </c>
      <c r="CT1" s="496">
        <v>2092</v>
      </c>
      <c r="CU1" s="496">
        <v>2093</v>
      </c>
      <c r="CV1" s="496">
        <v>2094</v>
      </c>
      <c r="CW1" s="496">
        <v>2095</v>
      </c>
      <c r="CX1" s="496">
        <v>2096</v>
      </c>
      <c r="CY1" s="496">
        <v>2097</v>
      </c>
      <c r="CZ1" s="496">
        <v>2098</v>
      </c>
      <c r="DA1" s="496">
        <v>2099</v>
      </c>
      <c r="DB1" s="497">
        <v>2100</v>
      </c>
      <c r="DD1" s="499" t="s">
        <v>2523</v>
      </c>
      <c r="DE1" s="499" t="s">
        <v>2524</v>
      </c>
      <c r="DG1" s="500" t="s">
        <v>2525</v>
      </c>
      <c r="DH1" s="500" t="s">
        <v>2526</v>
      </c>
      <c r="DI1" s="500" t="s">
        <v>2527</v>
      </c>
      <c r="DJ1" s="501" t="s">
        <v>2528</v>
      </c>
      <c r="DK1" s="501" t="s">
        <v>2529</v>
      </c>
    </row>
    <row r="2" spans="1:115" s="498" customFormat="1" ht="12.75" customHeight="1" outlineLevel="1" x14ac:dyDescent="0.25">
      <c r="A2" s="502" t="s">
        <v>2522</v>
      </c>
      <c r="B2" s="503" t="s">
        <v>2530</v>
      </c>
      <c r="C2" s="504" t="s">
        <v>2531</v>
      </c>
      <c r="D2" s="504" t="s">
        <v>2532</v>
      </c>
      <c r="E2" s="505" t="s">
        <v>1031</v>
      </c>
      <c r="F2" s="506">
        <v>0</v>
      </c>
      <c r="G2" s="506">
        <v>0</v>
      </c>
      <c r="H2" s="506">
        <v>0</v>
      </c>
      <c r="I2" s="506">
        <v>0</v>
      </c>
      <c r="J2" s="506">
        <v>0</v>
      </c>
      <c r="K2" s="506">
        <v>0</v>
      </c>
      <c r="L2" s="506">
        <v>0</v>
      </c>
      <c r="M2" s="506">
        <v>0</v>
      </c>
      <c r="N2" s="506">
        <v>0</v>
      </c>
      <c r="O2" s="506">
        <v>0</v>
      </c>
      <c r="P2" s="506">
        <v>0</v>
      </c>
      <c r="Q2" s="506">
        <v>0</v>
      </c>
      <c r="R2" s="506">
        <v>9.621961507553328</v>
      </c>
      <c r="S2" s="506">
        <v>6.0014472480156957</v>
      </c>
      <c r="T2" s="506">
        <v>7.9764038369985144</v>
      </c>
      <c r="U2" s="506">
        <v>8.567354102676612</v>
      </c>
      <c r="V2" s="506">
        <v>5.9315617067983801</v>
      </c>
      <c r="W2" s="506">
        <v>6.5740677362229318</v>
      </c>
      <c r="X2" s="506">
        <v>18.823697356408193</v>
      </c>
      <c r="Y2" s="506">
        <v>27.893353681428604</v>
      </c>
      <c r="Z2" s="506">
        <v>28.303544361748855</v>
      </c>
      <c r="AA2" s="506">
        <v>62.6625679829747</v>
      </c>
      <c r="AB2" s="506">
        <v>85.155592935239696</v>
      </c>
      <c r="AC2" s="506">
        <v>97.084574807257539</v>
      </c>
      <c r="AD2" s="506">
        <v>104.63600295440126</v>
      </c>
      <c r="AE2" s="506">
        <v>111.18206941540494</v>
      </c>
      <c r="AF2" s="506">
        <v>123.9249646200891</v>
      </c>
      <c r="AG2" s="506">
        <v>130.24178154808811</v>
      </c>
      <c r="AH2" s="506">
        <v>145.08028169123727</v>
      </c>
      <c r="AI2" s="506">
        <v>153.55711766444361</v>
      </c>
      <c r="AJ2" s="506">
        <v>177.90485452421075</v>
      </c>
      <c r="AK2" s="506">
        <v>181.52739270644486</v>
      </c>
      <c r="AL2" s="506">
        <v>185.21898755041724</v>
      </c>
      <c r="AM2" s="506">
        <v>188.98542709552578</v>
      </c>
      <c r="AN2" s="506">
        <v>192.83024617223646</v>
      </c>
      <c r="AO2" s="506">
        <v>196.75214886601051</v>
      </c>
      <c r="AP2" s="506">
        <v>200.75397062022151</v>
      </c>
      <c r="AQ2" s="506">
        <v>204.83747773185729</v>
      </c>
      <c r="AR2" s="506">
        <v>209.00379605912258</v>
      </c>
      <c r="AS2" s="506">
        <v>213.25492548407033</v>
      </c>
      <c r="AT2" s="506">
        <v>217.59256232915308</v>
      </c>
      <c r="AU2" s="506">
        <v>222.01837621274359</v>
      </c>
      <c r="AV2" s="506">
        <v>226.53423180915883</v>
      </c>
      <c r="AW2" s="506">
        <v>231.14194337930479</v>
      </c>
      <c r="AX2" s="506">
        <v>235.84336627266808</v>
      </c>
      <c r="AY2" s="506">
        <v>240.64042138581311</v>
      </c>
      <c r="AZ2" s="506">
        <v>245.53504831688346</v>
      </c>
      <c r="BA2" s="506">
        <v>250.52923032061145</v>
      </c>
      <c r="BB2" s="506">
        <v>255.62499519950489</v>
      </c>
      <c r="BC2" s="506">
        <v>260.82440767960344</v>
      </c>
      <c r="BD2" s="506">
        <v>266.12957596295718</v>
      </c>
      <c r="BE2" s="506">
        <v>271.54265162592122</v>
      </c>
      <c r="BF2" s="506">
        <v>277.06582915881188</v>
      </c>
      <c r="BG2" s="506">
        <v>282.70134809420898</v>
      </c>
      <c r="BH2" s="506">
        <v>288.45149353505298</v>
      </c>
      <c r="BI2" s="506">
        <v>294.31859690984248</v>
      </c>
      <c r="BJ2" s="506">
        <v>300.30503716636315</v>
      </c>
      <c r="BK2" s="506">
        <v>306.41324162676204</v>
      </c>
      <c r="BL2" s="506">
        <v>312.64568696003874</v>
      </c>
      <c r="BM2" s="506">
        <v>319.0049002322271</v>
      </c>
      <c r="BN2" s="506">
        <v>325.49345990383415</v>
      </c>
      <c r="BO2" s="506">
        <v>332.11399687787798</v>
      </c>
      <c r="BP2" s="506">
        <v>338.86919557433964</v>
      </c>
      <c r="BQ2" s="506">
        <v>345.76179501248396</v>
      </c>
      <c r="BR2" s="506">
        <v>352.79458992293951</v>
      </c>
      <c r="BS2" s="506">
        <v>359.97043188198279</v>
      </c>
      <c r="BT2" s="506">
        <v>367.29223046648923</v>
      </c>
      <c r="BU2" s="506">
        <v>374.76295443415563</v>
      </c>
      <c r="BV2" s="506">
        <v>382.38563292735205</v>
      </c>
      <c r="BW2" s="506">
        <v>390.16335670109828</v>
      </c>
      <c r="BX2" s="506">
        <v>398.09927937639395</v>
      </c>
      <c r="BY2" s="506">
        <v>406.19661871891162</v>
      </c>
      <c r="BZ2" s="506">
        <v>414.45865794365466</v>
      </c>
      <c r="CA2" s="506">
        <v>422.88874704622765</v>
      </c>
      <c r="CB2" s="506">
        <v>431.4903041611484</v>
      </c>
      <c r="CC2" s="506">
        <v>440.26681694778614</v>
      </c>
      <c r="CD2" s="506">
        <v>449.22184400450396</v>
      </c>
      <c r="CE2" s="506">
        <v>458.35901631155571</v>
      </c>
      <c r="CF2" s="506">
        <v>467.68203870333275</v>
      </c>
      <c r="CG2" s="506">
        <v>477.19469137055859</v>
      </c>
      <c r="CH2" s="506">
        <v>486.90083139303567</v>
      </c>
      <c r="CI2" s="506">
        <v>496.80439430357006</v>
      </c>
      <c r="CJ2" s="506">
        <v>506.9093956837047</v>
      </c>
      <c r="CK2" s="506">
        <v>517.21993279191122</v>
      </c>
      <c r="CL2" s="506">
        <v>527.74018622489882</v>
      </c>
      <c r="CM2" s="506">
        <v>538.47442161271317</v>
      </c>
      <c r="CN2" s="506">
        <v>549.42699134831582</v>
      </c>
      <c r="CO2" s="506">
        <v>560.60233635234056</v>
      </c>
      <c r="CP2" s="506">
        <v>572.00498787374727</v>
      </c>
      <c r="CQ2" s="506">
        <v>583.63956932709937</v>
      </c>
      <c r="CR2" s="506">
        <v>595.51079816721244</v>
      </c>
      <c r="CS2" s="506">
        <v>607.62348780193361</v>
      </c>
      <c r="CT2" s="506">
        <v>619.98254954382503</v>
      </c>
      <c r="CU2" s="506">
        <v>632.59299460154648</v>
      </c>
      <c r="CV2" s="506">
        <v>645.45993611174197</v>
      </c>
      <c r="CW2" s="506">
        <v>658.58859121225476</v>
      </c>
      <c r="CX2" s="506">
        <v>671.9842831575121</v>
      </c>
      <c r="CY2" s="506">
        <v>685.65244347693579</v>
      </c>
      <c r="CZ2" s="506">
        <v>699.59861417725676</v>
      </c>
      <c r="DA2" s="506">
        <v>713.82844998962219</v>
      </c>
      <c r="DB2" s="507">
        <v>728.34772066241101</v>
      </c>
      <c r="DD2" s="508">
        <v>1</v>
      </c>
      <c r="DE2" s="508">
        <v>0</v>
      </c>
      <c r="DG2" s="500" t="s">
        <v>765</v>
      </c>
      <c r="DH2" s="500" t="s">
        <v>765</v>
      </c>
      <c r="DI2" s="500" t="s">
        <v>2531</v>
      </c>
      <c r="DJ2" s="501">
        <v>4</v>
      </c>
      <c r="DK2" s="509">
        <v>38</v>
      </c>
    </row>
    <row r="5" spans="1:115" x14ac:dyDescent="0.35">
      <c r="A5" s="510" t="s">
        <v>2533</v>
      </c>
      <c r="B5" s="511"/>
      <c r="C5" s="511"/>
      <c r="D5" s="511"/>
      <c r="E5" s="511"/>
    </row>
    <row r="6" spans="1:115" x14ac:dyDescent="0.35">
      <c r="B6" t="s">
        <v>2534</v>
      </c>
      <c r="C6">
        <v>2020</v>
      </c>
      <c r="D6">
        <v>2021</v>
      </c>
      <c r="E6">
        <v>2022</v>
      </c>
      <c r="F6">
        <v>2023</v>
      </c>
      <c r="G6">
        <v>2024</v>
      </c>
      <c r="H6">
        <v>2025</v>
      </c>
      <c r="I6">
        <v>2026</v>
      </c>
      <c r="J6">
        <v>2027</v>
      </c>
      <c r="K6">
        <v>2028</v>
      </c>
      <c r="L6">
        <v>2029</v>
      </c>
      <c r="M6">
        <v>2030</v>
      </c>
      <c r="N6">
        <v>2031</v>
      </c>
      <c r="O6">
        <v>2032</v>
      </c>
      <c r="P6">
        <v>2033</v>
      </c>
      <c r="Q6">
        <v>2034</v>
      </c>
      <c r="R6">
        <v>2035</v>
      </c>
      <c r="S6">
        <v>2036</v>
      </c>
      <c r="T6">
        <v>2037</v>
      </c>
      <c r="U6">
        <v>2038</v>
      </c>
      <c r="V6">
        <v>2039</v>
      </c>
      <c r="W6">
        <v>2040</v>
      </c>
      <c r="X6">
        <v>2041</v>
      </c>
      <c r="Y6">
        <v>2042</v>
      </c>
      <c r="Z6">
        <v>2043</v>
      </c>
      <c r="AA6">
        <v>2044</v>
      </c>
      <c r="AB6">
        <v>2045</v>
      </c>
      <c r="AC6">
        <v>2046</v>
      </c>
      <c r="AD6">
        <v>2047</v>
      </c>
      <c r="AE6">
        <v>2048</v>
      </c>
      <c r="AF6">
        <v>2049</v>
      </c>
      <c r="AG6">
        <v>2050</v>
      </c>
    </row>
    <row r="7" spans="1:115" x14ac:dyDescent="0.35">
      <c r="B7" t="s">
        <v>2535</v>
      </c>
      <c r="C7">
        <v>0</v>
      </c>
      <c r="D7">
        <v>0</v>
      </c>
      <c r="E7">
        <v>0</v>
      </c>
      <c r="F7">
        <v>0</v>
      </c>
      <c r="G7">
        <v>0</v>
      </c>
      <c r="H7">
        <v>0</v>
      </c>
      <c r="I7">
        <v>0</v>
      </c>
      <c r="J7">
        <v>0</v>
      </c>
      <c r="K7">
        <v>0.01</v>
      </c>
      <c r="L7">
        <v>0.01</v>
      </c>
      <c r="M7">
        <v>0.01</v>
      </c>
      <c r="N7">
        <v>0.02</v>
      </c>
      <c r="O7">
        <v>0.03</v>
      </c>
      <c r="P7">
        <v>0.04</v>
      </c>
      <c r="Q7">
        <v>0.05</v>
      </c>
      <c r="R7">
        <v>0.06</v>
      </c>
      <c r="S7">
        <v>0.06</v>
      </c>
      <c r="T7">
        <v>7.0000000000000007E-2</v>
      </c>
      <c r="U7">
        <v>0.08</v>
      </c>
      <c r="V7">
        <v>0.09</v>
      </c>
      <c r="W7">
        <v>0.1</v>
      </c>
      <c r="X7">
        <v>0.11</v>
      </c>
      <c r="Y7">
        <v>0.12</v>
      </c>
      <c r="Z7">
        <v>0.14000000000000001</v>
      </c>
      <c r="AA7">
        <v>0.15</v>
      </c>
      <c r="AB7">
        <v>0.16</v>
      </c>
      <c r="AC7">
        <v>0.17</v>
      </c>
      <c r="AD7">
        <v>0.18</v>
      </c>
      <c r="AE7">
        <v>0.19</v>
      </c>
      <c r="AF7">
        <v>0.2</v>
      </c>
      <c r="AG7">
        <v>0.21</v>
      </c>
    </row>
    <row r="8" spans="1:115" x14ac:dyDescent="0.35">
      <c r="B8" t="s">
        <v>2536</v>
      </c>
      <c r="C8">
        <v>1</v>
      </c>
      <c r="D8">
        <v>1</v>
      </c>
      <c r="E8">
        <v>1</v>
      </c>
      <c r="F8">
        <v>1</v>
      </c>
      <c r="G8">
        <v>1</v>
      </c>
      <c r="H8">
        <v>1</v>
      </c>
      <c r="I8">
        <v>1</v>
      </c>
      <c r="J8">
        <v>1</v>
      </c>
      <c r="K8">
        <v>0.99</v>
      </c>
      <c r="L8">
        <v>0.99</v>
      </c>
      <c r="M8">
        <v>0.99</v>
      </c>
      <c r="N8">
        <v>0.98</v>
      </c>
      <c r="O8">
        <v>0.97</v>
      </c>
      <c r="P8">
        <v>0.96</v>
      </c>
      <c r="Q8">
        <v>0.95</v>
      </c>
      <c r="R8">
        <v>0.94</v>
      </c>
      <c r="S8">
        <v>0.94</v>
      </c>
      <c r="T8">
        <v>0.93</v>
      </c>
      <c r="U8">
        <v>0.92</v>
      </c>
      <c r="V8">
        <v>0.91</v>
      </c>
      <c r="W8">
        <v>0.9</v>
      </c>
      <c r="X8">
        <v>0.89</v>
      </c>
      <c r="Y8">
        <v>0.88</v>
      </c>
      <c r="Z8">
        <v>0.86</v>
      </c>
      <c r="AA8">
        <v>0.85</v>
      </c>
      <c r="AB8">
        <v>0.84</v>
      </c>
      <c r="AC8">
        <v>0.83</v>
      </c>
      <c r="AD8">
        <v>0.82</v>
      </c>
      <c r="AE8">
        <v>0.81</v>
      </c>
      <c r="AF8">
        <v>0.8</v>
      </c>
      <c r="AG8">
        <v>0.79</v>
      </c>
    </row>
    <row r="10" spans="1:115" x14ac:dyDescent="0.35">
      <c r="A10" s="510" t="s">
        <v>2537</v>
      </c>
      <c r="B10" s="511"/>
      <c r="C10" s="511"/>
      <c r="D10" s="511"/>
      <c r="E10" s="511"/>
    </row>
    <row r="11" spans="1:115" x14ac:dyDescent="0.35">
      <c r="B11" t="s">
        <v>2538</v>
      </c>
    </row>
    <row r="36" spans="2:6" x14ac:dyDescent="0.35">
      <c r="C36" t="s">
        <v>2539</v>
      </c>
      <c r="D36" t="s">
        <v>2540</v>
      </c>
      <c r="E36" s="512" t="s">
        <v>2541</v>
      </c>
      <c r="F36" s="512" t="s">
        <v>2542</v>
      </c>
    </row>
    <row r="37" spans="2:6" x14ac:dyDescent="0.35">
      <c r="B37" t="s">
        <v>1393</v>
      </c>
      <c r="C37" t="str">
        <f>IF(COUNTIF('LCOH Runs - Bloomberg'!H:H,'H2 Data'!B37)&gt;0,"Yes","No")</f>
        <v>Yes</v>
      </c>
      <c r="D37">
        <v>1.74</v>
      </c>
      <c r="E37" s="512">
        <f t="shared" ref="E37:E63" si="0">IF(C37="Yes",1,0)</f>
        <v>1</v>
      </c>
      <c r="F37" s="512">
        <v>1</v>
      </c>
    </row>
    <row r="38" spans="2:6" x14ac:dyDescent="0.35">
      <c r="B38" t="s">
        <v>2173</v>
      </c>
      <c r="C38" t="str">
        <f>IF(COUNTIF('LCOH Runs - Bloomberg'!H:H,'H2 Data'!B38)&gt;0,"Yes","No")</f>
        <v>Yes</v>
      </c>
      <c r="D38">
        <v>0.98</v>
      </c>
      <c r="E38" s="512">
        <f t="shared" si="0"/>
        <v>1</v>
      </c>
      <c r="F38" s="512">
        <v>1</v>
      </c>
    </row>
    <row r="39" spans="2:6" x14ac:dyDescent="0.35">
      <c r="B39" t="s">
        <v>2290</v>
      </c>
      <c r="C39" t="str">
        <f>IF(COUNTIF('LCOH Runs - Bloomberg'!H:H,'H2 Data'!B39)&gt;0,"Yes","No")</f>
        <v>Yes</v>
      </c>
      <c r="D39">
        <v>0.78</v>
      </c>
      <c r="E39" s="512">
        <f t="shared" si="0"/>
        <v>1</v>
      </c>
      <c r="F39" s="512">
        <v>1</v>
      </c>
    </row>
    <row r="40" spans="2:6" x14ac:dyDescent="0.35">
      <c r="B40" t="s">
        <v>2406</v>
      </c>
      <c r="C40" t="str">
        <f>IF(COUNTIF('LCOH Runs - Bloomberg'!H:H,'H2 Data'!B40)&gt;0,"Yes","No")</f>
        <v>Yes</v>
      </c>
      <c r="D40">
        <v>0.61</v>
      </c>
      <c r="E40" s="512">
        <f t="shared" si="0"/>
        <v>1</v>
      </c>
      <c r="F40" s="512">
        <v>1</v>
      </c>
    </row>
    <row r="41" spans="2:6" x14ac:dyDescent="0.35">
      <c r="B41" t="s">
        <v>2057</v>
      </c>
      <c r="C41" t="str">
        <f>IF(COUNTIF('LCOH Runs - Bloomberg'!H:H,'H2 Data'!B41)&gt;0,"Yes","No")</f>
        <v>Yes</v>
      </c>
      <c r="D41">
        <v>0.61</v>
      </c>
      <c r="E41" s="512">
        <f t="shared" si="0"/>
        <v>1</v>
      </c>
      <c r="F41" s="512">
        <v>1</v>
      </c>
    </row>
    <row r="42" spans="2:6" x14ac:dyDescent="0.35">
      <c r="B42" t="s">
        <v>2543</v>
      </c>
      <c r="C42" t="str">
        <f>IF(COUNTIF('LCOH Runs - Bloomberg'!H:H,'H2 Data'!B42)&gt;0,"Yes","No")</f>
        <v>No</v>
      </c>
      <c r="D42">
        <v>0.56999999999999995</v>
      </c>
      <c r="E42" s="512">
        <f t="shared" si="0"/>
        <v>0</v>
      </c>
      <c r="F42" s="512"/>
    </row>
    <row r="43" spans="2:6" x14ac:dyDescent="0.35">
      <c r="B43" t="s">
        <v>1829</v>
      </c>
      <c r="C43" t="str">
        <f>IF(COUNTIF('LCOH Runs - Bloomberg'!H:H,'H2 Data'!B43)&gt;0,"Yes","No")</f>
        <v>Yes</v>
      </c>
      <c r="D43">
        <v>0.55000000000000004</v>
      </c>
      <c r="E43" s="512">
        <f t="shared" si="0"/>
        <v>1</v>
      </c>
      <c r="F43" s="512">
        <v>1</v>
      </c>
    </row>
    <row r="44" spans="2:6" x14ac:dyDescent="0.35">
      <c r="B44" t="s">
        <v>1594</v>
      </c>
      <c r="C44" t="str">
        <f>IF(COUNTIF('LCOH Runs - Bloomberg'!H:H,'H2 Data'!B44)&gt;0,"Yes","No")</f>
        <v>Yes</v>
      </c>
      <c r="D44">
        <v>0.41</v>
      </c>
      <c r="E44" s="512">
        <f t="shared" si="0"/>
        <v>1</v>
      </c>
      <c r="F44" s="512">
        <v>1</v>
      </c>
    </row>
    <row r="45" spans="2:6" x14ac:dyDescent="0.35">
      <c r="B45" t="s">
        <v>2544</v>
      </c>
      <c r="C45" t="str">
        <f>IF(COUNTIF('LCOH Runs - Bloomberg'!H:H,'H2 Data'!B45)&gt;0,"Yes","No")</f>
        <v>No</v>
      </c>
      <c r="D45">
        <v>0.33</v>
      </c>
      <c r="E45" s="512">
        <f t="shared" si="0"/>
        <v>0</v>
      </c>
      <c r="F45" s="512">
        <v>1</v>
      </c>
    </row>
    <row r="46" spans="2:6" x14ac:dyDescent="0.35">
      <c r="B46" t="s">
        <v>2545</v>
      </c>
      <c r="C46" t="str">
        <f>IF(COUNTIF('LCOH Runs - Bloomberg'!H:H,'H2 Data'!B46)&gt;0,"Yes","No")</f>
        <v>No</v>
      </c>
      <c r="D46">
        <v>0.19</v>
      </c>
      <c r="E46" s="512">
        <f t="shared" si="0"/>
        <v>0</v>
      </c>
      <c r="F46" s="512">
        <v>1</v>
      </c>
    </row>
    <row r="47" spans="2:6" x14ac:dyDescent="0.35">
      <c r="B47" t="s">
        <v>2546</v>
      </c>
      <c r="C47" t="str">
        <f>IF(COUNTIF('LCOH Runs - Bloomberg'!H:H,'H2 Data'!B47)&gt;0,"Yes","No")</f>
        <v>No</v>
      </c>
      <c r="D47">
        <v>0.18</v>
      </c>
      <c r="E47" s="512">
        <f t="shared" si="0"/>
        <v>0</v>
      </c>
      <c r="F47" s="512">
        <v>1</v>
      </c>
    </row>
    <row r="48" spans="2:6" x14ac:dyDescent="0.35">
      <c r="B48" t="s">
        <v>2547</v>
      </c>
      <c r="C48" t="str">
        <f>IF(COUNTIF('LCOH Runs - Bloomberg'!H:H,'H2 Data'!B48)&gt;0,"Yes","No")</f>
        <v>No</v>
      </c>
      <c r="D48">
        <v>0.18</v>
      </c>
      <c r="E48" s="512">
        <f t="shared" si="0"/>
        <v>0</v>
      </c>
      <c r="F48" s="512">
        <v>1</v>
      </c>
    </row>
    <row r="49" spans="2:7" x14ac:dyDescent="0.35">
      <c r="B49" t="s">
        <v>2548</v>
      </c>
      <c r="C49" t="str">
        <f>IF(COUNTIF('LCOH Runs - Bloomberg'!H:H,'H2 Data'!B49)&gt;0,"Yes","No")</f>
        <v>No</v>
      </c>
      <c r="D49">
        <v>0.16</v>
      </c>
      <c r="E49" s="512">
        <f t="shared" si="0"/>
        <v>0</v>
      </c>
      <c r="F49" s="512"/>
    </row>
    <row r="50" spans="2:7" x14ac:dyDescent="0.35">
      <c r="B50" t="s">
        <v>2549</v>
      </c>
      <c r="C50" t="str">
        <f>IF(COUNTIF('LCOH Runs - Bloomberg'!H:H,'H2 Data'!B50)&gt;0,"Yes","No")</f>
        <v>No</v>
      </c>
      <c r="D50">
        <v>0.14000000000000001</v>
      </c>
      <c r="E50" s="512">
        <f t="shared" si="0"/>
        <v>0</v>
      </c>
      <c r="F50" s="512">
        <v>1</v>
      </c>
    </row>
    <row r="51" spans="2:7" x14ac:dyDescent="0.35">
      <c r="B51" t="s">
        <v>2550</v>
      </c>
      <c r="C51" t="str">
        <f>IF(COUNTIF('LCOH Runs - Bloomberg'!H:H,'H2 Data'!B51)&gt;0,"Yes","No")</f>
        <v>No</v>
      </c>
      <c r="D51">
        <v>0.13</v>
      </c>
      <c r="E51" s="512">
        <f t="shared" si="0"/>
        <v>0</v>
      </c>
      <c r="F51" s="512">
        <v>1</v>
      </c>
    </row>
    <row r="52" spans="2:7" x14ac:dyDescent="0.35">
      <c r="B52" t="s">
        <v>2551</v>
      </c>
      <c r="C52" t="str">
        <f>IF(COUNTIF('LCOH Runs - Bloomberg'!H:H,'H2 Data'!B52)&gt;0,"Yes","No")</f>
        <v>No</v>
      </c>
      <c r="D52">
        <v>0.12</v>
      </c>
      <c r="E52" s="512">
        <f t="shared" si="0"/>
        <v>0</v>
      </c>
      <c r="F52" s="512">
        <v>1</v>
      </c>
    </row>
    <row r="53" spans="2:7" x14ac:dyDescent="0.35">
      <c r="B53" t="s">
        <v>2552</v>
      </c>
      <c r="C53" t="str">
        <f>IF(COUNTIF('LCOH Runs - Bloomberg'!H:H,'H2 Data'!B53)&gt;0,"Yes","No")</f>
        <v>No</v>
      </c>
      <c r="D53">
        <v>0.12</v>
      </c>
      <c r="E53" s="512">
        <f t="shared" si="0"/>
        <v>0</v>
      </c>
      <c r="F53" s="512">
        <v>1</v>
      </c>
    </row>
    <row r="54" spans="2:7" x14ac:dyDescent="0.35">
      <c r="B54" t="s">
        <v>2553</v>
      </c>
      <c r="C54" t="str">
        <f>IF(COUNTIF('LCOH Runs - Bloomberg'!H:H,'H2 Data'!B54)&gt;0,"Yes","No")</f>
        <v>No</v>
      </c>
      <c r="D54">
        <v>0.11</v>
      </c>
      <c r="E54" s="512">
        <f t="shared" si="0"/>
        <v>0</v>
      </c>
      <c r="F54" s="512">
        <v>1</v>
      </c>
    </row>
    <row r="55" spans="2:7" x14ac:dyDescent="0.35">
      <c r="B55" t="s">
        <v>2554</v>
      </c>
      <c r="C55" t="str">
        <f>IF(COUNTIF('LCOH Runs - Bloomberg'!H:H,'H2 Data'!B55)&gt;0,"Yes","No")</f>
        <v>No</v>
      </c>
      <c r="D55">
        <v>0.11</v>
      </c>
      <c r="E55" s="512">
        <f t="shared" si="0"/>
        <v>0</v>
      </c>
      <c r="F55" s="512">
        <v>1</v>
      </c>
    </row>
    <row r="56" spans="2:7" x14ac:dyDescent="0.35">
      <c r="B56" t="s">
        <v>2555</v>
      </c>
      <c r="C56" t="str">
        <f>IF(COUNTIF('LCOH Runs - Bloomberg'!H:H,'H2 Data'!B56)&gt;0,"Yes","No")</f>
        <v>No</v>
      </c>
      <c r="D56">
        <v>0.1</v>
      </c>
      <c r="E56" s="512">
        <f t="shared" si="0"/>
        <v>0</v>
      </c>
      <c r="F56" s="512">
        <v>1</v>
      </c>
    </row>
    <row r="57" spans="2:7" x14ac:dyDescent="0.35">
      <c r="B57" t="s">
        <v>2556</v>
      </c>
      <c r="C57" t="str">
        <f>IF(COUNTIF('LCOH Runs - Bloomberg'!H:H,'H2 Data'!B57)&gt;0,"Yes","No")</f>
        <v>No</v>
      </c>
      <c r="D57">
        <v>0.06</v>
      </c>
      <c r="E57" s="512">
        <f t="shared" si="0"/>
        <v>0</v>
      </c>
      <c r="F57" s="512">
        <v>1</v>
      </c>
    </row>
    <row r="58" spans="2:7" x14ac:dyDescent="0.35">
      <c r="B58" t="s">
        <v>1713</v>
      </c>
      <c r="C58" t="str">
        <f>IF(COUNTIF('LCOH Runs - Bloomberg'!H:H,'H2 Data'!B58)&gt;0,"Yes","No")</f>
        <v>Yes</v>
      </c>
      <c r="D58">
        <v>0.02</v>
      </c>
      <c r="E58" s="512">
        <f t="shared" si="0"/>
        <v>1</v>
      </c>
      <c r="F58" s="512">
        <v>1</v>
      </c>
    </row>
    <row r="59" spans="2:7" x14ac:dyDescent="0.35">
      <c r="B59" t="s">
        <v>2557</v>
      </c>
      <c r="C59" t="str">
        <f>IF(COUNTIF('LCOH Runs - Bloomberg'!H:H,'H2 Data'!B59)&gt;0,"Yes","No")</f>
        <v>No</v>
      </c>
      <c r="D59">
        <v>0.02</v>
      </c>
      <c r="E59" s="512">
        <f t="shared" si="0"/>
        <v>0</v>
      </c>
      <c r="F59" s="512"/>
    </row>
    <row r="60" spans="2:7" x14ac:dyDescent="0.35">
      <c r="B60" t="s">
        <v>2558</v>
      </c>
      <c r="C60" t="str">
        <f>IF(COUNTIF('LCOH Runs - Bloomberg'!H:H,'H2 Data'!B60)&gt;0,"Yes","No")</f>
        <v>No</v>
      </c>
      <c r="D60">
        <v>0.01</v>
      </c>
      <c r="E60" s="512">
        <f t="shared" si="0"/>
        <v>0</v>
      </c>
      <c r="F60" s="512">
        <v>1</v>
      </c>
    </row>
    <row r="61" spans="2:7" x14ac:dyDescent="0.35">
      <c r="B61" t="s">
        <v>2559</v>
      </c>
      <c r="C61" t="str">
        <f>IF(COUNTIF('LCOH Runs - Bloomberg'!H:H,'H2 Data'!B61)&gt;0,"Yes","No")</f>
        <v>No</v>
      </c>
      <c r="D61">
        <v>0</v>
      </c>
      <c r="E61" s="512">
        <f t="shared" si="0"/>
        <v>0</v>
      </c>
      <c r="F61" s="512">
        <v>1</v>
      </c>
    </row>
    <row r="62" spans="2:7" x14ac:dyDescent="0.35">
      <c r="B62" t="s">
        <v>2560</v>
      </c>
      <c r="C62" t="str">
        <f>IF(COUNTIF('LCOH Runs - Bloomberg'!H:H,'H2 Data'!B62)&gt;0,"Yes","No")</f>
        <v>No</v>
      </c>
      <c r="D62">
        <v>0</v>
      </c>
      <c r="E62" s="512">
        <f t="shared" si="0"/>
        <v>0</v>
      </c>
      <c r="F62" s="512"/>
    </row>
    <row r="63" spans="2:7" x14ac:dyDescent="0.35">
      <c r="B63" t="s">
        <v>2561</v>
      </c>
      <c r="C63" t="str">
        <f>IF(COUNTIF('LCOH Runs - Bloomberg'!H:H,'H2 Data'!B63)&gt;0,"Yes","No")</f>
        <v>No</v>
      </c>
      <c r="D63">
        <v>0</v>
      </c>
      <c r="E63" s="512">
        <f t="shared" si="0"/>
        <v>0</v>
      </c>
      <c r="F63" s="512">
        <v>1</v>
      </c>
    </row>
    <row r="64" spans="2:7" x14ac:dyDescent="0.35">
      <c r="D64">
        <f>SUMIFS(D37:D63,C37:C63,"Yes")</f>
        <v>5.7</v>
      </c>
      <c r="F64" s="512">
        <f>SUMIFS(D37:D63,F37:F63,1)</f>
        <v>7.4799999999999995</v>
      </c>
      <c r="G64" s="513">
        <f>D64/F64</f>
        <v>0.76203208556149737</v>
      </c>
    </row>
  </sheetData>
  <conditionalFormatting sqref="A2:DB2 A1:C1 F1:DB1">
    <cfRule type="expression" dxfId="7" priority="4">
      <formula>LEFT($C1,5)="SPARE"</formula>
    </cfRule>
  </conditionalFormatting>
  <conditionalFormatting sqref="A2:DB2">
    <cfRule type="expression" dxfId="6" priority="3">
      <formula>$DD2=1</formula>
    </cfRule>
  </conditionalFormatting>
  <conditionalFormatting sqref="DD2:DE2">
    <cfRule type="expression" dxfId="5" priority="1" stopIfTrue="1">
      <formula>INDIRECT("RC",0)</formula>
    </cfRule>
    <cfRule type="expression" dxfId="4" priority="2" stopIfTrue="1">
      <formula>NOT(INDIRECT("RC",0))</formula>
    </cfRule>
  </conditionalFormatting>
  <dataValidations count="4">
    <dataValidation allowBlank="1" showErrorMessage="1" sqref="C1:C2" xr:uid="{804F6BD0-9D5D-40D9-BB7E-719303F05E90}"/>
    <dataValidation allowBlank="1" showInputMessage="1" showErrorMessage="1" promptTitle="Active on Dashboard" prompt="The active commodities specified on the dashboard." sqref="DD1" xr:uid="{FDA7457F-8EDD-4A40-A6A0-009264FE5643}"/>
    <dataValidation allowBlank="1" showInputMessage="1" showErrorMessage="1" promptTitle="Dynamic Lists" prompt="Available on dashboard and portfolio commodity dropdown menus." sqref="DE1" xr:uid="{1577193A-E0D5-401B-BCB8-058F22E4195D}"/>
    <dataValidation allowBlank="1" showInputMessage="1" showErrorMessage="1" promptTitle="FX Index" prompt="To avoid having to repeat the same look-up for each column, we use this column to look-up once per row, reducing calculation time." sqref="DK1" xr:uid="{1D017530-55BA-447B-90AB-60B11CC438D7}"/>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5079A-9457-46E8-8802-851728D6A0EA}">
  <dimension ref="B2:AG74"/>
  <sheetViews>
    <sheetView tabSelected="1" topLeftCell="A49" zoomScaleNormal="100" workbookViewId="0">
      <selection activeCell="AA50" sqref="A46:AA50"/>
    </sheetView>
  </sheetViews>
  <sheetFormatPr defaultRowHeight="14.5" x14ac:dyDescent="0.35"/>
  <cols>
    <col min="2" max="2" width="21.453125" bestFit="1" customWidth="1"/>
    <col min="3" max="3" width="11.81640625" bestFit="1" customWidth="1"/>
    <col min="4" max="8" width="12" bestFit="1" customWidth="1"/>
  </cols>
  <sheetData>
    <row r="2" spans="2:29" s="516" customFormat="1" x14ac:dyDescent="0.35"/>
    <row r="3" spans="2:29" x14ac:dyDescent="0.35">
      <c r="B3" t="s">
        <v>2562</v>
      </c>
      <c r="D3">
        <f>'H2 Data'!H8</f>
        <v>1</v>
      </c>
      <c r="E3">
        <f>'H2 Data'!I8</f>
        <v>1</v>
      </c>
      <c r="F3">
        <f>'H2 Data'!J8</f>
        <v>1</v>
      </c>
      <c r="G3">
        <f>'H2 Data'!K8</f>
        <v>0.99</v>
      </c>
      <c r="H3">
        <f>'H2 Data'!L8</f>
        <v>0.99</v>
      </c>
      <c r="I3">
        <f>'H2 Data'!M8</f>
        <v>0.99</v>
      </c>
      <c r="J3">
        <f>'H2 Data'!N8</f>
        <v>0.98</v>
      </c>
      <c r="K3">
        <f>'H2 Data'!O8</f>
        <v>0.97</v>
      </c>
      <c r="L3">
        <f>'H2 Data'!P8</f>
        <v>0.96</v>
      </c>
      <c r="M3">
        <f>'H2 Data'!Q8</f>
        <v>0.95</v>
      </c>
      <c r="N3">
        <f>'H2 Data'!R8</f>
        <v>0.94</v>
      </c>
      <c r="O3">
        <f>'H2 Data'!S8</f>
        <v>0.94</v>
      </c>
      <c r="P3">
        <f>'H2 Data'!T8</f>
        <v>0.93</v>
      </c>
      <c r="Q3">
        <f>'H2 Data'!U8</f>
        <v>0.92</v>
      </c>
      <c r="R3">
        <f>'H2 Data'!V8</f>
        <v>0.91</v>
      </c>
      <c r="S3">
        <f>'H2 Data'!W8</f>
        <v>0.9</v>
      </c>
      <c r="T3">
        <f>'H2 Data'!X8</f>
        <v>0.89</v>
      </c>
      <c r="U3">
        <f>'H2 Data'!Y8</f>
        <v>0.88</v>
      </c>
      <c r="V3">
        <f>'H2 Data'!Z8</f>
        <v>0.86</v>
      </c>
      <c r="W3">
        <f>'H2 Data'!AA8</f>
        <v>0.85</v>
      </c>
      <c r="X3">
        <f>'H2 Data'!AB8</f>
        <v>0.84</v>
      </c>
      <c r="Y3">
        <f>'H2 Data'!AC8</f>
        <v>0.83</v>
      </c>
      <c r="Z3">
        <f>'H2 Data'!AD8</f>
        <v>0.82</v>
      </c>
      <c r="AA3">
        <f>'H2 Data'!AE8</f>
        <v>0.81</v>
      </c>
      <c r="AB3">
        <f>'H2 Data'!AF8</f>
        <v>0.8</v>
      </c>
      <c r="AC3">
        <f>'H2 Data'!AG8</f>
        <v>0.79</v>
      </c>
    </row>
    <row r="5" spans="2:29" x14ac:dyDescent="0.35">
      <c r="D5">
        <v>2025</v>
      </c>
      <c r="E5">
        <v>2026</v>
      </c>
      <c r="F5">
        <v>2027</v>
      </c>
      <c r="G5">
        <v>2028</v>
      </c>
      <c r="H5">
        <v>2029</v>
      </c>
      <c r="I5">
        <v>2030</v>
      </c>
      <c r="J5">
        <v>2031</v>
      </c>
      <c r="K5">
        <v>2032</v>
      </c>
      <c r="L5">
        <v>2033</v>
      </c>
      <c r="M5">
        <v>2034</v>
      </c>
      <c r="N5">
        <v>2035</v>
      </c>
      <c r="O5">
        <v>2036</v>
      </c>
      <c r="P5">
        <v>2037</v>
      </c>
      <c r="Q5">
        <v>2038</v>
      </c>
      <c r="R5">
        <v>2039</v>
      </c>
      <c r="S5">
        <v>2040</v>
      </c>
      <c r="T5">
        <v>2041</v>
      </c>
      <c r="U5">
        <v>2042</v>
      </c>
      <c r="V5">
        <v>2043</v>
      </c>
      <c r="W5">
        <v>2044</v>
      </c>
      <c r="X5">
        <v>2045</v>
      </c>
      <c r="Y5">
        <v>2046</v>
      </c>
      <c r="Z5">
        <v>2047</v>
      </c>
      <c r="AA5">
        <v>2048</v>
      </c>
      <c r="AB5">
        <v>2049</v>
      </c>
      <c r="AC5">
        <v>2050</v>
      </c>
    </row>
    <row r="6" spans="2:29" x14ac:dyDescent="0.35">
      <c r="B6" s="512" t="s">
        <v>1593</v>
      </c>
      <c r="C6" t="s">
        <v>1393</v>
      </c>
      <c r="D6">
        <f>SUMIFS('LCOH Runs - Bloomberg'!$C:$C,'LCOH Runs - Bloomberg'!$H:$H,$C6,'LCOH Runs - Bloomberg'!$J:$J,'H2 Aggregation'!D$5,'LCOH Runs - Bloomberg'!$G:$G,'H2 Aggregation'!$B6)</f>
        <v>3.6459568122673214</v>
      </c>
      <c r="E6">
        <f>SUMIFS('LCOH Runs - Bloomberg'!$C:$C,'LCOH Runs - Bloomberg'!$H:$H,$C6,'LCOH Runs - Bloomberg'!$J:$J,'H2 Aggregation'!E$5,'LCOH Runs - Bloomberg'!$G:$G,'H2 Aggregation'!$B6)</f>
        <v>3.6167874086215925</v>
      </c>
      <c r="F6">
        <f>SUMIFS('LCOH Runs - Bloomberg'!$C:$C,'LCOH Runs - Bloomberg'!$H:$H,$C6,'LCOH Runs - Bloomberg'!$J:$J,'H2 Aggregation'!F$5,'LCOH Runs - Bloomberg'!$G:$G,'H2 Aggregation'!$B6)</f>
        <v>3.638730822408172</v>
      </c>
      <c r="G6">
        <f>SUMIFS('LCOH Runs - Bloomberg'!$C:$C,'LCOH Runs - Bloomberg'!$H:$H,$C6,'LCOH Runs - Bloomberg'!$J:$J,'H2 Aggregation'!G$5,'LCOH Runs - Bloomberg'!$G:$G,'H2 Aggregation'!$B6)</f>
        <v>3.6797940032849521</v>
      </c>
      <c r="H6">
        <f>SUMIFS('LCOH Runs - Bloomberg'!$C:$C,'LCOH Runs - Bloomberg'!$H:$H,$C6,'LCOH Runs - Bloomberg'!$J:$J,'H2 Aggregation'!H$5,'LCOH Runs - Bloomberg'!$G:$G,'H2 Aggregation'!$B6)</f>
        <v>3.7230323319163792</v>
      </c>
      <c r="I6">
        <f>SUMIFS('LCOH Runs - Bloomberg'!$C:$C,'LCOH Runs - Bloomberg'!$H:$H,$C6,'LCOH Runs - Bloomberg'!$J:$J,'H2 Aggregation'!I$5,'LCOH Runs - Bloomberg'!$G:$G,'H2 Aggregation'!$B6)</f>
        <v>3.7472704939997787</v>
      </c>
      <c r="J6">
        <f>SUMIFS('LCOH Runs - Bloomberg'!$C:$C,'LCOH Runs - Bloomberg'!$H:$H,$C6,'LCOH Runs - Bloomberg'!$J:$J,'H2 Aggregation'!J$5,'LCOH Runs - Bloomberg'!$G:$G,'H2 Aggregation'!$B6)</f>
        <v>3.7529472555375474</v>
      </c>
      <c r="K6">
        <f>SUMIFS('LCOH Runs - Bloomberg'!$C:$C,'LCOH Runs - Bloomberg'!$H:$H,$C6,'LCOH Runs - Bloomberg'!$J:$J,'H2 Aggregation'!K$5,'LCOH Runs - Bloomberg'!$G:$G,'H2 Aggregation'!$B6)</f>
        <v>3.7264308568860094</v>
      </c>
      <c r="L6">
        <f>SUMIFS('LCOH Runs - Bloomberg'!$C:$C,'LCOH Runs - Bloomberg'!$H:$H,$C6,'LCOH Runs - Bloomberg'!$J:$J,'H2 Aggregation'!L$5,'LCOH Runs - Bloomberg'!$G:$G,'H2 Aggregation'!$B6)</f>
        <v>3.7126093235554585</v>
      </c>
      <c r="M6">
        <f>SUMIFS('LCOH Runs - Bloomberg'!$C:$C,'LCOH Runs - Bloomberg'!$H:$H,$C6,'LCOH Runs - Bloomberg'!$J:$J,'H2 Aggregation'!M$5,'LCOH Runs - Bloomberg'!$G:$G,'H2 Aggregation'!$B6)</f>
        <v>3.7265387891892483</v>
      </c>
      <c r="N6">
        <f>SUMIFS('LCOH Runs - Bloomberg'!$C:$C,'LCOH Runs - Bloomberg'!$H:$H,$C6,'LCOH Runs - Bloomberg'!$J:$J,'H2 Aggregation'!N$5,'LCOH Runs - Bloomberg'!$G:$G,'H2 Aggregation'!$B6)</f>
        <v>3.7382665306888314</v>
      </c>
      <c r="O6">
        <f>SUMIFS('LCOH Runs - Bloomberg'!$C:$C,'LCOH Runs - Bloomberg'!$H:$H,$C6,'LCOH Runs - Bloomberg'!$J:$J,'H2 Aggregation'!O$5,'LCOH Runs - Bloomberg'!$G:$G,'H2 Aggregation'!$B6)</f>
        <v>3.7565401282792577</v>
      </c>
      <c r="P6">
        <f>SUMIFS('LCOH Runs - Bloomberg'!$C:$C,'LCOH Runs - Bloomberg'!$H:$H,$C6,'LCOH Runs - Bloomberg'!$J:$J,'H2 Aggregation'!P$5,'LCOH Runs - Bloomberg'!$G:$G,'H2 Aggregation'!$B6)</f>
        <v>3.8162337449956056</v>
      </c>
      <c r="Q6">
        <f>SUMIFS('LCOH Runs - Bloomberg'!$C:$C,'LCOH Runs - Bloomberg'!$H:$H,$C6,'LCOH Runs - Bloomberg'!$J:$J,'H2 Aggregation'!Q$5,'LCOH Runs - Bloomberg'!$G:$G,'H2 Aggregation'!$B6)</f>
        <v>3.8770434472457862</v>
      </c>
      <c r="R6">
        <f>SUMIFS('LCOH Runs - Bloomberg'!$C:$C,'LCOH Runs - Bloomberg'!$H:$H,$C6,'LCOH Runs - Bloomberg'!$J:$J,'H2 Aggregation'!R$5,'LCOH Runs - Bloomberg'!$G:$G,'H2 Aggregation'!$B6)</f>
        <v>3.9386691299903362</v>
      </c>
      <c r="S6">
        <f>SUMIFS('LCOH Runs - Bloomberg'!$C:$C,'LCOH Runs - Bloomberg'!$H:$H,$C6,'LCOH Runs - Bloomberg'!$J:$J,'H2 Aggregation'!S$5,'LCOH Runs - Bloomberg'!$G:$G,'H2 Aggregation'!$B6)</f>
        <v>4.0012854943109462</v>
      </c>
      <c r="T6">
        <f>SUMIFS('LCOH Runs - Bloomberg'!$C:$C,'LCOH Runs - Bloomberg'!$H:$H,$C6,'LCOH Runs - Bloomberg'!$J:$J,'H2 Aggregation'!T$5,'LCOH Runs - Bloomberg'!$G:$G,'H2 Aggregation'!$B6)</f>
        <v>4.0652270707949283</v>
      </c>
      <c r="U6">
        <f>SUMIFS('LCOH Runs - Bloomberg'!$C:$C,'LCOH Runs - Bloomberg'!$H:$H,$C6,'LCOH Runs - Bloomberg'!$J:$J,'H2 Aggregation'!U$5,'LCOH Runs - Bloomberg'!$G:$G,'H2 Aggregation'!$B6)</f>
        <v>4.1296249569826244</v>
      </c>
      <c r="V6">
        <f>SUMIFS('LCOH Runs - Bloomberg'!$C:$C,'LCOH Runs - Bloomberg'!$H:$H,$C6,'LCOH Runs - Bloomberg'!$J:$J,'H2 Aggregation'!V$5,'LCOH Runs - Bloomberg'!$G:$G,'H2 Aggregation'!$B6)</f>
        <v>4.1950956128581254</v>
      </c>
      <c r="W6">
        <f>SUMIFS('LCOH Runs - Bloomberg'!$C:$C,'LCOH Runs - Bloomberg'!$H:$H,$C6,'LCOH Runs - Bloomberg'!$J:$J,'H2 Aggregation'!W$5,'LCOH Runs - Bloomberg'!$G:$G,'H2 Aggregation'!$B6)</f>
        <v>4.2613231811123917</v>
      </c>
      <c r="X6">
        <f>SUMIFS('LCOH Runs - Bloomberg'!$C:$C,'LCOH Runs - Bloomberg'!$H:$H,$C6,'LCOH Runs - Bloomberg'!$J:$J,'H2 Aggregation'!X$5,'LCOH Runs - Bloomberg'!$G:$G,'H2 Aggregation'!$B6)</f>
        <v>4.3283547407414762</v>
      </c>
      <c r="Y6">
        <f>SUMIFS('LCOH Runs - Bloomberg'!$C:$C,'LCOH Runs - Bloomberg'!$H:$H,$C6,'LCOH Runs - Bloomberg'!$J:$J,'H2 Aggregation'!Y$5,'LCOH Runs - Bloomberg'!$G:$G,'H2 Aggregation'!$B6)</f>
        <v>4.3957429712846086</v>
      </c>
      <c r="Z6">
        <f>SUMIFS('LCOH Runs - Bloomberg'!$C:$C,'LCOH Runs - Bloomberg'!$H:$H,$C6,'LCOH Runs - Bloomberg'!$J:$J,'H2 Aggregation'!Z$5,'LCOH Runs - Bloomberg'!$G:$G,'H2 Aggregation'!$B6)</f>
        <v>4.463579142938384</v>
      </c>
      <c r="AA6">
        <f>SUMIFS('LCOH Runs - Bloomberg'!$C:$C,'LCOH Runs - Bloomberg'!$H:$H,$C6,'LCOH Runs - Bloomberg'!$J:$J,'H2 Aggregation'!AA$5,'LCOH Runs - Bloomberg'!$G:$G,'H2 Aggregation'!$B6)</f>
        <v>4.5317277146876123</v>
      </c>
      <c r="AB6">
        <f>SUMIFS('LCOH Runs - Bloomberg'!$C:$C,'LCOH Runs - Bloomberg'!$H:$H,$C6,'LCOH Runs - Bloomberg'!$J:$J,'H2 Aggregation'!AB$5,'LCOH Runs - Bloomberg'!$G:$G,'H2 Aggregation'!$B6)</f>
        <v>4.6001802558796516</v>
      </c>
      <c r="AC6">
        <f>SUMIFS('LCOH Runs - Bloomberg'!$C:$C,'LCOH Runs - Bloomberg'!$H:$H,$C6,'LCOH Runs - Bloomberg'!$J:$J,'H2 Aggregation'!AC$5,'LCOH Runs - Bloomberg'!$G:$G,'H2 Aggregation'!$B6)</f>
        <v>4.6684093880161139</v>
      </c>
    </row>
    <row r="7" spans="2:29" x14ac:dyDescent="0.35">
      <c r="B7" s="512" t="s">
        <v>1593</v>
      </c>
      <c r="C7" t="s">
        <v>2173</v>
      </c>
      <c r="D7">
        <f>SUMIFS('LCOH Runs - Bloomberg'!$C:$C,'LCOH Runs - Bloomberg'!$H:$H,$C7,'LCOH Runs - Bloomberg'!$J:$J,'H2 Aggregation'!D$5,'LCOH Runs - Bloomberg'!$G:$G,'H2 Aggregation'!$B7)</f>
        <v>3.7084456292648129</v>
      </c>
      <c r="E7">
        <f>SUMIFS('LCOH Runs - Bloomberg'!$C:$C,'LCOH Runs - Bloomberg'!$H:$H,$C7,'LCOH Runs - Bloomberg'!$J:$J,'H2 Aggregation'!E$5,'LCOH Runs - Bloomberg'!$G:$G,'H2 Aggregation'!$B7)</f>
        <v>3.6746625235722994</v>
      </c>
      <c r="F7">
        <f>SUMIFS('LCOH Runs - Bloomberg'!$C:$C,'LCOH Runs - Bloomberg'!$H:$H,$C7,'LCOH Runs - Bloomberg'!$J:$J,'H2 Aggregation'!F$5,'LCOH Runs - Bloomberg'!$G:$G,'H2 Aggregation'!$B7)</f>
        <v>3.6950658354090189</v>
      </c>
      <c r="G7">
        <f>SUMIFS('LCOH Runs - Bloomberg'!$C:$C,'LCOH Runs - Bloomberg'!$H:$H,$C7,'LCOH Runs - Bloomberg'!$J:$J,'H2 Aggregation'!G$5,'LCOH Runs - Bloomberg'!$G:$G,'H2 Aggregation'!$B7)</f>
        <v>3.7384750897599153</v>
      </c>
      <c r="H7">
        <f>SUMIFS('LCOH Runs - Bloomberg'!$C:$C,'LCOH Runs - Bloomberg'!$H:$H,$C7,'LCOH Runs - Bloomberg'!$J:$J,'H2 Aggregation'!H$5,'LCOH Runs - Bloomberg'!$G:$G,'H2 Aggregation'!$B7)</f>
        <v>3.7847273325529365</v>
      </c>
      <c r="I7">
        <f>SUMIFS('LCOH Runs - Bloomberg'!$C:$C,'LCOH Runs - Bloomberg'!$H:$H,$C7,'LCOH Runs - Bloomberg'!$J:$J,'H2 Aggregation'!I$5,'LCOH Runs - Bloomberg'!$G:$G,'H2 Aggregation'!$B7)</f>
        <v>3.8099107717823006</v>
      </c>
      <c r="J7">
        <f>SUMIFS('LCOH Runs - Bloomberg'!$C:$C,'LCOH Runs - Bloomberg'!$H:$H,$C7,'LCOH Runs - Bloomberg'!$J:$J,'H2 Aggregation'!J$5,'LCOH Runs - Bloomberg'!$G:$G,'H2 Aggregation'!$B7)</f>
        <v>3.8129560395827871</v>
      </c>
      <c r="K7">
        <f>SUMIFS('LCOH Runs - Bloomberg'!$C:$C,'LCOH Runs - Bloomberg'!$H:$H,$C7,'LCOH Runs - Bloomberg'!$J:$J,'H2 Aggregation'!K$5,'LCOH Runs - Bloomberg'!$G:$G,'H2 Aggregation'!$B7)</f>
        <v>3.777556351368907</v>
      </c>
      <c r="L7">
        <f>SUMIFS('LCOH Runs - Bloomberg'!$C:$C,'LCOH Runs - Bloomberg'!$H:$H,$C7,'LCOH Runs - Bloomberg'!$J:$J,'H2 Aggregation'!L$5,'LCOH Runs - Bloomberg'!$G:$G,'H2 Aggregation'!$B7)</f>
        <v>3.7556236505729932</v>
      </c>
      <c r="M7">
        <f>SUMIFS('LCOH Runs - Bloomberg'!$C:$C,'LCOH Runs - Bloomberg'!$H:$H,$C7,'LCOH Runs - Bloomberg'!$J:$J,'H2 Aggregation'!M$5,'LCOH Runs - Bloomberg'!$G:$G,'H2 Aggregation'!$B7)</f>
        <v>3.7650881345056031</v>
      </c>
      <c r="N7">
        <f>SUMIFS('LCOH Runs - Bloomberg'!$C:$C,'LCOH Runs - Bloomberg'!$H:$H,$C7,'LCOH Runs - Bloomberg'!$J:$J,'H2 Aggregation'!N$5,'LCOH Runs - Bloomberg'!$G:$G,'H2 Aggregation'!$B7)</f>
        <v>3.7696259655493596</v>
      </c>
      <c r="O7">
        <f>SUMIFS('LCOH Runs - Bloomberg'!$C:$C,'LCOH Runs - Bloomberg'!$H:$H,$C7,'LCOH Runs - Bloomberg'!$J:$J,'H2 Aggregation'!O$5,'LCOH Runs - Bloomberg'!$G:$G,'H2 Aggregation'!$B7)</f>
        <v>3.7836654929349698</v>
      </c>
      <c r="P7">
        <f>SUMIFS('LCOH Runs - Bloomberg'!$C:$C,'LCOH Runs - Bloomberg'!$H:$H,$C7,'LCOH Runs - Bloomberg'!$J:$J,'H2 Aggregation'!P$5,'LCOH Runs - Bloomberg'!$G:$G,'H2 Aggregation'!$B7)</f>
        <v>3.8444137990568752</v>
      </c>
      <c r="Q7">
        <f>SUMIFS('LCOH Runs - Bloomberg'!$C:$C,'LCOH Runs - Bloomberg'!$H:$H,$C7,'LCOH Runs - Bloomberg'!$J:$J,'H2 Aggregation'!Q$5,'LCOH Runs - Bloomberg'!$G:$G,'H2 Aggregation'!$B7)</f>
        <v>3.9063236762856834</v>
      </c>
      <c r="R7">
        <f>SUMIFS('LCOH Runs - Bloomberg'!$C:$C,'LCOH Runs - Bloomberg'!$H:$H,$C7,'LCOH Runs - Bloomberg'!$J:$J,'H2 Aggregation'!R$5,'LCOH Runs - Bloomberg'!$G:$G,'H2 Aggregation'!$B7)</f>
        <v>3.9693697455367078</v>
      </c>
      <c r="S7">
        <f>SUMIFS('LCOH Runs - Bloomberg'!$C:$C,'LCOH Runs - Bloomberg'!$H:$H,$C7,'LCOH Runs - Bloomberg'!$J:$J,'H2 Aggregation'!S$5,'LCOH Runs - Bloomberg'!$G:$G,'H2 Aggregation'!$B7)</f>
        <v>4.0334815946045595</v>
      </c>
      <c r="T7">
        <f>SUMIFS('LCOH Runs - Bloomberg'!$C:$C,'LCOH Runs - Bloomberg'!$H:$H,$C7,'LCOH Runs - Bloomberg'!$J:$J,'H2 Aggregation'!T$5,'LCOH Runs - Bloomberg'!$G:$G,'H2 Aggregation'!$B7)</f>
        <v>4.0987934726002244</v>
      </c>
      <c r="U7">
        <f>SUMIFS('LCOH Runs - Bloomberg'!$C:$C,'LCOH Runs - Bloomberg'!$H:$H,$C7,'LCOH Runs - Bloomberg'!$J:$J,'H2 Aggregation'!U$5,'LCOH Runs - Bloomberg'!$G:$G,'H2 Aggregation'!$B7)</f>
        <v>4.1648065878752449</v>
      </c>
      <c r="V7">
        <f>SUMIFS('LCOH Runs - Bloomberg'!$C:$C,'LCOH Runs - Bloomberg'!$H:$H,$C7,'LCOH Runs - Bloomberg'!$J:$J,'H2 Aggregation'!V$5,'LCOH Runs - Bloomberg'!$G:$G,'H2 Aggregation'!$B7)</f>
        <v>4.2319742747013454</v>
      </c>
      <c r="W7">
        <f>SUMIFS('LCOH Runs - Bloomberg'!$C:$C,'LCOH Runs - Bloomberg'!$H:$H,$C7,'LCOH Runs - Bloomberg'!$J:$J,'H2 Aggregation'!W$5,'LCOH Runs - Bloomberg'!$G:$G,'H2 Aggregation'!$B7)</f>
        <v>4.2999259730574355</v>
      </c>
      <c r="X7">
        <f>SUMIFS('LCOH Runs - Bloomberg'!$C:$C,'LCOH Runs - Bloomberg'!$H:$H,$C7,'LCOH Runs - Bloomberg'!$J:$J,'H2 Aggregation'!X$5,'LCOH Runs - Bloomberg'!$G:$G,'H2 Aggregation'!$B7)</f>
        <v>4.3687338798080511</v>
      </c>
      <c r="Y7">
        <f>SUMIFS('LCOH Runs - Bloomberg'!$C:$C,'LCOH Runs - Bloomberg'!$H:$H,$C7,'LCOH Runs - Bloomberg'!$J:$J,'H2 Aggregation'!Y$5,'LCOH Runs - Bloomberg'!$G:$G,'H2 Aggregation'!$B7)</f>
        <v>4.4378280816276732</v>
      </c>
      <c r="Z7">
        <f>SUMIFS('LCOH Runs - Bloomberg'!$C:$C,'LCOH Runs - Bloomberg'!$H:$H,$C7,'LCOH Runs - Bloomberg'!$J:$J,'H2 Aggregation'!Z$5,'LCOH Runs - Bloomberg'!$G:$G,'H2 Aggregation'!$B7)</f>
        <v>4.5073400013756952</v>
      </c>
      <c r="AA7">
        <f>SUMIFS('LCOH Runs - Bloomberg'!$C:$C,'LCOH Runs - Bloomberg'!$H:$H,$C7,'LCOH Runs - Bloomberg'!$J:$J,'H2 Aggregation'!AA$5,'LCOH Runs - Bloomberg'!$G:$G,'H2 Aggregation'!$B7)</f>
        <v>4.5770666347672151</v>
      </c>
      <c r="AB7">
        <f>SUMIFS('LCOH Runs - Bloomberg'!$C:$C,'LCOH Runs - Bloomberg'!$H:$H,$C7,'LCOH Runs - Bloomberg'!$J:$J,'H2 Aggregation'!AB$5,'LCOH Runs - Bloomberg'!$G:$G,'H2 Aggregation'!$B7)</f>
        <v>4.6469997419497844</v>
      </c>
      <c r="AC7">
        <f>SUMIFS('LCOH Runs - Bloomberg'!$C:$C,'LCOH Runs - Bloomberg'!$H:$H,$C7,'LCOH Runs - Bloomberg'!$J:$J,'H2 Aggregation'!AC$5,'LCOH Runs - Bloomberg'!$G:$G,'H2 Aggregation'!$B7)</f>
        <v>4.7164519035308174</v>
      </c>
    </row>
    <row r="8" spans="2:29" x14ac:dyDescent="0.35">
      <c r="B8" s="512" t="s">
        <v>1593</v>
      </c>
      <c r="C8" t="s">
        <v>2290</v>
      </c>
      <c r="D8">
        <f>SUMIFS('LCOH Runs - Bloomberg'!$C:$C,'LCOH Runs - Bloomberg'!$H:$H,$C8,'LCOH Runs - Bloomberg'!$J:$J,'H2 Aggregation'!D$5,'LCOH Runs - Bloomberg'!$G:$G,'H2 Aggregation'!$B8)</f>
        <v>3.7460174941698683</v>
      </c>
      <c r="E8">
        <f>SUMIFS('LCOH Runs - Bloomberg'!$C:$C,'LCOH Runs - Bloomberg'!$H:$H,$C8,'LCOH Runs - Bloomberg'!$J:$J,'H2 Aggregation'!E$5,'LCOH Runs - Bloomberg'!$G:$G,'H2 Aggregation'!$B8)</f>
        <v>3.7091210126792848</v>
      </c>
      <c r="F8">
        <f>SUMIFS('LCOH Runs - Bloomberg'!$C:$C,'LCOH Runs - Bloomberg'!$H:$H,$C8,'LCOH Runs - Bloomberg'!$J:$J,'H2 Aggregation'!F$5,'LCOH Runs - Bloomberg'!$G:$G,'H2 Aggregation'!$B8)</f>
        <v>3.7287397099547879</v>
      </c>
      <c r="G8">
        <f>SUMIFS('LCOH Runs - Bloomberg'!$C:$C,'LCOH Runs - Bloomberg'!$H:$H,$C8,'LCOH Runs - Bloomberg'!$J:$J,'H2 Aggregation'!G$5,'LCOH Runs - Bloomberg'!$G:$G,'H2 Aggregation'!$B8)</f>
        <v>3.7731361538037418</v>
      </c>
      <c r="H8">
        <f>SUMIFS('LCOH Runs - Bloomberg'!$C:$C,'LCOH Runs - Bloomberg'!$H:$H,$C8,'LCOH Runs - Bloomberg'!$J:$J,'H2 Aggregation'!H$5,'LCOH Runs - Bloomberg'!$G:$G,'H2 Aggregation'!$B8)</f>
        <v>3.8202898079297847</v>
      </c>
      <c r="I8">
        <f>SUMIFS('LCOH Runs - Bloomberg'!$C:$C,'LCOH Runs - Bloomberg'!$H:$H,$C8,'LCOH Runs - Bloomberg'!$J:$J,'H2 Aggregation'!I$5,'LCOH Runs - Bloomberg'!$G:$G,'H2 Aggregation'!$B8)</f>
        <v>3.845557540736491</v>
      </c>
      <c r="J8">
        <f>SUMIFS('LCOH Runs - Bloomberg'!$C:$C,'LCOH Runs - Bloomberg'!$H:$H,$C8,'LCOH Runs - Bloomberg'!$J:$J,'H2 Aggregation'!J$5,'LCOH Runs - Bloomberg'!$G:$G,'H2 Aggregation'!$B8)</f>
        <v>3.8475313668609492</v>
      </c>
      <c r="K8">
        <f>SUMIFS('LCOH Runs - Bloomberg'!$C:$C,'LCOH Runs - Bloomberg'!$H:$H,$C8,'LCOH Runs - Bloomberg'!$J:$J,'H2 Aggregation'!K$5,'LCOH Runs - Bloomberg'!$G:$G,'H2 Aggregation'!$B8)</f>
        <v>3.8092012317785069</v>
      </c>
      <c r="L8">
        <f>SUMIFS('LCOH Runs - Bloomberg'!$C:$C,'LCOH Runs - Bloomberg'!$H:$H,$C8,'LCOH Runs - Bloomberg'!$J:$J,'H2 Aggregation'!L$5,'LCOH Runs - Bloomberg'!$G:$G,'H2 Aggregation'!$B8)</f>
        <v>3.7840087082883245</v>
      </c>
      <c r="M8">
        <f>SUMIFS('LCOH Runs - Bloomberg'!$C:$C,'LCOH Runs - Bloomberg'!$H:$H,$C8,'LCOH Runs - Bloomberg'!$J:$J,'H2 Aggregation'!M$5,'LCOH Runs - Bloomberg'!$G:$G,'H2 Aggregation'!$B8)</f>
        <v>3.7914542468929802</v>
      </c>
      <c r="N8">
        <f>SUMIFS('LCOH Runs - Bloomberg'!$C:$C,'LCOH Runs - Bloomberg'!$H:$H,$C8,'LCOH Runs - Bloomberg'!$J:$J,'H2 Aggregation'!N$5,'LCOH Runs - Bloomberg'!$G:$G,'H2 Aggregation'!$B8)</f>
        <v>3.7936213797399949</v>
      </c>
      <c r="O8">
        <f>SUMIFS('LCOH Runs - Bloomberg'!$C:$C,'LCOH Runs - Bloomberg'!$H:$H,$C8,'LCOH Runs - Bloomberg'!$J:$J,'H2 Aggregation'!O$5,'LCOH Runs - Bloomberg'!$G:$G,'H2 Aggregation'!$B8)</f>
        <v>3.8062378207135965</v>
      </c>
      <c r="P8">
        <f>SUMIFS('LCOH Runs - Bloomberg'!$C:$C,'LCOH Runs - Bloomberg'!$H:$H,$C8,'LCOH Runs - Bloomberg'!$J:$J,'H2 Aggregation'!P$5,'LCOH Runs - Bloomberg'!$G:$G,'H2 Aggregation'!$B8)</f>
        <v>3.8677486771060643</v>
      </c>
      <c r="Q8">
        <f>SUMIFS('LCOH Runs - Bloomberg'!$C:$C,'LCOH Runs - Bloomberg'!$H:$H,$C8,'LCOH Runs - Bloomberg'!$J:$J,'H2 Aggregation'!Q$5,'LCOH Runs - Bloomberg'!$G:$G,'H2 Aggregation'!$B8)</f>
        <v>3.9302068129294305</v>
      </c>
      <c r="R8">
        <f>SUMIFS('LCOH Runs - Bloomberg'!$C:$C,'LCOH Runs - Bloomberg'!$H:$H,$C8,'LCOH Runs - Bloomberg'!$J:$J,'H2 Aggregation'!R$5,'LCOH Runs - Bloomberg'!$G:$G,'H2 Aggregation'!$B8)</f>
        <v>3.9938437630381416</v>
      </c>
      <c r="S8">
        <f>SUMIFS('LCOH Runs - Bloomberg'!$C:$C,'LCOH Runs - Bloomberg'!$H:$H,$C8,'LCOH Runs - Bloomberg'!$J:$J,'H2 Aggregation'!S$5,'LCOH Runs - Bloomberg'!$G:$G,'H2 Aggregation'!$B8)</f>
        <v>4.0585781929323659</v>
      </c>
      <c r="T8">
        <f>SUMIFS('LCOH Runs - Bloomberg'!$C:$C,'LCOH Runs - Bloomberg'!$H:$H,$C8,'LCOH Runs - Bloomberg'!$J:$J,'H2 Aggregation'!T$5,'LCOH Runs - Bloomberg'!$G:$G,'H2 Aggregation'!$B8)</f>
        <v>4.1248345582831778</v>
      </c>
      <c r="U8">
        <f>SUMIFS('LCOH Runs - Bloomberg'!$C:$C,'LCOH Runs - Bloomberg'!$H:$H,$C8,'LCOH Runs - Bloomberg'!$J:$J,'H2 Aggregation'!U$5,'LCOH Runs - Bloomberg'!$G:$G,'H2 Aggregation'!$B8)</f>
        <v>4.1915326848888466</v>
      </c>
      <c r="V8">
        <f>SUMIFS('LCOH Runs - Bloomberg'!$C:$C,'LCOH Runs - Bloomberg'!$H:$H,$C8,'LCOH Runs - Bloomberg'!$J:$J,'H2 Aggregation'!V$5,'LCOH Runs - Bloomberg'!$G:$G,'H2 Aggregation'!$B8)</f>
        <v>4.2597055277221498</v>
      </c>
      <c r="W8">
        <f>SUMIFS('LCOH Runs - Bloomberg'!$C:$C,'LCOH Runs - Bloomberg'!$H:$H,$C8,'LCOH Runs - Bloomberg'!$J:$J,'H2 Aggregation'!W$5,'LCOH Runs - Bloomberg'!$G:$G,'H2 Aggregation'!$B8)</f>
        <v>4.3286836259322135</v>
      </c>
      <c r="X8">
        <f>SUMIFS('LCOH Runs - Bloomberg'!$C:$C,'LCOH Runs - Bloomberg'!$H:$H,$C8,'LCOH Runs - Bloomberg'!$J:$J,'H2 Aggregation'!X$5,'LCOH Runs - Bloomberg'!$G:$G,'H2 Aggregation'!$B8)</f>
        <v>4.3985585970177032</v>
      </c>
      <c r="Y8">
        <f>SUMIFS('LCOH Runs - Bloomberg'!$C:$C,'LCOH Runs - Bloomberg'!$H:$H,$C8,'LCOH Runs - Bloomberg'!$J:$J,'H2 Aggregation'!Y$5,'LCOH Runs - Bloomberg'!$G:$G,'H2 Aggregation'!$B8)</f>
        <v>4.4686921593389428</v>
      </c>
      <c r="Z8">
        <f>SUMIFS('LCOH Runs - Bloomberg'!$C:$C,'LCOH Runs - Bloomberg'!$H:$H,$C8,'LCOH Runs - Bloomberg'!$J:$J,'H2 Aggregation'!Z$5,'LCOH Runs - Bloomberg'!$G:$G,'H2 Aggregation'!$B8)</f>
        <v>4.5392347231607673</v>
      </c>
      <c r="AA8">
        <f>SUMIFS('LCOH Runs - Bloomberg'!$C:$C,'LCOH Runs - Bloomberg'!$H:$H,$C8,'LCOH Runs - Bloomberg'!$J:$J,'H2 Aggregation'!AA$5,'LCOH Runs - Bloomberg'!$G:$G,'H2 Aggregation'!$B8)</f>
        <v>4.6099507602978678</v>
      </c>
      <c r="AB8">
        <f>SUMIFS('LCOH Runs - Bloomberg'!$C:$C,'LCOH Runs - Bloomberg'!$H:$H,$C8,'LCOH Runs - Bloomberg'!$J:$J,'H2 Aggregation'!AB$5,'LCOH Runs - Bloomberg'!$G:$G,'H2 Aggregation'!$B8)</f>
        <v>4.6808376168171772</v>
      </c>
      <c r="AC8">
        <f>SUMIFS('LCOH Runs - Bloomberg'!$C:$C,'LCOH Runs - Bloomberg'!$H:$H,$C8,'LCOH Runs - Bloomberg'!$J:$J,'H2 Aggregation'!AC$5,'LCOH Runs - Bloomberg'!$G:$G,'H2 Aggregation'!$B8)</f>
        <v>4.7511173738339698</v>
      </c>
    </row>
    <row r="9" spans="2:29" x14ac:dyDescent="0.35">
      <c r="B9" s="512" t="s">
        <v>1593</v>
      </c>
      <c r="C9" t="s">
        <v>2406</v>
      </c>
      <c r="D9">
        <f>SUMIFS('LCOH Runs - Bloomberg'!$C:$C,'LCOH Runs - Bloomberg'!$H:$H,$C9,'LCOH Runs - Bloomberg'!$J:$J,'H2 Aggregation'!D$5,'LCOH Runs - Bloomberg'!$G:$G,'H2 Aggregation'!$B9)</f>
        <v>3.7344835265931104</v>
      </c>
      <c r="E9">
        <f>SUMIFS('LCOH Runs - Bloomberg'!$C:$C,'LCOH Runs - Bloomberg'!$H:$H,$C9,'LCOH Runs - Bloomberg'!$J:$J,'H2 Aggregation'!E$5,'LCOH Runs - Bloomberg'!$G:$G,'H2 Aggregation'!$B9)</f>
        <v>3.7023984553755356</v>
      </c>
      <c r="F9">
        <f>SUMIFS('LCOH Runs - Bloomberg'!$C:$C,'LCOH Runs - Bloomberg'!$H:$H,$C9,'LCOH Runs - Bloomberg'!$J:$J,'H2 Aggregation'!F$5,'LCOH Runs - Bloomberg'!$G:$G,'H2 Aggregation'!$B9)</f>
        <v>3.7232242416996737</v>
      </c>
      <c r="G9">
        <f>SUMIFS('LCOH Runs - Bloomberg'!$C:$C,'LCOH Runs - Bloomberg'!$H:$H,$C9,'LCOH Runs - Bloomberg'!$J:$J,'H2 Aggregation'!G$5,'LCOH Runs - Bloomberg'!$G:$G,'H2 Aggregation'!$B9)</f>
        <v>3.7689477171352013</v>
      </c>
      <c r="H9">
        <f>SUMIFS('LCOH Runs - Bloomberg'!$C:$C,'LCOH Runs - Bloomberg'!$H:$H,$C9,'LCOH Runs - Bloomberg'!$J:$J,'H2 Aggregation'!H$5,'LCOH Runs - Bloomberg'!$G:$G,'H2 Aggregation'!$B9)</f>
        <v>3.817710844243853</v>
      </c>
      <c r="I9">
        <f>SUMIFS('LCOH Runs - Bloomberg'!$C:$C,'LCOH Runs - Bloomberg'!$H:$H,$C9,'LCOH Runs - Bloomberg'!$J:$J,'H2 Aggregation'!I$5,'LCOH Runs - Bloomberg'!$G:$G,'H2 Aggregation'!$B9)</f>
        <v>3.8440856916794042</v>
      </c>
      <c r="J9">
        <f>SUMIFS('LCOH Runs - Bloomberg'!$C:$C,'LCOH Runs - Bloomberg'!$H:$H,$C9,'LCOH Runs - Bloomberg'!$J:$J,'H2 Aggregation'!J$5,'LCOH Runs - Bloomberg'!$G:$G,'H2 Aggregation'!$B9)</f>
        <v>3.8463324736995852</v>
      </c>
      <c r="K9">
        <f>SUMIFS('LCOH Runs - Bloomberg'!$C:$C,'LCOH Runs - Bloomberg'!$H:$H,$C9,'LCOH Runs - Bloomberg'!$J:$J,'H2 Aggregation'!K$5,'LCOH Runs - Bloomberg'!$G:$G,'H2 Aggregation'!$B9)</f>
        <v>3.8064823882488801</v>
      </c>
      <c r="L9">
        <f>SUMIFS('LCOH Runs - Bloomberg'!$C:$C,'LCOH Runs - Bloomberg'!$H:$H,$C9,'LCOH Runs - Bloomberg'!$J:$J,'H2 Aggregation'!L$5,'LCOH Runs - Bloomberg'!$G:$G,'H2 Aggregation'!$B9)</f>
        <v>3.7805949262108096</v>
      </c>
      <c r="M9">
        <f>SUMIFS('LCOH Runs - Bloomberg'!$C:$C,'LCOH Runs - Bloomberg'!$H:$H,$C9,'LCOH Runs - Bloomberg'!$J:$J,'H2 Aggregation'!M$5,'LCOH Runs - Bloomberg'!$G:$G,'H2 Aggregation'!$B9)</f>
        <v>3.7637855133632683</v>
      </c>
      <c r="N9">
        <f>SUMIFS('LCOH Runs - Bloomberg'!$C:$C,'LCOH Runs - Bloomberg'!$H:$H,$C9,'LCOH Runs - Bloomberg'!$J:$J,'H2 Aggregation'!N$5,'LCOH Runs - Bloomberg'!$G:$G,'H2 Aggregation'!$B9)</f>
        <v>3.7685027040492067</v>
      </c>
      <c r="O9">
        <f>SUMIFS('LCOH Runs - Bloomberg'!$C:$C,'LCOH Runs - Bloomberg'!$H:$H,$C9,'LCOH Runs - Bloomberg'!$J:$J,'H2 Aggregation'!O$5,'LCOH Runs - Bloomberg'!$G:$G,'H2 Aggregation'!$B9)</f>
        <v>3.7825319899263485</v>
      </c>
      <c r="P9">
        <f>SUMIFS('LCOH Runs - Bloomberg'!$C:$C,'LCOH Runs - Bloomberg'!$H:$H,$C9,'LCOH Runs - Bloomberg'!$J:$J,'H2 Aggregation'!P$5,'LCOH Runs - Bloomberg'!$G:$G,'H2 Aggregation'!$B9)</f>
        <v>3.8434891231467971</v>
      </c>
      <c r="Q9">
        <f>SUMIFS('LCOH Runs - Bloomberg'!$C:$C,'LCOH Runs - Bloomberg'!$H:$H,$C9,'LCOH Runs - Bloomberg'!$J:$J,'H2 Aggregation'!Q$5,'LCOH Runs - Bloomberg'!$G:$G,'H2 Aggregation'!$B9)</f>
        <v>3.9053807586227274</v>
      </c>
      <c r="R9">
        <f>SUMIFS('LCOH Runs - Bloomberg'!$C:$C,'LCOH Runs - Bloomberg'!$H:$H,$C9,'LCOH Runs - Bloomberg'!$J:$J,'H2 Aggregation'!R$5,'LCOH Runs - Bloomberg'!$G:$G,'H2 Aggregation'!$B9)</f>
        <v>3.9686484349943321</v>
      </c>
      <c r="S9">
        <f>SUMIFS('LCOH Runs - Bloomberg'!$C:$C,'LCOH Runs - Bloomberg'!$H:$H,$C9,'LCOH Runs - Bloomberg'!$J:$J,'H2 Aggregation'!S$5,'LCOH Runs - Bloomberg'!$G:$G,'H2 Aggregation'!$B9)</f>
        <v>4.032746109921348</v>
      </c>
      <c r="T9">
        <f>SUMIFS('LCOH Runs - Bloomberg'!$C:$C,'LCOH Runs - Bloomberg'!$H:$H,$C9,'LCOH Runs - Bloomberg'!$J:$J,'H2 Aggregation'!T$5,'LCOH Runs - Bloomberg'!$G:$G,'H2 Aggregation'!$B9)</f>
        <v>4.0980432964196849</v>
      </c>
      <c r="U9">
        <f>SUMIFS('LCOH Runs - Bloomberg'!$C:$C,'LCOH Runs - Bloomberg'!$H:$H,$C9,'LCOH Runs - Bloomberg'!$J:$J,'H2 Aggregation'!U$5,'LCOH Runs - Bloomberg'!$G:$G,'H2 Aggregation'!$B9)</f>
        <v>4.1642964705674368</v>
      </c>
      <c r="V9">
        <f>SUMIFS('LCOH Runs - Bloomberg'!$C:$C,'LCOH Runs - Bloomberg'!$H:$H,$C9,'LCOH Runs - Bloomberg'!$J:$J,'H2 Aggregation'!V$5,'LCOH Runs - Bloomberg'!$G:$G,'H2 Aggregation'!$B9)</f>
        <v>4.2314538336385645</v>
      </c>
      <c r="W9">
        <f>SUMIFS('LCOH Runs - Bloomberg'!$C:$C,'LCOH Runs - Bloomberg'!$H:$H,$C9,'LCOH Runs - Bloomberg'!$J:$J,'H2 Aggregation'!W$5,'LCOH Runs - Bloomberg'!$G:$G,'H2 Aggregation'!$B9)</f>
        <v>4.2993950262469687</v>
      </c>
      <c r="X9">
        <f>SUMIFS('LCOH Runs - Bloomberg'!$C:$C,'LCOH Runs - Bloomberg'!$H:$H,$C9,'LCOH Runs - Bloomberg'!$J:$J,'H2 Aggregation'!X$5,'LCOH Runs - Bloomberg'!$G:$G,'H2 Aggregation'!$B9)</f>
        <v>4.3681920420869425</v>
      </c>
      <c r="Y9">
        <f>SUMIFS('LCOH Runs - Bloomberg'!$C:$C,'LCOH Runs - Bloomberg'!$H:$H,$C9,'LCOH Runs - Bloomberg'!$J:$J,'H2 Aggregation'!Y$5,'LCOH Runs - Bloomberg'!$G:$G,'H2 Aggregation'!$B9)</f>
        <v>4.4372752642061304</v>
      </c>
      <c r="Z9">
        <f>SUMIFS('LCOH Runs - Bloomberg'!$C:$C,'LCOH Runs - Bloomberg'!$H:$H,$C9,'LCOH Runs - Bloomberg'!$J:$J,'H2 Aggregation'!Z$5,'LCOH Runs - Bloomberg'!$G:$G,'H2 Aggregation'!$B9)</f>
        <v>4.5067759952434381</v>
      </c>
      <c r="AA9">
        <f>SUMIFS('LCOH Runs - Bloomberg'!$C:$C,'LCOH Runs - Bloomberg'!$H:$H,$C9,'LCOH Runs - Bloomberg'!$J:$J,'H2 Aggregation'!AA$5,'LCOH Runs - Bloomberg'!$G:$G,'H2 Aggregation'!$B9)</f>
        <v>4.5764912437766387</v>
      </c>
      <c r="AB9">
        <f>SUMIFS('LCOH Runs - Bloomberg'!$C:$C,'LCOH Runs - Bloomberg'!$H:$H,$C9,'LCOH Runs - Bloomberg'!$J:$J,'H2 Aggregation'!AB$5,'LCOH Runs - Bloomberg'!$G:$G,'H2 Aggregation'!$B9)</f>
        <v>4.6464125491931689</v>
      </c>
      <c r="AC9">
        <f>SUMIFS('LCOH Runs - Bloomberg'!$C:$C,'LCOH Runs - Bloomberg'!$H:$H,$C9,'LCOH Runs - Bloomberg'!$J:$J,'H2 Aggregation'!AC$5,'LCOH Runs - Bloomberg'!$G:$G,'H2 Aggregation'!$B9)</f>
        <v>4.7158528121977223</v>
      </c>
    </row>
    <row r="10" spans="2:29" x14ac:dyDescent="0.35">
      <c r="B10" s="512" t="s">
        <v>1593</v>
      </c>
      <c r="C10" t="s">
        <v>2057</v>
      </c>
      <c r="D10">
        <f>SUMIFS('LCOH Runs - Bloomberg'!$C:$C,'LCOH Runs - Bloomberg'!$H:$H,$C10,'LCOH Runs - Bloomberg'!$J:$J,'H2 Aggregation'!D$5,'LCOH Runs - Bloomberg'!$G:$G,'H2 Aggregation'!$B10)</f>
        <v>3.7353327536052596</v>
      </c>
      <c r="E10">
        <f>SUMIFS('LCOH Runs - Bloomberg'!$C:$C,'LCOH Runs - Bloomberg'!$H:$H,$C10,'LCOH Runs - Bloomberg'!$J:$J,'H2 Aggregation'!E$5,'LCOH Runs - Bloomberg'!$G:$G,'H2 Aggregation'!$B10)</f>
        <v>3.7023412850848625</v>
      </c>
      <c r="F10">
        <f>SUMIFS('LCOH Runs - Bloomberg'!$C:$C,'LCOH Runs - Bloomberg'!$H:$H,$C10,'LCOH Runs - Bloomberg'!$J:$J,'H2 Aggregation'!F$5,'LCOH Runs - Bloomberg'!$G:$G,'H2 Aggregation'!$B10)</f>
        <v>3.7224449236830091</v>
      </c>
      <c r="G10">
        <f>SUMIFS('LCOH Runs - Bloomberg'!$C:$C,'LCOH Runs - Bloomberg'!$H:$H,$C10,'LCOH Runs - Bloomberg'!$J:$J,'H2 Aggregation'!G$5,'LCOH Runs - Bloomberg'!$G:$G,'H2 Aggregation'!$B10)</f>
        <v>3.7678503823143252</v>
      </c>
      <c r="H10">
        <f>SUMIFS('LCOH Runs - Bloomberg'!$C:$C,'LCOH Runs - Bloomberg'!$H:$H,$C10,'LCOH Runs - Bloomberg'!$J:$J,'H2 Aggregation'!H$5,'LCOH Runs - Bloomberg'!$G:$G,'H2 Aggregation'!$B10)</f>
        <v>3.8160719352280439</v>
      </c>
      <c r="I10">
        <f>SUMIFS('LCOH Runs - Bloomberg'!$C:$C,'LCOH Runs - Bloomberg'!$H:$H,$C10,'LCOH Runs - Bloomberg'!$J:$J,'H2 Aggregation'!I$5,'LCOH Runs - Bloomberg'!$G:$G,'H2 Aggregation'!$B10)</f>
        <v>3.8420872995639623</v>
      </c>
      <c r="J10">
        <f>SUMIFS('LCOH Runs - Bloomberg'!$C:$C,'LCOH Runs - Bloomberg'!$H:$H,$C10,'LCOH Runs - Bloomberg'!$J:$J,'H2 Aggregation'!J$5,'LCOH Runs - Bloomberg'!$G:$G,'H2 Aggregation'!$B10)</f>
        <v>3.8441939736710022</v>
      </c>
      <c r="K10">
        <f>SUMIFS('LCOH Runs - Bloomberg'!$C:$C,'LCOH Runs - Bloomberg'!$H:$H,$C10,'LCOH Runs - Bloomberg'!$J:$J,'H2 Aggregation'!K$5,'LCOH Runs - Bloomberg'!$G:$G,'H2 Aggregation'!$B10)</f>
        <v>3.8045447720823344</v>
      </c>
      <c r="L10">
        <f>SUMIFS('LCOH Runs - Bloomberg'!$C:$C,'LCOH Runs - Bloomberg'!$H:$H,$C10,'LCOH Runs - Bloomberg'!$J:$J,'H2 Aggregation'!L$5,'LCOH Runs - Bloomberg'!$G:$G,'H2 Aggregation'!$B10)</f>
        <v>3.7786582801912063</v>
      </c>
      <c r="M10">
        <f>SUMIFS('LCOH Runs - Bloomberg'!$C:$C,'LCOH Runs - Bloomberg'!$H:$H,$C10,'LCOH Runs - Bloomberg'!$J:$J,'H2 Aggregation'!M$5,'LCOH Runs - Bloomberg'!$G:$G,'H2 Aggregation'!$B10)</f>
        <v>3.7621806605438413</v>
      </c>
      <c r="N10">
        <f>SUMIFS('LCOH Runs - Bloomberg'!$C:$C,'LCOH Runs - Bloomberg'!$H:$H,$C10,'LCOH Runs - Bloomberg'!$J:$J,'H2 Aggregation'!N$5,'LCOH Runs - Bloomberg'!$G:$G,'H2 Aggregation'!$B10)</f>
        <v>3.7669283116812267</v>
      </c>
      <c r="O10">
        <f>SUMIFS('LCOH Runs - Bloomberg'!$C:$C,'LCOH Runs - Bloomberg'!$H:$H,$C10,'LCOH Runs - Bloomberg'!$J:$J,'H2 Aggregation'!O$5,'LCOH Runs - Bloomberg'!$G:$G,'H2 Aggregation'!$B10)</f>
        <v>3.7811835269266645</v>
      </c>
      <c r="P10">
        <f>SUMIFS('LCOH Runs - Bloomberg'!$C:$C,'LCOH Runs - Bloomberg'!$H:$H,$C10,'LCOH Runs - Bloomberg'!$J:$J,'H2 Aggregation'!P$5,'LCOH Runs - Bloomberg'!$G:$G,'H2 Aggregation'!$B10)</f>
        <v>3.8418810346052785</v>
      </c>
      <c r="Q10">
        <f>SUMIFS('LCOH Runs - Bloomberg'!$C:$C,'LCOH Runs - Bloomberg'!$H:$H,$C10,'LCOH Runs - Bloomberg'!$J:$J,'H2 Aggregation'!Q$5,'LCOH Runs - Bloomberg'!$G:$G,'H2 Aggregation'!$B10)</f>
        <v>3.9037402554485117</v>
      </c>
      <c r="R10">
        <f>SUMIFS('LCOH Runs - Bloomberg'!$C:$C,'LCOH Runs - Bloomberg'!$H:$H,$C10,'LCOH Runs - Bloomberg'!$J:$J,'H2 Aggregation'!R$5,'LCOH Runs - Bloomberg'!$G:$G,'H2 Aggregation'!$B10)</f>
        <v>3.966734044608355</v>
      </c>
      <c r="S10">
        <f>SUMIFS('LCOH Runs - Bloomberg'!$C:$C,'LCOH Runs - Bloomberg'!$H:$H,$C10,'LCOH Runs - Bloomberg'!$J:$J,'H2 Aggregation'!S$5,'LCOH Runs - Bloomberg'!$G:$G,'H2 Aggregation'!$B10)</f>
        <v>4.0307925499715571</v>
      </c>
      <c r="T10">
        <f>SUMIFS('LCOH Runs - Bloomberg'!$C:$C,'LCOH Runs - Bloomberg'!$H:$H,$C10,'LCOH Runs - Bloomberg'!$J:$J,'H2 Aggregation'!T$5,'LCOH Runs - Bloomberg'!$G:$G,'H2 Aggregation'!$B10)</f>
        <v>4.0960492511229178</v>
      </c>
      <c r="U10">
        <f>SUMIFS('LCOH Runs - Bloomberg'!$C:$C,'LCOH Runs - Bloomberg'!$H:$H,$C10,'LCOH Runs - Bloomberg'!$J:$J,'H2 Aggregation'!U$5,'LCOH Runs - Bloomberg'!$G:$G,'H2 Aggregation'!$B10)</f>
        <v>4.162007477068161</v>
      </c>
      <c r="V10">
        <f>SUMIFS('LCOH Runs - Bloomberg'!$C:$C,'LCOH Runs - Bloomberg'!$H:$H,$C10,'LCOH Runs - Bloomberg'!$J:$J,'H2 Aggregation'!V$5,'LCOH Runs - Bloomberg'!$G:$G,'H2 Aggregation'!$B10)</f>
        <v>4.2291183737951688</v>
      </c>
      <c r="W10">
        <f>SUMIFS('LCOH Runs - Bloomberg'!$C:$C,'LCOH Runs - Bloomberg'!$H:$H,$C10,'LCOH Runs - Bloomberg'!$J:$J,'H2 Aggregation'!W$5,'LCOH Runs - Bloomberg'!$G:$G,'H2 Aggregation'!$B10)</f>
        <v>4.2970121287005147</v>
      </c>
      <c r="X10">
        <f>SUMIFS('LCOH Runs - Bloomberg'!$C:$C,'LCOH Runs - Bloomberg'!$H:$H,$C10,'LCOH Runs - Bloomberg'!$J:$J,'H2 Aggregation'!X$5,'LCOH Runs - Bloomberg'!$G:$G,'H2 Aggregation'!$B10)</f>
        <v>4.3657600959375182</v>
      </c>
      <c r="Y10">
        <f>SUMIFS('LCOH Runs - Bloomberg'!$C:$C,'LCOH Runs - Bloomberg'!$H:$H,$C10,'LCOH Runs - Bloomberg'!$J:$J,'H2 Aggregation'!Y$5,'LCOH Runs - Bloomberg'!$G:$G,'H2 Aggregation'!$B10)</f>
        <v>4.4347946663737652</v>
      </c>
      <c r="Z10">
        <f>SUMIFS('LCOH Runs - Bloomberg'!$C:$C,'LCOH Runs - Bloomberg'!$H:$H,$C10,'LCOH Runs - Bloomberg'!$J:$J,'H2 Aggregation'!Z$5,'LCOH Runs - Bloomberg'!$G:$G,'H2 Aggregation'!$B10)</f>
        <v>4.5042450376977943</v>
      </c>
      <c r="AA10">
        <f>SUMIFS('LCOH Runs - Bloomberg'!$C:$C,'LCOH Runs - Bloomberg'!$H:$H,$C10,'LCOH Runs - Bloomberg'!$J:$J,'H2 Aggregation'!AA$5,'LCOH Runs - Bloomberg'!$G:$G,'H2 Aggregation'!$B10)</f>
        <v>4.5739088778358665</v>
      </c>
      <c r="AB10">
        <f>SUMIFS('LCOH Runs - Bloomberg'!$C:$C,'LCOH Runs - Bloomberg'!$H:$H,$C10,'LCOH Runs - Bloomberg'!$J:$J,'H2 Aggregation'!AB$5,'LCOH Runs - Bloomberg'!$G:$G,'H2 Aggregation'!$B10)</f>
        <v>4.6437770375073466</v>
      </c>
      <c r="AC10">
        <f>SUMIFS('LCOH Runs - Bloomberg'!$C:$C,'LCOH Runs - Bloomberg'!$H:$H,$C10,'LCOH Runs - Bloomberg'!$J:$J,'H2 Aggregation'!AC$5,'LCOH Runs - Bloomberg'!$G:$G,'H2 Aggregation'!$B10)</f>
        <v>4.713164575662077</v>
      </c>
    </row>
    <row r="11" spans="2:29" x14ac:dyDescent="0.35">
      <c r="B11" s="512" t="s">
        <v>1593</v>
      </c>
      <c r="C11" t="s">
        <v>2543</v>
      </c>
      <c r="D11">
        <f>SUMIFS('LCOH Runs - Bloomberg'!$C:$C,'LCOH Runs - Bloomberg'!$H:$H,$C11,'LCOH Runs - Bloomberg'!$J:$J,'H2 Aggregation'!D$5,'LCOH Runs - Bloomberg'!$G:$G,'H2 Aggregation'!$B11)</f>
        <v>0</v>
      </c>
      <c r="E11">
        <f>SUMIFS('LCOH Runs - Bloomberg'!$C:$C,'LCOH Runs - Bloomberg'!$H:$H,$C11,'LCOH Runs - Bloomberg'!$J:$J,'H2 Aggregation'!E$5,'LCOH Runs - Bloomberg'!$G:$G,'H2 Aggregation'!$B11)</f>
        <v>0</v>
      </c>
      <c r="F11">
        <f>SUMIFS('LCOH Runs - Bloomberg'!$C:$C,'LCOH Runs - Bloomberg'!$H:$H,$C11,'LCOH Runs - Bloomberg'!$J:$J,'H2 Aggregation'!F$5,'LCOH Runs - Bloomberg'!$G:$G,'H2 Aggregation'!$B11)</f>
        <v>0</v>
      </c>
      <c r="G11">
        <f>SUMIFS('LCOH Runs - Bloomberg'!$C:$C,'LCOH Runs - Bloomberg'!$H:$H,$C11,'LCOH Runs - Bloomberg'!$J:$J,'H2 Aggregation'!G$5,'LCOH Runs - Bloomberg'!$G:$G,'H2 Aggregation'!$B11)</f>
        <v>0</v>
      </c>
      <c r="H11">
        <f>SUMIFS('LCOH Runs - Bloomberg'!$C:$C,'LCOH Runs - Bloomberg'!$H:$H,$C11,'LCOH Runs - Bloomberg'!$J:$J,'H2 Aggregation'!H$5,'LCOH Runs - Bloomberg'!$G:$G,'H2 Aggregation'!$B11)</f>
        <v>0</v>
      </c>
      <c r="I11">
        <f>SUMIFS('LCOH Runs - Bloomberg'!$C:$C,'LCOH Runs - Bloomberg'!$H:$H,$C11,'LCOH Runs - Bloomberg'!$J:$J,'H2 Aggregation'!I$5,'LCOH Runs - Bloomberg'!$G:$G,'H2 Aggregation'!$B11)</f>
        <v>0</v>
      </c>
      <c r="J11">
        <f>SUMIFS('LCOH Runs - Bloomberg'!$C:$C,'LCOH Runs - Bloomberg'!$H:$H,$C11,'LCOH Runs - Bloomberg'!$J:$J,'H2 Aggregation'!J$5,'LCOH Runs - Bloomberg'!$G:$G,'H2 Aggregation'!$B11)</f>
        <v>0</v>
      </c>
      <c r="K11">
        <f>SUMIFS('LCOH Runs - Bloomberg'!$C:$C,'LCOH Runs - Bloomberg'!$H:$H,$C11,'LCOH Runs - Bloomberg'!$J:$J,'H2 Aggregation'!K$5,'LCOH Runs - Bloomberg'!$G:$G,'H2 Aggregation'!$B11)</f>
        <v>0</v>
      </c>
      <c r="L11">
        <f>SUMIFS('LCOH Runs - Bloomberg'!$C:$C,'LCOH Runs - Bloomberg'!$H:$H,$C11,'LCOH Runs - Bloomberg'!$J:$J,'H2 Aggregation'!L$5,'LCOH Runs - Bloomberg'!$G:$G,'H2 Aggregation'!$B11)</f>
        <v>0</v>
      </c>
      <c r="M11">
        <f>SUMIFS('LCOH Runs - Bloomberg'!$C:$C,'LCOH Runs - Bloomberg'!$H:$H,$C11,'LCOH Runs - Bloomberg'!$J:$J,'H2 Aggregation'!M$5,'LCOH Runs - Bloomberg'!$G:$G,'H2 Aggregation'!$B11)</f>
        <v>0</v>
      </c>
      <c r="N11">
        <f>SUMIFS('LCOH Runs - Bloomberg'!$C:$C,'LCOH Runs - Bloomberg'!$H:$H,$C11,'LCOH Runs - Bloomberg'!$J:$J,'H2 Aggregation'!N$5,'LCOH Runs - Bloomberg'!$G:$G,'H2 Aggregation'!$B11)</f>
        <v>0</v>
      </c>
      <c r="O11">
        <f>SUMIFS('LCOH Runs - Bloomberg'!$C:$C,'LCOH Runs - Bloomberg'!$H:$H,$C11,'LCOH Runs - Bloomberg'!$J:$J,'H2 Aggregation'!O$5,'LCOH Runs - Bloomberg'!$G:$G,'H2 Aggregation'!$B11)</f>
        <v>0</v>
      </c>
      <c r="P11">
        <f>SUMIFS('LCOH Runs - Bloomberg'!$C:$C,'LCOH Runs - Bloomberg'!$H:$H,$C11,'LCOH Runs - Bloomberg'!$J:$J,'H2 Aggregation'!P$5,'LCOH Runs - Bloomberg'!$G:$G,'H2 Aggregation'!$B11)</f>
        <v>0</v>
      </c>
      <c r="Q11">
        <f>SUMIFS('LCOH Runs - Bloomberg'!$C:$C,'LCOH Runs - Bloomberg'!$H:$H,$C11,'LCOH Runs - Bloomberg'!$J:$J,'H2 Aggregation'!Q$5,'LCOH Runs - Bloomberg'!$G:$G,'H2 Aggregation'!$B11)</f>
        <v>0</v>
      </c>
      <c r="R11">
        <f>SUMIFS('LCOH Runs - Bloomberg'!$C:$C,'LCOH Runs - Bloomberg'!$H:$H,$C11,'LCOH Runs - Bloomberg'!$J:$J,'H2 Aggregation'!R$5,'LCOH Runs - Bloomberg'!$G:$G,'H2 Aggregation'!$B11)</f>
        <v>0</v>
      </c>
      <c r="S11">
        <f>SUMIFS('LCOH Runs - Bloomberg'!$C:$C,'LCOH Runs - Bloomberg'!$H:$H,$C11,'LCOH Runs - Bloomberg'!$J:$J,'H2 Aggregation'!S$5,'LCOH Runs - Bloomberg'!$G:$G,'H2 Aggregation'!$B11)</f>
        <v>0</v>
      </c>
      <c r="T11">
        <f>SUMIFS('LCOH Runs - Bloomberg'!$C:$C,'LCOH Runs - Bloomberg'!$H:$H,$C11,'LCOH Runs - Bloomberg'!$J:$J,'H2 Aggregation'!T$5,'LCOH Runs - Bloomberg'!$G:$G,'H2 Aggregation'!$B11)</f>
        <v>0</v>
      </c>
      <c r="U11">
        <f>SUMIFS('LCOH Runs - Bloomberg'!$C:$C,'LCOH Runs - Bloomberg'!$H:$H,$C11,'LCOH Runs - Bloomberg'!$J:$J,'H2 Aggregation'!U$5,'LCOH Runs - Bloomberg'!$G:$G,'H2 Aggregation'!$B11)</f>
        <v>0</v>
      </c>
      <c r="V11">
        <f>SUMIFS('LCOH Runs - Bloomberg'!$C:$C,'LCOH Runs - Bloomberg'!$H:$H,$C11,'LCOH Runs - Bloomberg'!$J:$J,'H2 Aggregation'!V$5,'LCOH Runs - Bloomberg'!$G:$G,'H2 Aggregation'!$B11)</f>
        <v>0</v>
      </c>
      <c r="W11">
        <f>SUMIFS('LCOH Runs - Bloomberg'!$C:$C,'LCOH Runs - Bloomberg'!$H:$H,$C11,'LCOH Runs - Bloomberg'!$J:$J,'H2 Aggregation'!W$5,'LCOH Runs - Bloomberg'!$G:$G,'H2 Aggregation'!$B11)</f>
        <v>0</v>
      </c>
      <c r="X11">
        <f>SUMIFS('LCOH Runs - Bloomberg'!$C:$C,'LCOH Runs - Bloomberg'!$H:$H,$C11,'LCOH Runs - Bloomberg'!$J:$J,'H2 Aggregation'!X$5,'LCOH Runs - Bloomberg'!$G:$G,'H2 Aggregation'!$B11)</f>
        <v>0</v>
      </c>
      <c r="Y11">
        <f>SUMIFS('LCOH Runs - Bloomberg'!$C:$C,'LCOH Runs - Bloomberg'!$H:$H,$C11,'LCOH Runs - Bloomberg'!$J:$J,'H2 Aggregation'!Y$5,'LCOH Runs - Bloomberg'!$G:$G,'H2 Aggregation'!$B11)</f>
        <v>0</v>
      </c>
      <c r="Z11">
        <f>SUMIFS('LCOH Runs - Bloomberg'!$C:$C,'LCOH Runs - Bloomberg'!$H:$H,$C11,'LCOH Runs - Bloomberg'!$J:$J,'H2 Aggregation'!Z$5,'LCOH Runs - Bloomberg'!$G:$G,'H2 Aggregation'!$B11)</f>
        <v>0</v>
      </c>
      <c r="AA11">
        <f>SUMIFS('LCOH Runs - Bloomberg'!$C:$C,'LCOH Runs - Bloomberg'!$H:$H,$C11,'LCOH Runs - Bloomberg'!$J:$J,'H2 Aggregation'!AA$5,'LCOH Runs - Bloomberg'!$G:$G,'H2 Aggregation'!$B11)</f>
        <v>0</v>
      </c>
      <c r="AB11">
        <f>SUMIFS('LCOH Runs - Bloomberg'!$C:$C,'LCOH Runs - Bloomberg'!$H:$H,$C11,'LCOH Runs - Bloomberg'!$J:$J,'H2 Aggregation'!AB$5,'LCOH Runs - Bloomberg'!$G:$G,'H2 Aggregation'!$B11)</f>
        <v>0</v>
      </c>
      <c r="AC11">
        <f>SUMIFS('LCOH Runs - Bloomberg'!$C:$C,'LCOH Runs - Bloomberg'!$H:$H,$C11,'LCOH Runs - Bloomberg'!$J:$J,'H2 Aggregation'!AC$5,'LCOH Runs - Bloomberg'!$G:$G,'H2 Aggregation'!$B11)</f>
        <v>0</v>
      </c>
    </row>
    <row r="12" spans="2:29" x14ac:dyDescent="0.35">
      <c r="B12" s="512" t="s">
        <v>1593</v>
      </c>
      <c r="C12" t="s">
        <v>1829</v>
      </c>
      <c r="D12">
        <f>SUMIFS('LCOH Runs - Bloomberg'!$C:$C,'LCOH Runs - Bloomberg'!$H:$H,$C12,'LCOH Runs - Bloomberg'!$J:$J,'H2 Aggregation'!D$5,'LCOH Runs - Bloomberg'!$G:$G,'H2 Aggregation'!$B12)</f>
        <v>3.7041330079407975</v>
      </c>
      <c r="E12">
        <f>SUMIFS('LCOH Runs - Bloomberg'!$C:$C,'LCOH Runs - Bloomberg'!$H:$H,$C12,'LCOH Runs - Bloomberg'!$J:$J,'H2 Aggregation'!E$5,'LCOH Runs - Bloomberg'!$G:$G,'H2 Aggregation'!$B12)</f>
        <v>3.6724966350356611</v>
      </c>
      <c r="F12">
        <f>SUMIFS('LCOH Runs - Bloomberg'!$C:$C,'LCOH Runs - Bloomberg'!$H:$H,$C12,'LCOH Runs - Bloomberg'!$J:$J,'H2 Aggregation'!F$5,'LCOH Runs - Bloomberg'!$G:$G,'H2 Aggregation'!$B12)</f>
        <v>3.6934477338272345</v>
      </c>
      <c r="G12">
        <f>SUMIFS('LCOH Runs - Bloomberg'!$C:$C,'LCOH Runs - Bloomberg'!$H:$H,$C12,'LCOH Runs - Bloomberg'!$J:$J,'H2 Aggregation'!G$5,'LCOH Runs - Bloomberg'!$G:$G,'H2 Aggregation'!$B12)</f>
        <v>3.7375593990795544</v>
      </c>
      <c r="H12">
        <f>SUMIFS('LCOH Runs - Bloomberg'!$C:$C,'LCOH Runs - Bloomberg'!$H:$H,$C12,'LCOH Runs - Bloomberg'!$J:$J,'H2 Aggregation'!H$5,'LCOH Runs - Bloomberg'!$G:$G,'H2 Aggregation'!$B12)</f>
        <v>3.7840825447614619</v>
      </c>
      <c r="I12">
        <f>SUMIFS('LCOH Runs - Bloomberg'!$C:$C,'LCOH Runs - Bloomberg'!$H:$H,$C12,'LCOH Runs - Bloomberg'!$J:$J,'H2 Aggregation'!I$5,'LCOH Runs - Bloomberg'!$G:$G,'H2 Aggregation'!$B12)</f>
        <v>3.809605202390117</v>
      </c>
      <c r="J12">
        <f>SUMIFS('LCOH Runs - Bloomberg'!$C:$C,'LCOH Runs - Bloomberg'!$H:$H,$C12,'LCOH Runs - Bloomberg'!$J:$J,'H2 Aggregation'!J$5,'LCOH Runs - Bloomberg'!$G:$G,'H2 Aggregation'!$B12)</f>
        <v>3.8129854875232159</v>
      </c>
      <c r="K12">
        <f>SUMIFS('LCOH Runs - Bloomberg'!$C:$C,'LCOH Runs - Bloomberg'!$H:$H,$C12,'LCOH Runs - Bloomberg'!$J:$J,'H2 Aggregation'!K$5,'LCOH Runs - Bloomberg'!$G:$G,'H2 Aggregation'!$B12)</f>
        <v>3.7773257654314563</v>
      </c>
      <c r="L12">
        <f>SUMIFS('LCOH Runs - Bloomberg'!$C:$C,'LCOH Runs - Bloomberg'!$H:$H,$C12,'LCOH Runs - Bloomberg'!$J:$J,'H2 Aggregation'!L$5,'LCOH Runs - Bloomberg'!$G:$G,'H2 Aggregation'!$B12)</f>
        <v>3.7552774715248951</v>
      </c>
      <c r="M12">
        <f>SUMIFS('LCOH Runs - Bloomberg'!$C:$C,'LCOH Runs - Bloomberg'!$H:$H,$C12,'LCOH Runs - Bloomberg'!$J:$J,'H2 Aggregation'!M$5,'LCOH Runs - Bloomberg'!$G:$G,'H2 Aggregation'!$B12)</f>
        <v>3.7648258956225411</v>
      </c>
      <c r="N12">
        <f>SUMIFS('LCOH Runs - Bloomberg'!$C:$C,'LCOH Runs - Bloomberg'!$H:$H,$C12,'LCOH Runs - Bloomberg'!$J:$J,'H2 Aggregation'!N$5,'LCOH Runs - Bloomberg'!$G:$G,'H2 Aggregation'!$B12)</f>
        <v>3.7690686740896981</v>
      </c>
      <c r="O12">
        <f>SUMIFS('LCOH Runs - Bloomberg'!$C:$C,'LCOH Runs - Bloomberg'!$H:$H,$C12,'LCOH Runs - Bloomberg'!$J:$J,'H2 Aggregation'!O$5,'LCOH Runs - Bloomberg'!$G:$G,'H2 Aggregation'!$B12)</f>
        <v>3.7827475021101264</v>
      </c>
      <c r="P12">
        <f>SUMIFS('LCOH Runs - Bloomberg'!$C:$C,'LCOH Runs - Bloomberg'!$H:$H,$C12,'LCOH Runs - Bloomberg'!$J:$J,'H2 Aggregation'!P$5,'LCOH Runs - Bloomberg'!$G:$G,'H2 Aggregation'!$B12)</f>
        <v>3.8439402657393309</v>
      </c>
      <c r="Q12">
        <f>SUMIFS('LCOH Runs - Bloomberg'!$C:$C,'LCOH Runs - Bloomberg'!$H:$H,$C12,'LCOH Runs - Bloomberg'!$J:$J,'H2 Aggregation'!Q$5,'LCOH Runs - Bloomberg'!$G:$G,'H2 Aggregation'!$B12)</f>
        <v>3.905841901925867</v>
      </c>
      <c r="R12">
        <f>SUMIFS('LCOH Runs - Bloomberg'!$C:$C,'LCOH Runs - Bloomberg'!$H:$H,$C12,'LCOH Runs - Bloomberg'!$J:$J,'H2 Aggregation'!R$5,'LCOH Runs - Bloomberg'!$G:$G,'H2 Aggregation'!$B12)</f>
        <v>3.9688806536342094</v>
      </c>
      <c r="S12">
        <f>SUMIFS('LCOH Runs - Bloomberg'!$C:$C,'LCOH Runs - Bloomberg'!$H:$H,$C12,'LCOH Runs - Bloomberg'!$J:$J,'H2 Aggregation'!S$5,'LCOH Runs - Bloomberg'!$G:$G,'H2 Aggregation'!$B12)</f>
        <v>4.0332284739433204</v>
      </c>
      <c r="T12">
        <f>SUMIFS('LCOH Runs - Bloomberg'!$C:$C,'LCOH Runs - Bloomberg'!$H:$H,$C12,'LCOH Runs - Bloomberg'!$J:$J,'H2 Aggregation'!T$5,'LCOH Runs - Bloomberg'!$G:$G,'H2 Aggregation'!$B12)</f>
        <v>4.0985375937433153</v>
      </c>
      <c r="U12">
        <f>SUMIFS('LCOH Runs - Bloomberg'!$C:$C,'LCOH Runs - Bloomberg'!$H:$H,$C12,'LCOH Runs - Bloomberg'!$J:$J,'H2 Aggregation'!U$5,'LCOH Runs - Bloomberg'!$G:$G,'H2 Aggregation'!$B12)</f>
        <v>4.164546864706371</v>
      </c>
      <c r="V12">
        <f>SUMIFS('LCOH Runs - Bloomberg'!$C:$C,'LCOH Runs - Bloomberg'!$H:$H,$C12,'LCOH Runs - Bloomberg'!$J:$J,'H2 Aggregation'!V$5,'LCOH Runs - Bloomberg'!$G:$G,'H2 Aggregation'!$B12)</f>
        <v>4.2317095135525893</v>
      </c>
      <c r="W12">
        <f>SUMIFS('LCOH Runs - Bloomberg'!$C:$C,'LCOH Runs - Bloomberg'!$H:$H,$C12,'LCOH Runs - Bloomberg'!$J:$J,'H2 Aggregation'!W$5,'LCOH Runs - Bloomberg'!$G:$G,'H2 Aggregation'!$B12)</f>
        <v>4.2996563265255148</v>
      </c>
      <c r="X12">
        <f>SUMIFS('LCOH Runs - Bloomberg'!$C:$C,'LCOH Runs - Bloomberg'!$H:$H,$C12,'LCOH Runs - Bloomberg'!$J:$J,'H2 Aggregation'!X$5,'LCOH Runs - Bloomberg'!$G:$G,'H2 Aggregation'!$B12)</f>
        <v>4.368458964849939</v>
      </c>
      <c r="Y12">
        <f>SUMIFS('LCOH Runs - Bloomberg'!$C:$C,'LCOH Runs - Bloomberg'!$H:$H,$C12,'LCOH Runs - Bloomberg'!$J:$J,'H2 Aggregation'!Y$5,'LCOH Runs - Bloomberg'!$G:$G,'H2 Aggregation'!$B12)</f>
        <v>4.4375466191718465</v>
      </c>
      <c r="Z12">
        <f>SUMIFS('LCOH Runs - Bloomberg'!$C:$C,'LCOH Runs - Bloomberg'!$H:$H,$C12,'LCOH Runs - Bloomberg'!$J:$J,'H2 Aggregation'!Z$5,'LCOH Runs - Bloomberg'!$G:$G,'H2 Aggregation'!$B12)</f>
        <v>4.5070530792690739</v>
      </c>
      <c r="AA12">
        <f>SUMIFS('LCOH Runs - Bloomberg'!$C:$C,'LCOH Runs - Bloomberg'!$H:$H,$C12,'LCOH Runs - Bloomberg'!$J:$J,'H2 Aggregation'!AA$5,'LCOH Runs - Bloomberg'!$G:$G,'H2 Aggregation'!$B12)</f>
        <v>4.5767744202483494</v>
      </c>
      <c r="AB12">
        <f>SUMIFS('LCOH Runs - Bloomberg'!$C:$C,'LCOH Runs - Bloomberg'!$H:$H,$C12,'LCOH Runs - Bloomberg'!$J:$J,'H2 Aggregation'!AB$5,'LCOH Runs - Bloomberg'!$G:$G,'H2 Aggregation'!$B12)</f>
        <v>4.6467018106608231</v>
      </c>
      <c r="AC12">
        <f>SUMIFS('LCOH Runs - Bloomberg'!$C:$C,'LCOH Runs - Bloomberg'!$H:$H,$C12,'LCOH Runs - Bloomberg'!$J:$J,'H2 Aggregation'!AC$5,'LCOH Runs - Bloomberg'!$G:$G,'H2 Aggregation'!$B12)</f>
        <v>4.7161468792189325</v>
      </c>
    </row>
    <row r="13" spans="2:29" x14ac:dyDescent="0.35">
      <c r="B13" s="512" t="s">
        <v>1593</v>
      </c>
      <c r="C13" t="s">
        <v>1594</v>
      </c>
      <c r="D13">
        <f>SUMIFS('LCOH Runs - Bloomberg'!$C:$C,'LCOH Runs - Bloomberg'!$H:$H,$C13,'LCOH Runs - Bloomberg'!$J:$J,'H2 Aggregation'!D$5,'LCOH Runs - Bloomberg'!$G:$G,'H2 Aggregation'!$B13)</f>
        <v>3.7094112789416478</v>
      </c>
      <c r="E13">
        <f>SUMIFS('LCOH Runs - Bloomberg'!$C:$C,'LCOH Runs - Bloomberg'!$H:$H,$C13,'LCOH Runs - Bloomberg'!$J:$J,'H2 Aggregation'!E$5,'LCOH Runs - Bloomberg'!$G:$G,'H2 Aggregation'!$B13)</f>
        <v>3.6754194958900088</v>
      </c>
      <c r="F13">
        <f>SUMIFS('LCOH Runs - Bloomberg'!$C:$C,'LCOH Runs - Bloomberg'!$H:$H,$C13,'LCOH Runs - Bloomberg'!$J:$J,'H2 Aggregation'!F$5,'LCOH Runs - Bloomberg'!$G:$G,'H2 Aggregation'!$B13)</f>
        <v>3.695647878211004</v>
      </c>
      <c r="G13">
        <f>SUMIFS('LCOH Runs - Bloomberg'!$C:$C,'LCOH Runs - Bloomberg'!$H:$H,$C13,'LCOH Runs - Bloomberg'!$J:$J,'H2 Aggregation'!G$5,'LCOH Runs - Bloomberg'!$G:$G,'H2 Aggregation'!$B13)</f>
        <v>3.7390681981870704</v>
      </c>
      <c r="H13">
        <f>SUMIFS('LCOH Runs - Bloomberg'!$C:$C,'LCOH Runs - Bloomberg'!$H:$H,$C13,'LCOH Runs - Bloomberg'!$J:$J,'H2 Aggregation'!H$5,'LCOH Runs - Bloomberg'!$G:$G,'H2 Aggregation'!$B13)</f>
        <v>3.7853346240056007</v>
      </c>
      <c r="I13">
        <f>SUMIFS('LCOH Runs - Bloomberg'!$C:$C,'LCOH Runs - Bloomberg'!$H:$H,$C13,'LCOH Runs - Bloomberg'!$J:$J,'H2 Aggregation'!I$5,'LCOH Runs - Bloomberg'!$G:$G,'H2 Aggregation'!$B13)</f>
        <v>3.8103218541960051</v>
      </c>
      <c r="J13">
        <f>SUMIFS('LCOH Runs - Bloomberg'!$C:$C,'LCOH Runs - Bloomberg'!$H:$H,$C13,'LCOH Runs - Bloomberg'!$J:$J,'H2 Aggregation'!J$5,'LCOH Runs - Bloomberg'!$G:$G,'H2 Aggregation'!$B13)</f>
        <v>3.8133733849101072</v>
      </c>
      <c r="K13">
        <f>SUMIFS('LCOH Runs - Bloomberg'!$C:$C,'LCOH Runs - Bloomberg'!$H:$H,$C13,'LCOH Runs - Bloomberg'!$J:$J,'H2 Aggregation'!K$5,'LCOH Runs - Bloomberg'!$G:$G,'H2 Aggregation'!$B13)</f>
        <v>3.7779799555770195</v>
      </c>
      <c r="L13">
        <f>SUMIFS('LCOH Runs - Bloomberg'!$C:$C,'LCOH Runs - Bloomberg'!$H:$H,$C13,'LCOH Runs - Bloomberg'!$J:$J,'H2 Aggregation'!L$5,'LCOH Runs - Bloomberg'!$G:$G,'H2 Aggregation'!$B13)</f>
        <v>3.7558378912488393</v>
      </c>
      <c r="M13">
        <f>SUMIFS('LCOH Runs - Bloomberg'!$C:$C,'LCOH Runs - Bloomberg'!$H:$H,$C13,'LCOH Runs - Bloomberg'!$J:$J,'H2 Aggregation'!M$5,'LCOH Runs - Bloomberg'!$G:$G,'H2 Aggregation'!$B13)</f>
        <v>3.7653056406741858</v>
      </c>
      <c r="N13">
        <f>SUMIFS('LCOH Runs - Bloomberg'!$C:$C,'LCOH Runs - Bloomberg'!$H:$H,$C13,'LCOH Runs - Bloomberg'!$J:$J,'H2 Aggregation'!N$5,'LCOH Runs - Bloomberg'!$G:$G,'H2 Aggregation'!$B13)</f>
        <v>3.7698509562053406</v>
      </c>
      <c r="O13">
        <f>SUMIFS('LCOH Runs - Bloomberg'!$C:$C,'LCOH Runs - Bloomberg'!$H:$H,$C13,'LCOH Runs - Bloomberg'!$J:$J,'H2 Aggregation'!O$5,'LCOH Runs - Bloomberg'!$G:$G,'H2 Aggregation'!$B13)</f>
        <v>3.7838925491043867</v>
      </c>
      <c r="P13">
        <f>SUMIFS('LCOH Runs - Bloomberg'!$C:$C,'LCOH Runs - Bloomberg'!$H:$H,$C13,'LCOH Runs - Bloomberg'!$J:$J,'H2 Aggregation'!P$5,'LCOH Runs - Bloomberg'!$G:$G,'H2 Aggregation'!$B13)</f>
        <v>3.8446452707927001</v>
      </c>
      <c r="Q13">
        <f>SUMIFS('LCOH Runs - Bloomberg'!$C:$C,'LCOH Runs - Bloomberg'!$H:$H,$C13,'LCOH Runs - Bloomberg'!$J:$J,'H2 Aggregation'!Q$5,'LCOH Runs - Bloomberg'!$G:$G,'H2 Aggregation'!$B13)</f>
        <v>3.9065597148210496</v>
      </c>
      <c r="R13">
        <f>SUMIFS('LCOH Runs - Bloomberg'!$C:$C,'LCOH Runs - Bloomberg'!$H:$H,$C13,'LCOH Runs - Bloomberg'!$J:$J,'H2 Aggregation'!R$5,'LCOH Runs - Bloomberg'!$G:$G,'H2 Aggregation'!$B13)</f>
        <v>3.9693697455366888</v>
      </c>
      <c r="S13">
        <f>SUMIFS('LCOH Runs - Bloomberg'!$C:$C,'LCOH Runs - Bloomberg'!$H:$H,$C13,'LCOH Runs - Bloomberg'!$J:$J,'H2 Aggregation'!S$5,'LCOH Runs - Bloomberg'!$G:$G,'H2 Aggregation'!$B13)</f>
        <v>4.0334815946045595</v>
      </c>
      <c r="T13">
        <f>SUMIFS('LCOH Runs - Bloomberg'!$C:$C,'LCOH Runs - Bloomberg'!$H:$H,$C13,'LCOH Runs - Bloomberg'!$J:$J,'H2 Aggregation'!T$5,'LCOH Runs - Bloomberg'!$G:$G,'H2 Aggregation'!$B13)</f>
        <v>4.0987934726002244</v>
      </c>
      <c r="U13">
        <f>SUMIFS('LCOH Runs - Bloomberg'!$C:$C,'LCOH Runs - Bloomberg'!$H:$H,$C13,'LCOH Runs - Bloomberg'!$J:$J,'H2 Aggregation'!U$5,'LCOH Runs - Bloomberg'!$G:$G,'H2 Aggregation'!$B13)</f>
        <v>4.1648065878752449</v>
      </c>
      <c r="V13">
        <f>SUMIFS('LCOH Runs - Bloomberg'!$C:$C,'LCOH Runs - Bloomberg'!$H:$H,$C13,'LCOH Runs - Bloomberg'!$J:$J,'H2 Aggregation'!V$5,'LCOH Runs - Bloomberg'!$G:$G,'H2 Aggregation'!$B13)</f>
        <v>4.2319742747013454</v>
      </c>
      <c r="W13">
        <f>SUMIFS('LCOH Runs - Bloomberg'!$C:$C,'LCOH Runs - Bloomberg'!$H:$H,$C13,'LCOH Runs - Bloomberg'!$J:$J,'H2 Aggregation'!W$5,'LCOH Runs - Bloomberg'!$G:$G,'H2 Aggregation'!$B13)</f>
        <v>4.2999259730574355</v>
      </c>
      <c r="X13">
        <f>SUMIFS('LCOH Runs - Bloomberg'!$C:$C,'LCOH Runs - Bloomberg'!$H:$H,$C13,'LCOH Runs - Bloomberg'!$J:$J,'H2 Aggregation'!X$5,'LCOH Runs - Bloomberg'!$G:$G,'H2 Aggregation'!$B13)</f>
        <v>4.3687338798080511</v>
      </c>
      <c r="Y13">
        <f>SUMIFS('LCOH Runs - Bloomberg'!$C:$C,'LCOH Runs - Bloomberg'!$H:$H,$C13,'LCOH Runs - Bloomberg'!$J:$J,'H2 Aggregation'!Y$5,'LCOH Runs - Bloomberg'!$G:$G,'H2 Aggregation'!$B13)</f>
        <v>4.4378280816276732</v>
      </c>
      <c r="Z13">
        <f>SUMIFS('LCOH Runs - Bloomberg'!$C:$C,'LCOH Runs - Bloomberg'!$H:$H,$C13,'LCOH Runs - Bloomberg'!$J:$J,'H2 Aggregation'!Z$5,'LCOH Runs - Bloomberg'!$G:$G,'H2 Aggregation'!$B13)</f>
        <v>4.5073400013756952</v>
      </c>
      <c r="AA13">
        <f>SUMIFS('LCOH Runs - Bloomberg'!$C:$C,'LCOH Runs - Bloomberg'!$H:$H,$C13,'LCOH Runs - Bloomberg'!$J:$J,'H2 Aggregation'!AA$5,'LCOH Runs - Bloomberg'!$G:$G,'H2 Aggregation'!$B13)</f>
        <v>4.5770666347672151</v>
      </c>
      <c r="AB13">
        <f>SUMIFS('LCOH Runs - Bloomberg'!$C:$C,'LCOH Runs - Bloomberg'!$H:$H,$C13,'LCOH Runs - Bloomberg'!$J:$J,'H2 Aggregation'!AB$5,'LCOH Runs - Bloomberg'!$G:$G,'H2 Aggregation'!$B13)</f>
        <v>4.6469997419497844</v>
      </c>
      <c r="AC13">
        <f>SUMIFS('LCOH Runs - Bloomberg'!$C:$C,'LCOH Runs - Bloomberg'!$H:$H,$C13,'LCOH Runs - Bloomberg'!$J:$J,'H2 Aggregation'!AC$5,'LCOH Runs - Bloomberg'!$G:$G,'H2 Aggregation'!$B13)</f>
        <v>4.7164519035308174</v>
      </c>
    </row>
    <row r="14" spans="2:29" x14ac:dyDescent="0.35">
      <c r="B14" s="512" t="s">
        <v>1593</v>
      </c>
      <c r="C14" t="s">
        <v>2544</v>
      </c>
      <c r="D14">
        <f>SUMIFS('LCOH Runs - Bloomberg'!$C:$C,'LCOH Runs - Bloomberg'!$H:$H,$C14,'LCOH Runs - Bloomberg'!$J:$J,'H2 Aggregation'!D$5,'LCOH Runs - Bloomberg'!$G:$G,'H2 Aggregation'!$B14)</f>
        <v>0</v>
      </c>
      <c r="E14">
        <f>SUMIFS('LCOH Runs - Bloomberg'!$C:$C,'LCOH Runs - Bloomberg'!$H:$H,$C14,'LCOH Runs - Bloomberg'!$J:$J,'H2 Aggregation'!E$5,'LCOH Runs - Bloomberg'!$G:$G,'H2 Aggregation'!$B14)</f>
        <v>0</v>
      </c>
      <c r="F14">
        <f>SUMIFS('LCOH Runs - Bloomberg'!$C:$C,'LCOH Runs - Bloomberg'!$H:$H,$C14,'LCOH Runs - Bloomberg'!$J:$J,'H2 Aggregation'!F$5,'LCOH Runs - Bloomberg'!$G:$G,'H2 Aggregation'!$B14)</f>
        <v>0</v>
      </c>
      <c r="G14">
        <f>SUMIFS('LCOH Runs - Bloomberg'!$C:$C,'LCOH Runs - Bloomberg'!$H:$H,$C14,'LCOH Runs - Bloomberg'!$J:$J,'H2 Aggregation'!G$5,'LCOH Runs - Bloomberg'!$G:$G,'H2 Aggregation'!$B14)</f>
        <v>0</v>
      </c>
      <c r="H14">
        <f>SUMIFS('LCOH Runs - Bloomberg'!$C:$C,'LCOH Runs - Bloomberg'!$H:$H,$C14,'LCOH Runs - Bloomberg'!$J:$J,'H2 Aggregation'!H$5,'LCOH Runs - Bloomberg'!$G:$G,'H2 Aggregation'!$B14)</f>
        <v>0</v>
      </c>
      <c r="I14">
        <f>SUMIFS('LCOH Runs - Bloomberg'!$C:$C,'LCOH Runs - Bloomberg'!$H:$H,$C14,'LCOH Runs - Bloomberg'!$J:$J,'H2 Aggregation'!I$5,'LCOH Runs - Bloomberg'!$G:$G,'H2 Aggregation'!$B14)</f>
        <v>0</v>
      </c>
      <c r="J14">
        <f>SUMIFS('LCOH Runs - Bloomberg'!$C:$C,'LCOH Runs - Bloomberg'!$H:$H,$C14,'LCOH Runs - Bloomberg'!$J:$J,'H2 Aggregation'!J$5,'LCOH Runs - Bloomberg'!$G:$G,'H2 Aggregation'!$B14)</f>
        <v>0</v>
      </c>
      <c r="K14">
        <f>SUMIFS('LCOH Runs - Bloomberg'!$C:$C,'LCOH Runs - Bloomberg'!$H:$H,$C14,'LCOH Runs - Bloomberg'!$J:$J,'H2 Aggregation'!K$5,'LCOH Runs - Bloomberg'!$G:$G,'H2 Aggregation'!$B14)</f>
        <v>0</v>
      </c>
      <c r="L14">
        <f>SUMIFS('LCOH Runs - Bloomberg'!$C:$C,'LCOH Runs - Bloomberg'!$H:$H,$C14,'LCOH Runs - Bloomberg'!$J:$J,'H2 Aggregation'!L$5,'LCOH Runs - Bloomberg'!$G:$G,'H2 Aggregation'!$B14)</f>
        <v>0</v>
      </c>
      <c r="M14">
        <f>SUMIFS('LCOH Runs - Bloomberg'!$C:$C,'LCOH Runs - Bloomberg'!$H:$H,$C14,'LCOH Runs - Bloomberg'!$J:$J,'H2 Aggregation'!M$5,'LCOH Runs - Bloomberg'!$G:$G,'H2 Aggregation'!$B14)</f>
        <v>0</v>
      </c>
      <c r="N14">
        <f>SUMIFS('LCOH Runs - Bloomberg'!$C:$C,'LCOH Runs - Bloomberg'!$H:$H,$C14,'LCOH Runs - Bloomberg'!$J:$J,'H2 Aggregation'!N$5,'LCOH Runs - Bloomberg'!$G:$G,'H2 Aggregation'!$B14)</f>
        <v>0</v>
      </c>
      <c r="O14">
        <f>SUMIFS('LCOH Runs - Bloomberg'!$C:$C,'LCOH Runs - Bloomberg'!$H:$H,$C14,'LCOH Runs - Bloomberg'!$J:$J,'H2 Aggregation'!O$5,'LCOH Runs - Bloomberg'!$G:$G,'H2 Aggregation'!$B14)</f>
        <v>0</v>
      </c>
      <c r="P14">
        <f>SUMIFS('LCOH Runs - Bloomberg'!$C:$C,'LCOH Runs - Bloomberg'!$H:$H,$C14,'LCOH Runs - Bloomberg'!$J:$J,'H2 Aggregation'!P$5,'LCOH Runs - Bloomberg'!$G:$G,'H2 Aggregation'!$B14)</f>
        <v>0</v>
      </c>
      <c r="Q14">
        <f>SUMIFS('LCOH Runs - Bloomberg'!$C:$C,'LCOH Runs - Bloomberg'!$H:$H,$C14,'LCOH Runs - Bloomberg'!$J:$J,'H2 Aggregation'!Q$5,'LCOH Runs - Bloomberg'!$G:$G,'H2 Aggregation'!$B14)</f>
        <v>0</v>
      </c>
      <c r="R14">
        <f>SUMIFS('LCOH Runs - Bloomberg'!$C:$C,'LCOH Runs - Bloomberg'!$H:$H,$C14,'LCOH Runs - Bloomberg'!$J:$J,'H2 Aggregation'!R$5,'LCOH Runs - Bloomberg'!$G:$G,'H2 Aggregation'!$B14)</f>
        <v>0</v>
      </c>
      <c r="S14">
        <f>SUMIFS('LCOH Runs - Bloomberg'!$C:$C,'LCOH Runs - Bloomberg'!$H:$H,$C14,'LCOH Runs - Bloomberg'!$J:$J,'H2 Aggregation'!S$5,'LCOH Runs - Bloomberg'!$G:$G,'H2 Aggregation'!$B14)</f>
        <v>0</v>
      </c>
      <c r="T14">
        <f>SUMIFS('LCOH Runs - Bloomberg'!$C:$C,'LCOH Runs - Bloomberg'!$H:$H,$C14,'LCOH Runs - Bloomberg'!$J:$J,'H2 Aggregation'!T$5,'LCOH Runs - Bloomberg'!$G:$G,'H2 Aggregation'!$B14)</f>
        <v>0</v>
      </c>
      <c r="U14">
        <f>SUMIFS('LCOH Runs - Bloomberg'!$C:$C,'LCOH Runs - Bloomberg'!$H:$H,$C14,'LCOH Runs - Bloomberg'!$J:$J,'H2 Aggregation'!U$5,'LCOH Runs - Bloomberg'!$G:$G,'H2 Aggregation'!$B14)</f>
        <v>0</v>
      </c>
      <c r="V14">
        <f>SUMIFS('LCOH Runs - Bloomberg'!$C:$C,'LCOH Runs - Bloomberg'!$H:$H,$C14,'LCOH Runs - Bloomberg'!$J:$J,'H2 Aggregation'!V$5,'LCOH Runs - Bloomberg'!$G:$G,'H2 Aggregation'!$B14)</f>
        <v>0</v>
      </c>
      <c r="W14">
        <f>SUMIFS('LCOH Runs - Bloomberg'!$C:$C,'LCOH Runs - Bloomberg'!$H:$H,$C14,'LCOH Runs - Bloomberg'!$J:$J,'H2 Aggregation'!W$5,'LCOH Runs - Bloomberg'!$G:$G,'H2 Aggregation'!$B14)</f>
        <v>0</v>
      </c>
      <c r="X14">
        <f>SUMIFS('LCOH Runs - Bloomberg'!$C:$C,'LCOH Runs - Bloomberg'!$H:$H,$C14,'LCOH Runs - Bloomberg'!$J:$J,'H2 Aggregation'!X$5,'LCOH Runs - Bloomberg'!$G:$G,'H2 Aggregation'!$B14)</f>
        <v>0</v>
      </c>
      <c r="Y14">
        <f>SUMIFS('LCOH Runs - Bloomberg'!$C:$C,'LCOH Runs - Bloomberg'!$H:$H,$C14,'LCOH Runs - Bloomberg'!$J:$J,'H2 Aggregation'!Y$5,'LCOH Runs - Bloomberg'!$G:$G,'H2 Aggregation'!$B14)</f>
        <v>0</v>
      </c>
      <c r="Z14">
        <f>SUMIFS('LCOH Runs - Bloomberg'!$C:$C,'LCOH Runs - Bloomberg'!$H:$H,$C14,'LCOH Runs - Bloomberg'!$J:$J,'H2 Aggregation'!Z$5,'LCOH Runs - Bloomberg'!$G:$G,'H2 Aggregation'!$B14)</f>
        <v>0</v>
      </c>
      <c r="AA14">
        <f>SUMIFS('LCOH Runs - Bloomberg'!$C:$C,'LCOH Runs - Bloomberg'!$H:$H,$C14,'LCOH Runs - Bloomberg'!$J:$J,'H2 Aggregation'!AA$5,'LCOH Runs - Bloomberg'!$G:$G,'H2 Aggregation'!$B14)</f>
        <v>0</v>
      </c>
      <c r="AB14">
        <f>SUMIFS('LCOH Runs - Bloomberg'!$C:$C,'LCOH Runs - Bloomberg'!$H:$H,$C14,'LCOH Runs - Bloomberg'!$J:$J,'H2 Aggregation'!AB$5,'LCOH Runs - Bloomberg'!$G:$G,'H2 Aggregation'!$B14)</f>
        <v>0</v>
      </c>
      <c r="AC14">
        <f>SUMIFS('LCOH Runs - Bloomberg'!$C:$C,'LCOH Runs - Bloomberg'!$H:$H,$C14,'LCOH Runs - Bloomberg'!$J:$J,'H2 Aggregation'!AC$5,'LCOH Runs - Bloomberg'!$G:$G,'H2 Aggregation'!$B14)</f>
        <v>0</v>
      </c>
    </row>
    <row r="15" spans="2:29" x14ac:dyDescent="0.35">
      <c r="B15" s="512" t="s">
        <v>1593</v>
      </c>
      <c r="C15" t="s">
        <v>2545</v>
      </c>
      <c r="D15">
        <f>SUMIFS('LCOH Runs - Bloomberg'!$C:$C,'LCOH Runs - Bloomberg'!$H:$H,$C15,'LCOH Runs - Bloomberg'!$J:$J,'H2 Aggregation'!D$5,'LCOH Runs - Bloomberg'!$G:$G,'H2 Aggregation'!$B15)</f>
        <v>0</v>
      </c>
      <c r="E15">
        <f>SUMIFS('LCOH Runs - Bloomberg'!$C:$C,'LCOH Runs - Bloomberg'!$H:$H,$C15,'LCOH Runs - Bloomberg'!$J:$J,'H2 Aggregation'!E$5,'LCOH Runs - Bloomberg'!$G:$G,'H2 Aggregation'!$B15)</f>
        <v>0</v>
      </c>
      <c r="F15">
        <f>SUMIFS('LCOH Runs - Bloomberg'!$C:$C,'LCOH Runs - Bloomberg'!$H:$H,$C15,'LCOH Runs - Bloomberg'!$J:$J,'H2 Aggregation'!F$5,'LCOH Runs - Bloomberg'!$G:$G,'H2 Aggregation'!$B15)</f>
        <v>0</v>
      </c>
      <c r="G15">
        <f>SUMIFS('LCOH Runs - Bloomberg'!$C:$C,'LCOH Runs - Bloomberg'!$H:$H,$C15,'LCOH Runs - Bloomberg'!$J:$J,'H2 Aggregation'!G$5,'LCOH Runs - Bloomberg'!$G:$G,'H2 Aggregation'!$B15)</f>
        <v>0</v>
      </c>
      <c r="H15">
        <f>SUMIFS('LCOH Runs - Bloomberg'!$C:$C,'LCOH Runs - Bloomberg'!$H:$H,$C15,'LCOH Runs - Bloomberg'!$J:$J,'H2 Aggregation'!H$5,'LCOH Runs - Bloomberg'!$G:$G,'H2 Aggregation'!$B15)</f>
        <v>0</v>
      </c>
      <c r="I15">
        <f>SUMIFS('LCOH Runs - Bloomberg'!$C:$C,'LCOH Runs - Bloomberg'!$H:$H,$C15,'LCOH Runs - Bloomberg'!$J:$J,'H2 Aggregation'!I$5,'LCOH Runs - Bloomberg'!$G:$G,'H2 Aggregation'!$B15)</f>
        <v>0</v>
      </c>
      <c r="J15">
        <f>SUMIFS('LCOH Runs - Bloomberg'!$C:$C,'LCOH Runs - Bloomberg'!$H:$H,$C15,'LCOH Runs - Bloomberg'!$J:$J,'H2 Aggregation'!J$5,'LCOH Runs - Bloomberg'!$G:$G,'H2 Aggregation'!$B15)</f>
        <v>0</v>
      </c>
      <c r="K15">
        <f>SUMIFS('LCOH Runs - Bloomberg'!$C:$C,'LCOH Runs - Bloomberg'!$H:$H,$C15,'LCOH Runs - Bloomberg'!$J:$J,'H2 Aggregation'!K$5,'LCOH Runs - Bloomberg'!$G:$G,'H2 Aggregation'!$B15)</f>
        <v>0</v>
      </c>
      <c r="L15">
        <f>SUMIFS('LCOH Runs - Bloomberg'!$C:$C,'LCOH Runs - Bloomberg'!$H:$H,$C15,'LCOH Runs - Bloomberg'!$J:$J,'H2 Aggregation'!L$5,'LCOH Runs - Bloomberg'!$G:$G,'H2 Aggregation'!$B15)</f>
        <v>0</v>
      </c>
      <c r="M15">
        <f>SUMIFS('LCOH Runs - Bloomberg'!$C:$C,'LCOH Runs - Bloomberg'!$H:$H,$C15,'LCOH Runs - Bloomberg'!$J:$J,'H2 Aggregation'!M$5,'LCOH Runs - Bloomberg'!$G:$G,'H2 Aggregation'!$B15)</f>
        <v>0</v>
      </c>
      <c r="N15">
        <f>SUMIFS('LCOH Runs - Bloomberg'!$C:$C,'LCOH Runs - Bloomberg'!$H:$H,$C15,'LCOH Runs - Bloomberg'!$J:$J,'H2 Aggregation'!N$5,'LCOH Runs - Bloomberg'!$G:$G,'H2 Aggregation'!$B15)</f>
        <v>0</v>
      </c>
      <c r="O15">
        <f>SUMIFS('LCOH Runs - Bloomberg'!$C:$C,'LCOH Runs - Bloomberg'!$H:$H,$C15,'LCOH Runs - Bloomberg'!$J:$J,'H2 Aggregation'!O$5,'LCOH Runs - Bloomberg'!$G:$G,'H2 Aggregation'!$B15)</f>
        <v>0</v>
      </c>
      <c r="P15">
        <f>SUMIFS('LCOH Runs - Bloomberg'!$C:$C,'LCOH Runs - Bloomberg'!$H:$H,$C15,'LCOH Runs - Bloomberg'!$J:$J,'H2 Aggregation'!P$5,'LCOH Runs - Bloomberg'!$G:$G,'H2 Aggregation'!$B15)</f>
        <v>0</v>
      </c>
      <c r="Q15">
        <f>SUMIFS('LCOH Runs - Bloomberg'!$C:$C,'LCOH Runs - Bloomberg'!$H:$H,$C15,'LCOH Runs - Bloomberg'!$J:$J,'H2 Aggregation'!Q$5,'LCOH Runs - Bloomberg'!$G:$G,'H2 Aggregation'!$B15)</f>
        <v>0</v>
      </c>
      <c r="R15">
        <f>SUMIFS('LCOH Runs - Bloomberg'!$C:$C,'LCOH Runs - Bloomberg'!$H:$H,$C15,'LCOH Runs - Bloomberg'!$J:$J,'H2 Aggregation'!R$5,'LCOH Runs - Bloomberg'!$G:$G,'H2 Aggregation'!$B15)</f>
        <v>0</v>
      </c>
      <c r="S15">
        <f>SUMIFS('LCOH Runs - Bloomberg'!$C:$C,'LCOH Runs - Bloomberg'!$H:$H,$C15,'LCOH Runs - Bloomberg'!$J:$J,'H2 Aggregation'!S$5,'LCOH Runs - Bloomberg'!$G:$G,'H2 Aggregation'!$B15)</f>
        <v>0</v>
      </c>
      <c r="T15">
        <f>SUMIFS('LCOH Runs - Bloomberg'!$C:$C,'LCOH Runs - Bloomberg'!$H:$H,$C15,'LCOH Runs - Bloomberg'!$J:$J,'H2 Aggregation'!T$5,'LCOH Runs - Bloomberg'!$G:$G,'H2 Aggregation'!$B15)</f>
        <v>0</v>
      </c>
      <c r="U15">
        <f>SUMIFS('LCOH Runs - Bloomberg'!$C:$C,'LCOH Runs - Bloomberg'!$H:$H,$C15,'LCOH Runs - Bloomberg'!$J:$J,'H2 Aggregation'!U$5,'LCOH Runs - Bloomberg'!$G:$G,'H2 Aggregation'!$B15)</f>
        <v>0</v>
      </c>
      <c r="V15">
        <f>SUMIFS('LCOH Runs - Bloomberg'!$C:$C,'LCOH Runs - Bloomberg'!$H:$H,$C15,'LCOH Runs - Bloomberg'!$J:$J,'H2 Aggregation'!V$5,'LCOH Runs - Bloomberg'!$G:$G,'H2 Aggregation'!$B15)</f>
        <v>0</v>
      </c>
      <c r="W15">
        <f>SUMIFS('LCOH Runs - Bloomberg'!$C:$C,'LCOH Runs - Bloomberg'!$H:$H,$C15,'LCOH Runs - Bloomberg'!$J:$J,'H2 Aggregation'!W$5,'LCOH Runs - Bloomberg'!$G:$G,'H2 Aggregation'!$B15)</f>
        <v>0</v>
      </c>
      <c r="X15">
        <f>SUMIFS('LCOH Runs - Bloomberg'!$C:$C,'LCOH Runs - Bloomberg'!$H:$H,$C15,'LCOH Runs - Bloomberg'!$J:$J,'H2 Aggregation'!X$5,'LCOH Runs - Bloomberg'!$G:$G,'H2 Aggregation'!$B15)</f>
        <v>0</v>
      </c>
      <c r="Y15">
        <f>SUMIFS('LCOH Runs - Bloomberg'!$C:$C,'LCOH Runs - Bloomberg'!$H:$H,$C15,'LCOH Runs - Bloomberg'!$J:$J,'H2 Aggregation'!Y$5,'LCOH Runs - Bloomberg'!$G:$G,'H2 Aggregation'!$B15)</f>
        <v>0</v>
      </c>
      <c r="Z15">
        <f>SUMIFS('LCOH Runs - Bloomberg'!$C:$C,'LCOH Runs - Bloomberg'!$H:$H,$C15,'LCOH Runs - Bloomberg'!$J:$J,'H2 Aggregation'!Z$5,'LCOH Runs - Bloomberg'!$G:$G,'H2 Aggregation'!$B15)</f>
        <v>0</v>
      </c>
      <c r="AA15">
        <f>SUMIFS('LCOH Runs - Bloomberg'!$C:$C,'LCOH Runs - Bloomberg'!$H:$H,$C15,'LCOH Runs - Bloomberg'!$J:$J,'H2 Aggregation'!AA$5,'LCOH Runs - Bloomberg'!$G:$G,'H2 Aggregation'!$B15)</f>
        <v>0</v>
      </c>
      <c r="AB15">
        <f>SUMIFS('LCOH Runs - Bloomberg'!$C:$C,'LCOH Runs - Bloomberg'!$H:$H,$C15,'LCOH Runs - Bloomberg'!$J:$J,'H2 Aggregation'!AB$5,'LCOH Runs - Bloomberg'!$G:$G,'H2 Aggregation'!$B15)</f>
        <v>0</v>
      </c>
      <c r="AC15">
        <f>SUMIFS('LCOH Runs - Bloomberg'!$C:$C,'LCOH Runs - Bloomberg'!$H:$H,$C15,'LCOH Runs - Bloomberg'!$J:$J,'H2 Aggregation'!AC$5,'LCOH Runs - Bloomberg'!$G:$G,'H2 Aggregation'!$B15)</f>
        <v>0</v>
      </c>
    </row>
    <row r="16" spans="2:29" x14ac:dyDescent="0.35">
      <c r="B16" s="512" t="s">
        <v>1593</v>
      </c>
      <c r="C16" t="s">
        <v>2546</v>
      </c>
      <c r="D16">
        <f>SUMIFS('LCOH Runs - Bloomberg'!$C:$C,'LCOH Runs - Bloomberg'!$H:$H,$C16,'LCOH Runs - Bloomberg'!$J:$J,'H2 Aggregation'!D$5,'LCOH Runs - Bloomberg'!$G:$G,'H2 Aggregation'!$B16)</f>
        <v>0</v>
      </c>
      <c r="E16">
        <f>SUMIFS('LCOH Runs - Bloomberg'!$C:$C,'LCOH Runs - Bloomberg'!$H:$H,$C16,'LCOH Runs - Bloomberg'!$J:$J,'H2 Aggregation'!E$5,'LCOH Runs - Bloomberg'!$G:$G,'H2 Aggregation'!$B16)</f>
        <v>0</v>
      </c>
      <c r="F16">
        <f>SUMIFS('LCOH Runs - Bloomberg'!$C:$C,'LCOH Runs - Bloomberg'!$H:$H,$C16,'LCOH Runs - Bloomberg'!$J:$J,'H2 Aggregation'!F$5,'LCOH Runs - Bloomberg'!$G:$G,'H2 Aggregation'!$B16)</f>
        <v>0</v>
      </c>
      <c r="G16">
        <f>SUMIFS('LCOH Runs - Bloomberg'!$C:$C,'LCOH Runs - Bloomberg'!$H:$H,$C16,'LCOH Runs - Bloomberg'!$J:$J,'H2 Aggregation'!G$5,'LCOH Runs - Bloomberg'!$G:$G,'H2 Aggregation'!$B16)</f>
        <v>0</v>
      </c>
      <c r="H16">
        <f>SUMIFS('LCOH Runs - Bloomberg'!$C:$C,'LCOH Runs - Bloomberg'!$H:$H,$C16,'LCOH Runs - Bloomberg'!$J:$J,'H2 Aggregation'!H$5,'LCOH Runs - Bloomberg'!$G:$G,'H2 Aggregation'!$B16)</f>
        <v>0</v>
      </c>
      <c r="I16">
        <f>SUMIFS('LCOH Runs - Bloomberg'!$C:$C,'LCOH Runs - Bloomberg'!$H:$H,$C16,'LCOH Runs - Bloomberg'!$J:$J,'H2 Aggregation'!I$5,'LCOH Runs - Bloomberg'!$G:$G,'H2 Aggregation'!$B16)</f>
        <v>0</v>
      </c>
      <c r="J16">
        <f>SUMIFS('LCOH Runs - Bloomberg'!$C:$C,'LCOH Runs - Bloomberg'!$H:$H,$C16,'LCOH Runs - Bloomberg'!$J:$J,'H2 Aggregation'!J$5,'LCOH Runs - Bloomberg'!$G:$G,'H2 Aggregation'!$B16)</f>
        <v>0</v>
      </c>
      <c r="K16">
        <f>SUMIFS('LCOH Runs - Bloomberg'!$C:$C,'LCOH Runs - Bloomberg'!$H:$H,$C16,'LCOH Runs - Bloomberg'!$J:$J,'H2 Aggregation'!K$5,'LCOH Runs - Bloomberg'!$G:$G,'H2 Aggregation'!$B16)</f>
        <v>0</v>
      </c>
      <c r="L16">
        <f>SUMIFS('LCOH Runs - Bloomberg'!$C:$C,'LCOH Runs - Bloomberg'!$H:$H,$C16,'LCOH Runs - Bloomberg'!$J:$J,'H2 Aggregation'!L$5,'LCOH Runs - Bloomberg'!$G:$G,'H2 Aggregation'!$B16)</f>
        <v>0</v>
      </c>
      <c r="M16">
        <f>SUMIFS('LCOH Runs - Bloomberg'!$C:$C,'LCOH Runs - Bloomberg'!$H:$H,$C16,'LCOH Runs - Bloomberg'!$J:$J,'H2 Aggregation'!M$5,'LCOH Runs - Bloomberg'!$G:$G,'H2 Aggregation'!$B16)</f>
        <v>0</v>
      </c>
      <c r="N16">
        <f>SUMIFS('LCOH Runs - Bloomberg'!$C:$C,'LCOH Runs - Bloomberg'!$H:$H,$C16,'LCOH Runs - Bloomberg'!$J:$J,'H2 Aggregation'!N$5,'LCOH Runs - Bloomberg'!$G:$G,'H2 Aggregation'!$B16)</f>
        <v>0</v>
      </c>
      <c r="O16">
        <f>SUMIFS('LCOH Runs - Bloomberg'!$C:$C,'LCOH Runs - Bloomberg'!$H:$H,$C16,'LCOH Runs - Bloomberg'!$J:$J,'H2 Aggregation'!O$5,'LCOH Runs - Bloomberg'!$G:$G,'H2 Aggregation'!$B16)</f>
        <v>0</v>
      </c>
      <c r="P16">
        <f>SUMIFS('LCOH Runs - Bloomberg'!$C:$C,'LCOH Runs - Bloomberg'!$H:$H,$C16,'LCOH Runs - Bloomberg'!$J:$J,'H2 Aggregation'!P$5,'LCOH Runs - Bloomberg'!$G:$G,'H2 Aggregation'!$B16)</f>
        <v>0</v>
      </c>
      <c r="Q16">
        <f>SUMIFS('LCOH Runs - Bloomberg'!$C:$C,'LCOH Runs - Bloomberg'!$H:$H,$C16,'LCOH Runs - Bloomberg'!$J:$J,'H2 Aggregation'!Q$5,'LCOH Runs - Bloomberg'!$G:$G,'H2 Aggregation'!$B16)</f>
        <v>0</v>
      </c>
      <c r="R16">
        <f>SUMIFS('LCOH Runs - Bloomberg'!$C:$C,'LCOH Runs - Bloomberg'!$H:$H,$C16,'LCOH Runs - Bloomberg'!$J:$J,'H2 Aggregation'!R$5,'LCOH Runs - Bloomberg'!$G:$G,'H2 Aggregation'!$B16)</f>
        <v>0</v>
      </c>
      <c r="S16">
        <f>SUMIFS('LCOH Runs - Bloomberg'!$C:$C,'LCOH Runs - Bloomberg'!$H:$H,$C16,'LCOH Runs - Bloomberg'!$J:$J,'H2 Aggregation'!S$5,'LCOH Runs - Bloomberg'!$G:$G,'H2 Aggregation'!$B16)</f>
        <v>0</v>
      </c>
      <c r="T16">
        <f>SUMIFS('LCOH Runs - Bloomberg'!$C:$C,'LCOH Runs - Bloomberg'!$H:$H,$C16,'LCOH Runs - Bloomberg'!$J:$J,'H2 Aggregation'!T$5,'LCOH Runs - Bloomberg'!$G:$G,'H2 Aggregation'!$B16)</f>
        <v>0</v>
      </c>
      <c r="U16">
        <f>SUMIFS('LCOH Runs - Bloomberg'!$C:$C,'LCOH Runs - Bloomberg'!$H:$H,$C16,'LCOH Runs - Bloomberg'!$J:$J,'H2 Aggregation'!U$5,'LCOH Runs - Bloomberg'!$G:$G,'H2 Aggregation'!$B16)</f>
        <v>0</v>
      </c>
      <c r="V16">
        <f>SUMIFS('LCOH Runs - Bloomberg'!$C:$C,'LCOH Runs - Bloomberg'!$H:$H,$C16,'LCOH Runs - Bloomberg'!$J:$J,'H2 Aggregation'!V$5,'LCOH Runs - Bloomberg'!$G:$G,'H2 Aggregation'!$B16)</f>
        <v>0</v>
      </c>
      <c r="W16">
        <f>SUMIFS('LCOH Runs - Bloomberg'!$C:$C,'LCOH Runs - Bloomberg'!$H:$H,$C16,'LCOH Runs - Bloomberg'!$J:$J,'H2 Aggregation'!W$5,'LCOH Runs - Bloomberg'!$G:$G,'H2 Aggregation'!$B16)</f>
        <v>0</v>
      </c>
      <c r="X16">
        <f>SUMIFS('LCOH Runs - Bloomberg'!$C:$C,'LCOH Runs - Bloomberg'!$H:$H,$C16,'LCOH Runs - Bloomberg'!$J:$J,'H2 Aggregation'!X$5,'LCOH Runs - Bloomberg'!$G:$G,'H2 Aggregation'!$B16)</f>
        <v>0</v>
      </c>
      <c r="Y16">
        <f>SUMIFS('LCOH Runs - Bloomberg'!$C:$C,'LCOH Runs - Bloomberg'!$H:$H,$C16,'LCOH Runs - Bloomberg'!$J:$J,'H2 Aggregation'!Y$5,'LCOH Runs - Bloomberg'!$G:$G,'H2 Aggregation'!$B16)</f>
        <v>0</v>
      </c>
      <c r="Z16">
        <f>SUMIFS('LCOH Runs - Bloomberg'!$C:$C,'LCOH Runs - Bloomberg'!$H:$H,$C16,'LCOH Runs - Bloomberg'!$J:$J,'H2 Aggregation'!Z$5,'LCOH Runs - Bloomberg'!$G:$G,'H2 Aggregation'!$B16)</f>
        <v>0</v>
      </c>
      <c r="AA16">
        <f>SUMIFS('LCOH Runs - Bloomberg'!$C:$C,'LCOH Runs - Bloomberg'!$H:$H,$C16,'LCOH Runs - Bloomberg'!$J:$J,'H2 Aggregation'!AA$5,'LCOH Runs - Bloomberg'!$G:$G,'H2 Aggregation'!$B16)</f>
        <v>0</v>
      </c>
      <c r="AB16">
        <f>SUMIFS('LCOH Runs - Bloomberg'!$C:$C,'LCOH Runs - Bloomberg'!$H:$H,$C16,'LCOH Runs - Bloomberg'!$J:$J,'H2 Aggregation'!AB$5,'LCOH Runs - Bloomberg'!$G:$G,'H2 Aggregation'!$B16)</f>
        <v>0</v>
      </c>
      <c r="AC16">
        <f>SUMIFS('LCOH Runs - Bloomberg'!$C:$C,'LCOH Runs - Bloomberg'!$H:$H,$C16,'LCOH Runs - Bloomberg'!$J:$J,'H2 Aggregation'!AC$5,'LCOH Runs - Bloomberg'!$G:$G,'H2 Aggregation'!$B16)</f>
        <v>0</v>
      </c>
    </row>
    <row r="17" spans="2:29" x14ac:dyDescent="0.35">
      <c r="B17" s="512" t="s">
        <v>1593</v>
      </c>
      <c r="C17" t="s">
        <v>2547</v>
      </c>
      <c r="D17">
        <f>SUMIFS('LCOH Runs - Bloomberg'!$C:$C,'LCOH Runs - Bloomberg'!$H:$H,$C17,'LCOH Runs - Bloomberg'!$J:$J,'H2 Aggregation'!D$5,'LCOH Runs - Bloomberg'!$G:$G,'H2 Aggregation'!$B17)</f>
        <v>0</v>
      </c>
      <c r="E17">
        <f>SUMIFS('LCOH Runs - Bloomberg'!$C:$C,'LCOH Runs - Bloomberg'!$H:$H,$C17,'LCOH Runs - Bloomberg'!$J:$J,'H2 Aggregation'!E$5,'LCOH Runs - Bloomberg'!$G:$G,'H2 Aggregation'!$B17)</f>
        <v>0</v>
      </c>
      <c r="F17">
        <f>SUMIFS('LCOH Runs - Bloomberg'!$C:$C,'LCOH Runs - Bloomberg'!$H:$H,$C17,'LCOH Runs - Bloomberg'!$J:$J,'H2 Aggregation'!F$5,'LCOH Runs - Bloomberg'!$G:$G,'H2 Aggregation'!$B17)</f>
        <v>0</v>
      </c>
      <c r="G17">
        <f>SUMIFS('LCOH Runs - Bloomberg'!$C:$C,'LCOH Runs - Bloomberg'!$H:$H,$C17,'LCOH Runs - Bloomberg'!$J:$J,'H2 Aggregation'!G$5,'LCOH Runs - Bloomberg'!$G:$G,'H2 Aggregation'!$B17)</f>
        <v>0</v>
      </c>
      <c r="H17">
        <f>SUMIFS('LCOH Runs - Bloomberg'!$C:$C,'LCOH Runs - Bloomberg'!$H:$H,$C17,'LCOH Runs - Bloomberg'!$J:$J,'H2 Aggregation'!H$5,'LCOH Runs - Bloomberg'!$G:$G,'H2 Aggregation'!$B17)</f>
        <v>0</v>
      </c>
      <c r="I17">
        <f>SUMIFS('LCOH Runs - Bloomberg'!$C:$C,'LCOH Runs - Bloomberg'!$H:$H,$C17,'LCOH Runs - Bloomberg'!$J:$J,'H2 Aggregation'!I$5,'LCOH Runs - Bloomberg'!$G:$G,'H2 Aggregation'!$B17)</f>
        <v>0</v>
      </c>
      <c r="J17">
        <f>SUMIFS('LCOH Runs - Bloomberg'!$C:$C,'LCOH Runs - Bloomberg'!$H:$H,$C17,'LCOH Runs - Bloomberg'!$J:$J,'H2 Aggregation'!J$5,'LCOH Runs - Bloomberg'!$G:$G,'H2 Aggregation'!$B17)</f>
        <v>0</v>
      </c>
      <c r="K17">
        <f>SUMIFS('LCOH Runs - Bloomberg'!$C:$C,'LCOH Runs - Bloomberg'!$H:$H,$C17,'LCOH Runs - Bloomberg'!$J:$J,'H2 Aggregation'!K$5,'LCOH Runs - Bloomberg'!$G:$G,'H2 Aggregation'!$B17)</f>
        <v>0</v>
      </c>
      <c r="L17">
        <f>SUMIFS('LCOH Runs - Bloomberg'!$C:$C,'LCOH Runs - Bloomberg'!$H:$H,$C17,'LCOH Runs - Bloomberg'!$J:$J,'H2 Aggregation'!L$5,'LCOH Runs - Bloomberg'!$G:$G,'H2 Aggregation'!$B17)</f>
        <v>0</v>
      </c>
      <c r="M17">
        <f>SUMIFS('LCOH Runs - Bloomberg'!$C:$C,'LCOH Runs - Bloomberg'!$H:$H,$C17,'LCOH Runs - Bloomberg'!$J:$J,'H2 Aggregation'!M$5,'LCOH Runs - Bloomberg'!$G:$G,'H2 Aggregation'!$B17)</f>
        <v>0</v>
      </c>
      <c r="N17">
        <f>SUMIFS('LCOH Runs - Bloomberg'!$C:$C,'LCOH Runs - Bloomberg'!$H:$H,$C17,'LCOH Runs - Bloomberg'!$J:$J,'H2 Aggregation'!N$5,'LCOH Runs - Bloomberg'!$G:$G,'H2 Aggregation'!$B17)</f>
        <v>0</v>
      </c>
      <c r="O17">
        <f>SUMIFS('LCOH Runs - Bloomberg'!$C:$C,'LCOH Runs - Bloomberg'!$H:$H,$C17,'LCOH Runs - Bloomberg'!$J:$J,'H2 Aggregation'!O$5,'LCOH Runs - Bloomberg'!$G:$G,'H2 Aggregation'!$B17)</f>
        <v>0</v>
      </c>
      <c r="P17">
        <f>SUMIFS('LCOH Runs - Bloomberg'!$C:$C,'LCOH Runs - Bloomberg'!$H:$H,$C17,'LCOH Runs - Bloomberg'!$J:$J,'H2 Aggregation'!P$5,'LCOH Runs - Bloomberg'!$G:$G,'H2 Aggregation'!$B17)</f>
        <v>0</v>
      </c>
      <c r="Q17">
        <f>SUMIFS('LCOH Runs - Bloomberg'!$C:$C,'LCOH Runs - Bloomberg'!$H:$H,$C17,'LCOH Runs - Bloomberg'!$J:$J,'H2 Aggregation'!Q$5,'LCOH Runs - Bloomberg'!$G:$G,'H2 Aggregation'!$B17)</f>
        <v>0</v>
      </c>
      <c r="R17">
        <f>SUMIFS('LCOH Runs - Bloomberg'!$C:$C,'LCOH Runs - Bloomberg'!$H:$H,$C17,'LCOH Runs - Bloomberg'!$J:$J,'H2 Aggregation'!R$5,'LCOH Runs - Bloomberg'!$G:$G,'H2 Aggregation'!$B17)</f>
        <v>0</v>
      </c>
      <c r="S17">
        <f>SUMIFS('LCOH Runs - Bloomberg'!$C:$C,'LCOH Runs - Bloomberg'!$H:$H,$C17,'LCOH Runs - Bloomberg'!$J:$J,'H2 Aggregation'!S$5,'LCOH Runs - Bloomberg'!$G:$G,'H2 Aggregation'!$B17)</f>
        <v>0</v>
      </c>
      <c r="T17">
        <f>SUMIFS('LCOH Runs - Bloomberg'!$C:$C,'LCOH Runs - Bloomberg'!$H:$H,$C17,'LCOH Runs - Bloomberg'!$J:$J,'H2 Aggregation'!T$5,'LCOH Runs - Bloomberg'!$G:$G,'H2 Aggregation'!$B17)</f>
        <v>0</v>
      </c>
      <c r="U17">
        <f>SUMIFS('LCOH Runs - Bloomberg'!$C:$C,'LCOH Runs - Bloomberg'!$H:$H,$C17,'LCOH Runs - Bloomberg'!$J:$J,'H2 Aggregation'!U$5,'LCOH Runs - Bloomberg'!$G:$G,'H2 Aggregation'!$B17)</f>
        <v>0</v>
      </c>
      <c r="V17">
        <f>SUMIFS('LCOH Runs - Bloomberg'!$C:$C,'LCOH Runs - Bloomberg'!$H:$H,$C17,'LCOH Runs - Bloomberg'!$J:$J,'H2 Aggregation'!V$5,'LCOH Runs - Bloomberg'!$G:$G,'H2 Aggregation'!$B17)</f>
        <v>0</v>
      </c>
      <c r="W17">
        <f>SUMIFS('LCOH Runs - Bloomberg'!$C:$C,'LCOH Runs - Bloomberg'!$H:$H,$C17,'LCOH Runs - Bloomberg'!$J:$J,'H2 Aggregation'!W$5,'LCOH Runs - Bloomberg'!$G:$G,'H2 Aggregation'!$B17)</f>
        <v>0</v>
      </c>
      <c r="X17">
        <f>SUMIFS('LCOH Runs - Bloomberg'!$C:$C,'LCOH Runs - Bloomberg'!$H:$H,$C17,'LCOH Runs - Bloomberg'!$J:$J,'H2 Aggregation'!X$5,'LCOH Runs - Bloomberg'!$G:$G,'H2 Aggregation'!$B17)</f>
        <v>0</v>
      </c>
      <c r="Y17">
        <f>SUMIFS('LCOH Runs - Bloomberg'!$C:$C,'LCOH Runs - Bloomberg'!$H:$H,$C17,'LCOH Runs - Bloomberg'!$J:$J,'H2 Aggregation'!Y$5,'LCOH Runs - Bloomberg'!$G:$G,'H2 Aggregation'!$B17)</f>
        <v>0</v>
      </c>
      <c r="Z17">
        <f>SUMIFS('LCOH Runs - Bloomberg'!$C:$C,'LCOH Runs - Bloomberg'!$H:$H,$C17,'LCOH Runs - Bloomberg'!$J:$J,'H2 Aggregation'!Z$5,'LCOH Runs - Bloomberg'!$G:$G,'H2 Aggregation'!$B17)</f>
        <v>0</v>
      </c>
      <c r="AA17">
        <f>SUMIFS('LCOH Runs - Bloomberg'!$C:$C,'LCOH Runs - Bloomberg'!$H:$H,$C17,'LCOH Runs - Bloomberg'!$J:$J,'H2 Aggregation'!AA$5,'LCOH Runs - Bloomberg'!$G:$G,'H2 Aggregation'!$B17)</f>
        <v>0</v>
      </c>
      <c r="AB17">
        <f>SUMIFS('LCOH Runs - Bloomberg'!$C:$C,'LCOH Runs - Bloomberg'!$H:$H,$C17,'LCOH Runs - Bloomberg'!$J:$J,'H2 Aggregation'!AB$5,'LCOH Runs - Bloomberg'!$G:$G,'H2 Aggregation'!$B17)</f>
        <v>0</v>
      </c>
      <c r="AC17">
        <f>SUMIFS('LCOH Runs - Bloomberg'!$C:$C,'LCOH Runs - Bloomberg'!$H:$H,$C17,'LCOH Runs - Bloomberg'!$J:$J,'H2 Aggregation'!AC$5,'LCOH Runs - Bloomberg'!$G:$G,'H2 Aggregation'!$B17)</f>
        <v>0</v>
      </c>
    </row>
    <row r="18" spans="2:29" x14ac:dyDescent="0.35">
      <c r="B18" s="512" t="s">
        <v>1593</v>
      </c>
      <c r="C18" t="s">
        <v>2548</v>
      </c>
      <c r="D18">
        <f>SUMIFS('LCOH Runs - Bloomberg'!$C:$C,'LCOH Runs - Bloomberg'!$H:$H,$C18,'LCOH Runs - Bloomberg'!$J:$J,'H2 Aggregation'!D$5,'LCOH Runs - Bloomberg'!$G:$G,'H2 Aggregation'!$B18)</f>
        <v>0</v>
      </c>
      <c r="E18">
        <f>SUMIFS('LCOH Runs - Bloomberg'!$C:$C,'LCOH Runs - Bloomberg'!$H:$H,$C18,'LCOH Runs - Bloomberg'!$J:$J,'H2 Aggregation'!E$5,'LCOH Runs - Bloomberg'!$G:$G,'H2 Aggregation'!$B18)</f>
        <v>0</v>
      </c>
      <c r="F18">
        <f>SUMIFS('LCOH Runs - Bloomberg'!$C:$C,'LCOH Runs - Bloomberg'!$H:$H,$C18,'LCOH Runs - Bloomberg'!$J:$J,'H2 Aggregation'!F$5,'LCOH Runs - Bloomberg'!$G:$G,'H2 Aggregation'!$B18)</f>
        <v>0</v>
      </c>
      <c r="G18">
        <f>SUMIFS('LCOH Runs - Bloomberg'!$C:$C,'LCOH Runs - Bloomberg'!$H:$H,$C18,'LCOH Runs - Bloomberg'!$J:$J,'H2 Aggregation'!G$5,'LCOH Runs - Bloomberg'!$G:$G,'H2 Aggregation'!$B18)</f>
        <v>0</v>
      </c>
      <c r="H18">
        <f>SUMIFS('LCOH Runs - Bloomberg'!$C:$C,'LCOH Runs - Bloomberg'!$H:$H,$C18,'LCOH Runs - Bloomberg'!$J:$J,'H2 Aggregation'!H$5,'LCOH Runs - Bloomberg'!$G:$G,'H2 Aggregation'!$B18)</f>
        <v>0</v>
      </c>
      <c r="I18">
        <f>SUMIFS('LCOH Runs - Bloomberg'!$C:$C,'LCOH Runs - Bloomberg'!$H:$H,$C18,'LCOH Runs - Bloomberg'!$J:$J,'H2 Aggregation'!I$5,'LCOH Runs - Bloomberg'!$G:$G,'H2 Aggregation'!$B18)</f>
        <v>0</v>
      </c>
      <c r="J18">
        <f>SUMIFS('LCOH Runs - Bloomberg'!$C:$C,'LCOH Runs - Bloomberg'!$H:$H,$C18,'LCOH Runs - Bloomberg'!$J:$J,'H2 Aggregation'!J$5,'LCOH Runs - Bloomberg'!$G:$G,'H2 Aggregation'!$B18)</f>
        <v>0</v>
      </c>
      <c r="K18">
        <f>SUMIFS('LCOH Runs - Bloomberg'!$C:$C,'LCOH Runs - Bloomberg'!$H:$H,$C18,'LCOH Runs - Bloomberg'!$J:$J,'H2 Aggregation'!K$5,'LCOH Runs - Bloomberg'!$G:$G,'H2 Aggregation'!$B18)</f>
        <v>0</v>
      </c>
      <c r="L18">
        <f>SUMIFS('LCOH Runs - Bloomberg'!$C:$C,'LCOH Runs - Bloomberg'!$H:$H,$C18,'LCOH Runs - Bloomberg'!$J:$J,'H2 Aggregation'!L$5,'LCOH Runs - Bloomberg'!$G:$G,'H2 Aggregation'!$B18)</f>
        <v>0</v>
      </c>
      <c r="M18">
        <f>SUMIFS('LCOH Runs - Bloomberg'!$C:$C,'LCOH Runs - Bloomberg'!$H:$H,$C18,'LCOH Runs - Bloomberg'!$J:$J,'H2 Aggregation'!M$5,'LCOH Runs - Bloomberg'!$G:$G,'H2 Aggregation'!$B18)</f>
        <v>0</v>
      </c>
      <c r="N18">
        <f>SUMIFS('LCOH Runs - Bloomberg'!$C:$C,'LCOH Runs - Bloomberg'!$H:$H,$C18,'LCOH Runs - Bloomberg'!$J:$J,'H2 Aggregation'!N$5,'LCOH Runs - Bloomberg'!$G:$G,'H2 Aggregation'!$B18)</f>
        <v>0</v>
      </c>
      <c r="O18">
        <f>SUMIFS('LCOH Runs - Bloomberg'!$C:$C,'LCOH Runs - Bloomberg'!$H:$H,$C18,'LCOH Runs - Bloomberg'!$J:$J,'H2 Aggregation'!O$5,'LCOH Runs - Bloomberg'!$G:$G,'H2 Aggregation'!$B18)</f>
        <v>0</v>
      </c>
      <c r="P18">
        <f>SUMIFS('LCOH Runs - Bloomberg'!$C:$C,'LCOH Runs - Bloomberg'!$H:$H,$C18,'LCOH Runs - Bloomberg'!$J:$J,'H2 Aggregation'!P$5,'LCOH Runs - Bloomberg'!$G:$G,'H2 Aggregation'!$B18)</f>
        <v>0</v>
      </c>
      <c r="Q18">
        <f>SUMIFS('LCOH Runs - Bloomberg'!$C:$C,'LCOH Runs - Bloomberg'!$H:$H,$C18,'LCOH Runs - Bloomberg'!$J:$J,'H2 Aggregation'!Q$5,'LCOH Runs - Bloomberg'!$G:$G,'H2 Aggregation'!$B18)</f>
        <v>0</v>
      </c>
      <c r="R18">
        <f>SUMIFS('LCOH Runs - Bloomberg'!$C:$C,'LCOH Runs - Bloomberg'!$H:$H,$C18,'LCOH Runs - Bloomberg'!$J:$J,'H2 Aggregation'!R$5,'LCOH Runs - Bloomberg'!$G:$G,'H2 Aggregation'!$B18)</f>
        <v>0</v>
      </c>
      <c r="S18">
        <f>SUMIFS('LCOH Runs - Bloomberg'!$C:$C,'LCOH Runs - Bloomberg'!$H:$H,$C18,'LCOH Runs - Bloomberg'!$J:$J,'H2 Aggregation'!S$5,'LCOH Runs - Bloomberg'!$G:$G,'H2 Aggregation'!$B18)</f>
        <v>0</v>
      </c>
      <c r="T18">
        <f>SUMIFS('LCOH Runs - Bloomberg'!$C:$C,'LCOH Runs - Bloomberg'!$H:$H,$C18,'LCOH Runs - Bloomberg'!$J:$J,'H2 Aggregation'!T$5,'LCOH Runs - Bloomberg'!$G:$G,'H2 Aggregation'!$B18)</f>
        <v>0</v>
      </c>
      <c r="U18">
        <f>SUMIFS('LCOH Runs - Bloomberg'!$C:$C,'LCOH Runs - Bloomberg'!$H:$H,$C18,'LCOH Runs - Bloomberg'!$J:$J,'H2 Aggregation'!U$5,'LCOH Runs - Bloomberg'!$G:$G,'H2 Aggregation'!$B18)</f>
        <v>0</v>
      </c>
      <c r="V18">
        <f>SUMIFS('LCOH Runs - Bloomberg'!$C:$C,'LCOH Runs - Bloomberg'!$H:$H,$C18,'LCOH Runs - Bloomberg'!$J:$J,'H2 Aggregation'!V$5,'LCOH Runs - Bloomberg'!$G:$G,'H2 Aggregation'!$B18)</f>
        <v>0</v>
      </c>
      <c r="W18">
        <f>SUMIFS('LCOH Runs - Bloomberg'!$C:$C,'LCOH Runs - Bloomberg'!$H:$H,$C18,'LCOH Runs - Bloomberg'!$J:$J,'H2 Aggregation'!W$5,'LCOH Runs - Bloomberg'!$G:$G,'H2 Aggregation'!$B18)</f>
        <v>0</v>
      </c>
      <c r="X18">
        <f>SUMIFS('LCOH Runs - Bloomberg'!$C:$C,'LCOH Runs - Bloomberg'!$H:$H,$C18,'LCOH Runs - Bloomberg'!$J:$J,'H2 Aggregation'!X$5,'LCOH Runs - Bloomberg'!$G:$G,'H2 Aggregation'!$B18)</f>
        <v>0</v>
      </c>
      <c r="Y18">
        <f>SUMIFS('LCOH Runs - Bloomberg'!$C:$C,'LCOH Runs - Bloomberg'!$H:$H,$C18,'LCOH Runs - Bloomberg'!$J:$J,'H2 Aggregation'!Y$5,'LCOH Runs - Bloomberg'!$G:$G,'H2 Aggregation'!$B18)</f>
        <v>0</v>
      </c>
      <c r="Z18">
        <f>SUMIFS('LCOH Runs - Bloomberg'!$C:$C,'LCOH Runs - Bloomberg'!$H:$H,$C18,'LCOH Runs - Bloomberg'!$J:$J,'H2 Aggregation'!Z$5,'LCOH Runs - Bloomberg'!$G:$G,'H2 Aggregation'!$B18)</f>
        <v>0</v>
      </c>
      <c r="AA18">
        <f>SUMIFS('LCOH Runs - Bloomberg'!$C:$C,'LCOH Runs - Bloomberg'!$H:$H,$C18,'LCOH Runs - Bloomberg'!$J:$J,'H2 Aggregation'!AA$5,'LCOH Runs - Bloomberg'!$G:$G,'H2 Aggregation'!$B18)</f>
        <v>0</v>
      </c>
      <c r="AB18">
        <f>SUMIFS('LCOH Runs - Bloomberg'!$C:$C,'LCOH Runs - Bloomberg'!$H:$H,$C18,'LCOH Runs - Bloomberg'!$J:$J,'H2 Aggregation'!AB$5,'LCOH Runs - Bloomberg'!$G:$G,'H2 Aggregation'!$B18)</f>
        <v>0</v>
      </c>
      <c r="AC18">
        <f>SUMIFS('LCOH Runs - Bloomberg'!$C:$C,'LCOH Runs - Bloomberg'!$H:$H,$C18,'LCOH Runs - Bloomberg'!$J:$J,'H2 Aggregation'!AC$5,'LCOH Runs - Bloomberg'!$G:$G,'H2 Aggregation'!$B18)</f>
        <v>0</v>
      </c>
    </row>
    <row r="19" spans="2:29" x14ac:dyDescent="0.35">
      <c r="B19" s="512" t="s">
        <v>1593</v>
      </c>
      <c r="C19" t="s">
        <v>2549</v>
      </c>
      <c r="D19">
        <f>SUMIFS('LCOH Runs - Bloomberg'!$C:$C,'LCOH Runs - Bloomberg'!$H:$H,$C19,'LCOH Runs - Bloomberg'!$J:$J,'H2 Aggregation'!D$5,'LCOH Runs - Bloomberg'!$G:$G,'H2 Aggregation'!$B19)</f>
        <v>0</v>
      </c>
      <c r="E19">
        <f>SUMIFS('LCOH Runs - Bloomberg'!$C:$C,'LCOH Runs - Bloomberg'!$H:$H,$C19,'LCOH Runs - Bloomberg'!$J:$J,'H2 Aggregation'!E$5,'LCOH Runs - Bloomberg'!$G:$G,'H2 Aggregation'!$B19)</f>
        <v>0</v>
      </c>
      <c r="F19">
        <f>SUMIFS('LCOH Runs - Bloomberg'!$C:$C,'LCOH Runs - Bloomberg'!$H:$H,$C19,'LCOH Runs - Bloomberg'!$J:$J,'H2 Aggregation'!F$5,'LCOH Runs - Bloomberg'!$G:$G,'H2 Aggregation'!$B19)</f>
        <v>0</v>
      </c>
      <c r="G19">
        <f>SUMIFS('LCOH Runs - Bloomberg'!$C:$C,'LCOH Runs - Bloomberg'!$H:$H,$C19,'LCOH Runs - Bloomberg'!$J:$J,'H2 Aggregation'!G$5,'LCOH Runs - Bloomberg'!$G:$G,'H2 Aggregation'!$B19)</f>
        <v>0</v>
      </c>
      <c r="H19">
        <f>SUMIFS('LCOH Runs - Bloomberg'!$C:$C,'LCOH Runs - Bloomberg'!$H:$H,$C19,'LCOH Runs - Bloomberg'!$J:$J,'H2 Aggregation'!H$5,'LCOH Runs - Bloomberg'!$G:$G,'H2 Aggregation'!$B19)</f>
        <v>0</v>
      </c>
      <c r="I19">
        <f>SUMIFS('LCOH Runs - Bloomberg'!$C:$C,'LCOH Runs - Bloomberg'!$H:$H,$C19,'LCOH Runs - Bloomberg'!$J:$J,'H2 Aggregation'!I$5,'LCOH Runs - Bloomberg'!$G:$G,'H2 Aggregation'!$B19)</f>
        <v>0</v>
      </c>
      <c r="J19">
        <f>SUMIFS('LCOH Runs - Bloomberg'!$C:$C,'LCOH Runs - Bloomberg'!$H:$H,$C19,'LCOH Runs - Bloomberg'!$J:$J,'H2 Aggregation'!J$5,'LCOH Runs - Bloomberg'!$G:$G,'H2 Aggregation'!$B19)</f>
        <v>0</v>
      </c>
      <c r="K19">
        <f>SUMIFS('LCOH Runs - Bloomberg'!$C:$C,'LCOH Runs - Bloomberg'!$H:$H,$C19,'LCOH Runs - Bloomberg'!$J:$J,'H2 Aggregation'!K$5,'LCOH Runs - Bloomberg'!$G:$G,'H2 Aggregation'!$B19)</f>
        <v>0</v>
      </c>
      <c r="L19">
        <f>SUMIFS('LCOH Runs - Bloomberg'!$C:$C,'LCOH Runs - Bloomberg'!$H:$H,$C19,'LCOH Runs - Bloomberg'!$J:$J,'H2 Aggregation'!L$5,'LCOH Runs - Bloomberg'!$G:$G,'H2 Aggregation'!$B19)</f>
        <v>0</v>
      </c>
      <c r="M19">
        <f>SUMIFS('LCOH Runs - Bloomberg'!$C:$C,'LCOH Runs - Bloomberg'!$H:$H,$C19,'LCOH Runs - Bloomberg'!$J:$J,'H2 Aggregation'!M$5,'LCOH Runs - Bloomberg'!$G:$G,'H2 Aggregation'!$B19)</f>
        <v>0</v>
      </c>
      <c r="N19">
        <f>SUMIFS('LCOH Runs - Bloomberg'!$C:$C,'LCOH Runs - Bloomberg'!$H:$H,$C19,'LCOH Runs - Bloomberg'!$J:$J,'H2 Aggregation'!N$5,'LCOH Runs - Bloomberg'!$G:$G,'H2 Aggregation'!$B19)</f>
        <v>0</v>
      </c>
      <c r="O19">
        <f>SUMIFS('LCOH Runs - Bloomberg'!$C:$C,'LCOH Runs - Bloomberg'!$H:$H,$C19,'LCOH Runs - Bloomberg'!$J:$J,'H2 Aggregation'!O$5,'LCOH Runs - Bloomberg'!$G:$G,'H2 Aggregation'!$B19)</f>
        <v>0</v>
      </c>
      <c r="P19">
        <f>SUMIFS('LCOH Runs - Bloomberg'!$C:$C,'LCOH Runs - Bloomberg'!$H:$H,$C19,'LCOH Runs - Bloomberg'!$J:$J,'H2 Aggregation'!P$5,'LCOH Runs - Bloomberg'!$G:$G,'H2 Aggregation'!$B19)</f>
        <v>0</v>
      </c>
      <c r="Q19">
        <f>SUMIFS('LCOH Runs - Bloomberg'!$C:$C,'LCOH Runs - Bloomberg'!$H:$H,$C19,'LCOH Runs - Bloomberg'!$J:$J,'H2 Aggregation'!Q$5,'LCOH Runs - Bloomberg'!$G:$G,'H2 Aggregation'!$B19)</f>
        <v>0</v>
      </c>
      <c r="R19">
        <f>SUMIFS('LCOH Runs - Bloomberg'!$C:$C,'LCOH Runs - Bloomberg'!$H:$H,$C19,'LCOH Runs - Bloomberg'!$J:$J,'H2 Aggregation'!R$5,'LCOH Runs - Bloomberg'!$G:$G,'H2 Aggregation'!$B19)</f>
        <v>0</v>
      </c>
      <c r="S19">
        <f>SUMIFS('LCOH Runs - Bloomberg'!$C:$C,'LCOH Runs - Bloomberg'!$H:$H,$C19,'LCOH Runs - Bloomberg'!$J:$J,'H2 Aggregation'!S$5,'LCOH Runs - Bloomberg'!$G:$G,'H2 Aggregation'!$B19)</f>
        <v>0</v>
      </c>
      <c r="T19">
        <f>SUMIFS('LCOH Runs - Bloomberg'!$C:$C,'LCOH Runs - Bloomberg'!$H:$H,$C19,'LCOH Runs - Bloomberg'!$J:$J,'H2 Aggregation'!T$5,'LCOH Runs - Bloomberg'!$G:$G,'H2 Aggregation'!$B19)</f>
        <v>0</v>
      </c>
      <c r="U19">
        <f>SUMIFS('LCOH Runs - Bloomberg'!$C:$C,'LCOH Runs - Bloomberg'!$H:$H,$C19,'LCOH Runs - Bloomberg'!$J:$J,'H2 Aggregation'!U$5,'LCOH Runs - Bloomberg'!$G:$G,'H2 Aggregation'!$B19)</f>
        <v>0</v>
      </c>
      <c r="V19">
        <f>SUMIFS('LCOH Runs - Bloomberg'!$C:$C,'LCOH Runs - Bloomberg'!$H:$H,$C19,'LCOH Runs - Bloomberg'!$J:$J,'H2 Aggregation'!V$5,'LCOH Runs - Bloomberg'!$G:$G,'H2 Aggregation'!$B19)</f>
        <v>0</v>
      </c>
      <c r="W19">
        <f>SUMIFS('LCOH Runs - Bloomberg'!$C:$C,'LCOH Runs - Bloomberg'!$H:$H,$C19,'LCOH Runs - Bloomberg'!$J:$J,'H2 Aggregation'!W$5,'LCOH Runs - Bloomberg'!$G:$G,'H2 Aggregation'!$B19)</f>
        <v>0</v>
      </c>
      <c r="X19">
        <f>SUMIFS('LCOH Runs - Bloomberg'!$C:$C,'LCOH Runs - Bloomberg'!$H:$H,$C19,'LCOH Runs - Bloomberg'!$J:$J,'H2 Aggregation'!X$5,'LCOH Runs - Bloomberg'!$G:$G,'H2 Aggregation'!$B19)</f>
        <v>0</v>
      </c>
      <c r="Y19">
        <f>SUMIFS('LCOH Runs - Bloomberg'!$C:$C,'LCOH Runs - Bloomberg'!$H:$H,$C19,'LCOH Runs - Bloomberg'!$J:$J,'H2 Aggregation'!Y$5,'LCOH Runs - Bloomberg'!$G:$G,'H2 Aggregation'!$B19)</f>
        <v>0</v>
      </c>
      <c r="Z19">
        <f>SUMIFS('LCOH Runs - Bloomberg'!$C:$C,'LCOH Runs - Bloomberg'!$H:$H,$C19,'LCOH Runs - Bloomberg'!$J:$J,'H2 Aggregation'!Z$5,'LCOH Runs - Bloomberg'!$G:$G,'H2 Aggregation'!$B19)</f>
        <v>0</v>
      </c>
      <c r="AA19">
        <f>SUMIFS('LCOH Runs - Bloomberg'!$C:$C,'LCOH Runs - Bloomberg'!$H:$H,$C19,'LCOH Runs - Bloomberg'!$J:$J,'H2 Aggregation'!AA$5,'LCOH Runs - Bloomberg'!$G:$G,'H2 Aggregation'!$B19)</f>
        <v>0</v>
      </c>
      <c r="AB19">
        <f>SUMIFS('LCOH Runs - Bloomberg'!$C:$C,'LCOH Runs - Bloomberg'!$H:$H,$C19,'LCOH Runs - Bloomberg'!$J:$J,'H2 Aggregation'!AB$5,'LCOH Runs - Bloomberg'!$G:$G,'H2 Aggregation'!$B19)</f>
        <v>0</v>
      </c>
      <c r="AC19">
        <f>SUMIFS('LCOH Runs - Bloomberg'!$C:$C,'LCOH Runs - Bloomberg'!$H:$H,$C19,'LCOH Runs - Bloomberg'!$J:$J,'H2 Aggregation'!AC$5,'LCOH Runs - Bloomberg'!$G:$G,'H2 Aggregation'!$B19)</f>
        <v>0</v>
      </c>
    </row>
    <row r="20" spans="2:29" x14ac:dyDescent="0.35">
      <c r="B20" s="512" t="s">
        <v>1593</v>
      </c>
      <c r="C20" t="s">
        <v>2550</v>
      </c>
      <c r="D20">
        <f>SUMIFS('LCOH Runs - Bloomberg'!$C:$C,'LCOH Runs - Bloomberg'!$H:$H,$C20,'LCOH Runs - Bloomberg'!$J:$J,'H2 Aggregation'!D$5,'LCOH Runs - Bloomberg'!$G:$G,'H2 Aggregation'!$B20)</f>
        <v>0</v>
      </c>
      <c r="E20">
        <f>SUMIFS('LCOH Runs - Bloomberg'!$C:$C,'LCOH Runs - Bloomberg'!$H:$H,$C20,'LCOH Runs - Bloomberg'!$J:$J,'H2 Aggregation'!E$5,'LCOH Runs - Bloomberg'!$G:$G,'H2 Aggregation'!$B20)</f>
        <v>0</v>
      </c>
      <c r="F20">
        <f>SUMIFS('LCOH Runs - Bloomberg'!$C:$C,'LCOH Runs - Bloomberg'!$H:$H,$C20,'LCOH Runs - Bloomberg'!$J:$J,'H2 Aggregation'!F$5,'LCOH Runs - Bloomberg'!$G:$G,'H2 Aggregation'!$B20)</f>
        <v>0</v>
      </c>
      <c r="G20">
        <f>SUMIFS('LCOH Runs - Bloomberg'!$C:$C,'LCOH Runs - Bloomberg'!$H:$H,$C20,'LCOH Runs - Bloomberg'!$J:$J,'H2 Aggregation'!G$5,'LCOH Runs - Bloomberg'!$G:$G,'H2 Aggregation'!$B20)</f>
        <v>0</v>
      </c>
      <c r="H20">
        <f>SUMIFS('LCOH Runs - Bloomberg'!$C:$C,'LCOH Runs - Bloomberg'!$H:$H,$C20,'LCOH Runs - Bloomberg'!$J:$J,'H2 Aggregation'!H$5,'LCOH Runs - Bloomberg'!$G:$G,'H2 Aggregation'!$B20)</f>
        <v>0</v>
      </c>
      <c r="I20">
        <f>SUMIFS('LCOH Runs - Bloomberg'!$C:$C,'LCOH Runs - Bloomberg'!$H:$H,$C20,'LCOH Runs - Bloomberg'!$J:$J,'H2 Aggregation'!I$5,'LCOH Runs - Bloomberg'!$G:$G,'H2 Aggregation'!$B20)</f>
        <v>0</v>
      </c>
      <c r="J20">
        <f>SUMIFS('LCOH Runs - Bloomberg'!$C:$C,'LCOH Runs - Bloomberg'!$H:$H,$C20,'LCOH Runs - Bloomberg'!$J:$J,'H2 Aggregation'!J$5,'LCOH Runs - Bloomberg'!$G:$G,'H2 Aggregation'!$B20)</f>
        <v>0</v>
      </c>
      <c r="K20">
        <f>SUMIFS('LCOH Runs - Bloomberg'!$C:$C,'LCOH Runs - Bloomberg'!$H:$H,$C20,'LCOH Runs - Bloomberg'!$J:$J,'H2 Aggregation'!K$5,'LCOH Runs - Bloomberg'!$G:$G,'H2 Aggregation'!$B20)</f>
        <v>0</v>
      </c>
      <c r="L20">
        <f>SUMIFS('LCOH Runs - Bloomberg'!$C:$C,'LCOH Runs - Bloomberg'!$H:$H,$C20,'LCOH Runs - Bloomberg'!$J:$J,'H2 Aggregation'!L$5,'LCOH Runs - Bloomberg'!$G:$G,'H2 Aggregation'!$B20)</f>
        <v>0</v>
      </c>
      <c r="M20">
        <f>SUMIFS('LCOH Runs - Bloomberg'!$C:$C,'LCOH Runs - Bloomberg'!$H:$H,$C20,'LCOH Runs - Bloomberg'!$J:$J,'H2 Aggregation'!M$5,'LCOH Runs - Bloomberg'!$G:$G,'H2 Aggregation'!$B20)</f>
        <v>0</v>
      </c>
      <c r="N20">
        <f>SUMIFS('LCOH Runs - Bloomberg'!$C:$C,'LCOH Runs - Bloomberg'!$H:$H,$C20,'LCOH Runs - Bloomberg'!$J:$J,'H2 Aggregation'!N$5,'LCOH Runs - Bloomberg'!$G:$G,'H2 Aggregation'!$B20)</f>
        <v>0</v>
      </c>
      <c r="O20">
        <f>SUMIFS('LCOH Runs - Bloomberg'!$C:$C,'LCOH Runs - Bloomberg'!$H:$H,$C20,'LCOH Runs - Bloomberg'!$J:$J,'H2 Aggregation'!O$5,'LCOH Runs - Bloomberg'!$G:$G,'H2 Aggregation'!$B20)</f>
        <v>0</v>
      </c>
      <c r="P20">
        <f>SUMIFS('LCOH Runs - Bloomberg'!$C:$C,'LCOH Runs - Bloomberg'!$H:$H,$C20,'LCOH Runs - Bloomberg'!$J:$J,'H2 Aggregation'!P$5,'LCOH Runs - Bloomberg'!$G:$G,'H2 Aggregation'!$B20)</f>
        <v>0</v>
      </c>
      <c r="Q20">
        <f>SUMIFS('LCOH Runs - Bloomberg'!$C:$C,'LCOH Runs - Bloomberg'!$H:$H,$C20,'LCOH Runs - Bloomberg'!$J:$J,'H2 Aggregation'!Q$5,'LCOH Runs - Bloomberg'!$G:$G,'H2 Aggregation'!$B20)</f>
        <v>0</v>
      </c>
      <c r="R20">
        <f>SUMIFS('LCOH Runs - Bloomberg'!$C:$C,'LCOH Runs - Bloomberg'!$H:$H,$C20,'LCOH Runs - Bloomberg'!$J:$J,'H2 Aggregation'!R$5,'LCOH Runs - Bloomberg'!$G:$G,'H2 Aggregation'!$B20)</f>
        <v>0</v>
      </c>
      <c r="S20">
        <f>SUMIFS('LCOH Runs - Bloomberg'!$C:$C,'LCOH Runs - Bloomberg'!$H:$H,$C20,'LCOH Runs - Bloomberg'!$J:$J,'H2 Aggregation'!S$5,'LCOH Runs - Bloomberg'!$G:$G,'H2 Aggregation'!$B20)</f>
        <v>0</v>
      </c>
      <c r="T20">
        <f>SUMIFS('LCOH Runs - Bloomberg'!$C:$C,'LCOH Runs - Bloomberg'!$H:$H,$C20,'LCOH Runs - Bloomberg'!$J:$J,'H2 Aggregation'!T$5,'LCOH Runs - Bloomberg'!$G:$G,'H2 Aggregation'!$B20)</f>
        <v>0</v>
      </c>
      <c r="U20">
        <f>SUMIFS('LCOH Runs - Bloomberg'!$C:$C,'LCOH Runs - Bloomberg'!$H:$H,$C20,'LCOH Runs - Bloomberg'!$J:$J,'H2 Aggregation'!U$5,'LCOH Runs - Bloomberg'!$G:$G,'H2 Aggregation'!$B20)</f>
        <v>0</v>
      </c>
      <c r="V20">
        <f>SUMIFS('LCOH Runs - Bloomberg'!$C:$C,'LCOH Runs - Bloomberg'!$H:$H,$C20,'LCOH Runs - Bloomberg'!$J:$J,'H2 Aggregation'!V$5,'LCOH Runs - Bloomberg'!$G:$G,'H2 Aggregation'!$B20)</f>
        <v>0</v>
      </c>
      <c r="W20">
        <f>SUMIFS('LCOH Runs - Bloomberg'!$C:$C,'LCOH Runs - Bloomberg'!$H:$H,$C20,'LCOH Runs - Bloomberg'!$J:$J,'H2 Aggregation'!W$5,'LCOH Runs - Bloomberg'!$G:$G,'H2 Aggregation'!$B20)</f>
        <v>0</v>
      </c>
      <c r="X20">
        <f>SUMIFS('LCOH Runs - Bloomberg'!$C:$C,'LCOH Runs - Bloomberg'!$H:$H,$C20,'LCOH Runs - Bloomberg'!$J:$J,'H2 Aggregation'!X$5,'LCOH Runs - Bloomberg'!$G:$G,'H2 Aggregation'!$B20)</f>
        <v>0</v>
      </c>
      <c r="Y20">
        <f>SUMIFS('LCOH Runs - Bloomberg'!$C:$C,'LCOH Runs - Bloomberg'!$H:$H,$C20,'LCOH Runs - Bloomberg'!$J:$J,'H2 Aggregation'!Y$5,'LCOH Runs - Bloomberg'!$G:$G,'H2 Aggregation'!$B20)</f>
        <v>0</v>
      </c>
      <c r="Z20">
        <f>SUMIFS('LCOH Runs - Bloomberg'!$C:$C,'LCOH Runs - Bloomberg'!$H:$H,$C20,'LCOH Runs - Bloomberg'!$J:$J,'H2 Aggregation'!Z$5,'LCOH Runs - Bloomberg'!$G:$G,'H2 Aggregation'!$B20)</f>
        <v>0</v>
      </c>
      <c r="AA20">
        <f>SUMIFS('LCOH Runs - Bloomberg'!$C:$C,'LCOH Runs - Bloomberg'!$H:$H,$C20,'LCOH Runs - Bloomberg'!$J:$J,'H2 Aggregation'!AA$5,'LCOH Runs - Bloomberg'!$G:$G,'H2 Aggregation'!$B20)</f>
        <v>0</v>
      </c>
      <c r="AB20">
        <f>SUMIFS('LCOH Runs - Bloomberg'!$C:$C,'LCOH Runs - Bloomberg'!$H:$H,$C20,'LCOH Runs - Bloomberg'!$J:$J,'H2 Aggregation'!AB$5,'LCOH Runs - Bloomberg'!$G:$G,'H2 Aggregation'!$B20)</f>
        <v>0</v>
      </c>
      <c r="AC20">
        <f>SUMIFS('LCOH Runs - Bloomberg'!$C:$C,'LCOH Runs - Bloomberg'!$H:$H,$C20,'LCOH Runs - Bloomberg'!$J:$J,'H2 Aggregation'!AC$5,'LCOH Runs - Bloomberg'!$G:$G,'H2 Aggregation'!$B20)</f>
        <v>0</v>
      </c>
    </row>
    <row r="21" spans="2:29" x14ac:dyDescent="0.35">
      <c r="B21" s="512" t="s">
        <v>1593</v>
      </c>
      <c r="C21" t="s">
        <v>2551</v>
      </c>
      <c r="D21">
        <f>SUMIFS('LCOH Runs - Bloomberg'!$C:$C,'LCOH Runs - Bloomberg'!$H:$H,$C21,'LCOH Runs - Bloomberg'!$J:$J,'H2 Aggregation'!D$5,'LCOH Runs - Bloomberg'!$G:$G,'H2 Aggregation'!$B21)</f>
        <v>0</v>
      </c>
      <c r="E21">
        <f>SUMIFS('LCOH Runs - Bloomberg'!$C:$C,'LCOH Runs - Bloomberg'!$H:$H,$C21,'LCOH Runs - Bloomberg'!$J:$J,'H2 Aggregation'!E$5,'LCOH Runs - Bloomberg'!$G:$G,'H2 Aggregation'!$B21)</f>
        <v>0</v>
      </c>
      <c r="F21">
        <f>SUMIFS('LCOH Runs - Bloomberg'!$C:$C,'LCOH Runs - Bloomberg'!$H:$H,$C21,'LCOH Runs - Bloomberg'!$J:$J,'H2 Aggregation'!F$5,'LCOH Runs - Bloomberg'!$G:$G,'H2 Aggregation'!$B21)</f>
        <v>0</v>
      </c>
      <c r="G21">
        <f>SUMIFS('LCOH Runs - Bloomberg'!$C:$C,'LCOH Runs - Bloomberg'!$H:$H,$C21,'LCOH Runs - Bloomberg'!$J:$J,'H2 Aggregation'!G$5,'LCOH Runs - Bloomberg'!$G:$G,'H2 Aggregation'!$B21)</f>
        <v>0</v>
      </c>
      <c r="H21">
        <f>SUMIFS('LCOH Runs - Bloomberg'!$C:$C,'LCOH Runs - Bloomberg'!$H:$H,$C21,'LCOH Runs - Bloomberg'!$J:$J,'H2 Aggregation'!H$5,'LCOH Runs - Bloomberg'!$G:$G,'H2 Aggregation'!$B21)</f>
        <v>0</v>
      </c>
      <c r="I21">
        <f>SUMIFS('LCOH Runs - Bloomberg'!$C:$C,'LCOH Runs - Bloomberg'!$H:$H,$C21,'LCOH Runs - Bloomberg'!$J:$J,'H2 Aggregation'!I$5,'LCOH Runs - Bloomberg'!$G:$G,'H2 Aggregation'!$B21)</f>
        <v>0</v>
      </c>
      <c r="J21">
        <f>SUMIFS('LCOH Runs - Bloomberg'!$C:$C,'LCOH Runs - Bloomberg'!$H:$H,$C21,'LCOH Runs - Bloomberg'!$J:$J,'H2 Aggregation'!J$5,'LCOH Runs - Bloomberg'!$G:$G,'H2 Aggregation'!$B21)</f>
        <v>0</v>
      </c>
      <c r="K21">
        <f>SUMIFS('LCOH Runs - Bloomberg'!$C:$C,'LCOH Runs - Bloomberg'!$H:$H,$C21,'LCOH Runs - Bloomberg'!$J:$J,'H2 Aggregation'!K$5,'LCOH Runs - Bloomberg'!$G:$G,'H2 Aggregation'!$B21)</f>
        <v>0</v>
      </c>
      <c r="L21">
        <f>SUMIFS('LCOH Runs - Bloomberg'!$C:$C,'LCOH Runs - Bloomberg'!$H:$H,$C21,'LCOH Runs - Bloomberg'!$J:$J,'H2 Aggregation'!L$5,'LCOH Runs - Bloomberg'!$G:$G,'H2 Aggregation'!$B21)</f>
        <v>0</v>
      </c>
      <c r="M21">
        <f>SUMIFS('LCOH Runs - Bloomberg'!$C:$C,'LCOH Runs - Bloomberg'!$H:$H,$C21,'LCOH Runs - Bloomberg'!$J:$J,'H2 Aggregation'!M$5,'LCOH Runs - Bloomberg'!$G:$G,'H2 Aggregation'!$B21)</f>
        <v>0</v>
      </c>
      <c r="N21">
        <f>SUMIFS('LCOH Runs - Bloomberg'!$C:$C,'LCOH Runs - Bloomberg'!$H:$H,$C21,'LCOH Runs - Bloomberg'!$J:$J,'H2 Aggregation'!N$5,'LCOH Runs - Bloomberg'!$G:$G,'H2 Aggregation'!$B21)</f>
        <v>0</v>
      </c>
      <c r="O21">
        <f>SUMIFS('LCOH Runs - Bloomberg'!$C:$C,'LCOH Runs - Bloomberg'!$H:$H,$C21,'LCOH Runs - Bloomberg'!$J:$J,'H2 Aggregation'!O$5,'LCOH Runs - Bloomberg'!$G:$G,'H2 Aggregation'!$B21)</f>
        <v>0</v>
      </c>
      <c r="P21">
        <f>SUMIFS('LCOH Runs - Bloomberg'!$C:$C,'LCOH Runs - Bloomberg'!$H:$H,$C21,'LCOH Runs - Bloomberg'!$J:$J,'H2 Aggregation'!P$5,'LCOH Runs - Bloomberg'!$G:$G,'H2 Aggregation'!$B21)</f>
        <v>0</v>
      </c>
      <c r="Q21">
        <f>SUMIFS('LCOH Runs - Bloomberg'!$C:$C,'LCOH Runs - Bloomberg'!$H:$H,$C21,'LCOH Runs - Bloomberg'!$J:$J,'H2 Aggregation'!Q$5,'LCOH Runs - Bloomberg'!$G:$G,'H2 Aggregation'!$B21)</f>
        <v>0</v>
      </c>
      <c r="R21">
        <f>SUMIFS('LCOH Runs - Bloomberg'!$C:$C,'LCOH Runs - Bloomberg'!$H:$H,$C21,'LCOH Runs - Bloomberg'!$J:$J,'H2 Aggregation'!R$5,'LCOH Runs - Bloomberg'!$G:$G,'H2 Aggregation'!$B21)</f>
        <v>0</v>
      </c>
      <c r="S21">
        <f>SUMIFS('LCOH Runs - Bloomberg'!$C:$C,'LCOH Runs - Bloomberg'!$H:$H,$C21,'LCOH Runs - Bloomberg'!$J:$J,'H2 Aggregation'!S$5,'LCOH Runs - Bloomberg'!$G:$G,'H2 Aggregation'!$B21)</f>
        <v>0</v>
      </c>
      <c r="T21">
        <f>SUMIFS('LCOH Runs - Bloomberg'!$C:$C,'LCOH Runs - Bloomberg'!$H:$H,$C21,'LCOH Runs - Bloomberg'!$J:$J,'H2 Aggregation'!T$5,'LCOH Runs - Bloomberg'!$G:$G,'H2 Aggregation'!$B21)</f>
        <v>0</v>
      </c>
      <c r="U21">
        <f>SUMIFS('LCOH Runs - Bloomberg'!$C:$C,'LCOH Runs - Bloomberg'!$H:$H,$C21,'LCOH Runs - Bloomberg'!$J:$J,'H2 Aggregation'!U$5,'LCOH Runs - Bloomberg'!$G:$G,'H2 Aggregation'!$B21)</f>
        <v>0</v>
      </c>
      <c r="V21">
        <f>SUMIFS('LCOH Runs - Bloomberg'!$C:$C,'LCOH Runs - Bloomberg'!$H:$H,$C21,'LCOH Runs - Bloomberg'!$J:$J,'H2 Aggregation'!V$5,'LCOH Runs - Bloomberg'!$G:$G,'H2 Aggregation'!$B21)</f>
        <v>0</v>
      </c>
      <c r="W21">
        <f>SUMIFS('LCOH Runs - Bloomberg'!$C:$C,'LCOH Runs - Bloomberg'!$H:$H,$C21,'LCOH Runs - Bloomberg'!$J:$J,'H2 Aggregation'!W$5,'LCOH Runs - Bloomberg'!$G:$G,'H2 Aggregation'!$B21)</f>
        <v>0</v>
      </c>
      <c r="X21">
        <f>SUMIFS('LCOH Runs - Bloomberg'!$C:$C,'LCOH Runs - Bloomberg'!$H:$H,$C21,'LCOH Runs - Bloomberg'!$J:$J,'H2 Aggregation'!X$5,'LCOH Runs - Bloomberg'!$G:$G,'H2 Aggregation'!$B21)</f>
        <v>0</v>
      </c>
      <c r="Y21">
        <f>SUMIFS('LCOH Runs - Bloomberg'!$C:$C,'LCOH Runs - Bloomberg'!$H:$H,$C21,'LCOH Runs - Bloomberg'!$J:$J,'H2 Aggregation'!Y$5,'LCOH Runs - Bloomberg'!$G:$G,'H2 Aggregation'!$B21)</f>
        <v>0</v>
      </c>
      <c r="Z21">
        <f>SUMIFS('LCOH Runs - Bloomberg'!$C:$C,'LCOH Runs - Bloomberg'!$H:$H,$C21,'LCOH Runs - Bloomberg'!$J:$J,'H2 Aggregation'!Z$5,'LCOH Runs - Bloomberg'!$G:$G,'H2 Aggregation'!$B21)</f>
        <v>0</v>
      </c>
      <c r="AA21">
        <f>SUMIFS('LCOH Runs - Bloomberg'!$C:$C,'LCOH Runs - Bloomberg'!$H:$H,$C21,'LCOH Runs - Bloomberg'!$J:$J,'H2 Aggregation'!AA$5,'LCOH Runs - Bloomberg'!$G:$G,'H2 Aggregation'!$B21)</f>
        <v>0</v>
      </c>
      <c r="AB21">
        <f>SUMIFS('LCOH Runs - Bloomberg'!$C:$C,'LCOH Runs - Bloomberg'!$H:$H,$C21,'LCOH Runs - Bloomberg'!$J:$J,'H2 Aggregation'!AB$5,'LCOH Runs - Bloomberg'!$G:$G,'H2 Aggregation'!$B21)</f>
        <v>0</v>
      </c>
      <c r="AC21">
        <f>SUMIFS('LCOH Runs - Bloomberg'!$C:$C,'LCOH Runs - Bloomberg'!$H:$H,$C21,'LCOH Runs - Bloomberg'!$J:$J,'H2 Aggregation'!AC$5,'LCOH Runs - Bloomberg'!$G:$G,'H2 Aggregation'!$B21)</f>
        <v>0</v>
      </c>
    </row>
    <row r="22" spans="2:29" x14ac:dyDescent="0.35">
      <c r="B22" s="512" t="s">
        <v>1593</v>
      </c>
      <c r="C22" t="s">
        <v>2552</v>
      </c>
      <c r="D22">
        <f>SUMIFS('LCOH Runs - Bloomberg'!$C:$C,'LCOH Runs - Bloomberg'!$H:$H,$C22,'LCOH Runs - Bloomberg'!$J:$J,'H2 Aggregation'!D$5,'LCOH Runs - Bloomberg'!$G:$G,'H2 Aggregation'!$B22)</f>
        <v>0</v>
      </c>
      <c r="E22">
        <f>SUMIFS('LCOH Runs - Bloomberg'!$C:$C,'LCOH Runs - Bloomberg'!$H:$H,$C22,'LCOH Runs - Bloomberg'!$J:$J,'H2 Aggregation'!E$5,'LCOH Runs - Bloomberg'!$G:$G,'H2 Aggregation'!$B22)</f>
        <v>0</v>
      </c>
      <c r="F22">
        <f>SUMIFS('LCOH Runs - Bloomberg'!$C:$C,'LCOH Runs - Bloomberg'!$H:$H,$C22,'LCOH Runs - Bloomberg'!$J:$J,'H2 Aggregation'!F$5,'LCOH Runs - Bloomberg'!$G:$G,'H2 Aggregation'!$B22)</f>
        <v>0</v>
      </c>
      <c r="G22">
        <f>SUMIFS('LCOH Runs - Bloomberg'!$C:$C,'LCOH Runs - Bloomberg'!$H:$H,$C22,'LCOH Runs - Bloomberg'!$J:$J,'H2 Aggregation'!G$5,'LCOH Runs - Bloomberg'!$G:$G,'H2 Aggregation'!$B22)</f>
        <v>0</v>
      </c>
      <c r="H22">
        <f>SUMIFS('LCOH Runs - Bloomberg'!$C:$C,'LCOH Runs - Bloomberg'!$H:$H,$C22,'LCOH Runs - Bloomberg'!$J:$J,'H2 Aggregation'!H$5,'LCOH Runs - Bloomberg'!$G:$G,'H2 Aggregation'!$B22)</f>
        <v>0</v>
      </c>
      <c r="I22">
        <f>SUMIFS('LCOH Runs - Bloomberg'!$C:$C,'LCOH Runs - Bloomberg'!$H:$H,$C22,'LCOH Runs - Bloomberg'!$J:$J,'H2 Aggregation'!I$5,'LCOH Runs - Bloomberg'!$G:$G,'H2 Aggregation'!$B22)</f>
        <v>0</v>
      </c>
      <c r="J22">
        <f>SUMIFS('LCOH Runs - Bloomberg'!$C:$C,'LCOH Runs - Bloomberg'!$H:$H,$C22,'LCOH Runs - Bloomberg'!$J:$J,'H2 Aggregation'!J$5,'LCOH Runs - Bloomberg'!$G:$G,'H2 Aggregation'!$B22)</f>
        <v>0</v>
      </c>
      <c r="K22">
        <f>SUMIFS('LCOH Runs - Bloomberg'!$C:$C,'LCOH Runs - Bloomberg'!$H:$H,$C22,'LCOH Runs - Bloomberg'!$J:$J,'H2 Aggregation'!K$5,'LCOH Runs - Bloomberg'!$G:$G,'H2 Aggregation'!$B22)</f>
        <v>0</v>
      </c>
      <c r="L22">
        <f>SUMIFS('LCOH Runs - Bloomberg'!$C:$C,'LCOH Runs - Bloomberg'!$H:$H,$C22,'LCOH Runs - Bloomberg'!$J:$J,'H2 Aggregation'!L$5,'LCOH Runs - Bloomberg'!$G:$G,'H2 Aggregation'!$B22)</f>
        <v>0</v>
      </c>
      <c r="M22">
        <f>SUMIFS('LCOH Runs - Bloomberg'!$C:$C,'LCOH Runs - Bloomberg'!$H:$H,$C22,'LCOH Runs - Bloomberg'!$J:$J,'H2 Aggregation'!M$5,'LCOH Runs - Bloomberg'!$G:$G,'H2 Aggregation'!$B22)</f>
        <v>0</v>
      </c>
      <c r="N22">
        <f>SUMIFS('LCOH Runs - Bloomberg'!$C:$C,'LCOH Runs - Bloomberg'!$H:$H,$C22,'LCOH Runs - Bloomberg'!$J:$J,'H2 Aggregation'!N$5,'LCOH Runs - Bloomberg'!$G:$G,'H2 Aggregation'!$B22)</f>
        <v>0</v>
      </c>
      <c r="O22">
        <f>SUMIFS('LCOH Runs - Bloomberg'!$C:$C,'LCOH Runs - Bloomberg'!$H:$H,$C22,'LCOH Runs - Bloomberg'!$J:$J,'H2 Aggregation'!O$5,'LCOH Runs - Bloomberg'!$G:$G,'H2 Aggregation'!$B22)</f>
        <v>0</v>
      </c>
      <c r="P22">
        <f>SUMIFS('LCOH Runs - Bloomberg'!$C:$C,'LCOH Runs - Bloomberg'!$H:$H,$C22,'LCOH Runs - Bloomberg'!$J:$J,'H2 Aggregation'!P$5,'LCOH Runs - Bloomberg'!$G:$G,'H2 Aggregation'!$B22)</f>
        <v>0</v>
      </c>
      <c r="Q22">
        <f>SUMIFS('LCOH Runs - Bloomberg'!$C:$C,'LCOH Runs - Bloomberg'!$H:$H,$C22,'LCOH Runs - Bloomberg'!$J:$J,'H2 Aggregation'!Q$5,'LCOH Runs - Bloomberg'!$G:$G,'H2 Aggregation'!$B22)</f>
        <v>0</v>
      </c>
      <c r="R22">
        <f>SUMIFS('LCOH Runs - Bloomberg'!$C:$C,'LCOH Runs - Bloomberg'!$H:$H,$C22,'LCOH Runs - Bloomberg'!$J:$J,'H2 Aggregation'!R$5,'LCOH Runs - Bloomberg'!$G:$G,'H2 Aggregation'!$B22)</f>
        <v>0</v>
      </c>
      <c r="S22">
        <f>SUMIFS('LCOH Runs - Bloomberg'!$C:$C,'LCOH Runs - Bloomberg'!$H:$H,$C22,'LCOH Runs - Bloomberg'!$J:$J,'H2 Aggregation'!S$5,'LCOH Runs - Bloomberg'!$G:$G,'H2 Aggregation'!$B22)</f>
        <v>0</v>
      </c>
      <c r="T22">
        <f>SUMIFS('LCOH Runs - Bloomberg'!$C:$C,'LCOH Runs - Bloomberg'!$H:$H,$C22,'LCOH Runs - Bloomberg'!$J:$J,'H2 Aggregation'!T$5,'LCOH Runs - Bloomberg'!$G:$G,'H2 Aggregation'!$B22)</f>
        <v>0</v>
      </c>
      <c r="U22">
        <f>SUMIFS('LCOH Runs - Bloomberg'!$C:$C,'LCOH Runs - Bloomberg'!$H:$H,$C22,'LCOH Runs - Bloomberg'!$J:$J,'H2 Aggregation'!U$5,'LCOH Runs - Bloomberg'!$G:$G,'H2 Aggregation'!$B22)</f>
        <v>0</v>
      </c>
      <c r="V22">
        <f>SUMIFS('LCOH Runs - Bloomberg'!$C:$C,'LCOH Runs - Bloomberg'!$H:$H,$C22,'LCOH Runs - Bloomberg'!$J:$J,'H2 Aggregation'!V$5,'LCOH Runs - Bloomberg'!$G:$G,'H2 Aggregation'!$B22)</f>
        <v>0</v>
      </c>
      <c r="W22">
        <f>SUMIFS('LCOH Runs - Bloomberg'!$C:$C,'LCOH Runs - Bloomberg'!$H:$H,$C22,'LCOH Runs - Bloomberg'!$J:$J,'H2 Aggregation'!W$5,'LCOH Runs - Bloomberg'!$G:$G,'H2 Aggregation'!$B22)</f>
        <v>0</v>
      </c>
      <c r="X22">
        <f>SUMIFS('LCOH Runs - Bloomberg'!$C:$C,'LCOH Runs - Bloomberg'!$H:$H,$C22,'LCOH Runs - Bloomberg'!$J:$J,'H2 Aggregation'!X$5,'LCOH Runs - Bloomberg'!$G:$G,'H2 Aggregation'!$B22)</f>
        <v>0</v>
      </c>
      <c r="Y22">
        <f>SUMIFS('LCOH Runs - Bloomberg'!$C:$C,'LCOH Runs - Bloomberg'!$H:$H,$C22,'LCOH Runs - Bloomberg'!$J:$J,'H2 Aggregation'!Y$5,'LCOH Runs - Bloomberg'!$G:$G,'H2 Aggregation'!$B22)</f>
        <v>0</v>
      </c>
      <c r="Z22">
        <f>SUMIFS('LCOH Runs - Bloomberg'!$C:$C,'LCOH Runs - Bloomberg'!$H:$H,$C22,'LCOH Runs - Bloomberg'!$J:$J,'H2 Aggregation'!Z$5,'LCOH Runs - Bloomberg'!$G:$G,'H2 Aggregation'!$B22)</f>
        <v>0</v>
      </c>
      <c r="AA22">
        <f>SUMIFS('LCOH Runs - Bloomberg'!$C:$C,'LCOH Runs - Bloomberg'!$H:$H,$C22,'LCOH Runs - Bloomberg'!$J:$J,'H2 Aggregation'!AA$5,'LCOH Runs - Bloomberg'!$G:$G,'H2 Aggregation'!$B22)</f>
        <v>0</v>
      </c>
      <c r="AB22">
        <f>SUMIFS('LCOH Runs - Bloomberg'!$C:$C,'LCOH Runs - Bloomberg'!$H:$H,$C22,'LCOH Runs - Bloomberg'!$J:$J,'H2 Aggregation'!AB$5,'LCOH Runs - Bloomberg'!$G:$G,'H2 Aggregation'!$B22)</f>
        <v>0</v>
      </c>
      <c r="AC22">
        <f>SUMIFS('LCOH Runs - Bloomberg'!$C:$C,'LCOH Runs - Bloomberg'!$H:$H,$C22,'LCOH Runs - Bloomberg'!$J:$J,'H2 Aggregation'!AC$5,'LCOH Runs - Bloomberg'!$G:$G,'H2 Aggregation'!$B22)</f>
        <v>0</v>
      </c>
    </row>
    <row r="23" spans="2:29" x14ac:dyDescent="0.35">
      <c r="B23" s="512" t="s">
        <v>1593</v>
      </c>
      <c r="C23" t="s">
        <v>2553</v>
      </c>
      <c r="D23">
        <f>SUMIFS('LCOH Runs - Bloomberg'!$C:$C,'LCOH Runs - Bloomberg'!$H:$H,$C23,'LCOH Runs - Bloomberg'!$J:$J,'H2 Aggregation'!D$5,'LCOH Runs - Bloomberg'!$G:$G,'H2 Aggregation'!$B23)</f>
        <v>0</v>
      </c>
      <c r="E23">
        <f>SUMIFS('LCOH Runs - Bloomberg'!$C:$C,'LCOH Runs - Bloomberg'!$H:$H,$C23,'LCOH Runs - Bloomberg'!$J:$J,'H2 Aggregation'!E$5,'LCOH Runs - Bloomberg'!$G:$G,'H2 Aggregation'!$B23)</f>
        <v>0</v>
      </c>
      <c r="F23">
        <f>SUMIFS('LCOH Runs - Bloomberg'!$C:$C,'LCOH Runs - Bloomberg'!$H:$H,$C23,'LCOH Runs - Bloomberg'!$J:$J,'H2 Aggregation'!F$5,'LCOH Runs - Bloomberg'!$G:$G,'H2 Aggregation'!$B23)</f>
        <v>0</v>
      </c>
      <c r="G23">
        <f>SUMIFS('LCOH Runs - Bloomberg'!$C:$C,'LCOH Runs - Bloomberg'!$H:$H,$C23,'LCOH Runs - Bloomberg'!$J:$J,'H2 Aggregation'!G$5,'LCOH Runs - Bloomberg'!$G:$G,'H2 Aggregation'!$B23)</f>
        <v>0</v>
      </c>
      <c r="H23">
        <f>SUMIFS('LCOH Runs - Bloomberg'!$C:$C,'LCOH Runs - Bloomberg'!$H:$H,$C23,'LCOH Runs - Bloomberg'!$J:$J,'H2 Aggregation'!H$5,'LCOH Runs - Bloomberg'!$G:$G,'H2 Aggregation'!$B23)</f>
        <v>0</v>
      </c>
      <c r="I23">
        <f>SUMIFS('LCOH Runs - Bloomberg'!$C:$C,'LCOH Runs - Bloomberg'!$H:$H,$C23,'LCOH Runs - Bloomberg'!$J:$J,'H2 Aggregation'!I$5,'LCOH Runs - Bloomberg'!$G:$G,'H2 Aggregation'!$B23)</f>
        <v>0</v>
      </c>
      <c r="J23">
        <f>SUMIFS('LCOH Runs - Bloomberg'!$C:$C,'LCOH Runs - Bloomberg'!$H:$H,$C23,'LCOH Runs - Bloomberg'!$J:$J,'H2 Aggregation'!J$5,'LCOH Runs - Bloomberg'!$G:$G,'H2 Aggregation'!$B23)</f>
        <v>0</v>
      </c>
      <c r="K23">
        <f>SUMIFS('LCOH Runs - Bloomberg'!$C:$C,'LCOH Runs - Bloomberg'!$H:$H,$C23,'LCOH Runs - Bloomberg'!$J:$J,'H2 Aggregation'!K$5,'LCOH Runs - Bloomberg'!$G:$G,'H2 Aggregation'!$B23)</f>
        <v>0</v>
      </c>
      <c r="L23">
        <f>SUMIFS('LCOH Runs - Bloomberg'!$C:$C,'LCOH Runs - Bloomberg'!$H:$H,$C23,'LCOH Runs - Bloomberg'!$J:$J,'H2 Aggregation'!L$5,'LCOH Runs - Bloomberg'!$G:$G,'H2 Aggregation'!$B23)</f>
        <v>0</v>
      </c>
      <c r="M23">
        <f>SUMIFS('LCOH Runs - Bloomberg'!$C:$C,'LCOH Runs - Bloomberg'!$H:$H,$C23,'LCOH Runs - Bloomberg'!$J:$J,'H2 Aggregation'!M$5,'LCOH Runs - Bloomberg'!$G:$G,'H2 Aggregation'!$B23)</f>
        <v>0</v>
      </c>
      <c r="N23">
        <f>SUMIFS('LCOH Runs - Bloomberg'!$C:$C,'LCOH Runs - Bloomberg'!$H:$H,$C23,'LCOH Runs - Bloomberg'!$J:$J,'H2 Aggregation'!N$5,'LCOH Runs - Bloomberg'!$G:$G,'H2 Aggregation'!$B23)</f>
        <v>0</v>
      </c>
      <c r="O23">
        <f>SUMIFS('LCOH Runs - Bloomberg'!$C:$C,'LCOH Runs - Bloomberg'!$H:$H,$C23,'LCOH Runs - Bloomberg'!$J:$J,'H2 Aggregation'!O$5,'LCOH Runs - Bloomberg'!$G:$G,'H2 Aggregation'!$B23)</f>
        <v>0</v>
      </c>
      <c r="P23">
        <f>SUMIFS('LCOH Runs - Bloomberg'!$C:$C,'LCOH Runs - Bloomberg'!$H:$H,$C23,'LCOH Runs - Bloomberg'!$J:$J,'H2 Aggregation'!P$5,'LCOH Runs - Bloomberg'!$G:$G,'H2 Aggregation'!$B23)</f>
        <v>0</v>
      </c>
      <c r="Q23">
        <f>SUMIFS('LCOH Runs - Bloomberg'!$C:$C,'LCOH Runs - Bloomberg'!$H:$H,$C23,'LCOH Runs - Bloomberg'!$J:$J,'H2 Aggregation'!Q$5,'LCOH Runs - Bloomberg'!$G:$G,'H2 Aggregation'!$B23)</f>
        <v>0</v>
      </c>
      <c r="R23">
        <f>SUMIFS('LCOH Runs - Bloomberg'!$C:$C,'LCOH Runs - Bloomberg'!$H:$H,$C23,'LCOH Runs - Bloomberg'!$J:$J,'H2 Aggregation'!R$5,'LCOH Runs - Bloomberg'!$G:$G,'H2 Aggregation'!$B23)</f>
        <v>0</v>
      </c>
      <c r="S23">
        <f>SUMIFS('LCOH Runs - Bloomberg'!$C:$C,'LCOH Runs - Bloomberg'!$H:$H,$C23,'LCOH Runs - Bloomberg'!$J:$J,'H2 Aggregation'!S$5,'LCOH Runs - Bloomberg'!$G:$G,'H2 Aggregation'!$B23)</f>
        <v>0</v>
      </c>
      <c r="T23">
        <f>SUMIFS('LCOH Runs - Bloomberg'!$C:$C,'LCOH Runs - Bloomberg'!$H:$H,$C23,'LCOH Runs - Bloomberg'!$J:$J,'H2 Aggregation'!T$5,'LCOH Runs - Bloomberg'!$G:$G,'H2 Aggregation'!$B23)</f>
        <v>0</v>
      </c>
      <c r="U23">
        <f>SUMIFS('LCOH Runs - Bloomberg'!$C:$C,'LCOH Runs - Bloomberg'!$H:$H,$C23,'LCOH Runs - Bloomberg'!$J:$J,'H2 Aggregation'!U$5,'LCOH Runs - Bloomberg'!$G:$G,'H2 Aggregation'!$B23)</f>
        <v>0</v>
      </c>
      <c r="V23">
        <f>SUMIFS('LCOH Runs - Bloomberg'!$C:$C,'LCOH Runs - Bloomberg'!$H:$H,$C23,'LCOH Runs - Bloomberg'!$J:$J,'H2 Aggregation'!V$5,'LCOH Runs - Bloomberg'!$G:$G,'H2 Aggregation'!$B23)</f>
        <v>0</v>
      </c>
      <c r="W23">
        <f>SUMIFS('LCOH Runs - Bloomberg'!$C:$C,'LCOH Runs - Bloomberg'!$H:$H,$C23,'LCOH Runs - Bloomberg'!$J:$J,'H2 Aggregation'!W$5,'LCOH Runs - Bloomberg'!$G:$G,'H2 Aggregation'!$B23)</f>
        <v>0</v>
      </c>
      <c r="X23">
        <f>SUMIFS('LCOH Runs - Bloomberg'!$C:$C,'LCOH Runs - Bloomberg'!$H:$H,$C23,'LCOH Runs - Bloomberg'!$J:$J,'H2 Aggregation'!X$5,'LCOH Runs - Bloomberg'!$G:$G,'H2 Aggregation'!$B23)</f>
        <v>0</v>
      </c>
      <c r="Y23">
        <f>SUMIFS('LCOH Runs - Bloomberg'!$C:$C,'LCOH Runs - Bloomberg'!$H:$H,$C23,'LCOH Runs - Bloomberg'!$J:$J,'H2 Aggregation'!Y$5,'LCOH Runs - Bloomberg'!$G:$G,'H2 Aggregation'!$B23)</f>
        <v>0</v>
      </c>
      <c r="Z23">
        <f>SUMIFS('LCOH Runs - Bloomberg'!$C:$C,'LCOH Runs - Bloomberg'!$H:$H,$C23,'LCOH Runs - Bloomberg'!$J:$J,'H2 Aggregation'!Z$5,'LCOH Runs - Bloomberg'!$G:$G,'H2 Aggregation'!$B23)</f>
        <v>0</v>
      </c>
      <c r="AA23">
        <f>SUMIFS('LCOH Runs - Bloomberg'!$C:$C,'LCOH Runs - Bloomberg'!$H:$H,$C23,'LCOH Runs - Bloomberg'!$J:$J,'H2 Aggregation'!AA$5,'LCOH Runs - Bloomberg'!$G:$G,'H2 Aggregation'!$B23)</f>
        <v>0</v>
      </c>
      <c r="AB23">
        <f>SUMIFS('LCOH Runs - Bloomberg'!$C:$C,'LCOH Runs - Bloomberg'!$H:$H,$C23,'LCOH Runs - Bloomberg'!$J:$J,'H2 Aggregation'!AB$5,'LCOH Runs - Bloomberg'!$G:$G,'H2 Aggregation'!$B23)</f>
        <v>0</v>
      </c>
      <c r="AC23">
        <f>SUMIFS('LCOH Runs - Bloomberg'!$C:$C,'LCOH Runs - Bloomberg'!$H:$H,$C23,'LCOH Runs - Bloomberg'!$J:$J,'H2 Aggregation'!AC$5,'LCOH Runs - Bloomberg'!$G:$G,'H2 Aggregation'!$B23)</f>
        <v>0</v>
      </c>
    </row>
    <row r="24" spans="2:29" x14ac:dyDescent="0.35">
      <c r="B24" s="512" t="s">
        <v>1593</v>
      </c>
      <c r="C24" t="s">
        <v>2554</v>
      </c>
      <c r="D24">
        <f>SUMIFS('LCOH Runs - Bloomberg'!$C:$C,'LCOH Runs - Bloomberg'!$H:$H,$C24,'LCOH Runs - Bloomberg'!$J:$J,'H2 Aggregation'!D$5,'LCOH Runs - Bloomberg'!$G:$G,'H2 Aggregation'!$B24)</f>
        <v>0</v>
      </c>
      <c r="E24">
        <f>SUMIFS('LCOH Runs - Bloomberg'!$C:$C,'LCOH Runs - Bloomberg'!$H:$H,$C24,'LCOH Runs - Bloomberg'!$J:$J,'H2 Aggregation'!E$5,'LCOH Runs - Bloomberg'!$G:$G,'H2 Aggregation'!$B24)</f>
        <v>0</v>
      </c>
      <c r="F24">
        <f>SUMIFS('LCOH Runs - Bloomberg'!$C:$C,'LCOH Runs - Bloomberg'!$H:$H,$C24,'LCOH Runs - Bloomberg'!$J:$J,'H2 Aggregation'!F$5,'LCOH Runs - Bloomberg'!$G:$G,'H2 Aggregation'!$B24)</f>
        <v>0</v>
      </c>
      <c r="G24">
        <f>SUMIFS('LCOH Runs - Bloomberg'!$C:$C,'LCOH Runs - Bloomberg'!$H:$H,$C24,'LCOH Runs - Bloomberg'!$J:$J,'H2 Aggregation'!G$5,'LCOH Runs - Bloomberg'!$G:$G,'H2 Aggregation'!$B24)</f>
        <v>0</v>
      </c>
      <c r="H24">
        <f>SUMIFS('LCOH Runs - Bloomberg'!$C:$C,'LCOH Runs - Bloomberg'!$H:$H,$C24,'LCOH Runs - Bloomberg'!$J:$J,'H2 Aggregation'!H$5,'LCOH Runs - Bloomberg'!$G:$G,'H2 Aggregation'!$B24)</f>
        <v>0</v>
      </c>
      <c r="I24">
        <f>SUMIFS('LCOH Runs - Bloomberg'!$C:$C,'LCOH Runs - Bloomberg'!$H:$H,$C24,'LCOH Runs - Bloomberg'!$J:$J,'H2 Aggregation'!I$5,'LCOH Runs - Bloomberg'!$G:$G,'H2 Aggregation'!$B24)</f>
        <v>0</v>
      </c>
      <c r="J24">
        <f>SUMIFS('LCOH Runs - Bloomberg'!$C:$C,'LCOH Runs - Bloomberg'!$H:$H,$C24,'LCOH Runs - Bloomberg'!$J:$J,'H2 Aggregation'!J$5,'LCOH Runs - Bloomberg'!$G:$G,'H2 Aggregation'!$B24)</f>
        <v>0</v>
      </c>
      <c r="K24">
        <f>SUMIFS('LCOH Runs - Bloomberg'!$C:$C,'LCOH Runs - Bloomberg'!$H:$H,$C24,'LCOH Runs - Bloomberg'!$J:$J,'H2 Aggregation'!K$5,'LCOH Runs - Bloomberg'!$G:$G,'H2 Aggregation'!$B24)</f>
        <v>0</v>
      </c>
      <c r="L24">
        <f>SUMIFS('LCOH Runs - Bloomberg'!$C:$C,'LCOH Runs - Bloomberg'!$H:$H,$C24,'LCOH Runs - Bloomberg'!$J:$J,'H2 Aggregation'!L$5,'LCOH Runs - Bloomberg'!$G:$G,'H2 Aggregation'!$B24)</f>
        <v>0</v>
      </c>
      <c r="M24">
        <f>SUMIFS('LCOH Runs - Bloomberg'!$C:$C,'LCOH Runs - Bloomberg'!$H:$H,$C24,'LCOH Runs - Bloomberg'!$J:$J,'H2 Aggregation'!M$5,'LCOH Runs - Bloomberg'!$G:$G,'H2 Aggregation'!$B24)</f>
        <v>0</v>
      </c>
      <c r="N24">
        <f>SUMIFS('LCOH Runs - Bloomberg'!$C:$C,'LCOH Runs - Bloomberg'!$H:$H,$C24,'LCOH Runs - Bloomberg'!$J:$J,'H2 Aggregation'!N$5,'LCOH Runs - Bloomberg'!$G:$G,'H2 Aggregation'!$B24)</f>
        <v>0</v>
      </c>
      <c r="O24">
        <f>SUMIFS('LCOH Runs - Bloomberg'!$C:$C,'LCOH Runs - Bloomberg'!$H:$H,$C24,'LCOH Runs - Bloomberg'!$J:$J,'H2 Aggregation'!O$5,'LCOH Runs - Bloomberg'!$G:$G,'H2 Aggregation'!$B24)</f>
        <v>0</v>
      </c>
      <c r="P24">
        <f>SUMIFS('LCOH Runs - Bloomberg'!$C:$C,'LCOH Runs - Bloomberg'!$H:$H,$C24,'LCOH Runs - Bloomberg'!$J:$J,'H2 Aggregation'!P$5,'LCOH Runs - Bloomberg'!$G:$G,'H2 Aggregation'!$B24)</f>
        <v>0</v>
      </c>
      <c r="Q24">
        <f>SUMIFS('LCOH Runs - Bloomberg'!$C:$C,'LCOH Runs - Bloomberg'!$H:$H,$C24,'LCOH Runs - Bloomberg'!$J:$J,'H2 Aggregation'!Q$5,'LCOH Runs - Bloomberg'!$G:$G,'H2 Aggregation'!$B24)</f>
        <v>0</v>
      </c>
      <c r="R24">
        <f>SUMIFS('LCOH Runs - Bloomberg'!$C:$C,'LCOH Runs - Bloomberg'!$H:$H,$C24,'LCOH Runs - Bloomberg'!$J:$J,'H2 Aggregation'!R$5,'LCOH Runs - Bloomberg'!$G:$G,'H2 Aggregation'!$B24)</f>
        <v>0</v>
      </c>
      <c r="S24">
        <f>SUMIFS('LCOH Runs - Bloomberg'!$C:$C,'LCOH Runs - Bloomberg'!$H:$H,$C24,'LCOH Runs - Bloomberg'!$J:$J,'H2 Aggregation'!S$5,'LCOH Runs - Bloomberg'!$G:$G,'H2 Aggregation'!$B24)</f>
        <v>0</v>
      </c>
      <c r="T24">
        <f>SUMIFS('LCOH Runs - Bloomberg'!$C:$C,'LCOH Runs - Bloomberg'!$H:$H,$C24,'LCOH Runs - Bloomberg'!$J:$J,'H2 Aggregation'!T$5,'LCOH Runs - Bloomberg'!$G:$G,'H2 Aggregation'!$B24)</f>
        <v>0</v>
      </c>
      <c r="U24">
        <f>SUMIFS('LCOH Runs - Bloomberg'!$C:$C,'LCOH Runs - Bloomberg'!$H:$H,$C24,'LCOH Runs - Bloomberg'!$J:$J,'H2 Aggregation'!U$5,'LCOH Runs - Bloomberg'!$G:$G,'H2 Aggregation'!$B24)</f>
        <v>0</v>
      </c>
      <c r="V24">
        <f>SUMIFS('LCOH Runs - Bloomberg'!$C:$C,'LCOH Runs - Bloomberg'!$H:$H,$C24,'LCOH Runs - Bloomberg'!$J:$J,'H2 Aggregation'!V$5,'LCOH Runs - Bloomberg'!$G:$G,'H2 Aggregation'!$B24)</f>
        <v>0</v>
      </c>
      <c r="W24">
        <f>SUMIFS('LCOH Runs - Bloomberg'!$C:$C,'LCOH Runs - Bloomberg'!$H:$H,$C24,'LCOH Runs - Bloomberg'!$J:$J,'H2 Aggregation'!W$5,'LCOH Runs - Bloomberg'!$G:$G,'H2 Aggregation'!$B24)</f>
        <v>0</v>
      </c>
      <c r="X24">
        <f>SUMIFS('LCOH Runs - Bloomberg'!$C:$C,'LCOH Runs - Bloomberg'!$H:$H,$C24,'LCOH Runs - Bloomberg'!$J:$J,'H2 Aggregation'!X$5,'LCOH Runs - Bloomberg'!$G:$G,'H2 Aggregation'!$B24)</f>
        <v>0</v>
      </c>
      <c r="Y24">
        <f>SUMIFS('LCOH Runs - Bloomberg'!$C:$C,'LCOH Runs - Bloomberg'!$H:$H,$C24,'LCOH Runs - Bloomberg'!$J:$J,'H2 Aggregation'!Y$5,'LCOH Runs - Bloomberg'!$G:$G,'H2 Aggregation'!$B24)</f>
        <v>0</v>
      </c>
      <c r="Z24">
        <f>SUMIFS('LCOH Runs - Bloomberg'!$C:$C,'LCOH Runs - Bloomberg'!$H:$H,$C24,'LCOH Runs - Bloomberg'!$J:$J,'H2 Aggregation'!Z$5,'LCOH Runs - Bloomberg'!$G:$G,'H2 Aggregation'!$B24)</f>
        <v>0</v>
      </c>
      <c r="AA24">
        <f>SUMIFS('LCOH Runs - Bloomberg'!$C:$C,'LCOH Runs - Bloomberg'!$H:$H,$C24,'LCOH Runs - Bloomberg'!$J:$J,'H2 Aggregation'!AA$5,'LCOH Runs - Bloomberg'!$G:$G,'H2 Aggregation'!$B24)</f>
        <v>0</v>
      </c>
      <c r="AB24">
        <f>SUMIFS('LCOH Runs - Bloomberg'!$C:$C,'LCOH Runs - Bloomberg'!$H:$H,$C24,'LCOH Runs - Bloomberg'!$J:$J,'H2 Aggregation'!AB$5,'LCOH Runs - Bloomberg'!$G:$G,'H2 Aggregation'!$B24)</f>
        <v>0</v>
      </c>
      <c r="AC24">
        <f>SUMIFS('LCOH Runs - Bloomberg'!$C:$C,'LCOH Runs - Bloomberg'!$H:$H,$C24,'LCOH Runs - Bloomberg'!$J:$J,'H2 Aggregation'!AC$5,'LCOH Runs - Bloomberg'!$G:$G,'H2 Aggregation'!$B24)</f>
        <v>0</v>
      </c>
    </row>
    <row r="25" spans="2:29" x14ac:dyDescent="0.35">
      <c r="B25" s="512" t="s">
        <v>1593</v>
      </c>
      <c r="C25" t="s">
        <v>2555</v>
      </c>
      <c r="D25">
        <f>SUMIFS('LCOH Runs - Bloomberg'!$C:$C,'LCOH Runs - Bloomberg'!$H:$H,$C25,'LCOH Runs - Bloomberg'!$J:$J,'H2 Aggregation'!D$5,'LCOH Runs - Bloomberg'!$G:$G,'H2 Aggregation'!$B25)</f>
        <v>0</v>
      </c>
      <c r="E25">
        <f>SUMIFS('LCOH Runs - Bloomberg'!$C:$C,'LCOH Runs - Bloomberg'!$H:$H,$C25,'LCOH Runs - Bloomberg'!$J:$J,'H2 Aggregation'!E$5,'LCOH Runs - Bloomberg'!$G:$G,'H2 Aggregation'!$B25)</f>
        <v>0</v>
      </c>
      <c r="F25">
        <f>SUMIFS('LCOH Runs - Bloomberg'!$C:$C,'LCOH Runs - Bloomberg'!$H:$H,$C25,'LCOH Runs - Bloomberg'!$J:$J,'H2 Aggregation'!F$5,'LCOH Runs - Bloomberg'!$G:$G,'H2 Aggregation'!$B25)</f>
        <v>0</v>
      </c>
      <c r="G25">
        <f>SUMIFS('LCOH Runs - Bloomberg'!$C:$C,'LCOH Runs - Bloomberg'!$H:$H,$C25,'LCOH Runs - Bloomberg'!$J:$J,'H2 Aggregation'!G$5,'LCOH Runs - Bloomberg'!$G:$G,'H2 Aggregation'!$B25)</f>
        <v>0</v>
      </c>
      <c r="H25">
        <f>SUMIFS('LCOH Runs - Bloomberg'!$C:$C,'LCOH Runs - Bloomberg'!$H:$H,$C25,'LCOH Runs - Bloomberg'!$J:$J,'H2 Aggregation'!H$5,'LCOH Runs - Bloomberg'!$G:$G,'H2 Aggregation'!$B25)</f>
        <v>0</v>
      </c>
      <c r="I25">
        <f>SUMIFS('LCOH Runs - Bloomberg'!$C:$C,'LCOH Runs - Bloomberg'!$H:$H,$C25,'LCOH Runs - Bloomberg'!$J:$J,'H2 Aggregation'!I$5,'LCOH Runs - Bloomberg'!$G:$G,'H2 Aggregation'!$B25)</f>
        <v>0</v>
      </c>
      <c r="J25">
        <f>SUMIFS('LCOH Runs - Bloomberg'!$C:$C,'LCOH Runs - Bloomberg'!$H:$H,$C25,'LCOH Runs - Bloomberg'!$J:$J,'H2 Aggregation'!J$5,'LCOH Runs - Bloomberg'!$G:$G,'H2 Aggregation'!$B25)</f>
        <v>0</v>
      </c>
      <c r="K25">
        <f>SUMIFS('LCOH Runs - Bloomberg'!$C:$C,'LCOH Runs - Bloomberg'!$H:$H,$C25,'LCOH Runs - Bloomberg'!$J:$J,'H2 Aggregation'!K$5,'LCOH Runs - Bloomberg'!$G:$G,'H2 Aggregation'!$B25)</f>
        <v>0</v>
      </c>
      <c r="L25">
        <f>SUMIFS('LCOH Runs - Bloomberg'!$C:$C,'LCOH Runs - Bloomberg'!$H:$H,$C25,'LCOH Runs - Bloomberg'!$J:$J,'H2 Aggregation'!L$5,'LCOH Runs - Bloomberg'!$G:$G,'H2 Aggregation'!$B25)</f>
        <v>0</v>
      </c>
      <c r="M25">
        <f>SUMIFS('LCOH Runs - Bloomberg'!$C:$C,'LCOH Runs - Bloomberg'!$H:$H,$C25,'LCOH Runs - Bloomberg'!$J:$J,'H2 Aggregation'!M$5,'LCOH Runs - Bloomberg'!$G:$G,'H2 Aggregation'!$B25)</f>
        <v>0</v>
      </c>
      <c r="N25">
        <f>SUMIFS('LCOH Runs - Bloomberg'!$C:$C,'LCOH Runs - Bloomberg'!$H:$H,$C25,'LCOH Runs - Bloomberg'!$J:$J,'H2 Aggregation'!N$5,'LCOH Runs - Bloomberg'!$G:$G,'H2 Aggregation'!$B25)</f>
        <v>0</v>
      </c>
      <c r="O25">
        <f>SUMIFS('LCOH Runs - Bloomberg'!$C:$C,'LCOH Runs - Bloomberg'!$H:$H,$C25,'LCOH Runs - Bloomberg'!$J:$J,'H2 Aggregation'!O$5,'LCOH Runs - Bloomberg'!$G:$G,'H2 Aggregation'!$B25)</f>
        <v>0</v>
      </c>
      <c r="P25">
        <f>SUMIFS('LCOH Runs - Bloomberg'!$C:$C,'LCOH Runs - Bloomberg'!$H:$H,$C25,'LCOH Runs - Bloomberg'!$J:$J,'H2 Aggregation'!P$5,'LCOH Runs - Bloomberg'!$G:$G,'H2 Aggregation'!$B25)</f>
        <v>0</v>
      </c>
      <c r="Q25">
        <f>SUMIFS('LCOH Runs - Bloomberg'!$C:$C,'LCOH Runs - Bloomberg'!$H:$H,$C25,'LCOH Runs - Bloomberg'!$J:$J,'H2 Aggregation'!Q$5,'LCOH Runs - Bloomberg'!$G:$G,'H2 Aggregation'!$B25)</f>
        <v>0</v>
      </c>
      <c r="R25">
        <f>SUMIFS('LCOH Runs - Bloomberg'!$C:$C,'LCOH Runs - Bloomberg'!$H:$H,$C25,'LCOH Runs - Bloomberg'!$J:$J,'H2 Aggregation'!R$5,'LCOH Runs - Bloomberg'!$G:$G,'H2 Aggregation'!$B25)</f>
        <v>0</v>
      </c>
      <c r="S25">
        <f>SUMIFS('LCOH Runs - Bloomberg'!$C:$C,'LCOH Runs - Bloomberg'!$H:$H,$C25,'LCOH Runs - Bloomberg'!$J:$J,'H2 Aggregation'!S$5,'LCOH Runs - Bloomberg'!$G:$G,'H2 Aggregation'!$B25)</f>
        <v>0</v>
      </c>
      <c r="T25">
        <f>SUMIFS('LCOH Runs - Bloomberg'!$C:$C,'LCOH Runs - Bloomberg'!$H:$H,$C25,'LCOH Runs - Bloomberg'!$J:$J,'H2 Aggregation'!T$5,'LCOH Runs - Bloomberg'!$G:$G,'H2 Aggregation'!$B25)</f>
        <v>0</v>
      </c>
      <c r="U25">
        <f>SUMIFS('LCOH Runs - Bloomberg'!$C:$C,'LCOH Runs - Bloomberg'!$H:$H,$C25,'LCOH Runs - Bloomberg'!$J:$J,'H2 Aggregation'!U$5,'LCOH Runs - Bloomberg'!$G:$G,'H2 Aggregation'!$B25)</f>
        <v>0</v>
      </c>
      <c r="V25">
        <f>SUMIFS('LCOH Runs - Bloomberg'!$C:$C,'LCOH Runs - Bloomberg'!$H:$H,$C25,'LCOH Runs - Bloomberg'!$J:$J,'H2 Aggregation'!V$5,'LCOH Runs - Bloomberg'!$G:$G,'H2 Aggregation'!$B25)</f>
        <v>0</v>
      </c>
      <c r="W25">
        <f>SUMIFS('LCOH Runs - Bloomberg'!$C:$C,'LCOH Runs - Bloomberg'!$H:$H,$C25,'LCOH Runs - Bloomberg'!$J:$J,'H2 Aggregation'!W$5,'LCOH Runs - Bloomberg'!$G:$G,'H2 Aggregation'!$B25)</f>
        <v>0</v>
      </c>
      <c r="X25">
        <f>SUMIFS('LCOH Runs - Bloomberg'!$C:$C,'LCOH Runs - Bloomberg'!$H:$H,$C25,'LCOH Runs - Bloomberg'!$J:$J,'H2 Aggregation'!X$5,'LCOH Runs - Bloomberg'!$G:$G,'H2 Aggregation'!$B25)</f>
        <v>0</v>
      </c>
      <c r="Y25">
        <f>SUMIFS('LCOH Runs - Bloomberg'!$C:$C,'LCOH Runs - Bloomberg'!$H:$H,$C25,'LCOH Runs - Bloomberg'!$J:$J,'H2 Aggregation'!Y$5,'LCOH Runs - Bloomberg'!$G:$G,'H2 Aggregation'!$B25)</f>
        <v>0</v>
      </c>
      <c r="Z25">
        <f>SUMIFS('LCOH Runs - Bloomberg'!$C:$C,'LCOH Runs - Bloomberg'!$H:$H,$C25,'LCOH Runs - Bloomberg'!$J:$J,'H2 Aggregation'!Z$5,'LCOH Runs - Bloomberg'!$G:$G,'H2 Aggregation'!$B25)</f>
        <v>0</v>
      </c>
      <c r="AA25">
        <f>SUMIFS('LCOH Runs - Bloomberg'!$C:$C,'LCOH Runs - Bloomberg'!$H:$H,$C25,'LCOH Runs - Bloomberg'!$J:$J,'H2 Aggregation'!AA$5,'LCOH Runs - Bloomberg'!$G:$G,'H2 Aggregation'!$B25)</f>
        <v>0</v>
      </c>
      <c r="AB25">
        <f>SUMIFS('LCOH Runs - Bloomberg'!$C:$C,'LCOH Runs - Bloomberg'!$H:$H,$C25,'LCOH Runs - Bloomberg'!$J:$J,'H2 Aggregation'!AB$5,'LCOH Runs - Bloomberg'!$G:$G,'H2 Aggregation'!$B25)</f>
        <v>0</v>
      </c>
      <c r="AC25">
        <f>SUMIFS('LCOH Runs - Bloomberg'!$C:$C,'LCOH Runs - Bloomberg'!$H:$H,$C25,'LCOH Runs - Bloomberg'!$J:$J,'H2 Aggregation'!AC$5,'LCOH Runs - Bloomberg'!$G:$G,'H2 Aggregation'!$B25)</f>
        <v>0</v>
      </c>
    </row>
    <row r="26" spans="2:29" x14ac:dyDescent="0.35">
      <c r="B26" s="512" t="s">
        <v>1593</v>
      </c>
      <c r="C26" t="s">
        <v>2556</v>
      </c>
      <c r="D26">
        <f>SUMIFS('LCOH Runs - Bloomberg'!$C:$C,'LCOH Runs - Bloomberg'!$H:$H,$C26,'LCOH Runs - Bloomberg'!$J:$J,'H2 Aggregation'!D$5,'LCOH Runs - Bloomberg'!$G:$G,'H2 Aggregation'!$B26)</f>
        <v>0</v>
      </c>
      <c r="E26">
        <f>SUMIFS('LCOH Runs - Bloomberg'!$C:$C,'LCOH Runs - Bloomberg'!$H:$H,$C26,'LCOH Runs - Bloomberg'!$J:$J,'H2 Aggregation'!E$5,'LCOH Runs - Bloomberg'!$G:$G,'H2 Aggregation'!$B26)</f>
        <v>0</v>
      </c>
      <c r="F26">
        <f>SUMIFS('LCOH Runs - Bloomberg'!$C:$C,'LCOH Runs - Bloomberg'!$H:$H,$C26,'LCOH Runs - Bloomberg'!$J:$J,'H2 Aggregation'!F$5,'LCOH Runs - Bloomberg'!$G:$G,'H2 Aggregation'!$B26)</f>
        <v>0</v>
      </c>
      <c r="G26">
        <f>SUMIFS('LCOH Runs - Bloomberg'!$C:$C,'LCOH Runs - Bloomberg'!$H:$H,$C26,'LCOH Runs - Bloomberg'!$J:$J,'H2 Aggregation'!G$5,'LCOH Runs - Bloomberg'!$G:$G,'H2 Aggregation'!$B26)</f>
        <v>0</v>
      </c>
      <c r="H26">
        <f>SUMIFS('LCOH Runs - Bloomberg'!$C:$C,'LCOH Runs - Bloomberg'!$H:$H,$C26,'LCOH Runs - Bloomberg'!$J:$J,'H2 Aggregation'!H$5,'LCOH Runs - Bloomberg'!$G:$G,'H2 Aggregation'!$B26)</f>
        <v>0</v>
      </c>
      <c r="I26">
        <f>SUMIFS('LCOH Runs - Bloomberg'!$C:$C,'LCOH Runs - Bloomberg'!$H:$H,$C26,'LCOH Runs - Bloomberg'!$J:$J,'H2 Aggregation'!I$5,'LCOH Runs - Bloomberg'!$G:$G,'H2 Aggregation'!$B26)</f>
        <v>0</v>
      </c>
      <c r="J26">
        <f>SUMIFS('LCOH Runs - Bloomberg'!$C:$C,'LCOH Runs - Bloomberg'!$H:$H,$C26,'LCOH Runs - Bloomberg'!$J:$J,'H2 Aggregation'!J$5,'LCOH Runs - Bloomberg'!$G:$G,'H2 Aggregation'!$B26)</f>
        <v>0</v>
      </c>
      <c r="K26">
        <f>SUMIFS('LCOH Runs - Bloomberg'!$C:$C,'LCOH Runs - Bloomberg'!$H:$H,$C26,'LCOH Runs - Bloomberg'!$J:$J,'H2 Aggregation'!K$5,'LCOH Runs - Bloomberg'!$G:$G,'H2 Aggregation'!$B26)</f>
        <v>0</v>
      </c>
      <c r="L26">
        <f>SUMIFS('LCOH Runs - Bloomberg'!$C:$C,'LCOH Runs - Bloomberg'!$H:$H,$C26,'LCOH Runs - Bloomberg'!$J:$J,'H2 Aggregation'!L$5,'LCOH Runs - Bloomberg'!$G:$G,'H2 Aggregation'!$B26)</f>
        <v>0</v>
      </c>
      <c r="M26">
        <f>SUMIFS('LCOH Runs - Bloomberg'!$C:$C,'LCOH Runs - Bloomberg'!$H:$H,$C26,'LCOH Runs - Bloomberg'!$J:$J,'H2 Aggregation'!M$5,'LCOH Runs - Bloomberg'!$G:$G,'H2 Aggregation'!$B26)</f>
        <v>0</v>
      </c>
      <c r="N26">
        <f>SUMIFS('LCOH Runs - Bloomberg'!$C:$C,'LCOH Runs - Bloomberg'!$H:$H,$C26,'LCOH Runs - Bloomberg'!$J:$J,'H2 Aggregation'!N$5,'LCOH Runs - Bloomberg'!$G:$G,'H2 Aggregation'!$B26)</f>
        <v>0</v>
      </c>
      <c r="O26">
        <f>SUMIFS('LCOH Runs - Bloomberg'!$C:$C,'LCOH Runs - Bloomberg'!$H:$H,$C26,'LCOH Runs - Bloomberg'!$J:$J,'H2 Aggregation'!O$5,'LCOH Runs - Bloomberg'!$G:$G,'H2 Aggregation'!$B26)</f>
        <v>0</v>
      </c>
      <c r="P26">
        <f>SUMIFS('LCOH Runs - Bloomberg'!$C:$C,'LCOH Runs - Bloomberg'!$H:$H,$C26,'LCOH Runs - Bloomberg'!$J:$J,'H2 Aggregation'!P$5,'LCOH Runs - Bloomberg'!$G:$G,'H2 Aggregation'!$B26)</f>
        <v>0</v>
      </c>
      <c r="Q26">
        <f>SUMIFS('LCOH Runs - Bloomberg'!$C:$C,'LCOH Runs - Bloomberg'!$H:$H,$C26,'LCOH Runs - Bloomberg'!$J:$J,'H2 Aggregation'!Q$5,'LCOH Runs - Bloomberg'!$G:$G,'H2 Aggregation'!$B26)</f>
        <v>0</v>
      </c>
      <c r="R26">
        <f>SUMIFS('LCOH Runs - Bloomberg'!$C:$C,'LCOH Runs - Bloomberg'!$H:$H,$C26,'LCOH Runs - Bloomberg'!$J:$J,'H2 Aggregation'!R$5,'LCOH Runs - Bloomberg'!$G:$G,'H2 Aggregation'!$B26)</f>
        <v>0</v>
      </c>
      <c r="S26">
        <f>SUMIFS('LCOH Runs - Bloomberg'!$C:$C,'LCOH Runs - Bloomberg'!$H:$H,$C26,'LCOH Runs - Bloomberg'!$J:$J,'H2 Aggregation'!S$5,'LCOH Runs - Bloomberg'!$G:$G,'H2 Aggregation'!$B26)</f>
        <v>0</v>
      </c>
      <c r="T26">
        <f>SUMIFS('LCOH Runs - Bloomberg'!$C:$C,'LCOH Runs - Bloomberg'!$H:$H,$C26,'LCOH Runs - Bloomberg'!$J:$J,'H2 Aggregation'!T$5,'LCOH Runs - Bloomberg'!$G:$G,'H2 Aggregation'!$B26)</f>
        <v>0</v>
      </c>
      <c r="U26">
        <f>SUMIFS('LCOH Runs - Bloomberg'!$C:$C,'LCOH Runs - Bloomberg'!$H:$H,$C26,'LCOH Runs - Bloomberg'!$J:$J,'H2 Aggregation'!U$5,'LCOH Runs - Bloomberg'!$G:$G,'H2 Aggregation'!$B26)</f>
        <v>0</v>
      </c>
      <c r="V26">
        <f>SUMIFS('LCOH Runs - Bloomberg'!$C:$C,'LCOH Runs - Bloomberg'!$H:$H,$C26,'LCOH Runs - Bloomberg'!$J:$J,'H2 Aggregation'!V$5,'LCOH Runs - Bloomberg'!$G:$G,'H2 Aggregation'!$B26)</f>
        <v>0</v>
      </c>
      <c r="W26">
        <f>SUMIFS('LCOH Runs - Bloomberg'!$C:$C,'LCOH Runs - Bloomberg'!$H:$H,$C26,'LCOH Runs - Bloomberg'!$J:$J,'H2 Aggregation'!W$5,'LCOH Runs - Bloomberg'!$G:$G,'H2 Aggregation'!$B26)</f>
        <v>0</v>
      </c>
      <c r="X26">
        <f>SUMIFS('LCOH Runs - Bloomberg'!$C:$C,'LCOH Runs - Bloomberg'!$H:$H,$C26,'LCOH Runs - Bloomberg'!$J:$J,'H2 Aggregation'!X$5,'LCOH Runs - Bloomberg'!$G:$G,'H2 Aggregation'!$B26)</f>
        <v>0</v>
      </c>
      <c r="Y26">
        <f>SUMIFS('LCOH Runs - Bloomberg'!$C:$C,'LCOH Runs - Bloomberg'!$H:$H,$C26,'LCOH Runs - Bloomberg'!$J:$J,'H2 Aggregation'!Y$5,'LCOH Runs - Bloomberg'!$G:$G,'H2 Aggregation'!$B26)</f>
        <v>0</v>
      </c>
      <c r="Z26">
        <f>SUMIFS('LCOH Runs - Bloomberg'!$C:$C,'LCOH Runs - Bloomberg'!$H:$H,$C26,'LCOH Runs - Bloomberg'!$J:$J,'H2 Aggregation'!Z$5,'LCOH Runs - Bloomberg'!$G:$G,'H2 Aggregation'!$B26)</f>
        <v>0</v>
      </c>
      <c r="AA26">
        <f>SUMIFS('LCOH Runs - Bloomberg'!$C:$C,'LCOH Runs - Bloomberg'!$H:$H,$C26,'LCOH Runs - Bloomberg'!$J:$J,'H2 Aggregation'!AA$5,'LCOH Runs - Bloomberg'!$G:$G,'H2 Aggregation'!$B26)</f>
        <v>0</v>
      </c>
      <c r="AB26">
        <f>SUMIFS('LCOH Runs - Bloomberg'!$C:$C,'LCOH Runs - Bloomberg'!$H:$H,$C26,'LCOH Runs - Bloomberg'!$J:$J,'H2 Aggregation'!AB$5,'LCOH Runs - Bloomberg'!$G:$G,'H2 Aggregation'!$B26)</f>
        <v>0</v>
      </c>
      <c r="AC26">
        <f>SUMIFS('LCOH Runs - Bloomberg'!$C:$C,'LCOH Runs - Bloomberg'!$H:$H,$C26,'LCOH Runs - Bloomberg'!$J:$J,'H2 Aggregation'!AC$5,'LCOH Runs - Bloomberg'!$G:$G,'H2 Aggregation'!$B26)</f>
        <v>0</v>
      </c>
    </row>
    <row r="27" spans="2:29" x14ac:dyDescent="0.35">
      <c r="B27" s="512" t="s">
        <v>1593</v>
      </c>
      <c r="C27" t="s">
        <v>1713</v>
      </c>
      <c r="D27">
        <f>SUMIFS('LCOH Runs - Bloomberg'!$C:$C,'LCOH Runs - Bloomberg'!$H:$H,$C27,'LCOH Runs - Bloomberg'!$J:$J,'H2 Aggregation'!D$5,'LCOH Runs - Bloomberg'!$G:$G,'H2 Aggregation'!$B27)</f>
        <v>3.7352738526048075</v>
      </c>
      <c r="E27">
        <f>SUMIFS('LCOH Runs - Bloomberg'!$C:$C,'LCOH Runs - Bloomberg'!$H:$H,$C27,'LCOH Runs - Bloomberg'!$J:$J,'H2 Aggregation'!E$5,'LCOH Runs - Bloomberg'!$G:$G,'H2 Aggregation'!$B27)</f>
        <v>3.7011016014424616</v>
      </c>
      <c r="F27">
        <f>SUMIFS('LCOH Runs - Bloomberg'!$C:$C,'LCOH Runs - Bloomberg'!$H:$H,$C27,'LCOH Runs - Bloomberg'!$J:$J,'H2 Aggregation'!F$5,'LCOH Runs - Bloomberg'!$G:$G,'H2 Aggregation'!$B27)</f>
        <v>3.7208945294914373</v>
      </c>
      <c r="G27">
        <f>SUMIFS('LCOH Runs - Bloomberg'!$C:$C,'LCOH Runs - Bloomberg'!$H:$H,$C27,'LCOH Runs - Bloomberg'!$J:$J,'H2 Aggregation'!G$5,'LCOH Runs - Bloomberg'!$G:$G,'H2 Aggregation'!$B27)</f>
        <v>3.7658646213179368</v>
      </c>
      <c r="H27">
        <f>SUMIFS('LCOH Runs - Bloomberg'!$C:$C,'LCOH Runs - Bloomberg'!$H:$H,$C27,'LCOH Runs - Bloomberg'!$J:$J,'H2 Aggregation'!H$5,'LCOH Runs - Bloomberg'!$G:$G,'H2 Aggregation'!$B27)</f>
        <v>3.8138288224322006</v>
      </c>
      <c r="I27">
        <f>SUMIFS('LCOH Runs - Bloomberg'!$C:$C,'LCOH Runs - Bloomberg'!$H:$H,$C27,'LCOH Runs - Bloomberg'!$J:$J,'H2 Aggregation'!I$5,'LCOH Runs - Bloomberg'!$G:$G,'H2 Aggregation'!$B27)</f>
        <v>3.8393710853237972</v>
      </c>
      <c r="J27">
        <f>SUMIFS('LCOH Runs - Bloomberg'!$C:$C,'LCOH Runs - Bloomberg'!$H:$H,$C27,'LCOH Runs - Bloomberg'!$J:$J,'H2 Aggregation'!J$5,'LCOH Runs - Bloomberg'!$G:$G,'H2 Aggregation'!$B27)</f>
        <v>3.8415821060433499</v>
      </c>
      <c r="K27">
        <f>SUMIFS('LCOH Runs - Bloomberg'!$C:$C,'LCOH Runs - Bloomberg'!$H:$H,$C27,'LCOH Runs - Bloomberg'!$J:$J,'H2 Aggregation'!K$5,'LCOH Runs - Bloomberg'!$G:$G,'H2 Aggregation'!$B27)</f>
        <v>3.8022526480942367</v>
      </c>
      <c r="L27">
        <f>SUMIFS('LCOH Runs - Bloomberg'!$C:$C,'LCOH Runs - Bloomberg'!$H:$H,$C27,'LCOH Runs - Bloomberg'!$J:$J,'H2 Aggregation'!L$5,'LCOH Runs - Bloomberg'!$G:$G,'H2 Aggregation'!$B27)</f>
        <v>3.7765556983619151</v>
      </c>
      <c r="M27">
        <f>SUMIFS('LCOH Runs - Bloomberg'!$C:$C,'LCOH Runs - Bloomberg'!$H:$H,$C27,'LCOH Runs - Bloomberg'!$J:$J,'H2 Aggregation'!M$5,'LCOH Runs - Bloomberg'!$G:$G,'H2 Aggregation'!$B27)</f>
        <v>3.7838577722902493</v>
      </c>
      <c r="N27">
        <f>SUMIFS('LCOH Runs - Bloomberg'!$C:$C,'LCOH Runs - Bloomberg'!$H:$H,$C27,'LCOH Runs - Bloomberg'!$J:$J,'H2 Aggregation'!N$5,'LCOH Runs - Bloomberg'!$G:$G,'H2 Aggregation'!$B27)</f>
        <v>3.7657424895899556</v>
      </c>
      <c r="O27">
        <f>SUMIFS('LCOH Runs - Bloomberg'!$C:$C,'LCOH Runs - Bloomberg'!$H:$H,$C27,'LCOH Runs - Bloomberg'!$J:$J,'H2 Aggregation'!O$5,'LCOH Runs - Bloomberg'!$G:$G,'H2 Aggregation'!$B27)</f>
        <v>3.7802450658598281</v>
      </c>
      <c r="P27">
        <f>SUMIFS('LCOH Runs - Bloomberg'!$C:$C,'LCOH Runs - Bloomberg'!$H:$H,$C27,'LCOH Runs - Bloomberg'!$J:$J,'H2 Aggregation'!P$5,'LCOH Runs - Bloomberg'!$G:$G,'H2 Aggregation'!$B27)</f>
        <v>3.8411526290652183</v>
      </c>
      <c r="Q27">
        <f>SUMIFS('LCOH Runs - Bloomberg'!$C:$C,'LCOH Runs - Bloomberg'!$H:$H,$C27,'LCOH Runs - Bloomberg'!$J:$J,'H2 Aggregation'!Q$5,'LCOH Runs - Bloomberg'!$G:$G,'H2 Aggregation'!$B27)</f>
        <v>3.9027584862105749</v>
      </c>
      <c r="R27">
        <f>SUMIFS('LCOH Runs - Bloomberg'!$C:$C,'LCOH Runs - Bloomberg'!$H:$H,$C27,'LCOH Runs - Bloomberg'!$J:$J,'H2 Aggregation'!R$5,'LCOH Runs - Bloomberg'!$G:$G,'H2 Aggregation'!$B27)</f>
        <v>3.9657303145763767</v>
      </c>
      <c r="S27">
        <f>SUMIFS('LCOH Runs - Bloomberg'!$C:$C,'LCOH Runs - Bloomberg'!$H:$H,$C27,'LCOH Runs - Bloomberg'!$J:$J,'H2 Aggregation'!S$5,'LCOH Runs - Bloomberg'!$G:$G,'H2 Aggregation'!$B27)</f>
        <v>4.0297661622284986</v>
      </c>
      <c r="T27">
        <f>SUMIFS('LCOH Runs - Bloomberg'!$C:$C,'LCOH Runs - Bloomberg'!$H:$H,$C27,'LCOH Runs - Bloomberg'!$J:$J,'H2 Aggregation'!T$5,'LCOH Runs - Bloomberg'!$G:$G,'H2 Aggregation'!$B27)</f>
        <v>4.0947476116733963</v>
      </c>
      <c r="U27">
        <f>SUMIFS('LCOH Runs - Bloomberg'!$C:$C,'LCOH Runs - Bloomberg'!$H:$H,$C27,'LCOH Runs - Bloomberg'!$J:$J,'H2 Aggregation'!U$5,'LCOH Runs - Bloomberg'!$G:$G,'H2 Aggregation'!$B27)</f>
        <v>4.160678744281288</v>
      </c>
      <c r="V27">
        <f>SUMIFS('LCOH Runs - Bloomberg'!$C:$C,'LCOH Runs - Bloomberg'!$H:$H,$C27,'LCOH Runs - Bloomberg'!$J:$J,'H2 Aggregation'!V$5,'LCOH Runs - Bloomberg'!$G:$G,'H2 Aggregation'!$B27)</f>
        <v>4.2277624753301</v>
      </c>
      <c r="W27">
        <f>SUMIFS('LCOH Runs - Bloomberg'!$C:$C,'LCOH Runs - Bloomberg'!$H:$H,$C27,'LCOH Runs - Bloomberg'!$J:$J,'H2 Aggregation'!W$5,'LCOH Runs - Bloomberg'!$G:$G,'H2 Aggregation'!$B27)</f>
        <v>4.2956283013165848</v>
      </c>
      <c r="X27">
        <f>SUMIFS('LCOH Runs - Bloomberg'!$C:$C,'LCOH Runs - Bloomberg'!$H:$H,$C27,'LCOH Runs - Bloomberg'!$J:$J,'H2 Aggregation'!X$5,'LCOH Runs - Bloomberg'!$G:$G,'H2 Aggregation'!$B27)</f>
        <v>4.3643475544341426</v>
      </c>
      <c r="Y27">
        <f>SUMIFS('LCOH Runs - Bloomberg'!$C:$C,'LCOH Runs - Bloomberg'!$H:$H,$C27,'LCOH Runs - Bloomberg'!$J:$J,'H2 Aggregation'!Y$5,'LCOH Runs - Bloomberg'!$G:$G,'H2 Aggregation'!$B27)</f>
        <v>4.4333547085341678</v>
      </c>
      <c r="Z27">
        <f>SUMIFS('LCOH Runs - Bloomberg'!$C:$C,'LCOH Runs - Bloomberg'!$H:$H,$C27,'LCOH Runs - Bloomberg'!$J:$J,'H2 Aggregation'!Z$5,'LCOH Runs - Bloomberg'!$G:$G,'H2 Aggregation'!$B27)</f>
        <v>4.502775637619596</v>
      </c>
      <c r="AA27">
        <f>SUMIFS('LCOH Runs - Bloomberg'!$C:$C,'LCOH Runs - Bloomberg'!$H:$H,$C27,'LCOH Runs - Bloomberg'!$J:$J,'H2 Aggregation'!AA$5,'LCOH Runs - Bloomberg'!$G:$G,'H2 Aggregation'!$B27)</f>
        <v>4.5724092095405897</v>
      </c>
      <c r="AB27">
        <f>SUMIFS('LCOH Runs - Bloomberg'!$C:$C,'LCOH Runs - Bloomberg'!$H:$H,$C27,'LCOH Runs - Bloomberg'!$J:$J,'H2 Aggregation'!AB$5,'LCOH Runs - Bloomberg'!$G:$G,'H2 Aggregation'!$B27)</f>
        <v>4.6422462633232673</v>
      </c>
      <c r="AC27">
        <f>SUMIFS('LCOH Runs - Bloomberg'!$C:$C,'LCOH Runs - Bloomberg'!$H:$H,$C27,'LCOH Runs - Bloomberg'!$J:$J,'H2 Aggregation'!AC$5,'LCOH Runs - Bloomberg'!$G:$G,'H2 Aggregation'!$B27)</f>
        <v>4.7116040876521961</v>
      </c>
    </row>
    <row r="28" spans="2:29" x14ac:dyDescent="0.35">
      <c r="B28" s="512" t="s">
        <v>1593</v>
      </c>
      <c r="C28" t="s">
        <v>2557</v>
      </c>
      <c r="D28">
        <f>SUMIFS('LCOH Runs - Bloomberg'!$C:$C,'LCOH Runs - Bloomberg'!$H:$H,$C28,'LCOH Runs - Bloomberg'!$J:$J,'H2 Aggregation'!D$5,'LCOH Runs - Bloomberg'!$G:$G,'H2 Aggregation'!$B28)</f>
        <v>0</v>
      </c>
      <c r="E28">
        <f>SUMIFS('LCOH Runs - Bloomberg'!$C:$C,'LCOH Runs - Bloomberg'!$H:$H,$C28,'LCOH Runs - Bloomberg'!$J:$J,'H2 Aggregation'!E$5,'LCOH Runs - Bloomberg'!$G:$G,'H2 Aggregation'!$B28)</f>
        <v>0</v>
      </c>
      <c r="F28">
        <f>SUMIFS('LCOH Runs - Bloomberg'!$C:$C,'LCOH Runs - Bloomberg'!$H:$H,$C28,'LCOH Runs - Bloomberg'!$J:$J,'H2 Aggregation'!F$5,'LCOH Runs - Bloomberg'!$G:$G,'H2 Aggregation'!$B28)</f>
        <v>0</v>
      </c>
      <c r="G28">
        <f>SUMIFS('LCOH Runs - Bloomberg'!$C:$C,'LCOH Runs - Bloomberg'!$H:$H,$C28,'LCOH Runs - Bloomberg'!$J:$J,'H2 Aggregation'!G$5,'LCOH Runs - Bloomberg'!$G:$G,'H2 Aggregation'!$B28)</f>
        <v>0</v>
      </c>
      <c r="H28">
        <f>SUMIFS('LCOH Runs - Bloomberg'!$C:$C,'LCOH Runs - Bloomberg'!$H:$H,$C28,'LCOH Runs - Bloomberg'!$J:$J,'H2 Aggregation'!H$5,'LCOH Runs - Bloomberg'!$G:$G,'H2 Aggregation'!$B28)</f>
        <v>0</v>
      </c>
      <c r="I28">
        <f>SUMIFS('LCOH Runs - Bloomberg'!$C:$C,'LCOH Runs - Bloomberg'!$H:$H,$C28,'LCOH Runs - Bloomberg'!$J:$J,'H2 Aggregation'!I$5,'LCOH Runs - Bloomberg'!$G:$G,'H2 Aggregation'!$B28)</f>
        <v>0</v>
      </c>
      <c r="J28">
        <f>SUMIFS('LCOH Runs - Bloomberg'!$C:$C,'LCOH Runs - Bloomberg'!$H:$H,$C28,'LCOH Runs - Bloomberg'!$J:$J,'H2 Aggregation'!J$5,'LCOH Runs - Bloomberg'!$G:$G,'H2 Aggregation'!$B28)</f>
        <v>0</v>
      </c>
      <c r="K28">
        <f>SUMIFS('LCOH Runs - Bloomberg'!$C:$C,'LCOH Runs - Bloomberg'!$H:$H,$C28,'LCOH Runs - Bloomberg'!$J:$J,'H2 Aggregation'!K$5,'LCOH Runs - Bloomberg'!$G:$G,'H2 Aggregation'!$B28)</f>
        <v>0</v>
      </c>
      <c r="L28">
        <f>SUMIFS('LCOH Runs - Bloomberg'!$C:$C,'LCOH Runs - Bloomberg'!$H:$H,$C28,'LCOH Runs - Bloomberg'!$J:$J,'H2 Aggregation'!L$5,'LCOH Runs - Bloomberg'!$G:$G,'H2 Aggregation'!$B28)</f>
        <v>0</v>
      </c>
      <c r="M28">
        <f>SUMIFS('LCOH Runs - Bloomberg'!$C:$C,'LCOH Runs - Bloomberg'!$H:$H,$C28,'LCOH Runs - Bloomberg'!$J:$J,'H2 Aggregation'!M$5,'LCOH Runs - Bloomberg'!$G:$G,'H2 Aggregation'!$B28)</f>
        <v>0</v>
      </c>
      <c r="N28">
        <f>SUMIFS('LCOH Runs - Bloomberg'!$C:$C,'LCOH Runs - Bloomberg'!$H:$H,$C28,'LCOH Runs - Bloomberg'!$J:$J,'H2 Aggregation'!N$5,'LCOH Runs - Bloomberg'!$G:$G,'H2 Aggregation'!$B28)</f>
        <v>0</v>
      </c>
      <c r="O28">
        <f>SUMIFS('LCOH Runs - Bloomberg'!$C:$C,'LCOH Runs - Bloomberg'!$H:$H,$C28,'LCOH Runs - Bloomberg'!$J:$J,'H2 Aggregation'!O$5,'LCOH Runs - Bloomberg'!$G:$G,'H2 Aggregation'!$B28)</f>
        <v>0</v>
      </c>
      <c r="P28">
        <f>SUMIFS('LCOH Runs - Bloomberg'!$C:$C,'LCOH Runs - Bloomberg'!$H:$H,$C28,'LCOH Runs - Bloomberg'!$J:$J,'H2 Aggregation'!P$5,'LCOH Runs - Bloomberg'!$G:$G,'H2 Aggregation'!$B28)</f>
        <v>0</v>
      </c>
      <c r="Q28">
        <f>SUMIFS('LCOH Runs - Bloomberg'!$C:$C,'LCOH Runs - Bloomberg'!$H:$H,$C28,'LCOH Runs - Bloomberg'!$J:$J,'H2 Aggregation'!Q$5,'LCOH Runs - Bloomberg'!$G:$G,'H2 Aggregation'!$B28)</f>
        <v>0</v>
      </c>
      <c r="R28">
        <f>SUMIFS('LCOH Runs - Bloomberg'!$C:$C,'LCOH Runs - Bloomberg'!$H:$H,$C28,'LCOH Runs - Bloomberg'!$J:$J,'H2 Aggregation'!R$5,'LCOH Runs - Bloomberg'!$G:$G,'H2 Aggregation'!$B28)</f>
        <v>0</v>
      </c>
      <c r="S28">
        <f>SUMIFS('LCOH Runs - Bloomberg'!$C:$C,'LCOH Runs - Bloomberg'!$H:$H,$C28,'LCOH Runs - Bloomberg'!$J:$J,'H2 Aggregation'!S$5,'LCOH Runs - Bloomberg'!$G:$G,'H2 Aggregation'!$B28)</f>
        <v>0</v>
      </c>
      <c r="T28">
        <f>SUMIFS('LCOH Runs - Bloomberg'!$C:$C,'LCOH Runs - Bloomberg'!$H:$H,$C28,'LCOH Runs - Bloomberg'!$J:$J,'H2 Aggregation'!T$5,'LCOH Runs - Bloomberg'!$G:$G,'H2 Aggregation'!$B28)</f>
        <v>0</v>
      </c>
      <c r="U28">
        <f>SUMIFS('LCOH Runs - Bloomberg'!$C:$C,'LCOH Runs - Bloomberg'!$H:$H,$C28,'LCOH Runs - Bloomberg'!$J:$J,'H2 Aggregation'!U$5,'LCOH Runs - Bloomberg'!$G:$G,'H2 Aggregation'!$B28)</f>
        <v>0</v>
      </c>
      <c r="V28">
        <f>SUMIFS('LCOH Runs - Bloomberg'!$C:$C,'LCOH Runs - Bloomberg'!$H:$H,$C28,'LCOH Runs - Bloomberg'!$J:$J,'H2 Aggregation'!V$5,'LCOH Runs - Bloomberg'!$G:$G,'H2 Aggregation'!$B28)</f>
        <v>0</v>
      </c>
      <c r="W28">
        <f>SUMIFS('LCOH Runs - Bloomberg'!$C:$C,'LCOH Runs - Bloomberg'!$H:$H,$C28,'LCOH Runs - Bloomberg'!$J:$J,'H2 Aggregation'!W$5,'LCOH Runs - Bloomberg'!$G:$G,'H2 Aggregation'!$B28)</f>
        <v>0</v>
      </c>
      <c r="X28">
        <f>SUMIFS('LCOH Runs - Bloomberg'!$C:$C,'LCOH Runs - Bloomberg'!$H:$H,$C28,'LCOH Runs - Bloomberg'!$J:$J,'H2 Aggregation'!X$5,'LCOH Runs - Bloomberg'!$G:$G,'H2 Aggregation'!$B28)</f>
        <v>0</v>
      </c>
      <c r="Y28">
        <f>SUMIFS('LCOH Runs - Bloomberg'!$C:$C,'LCOH Runs - Bloomberg'!$H:$H,$C28,'LCOH Runs - Bloomberg'!$J:$J,'H2 Aggregation'!Y$5,'LCOH Runs - Bloomberg'!$G:$G,'H2 Aggregation'!$B28)</f>
        <v>0</v>
      </c>
      <c r="Z28">
        <f>SUMIFS('LCOH Runs - Bloomberg'!$C:$C,'LCOH Runs - Bloomberg'!$H:$H,$C28,'LCOH Runs - Bloomberg'!$J:$J,'H2 Aggregation'!Z$5,'LCOH Runs - Bloomberg'!$G:$G,'H2 Aggregation'!$B28)</f>
        <v>0</v>
      </c>
      <c r="AA28">
        <f>SUMIFS('LCOH Runs - Bloomberg'!$C:$C,'LCOH Runs - Bloomberg'!$H:$H,$C28,'LCOH Runs - Bloomberg'!$J:$J,'H2 Aggregation'!AA$5,'LCOH Runs - Bloomberg'!$G:$G,'H2 Aggregation'!$B28)</f>
        <v>0</v>
      </c>
      <c r="AB28">
        <f>SUMIFS('LCOH Runs - Bloomberg'!$C:$C,'LCOH Runs - Bloomberg'!$H:$H,$C28,'LCOH Runs - Bloomberg'!$J:$J,'H2 Aggregation'!AB$5,'LCOH Runs - Bloomberg'!$G:$G,'H2 Aggregation'!$B28)</f>
        <v>0</v>
      </c>
      <c r="AC28">
        <f>SUMIFS('LCOH Runs - Bloomberg'!$C:$C,'LCOH Runs - Bloomberg'!$H:$H,$C28,'LCOH Runs - Bloomberg'!$J:$J,'H2 Aggregation'!AC$5,'LCOH Runs - Bloomberg'!$G:$G,'H2 Aggregation'!$B28)</f>
        <v>0</v>
      </c>
    </row>
    <row r="29" spans="2:29" x14ac:dyDescent="0.35">
      <c r="B29" s="512" t="s">
        <v>1593</v>
      </c>
      <c r="C29" t="s">
        <v>2558</v>
      </c>
      <c r="D29">
        <f>SUMIFS('LCOH Runs - Bloomberg'!$C:$C,'LCOH Runs - Bloomberg'!$H:$H,$C29,'LCOH Runs - Bloomberg'!$J:$J,'H2 Aggregation'!D$5,'LCOH Runs - Bloomberg'!$G:$G,'H2 Aggregation'!$B29)</f>
        <v>0</v>
      </c>
      <c r="E29">
        <f>SUMIFS('LCOH Runs - Bloomberg'!$C:$C,'LCOH Runs - Bloomberg'!$H:$H,$C29,'LCOH Runs - Bloomberg'!$J:$J,'H2 Aggregation'!E$5,'LCOH Runs - Bloomberg'!$G:$G,'H2 Aggregation'!$B29)</f>
        <v>0</v>
      </c>
      <c r="F29">
        <f>SUMIFS('LCOH Runs - Bloomberg'!$C:$C,'LCOH Runs - Bloomberg'!$H:$H,$C29,'LCOH Runs - Bloomberg'!$J:$J,'H2 Aggregation'!F$5,'LCOH Runs - Bloomberg'!$G:$G,'H2 Aggregation'!$B29)</f>
        <v>0</v>
      </c>
      <c r="G29">
        <f>SUMIFS('LCOH Runs - Bloomberg'!$C:$C,'LCOH Runs - Bloomberg'!$H:$H,$C29,'LCOH Runs - Bloomberg'!$J:$J,'H2 Aggregation'!G$5,'LCOH Runs - Bloomberg'!$G:$G,'H2 Aggregation'!$B29)</f>
        <v>0</v>
      </c>
      <c r="H29">
        <f>SUMIFS('LCOH Runs - Bloomberg'!$C:$C,'LCOH Runs - Bloomberg'!$H:$H,$C29,'LCOH Runs - Bloomberg'!$J:$J,'H2 Aggregation'!H$5,'LCOH Runs - Bloomberg'!$G:$G,'H2 Aggregation'!$B29)</f>
        <v>0</v>
      </c>
      <c r="I29">
        <f>SUMIFS('LCOH Runs - Bloomberg'!$C:$C,'LCOH Runs - Bloomberg'!$H:$H,$C29,'LCOH Runs - Bloomberg'!$J:$J,'H2 Aggregation'!I$5,'LCOH Runs - Bloomberg'!$G:$G,'H2 Aggregation'!$B29)</f>
        <v>0</v>
      </c>
      <c r="J29">
        <f>SUMIFS('LCOH Runs - Bloomberg'!$C:$C,'LCOH Runs - Bloomberg'!$H:$H,$C29,'LCOH Runs - Bloomberg'!$J:$J,'H2 Aggregation'!J$5,'LCOH Runs - Bloomberg'!$G:$G,'H2 Aggregation'!$B29)</f>
        <v>0</v>
      </c>
      <c r="K29">
        <f>SUMIFS('LCOH Runs - Bloomberg'!$C:$C,'LCOH Runs - Bloomberg'!$H:$H,$C29,'LCOH Runs - Bloomberg'!$J:$J,'H2 Aggregation'!K$5,'LCOH Runs - Bloomberg'!$G:$G,'H2 Aggregation'!$B29)</f>
        <v>0</v>
      </c>
      <c r="L29">
        <f>SUMIFS('LCOH Runs - Bloomberg'!$C:$C,'LCOH Runs - Bloomberg'!$H:$H,$C29,'LCOH Runs - Bloomberg'!$J:$J,'H2 Aggregation'!L$5,'LCOH Runs - Bloomberg'!$G:$G,'H2 Aggregation'!$B29)</f>
        <v>0</v>
      </c>
      <c r="M29">
        <f>SUMIFS('LCOH Runs - Bloomberg'!$C:$C,'LCOH Runs - Bloomberg'!$H:$H,$C29,'LCOH Runs - Bloomberg'!$J:$J,'H2 Aggregation'!M$5,'LCOH Runs - Bloomberg'!$G:$G,'H2 Aggregation'!$B29)</f>
        <v>0</v>
      </c>
      <c r="N29">
        <f>SUMIFS('LCOH Runs - Bloomberg'!$C:$C,'LCOH Runs - Bloomberg'!$H:$H,$C29,'LCOH Runs - Bloomberg'!$J:$J,'H2 Aggregation'!N$5,'LCOH Runs - Bloomberg'!$G:$G,'H2 Aggregation'!$B29)</f>
        <v>0</v>
      </c>
      <c r="O29">
        <f>SUMIFS('LCOH Runs - Bloomberg'!$C:$C,'LCOH Runs - Bloomberg'!$H:$H,$C29,'LCOH Runs - Bloomberg'!$J:$J,'H2 Aggregation'!O$5,'LCOH Runs - Bloomberg'!$G:$G,'H2 Aggregation'!$B29)</f>
        <v>0</v>
      </c>
      <c r="P29">
        <f>SUMIFS('LCOH Runs - Bloomberg'!$C:$C,'LCOH Runs - Bloomberg'!$H:$H,$C29,'LCOH Runs - Bloomberg'!$J:$J,'H2 Aggregation'!P$5,'LCOH Runs - Bloomberg'!$G:$G,'H2 Aggregation'!$B29)</f>
        <v>0</v>
      </c>
      <c r="Q29">
        <f>SUMIFS('LCOH Runs - Bloomberg'!$C:$C,'LCOH Runs - Bloomberg'!$H:$H,$C29,'LCOH Runs - Bloomberg'!$J:$J,'H2 Aggregation'!Q$5,'LCOH Runs - Bloomberg'!$G:$G,'H2 Aggregation'!$B29)</f>
        <v>0</v>
      </c>
      <c r="R29">
        <f>SUMIFS('LCOH Runs - Bloomberg'!$C:$C,'LCOH Runs - Bloomberg'!$H:$H,$C29,'LCOH Runs - Bloomberg'!$J:$J,'H2 Aggregation'!R$5,'LCOH Runs - Bloomberg'!$G:$G,'H2 Aggregation'!$B29)</f>
        <v>0</v>
      </c>
      <c r="S29">
        <f>SUMIFS('LCOH Runs - Bloomberg'!$C:$C,'LCOH Runs - Bloomberg'!$H:$H,$C29,'LCOH Runs - Bloomberg'!$J:$J,'H2 Aggregation'!S$5,'LCOH Runs - Bloomberg'!$G:$G,'H2 Aggregation'!$B29)</f>
        <v>0</v>
      </c>
      <c r="T29">
        <f>SUMIFS('LCOH Runs - Bloomberg'!$C:$C,'LCOH Runs - Bloomberg'!$H:$H,$C29,'LCOH Runs - Bloomberg'!$J:$J,'H2 Aggregation'!T$5,'LCOH Runs - Bloomberg'!$G:$G,'H2 Aggregation'!$B29)</f>
        <v>0</v>
      </c>
      <c r="U29">
        <f>SUMIFS('LCOH Runs - Bloomberg'!$C:$C,'LCOH Runs - Bloomberg'!$H:$H,$C29,'LCOH Runs - Bloomberg'!$J:$J,'H2 Aggregation'!U$5,'LCOH Runs - Bloomberg'!$G:$G,'H2 Aggregation'!$B29)</f>
        <v>0</v>
      </c>
      <c r="V29">
        <f>SUMIFS('LCOH Runs - Bloomberg'!$C:$C,'LCOH Runs - Bloomberg'!$H:$H,$C29,'LCOH Runs - Bloomberg'!$J:$J,'H2 Aggregation'!V$5,'LCOH Runs - Bloomberg'!$G:$G,'H2 Aggregation'!$B29)</f>
        <v>0</v>
      </c>
      <c r="W29">
        <f>SUMIFS('LCOH Runs - Bloomberg'!$C:$C,'LCOH Runs - Bloomberg'!$H:$H,$C29,'LCOH Runs - Bloomberg'!$J:$J,'H2 Aggregation'!W$5,'LCOH Runs - Bloomberg'!$G:$G,'H2 Aggregation'!$B29)</f>
        <v>0</v>
      </c>
      <c r="X29">
        <f>SUMIFS('LCOH Runs - Bloomberg'!$C:$C,'LCOH Runs - Bloomberg'!$H:$H,$C29,'LCOH Runs - Bloomberg'!$J:$J,'H2 Aggregation'!X$5,'LCOH Runs - Bloomberg'!$G:$G,'H2 Aggregation'!$B29)</f>
        <v>0</v>
      </c>
      <c r="Y29">
        <f>SUMIFS('LCOH Runs - Bloomberg'!$C:$C,'LCOH Runs - Bloomberg'!$H:$H,$C29,'LCOH Runs - Bloomberg'!$J:$J,'H2 Aggregation'!Y$5,'LCOH Runs - Bloomberg'!$G:$G,'H2 Aggregation'!$B29)</f>
        <v>0</v>
      </c>
      <c r="Z29">
        <f>SUMIFS('LCOH Runs - Bloomberg'!$C:$C,'LCOH Runs - Bloomberg'!$H:$H,$C29,'LCOH Runs - Bloomberg'!$J:$J,'H2 Aggregation'!Z$5,'LCOH Runs - Bloomberg'!$G:$G,'H2 Aggregation'!$B29)</f>
        <v>0</v>
      </c>
      <c r="AA29">
        <f>SUMIFS('LCOH Runs - Bloomberg'!$C:$C,'LCOH Runs - Bloomberg'!$H:$H,$C29,'LCOH Runs - Bloomberg'!$J:$J,'H2 Aggregation'!AA$5,'LCOH Runs - Bloomberg'!$G:$G,'H2 Aggregation'!$B29)</f>
        <v>0</v>
      </c>
      <c r="AB29">
        <f>SUMIFS('LCOH Runs - Bloomberg'!$C:$C,'LCOH Runs - Bloomberg'!$H:$H,$C29,'LCOH Runs - Bloomberg'!$J:$J,'H2 Aggregation'!AB$5,'LCOH Runs - Bloomberg'!$G:$G,'H2 Aggregation'!$B29)</f>
        <v>0</v>
      </c>
      <c r="AC29">
        <f>SUMIFS('LCOH Runs - Bloomberg'!$C:$C,'LCOH Runs - Bloomberg'!$H:$H,$C29,'LCOH Runs - Bloomberg'!$J:$J,'H2 Aggregation'!AC$5,'LCOH Runs - Bloomberg'!$G:$G,'H2 Aggregation'!$B29)</f>
        <v>0</v>
      </c>
    </row>
    <row r="30" spans="2:29" x14ac:dyDescent="0.35">
      <c r="B30" s="512" t="s">
        <v>1593</v>
      </c>
      <c r="C30" t="s">
        <v>2559</v>
      </c>
      <c r="D30">
        <f>SUMIFS('LCOH Runs - Bloomberg'!$C:$C,'LCOH Runs - Bloomberg'!$H:$H,$C30,'LCOH Runs - Bloomberg'!$J:$J,'H2 Aggregation'!D$5,'LCOH Runs - Bloomberg'!$G:$G,'H2 Aggregation'!$B30)</f>
        <v>0</v>
      </c>
      <c r="E30">
        <f>SUMIFS('LCOH Runs - Bloomberg'!$C:$C,'LCOH Runs - Bloomberg'!$H:$H,$C30,'LCOH Runs - Bloomberg'!$J:$J,'H2 Aggregation'!E$5,'LCOH Runs - Bloomberg'!$G:$G,'H2 Aggregation'!$B30)</f>
        <v>0</v>
      </c>
      <c r="F30">
        <f>SUMIFS('LCOH Runs - Bloomberg'!$C:$C,'LCOH Runs - Bloomberg'!$H:$H,$C30,'LCOH Runs - Bloomberg'!$J:$J,'H2 Aggregation'!F$5,'LCOH Runs - Bloomberg'!$G:$G,'H2 Aggregation'!$B30)</f>
        <v>0</v>
      </c>
      <c r="G30">
        <f>SUMIFS('LCOH Runs - Bloomberg'!$C:$C,'LCOH Runs - Bloomberg'!$H:$H,$C30,'LCOH Runs - Bloomberg'!$J:$J,'H2 Aggregation'!G$5,'LCOH Runs - Bloomberg'!$G:$G,'H2 Aggregation'!$B30)</f>
        <v>0</v>
      </c>
      <c r="H30">
        <f>SUMIFS('LCOH Runs - Bloomberg'!$C:$C,'LCOH Runs - Bloomberg'!$H:$H,$C30,'LCOH Runs - Bloomberg'!$J:$J,'H2 Aggregation'!H$5,'LCOH Runs - Bloomberg'!$G:$G,'H2 Aggregation'!$B30)</f>
        <v>0</v>
      </c>
      <c r="I30">
        <f>SUMIFS('LCOH Runs - Bloomberg'!$C:$C,'LCOH Runs - Bloomberg'!$H:$H,$C30,'LCOH Runs - Bloomberg'!$J:$J,'H2 Aggregation'!I$5,'LCOH Runs - Bloomberg'!$G:$G,'H2 Aggregation'!$B30)</f>
        <v>0</v>
      </c>
      <c r="J30">
        <f>SUMIFS('LCOH Runs - Bloomberg'!$C:$C,'LCOH Runs - Bloomberg'!$H:$H,$C30,'LCOH Runs - Bloomberg'!$J:$J,'H2 Aggregation'!J$5,'LCOH Runs - Bloomberg'!$G:$G,'H2 Aggregation'!$B30)</f>
        <v>0</v>
      </c>
      <c r="K30">
        <f>SUMIFS('LCOH Runs - Bloomberg'!$C:$C,'LCOH Runs - Bloomberg'!$H:$H,$C30,'LCOH Runs - Bloomberg'!$J:$J,'H2 Aggregation'!K$5,'LCOH Runs - Bloomberg'!$G:$G,'H2 Aggregation'!$B30)</f>
        <v>0</v>
      </c>
      <c r="L30">
        <f>SUMIFS('LCOH Runs - Bloomberg'!$C:$C,'LCOH Runs - Bloomberg'!$H:$H,$C30,'LCOH Runs - Bloomberg'!$J:$J,'H2 Aggregation'!L$5,'LCOH Runs - Bloomberg'!$G:$G,'H2 Aggregation'!$B30)</f>
        <v>0</v>
      </c>
      <c r="M30">
        <f>SUMIFS('LCOH Runs - Bloomberg'!$C:$C,'LCOH Runs - Bloomberg'!$H:$H,$C30,'LCOH Runs - Bloomberg'!$J:$J,'H2 Aggregation'!M$5,'LCOH Runs - Bloomberg'!$G:$G,'H2 Aggregation'!$B30)</f>
        <v>0</v>
      </c>
      <c r="N30">
        <f>SUMIFS('LCOH Runs - Bloomberg'!$C:$C,'LCOH Runs - Bloomberg'!$H:$H,$C30,'LCOH Runs - Bloomberg'!$J:$J,'H2 Aggregation'!N$5,'LCOH Runs - Bloomberg'!$G:$G,'H2 Aggregation'!$B30)</f>
        <v>0</v>
      </c>
      <c r="O30">
        <f>SUMIFS('LCOH Runs - Bloomberg'!$C:$C,'LCOH Runs - Bloomberg'!$H:$H,$C30,'LCOH Runs - Bloomberg'!$J:$J,'H2 Aggregation'!O$5,'LCOH Runs - Bloomberg'!$G:$G,'H2 Aggregation'!$B30)</f>
        <v>0</v>
      </c>
      <c r="P30">
        <f>SUMIFS('LCOH Runs - Bloomberg'!$C:$C,'LCOH Runs - Bloomberg'!$H:$H,$C30,'LCOH Runs - Bloomberg'!$J:$J,'H2 Aggregation'!P$5,'LCOH Runs - Bloomberg'!$G:$G,'H2 Aggregation'!$B30)</f>
        <v>0</v>
      </c>
      <c r="Q30">
        <f>SUMIFS('LCOH Runs - Bloomberg'!$C:$C,'LCOH Runs - Bloomberg'!$H:$H,$C30,'LCOH Runs - Bloomberg'!$J:$J,'H2 Aggregation'!Q$5,'LCOH Runs - Bloomberg'!$G:$G,'H2 Aggregation'!$B30)</f>
        <v>0</v>
      </c>
      <c r="R30">
        <f>SUMIFS('LCOH Runs - Bloomberg'!$C:$C,'LCOH Runs - Bloomberg'!$H:$H,$C30,'LCOH Runs - Bloomberg'!$J:$J,'H2 Aggregation'!R$5,'LCOH Runs - Bloomberg'!$G:$G,'H2 Aggregation'!$B30)</f>
        <v>0</v>
      </c>
      <c r="S30">
        <f>SUMIFS('LCOH Runs - Bloomberg'!$C:$C,'LCOH Runs - Bloomberg'!$H:$H,$C30,'LCOH Runs - Bloomberg'!$J:$J,'H2 Aggregation'!S$5,'LCOH Runs - Bloomberg'!$G:$G,'H2 Aggregation'!$B30)</f>
        <v>0</v>
      </c>
      <c r="T30">
        <f>SUMIFS('LCOH Runs - Bloomberg'!$C:$C,'LCOH Runs - Bloomberg'!$H:$H,$C30,'LCOH Runs - Bloomberg'!$J:$J,'H2 Aggregation'!T$5,'LCOH Runs - Bloomberg'!$G:$G,'H2 Aggregation'!$B30)</f>
        <v>0</v>
      </c>
      <c r="U30">
        <f>SUMIFS('LCOH Runs - Bloomberg'!$C:$C,'LCOH Runs - Bloomberg'!$H:$H,$C30,'LCOH Runs - Bloomberg'!$J:$J,'H2 Aggregation'!U$5,'LCOH Runs - Bloomberg'!$G:$G,'H2 Aggregation'!$B30)</f>
        <v>0</v>
      </c>
      <c r="V30">
        <f>SUMIFS('LCOH Runs - Bloomberg'!$C:$C,'LCOH Runs - Bloomberg'!$H:$H,$C30,'LCOH Runs - Bloomberg'!$J:$J,'H2 Aggregation'!V$5,'LCOH Runs - Bloomberg'!$G:$G,'H2 Aggregation'!$B30)</f>
        <v>0</v>
      </c>
      <c r="W30">
        <f>SUMIFS('LCOH Runs - Bloomberg'!$C:$C,'LCOH Runs - Bloomberg'!$H:$H,$C30,'LCOH Runs - Bloomberg'!$J:$J,'H2 Aggregation'!W$5,'LCOH Runs - Bloomberg'!$G:$G,'H2 Aggregation'!$B30)</f>
        <v>0</v>
      </c>
      <c r="X30">
        <f>SUMIFS('LCOH Runs - Bloomberg'!$C:$C,'LCOH Runs - Bloomberg'!$H:$H,$C30,'LCOH Runs - Bloomberg'!$J:$J,'H2 Aggregation'!X$5,'LCOH Runs - Bloomberg'!$G:$G,'H2 Aggregation'!$B30)</f>
        <v>0</v>
      </c>
      <c r="Y30">
        <f>SUMIFS('LCOH Runs - Bloomberg'!$C:$C,'LCOH Runs - Bloomberg'!$H:$H,$C30,'LCOH Runs - Bloomberg'!$J:$J,'H2 Aggregation'!Y$5,'LCOH Runs - Bloomberg'!$G:$G,'H2 Aggregation'!$B30)</f>
        <v>0</v>
      </c>
      <c r="Z30">
        <f>SUMIFS('LCOH Runs - Bloomberg'!$C:$C,'LCOH Runs - Bloomberg'!$H:$H,$C30,'LCOH Runs - Bloomberg'!$J:$J,'H2 Aggregation'!Z$5,'LCOH Runs - Bloomberg'!$G:$G,'H2 Aggregation'!$B30)</f>
        <v>0</v>
      </c>
      <c r="AA30">
        <f>SUMIFS('LCOH Runs - Bloomberg'!$C:$C,'LCOH Runs - Bloomberg'!$H:$H,$C30,'LCOH Runs - Bloomberg'!$J:$J,'H2 Aggregation'!AA$5,'LCOH Runs - Bloomberg'!$G:$G,'H2 Aggregation'!$B30)</f>
        <v>0</v>
      </c>
      <c r="AB30">
        <f>SUMIFS('LCOH Runs - Bloomberg'!$C:$C,'LCOH Runs - Bloomberg'!$H:$H,$C30,'LCOH Runs - Bloomberg'!$J:$J,'H2 Aggregation'!AB$5,'LCOH Runs - Bloomberg'!$G:$G,'H2 Aggregation'!$B30)</f>
        <v>0</v>
      </c>
      <c r="AC30">
        <f>SUMIFS('LCOH Runs - Bloomberg'!$C:$C,'LCOH Runs - Bloomberg'!$H:$H,$C30,'LCOH Runs - Bloomberg'!$J:$J,'H2 Aggregation'!AC$5,'LCOH Runs - Bloomberg'!$G:$G,'H2 Aggregation'!$B30)</f>
        <v>0</v>
      </c>
    </row>
    <row r="31" spans="2:29" x14ac:dyDescent="0.35">
      <c r="B31" s="512" t="s">
        <v>1593</v>
      </c>
      <c r="C31" t="s">
        <v>2560</v>
      </c>
      <c r="D31">
        <f>SUMIFS('LCOH Runs - Bloomberg'!$C:$C,'LCOH Runs - Bloomberg'!$H:$H,$C31,'LCOH Runs - Bloomberg'!$J:$J,'H2 Aggregation'!D$5,'LCOH Runs - Bloomberg'!$G:$G,'H2 Aggregation'!$B31)</f>
        <v>0</v>
      </c>
      <c r="E31">
        <f>SUMIFS('LCOH Runs - Bloomberg'!$C:$C,'LCOH Runs - Bloomberg'!$H:$H,$C31,'LCOH Runs - Bloomberg'!$J:$J,'H2 Aggregation'!E$5,'LCOH Runs - Bloomberg'!$G:$G,'H2 Aggregation'!$B31)</f>
        <v>0</v>
      </c>
      <c r="F31">
        <f>SUMIFS('LCOH Runs - Bloomberg'!$C:$C,'LCOH Runs - Bloomberg'!$H:$H,$C31,'LCOH Runs - Bloomberg'!$J:$J,'H2 Aggregation'!F$5,'LCOH Runs - Bloomberg'!$G:$G,'H2 Aggregation'!$B31)</f>
        <v>0</v>
      </c>
      <c r="G31">
        <f>SUMIFS('LCOH Runs - Bloomberg'!$C:$C,'LCOH Runs - Bloomberg'!$H:$H,$C31,'LCOH Runs - Bloomberg'!$J:$J,'H2 Aggregation'!G$5,'LCOH Runs - Bloomberg'!$G:$G,'H2 Aggregation'!$B31)</f>
        <v>0</v>
      </c>
      <c r="H31">
        <f>SUMIFS('LCOH Runs - Bloomberg'!$C:$C,'LCOH Runs - Bloomberg'!$H:$H,$C31,'LCOH Runs - Bloomberg'!$J:$J,'H2 Aggregation'!H$5,'LCOH Runs - Bloomberg'!$G:$G,'H2 Aggregation'!$B31)</f>
        <v>0</v>
      </c>
      <c r="I31">
        <f>SUMIFS('LCOH Runs - Bloomberg'!$C:$C,'LCOH Runs - Bloomberg'!$H:$H,$C31,'LCOH Runs - Bloomberg'!$J:$J,'H2 Aggregation'!I$5,'LCOH Runs - Bloomberg'!$G:$G,'H2 Aggregation'!$B31)</f>
        <v>0</v>
      </c>
      <c r="J31">
        <f>SUMIFS('LCOH Runs - Bloomberg'!$C:$C,'LCOH Runs - Bloomberg'!$H:$H,$C31,'LCOH Runs - Bloomberg'!$J:$J,'H2 Aggregation'!J$5,'LCOH Runs - Bloomberg'!$G:$G,'H2 Aggregation'!$B31)</f>
        <v>0</v>
      </c>
      <c r="K31">
        <f>SUMIFS('LCOH Runs - Bloomberg'!$C:$C,'LCOH Runs - Bloomberg'!$H:$H,$C31,'LCOH Runs - Bloomberg'!$J:$J,'H2 Aggregation'!K$5,'LCOH Runs - Bloomberg'!$G:$G,'H2 Aggregation'!$B31)</f>
        <v>0</v>
      </c>
      <c r="L31">
        <f>SUMIFS('LCOH Runs - Bloomberg'!$C:$C,'LCOH Runs - Bloomberg'!$H:$H,$C31,'LCOH Runs - Bloomberg'!$J:$J,'H2 Aggregation'!L$5,'LCOH Runs - Bloomberg'!$G:$G,'H2 Aggregation'!$B31)</f>
        <v>0</v>
      </c>
      <c r="M31">
        <f>SUMIFS('LCOH Runs - Bloomberg'!$C:$C,'LCOH Runs - Bloomberg'!$H:$H,$C31,'LCOH Runs - Bloomberg'!$J:$J,'H2 Aggregation'!M$5,'LCOH Runs - Bloomberg'!$G:$G,'H2 Aggregation'!$B31)</f>
        <v>0</v>
      </c>
      <c r="N31">
        <f>SUMIFS('LCOH Runs - Bloomberg'!$C:$C,'LCOH Runs - Bloomberg'!$H:$H,$C31,'LCOH Runs - Bloomberg'!$J:$J,'H2 Aggregation'!N$5,'LCOH Runs - Bloomberg'!$G:$G,'H2 Aggregation'!$B31)</f>
        <v>0</v>
      </c>
      <c r="O31">
        <f>SUMIFS('LCOH Runs - Bloomberg'!$C:$C,'LCOH Runs - Bloomberg'!$H:$H,$C31,'LCOH Runs - Bloomberg'!$J:$J,'H2 Aggregation'!O$5,'LCOH Runs - Bloomberg'!$G:$G,'H2 Aggregation'!$B31)</f>
        <v>0</v>
      </c>
      <c r="P31">
        <f>SUMIFS('LCOH Runs - Bloomberg'!$C:$C,'LCOH Runs - Bloomberg'!$H:$H,$C31,'LCOH Runs - Bloomberg'!$J:$J,'H2 Aggregation'!P$5,'LCOH Runs - Bloomberg'!$G:$G,'H2 Aggregation'!$B31)</f>
        <v>0</v>
      </c>
      <c r="Q31">
        <f>SUMIFS('LCOH Runs - Bloomberg'!$C:$C,'LCOH Runs - Bloomberg'!$H:$H,$C31,'LCOH Runs - Bloomberg'!$J:$J,'H2 Aggregation'!Q$5,'LCOH Runs - Bloomberg'!$G:$G,'H2 Aggregation'!$B31)</f>
        <v>0</v>
      </c>
      <c r="R31">
        <f>SUMIFS('LCOH Runs - Bloomberg'!$C:$C,'LCOH Runs - Bloomberg'!$H:$H,$C31,'LCOH Runs - Bloomberg'!$J:$J,'H2 Aggregation'!R$5,'LCOH Runs - Bloomberg'!$G:$G,'H2 Aggregation'!$B31)</f>
        <v>0</v>
      </c>
      <c r="S31">
        <f>SUMIFS('LCOH Runs - Bloomberg'!$C:$C,'LCOH Runs - Bloomberg'!$H:$H,$C31,'LCOH Runs - Bloomberg'!$J:$J,'H2 Aggregation'!S$5,'LCOH Runs - Bloomberg'!$G:$G,'H2 Aggregation'!$B31)</f>
        <v>0</v>
      </c>
      <c r="T31">
        <f>SUMIFS('LCOH Runs - Bloomberg'!$C:$C,'LCOH Runs - Bloomberg'!$H:$H,$C31,'LCOH Runs - Bloomberg'!$J:$J,'H2 Aggregation'!T$5,'LCOH Runs - Bloomberg'!$G:$G,'H2 Aggregation'!$B31)</f>
        <v>0</v>
      </c>
      <c r="U31">
        <f>SUMIFS('LCOH Runs - Bloomberg'!$C:$C,'LCOH Runs - Bloomberg'!$H:$H,$C31,'LCOH Runs - Bloomberg'!$J:$J,'H2 Aggregation'!U$5,'LCOH Runs - Bloomberg'!$G:$G,'H2 Aggregation'!$B31)</f>
        <v>0</v>
      </c>
      <c r="V31">
        <f>SUMIFS('LCOH Runs - Bloomberg'!$C:$C,'LCOH Runs - Bloomberg'!$H:$H,$C31,'LCOH Runs - Bloomberg'!$J:$J,'H2 Aggregation'!V$5,'LCOH Runs - Bloomberg'!$G:$G,'H2 Aggregation'!$B31)</f>
        <v>0</v>
      </c>
      <c r="W31">
        <f>SUMIFS('LCOH Runs - Bloomberg'!$C:$C,'LCOH Runs - Bloomberg'!$H:$H,$C31,'LCOH Runs - Bloomberg'!$J:$J,'H2 Aggregation'!W$5,'LCOH Runs - Bloomberg'!$G:$G,'H2 Aggregation'!$B31)</f>
        <v>0</v>
      </c>
      <c r="X31">
        <f>SUMIFS('LCOH Runs - Bloomberg'!$C:$C,'LCOH Runs - Bloomberg'!$H:$H,$C31,'LCOH Runs - Bloomberg'!$J:$J,'H2 Aggregation'!X$5,'LCOH Runs - Bloomberg'!$G:$G,'H2 Aggregation'!$B31)</f>
        <v>0</v>
      </c>
      <c r="Y31">
        <f>SUMIFS('LCOH Runs - Bloomberg'!$C:$C,'LCOH Runs - Bloomberg'!$H:$H,$C31,'LCOH Runs - Bloomberg'!$J:$J,'H2 Aggregation'!Y$5,'LCOH Runs - Bloomberg'!$G:$G,'H2 Aggregation'!$B31)</f>
        <v>0</v>
      </c>
      <c r="Z31">
        <f>SUMIFS('LCOH Runs - Bloomberg'!$C:$C,'LCOH Runs - Bloomberg'!$H:$H,$C31,'LCOH Runs - Bloomberg'!$J:$J,'H2 Aggregation'!Z$5,'LCOH Runs - Bloomberg'!$G:$G,'H2 Aggregation'!$B31)</f>
        <v>0</v>
      </c>
      <c r="AA31">
        <f>SUMIFS('LCOH Runs - Bloomberg'!$C:$C,'LCOH Runs - Bloomberg'!$H:$H,$C31,'LCOH Runs - Bloomberg'!$J:$J,'H2 Aggregation'!AA$5,'LCOH Runs - Bloomberg'!$G:$G,'H2 Aggregation'!$B31)</f>
        <v>0</v>
      </c>
      <c r="AB31">
        <f>SUMIFS('LCOH Runs - Bloomberg'!$C:$C,'LCOH Runs - Bloomberg'!$H:$H,$C31,'LCOH Runs - Bloomberg'!$J:$J,'H2 Aggregation'!AB$5,'LCOH Runs - Bloomberg'!$G:$G,'H2 Aggregation'!$B31)</f>
        <v>0</v>
      </c>
      <c r="AC31">
        <f>SUMIFS('LCOH Runs - Bloomberg'!$C:$C,'LCOH Runs - Bloomberg'!$H:$H,$C31,'LCOH Runs - Bloomberg'!$J:$J,'H2 Aggregation'!AC$5,'LCOH Runs - Bloomberg'!$G:$G,'H2 Aggregation'!$B31)</f>
        <v>0</v>
      </c>
    </row>
    <row r="32" spans="2:29" x14ac:dyDescent="0.35">
      <c r="B32" s="512" t="s">
        <v>1593</v>
      </c>
      <c r="C32" t="s">
        <v>2561</v>
      </c>
      <c r="D32">
        <f>SUMIFS('LCOH Runs - Bloomberg'!$C:$C,'LCOH Runs - Bloomberg'!$H:$H,$C32,'LCOH Runs - Bloomberg'!$J:$J,'H2 Aggregation'!D$5,'LCOH Runs - Bloomberg'!$G:$G,'H2 Aggregation'!$B32)</f>
        <v>0</v>
      </c>
      <c r="E32">
        <f>SUMIFS('LCOH Runs - Bloomberg'!$C:$C,'LCOH Runs - Bloomberg'!$H:$H,$C32,'LCOH Runs - Bloomberg'!$J:$J,'H2 Aggregation'!E$5,'LCOH Runs - Bloomberg'!$G:$G,'H2 Aggregation'!$B32)</f>
        <v>0</v>
      </c>
      <c r="F32">
        <f>SUMIFS('LCOH Runs - Bloomberg'!$C:$C,'LCOH Runs - Bloomberg'!$H:$H,$C32,'LCOH Runs - Bloomberg'!$J:$J,'H2 Aggregation'!F$5,'LCOH Runs - Bloomberg'!$G:$G,'H2 Aggregation'!$B32)</f>
        <v>0</v>
      </c>
      <c r="G32">
        <f>SUMIFS('LCOH Runs - Bloomberg'!$C:$C,'LCOH Runs - Bloomberg'!$H:$H,$C32,'LCOH Runs - Bloomberg'!$J:$J,'H2 Aggregation'!G$5,'LCOH Runs - Bloomberg'!$G:$G,'H2 Aggregation'!$B32)</f>
        <v>0</v>
      </c>
      <c r="H32">
        <f>SUMIFS('LCOH Runs - Bloomberg'!$C:$C,'LCOH Runs - Bloomberg'!$H:$H,$C32,'LCOH Runs - Bloomberg'!$J:$J,'H2 Aggregation'!H$5,'LCOH Runs - Bloomberg'!$G:$G,'H2 Aggregation'!$B32)</f>
        <v>0</v>
      </c>
      <c r="I32">
        <f>SUMIFS('LCOH Runs - Bloomberg'!$C:$C,'LCOH Runs - Bloomberg'!$H:$H,$C32,'LCOH Runs - Bloomberg'!$J:$J,'H2 Aggregation'!I$5,'LCOH Runs - Bloomberg'!$G:$G,'H2 Aggregation'!$B32)</f>
        <v>0</v>
      </c>
      <c r="J32">
        <f>SUMIFS('LCOH Runs - Bloomberg'!$C:$C,'LCOH Runs - Bloomberg'!$H:$H,$C32,'LCOH Runs - Bloomberg'!$J:$J,'H2 Aggregation'!J$5,'LCOH Runs - Bloomberg'!$G:$G,'H2 Aggregation'!$B32)</f>
        <v>0</v>
      </c>
      <c r="K32">
        <f>SUMIFS('LCOH Runs - Bloomberg'!$C:$C,'LCOH Runs - Bloomberg'!$H:$H,$C32,'LCOH Runs - Bloomberg'!$J:$J,'H2 Aggregation'!K$5,'LCOH Runs - Bloomberg'!$G:$G,'H2 Aggregation'!$B32)</f>
        <v>0</v>
      </c>
      <c r="L32">
        <f>SUMIFS('LCOH Runs - Bloomberg'!$C:$C,'LCOH Runs - Bloomberg'!$H:$H,$C32,'LCOH Runs - Bloomberg'!$J:$J,'H2 Aggregation'!L$5,'LCOH Runs - Bloomberg'!$G:$G,'H2 Aggregation'!$B32)</f>
        <v>0</v>
      </c>
      <c r="M32">
        <f>SUMIFS('LCOH Runs - Bloomberg'!$C:$C,'LCOH Runs - Bloomberg'!$H:$H,$C32,'LCOH Runs - Bloomberg'!$J:$J,'H2 Aggregation'!M$5,'LCOH Runs - Bloomberg'!$G:$G,'H2 Aggregation'!$B32)</f>
        <v>0</v>
      </c>
      <c r="N32">
        <f>SUMIFS('LCOH Runs - Bloomberg'!$C:$C,'LCOH Runs - Bloomberg'!$H:$H,$C32,'LCOH Runs - Bloomberg'!$J:$J,'H2 Aggregation'!N$5,'LCOH Runs - Bloomberg'!$G:$G,'H2 Aggregation'!$B32)</f>
        <v>0</v>
      </c>
      <c r="O32">
        <f>SUMIFS('LCOH Runs - Bloomberg'!$C:$C,'LCOH Runs - Bloomberg'!$H:$H,$C32,'LCOH Runs - Bloomberg'!$J:$J,'H2 Aggregation'!O$5,'LCOH Runs - Bloomberg'!$G:$G,'H2 Aggregation'!$B32)</f>
        <v>0</v>
      </c>
      <c r="P32">
        <f>SUMIFS('LCOH Runs - Bloomberg'!$C:$C,'LCOH Runs - Bloomberg'!$H:$H,$C32,'LCOH Runs - Bloomberg'!$J:$J,'H2 Aggregation'!P$5,'LCOH Runs - Bloomberg'!$G:$G,'H2 Aggregation'!$B32)</f>
        <v>0</v>
      </c>
      <c r="Q32">
        <f>SUMIFS('LCOH Runs - Bloomberg'!$C:$C,'LCOH Runs - Bloomberg'!$H:$H,$C32,'LCOH Runs - Bloomberg'!$J:$J,'H2 Aggregation'!Q$5,'LCOH Runs - Bloomberg'!$G:$G,'H2 Aggregation'!$B32)</f>
        <v>0</v>
      </c>
      <c r="R32">
        <f>SUMIFS('LCOH Runs - Bloomberg'!$C:$C,'LCOH Runs - Bloomberg'!$H:$H,$C32,'LCOH Runs - Bloomberg'!$J:$J,'H2 Aggregation'!R$5,'LCOH Runs - Bloomberg'!$G:$G,'H2 Aggregation'!$B32)</f>
        <v>0</v>
      </c>
      <c r="S32">
        <f>SUMIFS('LCOH Runs - Bloomberg'!$C:$C,'LCOH Runs - Bloomberg'!$H:$H,$C32,'LCOH Runs - Bloomberg'!$J:$J,'H2 Aggregation'!S$5,'LCOH Runs - Bloomberg'!$G:$G,'H2 Aggregation'!$B32)</f>
        <v>0</v>
      </c>
      <c r="T32">
        <f>SUMIFS('LCOH Runs - Bloomberg'!$C:$C,'LCOH Runs - Bloomberg'!$H:$H,$C32,'LCOH Runs - Bloomberg'!$J:$J,'H2 Aggregation'!T$5,'LCOH Runs - Bloomberg'!$G:$G,'H2 Aggregation'!$B32)</f>
        <v>0</v>
      </c>
      <c r="U32">
        <f>SUMIFS('LCOH Runs - Bloomberg'!$C:$C,'LCOH Runs - Bloomberg'!$H:$H,$C32,'LCOH Runs - Bloomberg'!$J:$J,'H2 Aggregation'!U$5,'LCOH Runs - Bloomberg'!$G:$G,'H2 Aggregation'!$B32)</f>
        <v>0</v>
      </c>
      <c r="V32">
        <f>SUMIFS('LCOH Runs - Bloomberg'!$C:$C,'LCOH Runs - Bloomberg'!$H:$H,$C32,'LCOH Runs - Bloomberg'!$J:$J,'H2 Aggregation'!V$5,'LCOH Runs - Bloomberg'!$G:$G,'H2 Aggregation'!$B32)</f>
        <v>0</v>
      </c>
      <c r="W32">
        <f>SUMIFS('LCOH Runs - Bloomberg'!$C:$C,'LCOH Runs - Bloomberg'!$H:$H,$C32,'LCOH Runs - Bloomberg'!$J:$J,'H2 Aggregation'!W$5,'LCOH Runs - Bloomberg'!$G:$G,'H2 Aggregation'!$B32)</f>
        <v>0</v>
      </c>
      <c r="X32">
        <f>SUMIFS('LCOH Runs - Bloomberg'!$C:$C,'LCOH Runs - Bloomberg'!$H:$H,$C32,'LCOH Runs - Bloomberg'!$J:$J,'H2 Aggregation'!X$5,'LCOH Runs - Bloomberg'!$G:$G,'H2 Aggregation'!$B32)</f>
        <v>0</v>
      </c>
      <c r="Y32">
        <f>SUMIFS('LCOH Runs - Bloomberg'!$C:$C,'LCOH Runs - Bloomberg'!$H:$H,$C32,'LCOH Runs - Bloomberg'!$J:$J,'H2 Aggregation'!Y$5,'LCOH Runs - Bloomberg'!$G:$G,'H2 Aggregation'!$B32)</f>
        <v>0</v>
      </c>
      <c r="Z32">
        <f>SUMIFS('LCOH Runs - Bloomberg'!$C:$C,'LCOH Runs - Bloomberg'!$H:$H,$C32,'LCOH Runs - Bloomberg'!$J:$J,'H2 Aggregation'!Z$5,'LCOH Runs - Bloomberg'!$G:$G,'H2 Aggregation'!$B32)</f>
        <v>0</v>
      </c>
      <c r="AA32">
        <f>SUMIFS('LCOH Runs - Bloomberg'!$C:$C,'LCOH Runs - Bloomberg'!$H:$H,$C32,'LCOH Runs - Bloomberg'!$J:$J,'H2 Aggregation'!AA$5,'LCOH Runs - Bloomberg'!$G:$G,'H2 Aggregation'!$B32)</f>
        <v>0</v>
      </c>
      <c r="AB32">
        <f>SUMIFS('LCOH Runs - Bloomberg'!$C:$C,'LCOH Runs - Bloomberg'!$H:$H,$C32,'LCOH Runs - Bloomberg'!$J:$J,'H2 Aggregation'!AB$5,'LCOH Runs - Bloomberg'!$G:$G,'H2 Aggregation'!$B32)</f>
        <v>0</v>
      </c>
      <c r="AC32">
        <f>SUMIFS('LCOH Runs - Bloomberg'!$C:$C,'LCOH Runs - Bloomberg'!$H:$H,$C32,'LCOH Runs - Bloomberg'!$J:$J,'H2 Aggregation'!AC$5,'LCOH Runs - Bloomberg'!$G:$G,'H2 Aggregation'!$B32)</f>
        <v>0</v>
      </c>
    </row>
    <row r="34" spans="2:29" s="514" customFormat="1" x14ac:dyDescent="0.35"/>
    <row r="35" spans="2:29" x14ac:dyDescent="0.35">
      <c r="B35" t="s">
        <v>2563</v>
      </c>
      <c r="D35">
        <f>'H2 Data'!H7</f>
        <v>0</v>
      </c>
      <c r="E35">
        <f>'H2 Data'!I7</f>
        <v>0</v>
      </c>
      <c r="F35">
        <f>'H2 Data'!J7</f>
        <v>0</v>
      </c>
      <c r="G35">
        <f>'H2 Data'!K7</f>
        <v>0.01</v>
      </c>
      <c r="H35">
        <f>'H2 Data'!L7</f>
        <v>0.01</v>
      </c>
      <c r="I35">
        <f>'H2 Data'!M7</f>
        <v>0.01</v>
      </c>
      <c r="J35">
        <f>'H2 Data'!N7</f>
        <v>0.02</v>
      </c>
      <c r="K35">
        <f>'H2 Data'!O7</f>
        <v>0.03</v>
      </c>
      <c r="L35">
        <f>'H2 Data'!P7</f>
        <v>0.04</v>
      </c>
      <c r="M35">
        <f>'H2 Data'!Q7</f>
        <v>0.05</v>
      </c>
      <c r="N35">
        <f>'H2 Data'!R7</f>
        <v>0.06</v>
      </c>
      <c r="O35">
        <f>'H2 Data'!S7</f>
        <v>0.06</v>
      </c>
      <c r="P35">
        <f>'H2 Data'!T7</f>
        <v>7.0000000000000007E-2</v>
      </c>
      <c r="Q35">
        <f>'H2 Data'!U7</f>
        <v>0.08</v>
      </c>
      <c r="R35">
        <f>'H2 Data'!V7</f>
        <v>0.09</v>
      </c>
      <c r="S35">
        <f>'H2 Data'!W7</f>
        <v>0.1</v>
      </c>
      <c r="T35">
        <f>'H2 Data'!X7</f>
        <v>0.11</v>
      </c>
      <c r="U35">
        <f>'H2 Data'!Y7</f>
        <v>0.12</v>
      </c>
      <c r="V35">
        <f>'H2 Data'!Z7</f>
        <v>0.14000000000000001</v>
      </c>
      <c r="W35">
        <f>'H2 Data'!AA7</f>
        <v>0.15</v>
      </c>
      <c r="X35">
        <f>'H2 Data'!AB7</f>
        <v>0.16</v>
      </c>
      <c r="Y35">
        <f>'H2 Data'!AC7</f>
        <v>0.17</v>
      </c>
      <c r="Z35">
        <f>'H2 Data'!AD7</f>
        <v>0.18</v>
      </c>
      <c r="AA35">
        <f>'H2 Data'!AE7</f>
        <v>0.19</v>
      </c>
      <c r="AB35">
        <f>'H2 Data'!AF7</f>
        <v>0.2</v>
      </c>
      <c r="AC35">
        <f>'H2 Data'!AG7</f>
        <v>0.21</v>
      </c>
    </row>
    <row r="37" spans="2:29" x14ac:dyDescent="0.35">
      <c r="D37">
        <v>2025</v>
      </c>
      <c r="E37">
        <v>2026</v>
      </c>
      <c r="F37">
        <v>2027</v>
      </c>
      <c r="G37">
        <v>2028</v>
      </c>
      <c r="H37">
        <v>2029</v>
      </c>
      <c r="I37">
        <v>2030</v>
      </c>
      <c r="J37">
        <v>2031</v>
      </c>
      <c r="K37">
        <v>2032</v>
      </c>
      <c r="L37">
        <v>2033</v>
      </c>
      <c r="M37">
        <v>2034</v>
      </c>
      <c r="N37">
        <v>2035</v>
      </c>
      <c r="O37">
        <v>2036</v>
      </c>
      <c r="P37">
        <v>2037</v>
      </c>
      <c r="Q37">
        <v>2038</v>
      </c>
      <c r="R37">
        <v>2039</v>
      </c>
      <c r="S37">
        <v>2040</v>
      </c>
      <c r="T37">
        <v>2041</v>
      </c>
      <c r="U37">
        <v>2042</v>
      </c>
      <c r="V37">
        <v>2043</v>
      </c>
      <c r="W37">
        <v>2044</v>
      </c>
      <c r="X37">
        <v>2045</v>
      </c>
      <c r="Y37">
        <v>2046</v>
      </c>
      <c r="Z37">
        <v>2047</v>
      </c>
      <c r="AA37">
        <v>2048</v>
      </c>
      <c r="AB37">
        <v>2049</v>
      </c>
      <c r="AC37">
        <v>2050</v>
      </c>
    </row>
    <row r="38" spans="2:29" x14ac:dyDescent="0.35">
      <c r="B38" s="512" t="s">
        <v>1392</v>
      </c>
      <c r="C38" t="s">
        <v>1393</v>
      </c>
      <c r="D38">
        <f>SUMIFS('LCOH Runs - Bloomberg'!$C:$C,'LCOH Runs - Bloomberg'!$H:$H,$C38,'LCOH Runs - Bloomberg'!$J:$J,'H2 Aggregation'!D$5,'LCOH Runs - Bloomberg'!$G:$G,'H2 Aggregation'!$B38)</f>
        <v>11.906893079666501</v>
      </c>
      <c r="E38">
        <f>SUMIFS('LCOH Runs - Bloomberg'!$C:$C,'LCOH Runs - Bloomberg'!$H:$H,$C38,'LCOH Runs - Bloomberg'!$J:$J,'H2 Aggregation'!E$5,'LCOH Runs - Bloomberg'!$G:$G,'H2 Aggregation'!$B38)</f>
        <v>10.374784889187993</v>
      </c>
      <c r="F38">
        <f>SUMIFS('LCOH Runs - Bloomberg'!$C:$C,'LCOH Runs - Bloomberg'!$H:$H,$C38,'LCOH Runs - Bloomberg'!$J:$J,'H2 Aggregation'!F$5,'LCOH Runs - Bloomberg'!$G:$G,'H2 Aggregation'!$B38)</f>
        <v>9.0074231883251095</v>
      </c>
      <c r="G38">
        <f>SUMIFS('LCOH Runs - Bloomberg'!$C:$C,'LCOH Runs - Bloomberg'!$H:$H,$C38,'LCOH Runs - Bloomberg'!$J:$J,'H2 Aggregation'!G$5,'LCOH Runs - Bloomberg'!$G:$G,'H2 Aggregation'!$B38)</f>
        <v>7.989423106179351</v>
      </c>
      <c r="H38">
        <f>SUMIFS('LCOH Runs - Bloomberg'!$C:$C,'LCOH Runs - Bloomberg'!$H:$H,$C38,'LCOH Runs - Bloomberg'!$J:$J,'H2 Aggregation'!H$5,'LCOH Runs - Bloomberg'!$G:$G,'H2 Aggregation'!$B38)</f>
        <v>6.9651023005675006</v>
      </c>
      <c r="I38">
        <f>SUMIFS('LCOH Runs - Bloomberg'!$C:$C,'LCOH Runs - Bloomberg'!$H:$H,$C38,'LCOH Runs - Bloomberg'!$J:$J,'H2 Aggregation'!I$5,'LCOH Runs - Bloomberg'!$G:$G,'H2 Aggregation'!$B38)</f>
        <v>6.0956004890897448</v>
      </c>
      <c r="J38">
        <f>SUMIFS('LCOH Runs - Bloomberg'!$C:$C,'LCOH Runs - Bloomberg'!$H:$H,$C38,'LCOH Runs - Bloomberg'!$J:$J,'H2 Aggregation'!J$5,'LCOH Runs - Bloomberg'!$G:$G,'H2 Aggregation'!$B38)</f>
        <v>5.5216395261993574</v>
      </c>
      <c r="K38">
        <f>SUMIFS('LCOH Runs - Bloomberg'!$C:$C,'LCOH Runs - Bloomberg'!$H:$H,$C38,'LCOH Runs - Bloomberg'!$J:$J,'H2 Aggregation'!K$5,'LCOH Runs - Bloomberg'!$G:$G,'H2 Aggregation'!$B38)</f>
        <v>5.0096750599005748</v>
      </c>
      <c r="L38">
        <f>SUMIFS('LCOH Runs - Bloomberg'!$C:$C,'LCOH Runs - Bloomberg'!$H:$H,$C38,'LCOH Runs - Bloomberg'!$J:$J,'H2 Aggregation'!L$5,'LCOH Runs - Bloomberg'!$G:$G,'H2 Aggregation'!$B38)</f>
        <v>4.5469451000746961</v>
      </c>
      <c r="M38">
        <f>SUMIFS('LCOH Runs - Bloomberg'!$C:$C,'LCOH Runs - Bloomberg'!$H:$H,$C38,'LCOH Runs - Bloomberg'!$J:$J,'H2 Aggregation'!M$5,'LCOH Runs - Bloomberg'!$G:$G,'H2 Aggregation'!$B38)</f>
        <v>4.1325514127002663</v>
      </c>
      <c r="N38">
        <f>SUMIFS('LCOH Runs - Bloomberg'!$C:$C,'LCOH Runs - Bloomberg'!$H:$H,$C38,'LCOH Runs - Bloomberg'!$J:$J,'H2 Aggregation'!N$5,'LCOH Runs - Bloomberg'!$G:$G,'H2 Aggregation'!$B38)</f>
        <v>3.7683151373025332</v>
      </c>
      <c r="O38">
        <f>SUMIFS('LCOH Runs - Bloomberg'!$C:$C,'LCOH Runs - Bloomberg'!$H:$H,$C38,'LCOH Runs - Bloomberg'!$J:$J,'H2 Aggregation'!O$5,'LCOH Runs - Bloomberg'!$G:$G,'H2 Aggregation'!$B38)</f>
        <v>3.4492805514953009</v>
      </c>
      <c r="P38">
        <f>SUMIFS('LCOH Runs - Bloomberg'!$C:$C,'LCOH Runs - Bloomberg'!$H:$H,$C38,'LCOH Runs - Bloomberg'!$J:$J,'H2 Aggregation'!P$5,'LCOH Runs - Bloomberg'!$G:$G,'H2 Aggregation'!$B38)</f>
        <v>3.1763904769652114</v>
      </c>
      <c r="Q38">
        <f>SUMIFS('LCOH Runs - Bloomberg'!$C:$C,'LCOH Runs - Bloomberg'!$H:$H,$C38,'LCOH Runs - Bloomberg'!$J:$J,'H2 Aggregation'!Q$5,'LCOH Runs - Bloomberg'!$G:$G,'H2 Aggregation'!$B38)</f>
        <v>3.0185613172582331</v>
      </c>
      <c r="R38">
        <f>SUMIFS('LCOH Runs - Bloomberg'!$C:$C,'LCOH Runs - Bloomberg'!$H:$H,$C38,'LCOH Runs - Bloomberg'!$J:$J,'H2 Aggregation'!R$5,'LCOH Runs - Bloomberg'!$G:$G,'H2 Aggregation'!$B38)</f>
        <v>2.914262796570263</v>
      </c>
      <c r="S38">
        <f>SUMIFS('LCOH Runs - Bloomberg'!$C:$C,'LCOH Runs - Bloomberg'!$H:$H,$C38,'LCOH Runs - Bloomberg'!$J:$J,'H2 Aggregation'!S$5,'LCOH Runs - Bloomberg'!$G:$G,'H2 Aggregation'!$B38)</f>
        <v>2.8402956913946542</v>
      </c>
      <c r="T38">
        <f>SUMIFS('LCOH Runs - Bloomberg'!$C:$C,'LCOH Runs - Bloomberg'!$H:$H,$C38,'LCOH Runs - Bloomberg'!$J:$J,'H2 Aggregation'!T$5,'LCOH Runs - Bloomberg'!$G:$G,'H2 Aggregation'!$B38)</f>
        <v>2.7834190016163651</v>
      </c>
      <c r="U38">
        <f>SUMIFS('LCOH Runs - Bloomberg'!$C:$C,'LCOH Runs - Bloomberg'!$H:$H,$C38,'LCOH Runs - Bloomberg'!$J:$J,'H2 Aggregation'!U$5,'LCOH Runs - Bloomberg'!$G:$G,'H2 Aggregation'!$B38)</f>
        <v>2.7370468197508133</v>
      </c>
      <c r="V38">
        <f>SUMIFS('LCOH Runs - Bloomberg'!$C:$C,'LCOH Runs - Bloomberg'!$H:$H,$C38,'LCOH Runs - Bloomberg'!$J:$J,'H2 Aggregation'!V$5,'LCOH Runs - Bloomberg'!$G:$G,'H2 Aggregation'!$B38)</f>
        <v>2.7023367488136478</v>
      </c>
      <c r="W38">
        <f>SUMIFS('LCOH Runs - Bloomberg'!$C:$C,'LCOH Runs - Bloomberg'!$H:$H,$C38,'LCOH Runs - Bloomberg'!$J:$J,'H2 Aggregation'!W$5,'LCOH Runs - Bloomberg'!$G:$G,'H2 Aggregation'!$B38)</f>
        <v>2.6753839145400948</v>
      </c>
      <c r="X38">
        <f>SUMIFS('LCOH Runs - Bloomberg'!$C:$C,'LCOH Runs - Bloomberg'!$H:$H,$C38,'LCOH Runs - Bloomberg'!$J:$J,'H2 Aggregation'!X$5,'LCOH Runs - Bloomberg'!$G:$G,'H2 Aggregation'!$B38)</f>
        <v>2.6550353247735567</v>
      </c>
      <c r="Y38">
        <f>SUMIFS('LCOH Runs - Bloomberg'!$C:$C,'LCOH Runs - Bloomberg'!$H:$H,$C38,'LCOH Runs - Bloomberg'!$J:$J,'H2 Aggregation'!Y$5,'LCOH Runs - Bloomberg'!$G:$G,'H2 Aggregation'!$B38)</f>
        <v>2.6390868470818853</v>
      </c>
      <c r="Z38">
        <f>SUMIFS('LCOH Runs - Bloomberg'!$C:$C,'LCOH Runs - Bloomberg'!$H:$H,$C38,'LCOH Runs - Bloomberg'!$J:$J,'H2 Aggregation'!Z$5,'LCOH Runs - Bloomberg'!$G:$G,'H2 Aggregation'!$B38)</f>
        <v>2.6271979951504512</v>
      </c>
      <c r="AA38">
        <f>SUMIFS('LCOH Runs - Bloomberg'!$C:$C,'LCOH Runs - Bloomberg'!$H:$H,$C38,'LCOH Runs - Bloomberg'!$J:$J,'H2 Aggregation'!AA$5,'LCOH Runs - Bloomberg'!$G:$G,'H2 Aggregation'!$B38)</f>
        <v>2.6177322022121494</v>
      </c>
      <c r="AB38">
        <f>SUMIFS('LCOH Runs - Bloomberg'!$C:$C,'LCOH Runs - Bloomberg'!$H:$H,$C38,'LCOH Runs - Bloomberg'!$J:$J,'H2 Aggregation'!AB$5,'LCOH Runs - Bloomberg'!$G:$G,'H2 Aggregation'!$B38)</f>
        <v>2.6127354623035064</v>
      </c>
      <c r="AC38">
        <f>SUMIFS('LCOH Runs - Bloomberg'!$C:$C,'LCOH Runs - Bloomberg'!$H:$H,$C38,'LCOH Runs - Bloomberg'!$J:$J,'H2 Aggregation'!AC$5,'LCOH Runs - Bloomberg'!$G:$G,'H2 Aggregation'!$B38)</f>
        <v>2.609768995232939</v>
      </c>
    </row>
    <row r="39" spans="2:29" x14ac:dyDescent="0.35">
      <c r="B39" s="512" t="s">
        <v>1392</v>
      </c>
      <c r="C39" t="s">
        <v>2173</v>
      </c>
      <c r="D39">
        <f>SUMIFS('LCOH Runs - Bloomberg'!$C:$C,'LCOH Runs - Bloomberg'!$H:$H,$C39,'LCOH Runs - Bloomberg'!$J:$J,'H2 Aggregation'!D$5,'LCOH Runs - Bloomberg'!$G:$G,'H2 Aggregation'!$B39)</f>
        <v>5.9768895282096395</v>
      </c>
      <c r="E39">
        <f>SUMIFS('LCOH Runs - Bloomberg'!$C:$C,'LCOH Runs - Bloomberg'!$H:$H,$C39,'LCOH Runs - Bloomberg'!$J:$J,'H2 Aggregation'!E$5,'LCOH Runs - Bloomberg'!$G:$G,'H2 Aggregation'!$B39)</f>
        <v>4.9335716503589699</v>
      </c>
      <c r="F39">
        <f>SUMIFS('LCOH Runs - Bloomberg'!$C:$C,'LCOH Runs - Bloomberg'!$H:$H,$C39,'LCOH Runs - Bloomberg'!$J:$J,'H2 Aggregation'!F$5,'LCOH Runs - Bloomberg'!$G:$G,'H2 Aggregation'!$B39)</f>
        <v>4.3075079683742148</v>
      </c>
      <c r="G39">
        <f>SUMIFS('LCOH Runs - Bloomberg'!$C:$C,'LCOH Runs - Bloomberg'!$H:$H,$C39,'LCOH Runs - Bloomberg'!$J:$J,'H2 Aggregation'!G$5,'LCOH Runs - Bloomberg'!$G:$G,'H2 Aggregation'!$B39)</f>
        <v>3.770213832130489</v>
      </c>
      <c r="H39">
        <f>SUMIFS('LCOH Runs - Bloomberg'!$C:$C,'LCOH Runs - Bloomberg'!$H:$H,$C39,'LCOH Runs - Bloomberg'!$J:$J,'H2 Aggregation'!H$5,'LCOH Runs - Bloomberg'!$G:$G,'H2 Aggregation'!$B39)</f>
        <v>3.3275082857134586</v>
      </c>
      <c r="I39">
        <f>SUMIFS('LCOH Runs - Bloomberg'!$C:$C,'LCOH Runs - Bloomberg'!$H:$H,$C39,'LCOH Runs - Bloomberg'!$J:$J,'H2 Aggregation'!I$5,'LCOH Runs - Bloomberg'!$G:$G,'H2 Aggregation'!$B39)</f>
        <v>2.9669924049576686</v>
      </c>
      <c r="J39">
        <f>SUMIFS('LCOH Runs - Bloomberg'!$C:$C,'LCOH Runs - Bloomberg'!$H:$H,$C39,'LCOH Runs - Bloomberg'!$J:$J,'H2 Aggregation'!J$5,'LCOH Runs - Bloomberg'!$G:$G,'H2 Aggregation'!$B39)</f>
        <v>2.7639619050461679</v>
      </c>
      <c r="K39">
        <f>SUMIFS('LCOH Runs - Bloomberg'!$C:$C,'LCOH Runs - Bloomberg'!$H:$H,$C39,'LCOH Runs - Bloomberg'!$J:$J,'H2 Aggregation'!K$5,'LCOH Runs - Bloomberg'!$G:$G,'H2 Aggregation'!$B39)</f>
        <v>2.5668209471598296</v>
      </c>
      <c r="L39">
        <f>SUMIFS('LCOH Runs - Bloomberg'!$C:$C,'LCOH Runs - Bloomberg'!$H:$H,$C39,'LCOH Runs - Bloomberg'!$J:$J,'H2 Aggregation'!L$5,'LCOH Runs - Bloomberg'!$G:$G,'H2 Aggregation'!$B39)</f>
        <v>2.3965728064221659</v>
      </c>
      <c r="M39">
        <f>SUMIFS('LCOH Runs - Bloomberg'!$C:$C,'LCOH Runs - Bloomberg'!$H:$H,$C39,'LCOH Runs - Bloomberg'!$J:$J,'H2 Aggregation'!M$5,'LCOH Runs - Bloomberg'!$G:$G,'H2 Aggregation'!$B39)</f>
        <v>2.2640524518981904</v>
      </c>
      <c r="N39">
        <f>SUMIFS('LCOH Runs - Bloomberg'!$C:$C,'LCOH Runs - Bloomberg'!$H:$H,$C39,'LCOH Runs - Bloomberg'!$J:$J,'H2 Aggregation'!N$5,'LCOH Runs - Bloomberg'!$G:$G,'H2 Aggregation'!$B39)</f>
        <v>2.1382770664400703</v>
      </c>
      <c r="O39">
        <f>SUMIFS('LCOH Runs - Bloomberg'!$C:$C,'LCOH Runs - Bloomberg'!$H:$H,$C39,'LCOH Runs - Bloomberg'!$J:$J,'H2 Aggregation'!O$5,'LCOH Runs - Bloomberg'!$G:$G,'H2 Aggregation'!$B39)</f>
        <v>2.0452670212736952</v>
      </c>
      <c r="P39">
        <f>SUMIFS('LCOH Runs - Bloomberg'!$C:$C,'LCOH Runs - Bloomberg'!$H:$H,$C39,'LCOH Runs - Bloomberg'!$J:$J,'H2 Aggregation'!P$5,'LCOH Runs - Bloomberg'!$G:$G,'H2 Aggregation'!$B39)</f>
        <v>1.9696429934765782</v>
      </c>
      <c r="Q39">
        <f>SUMIFS('LCOH Runs - Bloomberg'!$C:$C,'LCOH Runs - Bloomberg'!$H:$H,$C39,'LCOH Runs - Bloomberg'!$J:$J,'H2 Aggregation'!Q$5,'LCOH Runs - Bloomberg'!$G:$G,'H2 Aggregation'!$B39)</f>
        <v>1.92563471770322</v>
      </c>
      <c r="R39">
        <f>SUMIFS('LCOH Runs - Bloomberg'!$C:$C,'LCOH Runs - Bloomberg'!$H:$H,$C39,'LCOH Runs - Bloomberg'!$J:$J,'H2 Aggregation'!R$5,'LCOH Runs - Bloomberg'!$G:$G,'H2 Aggregation'!$B39)</f>
        <v>1.8866661332705712</v>
      </c>
      <c r="S39">
        <f>SUMIFS('LCOH Runs - Bloomberg'!$C:$C,'LCOH Runs - Bloomberg'!$H:$H,$C39,'LCOH Runs - Bloomberg'!$J:$J,'H2 Aggregation'!S$5,'LCOH Runs - Bloomberg'!$G:$G,'H2 Aggregation'!$B39)</f>
        <v>1.859855872437836</v>
      </c>
      <c r="T39">
        <f>SUMIFS('LCOH Runs - Bloomberg'!$C:$C,'LCOH Runs - Bloomberg'!$H:$H,$C39,'LCOH Runs - Bloomberg'!$J:$J,'H2 Aggregation'!T$5,'LCOH Runs - Bloomberg'!$G:$G,'H2 Aggregation'!$B39)</f>
        <v>1.8402350394398574</v>
      </c>
      <c r="U39">
        <f>SUMIFS('LCOH Runs - Bloomberg'!$C:$C,'LCOH Runs - Bloomberg'!$H:$H,$C39,'LCOH Runs - Bloomberg'!$J:$J,'H2 Aggregation'!U$5,'LCOH Runs - Bloomberg'!$G:$G,'H2 Aggregation'!$B39)</f>
        <v>1.8244682024467525</v>
      </c>
      <c r="V39">
        <f>SUMIFS('LCOH Runs - Bloomberg'!$C:$C,'LCOH Runs - Bloomberg'!$H:$H,$C39,'LCOH Runs - Bloomberg'!$J:$J,'H2 Aggregation'!V$5,'LCOH Runs - Bloomberg'!$G:$G,'H2 Aggregation'!$B39)</f>
        <v>1.8061066517186859</v>
      </c>
      <c r="W39">
        <f>SUMIFS('LCOH Runs - Bloomberg'!$C:$C,'LCOH Runs - Bloomberg'!$H:$H,$C39,'LCOH Runs - Bloomberg'!$J:$J,'H2 Aggregation'!W$5,'LCOH Runs - Bloomberg'!$G:$G,'H2 Aggregation'!$B39)</f>
        <v>1.7946804439131023</v>
      </c>
      <c r="X39">
        <f>SUMIFS('LCOH Runs - Bloomberg'!$C:$C,'LCOH Runs - Bloomberg'!$H:$H,$C39,'LCOH Runs - Bloomberg'!$J:$J,'H2 Aggregation'!X$5,'LCOH Runs - Bloomberg'!$G:$G,'H2 Aggregation'!$B39)</f>
        <v>1.7865877277537114</v>
      </c>
      <c r="Y39">
        <f>SUMIFS('LCOH Runs - Bloomberg'!$C:$C,'LCOH Runs - Bloomberg'!$H:$H,$C39,'LCOH Runs - Bloomberg'!$J:$J,'H2 Aggregation'!Y$5,'LCOH Runs - Bloomberg'!$G:$G,'H2 Aggregation'!$B39)</f>
        <v>1.7795071416711825</v>
      </c>
      <c r="Z39">
        <f>SUMIFS('LCOH Runs - Bloomberg'!$C:$C,'LCOH Runs - Bloomberg'!$H:$H,$C39,'LCOH Runs - Bloomberg'!$J:$J,'H2 Aggregation'!Z$5,'LCOH Runs - Bloomberg'!$G:$G,'H2 Aggregation'!$B39)</f>
        <v>1.7699427848866065</v>
      </c>
      <c r="AA39">
        <f>SUMIFS('LCOH Runs - Bloomberg'!$C:$C,'LCOH Runs - Bloomberg'!$H:$H,$C39,'LCOH Runs - Bloomberg'!$J:$J,'H2 Aggregation'!AA$5,'LCOH Runs - Bloomberg'!$G:$G,'H2 Aggregation'!$B39)</f>
        <v>1.7642940795887359</v>
      </c>
      <c r="AB39">
        <f>SUMIFS('LCOH Runs - Bloomberg'!$C:$C,'LCOH Runs - Bloomberg'!$H:$H,$C39,'LCOH Runs - Bloomberg'!$J:$J,'H2 Aggregation'!AB$5,'LCOH Runs - Bloomberg'!$G:$G,'H2 Aggregation'!$B39)</f>
        <v>1.7596899266275696</v>
      </c>
      <c r="AC39">
        <f>SUMIFS('LCOH Runs - Bloomberg'!$C:$C,'LCOH Runs - Bloomberg'!$H:$H,$C39,'LCOH Runs - Bloomberg'!$J:$J,'H2 Aggregation'!AC$5,'LCOH Runs - Bloomberg'!$G:$G,'H2 Aggregation'!$B39)</f>
        <v>1.7568826607686336</v>
      </c>
    </row>
    <row r="40" spans="2:29" x14ac:dyDescent="0.35">
      <c r="B40" s="512" t="s">
        <v>1392</v>
      </c>
      <c r="C40" t="s">
        <v>2290</v>
      </c>
      <c r="D40">
        <f>SUMIFS('LCOH Runs - Bloomberg'!$C:$C,'LCOH Runs - Bloomberg'!$H:$H,$C40,'LCOH Runs - Bloomberg'!$J:$J,'H2 Aggregation'!D$5,'LCOH Runs - Bloomberg'!$G:$G,'H2 Aggregation'!$B40)</f>
        <v>6.5948460773025674</v>
      </c>
      <c r="E40">
        <f>SUMIFS('LCOH Runs - Bloomberg'!$C:$C,'LCOH Runs - Bloomberg'!$H:$H,$C40,'LCOH Runs - Bloomberg'!$J:$J,'H2 Aggregation'!E$5,'LCOH Runs - Bloomberg'!$G:$G,'H2 Aggregation'!$B40)</f>
        <v>5.5908213814514136</v>
      </c>
      <c r="F40">
        <f>SUMIFS('LCOH Runs - Bloomberg'!$C:$C,'LCOH Runs - Bloomberg'!$H:$H,$C40,'LCOH Runs - Bloomberg'!$J:$J,'H2 Aggregation'!F$5,'LCOH Runs - Bloomberg'!$G:$G,'H2 Aggregation'!$B40)</f>
        <v>4.794313222893666</v>
      </c>
      <c r="G40">
        <f>SUMIFS('LCOH Runs - Bloomberg'!$C:$C,'LCOH Runs - Bloomberg'!$H:$H,$C40,'LCOH Runs - Bloomberg'!$J:$J,'H2 Aggregation'!G$5,'LCOH Runs - Bloomberg'!$G:$G,'H2 Aggregation'!$B40)</f>
        <v>4.2327332223337599</v>
      </c>
      <c r="H40">
        <f>SUMIFS('LCOH Runs - Bloomberg'!$C:$C,'LCOH Runs - Bloomberg'!$H:$H,$C40,'LCOH Runs - Bloomberg'!$J:$J,'H2 Aggregation'!H$5,'LCOH Runs - Bloomberg'!$G:$G,'H2 Aggregation'!$B40)</f>
        <v>3.7261999641649726</v>
      </c>
      <c r="I40">
        <f>SUMIFS('LCOH Runs - Bloomberg'!$C:$C,'LCOH Runs - Bloomberg'!$H:$H,$C40,'LCOH Runs - Bloomberg'!$J:$J,'H2 Aggregation'!I$5,'LCOH Runs - Bloomberg'!$G:$G,'H2 Aggregation'!$B40)</f>
        <v>3.3128909491482275</v>
      </c>
      <c r="J40">
        <f>SUMIFS('LCOH Runs - Bloomberg'!$C:$C,'LCOH Runs - Bloomberg'!$H:$H,$C40,'LCOH Runs - Bloomberg'!$J:$J,'H2 Aggregation'!J$5,'LCOH Runs - Bloomberg'!$G:$G,'H2 Aggregation'!$B40)</f>
        <v>3.048438728532203</v>
      </c>
      <c r="K40">
        <f>SUMIFS('LCOH Runs - Bloomberg'!$C:$C,'LCOH Runs - Bloomberg'!$H:$H,$C40,'LCOH Runs - Bloomberg'!$J:$J,'H2 Aggregation'!K$5,'LCOH Runs - Bloomberg'!$G:$G,'H2 Aggregation'!$B40)</f>
        <v>2.8485008716901188</v>
      </c>
      <c r="L40">
        <f>SUMIFS('LCOH Runs - Bloomberg'!$C:$C,'LCOH Runs - Bloomberg'!$H:$H,$C40,'LCOH Runs - Bloomberg'!$J:$J,'H2 Aggregation'!L$5,'LCOH Runs - Bloomberg'!$G:$G,'H2 Aggregation'!$B40)</f>
        <v>2.651138622758856</v>
      </c>
      <c r="M40">
        <f>SUMIFS('LCOH Runs - Bloomberg'!$C:$C,'LCOH Runs - Bloomberg'!$H:$H,$C40,'LCOH Runs - Bloomberg'!$J:$J,'H2 Aggregation'!M$5,'LCOH Runs - Bloomberg'!$G:$G,'H2 Aggregation'!$B40)</f>
        <v>2.4991006201794974</v>
      </c>
      <c r="N40">
        <f>SUMIFS('LCOH Runs - Bloomberg'!$C:$C,'LCOH Runs - Bloomberg'!$H:$H,$C40,'LCOH Runs - Bloomberg'!$J:$J,'H2 Aggregation'!N$5,'LCOH Runs - Bloomberg'!$G:$G,'H2 Aggregation'!$B40)</f>
        <v>2.3547271126435123</v>
      </c>
      <c r="O40">
        <f>SUMIFS('LCOH Runs - Bloomberg'!$C:$C,'LCOH Runs - Bloomberg'!$H:$H,$C40,'LCOH Runs - Bloomberg'!$J:$J,'H2 Aggregation'!O$5,'LCOH Runs - Bloomberg'!$G:$G,'H2 Aggregation'!$B40)</f>
        <v>2.2493984002509544</v>
      </c>
      <c r="P40">
        <f>SUMIFS('LCOH Runs - Bloomberg'!$C:$C,'LCOH Runs - Bloomberg'!$H:$H,$C40,'LCOH Runs - Bloomberg'!$J:$J,'H2 Aggregation'!P$5,'LCOH Runs - Bloomberg'!$G:$G,'H2 Aggregation'!$B40)</f>
        <v>2.1633719930211464</v>
      </c>
      <c r="Q40">
        <f>SUMIFS('LCOH Runs - Bloomberg'!$C:$C,'LCOH Runs - Bloomberg'!$H:$H,$C40,'LCOH Runs - Bloomberg'!$J:$J,'H2 Aggregation'!Q$5,'LCOH Runs - Bloomberg'!$G:$G,'H2 Aggregation'!$B40)</f>
        <v>2.1120229575247884</v>
      </c>
      <c r="R40">
        <f>SUMIFS('LCOH Runs - Bloomberg'!$C:$C,'LCOH Runs - Bloomberg'!$H:$H,$C40,'LCOH Runs - Bloomberg'!$J:$J,'H2 Aggregation'!R$5,'LCOH Runs - Bloomberg'!$G:$G,'H2 Aggregation'!$B40)</f>
        <v>2.0726943237931406</v>
      </c>
      <c r="S40">
        <f>SUMIFS('LCOH Runs - Bloomberg'!$C:$C,'LCOH Runs - Bloomberg'!$H:$H,$C40,'LCOH Runs - Bloomberg'!$J:$J,'H2 Aggregation'!S$5,'LCOH Runs - Bloomberg'!$G:$G,'H2 Aggregation'!$B40)</f>
        <v>2.0305296178622934</v>
      </c>
      <c r="T40">
        <f>SUMIFS('LCOH Runs - Bloomberg'!$C:$C,'LCOH Runs - Bloomberg'!$H:$H,$C40,'LCOH Runs - Bloomberg'!$J:$J,'H2 Aggregation'!T$5,'LCOH Runs - Bloomberg'!$G:$G,'H2 Aggregation'!$B40)</f>
        <v>2.0050574145654871</v>
      </c>
      <c r="U40">
        <f>SUMIFS('LCOH Runs - Bloomberg'!$C:$C,'LCOH Runs - Bloomberg'!$H:$H,$C40,'LCOH Runs - Bloomberg'!$J:$J,'H2 Aggregation'!U$5,'LCOH Runs - Bloomberg'!$G:$G,'H2 Aggregation'!$B40)</f>
        <v>1.9780400240635758</v>
      </c>
      <c r="V40">
        <f>SUMIFS('LCOH Runs - Bloomberg'!$C:$C,'LCOH Runs - Bloomberg'!$H:$H,$C40,'LCOH Runs - Bloomberg'!$J:$J,'H2 Aggregation'!V$5,'LCOH Runs - Bloomberg'!$G:$G,'H2 Aggregation'!$B40)</f>
        <v>1.9619743203694862</v>
      </c>
      <c r="W40">
        <f>SUMIFS('LCOH Runs - Bloomberg'!$C:$C,'LCOH Runs - Bloomberg'!$H:$H,$C40,'LCOH Runs - Bloomberg'!$J:$J,'H2 Aggregation'!W$5,'LCOH Runs - Bloomberg'!$G:$G,'H2 Aggregation'!$B40)</f>
        <v>1.9475445650919165</v>
      </c>
      <c r="X40">
        <f>SUMIFS('LCOH Runs - Bloomberg'!$C:$C,'LCOH Runs - Bloomberg'!$H:$H,$C40,'LCOH Runs - Bloomberg'!$J:$J,'H2 Aggregation'!X$5,'LCOH Runs - Bloomberg'!$G:$G,'H2 Aggregation'!$B40)</f>
        <v>1.9369381714471834</v>
      </c>
      <c r="Y40">
        <f>SUMIFS('LCOH Runs - Bloomberg'!$C:$C,'LCOH Runs - Bloomberg'!$H:$H,$C40,'LCOH Runs - Bloomberg'!$J:$J,'H2 Aggregation'!Y$5,'LCOH Runs - Bloomberg'!$G:$G,'H2 Aggregation'!$B40)</f>
        <v>1.9212399562600679</v>
      </c>
      <c r="Z40">
        <f>SUMIFS('LCOH Runs - Bloomberg'!$C:$C,'LCOH Runs - Bloomberg'!$H:$H,$C40,'LCOH Runs - Bloomberg'!$J:$J,'H2 Aggregation'!Z$5,'LCOH Runs - Bloomberg'!$G:$G,'H2 Aggregation'!$B40)</f>
        <v>1.9141284009837227</v>
      </c>
      <c r="AA40">
        <f>SUMIFS('LCOH Runs - Bloomberg'!$C:$C,'LCOH Runs - Bloomberg'!$H:$H,$C40,'LCOH Runs - Bloomberg'!$J:$J,'H2 Aggregation'!AA$5,'LCOH Runs - Bloomberg'!$G:$G,'H2 Aggregation'!$B40)</f>
        <v>1.9056396954310673</v>
      </c>
      <c r="AB40">
        <f>SUMIFS('LCOH Runs - Bloomberg'!$C:$C,'LCOH Runs - Bloomberg'!$H:$H,$C40,'LCOH Runs - Bloomberg'!$J:$J,'H2 Aggregation'!AB$5,'LCOH Runs - Bloomberg'!$G:$G,'H2 Aggregation'!$B40)</f>
        <v>1.8923637377033178</v>
      </c>
      <c r="AC40">
        <f>SUMIFS('LCOH Runs - Bloomberg'!$C:$C,'LCOH Runs - Bloomberg'!$H:$H,$C40,'LCOH Runs - Bloomberg'!$J:$J,'H2 Aggregation'!AC$5,'LCOH Runs - Bloomberg'!$G:$G,'H2 Aggregation'!$B40)</f>
        <v>1.8868550963199562</v>
      </c>
    </row>
    <row r="41" spans="2:29" x14ac:dyDescent="0.35">
      <c r="B41" s="512" t="s">
        <v>1392</v>
      </c>
      <c r="C41" t="s">
        <v>2406</v>
      </c>
      <c r="D41">
        <f>SUMIFS('LCOH Runs - Bloomberg'!$C:$C,'LCOH Runs - Bloomberg'!$H:$H,$C41,'LCOH Runs - Bloomberg'!$J:$J,'H2 Aggregation'!D$5,'LCOH Runs - Bloomberg'!$G:$G,'H2 Aggregation'!$B41)</f>
        <v>14.415803222886128</v>
      </c>
      <c r="E41">
        <f>SUMIFS('LCOH Runs - Bloomberg'!$C:$C,'LCOH Runs - Bloomberg'!$H:$H,$C41,'LCOH Runs - Bloomberg'!$J:$J,'H2 Aggregation'!E$5,'LCOH Runs - Bloomberg'!$G:$G,'H2 Aggregation'!$B41)</f>
        <v>12.53134670118374</v>
      </c>
      <c r="F41">
        <f>SUMIFS('LCOH Runs - Bloomberg'!$C:$C,'LCOH Runs - Bloomberg'!$H:$H,$C41,'LCOH Runs - Bloomberg'!$J:$J,'H2 Aggregation'!F$5,'LCOH Runs - Bloomberg'!$G:$G,'H2 Aggregation'!$B41)</f>
        <v>10.830506245562407</v>
      </c>
      <c r="G41">
        <f>SUMIFS('LCOH Runs - Bloomberg'!$C:$C,'LCOH Runs - Bloomberg'!$H:$H,$C41,'LCOH Runs - Bloomberg'!$J:$J,'H2 Aggregation'!G$5,'LCOH Runs - Bloomberg'!$G:$G,'H2 Aggregation'!$B41)</f>
        <v>9.5689891481101501</v>
      </c>
      <c r="H41">
        <f>SUMIFS('LCOH Runs - Bloomberg'!$C:$C,'LCOH Runs - Bloomberg'!$H:$H,$C41,'LCOH Runs - Bloomberg'!$J:$J,'H2 Aggregation'!H$5,'LCOH Runs - Bloomberg'!$G:$G,'H2 Aggregation'!$B41)</f>
        <v>8.3058994523089691</v>
      </c>
      <c r="I41">
        <f>SUMIFS('LCOH Runs - Bloomberg'!$C:$C,'LCOH Runs - Bloomberg'!$H:$H,$C41,'LCOH Runs - Bloomberg'!$J:$J,'H2 Aggregation'!I$5,'LCOH Runs - Bloomberg'!$G:$G,'H2 Aggregation'!$B41)</f>
        <v>7.2464157967043814</v>
      </c>
      <c r="J41">
        <f>SUMIFS('LCOH Runs - Bloomberg'!$C:$C,'LCOH Runs - Bloomberg'!$H:$H,$C41,'LCOH Runs - Bloomberg'!$J:$J,'H2 Aggregation'!J$5,'LCOH Runs - Bloomberg'!$G:$G,'H2 Aggregation'!$B41)</f>
        <v>6.5811327419723948</v>
      </c>
      <c r="K41">
        <f>SUMIFS('LCOH Runs - Bloomberg'!$C:$C,'LCOH Runs - Bloomberg'!$H:$H,$C41,'LCOH Runs - Bloomberg'!$J:$J,'H2 Aggregation'!K$5,'LCOH Runs - Bloomberg'!$G:$G,'H2 Aggregation'!$B41)</f>
        <v>5.9880417945355529</v>
      </c>
      <c r="L41">
        <f>SUMIFS('LCOH Runs - Bloomberg'!$C:$C,'LCOH Runs - Bloomberg'!$H:$H,$C41,'LCOH Runs - Bloomberg'!$J:$J,'H2 Aggregation'!L$5,'LCOH Runs - Bloomberg'!$G:$G,'H2 Aggregation'!$B41)</f>
        <v>5.4517514868543246</v>
      </c>
      <c r="M41">
        <f>SUMIFS('LCOH Runs - Bloomberg'!$C:$C,'LCOH Runs - Bloomberg'!$H:$H,$C41,'LCOH Runs - Bloomberg'!$J:$J,'H2 Aggregation'!M$5,'LCOH Runs - Bloomberg'!$G:$G,'H2 Aggregation'!$B41)</f>
        <v>4.828631506480674</v>
      </c>
      <c r="N41">
        <f>SUMIFS('LCOH Runs - Bloomberg'!$C:$C,'LCOH Runs - Bloomberg'!$H:$H,$C41,'LCOH Runs - Bloomberg'!$J:$J,'H2 Aggregation'!N$5,'LCOH Runs - Bloomberg'!$G:$G,'H2 Aggregation'!$B41)</f>
        <v>4.4226483041172067</v>
      </c>
      <c r="O41">
        <f>SUMIFS('LCOH Runs - Bloomberg'!$C:$C,'LCOH Runs - Bloomberg'!$H:$H,$C41,'LCOH Runs - Bloomberg'!$J:$J,'H2 Aggregation'!O$5,'LCOH Runs - Bloomberg'!$G:$G,'H2 Aggregation'!$B41)</f>
        <v>4.0657828348561127</v>
      </c>
      <c r="P41">
        <f>SUMIFS('LCOH Runs - Bloomberg'!$C:$C,'LCOH Runs - Bloomberg'!$H:$H,$C41,'LCOH Runs - Bloomberg'!$J:$J,'H2 Aggregation'!P$5,'LCOH Runs - Bloomberg'!$G:$G,'H2 Aggregation'!$B41)</f>
        <v>3.7595144189444727</v>
      </c>
      <c r="Q41">
        <f>SUMIFS('LCOH Runs - Bloomberg'!$C:$C,'LCOH Runs - Bloomberg'!$H:$H,$C41,'LCOH Runs - Bloomberg'!$J:$J,'H2 Aggregation'!Q$5,'LCOH Runs - Bloomberg'!$G:$G,'H2 Aggregation'!$B41)</f>
        <v>3.5776579618509139</v>
      </c>
      <c r="R41">
        <f>SUMIFS('LCOH Runs - Bloomberg'!$C:$C,'LCOH Runs - Bloomberg'!$H:$H,$C41,'LCOH Runs - Bloomberg'!$J:$J,'H2 Aggregation'!R$5,'LCOH Runs - Bloomberg'!$G:$G,'H2 Aggregation'!$B41)</f>
        <v>3.4540256594653478</v>
      </c>
      <c r="S41">
        <f>SUMIFS('LCOH Runs - Bloomberg'!$C:$C,'LCOH Runs - Bloomberg'!$H:$H,$C41,'LCOH Runs - Bloomberg'!$J:$J,'H2 Aggregation'!S$5,'LCOH Runs - Bloomberg'!$G:$G,'H2 Aggregation'!$B41)</f>
        <v>3.3633915013310061</v>
      </c>
      <c r="T41">
        <f>SUMIFS('LCOH Runs - Bloomberg'!$C:$C,'LCOH Runs - Bloomberg'!$H:$H,$C41,'LCOH Runs - Bloomberg'!$J:$J,'H2 Aggregation'!T$5,'LCOH Runs - Bloomberg'!$G:$G,'H2 Aggregation'!$B41)</f>
        <v>3.2922022316375168</v>
      </c>
      <c r="U41">
        <f>SUMIFS('LCOH Runs - Bloomberg'!$C:$C,'LCOH Runs - Bloomberg'!$H:$H,$C41,'LCOH Runs - Bloomberg'!$J:$J,'H2 Aggregation'!U$5,'LCOH Runs - Bloomberg'!$G:$G,'H2 Aggregation'!$B41)</f>
        <v>3.2409534611218285</v>
      </c>
      <c r="V41">
        <f>SUMIFS('LCOH Runs - Bloomberg'!$C:$C,'LCOH Runs - Bloomberg'!$H:$H,$C41,'LCOH Runs - Bloomberg'!$J:$J,'H2 Aggregation'!V$5,'LCOH Runs - Bloomberg'!$G:$G,'H2 Aggregation'!$B41)</f>
        <v>3.2026214931739054</v>
      </c>
      <c r="W41">
        <f>SUMIFS('LCOH Runs - Bloomberg'!$C:$C,'LCOH Runs - Bloomberg'!$H:$H,$C41,'LCOH Runs - Bloomberg'!$J:$J,'H2 Aggregation'!W$5,'LCOH Runs - Bloomberg'!$G:$G,'H2 Aggregation'!$B41)</f>
        <v>3.172870254990694</v>
      </c>
      <c r="X41">
        <f>SUMIFS('LCOH Runs - Bloomberg'!$C:$C,'LCOH Runs - Bloomberg'!$H:$H,$C41,'LCOH Runs - Bloomberg'!$J:$J,'H2 Aggregation'!X$5,'LCOH Runs - Bloomberg'!$G:$G,'H2 Aggregation'!$B41)</f>
        <v>3.150392047380187</v>
      </c>
      <c r="Y41">
        <f>SUMIFS('LCOH Runs - Bloomberg'!$C:$C,'LCOH Runs - Bloomberg'!$H:$H,$C41,'LCOH Runs - Bloomberg'!$J:$J,'H2 Aggregation'!Y$5,'LCOH Runs - Bloomberg'!$G:$G,'H2 Aggregation'!$B41)</f>
        <v>3.1324143665850355</v>
      </c>
      <c r="Z41">
        <f>SUMIFS('LCOH Runs - Bloomberg'!$C:$C,'LCOH Runs - Bloomberg'!$H:$H,$C41,'LCOH Runs - Bloomberg'!$J:$J,'H2 Aggregation'!Z$5,'LCOH Runs - Bloomberg'!$G:$G,'H2 Aggregation'!$B41)</f>
        <v>3.1189838727605843</v>
      </c>
      <c r="AA41">
        <f>SUMIFS('LCOH Runs - Bloomberg'!$C:$C,'LCOH Runs - Bloomberg'!$H:$H,$C41,'LCOH Runs - Bloomberg'!$J:$J,'H2 Aggregation'!AA$5,'LCOH Runs - Bloomberg'!$G:$G,'H2 Aggregation'!$B41)</f>
        <v>3.1079539692430109</v>
      </c>
      <c r="AB41">
        <f>SUMIFS('LCOH Runs - Bloomberg'!$C:$C,'LCOH Runs - Bloomberg'!$H:$H,$C41,'LCOH Runs - Bloomberg'!$J:$J,'H2 Aggregation'!AB$5,'LCOH Runs - Bloomberg'!$G:$G,'H2 Aggregation'!$B41)</f>
        <v>3.1022049439339447</v>
      </c>
      <c r="AC41">
        <f>SUMIFS('LCOH Runs - Bloomberg'!$C:$C,'LCOH Runs - Bloomberg'!$H:$H,$C41,'LCOH Runs - Bloomberg'!$J:$J,'H2 Aggregation'!AC$5,'LCOH Runs - Bloomberg'!$G:$G,'H2 Aggregation'!$B41)</f>
        <v>3.0985382805387567</v>
      </c>
    </row>
    <row r="42" spans="2:29" x14ac:dyDescent="0.35">
      <c r="B42" s="512" t="s">
        <v>1392</v>
      </c>
      <c r="C42" t="s">
        <v>2057</v>
      </c>
      <c r="D42">
        <f>SUMIFS('LCOH Runs - Bloomberg'!$C:$C,'LCOH Runs - Bloomberg'!$H:$H,$C42,'LCOH Runs - Bloomberg'!$J:$J,'H2 Aggregation'!D$5,'LCOH Runs - Bloomberg'!$G:$G,'H2 Aggregation'!$B42)</f>
        <v>9.7242646012435063</v>
      </c>
      <c r="E42">
        <f>SUMIFS('LCOH Runs - Bloomberg'!$C:$C,'LCOH Runs - Bloomberg'!$H:$H,$C42,'LCOH Runs - Bloomberg'!$J:$J,'H2 Aggregation'!E$5,'LCOH Runs - Bloomberg'!$G:$G,'H2 Aggregation'!$B42)</f>
        <v>8.4394832949569594</v>
      </c>
      <c r="F42">
        <f>SUMIFS('LCOH Runs - Bloomberg'!$C:$C,'LCOH Runs - Bloomberg'!$H:$H,$C42,'LCOH Runs - Bloomberg'!$J:$J,'H2 Aggregation'!F$5,'LCOH Runs - Bloomberg'!$G:$G,'H2 Aggregation'!$B42)</f>
        <v>7.2832200548275212</v>
      </c>
      <c r="G42">
        <f>SUMIFS('LCOH Runs - Bloomberg'!$C:$C,'LCOH Runs - Bloomberg'!$H:$H,$C42,'LCOH Runs - Bloomberg'!$J:$J,'H2 Aggregation'!G$5,'LCOH Runs - Bloomberg'!$G:$G,'H2 Aggregation'!$B42)</f>
        <v>6.4266433455870446</v>
      </c>
      <c r="H42">
        <f>SUMIFS('LCOH Runs - Bloomberg'!$C:$C,'LCOH Runs - Bloomberg'!$H:$H,$C42,'LCOH Runs - Bloomberg'!$J:$J,'H2 Aggregation'!H$5,'LCOH Runs - Bloomberg'!$G:$G,'H2 Aggregation'!$B42)</f>
        <v>5.5690514857607489</v>
      </c>
      <c r="I42">
        <f>SUMIFS('LCOH Runs - Bloomberg'!$C:$C,'LCOH Runs - Bloomberg'!$H:$H,$C42,'LCOH Runs - Bloomberg'!$J:$J,'H2 Aggregation'!I$5,'LCOH Runs - Bloomberg'!$G:$G,'H2 Aggregation'!$B42)</f>
        <v>4.8497602661731207</v>
      </c>
      <c r="J42">
        <f>SUMIFS('LCOH Runs - Bloomberg'!$C:$C,'LCOH Runs - Bloomberg'!$H:$H,$C42,'LCOH Runs - Bloomberg'!$J:$J,'H2 Aggregation'!J$5,'LCOH Runs - Bloomberg'!$G:$G,'H2 Aggregation'!$B42)</f>
        <v>4.3942750523209515</v>
      </c>
      <c r="K42">
        <f>SUMIFS('LCOH Runs - Bloomberg'!$C:$C,'LCOH Runs - Bloomberg'!$H:$H,$C42,'LCOH Runs - Bloomberg'!$J:$J,'H2 Aggregation'!K$5,'LCOH Runs - Bloomberg'!$G:$G,'H2 Aggregation'!$B42)</f>
        <v>3.9880697079400917</v>
      </c>
      <c r="L42">
        <f>SUMIFS('LCOH Runs - Bloomberg'!$C:$C,'LCOH Runs - Bloomberg'!$H:$H,$C42,'LCOH Runs - Bloomberg'!$J:$J,'H2 Aggregation'!L$5,'LCOH Runs - Bloomberg'!$G:$G,'H2 Aggregation'!$B42)</f>
        <v>3.6210722049310284</v>
      </c>
      <c r="M42">
        <f>SUMIFS('LCOH Runs - Bloomberg'!$C:$C,'LCOH Runs - Bloomberg'!$H:$H,$C42,'LCOH Runs - Bloomberg'!$J:$J,'H2 Aggregation'!M$5,'LCOH Runs - Bloomberg'!$G:$G,'H2 Aggregation'!$B42)</f>
        <v>3.1954908106359579</v>
      </c>
      <c r="N42">
        <f>SUMIFS('LCOH Runs - Bloomberg'!$C:$C,'LCOH Runs - Bloomberg'!$H:$H,$C42,'LCOH Runs - Bloomberg'!$J:$J,'H2 Aggregation'!N$5,'LCOH Runs - Bloomberg'!$G:$G,'H2 Aggregation'!$B42)</f>
        <v>2.9179296711836011</v>
      </c>
      <c r="O42">
        <f>SUMIFS('LCOH Runs - Bloomberg'!$C:$C,'LCOH Runs - Bloomberg'!$H:$H,$C42,'LCOH Runs - Bloomberg'!$J:$J,'H2 Aggregation'!O$5,'LCOH Runs - Bloomberg'!$G:$G,'H2 Aggregation'!$B42)</f>
        <v>2.6741624163302711</v>
      </c>
      <c r="P42">
        <f>SUMIFS('LCOH Runs - Bloomberg'!$C:$C,'LCOH Runs - Bloomberg'!$H:$H,$C42,'LCOH Runs - Bloomberg'!$J:$J,'H2 Aggregation'!P$5,'LCOH Runs - Bloomberg'!$G:$G,'H2 Aggregation'!$B42)</f>
        <v>2.4650870011489361</v>
      </c>
      <c r="Q42">
        <f>SUMIFS('LCOH Runs - Bloomberg'!$C:$C,'LCOH Runs - Bloomberg'!$H:$H,$C42,'LCOH Runs - Bloomberg'!$J:$J,'H2 Aggregation'!Q$5,'LCOH Runs - Bloomberg'!$G:$G,'H2 Aggregation'!$B42)</f>
        <v>2.3412777264311773</v>
      </c>
      <c r="R42">
        <f>SUMIFS('LCOH Runs - Bloomberg'!$C:$C,'LCOH Runs - Bloomberg'!$H:$H,$C42,'LCOH Runs - Bloomberg'!$J:$J,'H2 Aggregation'!R$5,'LCOH Runs - Bloomberg'!$G:$G,'H2 Aggregation'!$B42)</f>
        <v>2.2573432663170077</v>
      </c>
      <c r="S42">
        <f>SUMIFS('LCOH Runs - Bloomberg'!$C:$C,'LCOH Runs - Bloomberg'!$H:$H,$C42,'LCOH Runs - Bloomberg'!$J:$J,'H2 Aggregation'!S$5,'LCOH Runs - Bloomberg'!$G:$G,'H2 Aggregation'!$B42)</f>
        <v>2.195989892612666</v>
      </c>
      <c r="T42">
        <f>SUMIFS('LCOH Runs - Bloomberg'!$C:$C,'LCOH Runs - Bloomberg'!$H:$H,$C42,'LCOH Runs - Bloomberg'!$J:$J,'H2 Aggregation'!T$5,'LCOH Runs - Bloomberg'!$G:$G,'H2 Aggregation'!$B42)</f>
        <v>2.1478484214904263</v>
      </c>
      <c r="U42">
        <f>SUMIFS('LCOH Runs - Bloomberg'!$C:$C,'LCOH Runs - Bloomberg'!$H:$H,$C42,'LCOH Runs - Bloomberg'!$J:$J,'H2 Aggregation'!U$5,'LCOH Runs - Bloomberg'!$G:$G,'H2 Aggregation'!$B42)</f>
        <v>2.1130268024600007</v>
      </c>
      <c r="V42">
        <f>SUMIFS('LCOH Runs - Bloomberg'!$C:$C,'LCOH Runs - Bloomberg'!$H:$H,$C42,'LCOH Runs - Bloomberg'!$J:$J,'H2 Aggregation'!V$5,'LCOH Runs - Bloomberg'!$G:$G,'H2 Aggregation'!$B42)</f>
        <v>2.087123220603643</v>
      </c>
      <c r="W42">
        <f>SUMIFS('LCOH Runs - Bloomberg'!$C:$C,'LCOH Runs - Bloomberg'!$H:$H,$C42,'LCOH Runs - Bloomberg'!$J:$J,'H2 Aggregation'!W$5,'LCOH Runs - Bloomberg'!$G:$G,'H2 Aggregation'!$B42)</f>
        <v>2.0669316194417964</v>
      </c>
      <c r="X42">
        <f>SUMIFS('LCOH Runs - Bloomberg'!$C:$C,'LCOH Runs - Bloomberg'!$H:$H,$C42,'LCOH Runs - Bloomberg'!$J:$J,'H2 Aggregation'!X$5,'LCOH Runs - Bloomberg'!$G:$G,'H2 Aggregation'!$B42)</f>
        <v>2.0516876174013405</v>
      </c>
      <c r="Y42">
        <f>SUMIFS('LCOH Runs - Bloomberg'!$C:$C,'LCOH Runs - Bloomberg'!$H:$H,$C42,'LCOH Runs - Bloomberg'!$J:$J,'H2 Aggregation'!Y$5,'LCOH Runs - Bloomberg'!$G:$G,'H2 Aggregation'!$B42)</f>
        <v>2.0395316910915011</v>
      </c>
      <c r="Z42">
        <f>SUMIFS('LCOH Runs - Bloomberg'!$C:$C,'LCOH Runs - Bloomberg'!$H:$H,$C42,'LCOH Runs - Bloomberg'!$J:$J,'H2 Aggregation'!Z$5,'LCOH Runs - Bloomberg'!$G:$G,'H2 Aggregation'!$B42)</f>
        <v>2.0304805068136167</v>
      </c>
      <c r="AA42">
        <f>SUMIFS('LCOH Runs - Bloomberg'!$C:$C,'LCOH Runs - Bloomberg'!$H:$H,$C42,'LCOH Runs - Bloomberg'!$J:$J,'H2 Aggregation'!AA$5,'LCOH Runs - Bloomberg'!$G:$G,'H2 Aggregation'!$B42)</f>
        <v>2.0231073580472887</v>
      </c>
      <c r="AB42">
        <f>SUMIFS('LCOH Runs - Bloomberg'!$C:$C,'LCOH Runs - Bloomberg'!$H:$H,$C42,'LCOH Runs - Bloomberg'!$J:$J,'H2 Aggregation'!AB$5,'LCOH Runs - Bloomberg'!$G:$G,'H2 Aggregation'!$B42)</f>
        <v>2.0192737760941486</v>
      </c>
      <c r="AC42">
        <f>SUMIFS('LCOH Runs - Bloomberg'!$C:$C,'LCOH Runs - Bloomberg'!$H:$H,$C42,'LCOH Runs - Bloomberg'!$J:$J,'H2 Aggregation'!AC$5,'LCOH Runs - Bloomberg'!$G:$G,'H2 Aggregation'!$B42)</f>
        <v>2.0168747015718451</v>
      </c>
    </row>
    <row r="43" spans="2:29" x14ac:dyDescent="0.35">
      <c r="B43" s="512" t="s">
        <v>1392</v>
      </c>
      <c r="C43" t="s">
        <v>2543</v>
      </c>
      <c r="D43">
        <f>SUMIFS('LCOH Runs - Bloomberg'!$C:$C,'LCOH Runs - Bloomberg'!$H:$H,$C43,'LCOH Runs - Bloomberg'!$J:$J,'H2 Aggregation'!D$5,'LCOH Runs - Bloomberg'!$G:$G,'H2 Aggregation'!$B43)</f>
        <v>0</v>
      </c>
      <c r="E43">
        <f>SUMIFS('LCOH Runs - Bloomberg'!$C:$C,'LCOH Runs - Bloomberg'!$H:$H,$C43,'LCOH Runs - Bloomberg'!$J:$J,'H2 Aggregation'!E$5,'LCOH Runs - Bloomberg'!$G:$G,'H2 Aggregation'!$B43)</f>
        <v>0</v>
      </c>
      <c r="F43">
        <f>SUMIFS('LCOH Runs - Bloomberg'!$C:$C,'LCOH Runs - Bloomberg'!$H:$H,$C43,'LCOH Runs - Bloomberg'!$J:$J,'H2 Aggregation'!F$5,'LCOH Runs - Bloomberg'!$G:$G,'H2 Aggregation'!$B43)</f>
        <v>0</v>
      </c>
      <c r="G43">
        <f>SUMIFS('LCOH Runs - Bloomberg'!$C:$C,'LCOH Runs - Bloomberg'!$H:$H,$C43,'LCOH Runs - Bloomberg'!$J:$J,'H2 Aggregation'!G$5,'LCOH Runs - Bloomberg'!$G:$G,'H2 Aggregation'!$B43)</f>
        <v>0</v>
      </c>
      <c r="H43">
        <f>SUMIFS('LCOH Runs - Bloomberg'!$C:$C,'LCOH Runs - Bloomberg'!$H:$H,$C43,'LCOH Runs - Bloomberg'!$J:$J,'H2 Aggregation'!H$5,'LCOH Runs - Bloomberg'!$G:$G,'H2 Aggregation'!$B43)</f>
        <v>0</v>
      </c>
      <c r="I43">
        <f>SUMIFS('LCOH Runs - Bloomberg'!$C:$C,'LCOH Runs - Bloomberg'!$H:$H,$C43,'LCOH Runs - Bloomberg'!$J:$J,'H2 Aggregation'!I$5,'LCOH Runs - Bloomberg'!$G:$G,'H2 Aggregation'!$B43)</f>
        <v>0</v>
      </c>
      <c r="J43">
        <f>SUMIFS('LCOH Runs - Bloomberg'!$C:$C,'LCOH Runs - Bloomberg'!$H:$H,$C43,'LCOH Runs - Bloomberg'!$J:$J,'H2 Aggregation'!J$5,'LCOH Runs - Bloomberg'!$G:$G,'H2 Aggregation'!$B43)</f>
        <v>0</v>
      </c>
      <c r="K43">
        <f>SUMIFS('LCOH Runs - Bloomberg'!$C:$C,'LCOH Runs - Bloomberg'!$H:$H,$C43,'LCOH Runs - Bloomberg'!$J:$J,'H2 Aggregation'!K$5,'LCOH Runs - Bloomberg'!$G:$G,'H2 Aggregation'!$B43)</f>
        <v>0</v>
      </c>
      <c r="L43">
        <f>SUMIFS('LCOH Runs - Bloomberg'!$C:$C,'LCOH Runs - Bloomberg'!$H:$H,$C43,'LCOH Runs - Bloomberg'!$J:$J,'H2 Aggregation'!L$5,'LCOH Runs - Bloomberg'!$G:$G,'H2 Aggregation'!$B43)</f>
        <v>0</v>
      </c>
      <c r="M43">
        <f>SUMIFS('LCOH Runs - Bloomberg'!$C:$C,'LCOH Runs - Bloomberg'!$H:$H,$C43,'LCOH Runs - Bloomberg'!$J:$J,'H2 Aggregation'!M$5,'LCOH Runs - Bloomberg'!$G:$G,'H2 Aggregation'!$B43)</f>
        <v>0</v>
      </c>
      <c r="N43">
        <f>SUMIFS('LCOH Runs - Bloomberg'!$C:$C,'LCOH Runs - Bloomberg'!$H:$H,$C43,'LCOH Runs - Bloomberg'!$J:$J,'H2 Aggregation'!N$5,'LCOH Runs - Bloomberg'!$G:$G,'H2 Aggregation'!$B43)</f>
        <v>0</v>
      </c>
      <c r="O43">
        <f>SUMIFS('LCOH Runs - Bloomberg'!$C:$C,'LCOH Runs - Bloomberg'!$H:$H,$C43,'LCOH Runs - Bloomberg'!$J:$J,'H2 Aggregation'!O$5,'LCOH Runs - Bloomberg'!$G:$G,'H2 Aggregation'!$B43)</f>
        <v>0</v>
      </c>
      <c r="P43">
        <f>SUMIFS('LCOH Runs - Bloomberg'!$C:$C,'LCOH Runs - Bloomberg'!$H:$H,$C43,'LCOH Runs - Bloomberg'!$J:$J,'H2 Aggregation'!P$5,'LCOH Runs - Bloomberg'!$G:$G,'H2 Aggregation'!$B43)</f>
        <v>0</v>
      </c>
      <c r="Q43">
        <f>SUMIFS('LCOH Runs - Bloomberg'!$C:$C,'LCOH Runs - Bloomberg'!$H:$H,$C43,'LCOH Runs - Bloomberg'!$J:$J,'H2 Aggregation'!Q$5,'LCOH Runs - Bloomberg'!$G:$G,'H2 Aggregation'!$B43)</f>
        <v>0</v>
      </c>
      <c r="R43">
        <f>SUMIFS('LCOH Runs - Bloomberg'!$C:$C,'LCOH Runs - Bloomberg'!$H:$H,$C43,'LCOH Runs - Bloomberg'!$J:$J,'H2 Aggregation'!R$5,'LCOH Runs - Bloomberg'!$G:$G,'H2 Aggregation'!$B43)</f>
        <v>0</v>
      </c>
      <c r="S43">
        <f>SUMIFS('LCOH Runs - Bloomberg'!$C:$C,'LCOH Runs - Bloomberg'!$H:$H,$C43,'LCOH Runs - Bloomberg'!$J:$J,'H2 Aggregation'!S$5,'LCOH Runs - Bloomberg'!$G:$G,'H2 Aggregation'!$B43)</f>
        <v>0</v>
      </c>
      <c r="T43">
        <f>SUMIFS('LCOH Runs - Bloomberg'!$C:$C,'LCOH Runs - Bloomberg'!$H:$H,$C43,'LCOH Runs - Bloomberg'!$J:$J,'H2 Aggregation'!T$5,'LCOH Runs - Bloomberg'!$G:$G,'H2 Aggregation'!$B43)</f>
        <v>0</v>
      </c>
      <c r="U43">
        <f>SUMIFS('LCOH Runs - Bloomberg'!$C:$C,'LCOH Runs - Bloomberg'!$H:$H,$C43,'LCOH Runs - Bloomberg'!$J:$J,'H2 Aggregation'!U$5,'LCOH Runs - Bloomberg'!$G:$G,'H2 Aggregation'!$B43)</f>
        <v>0</v>
      </c>
      <c r="V43">
        <f>SUMIFS('LCOH Runs - Bloomberg'!$C:$C,'LCOH Runs - Bloomberg'!$H:$H,$C43,'LCOH Runs - Bloomberg'!$J:$J,'H2 Aggregation'!V$5,'LCOH Runs - Bloomberg'!$G:$G,'H2 Aggregation'!$B43)</f>
        <v>0</v>
      </c>
      <c r="W43">
        <f>SUMIFS('LCOH Runs - Bloomberg'!$C:$C,'LCOH Runs - Bloomberg'!$H:$H,$C43,'LCOH Runs - Bloomberg'!$J:$J,'H2 Aggregation'!W$5,'LCOH Runs - Bloomberg'!$G:$G,'H2 Aggregation'!$B43)</f>
        <v>0</v>
      </c>
      <c r="X43">
        <f>SUMIFS('LCOH Runs - Bloomberg'!$C:$C,'LCOH Runs - Bloomberg'!$H:$H,$C43,'LCOH Runs - Bloomberg'!$J:$J,'H2 Aggregation'!X$5,'LCOH Runs - Bloomberg'!$G:$G,'H2 Aggregation'!$B43)</f>
        <v>0</v>
      </c>
      <c r="Y43">
        <f>SUMIFS('LCOH Runs - Bloomberg'!$C:$C,'LCOH Runs - Bloomberg'!$H:$H,$C43,'LCOH Runs - Bloomberg'!$J:$J,'H2 Aggregation'!Y$5,'LCOH Runs - Bloomberg'!$G:$G,'H2 Aggregation'!$B43)</f>
        <v>0</v>
      </c>
      <c r="Z43">
        <f>SUMIFS('LCOH Runs - Bloomberg'!$C:$C,'LCOH Runs - Bloomberg'!$H:$H,$C43,'LCOH Runs - Bloomberg'!$J:$J,'H2 Aggregation'!Z$5,'LCOH Runs - Bloomberg'!$G:$G,'H2 Aggregation'!$B43)</f>
        <v>0</v>
      </c>
      <c r="AA43">
        <f>SUMIFS('LCOH Runs - Bloomberg'!$C:$C,'LCOH Runs - Bloomberg'!$H:$H,$C43,'LCOH Runs - Bloomberg'!$J:$J,'H2 Aggregation'!AA$5,'LCOH Runs - Bloomberg'!$G:$G,'H2 Aggregation'!$B43)</f>
        <v>0</v>
      </c>
      <c r="AB43">
        <f>SUMIFS('LCOH Runs - Bloomberg'!$C:$C,'LCOH Runs - Bloomberg'!$H:$H,$C43,'LCOH Runs - Bloomberg'!$J:$J,'H2 Aggregation'!AB$5,'LCOH Runs - Bloomberg'!$G:$G,'H2 Aggregation'!$B43)</f>
        <v>0</v>
      </c>
      <c r="AC43">
        <f>SUMIFS('LCOH Runs - Bloomberg'!$C:$C,'LCOH Runs - Bloomberg'!$H:$H,$C43,'LCOH Runs - Bloomberg'!$J:$J,'H2 Aggregation'!AC$5,'LCOH Runs - Bloomberg'!$G:$G,'H2 Aggregation'!$B43)</f>
        <v>0</v>
      </c>
    </row>
    <row r="44" spans="2:29" x14ac:dyDescent="0.35">
      <c r="B44" s="512" t="s">
        <v>1392</v>
      </c>
      <c r="C44" t="s">
        <v>1829</v>
      </c>
      <c r="D44">
        <f>SUMIFS('LCOH Runs - Bloomberg'!$C:$C,'LCOH Runs - Bloomberg'!$H:$H,$C44,'LCOH Runs - Bloomberg'!$J:$J,'H2 Aggregation'!D$5,'LCOH Runs - Bloomberg'!$G:$G,'H2 Aggregation'!$B44)</f>
        <v>10.309441555273331</v>
      </c>
      <c r="E44">
        <f>SUMIFS('LCOH Runs - Bloomberg'!$C:$C,'LCOH Runs - Bloomberg'!$H:$H,$C44,'LCOH Runs - Bloomberg'!$J:$J,'H2 Aggregation'!E$5,'LCOH Runs - Bloomberg'!$G:$G,'H2 Aggregation'!$B44)</f>
        <v>8.9459781555519093</v>
      </c>
      <c r="F44">
        <f>SUMIFS('LCOH Runs - Bloomberg'!$C:$C,'LCOH Runs - Bloomberg'!$H:$H,$C44,'LCOH Runs - Bloomberg'!$J:$J,'H2 Aggregation'!F$5,'LCOH Runs - Bloomberg'!$G:$G,'H2 Aggregation'!$B44)</f>
        <v>7.723888496780952</v>
      </c>
      <c r="G44">
        <f>SUMIFS('LCOH Runs - Bloomberg'!$C:$C,'LCOH Runs - Bloomberg'!$H:$H,$C44,'LCOH Runs - Bloomberg'!$J:$J,'H2 Aggregation'!G$5,'LCOH Runs - Bloomberg'!$G:$G,'H2 Aggregation'!$B44)</f>
        <v>6.8195204216889422</v>
      </c>
      <c r="H44">
        <f>SUMIFS('LCOH Runs - Bloomberg'!$C:$C,'LCOH Runs - Bloomberg'!$H:$H,$C44,'LCOH Runs - Bloomberg'!$J:$J,'H2 Aggregation'!H$5,'LCOH Runs - Bloomberg'!$G:$G,'H2 Aggregation'!$B44)</f>
        <v>5.9105351564631148</v>
      </c>
      <c r="I44">
        <f>SUMIFS('LCOH Runs - Bloomberg'!$C:$C,'LCOH Runs - Bloomberg'!$H:$H,$C44,'LCOH Runs - Bloomberg'!$J:$J,'H2 Aggregation'!I$5,'LCOH Runs - Bloomberg'!$G:$G,'H2 Aggregation'!$B44)</f>
        <v>5.1475495560600306</v>
      </c>
      <c r="J44">
        <f>SUMIFS('LCOH Runs - Bloomberg'!$C:$C,'LCOH Runs - Bloomberg'!$H:$H,$C44,'LCOH Runs - Bloomberg'!$J:$J,'H2 Aggregation'!J$5,'LCOH Runs - Bloomberg'!$G:$G,'H2 Aggregation'!$B44)</f>
        <v>4.6602005090035146</v>
      </c>
      <c r="K44">
        <f>SUMIFS('LCOH Runs - Bloomberg'!$C:$C,'LCOH Runs - Bloomberg'!$H:$H,$C44,'LCOH Runs - Bloomberg'!$J:$J,'H2 Aggregation'!K$5,'LCOH Runs - Bloomberg'!$G:$G,'H2 Aggregation'!$B44)</f>
        <v>4.2253970200505533</v>
      </c>
      <c r="L44">
        <f>SUMIFS('LCOH Runs - Bloomberg'!$C:$C,'LCOH Runs - Bloomberg'!$H:$H,$C44,'LCOH Runs - Bloomberg'!$J:$J,'H2 Aggregation'!L$5,'LCOH Runs - Bloomberg'!$G:$G,'H2 Aggregation'!$B44)</f>
        <v>3.8325788286741829</v>
      </c>
      <c r="M44">
        <f>SUMIFS('LCOH Runs - Bloomberg'!$C:$C,'LCOH Runs - Bloomberg'!$H:$H,$C44,'LCOH Runs - Bloomberg'!$J:$J,'H2 Aggregation'!M$5,'LCOH Runs - Bloomberg'!$G:$G,'H2 Aggregation'!$B44)</f>
        <v>3.4806619856127052</v>
      </c>
      <c r="N44">
        <f>SUMIFS('LCOH Runs - Bloomberg'!$C:$C,'LCOH Runs - Bloomberg'!$H:$H,$C44,'LCOH Runs - Bloomberg'!$J:$J,'H2 Aggregation'!N$5,'LCOH Runs - Bloomberg'!$G:$G,'H2 Aggregation'!$B44)</f>
        <v>3.171430730433169</v>
      </c>
      <c r="O44">
        <f>SUMIFS('LCOH Runs - Bloomberg'!$C:$C,'LCOH Runs - Bloomberg'!$H:$H,$C44,'LCOH Runs - Bloomberg'!$J:$J,'H2 Aggregation'!O$5,'LCOH Runs - Bloomberg'!$G:$G,'H2 Aggregation'!$B44)</f>
        <v>2.9003322648468455</v>
      </c>
      <c r="P44">
        <f>SUMIFS('LCOH Runs - Bloomberg'!$C:$C,'LCOH Runs - Bloomberg'!$H:$H,$C44,'LCOH Runs - Bloomberg'!$J:$J,'H2 Aggregation'!P$5,'LCOH Runs - Bloomberg'!$G:$G,'H2 Aggregation'!$B44)</f>
        <v>2.6690708657898243</v>
      </c>
      <c r="Q44">
        <f>SUMIFS('LCOH Runs - Bloomberg'!$C:$C,'LCOH Runs - Bloomberg'!$H:$H,$C44,'LCOH Runs - Bloomberg'!$J:$J,'H2 Aggregation'!Q$5,'LCOH Runs - Bloomberg'!$G:$G,'H2 Aggregation'!$B44)</f>
        <v>2.5351564866361795</v>
      </c>
      <c r="R44">
        <f>SUMIFS('LCOH Runs - Bloomberg'!$C:$C,'LCOH Runs - Bloomberg'!$H:$H,$C44,'LCOH Runs - Bloomberg'!$J:$J,'H2 Aggregation'!R$5,'LCOH Runs - Bloomberg'!$G:$G,'H2 Aggregation'!$B44)</f>
        <v>2.4467648713880661</v>
      </c>
      <c r="S44">
        <f>SUMIFS('LCOH Runs - Bloomberg'!$C:$C,'LCOH Runs - Bloomberg'!$H:$H,$C44,'LCOH Runs - Bloomberg'!$J:$J,'H2 Aggregation'!S$5,'LCOH Runs - Bloomberg'!$G:$G,'H2 Aggregation'!$B44)</f>
        <v>2.3841296750136602</v>
      </c>
      <c r="T44">
        <f>SUMIFS('LCOH Runs - Bloomberg'!$C:$C,'LCOH Runs - Bloomberg'!$H:$H,$C44,'LCOH Runs - Bloomberg'!$J:$J,'H2 Aggregation'!T$5,'LCOH Runs - Bloomberg'!$G:$G,'H2 Aggregation'!$B44)</f>
        <v>2.3363312368908886</v>
      </c>
      <c r="U44">
        <f>SUMIFS('LCOH Runs - Bloomberg'!$C:$C,'LCOH Runs - Bloomberg'!$H:$H,$C44,'LCOH Runs - Bloomberg'!$J:$J,'H2 Aggregation'!U$5,'LCOH Runs - Bloomberg'!$G:$G,'H2 Aggregation'!$B44)</f>
        <v>2.2973886727107304</v>
      </c>
      <c r="V44">
        <f>SUMIFS('LCOH Runs - Bloomberg'!$C:$C,'LCOH Runs - Bloomberg'!$H:$H,$C44,'LCOH Runs - Bloomberg'!$J:$J,'H2 Aggregation'!V$5,'LCOH Runs - Bloomberg'!$G:$G,'H2 Aggregation'!$B44)</f>
        <v>2.2683931077009092</v>
      </c>
      <c r="W44">
        <f>SUMIFS('LCOH Runs - Bloomberg'!$C:$C,'LCOH Runs - Bloomberg'!$H:$H,$C44,'LCOH Runs - Bloomberg'!$J:$J,'H2 Aggregation'!W$5,'LCOH Runs - Bloomberg'!$G:$G,'H2 Aggregation'!$B44)</f>
        <v>2.2459623904209871</v>
      </c>
      <c r="X44">
        <f>SUMIFS('LCOH Runs - Bloomberg'!$C:$C,'LCOH Runs - Bloomberg'!$H:$H,$C44,'LCOH Runs - Bloomberg'!$J:$J,'H2 Aggregation'!X$5,'LCOH Runs - Bloomberg'!$G:$G,'H2 Aggregation'!$B44)</f>
        <v>2.2290758453042332</v>
      </c>
      <c r="Y44">
        <f>SUMIFS('LCOH Runs - Bloomberg'!$C:$C,'LCOH Runs - Bloomberg'!$H:$H,$C44,'LCOH Runs - Bloomberg'!$J:$J,'H2 Aggregation'!Y$5,'LCOH Runs - Bloomberg'!$G:$G,'H2 Aggregation'!$B44)</f>
        <v>2.2157491448713773</v>
      </c>
      <c r="Z44">
        <f>SUMIFS('LCOH Runs - Bloomberg'!$C:$C,'LCOH Runs - Bloomberg'!$H:$H,$C44,'LCOH Runs - Bloomberg'!$J:$J,'H2 Aggregation'!Z$5,'LCOH Runs - Bloomberg'!$G:$G,'H2 Aggregation'!$B44)</f>
        <v>2.2059503003051062</v>
      </c>
      <c r="AA44">
        <f>SUMIFS('LCOH Runs - Bloomberg'!$C:$C,'LCOH Runs - Bloomberg'!$H:$H,$C44,'LCOH Runs - Bloomberg'!$J:$J,'H2 Aggregation'!AA$5,'LCOH Runs - Bloomberg'!$G:$G,'H2 Aggregation'!$B44)</f>
        <v>2.1981496001188123</v>
      </c>
      <c r="AB44">
        <f>SUMIFS('LCOH Runs - Bloomberg'!$C:$C,'LCOH Runs - Bloomberg'!$H:$H,$C44,'LCOH Runs - Bloomberg'!$J:$J,'H2 Aggregation'!AB$5,'LCOH Runs - Bloomberg'!$G:$G,'H2 Aggregation'!$B44)</f>
        <v>2.194230890859175</v>
      </c>
      <c r="AC44">
        <f>SUMIFS('LCOH Runs - Bloomberg'!$C:$C,'LCOH Runs - Bloomberg'!$H:$H,$C44,'LCOH Runs - Bloomberg'!$J:$J,'H2 Aggregation'!AC$5,'LCOH Runs - Bloomberg'!$G:$G,'H2 Aggregation'!$B44)</f>
        <v>2.1919804120553978</v>
      </c>
    </row>
    <row r="45" spans="2:29" x14ac:dyDescent="0.35">
      <c r="B45" s="512" t="s">
        <v>1392</v>
      </c>
      <c r="C45" t="s">
        <v>1594</v>
      </c>
      <c r="D45">
        <f>SUMIFS('LCOH Runs - Bloomberg'!$C:$C,'LCOH Runs - Bloomberg'!$H:$H,$C45,'LCOH Runs - Bloomberg'!$J:$J,'H2 Aggregation'!D$5,'LCOH Runs - Bloomberg'!$G:$G,'H2 Aggregation'!$B45)</f>
        <v>9.2923376446353654</v>
      </c>
      <c r="E45">
        <f>SUMIFS('LCOH Runs - Bloomberg'!$C:$C,'LCOH Runs - Bloomberg'!$H:$H,$C45,'LCOH Runs - Bloomberg'!$J:$J,'H2 Aggregation'!E$5,'LCOH Runs - Bloomberg'!$G:$G,'H2 Aggregation'!$B45)</f>
        <v>8.8915928656425116</v>
      </c>
      <c r="F45">
        <f>SUMIFS('LCOH Runs - Bloomberg'!$C:$C,'LCOH Runs - Bloomberg'!$H:$H,$C45,'LCOH Runs - Bloomberg'!$J:$J,'H2 Aggregation'!F$5,'LCOH Runs - Bloomberg'!$G:$G,'H2 Aggregation'!$B45)</f>
        <v>8.2831463499960325</v>
      </c>
      <c r="G45">
        <f>SUMIFS('LCOH Runs - Bloomberg'!$C:$C,'LCOH Runs - Bloomberg'!$H:$H,$C45,'LCOH Runs - Bloomberg'!$J:$J,'H2 Aggregation'!G$5,'LCOH Runs - Bloomberg'!$G:$G,'H2 Aggregation'!$B45)</f>
        <v>7.7641475559879432</v>
      </c>
      <c r="H45">
        <f>SUMIFS('LCOH Runs - Bloomberg'!$C:$C,'LCOH Runs - Bloomberg'!$H:$H,$C45,'LCOH Runs - Bloomberg'!$J:$J,'H2 Aggregation'!H$5,'LCOH Runs - Bloomberg'!$G:$G,'H2 Aggregation'!$B45)</f>
        <v>7.2990087340557706</v>
      </c>
      <c r="I45">
        <f>SUMIFS('LCOH Runs - Bloomberg'!$C:$C,'LCOH Runs - Bloomberg'!$H:$H,$C45,'LCOH Runs - Bloomberg'!$J:$J,'H2 Aggregation'!I$5,'LCOH Runs - Bloomberg'!$G:$G,'H2 Aggregation'!$B45)</f>
        <v>6.8746864255205269</v>
      </c>
      <c r="J45">
        <f>SUMIFS('LCOH Runs - Bloomberg'!$C:$C,'LCOH Runs - Bloomberg'!$H:$H,$C45,'LCOH Runs - Bloomberg'!$J:$J,'H2 Aggregation'!J$5,'LCOH Runs - Bloomberg'!$G:$G,'H2 Aggregation'!$B45)</f>
        <v>6.6704277050243421</v>
      </c>
      <c r="K45">
        <f>SUMIFS('LCOH Runs - Bloomberg'!$C:$C,'LCOH Runs - Bloomberg'!$H:$H,$C45,'LCOH Runs - Bloomberg'!$J:$J,'H2 Aggregation'!K$5,'LCOH Runs - Bloomberg'!$G:$G,'H2 Aggregation'!$B45)</f>
        <v>6.3748930937051744</v>
      </c>
      <c r="L45">
        <f>SUMIFS('LCOH Runs - Bloomberg'!$C:$C,'LCOH Runs - Bloomberg'!$H:$H,$C45,'LCOH Runs - Bloomberg'!$J:$J,'H2 Aggregation'!L$5,'LCOH Runs - Bloomberg'!$G:$G,'H2 Aggregation'!$B45)</f>
        <v>6.1849935957684288</v>
      </c>
      <c r="M45">
        <f>SUMIFS('LCOH Runs - Bloomberg'!$C:$C,'LCOH Runs - Bloomberg'!$H:$H,$C45,'LCOH Runs - Bloomberg'!$J:$J,'H2 Aggregation'!M$5,'LCOH Runs - Bloomberg'!$G:$G,'H2 Aggregation'!$B45)</f>
        <v>6.0458044917651543</v>
      </c>
      <c r="N45">
        <f>SUMIFS('LCOH Runs - Bloomberg'!$C:$C,'LCOH Runs - Bloomberg'!$H:$H,$C45,'LCOH Runs - Bloomberg'!$J:$J,'H2 Aggregation'!N$5,'LCOH Runs - Bloomberg'!$G:$G,'H2 Aggregation'!$B45)</f>
        <v>5.9167824833343676</v>
      </c>
      <c r="O45">
        <f>SUMIFS('LCOH Runs - Bloomberg'!$C:$C,'LCOH Runs - Bloomberg'!$H:$H,$C45,'LCOH Runs - Bloomberg'!$J:$J,'H2 Aggregation'!O$5,'LCOH Runs - Bloomberg'!$G:$G,'H2 Aggregation'!$B45)</f>
        <v>5.8292859724025847</v>
      </c>
      <c r="P45">
        <f>SUMIFS('LCOH Runs - Bloomberg'!$C:$C,'LCOH Runs - Bloomberg'!$H:$H,$C45,'LCOH Runs - Bloomberg'!$J:$J,'H2 Aggregation'!P$5,'LCOH Runs - Bloomberg'!$G:$G,'H2 Aggregation'!$B45)</f>
        <v>5.7646068858107222</v>
      </c>
      <c r="Q45">
        <f>SUMIFS('LCOH Runs - Bloomberg'!$C:$C,'LCOH Runs - Bloomberg'!$H:$H,$C45,'LCOH Runs - Bloomberg'!$J:$J,'H2 Aggregation'!Q$5,'LCOH Runs - Bloomberg'!$G:$G,'H2 Aggregation'!$B45)</f>
        <v>5.728834900194844</v>
      </c>
      <c r="R45">
        <f>SUMIFS('LCOH Runs - Bloomberg'!$C:$C,'LCOH Runs - Bloomberg'!$H:$H,$C45,'LCOH Runs - Bloomberg'!$J:$J,'H2 Aggregation'!R$5,'LCOH Runs - Bloomberg'!$G:$G,'H2 Aggregation'!$B45)</f>
        <v>5.6728480402273682</v>
      </c>
      <c r="S45">
        <f>SUMIFS('LCOH Runs - Bloomberg'!$C:$C,'LCOH Runs - Bloomberg'!$H:$H,$C45,'LCOH Runs - Bloomberg'!$J:$J,'H2 Aggregation'!S$5,'LCOH Runs - Bloomberg'!$G:$G,'H2 Aggregation'!$B45)</f>
        <v>5.655957791353571</v>
      </c>
      <c r="T45">
        <f>SUMIFS('LCOH Runs - Bloomberg'!$C:$C,'LCOH Runs - Bloomberg'!$H:$H,$C45,'LCOH Runs - Bloomberg'!$J:$J,'H2 Aggregation'!T$5,'LCOH Runs - Bloomberg'!$G:$G,'H2 Aggregation'!$B45)</f>
        <v>5.6444959415781435</v>
      </c>
      <c r="U45">
        <f>SUMIFS('LCOH Runs - Bloomberg'!$C:$C,'LCOH Runs - Bloomberg'!$H:$H,$C45,'LCOH Runs - Bloomberg'!$J:$J,'H2 Aggregation'!U$5,'LCOH Runs - Bloomberg'!$G:$G,'H2 Aggregation'!$B45)</f>
        <v>5.6281669648476242</v>
      </c>
      <c r="V45">
        <f>SUMIFS('LCOH Runs - Bloomberg'!$C:$C,'LCOH Runs - Bloomberg'!$H:$H,$C45,'LCOH Runs - Bloomberg'!$J:$J,'H2 Aggregation'!V$5,'LCOH Runs - Bloomberg'!$G:$G,'H2 Aggregation'!$B45)</f>
        <v>5.6253815285452262</v>
      </c>
      <c r="W45">
        <f>SUMIFS('LCOH Runs - Bloomberg'!$C:$C,'LCOH Runs - Bloomberg'!$H:$H,$C45,'LCOH Runs - Bloomberg'!$J:$J,'H2 Aggregation'!W$5,'LCOH Runs - Bloomberg'!$G:$G,'H2 Aggregation'!$B45)</f>
        <v>5.6363924979011992</v>
      </c>
      <c r="X45">
        <f>SUMIFS('LCOH Runs - Bloomberg'!$C:$C,'LCOH Runs - Bloomberg'!$H:$H,$C45,'LCOH Runs - Bloomberg'!$J:$J,'H2 Aggregation'!X$5,'LCOH Runs - Bloomberg'!$G:$G,'H2 Aggregation'!$B45)</f>
        <v>5.6762178556646532</v>
      </c>
      <c r="Y45">
        <f>SUMIFS('LCOH Runs - Bloomberg'!$C:$C,'LCOH Runs - Bloomberg'!$H:$H,$C45,'LCOH Runs - Bloomberg'!$J:$J,'H2 Aggregation'!Y$5,'LCOH Runs - Bloomberg'!$G:$G,'H2 Aggregation'!$B45)</f>
        <v>5.7216880953831364</v>
      </c>
      <c r="Z45">
        <f>SUMIFS('LCOH Runs - Bloomberg'!$C:$C,'LCOH Runs - Bloomberg'!$H:$H,$C45,'LCOH Runs - Bloomberg'!$J:$J,'H2 Aggregation'!Z$5,'LCOH Runs - Bloomberg'!$G:$G,'H2 Aggregation'!$B45)</f>
        <v>5.7688737999847275</v>
      </c>
      <c r="AA45">
        <f>SUMIFS('LCOH Runs - Bloomberg'!$C:$C,'LCOH Runs - Bloomberg'!$H:$H,$C45,'LCOH Runs - Bloomberg'!$J:$J,'H2 Aggregation'!AA$5,'LCOH Runs - Bloomberg'!$G:$G,'H2 Aggregation'!$B45)</f>
        <v>5.8141024417365763</v>
      </c>
      <c r="AB45">
        <f>SUMIFS('LCOH Runs - Bloomberg'!$C:$C,'LCOH Runs - Bloomberg'!$H:$H,$C45,'LCOH Runs - Bloomberg'!$J:$J,'H2 Aggregation'!AB$5,'LCOH Runs - Bloomberg'!$G:$G,'H2 Aggregation'!$B45)</f>
        <v>5.863750803047644</v>
      </c>
      <c r="AC45">
        <f>SUMIFS('LCOH Runs - Bloomberg'!$C:$C,'LCOH Runs - Bloomberg'!$H:$H,$C45,'LCOH Runs - Bloomberg'!$J:$J,'H2 Aggregation'!AC$5,'LCOH Runs - Bloomberg'!$G:$G,'H2 Aggregation'!$B45)</f>
        <v>5.9132929898940763</v>
      </c>
    </row>
    <row r="46" spans="2:29" x14ac:dyDescent="0.35">
      <c r="B46" s="512" t="s">
        <v>1392</v>
      </c>
      <c r="C46" t="s">
        <v>2544</v>
      </c>
      <c r="D46">
        <f>SUMIFS('LCOH Runs - Bloomberg'!$C:$C,'LCOH Runs - Bloomberg'!$H:$H,$C46,'LCOH Runs - Bloomberg'!$J:$J,'H2 Aggregation'!D$5,'LCOH Runs - Bloomberg'!$G:$G,'H2 Aggregation'!$B46)</f>
        <v>0</v>
      </c>
      <c r="E46">
        <f>SUMIFS('LCOH Runs - Bloomberg'!$C:$C,'LCOH Runs - Bloomberg'!$H:$H,$C46,'LCOH Runs - Bloomberg'!$J:$J,'H2 Aggregation'!E$5,'LCOH Runs - Bloomberg'!$G:$G,'H2 Aggregation'!$B46)</f>
        <v>0</v>
      </c>
      <c r="F46">
        <f>SUMIFS('LCOH Runs - Bloomberg'!$C:$C,'LCOH Runs - Bloomberg'!$H:$H,$C46,'LCOH Runs - Bloomberg'!$J:$J,'H2 Aggregation'!F$5,'LCOH Runs - Bloomberg'!$G:$G,'H2 Aggregation'!$B46)</f>
        <v>0</v>
      </c>
      <c r="G46">
        <f>SUMIFS('LCOH Runs - Bloomberg'!$C:$C,'LCOH Runs - Bloomberg'!$H:$H,$C46,'LCOH Runs - Bloomberg'!$J:$J,'H2 Aggregation'!G$5,'LCOH Runs - Bloomberg'!$G:$G,'H2 Aggregation'!$B46)</f>
        <v>0</v>
      </c>
      <c r="H46">
        <f>SUMIFS('LCOH Runs - Bloomberg'!$C:$C,'LCOH Runs - Bloomberg'!$H:$H,$C46,'LCOH Runs - Bloomberg'!$J:$J,'H2 Aggregation'!H$5,'LCOH Runs - Bloomberg'!$G:$G,'H2 Aggregation'!$B46)</f>
        <v>0</v>
      </c>
      <c r="I46">
        <f>SUMIFS('LCOH Runs - Bloomberg'!$C:$C,'LCOH Runs - Bloomberg'!$H:$H,$C46,'LCOH Runs - Bloomberg'!$J:$J,'H2 Aggregation'!I$5,'LCOH Runs - Bloomberg'!$G:$G,'H2 Aggregation'!$B46)</f>
        <v>0</v>
      </c>
      <c r="J46">
        <f>SUMIFS('LCOH Runs - Bloomberg'!$C:$C,'LCOH Runs - Bloomberg'!$H:$H,$C46,'LCOH Runs - Bloomberg'!$J:$J,'H2 Aggregation'!J$5,'LCOH Runs - Bloomberg'!$G:$G,'H2 Aggregation'!$B46)</f>
        <v>0</v>
      </c>
      <c r="K46">
        <f>SUMIFS('LCOH Runs - Bloomberg'!$C:$C,'LCOH Runs - Bloomberg'!$H:$H,$C46,'LCOH Runs - Bloomberg'!$J:$J,'H2 Aggregation'!K$5,'LCOH Runs - Bloomberg'!$G:$G,'H2 Aggregation'!$B46)</f>
        <v>0</v>
      </c>
      <c r="L46">
        <f>SUMIFS('LCOH Runs - Bloomberg'!$C:$C,'LCOH Runs - Bloomberg'!$H:$H,$C46,'LCOH Runs - Bloomberg'!$J:$J,'H2 Aggregation'!L$5,'LCOH Runs - Bloomberg'!$G:$G,'H2 Aggregation'!$B46)</f>
        <v>0</v>
      </c>
      <c r="M46">
        <f>SUMIFS('LCOH Runs - Bloomberg'!$C:$C,'LCOH Runs - Bloomberg'!$H:$H,$C46,'LCOH Runs - Bloomberg'!$J:$J,'H2 Aggregation'!M$5,'LCOH Runs - Bloomberg'!$G:$G,'H2 Aggregation'!$B46)</f>
        <v>0</v>
      </c>
      <c r="N46">
        <f>SUMIFS('LCOH Runs - Bloomberg'!$C:$C,'LCOH Runs - Bloomberg'!$H:$H,$C46,'LCOH Runs - Bloomberg'!$J:$J,'H2 Aggregation'!N$5,'LCOH Runs - Bloomberg'!$G:$G,'H2 Aggregation'!$B46)</f>
        <v>0</v>
      </c>
      <c r="O46">
        <f>SUMIFS('LCOH Runs - Bloomberg'!$C:$C,'LCOH Runs - Bloomberg'!$H:$H,$C46,'LCOH Runs - Bloomberg'!$J:$J,'H2 Aggregation'!O$5,'LCOH Runs - Bloomberg'!$G:$G,'H2 Aggregation'!$B46)</f>
        <v>0</v>
      </c>
      <c r="P46">
        <f>SUMIFS('LCOH Runs - Bloomberg'!$C:$C,'LCOH Runs - Bloomberg'!$H:$H,$C46,'LCOH Runs - Bloomberg'!$J:$J,'H2 Aggregation'!P$5,'LCOH Runs - Bloomberg'!$G:$G,'H2 Aggregation'!$B46)</f>
        <v>0</v>
      </c>
      <c r="Q46">
        <f>SUMIFS('LCOH Runs - Bloomberg'!$C:$C,'LCOH Runs - Bloomberg'!$H:$H,$C46,'LCOH Runs - Bloomberg'!$J:$J,'H2 Aggregation'!Q$5,'LCOH Runs - Bloomberg'!$G:$G,'H2 Aggregation'!$B46)</f>
        <v>0</v>
      </c>
      <c r="R46">
        <f>SUMIFS('LCOH Runs - Bloomberg'!$C:$C,'LCOH Runs - Bloomberg'!$H:$H,$C46,'LCOH Runs - Bloomberg'!$J:$J,'H2 Aggregation'!R$5,'LCOH Runs - Bloomberg'!$G:$G,'H2 Aggregation'!$B46)</f>
        <v>0</v>
      </c>
      <c r="S46">
        <f>SUMIFS('LCOH Runs - Bloomberg'!$C:$C,'LCOH Runs - Bloomberg'!$H:$H,$C46,'LCOH Runs - Bloomberg'!$J:$J,'H2 Aggregation'!S$5,'LCOH Runs - Bloomberg'!$G:$G,'H2 Aggregation'!$B46)</f>
        <v>0</v>
      </c>
      <c r="T46">
        <f>SUMIFS('LCOH Runs - Bloomberg'!$C:$C,'LCOH Runs - Bloomberg'!$H:$H,$C46,'LCOH Runs - Bloomberg'!$J:$J,'H2 Aggregation'!T$5,'LCOH Runs - Bloomberg'!$G:$G,'H2 Aggregation'!$B46)</f>
        <v>0</v>
      </c>
      <c r="U46">
        <f>SUMIFS('LCOH Runs - Bloomberg'!$C:$C,'LCOH Runs - Bloomberg'!$H:$H,$C46,'LCOH Runs - Bloomberg'!$J:$J,'H2 Aggregation'!U$5,'LCOH Runs - Bloomberg'!$G:$G,'H2 Aggregation'!$B46)</f>
        <v>0</v>
      </c>
      <c r="V46">
        <f>SUMIFS('LCOH Runs - Bloomberg'!$C:$C,'LCOH Runs - Bloomberg'!$H:$H,$C46,'LCOH Runs - Bloomberg'!$J:$J,'H2 Aggregation'!V$5,'LCOH Runs - Bloomberg'!$G:$G,'H2 Aggregation'!$B46)</f>
        <v>0</v>
      </c>
      <c r="W46">
        <f>SUMIFS('LCOH Runs - Bloomberg'!$C:$C,'LCOH Runs - Bloomberg'!$H:$H,$C46,'LCOH Runs - Bloomberg'!$J:$J,'H2 Aggregation'!W$5,'LCOH Runs - Bloomberg'!$G:$G,'H2 Aggregation'!$B46)</f>
        <v>0</v>
      </c>
      <c r="X46">
        <f>SUMIFS('LCOH Runs - Bloomberg'!$C:$C,'LCOH Runs - Bloomberg'!$H:$H,$C46,'LCOH Runs - Bloomberg'!$J:$J,'H2 Aggregation'!X$5,'LCOH Runs - Bloomberg'!$G:$G,'H2 Aggregation'!$B46)</f>
        <v>0</v>
      </c>
      <c r="Y46">
        <f>SUMIFS('LCOH Runs - Bloomberg'!$C:$C,'LCOH Runs - Bloomberg'!$H:$H,$C46,'LCOH Runs - Bloomberg'!$J:$J,'H2 Aggregation'!Y$5,'LCOH Runs - Bloomberg'!$G:$G,'H2 Aggregation'!$B46)</f>
        <v>0</v>
      </c>
      <c r="Z46">
        <f>SUMIFS('LCOH Runs - Bloomberg'!$C:$C,'LCOH Runs - Bloomberg'!$H:$H,$C46,'LCOH Runs - Bloomberg'!$J:$J,'H2 Aggregation'!Z$5,'LCOH Runs - Bloomberg'!$G:$G,'H2 Aggregation'!$B46)</f>
        <v>0</v>
      </c>
      <c r="AA46">
        <f>SUMIFS('LCOH Runs - Bloomberg'!$C:$C,'LCOH Runs - Bloomberg'!$H:$H,$C46,'LCOH Runs - Bloomberg'!$J:$J,'H2 Aggregation'!AA$5,'LCOH Runs - Bloomberg'!$G:$G,'H2 Aggregation'!$B46)</f>
        <v>0</v>
      </c>
      <c r="AB46">
        <f>SUMIFS('LCOH Runs - Bloomberg'!$C:$C,'LCOH Runs - Bloomberg'!$H:$H,$C46,'LCOH Runs - Bloomberg'!$J:$J,'H2 Aggregation'!AB$5,'LCOH Runs - Bloomberg'!$G:$G,'H2 Aggregation'!$B46)</f>
        <v>0</v>
      </c>
      <c r="AC46">
        <f>SUMIFS('LCOH Runs - Bloomberg'!$C:$C,'LCOH Runs - Bloomberg'!$H:$H,$C46,'LCOH Runs - Bloomberg'!$J:$J,'H2 Aggregation'!AC$5,'LCOH Runs - Bloomberg'!$G:$G,'H2 Aggregation'!$B46)</f>
        <v>0</v>
      </c>
    </row>
    <row r="47" spans="2:29" x14ac:dyDescent="0.35">
      <c r="B47" s="512" t="s">
        <v>1392</v>
      </c>
      <c r="C47" t="s">
        <v>2545</v>
      </c>
      <c r="D47">
        <f>SUMIFS('LCOH Runs - Bloomberg'!$C:$C,'LCOH Runs - Bloomberg'!$H:$H,$C47,'LCOH Runs - Bloomberg'!$J:$J,'H2 Aggregation'!D$5,'LCOH Runs - Bloomberg'!$G:$G,'H2 Aggregation'!$B47)</f>
        <v>0</v>
      </c>
      <c r="E47">
        <f>SUMIFS('LCOH Runs - Bloomberg'!$C:$C,'LCOH Runs - Bloomberg'!$H:$H,$C47,'LCOH Runs - Bloomberg'!$J:$J,'H2 Aggregation'!E$5,'LCOH Runs - Bloomberg'!$G:$G,'H2 Aggregation'!$B47)</f>
        <v>0</v>
      </c>
      <c r="F47">
        <f>SUMIFS('LCOH Runs - Bloomberg'!$C:$C,'LCOH Runs - Bloomberg'!$H:$H,$C47,'LCOH Runs - Bloomberg'!$J:$J,'H2 Aggregation'!F$5,'LCOH Runs - Bloomberg'!$G:$G,'H2 Aggregation'!$B47)</f>
        <v>0</v>
      </c>
      <c r="G47">
        <f>SUMIFS('LCOH Runs - Bloomberg'!$C:$C,'LCOH Runs - Bloomberg'!$H:$H,$C47,'LCOH Runs - Bloomberg'!$J:$J,'H2 Aggregation'!G$5,'LCOH Runs - Bloomberg'!$G:$G,'H2 Aggregation'!$B47)</f>
        <v>0</v>
      </c>
      <c r="H47">
        <f>SUMIFS('LCOH Runs - Bloomberg'!$C:$C,'LCOH Runs - Bloomberg'!$H:$H,$C47,'LCOH Runs - Bloomberg'!$J:$J,'H2 Aggregation'!H$5,'LCOH Runs - Bloomberg'!$G:$G,'H2 Aggregation'!$B47)</f>
        <v>0</v>
      </c>
      <c r="I47">
        <f>SUMIFS('LCOH Runs - Bloomberg'!$C:$C,'LCOH Runs - Bloomberg'!$H:$H,$C47,'LCOH Runs - Bloomberg'!$J:$J,'H2 Aggregation'!I$5,'LCOH Runs - Bloomberg'!$G:$G,'H2 Aggregation'!$B47)</f>
        <v>0</v>
      </c>
      <c r="J47">
        <f>SUMIFS('LCOH Runs - Bloomberg'!$C:$C,'LCOH Runs - Bloomberg'!$H:$H,$C47,'LCOH Runs - Bloomberg'!$J:$J,'H2 Aggregation'!J$5,'LCOH Runs - Bloomberg'!$G:$G,'H2 Aggregation'!$B47)</f>
        <v>0</v>
      </c>
      <c r="K47">
        <f>SUMIFS('LCOH Runs - Bloomberg'!$C:$C,'LCOH Runs - Bloomberg'!$H:$H,$C47,'LCOH Runs - Bloomberg'!$J:$J,'H2 Aggregation'!K$5,'LCOH Runs - Bloomberg'!$G:$G,'H2 Aggregation'!$B47)</f>
        <v>0</v>
      </c>
      <c r="L47">
        <f>SUMIFS('LCOH Runs - Bloomberg'!$C:$C,'LCOH Runs - Bloomberg'!$H:$H,$C47,'LCOH Runs - Bloomberg'!$J:$J,'H2 Aggregation'!L$5,'LCOH Runs - Bloomberg'!$G:$G,'H2 Aggregation'!$B47)</f>
        <v>0</v>
      </c>
      <c r="M47">
        <f>SUMIFS('LCOH Runs - Bloomberg'!$C:$C,'LCOH Runs - Bloomberg'!$H:$H,$C47,'LCOH Runs - Bloomberg'!$J:$J,'H2 Aggregation'!M$5,'LCOH Runs - Bloomberg'!$G:$G,'H2 Aggregation'!$B47)</f>
        <v>0</v>
      </c>
      <c r="N47">
        <f>SUMIFS('LCOH Runs - Bloomberg'!$C:$C,'LCOH Runs - Bloomberg'!$H:$H,$C47,'LCOH Runs - Bloomberg'!$J:$J,'H2 Aggregation'!N$5,'LCOH Runs - Bloomberg'!$G:$G,'H2 Aggregation'!$B47)</f>
        <v>0</v>
      </c>
      <c r="O47">
        <f>SUMIFS('LCOH Runs - Bloomberg'!$C:$C,'LCOH Runs - Bloomberg'!$H:$H,$C47,'LCOH Runs - Bloomberg'!$J:$J,'H2 Aggregation'!O$5,'LCOH Runs - Bloomberg'!$G:$G,'H2 Aggregation'!$B47)</f>
        <v>0</v>
      </c>
      <c r="P47">
        <f>SUMIFS('LCOH Runs - Bloomberg'!$C:$C,'LCOH Runs - Bloomberg'!$H:$H,$C47,'LCOH Runs - Bloomberg'!$J:$J,'H2 Aggregation'!P$5,'LCOH Runs - Bloomberg'!$G:$G,'H2 Aggregation'!$B47)</f>
        <v>0</v>
      </c>
      <c r="Q47">
        <f>SUMIFS('LCOH Runs - Bloomberg'!$C:$C,'LCOH Runs - Bloomberg'!$H:$H,$C47,'LCOH Runs - Bloomberg'!$J:$J,'H2 Aggregation'!Q$5,'LCOH Runs - Bloomberg'!$G:$G,'H2 Aggregation'!$B47)</f>
        <v>0</v>
      </c>
      <c r="R47">
        <f>SUMIFS('LCOH Runs - Bloomberg'!$C:$C,'LCOH Runs - Bloomberg'!$H:$H,$C47,'LCOH Runs - Bloomberg'!$J:$J,'H2 Aggregation'!R$5,'LCOH Runs - Bloomberg'!$G:$G,'H2 Aggregation'!$B47)</f>
        <v>0</v>
      </c>
      <c r="S47">
        <f>SUMIFS('LCOH Runs - Bloomberg'!$C:$C,'LCOH Runs - Bloomberg'!$H:$H,$C47,'LCOH Runs - Bloomberg'!$J:$J,'H2 Aggregation'!S$5,'LCOH Runs - Bloomberg'!$G:$G,'H2 Aggregation'!$B47)</f>
        <v>0</v>
      </c>
      <c r="T47">
        <f>SUMIFS('LCOH Runs - Bloomberg'!$C:$C,'LCOH Runs - Bloomberg'!$H:$H,$C47,'LCOH Runs - Bloomberg'!$J:$J,'H2 Aggregation'!T$5,'LCOH Runs - Bloomberg'!$G:$G,'H2 Aggregation'!$B47)</f>
        <v>0</v>
      </c>
      <c r="U47">
        <f>SUMIFS('LCOH Runs - Bloomberg'!$C:$C,'LCOH Runs - Bloomberg'!$H:$H,$C47,'LCOH Runs - Bloomberg'!$J:$J,'H2 Aggregation'!U$5,'LCOH Runs - Bloomberg'!$G:$G,'H2 Aggregation'!$B47)</f>
        <v>0</v>
      </c>
      <c r="V47">
        <f>SUMIFS('LCOH Runs - Bloomberg'!$C:$C,'LCOH Runs - Bloomberg'!$H:$H,$C47,'LCOH Runs - Bloomberg'!$J:$J,'H2 Aggregation'!V$5,'LCOH Runs - Bloomberg'!$G:$G,'H2 Aggregation'!$B47)</f>
        <v>0</v>
      </c>
      <c r="W47">
        <f>SUMIFS('LCOH Runs - Bloomberg'!$C:$C,'LCOH Runs - Bloomberg'!$H:$H,$C47,'LCOH Runs - Bloomberg'!$J:$J,'H2 Aggregation'!W$5,'LCOH Runs - Bloomberg'!$G:$G,'H2 Aggregation'!$B47)</f>
        <v>0</v>
      </c>
      <c r="X47">
        <f>SUMIFS('LCOH Runs - Bloomberg'!$C:$C,'LCOH Runs - Bloomberg'!$H:$H,$C47,'LCOH Runs - Bloomberg'!$J:$J,'H2 Aggregation'!X$5,'LCOH Runs - Bloomberg'!$G:$G,'H2 Aggregation'!$B47)</f>
        <v>0</v>
      </c>
      <c r="Y47">
        <f>SUMIFS('LCOH Runs - Bloomberg'!$C:$C,'LCOH Runs - Bloomberg'!$H:$H,$C47,'LCOH Runs - Bloomberg'!$J:$J,'H2 Aggregation'!Y$5,'LCOH Runs - Bloomberg'!$G:$G,'H2 Aggregation'!$B47)</f>
        <v>0</v>
      </c>
      <c r="Z47">
        <f>SUMIFS('LCOH Runs - Bloomberg'!$C:$C,'LCOH Runs - Bloomberg'!$H:$H,$C47,'LCOH Runs - Bloomberg'!$J:$J,'H2 Aggregation'!Z$5,'LCOH Runs - Bloomberg'!$G:$G,'H2 Aggregation'!$B47)</f>
        <v>0</v>
      </c>
      <c r="AA47">
        <f>SUMIFS('LCOH Runs - Bloomberg'!$C:$C,'LCOH Runs - Bloomberg'!$H:$H,$C47,'LCOH Runs - Bloomberg'!$J:$J,'H2 Aggregation'!AA$5,'LCOH Runs - Bloomberg'!$G:$G,'H2 Aggregation'!$B47)</f>
        <v>0</v>
      </c>
      <c r="AB47">
        <f>SUMIFS('LCOH Runs - Bloomberg'!$C:$C,'LCOH Runs - Bloomberg'!$H:$H,$C47,'LCOH Runs - Bloomberg'!$J:$J,'H2 Aggregation'!AB$5,'LCOH Runs - Bloomberg'!$G:$G,'H2 Aggregation'!$B47)</f>
        <v>0</v>
      </c>
      <c r="AC47">
        <f>SUMIFS('LCOH Runs - Bloomberg'!$C:$C,'LCOH Runs - Bloomberg'!$H:$H,$C47,'LCOH Runs - Bloomberg'!$J:$J,'H2 Aggregation'!AC$5,'LCOH Runs - Bloomberg'!$G:$G,'H2 Aggregation'!$B47)</f>
        <v>0</v>
      </c>
    </row>
    <row r="48" spans="2:29" x14ac:dyDescent="0.35">
      <c r="B48" s="512" t="s">
        <v>1392</v>
      </c>
      <c r="C48" t="s">
        <v>2546</v>
      </c>
      <c r="D48">
        <f>SUMIFS('LCOH Runs - Bloomberg'!$C:$C,'LCOH Runs - Bloomberg'!$H:$H,$C48,'LCOH Runs - Bloomberg'!$J:$J,'H2 Aggregation'!D$5,'LCOH Runs - Bloomberg'!$G:$G,'H2 Aggregation'!$B48)</f>
        <v>0</v>
      </c>
      <c r="E48">
        <f>SUMIFS('LCOH Runs - Bloomberg'!$C:$C,'LCOH Runs - Bloomberg'!$H:$H,$C48,'LCOH Runs - Bloomberg'!$J:$J,'H2 Aggregation'!E$5,'LCOH Runs - Bloomberg'!$G:$G,'H2 Aggregation'!$B48)</f>
        <v>0</v>
      </c>
      <c r="F48">
        <f>SUMIFS('LCOH Runs - Bloomberg'!$C:$C,'LCOH Runs - Bloomberg'!$H:$H,$C48,'LCOH Runs - Bloomberg'!$J:$J,'H2 Aggregation'!F$5,'LCOH Runs - Bloomberg'!$G:$G,'H2 Aggregation'!$B48)</f>
        <v>0</v>
      </c>
      <c r="G48">
        <f>SUMIFS('LCOH Runs - Bloomberg'!$C:$C,'LCOH Runs - Bloomberg'!$H:$H,$C48,'LCOH Runs - Bloomberg'!$J:$J,'H2 Aggregation'!G$5,'LCOH Runs - Bloomberg'!$G:$G,'H2 Aggregation'!$B48)</f>
        <v>0</v>
      </c>
      <c r="H48">
        <f>SUMIFS('LCOH Runs - Bloomberg'!$C:$C,'LCOH Runs - Bloomberg'!$H:$H,$C48,'LCOH Runs - Bloomberg'!$J:$J,'H2 Aggregation'!H$5,'LCOH Runs - Bloomberg'!$G:$G,'H2 Aggregation'!$B48)</f>
        <v>0</v>
      </c>
      <c r="I48">
        <f>SUMIFS('LCOH Runs - Bloomberg'!$C:$C,'LCOH Runs - Bloomberg'!$H:$H,$C48,'LCOH Runs - Bloomberg'!$J:$J,'H2 Aggregation'!I$5,'LCOH Runs - Bloomberg'!$G:$G,'H2 Aggregation'!$B48)</f>
        <v>0</v>
      </c>
      <c r="J48">
        <f>SUMIFS('LCOH Runs - Bloomberg'!$C:$C,'LCOH Runs - Bloomberg'!$H:$H,$C48,'LCOH Runs - Bloomberg'!$J:$J,'H2 Aggregation'!J$5,'LCOH Runs - Bloomberg'!$G:$G,'H2 Aggregation'!$B48)</f>
        <v>0</v>
      </c>
      <c r="K48">
        <f>SUMIFS('LCOH Runs - Bloomberg'!$C:$C,'LCOH Runs - Bloomberg'!$H:$H,$C48,'LCOH Runs - Bloomberg'!$J:$J,'H2 Aggregation'!K$5,'LCOH Runs - Bloomberg'!$G:$G,'H2 Aggregation'!$B48)</f>
        <v>0</v>
      </c>
      <c r="L48">
        <f>SUMIFS('LCOH Runs - Bloomberg'!$C:$C,'LCOH Runs - Bloomberg'!$H:$H,$C48,'LCOH Runs - Bloomberg'!$J:$J,'H2 Aggregation'!L$5,'LCOH Runs - Bloomberg'!$G:$G,'H2 Aggregation'!$B48)</f>
        <v>0</v>
      </c>
      <c r="M48">
        <f>SUMIFS('LCOH Runs - Bloomberg'!$C:$C,'LCOH Runs - Bloomberg'!$H:$H,$C48,'LCOH Runs - Bloomberg'!$J:$J,'H2 Aggregation'!M$5,'LCOH Runs - Bloomberg'!$G:$G,'H2 Aggregation'!$B48)</f>
        <v>0</v>
      </c>
      <c r="N48">
        <f>SUMIFS('LCOH Runs - Bloomberg'!$C:$C,'LCOH Runs - Bloomberg'!$H:$H,$C48,'LCOH Runs - Bloomberg'!$J:$J,'H2 Aggregation'!N$5,'LCOH Runs - Bloomberg'!$G:$G,'H2 Aggregation'!$B48)</f>
        <v>0</v>
      </c>
      <c r="O48">
        <f>SUMIFS('LCOH Runs - Bloomberg'!$C:$C,'LCOH Runs - Bloomberg'!$H:$H,$C48,'LCOH Runs - Bloomberg'!$J:$J,'H2 Aggregation'!O$5,'LCOH Runs - Bloomberg'!$G:$G,'H2 Aggregation'!$B48)</f>
        <v>0</v>
      </c>
      <c r="P48">
        <f>SUMIFS('LCOH Runs - Bloomberg'!$C:$C,'LCOH Runs - Bloomberg'!$H:$H,$C48,'LCOH Runs - Bloomberg'!$J:$J,'H2 Aggregation'!P$5,'LCOH Runs - Bloomberg'!$G:$G,'H2 Aggregation'!$B48)</f>
        <v>0</v>
      </c>
      <c r="Q48">
        <f>SUMIFS('LCOH Runs - Bloomberg'!$C:$C,'LCOH Runs - Bloomberg'!$H:$H,$C48,'LCOH Runs - Bloomberg'!$J:$J,'H2 Aggregation'!Q$5,'LCOH Runs - Bloomberg'!$G:$G,'H2 Aggregation'!$B48)</f>
        <v>0</v>
      </c>
      <c r="R48">
        <f>SUMIFS('LCOH Runs - Bloomberg'!$C:$C,'LCOH Runs - Bloomberg'!$H:$H,$C48,'LCOH Runs - Bloomberg'!$J:$J,'H2 Aggregation'!R$5,'LCOH Runs - Bloomberg'!$G:$G,'H2 Aggregation'!$B48)</f>
        <v>0</v>
      </c>
      <c r="S48">
        <f>SUMIFS('LCOH Runs - Bloomberg'!$C:$C,'LCOH Runs - Bloomberg'!$H:$H,$C48,'LCOH Runs - Bloomberg'!$J:$J,'H2 Aggregation'!S$5,'LCOH Runs - Bloomberg'!$G:$G,'H2 Aggregation'!$B48)</f>
        <v>0</v>
      </c>
      <c r="T48">
        <f>SUMIFS('LCOH Runs - Bloomberg'!$C:$C,'LCOH Runs - Bloomberg'!$H:$H,$C48,'LCOH Runs - Bloomberg'!$J:$J,'H2 Aggregation'!T$5,'LCOH Runs - Bloomberg'!$G:$G,'H2 Aggregation'!$B48)</f>
        <v>0</v>
      </c>
      <c r="U48">
        <f>SUMIFS('LCOH Runs - Bloomberg'!$C:$C,'LCOH Runs - Bloomberg'!$H:$H,$C48,'LCOH Runs - Bloomberg'!$J:$J,'H2 Aggregation'!U$5,'LCOH Runs - Bloomberg'!$G:$G,'H2 Aggregation'!$B48)</f>
        <v>0</v>
      </c>
      <c r="V48">
        <f>SUMIFS('LCOH Runs - Bloomberg'!$C:$C,'LCOH Runs - Bloomberg'!$H:$H,$C48,'LCOH Runs - Bloomberg'!$J:$J,'H2 Aggregation'!V$5,'LCOH Runs - Bloomberg'!$G:$G,'H2 Aggregation'!$B48)</f>
        <v>0</v>
      </c>
      <c r="W48">
        <f>SUMIFS('LCOH Runs - Bloomberg'!$C:$C,'LCOH Runs - Bloomberg'!$H:$H,$C48,'LCOH Runs - Bloomberg'!$J:$J,'H2 Aggregation'!W$5,'LCOH Runs - Bloomberg'!$G:$G,'H2 Aggregation'!$B48)</f>
        <v>0</v>
      </c>
      <c r="X48">
        <f>SUMIFS('LCOH Runs - Bloomberg'!$C:$C,'LCOH Runs - Bloomberg'!$H:$H,$C48,'LCOH Runs - Bloomberg'!$J:$J,'H2 Aggregation'!X$5,'LCOH Runs - Bloomberg'!$G:$G,'H2 Aggregation'!$B48)</f>
        <v>0</v>
      </c>
      <c r="Y48">
        <f>SUMIFS('LCOH Runs - Bloomberg'!$C:$C,'LCOH Runs - Bloomberg'!$H:$H,$C48,'LCOH Runs - Bloomberg'!$J:$J,'H2 Aggregation'!Y$5,'LCOH Runs - Bloomberg'!$G:$G,'H2 Aggregation'!$B48)</f>
        <v>0</v>
      </c>
      <c r="Z48">
        <f>SUMIFS('LCOH Runs - Bloomberg'!$C:$C,'LCOH Runs - Bloomberg'!$H:$H,$C48,'LCOH Runs - Bloomberg'!$J:$J,'H2 Aggregation'!Z$5,'LCOH Runs - Bloomberg'!$G:$G,'H2 Aggregation'!$B48)</f>
        <v>0</v>
      </c>
      <c r="AA48">
        <f>SUMIFS('LCOH Runs - Bloomberg'!$C:$C,'LCOH Runs - Bloomberg'!$H:$H,$C48,'LCOH Runs - Bloomberg'!$J:$J,'H2 Aggregation'!AA$5,'LCOH Runs - Bloomberg'!$G:$G,'H2 Aggregation'!$B48)</f>
        <v>0</v>
      </c>
      <c r="AB48">
        <f>SUMIFS('LCOH Runs - Bloomberg'!$C:$C,'LCOH Runs - Bloomberg'!$H:$H,$C48,'LCOH Runs - Bloomberg'!$J:$J,'H2 Aggregation'!AB$5,'LCOH Runs - Bloomberg'!$G:$G,'H2 Aggregation'!$B48)</f>
        <v>0</v>
      </c>
      <c r="AC48">
        <f>SUMIFS('LCOH Runs - Bloomberg'!$C:$C,'LCOH Runs - Bloomberg'!$H:$H,$C48,'LCOH Runs - Bloomberg'!$J:$J,'H2 Aggregation'!AC$5,'LCOH Runs - Bloomberg'!$G:$G,'H2 Aggregation'!$B48)</f>
        <v>0</v>
      </c>
    </row>
    <row r="49" spans="2:29" x14ac:dyDescent="0.35">
      <c r="B49" s="512" t="s">
        <v>1392</v>
      </c>
      <c r="C49" t="s">
        <v>2547</v>
      </c>
      <c r="D49">
        <f>SUMIFS('LCOH Runs - Bloomberg'!$C:$C,'LCOH Runs - Bloomberg'!$H:$H,$C49,'LCOH Runs - Bloomberg'!$J:$J,'H2 Aggregation'!D$5,'LCOH Runs - Bloomberg'!$G:$G,'H2 Aggregation'!$B49)</f>
        <v>0</v>
      </c>
      <c r="E49">
        <f>SUMIFS('LCOH Runs - Bloomberg'!$C:$C,'LCOH Runs - Bloomberg'!$H:$H,$C49,'LCOH Runs - Bloomberg'!$J:$J,'H2 Aggregation'!E$5,'LCOH Runs - Bloomberg'!$G:$G,'H2 Aggregation'!$B49)</f>
        <v>0</v>
      </c>
      <c r="F49">
        <f>SUMIFS('LCOH Runs - Bloomberg'!$C:$C,'LCOH Runs - Bloomberg'!$H:$H,$C49,'LCOH Runs - Bloomberg'!$J:$J,'H2 Aggregation'!F$5,'LCOH Runs - Bloomberg'!$G:$G,'H2 Aggregation'!$B49)</f>
        <v>0</v>
      </c>
      <c r="G49">
        <f>SUMIFS('LCOH Runs - Bloomberg'!$C:$C,'LCOH Runs - Bloomberg'!$H:$H,$C49,'LCOH Runs - Bloomberg'!$J:$J,'H2 Aggregation'!G$5,'LCOH Runs - Bloomberg'!$G:$G,'H2 Aggregation'!$B49)</f>
        <v>0</v>
      </c>
      <c r="H49">
        <f>SUMIFS('LCOH Runs - Bloomberg'!$C:$C,'LCOH Runs - Bloomberg'!$H:$H,$C49,'LCOH Runs - Bloomberg'!$J:$J,'H2 Aggregation'!H$5,'LCOH Runs - Bloomberg'!$G:$G,'H2 Aggregation'!$B49)</f>
        <v>0</v>
      </c>
      <c r="I49">
        <f>SUMIFS('LCOH Runs - Bloomberg'!$C:$C,'LCOH Runs - Bloomberg'!$H:$H,$C49,'LCOH Runs - Bloomberg'!$J:$J,'H2 Aggregation'!I$5,'LCOH Runs - Bloomberg'!$G:$G,'H2 Aggregation'!$B49)</f>
        <v>0</v>
      </c>
      <c r="J49">
        <f>SUMIFS('LCOH Runs - Bloomberg'!$C:$C,'LCOH Runs - Bloomberg'!$H:$H,$C49,'LCOH Runs - Bloomberg'!$J:$J,'H2 Aggregation'!J$5,'LCOH Runs - Bloomberg'!$G:$G,'H2 Aggregation'!$B49)</f>
        <v>0</v>
      </c>
      <c r="K49">
        <f>SUMIFS('LCOH Runs - Bloomberg'!$C:$C,'LCOH Runs - Bloomberg'!$H:$H,$C49,'LCOH Runs - Bloomberg'!$J:$J,'H2 Aggregation'!K$5,'LCOH Runs - Bloomberg'!$G:$G,'H2 Aggregation'!$B49)</f>
        <v>0</v>
      </c>
      <c r="L49">
        <f>SUMIFS('LCOH Runs - Bloomberg'!$C:$C,'LCOH Runs - Bloomberg'!$H:$H,$C49,'LCOH Runs - Bloomberg'!$J:$J,'H2 Aggregation'!L$5,'LCOH Runs - Bloomberg'!$G:$G,'H2 Aggregation'!$B49)</f>
        <v>0</v>
      </c>
      <c r="M49">
        <f>SUMIFS('LCOH Runs - Bloomberg'!$C:$C,'LCOH Runs - Bloomberg'!$H:$H,$C49,'LCOH Runs - Bloomberg'!$J:$J,'H2 Aggregation'!M$5,'LCOH Runs - Bloomberg'!$G:$G,'H2 Aggregation'!$B49)</f>
        <v>0</v>
      </c>
      <c r="N49">
        <f>SUMIFS('LCOH Runs - Bloomberg'!$C:$C,'LCOH Runs - Bloomberg'!$H:$H,$C49,'LCOH Runs - Bloomberg'!$J:$J,'H2 Aggregation'!N$5,'LCOH Runs - Bloomberg'!$G:$G,'H2 Aggregation'!$B49)</f>
        <v>0</v>
      </c>
      <c r="O49">
        <f>SUMIFS('LCOH Runs - Bloomberg'!$C:$C,'LCOH Runs - Bloomberg'!$H:$H,$C49,'LCOH Runs - Bloomberg'!$J:$J,'H2 Aggregation'!O$5,'LCOH Runs - Bloomberg'!$G:$G,'H2 Aggregation'!$B49)</f>
        <v>0</v>
      </c>
      <c r="P49">
        <f>SUMIFS('LCOH Runs - Bloomberg'!$C:$C,'LCOH Runs - Bloomberg'!$H:$H,$C49,'LCOH Runs - Bloomberg'!$J:$J,'H2 Aggregation'!P$5,'LCOH Runs - Bloomberg'!$G:$G,'H2 Aggregation'!$B49)</f>
        <v>0</v>
      </c>
      <c r="Q49">
        <f>SUMIFS('LCOH Runs - Bloomberg'!$C:$C,'LCOH Runs - Bloomberg'!$H:$H,$C49,'LCOH Runs - Bloomberg'!$J:$J,'H2 Aggregation'!Q$5,'LCOH Runs - Bloomberg'!$G:$G,'H2 Aggregation'!$B49)</f>
        <v>0</v>
      </c>
      <c r="R49">
        <f>SUMIFS('LCOH Runs - Bloomberg'!$C:$C,'LCOH Runs - Bloomberg'!$H:$H,$C49,'LCOH Runs - Bloomberg'!$J:$J,'H2 Aggregation'!R$5,'LCOH Runs - Bloomberg'!$G:$G,'H2 Aggregation'!$B49)</f>
        <v>0</v>
      </c>
      <c r="S49">
        <f>SUMIFS('LCOH Runs - Bloomberg'!$C:$C,'LCOH Runs - Bloomberg'!$H:$H,$C49,'LCOH Runs - Bloomberg'!$J:$J,'H2 Aggregation'!S$5,'LCOH Runs - Bloomberg'!$G:$G,'H2 Aggregation'!$B49)</f>
        <v>0</v>
      </c>
      <c r="T49">
        <f>SUMIFS('LCOH Runs - Bloomberg'!$C:$C,'LCOH Runs - Bloomberg'!$H:$H,$C49,'LCOH Runs - Bloomberg'!$J:$J,'H2 Aggregation'!T$5,'LCOH Runs - Bloomberg'!$G:$G,'H2 Aggregation'!$B49)</f>
        <v>0</v>
      </c>
      <c r="U49">
        <f>SUMIFS('LCOH Runs - Bloomberg'!$C:$C,'LCOH Runs - Bloomberg'!$H:$H,$C49,'LCOH Runs - Bloomberg'!$J:$J,'H2 Aggregation'!U$5,'LCOH Runs - Bloomberg'!$G:$G,'H2 Aggregation'!$B49)</f>
        <v>0</v>
      </c>
      <c r="V49">
        <f>SUMIFS('LCOH Runs - Bloomberg'!$C:$C,'LCOH Runs - Bloomberg'!$H:$H,$C49,'LCOH Runs - Bloomberg'!$J:$J,'H2 Aggregation'!V$5,'LCOH Runs - Bloomberg'!$G:$G,'H2 Aggregation'!$B49)</f>
        <v>0</v>
      </c>
      <c r="W49">
        <f>SUMIFS('LCOH Runs - Bloomberg'!$C:$C,'LCOH Runs - Bloomberg'!$H:$H,$C49,'LCOH Runs - Bloomberg'!$J:$J,'H2 Aggregation'!W$5,'LCOH Runs - Bloomberg'!$G:$G,'H2 Aggregation'!$B49)</f>
        <v>0</v>
      </c>
      <c r="X49">
        <f>SUMIFS('LCOH Runs - Bloomberg'!$C:$C,'LCOH Runs - Bloomberg'!$H:$H,$C49,'LCOH Runs - Bloomberg'!$J:$J,'H2 Aggregation'!X$5,'LCOH Runs - Bloomberg'!$G:$G,'H2 Aggregation'!$B49)</f>
        <v>0</v>
      </c>
      <c r="Y49">
        <f>SUMIFS('LCOH Runs - Bloomberg'!$C:$C,'LCOH Runs - Bloomberg'!$H:$H,$C49,'LCOH Runs - Bloomberg'!$J:$J,'H2 Aggregation'!Y$5,'LCOH Runs - Bloomberg'!$G:$G,'H2 Aggregation'!$B49)</f>
        <v>0</v>
      </c>
      <c r="Z49">
        <f>SUMIFS('LCOH Runs - Bloomberg'!$C:$C,'LCOH Runs - Bloomberg'!$H:$H,$C49,'LCOH Runs - Bloomberg'!$J:$J,'H2 Aggregation'!Z$5,'LCOH Runs - Bloomberg'!$G:$G,'H2 Aggregation'!$B49)</f>
        <v>0</v>
      </c>
      <c r="AA49">
        <f>SUMIFS('LCOH Runs - Bloomberg'!$C:$C,'LCOH Runs - Bloomberg'!$H:$H,$C49,'LCOH Runs - Bloomberg'!$J:$J,'H2 Aggregation'!AA$5,'LCOH Runs - Bloomberg'!$G:$G,'H2 Aggregation'!$B49)</f>
        <v>0</v>
      </c>
      <c r="AB49">
        <f>SUMIFS('LCOH Runs - Bloomberg'!$C:$C,'LCOH Runs - Bloomberg'!$H:$H,$C49,'LCOH Runs - Bloomberg'!$J:$J,'H2 Aggregation'!AB$5,'LCOH Runs - Bloomberg'!$G:$G,'H2 Aggregation'!$B49)</f>
        <v>0</v>
      </c>
      <c r="AC49">
        <f>SUMIFS('LCOH Runs - Bloomberg'!$C:$C,'LCOH Runs - Bloomberg'!$H:$H,$C49,'LCOH Runs - Bloomberg'!$J:$J,'H2 Aggregation'!AC$5,'LCOH Runs - Bloomberg'!$G:$G,'H2 Aggregation'!$B49)</f>
        <v>0</v>
      </c>
    </row>
    <row r="50" spans="2:29" x14ac:dyDescent="0.35">
      <c r="B50" s="512" t="s">
        <v>1392</v>
      </c>
      <c r="C50" t="s">
        <v>2548</v>
      </c>
      <c r="D50">
        <f>SUMIFS('LCOH Runs - Bloomberg'!$C:$C,'LCOH Runs - Bloomberg'!$H:$H,$C50,'LCOH Runs - Bloomberg'!$J:$J,'H2 Aggregation'!D$5,'LCOH Runs - Bloomberg'!$G:$G,'H2 Aggregation'!$B50)</f>
        <v>0</v>
      </c>
      <c r="E50">
        <f>SUMIFS('LCOH Runs - Bloomberg'!$C:$C,'LCOH Runs - Bloomberg'!$H:$H,$C50,'LCOH Runs - Bloomberg'!$J:$J,'H2 Aggregation'!E$5,'LCOH Runs - Bloomberg'!$G:$G,'H2 Aggregation'!$B50)</f>
        <v>0</v>
      </c>
      <c r="F50">
        <f>SUMIFS('LCOH Runs - Bloomberg'!$C:$C,'LCOH Runs - Bloomberg'!$H:$H,$C50,'LCOH Runs - Bloomberg'!$J:$J,'H2 Aggregation'!F$5,'LCOH Runs - Bloomberg'!$G:$G,'H2 Aggregation'!$B50)</f>
        <v>0</v>
      </c>
      <c r="G50">
        <f>SUMIFS('LCOH Runs - Bloomberg'!$C:$C,'LCOH Runs - Bloomberg'!$H:$H,$C50,'LCOH Runs - Bloomberg'!$J:$J,'H2 Aggregation'!G$5,'LCOH Runs - Bloomberg'!$G:$G,'H2 Aggregation'!$B50)</f>
        <v>0</v>
      </c>
      <c r="H50">
        <f>SUMIFS('LCOH Runs - Bloomberg'!$C:$C,'LCOH Runs - Bloomberg'!$H:$H,$C50,'LCOH Runs - Bloomberg'!$J:$J,'H2 Aggregation'!H$5,'LCOH Runs - Bloomberg'!$G:$G,'H2 Aggregation'!$B50)</f>
        <v>0</v>
      </c>
      <c r="I50">
        <f>SUMIFS('LCOH Runs - Bloomberg'!$C:$C,'LCOH Runs - Bloomberg'!$H:$H,$C50,'LCOH Runs - Bloomberg'!$J:$J,'H2 Aggregation'!I$5,'LCOH Runs - Bloomberg'!$G:$G,'H2 Aggregation'!$B50)</f>
        <v>0</v>
      </c>
      <c r="J50">
        <f>SUMIFS('LCOH Runs - Bloomberg'!$C:$C,'LCOH Runs - Bloomberg'!$H:$H,$C50,'LCOH Runs - Bloomberg'!$J:$J,'H2 Aggregation'!J$5,'LCOH Runs - Bloomberg'!$G:$G,'H2 Aggregation'!$B50)</f>
        <v>0</v>
      </c>
      <c r="K50">
        <f>SUMIFS('LCOH Runs - Bloomberg'!$C:$C,'LCOH Runs - Bloomberg'!$H:$H,$C50,'LCOH Runs - Bloomberg'!$J:$J,'H2 Aggregation'!K$5,'LCOH Runs - Bloomberg'!$G:$G,'H2 Aggregation'!$B50)</f>
        <v>0</v>
      </c>
      <c r="L50">
        <f>SUMIFS('LCOH Runs - Bloomberg'!$C:$C,'LCOH Runs - Bloomberg'!$H:$H,$C50,'LCOH Runs - Bloomberg'!$J:$J,'H2 Aggregation'!L$5,'LCOH Runs - Bloomberg'!$G:$G,'H2 Aggregation'!$B50)</f>
        <v>0</v>
      </c>
      <c r="M50">
        <f>SUMIFS('LCOH Runs - Bloomberg'!$C:$C,'LCOH Runs - Bloomberg'!$H:$H,$C50,'LCOH Runs - Bloomberg'!$J:$J,'H2 Aggregation'!M$5,'LCOH Runs - Bloomberg'!$G:$G,'H2 Aggregation'!$B50)</f>
        <v>0</v>
      </c>
      <c r="N50">
        <f>SUMIFS('LCOH Runs - Bloomberg'!$C:$C,'LCOH Runs - Bloomberg'!$H:$H,$C50,'LCOH Runs - Bloomberg'!$J:$J,'H2 Aggregation'!N$5,'LCOH Runs - Bloomberg'!$G:$G,'H2 Aggregation'!$B50)</f>
        <v>0</v>
      </c>
      <c r="O50">
        <f>SUMIFS('LCOH Runs - Bloomberg'!$C:$C,'LCOH Runs - Bloomberg'!$H:$H,$C50,'LCOH Runs - Bloomberg'!$J:$J,'H2 Aggregation'!O$5,'LCOH Runs - Bloomberg'!$G:$G,'H2 Aggregation'!$B50)</f>
        <v>0</v>
      </c>
      <c r="P50">
        <f>SUMIFS('LCOH Runs - Bloomberg'!$C:$C,'LCOH Runs - Bloomberg'!$H:$H,$C50,'LCOH Runs - Bloomberg'!$J:$J,'H2 Aggregation'!P$5,'LCOH Runs - Bloomberg'!$G:$G,'H2 Aggregation'!$B50)</f>
        <v>0</v>
      </c>
      <c r="Q50">
        <f>SUMIFS('LCOH Runs - Bloomberg'!$C:$C,'LCOH Runs - Bloomberg'!$H:$H,$C50,'LCOH Runs - Bloomberg'!$J:$J,'H2 Aggregation'!Q$5,'LCOH Runs - Bloomberg'!$G:$G,'H2 Aggregation'!$B50)</f>
        <v>0</v>
      </c>
      <c r="R50">
        <f>SUMIFS('LCOH Runs - Bloomberg'!$C:$C,'LCOH Runs - Bloomberg'!$H:$H,$C50,'LCOH Runs - Bloomberg'!$J:$J,'H2 Aggregation'!R$5,'LCOH Runs - Bloomberg'!$G:$G,'H2 Aggregation'!$B50)</f>
        <v>0</v>
      </c>
      <c r="S50">
        <f>SUMIFS('LCOH Runs - Bloomberg'!$C:$C,'LCOH Runs - Bloomberg'!$H:$H,$C50,'LCOH Runs - Bloomberg'!$J:$J,'H2 Aggregation'!S$5,'LCOH Runs - Bloomberg'!$G:$G,'H2 Aggregation'!$B50)</f>
        <v>0</v>
      </c>
      <c r="T50">
        <f>SUMIFS('LCOH Runs - Bloomberg'!$C:$C,'LCOH Runs - Bloomberg'!$H:$H,$C50,'LCOH Runs - Bloomberg'!$J:$J,'H2 Aggregation'!T$5,'LCOH Runs - Bloomberg'!$G:$G,'H2 Aggregation'!$B50)</f>
        <v>0</v>
      </c>
      <c r="U50">
        <f>SUMIFS('LCOH Runs - Bloomberg'!$C:$C,'LCOH Runs - Bloomberg'!$H:$H,$C50,'LCOH Runs - Bloomberg'!$J:$J,'H2 Aggregation'!U$5,'LCOH Runs - Bloomberg'!$G:$G,'H2 Aggregation'!$B50)</f>
        <v>0</v>
      </c>
      <c r="V50">
        <f>SUMIFS('LCOH Runs - Bloomberg'!$C:$C,'LCOH Runs - Bloomberg'!$H:$H,$C50,'LCOH Runs - Bloomberg'!$J:$J,'H2 Aggregation'!V$5,'LCOH Runs - Bloomberg'!$G:$G,'H2 Aggregation'!$B50)</f>
        <v>0</v>
      </c>
      <c r="W50">
        <f>SUMIFS('LCOH Runs - Bloomberg'!$C:$C,'LCOH Runs - Bloomberg'!$H:$H,$C50,'LCOH Runs - Bloomberg'!$J:$J,'H2 Aggregation'!W$5,'LCOH Runs - Bloomberg'!$G:$G,'H2 Aggregation'!$B50)</f>
        <v>0</v>
      </c>
      <c r="X50">
        <f>SUMIFS('LCOH Runs - Bloomberg'!$C:$C,'LCOH Runs - Bloomberg'!$H:$H,$C50,'LCOH Runs - Bloomberg'!$J:$J,'H2 Aggregation'!X$5,'LCOH Runs - Bloomberg'!$G:$G,'H2 Aggregation'!$B50)</f>
        <v>0</v>
      </c>
      <c r="Y50">
        <f>SUMIFS('LCOH Runs - Bloomberg'!$C:$C,'LCOH Runs - Bloomberg'!$H:$H,$C50,'LCOH Runs - Bloomberg'!$J:$J,'H2 Aggregation'!Y$5,'LCOH Runs - Bloomberg'!$G:$G,'H2 Aggregation'!$B50)</f>
        <v>0</v>
      </c>
      <c r="Z50">
        <f>SUMIFS('LCOH Runs - Bloomberg'!$C:$C,'LCOH Runs - Bloomberg'!$H:$H,$C50,'LCOH Runs - Bloomberg'!$J:$J,'H2 Aggregation'!Z$5,'LCOH Runs - Bloomberg'!$G:$G,'H2 Aggregation'!$B50)</f>
        <v>0</v>
      </c>
      <c r="AA50">
        <f>SUMIFS('LCOH Runs - Bloomberg'!$C:$C,'LCOH Runs - Bloomberg'!$H:$H,$C50,'LCOH Runs - Bloomberg'!$J:$J,'H2 Aggregation'!AA$5,'LCOH Runs - Bloomberg'!$G:$G,'H2 Aggregation'!$B50)</f>
        <v>0</v>
      </c>
      <c r="AB50">
        <f>SUMIFS('LCOH Runs - Bloomberg'!$C:$C,'LCOH Runs - Bloomberg'!$H:$H,$C50,'LCOH Runs - Bloomberg'!$J:$J,'H2 Aggregation'!AB$5,'LCOH Runs - Bloomberg'!$G:$G,'H2 Aggregation'!$B50)</f>
        <v>0</v>
      </c>
      <c r="AC50">
        <f>SUMIFS('LCOH Runs - Bloomberg'!$C:$C,'LCOH Runs - Bloomberg'!$H:$H,$C50,'LCOH Runs - Bloomberg'!$J:$J,'H2 Aggregation'!AC$5,'LCOH Runs - Bloomberg'!$G:$G,'H2 Aggregation'!$B50)</f>
        <v>0</v>
      </c>
    </row>
    <row r="51" spans="2:29" x14ac:dyDescent="0.35">
      <c r="B51" s="512" t="s">
        <v>1392</v>
      </c>
      <c r="C51" t="s">
        <v>2549</v>
      </c>
      <c r="D51">
        <f>SUMIFS('LCOH Runs - Bloomberg'!$C:$C,'LCOH Runs - Bloomberg'!$H:$H,$C51,'LCOH Runs - Bloomberg'!$J:$J,'H2 Aggregation'!D$5,'LCOH Runs - Bloomberg'!$G:$G,'H2 Aggregation'!$B51)</f>
        <v>0</v>
      </c>
      <c r="E51">
        <f>SUMIFS('LCOH Runs - Bloomberg'!$C:$C,'LCOH Runs - Bloomberg'!$H:$H,$C51,'LCOH Runs - Bloomberg'!$J:$J,'H2 Aggregation'!E$5,'LCOH Runs - Bloomberg'!$G:$G,'H2 Aggregation'!$B51)</f>
        <v>0</v>
      </c>
      <c r="F51">
        <f>SUMIFS('LCOH Runs - Bloomberg'!$C:$C,'LCOH Runs - Bloomberg'!$H:$H,$C51,'LCOH Runs - Bloomberg'!$J:$J,'H2 Aggregation'!F$5,'LCOH Runs - Bloomberg'!$G:$G,'H2 Aggregation'!$B51)</f>
        <v>0</v>
      </c>
      <c r="G51">
        <f>SUMIFS('LCOH Runs - Bloomberg'!$C:$C,'LCOH Runs - Bloomberg'!$H:$H,$C51,'LCOH Runs - Bloomberg'!$J:$J,'H2 Aggregation'!G$5,'LCOH Runs - Bloomberg'!$G:$G,'H2 Aggregation'!$B51)</f>
        <v>0</v>
      </c>
      <c r="H51">
        <f>SUMIFS('LCOH Runs - Bloomberg'!$C:$C,'LCOH Runs - Bloomberg'!$H:$H,$C51,'LCOH Runs - Bloomberg'!$J:$J,'H2 Aggregation'!H$5,'LCOH Runs - Bloomberg'!$G:$G,'H2 Aggregation'!$B51)</f>
        <v>0</v>
      </c>
      <c r="I51">
        <f>SUMIFS('LCOH Runs - Bloomberg'!$C:$C,'LCOH Runs - Bloomberg'!$H:$H,$C51,'LCOH Runs - Bloomberg'!$J:$J,'H2 Aggregation'!I$5,'LCOH Runs - Bloomberg'!$G:$G,'H2 Aggregation'!$B51)</f>
        <v>0</v>
      </c>
      <c r="J51">
        <f>SUMIFS('LCOH Runs - Bloomberg'!$C:$C,'LCOH Runs - Bloomberg'!$H:$H,$C51,'LCOH Runs - Bloomberg'!$J:$J,'H2 Aggregation'!J$5,'LCOH Runs - Bloomberg'!$G:$G,'H2 Aggregation'!$B51)</f>
        <v>0</v>
      </c>
      <c r="K51">
        <f>SUMIFS('LCOH Runs - Bloomberg'!$C:$C,'LCOH Runs - Bloomberg'!$H:$H,$C51,'LCOH Runs - Bloomberg'!$J:$J,'H2 Aggregation'!K$5,'LCOH Runs - Bloomberg'!$G:$G,'H2 Aggregation'!$B51)</f>
        <v>0</v>
      </c>
      <c r="L51">
        <f>SUMIFS('LCOH Runs - Bloomberg'!$C:$C,'LCOH Runs - Bloomberg'!$H:$H,$C51,'LCOH Runs - Bloomberg'!$J:$J,'H2 Aggregation'!L$5,'LCOH Runs - Bloomberg'!$G:$G,'H2 Aggregation'!$B51)</f>
        <v>0</v>
      </c>
      <c r="M51">
        <f>SUMIFS('LCOH Runs - Bloomberg'!$C:$C,'LCOH Runs - Bloomberg'!$H:$H,$C51,'LCOH Runs - Bloomberg'!$J:$J,'H2 Aggregation'!M$5,'LCOH Runs - Bloomberg'!$G:$G,'H2 Aggregation'!$B51)</f>
        <v>0</v>
      </c>
      <c r="N51">
        <f>SUMIFS('LCOH Runs - Bloomberg'!$C:$C,'LCOH Runs - Bloomberg'!$H:$H,$C51,'LCOH Runs - Bloomberg'!$J:$J,'H2 Aggregation'!N$5,'LCOH Runs - Bloomberg'!$G:$G,'H2 Aggregation'!$B51)</f>
        <v>0</v>
      </c>
      <c r="O51">
        <f>SUMIFS('LCOH Runs - Bloomberg'!$C:$C,'LCOH Runs - Bloomberg'!$H:$H,$C51,'LCOH Runs - Bloomberg'!$J:$J,'H2 Aggregation'!O$5,'LCOH Runs - Bloomberg'!$G:$G,'H2 Aggregation'!$B51)</f>
        <v>0</v>
      </c>
      <c r="P51">
        <f>SUMIFS('LCOH Runs - Bloomberg'!$C:$C,'LCOH Runs - Bloomberg'!$H:$H,$C51,'LCOH Runs - Bloomberg'!$J:$J,'H2 Aggregation'!P$5,'LCOH Runs - Bloomberg'!$G:$G,'H2 Aggregation'!$B51)</f>
        <v>0</v>
      </c>
      <c r="Q51">
        <f>SUMIFS('LCOH Runs - Bloomberg'!$C:$C,'LCOH Runs - Bloomberg'!$H:$H,$C51,'LCOH Runs - Bloomberg'!$J:$J,'H2 Aggregation'!Q$5,'LCOH Runs - Bloomberg'!$G:$G,'H2 Aggregation'!$B51)</f>
        <v>0</v>
      </c>
      <c r="R51">
        <f>SUMIFS('LCOH Runs - Bloomberg'!$C:$C,'LCOH Runs - Bloomberg'!$H:$H,$C51,'LCOH Runs - Bloomberg'!$J:$J,'H2 Aggregation'!R$5,'LCOH Runs - Bloomberg'!$G:$G,'H2 Aggregation'!$B51)</f>
        <v>0</v>
      </c>
      <c r="S51">
        <f>SUMIFS('LCOH Runs - Bloomberg'!$C:$C,'LCOH Runs - Bloomberg'!$H:$H,$C51,'LCOH Runs - Bloomberg'!$J:$J,'H2 Aggregation'!S$5,'LCOH Runs - Bloomberg'!$G:$G,'H2 Aggregation'!$B51)</f>
        <v>0</v>
      </c>
      <c r="T51">
        <f>SUMIFS('LCOH Runs - Bloomberg'!$C:$C,'LCOH Runs - Bloomberg'!$H:$H,$C51,'LCOH Runs - Bloomberg'!$J:$J,'H2 Aggregation'!T$5,'LCOH Runs - Bloomberg'!$G:$G,'H2 Aggregation'!$B51)</f>
        <v>0</v>
      </c>
      <c r="U51">
        <f>SUMIFS('LCOH Runs - Bloomberg'!$C:$C,'LCOH Runs - Bloomberg'!$H:$H,$C51,'LCOH Runs - Bloomberg'!$J:$J,'H2 Aggregation'!U$5,'LCOH Runs - Bloomberg'!$G:$G,'H2 Aggregation'!$B51)</f>
        <v>0</v>
      </c>
      <c r="V51">
        <f>SUMIFS('LCOH Runs - Bloomberg'!$C:$C,'LCOH Runs - Bloomberg'!$H:$H,$C51,'LCOH Runs - Bloomberg'!$J:$J,'H2 Aggregation'!V$5,'LCOH Runs - Bloomberg'!$G:$G,'H2 Aggregation'!$B51)</f>
        <v>0</v>
      </c>
      <c r="W51">
        <f>SUMIFS('LCOH Runs - Bloomberg'!$C:$C,'LCOH Runs - Bloomberg'!$H:$H,$C51,'LCOH Runs - Bloomberg'!$J:$J,'H2 Aggregation'!W$5,'LCOH Runs - Bloomberg'!$G:$G,'H2 Aggregation'!$B51)</f>
        <v>0</v>
      </c>
      <c r="X51">
        <f>SUMIFS('LCOH Runs - Bloomberg'!$C:$C,'LCOH Runs - Bloomberg'!$H:$H,$C51,'LCOH Runs - Bloomberg'!$J:$J,'H2 Aggregation'!X$5,'LCOH Runs - Bloomberg'!$G:$G,'H2 Aggregation'!$B51)</f>
        <v>0</v>
      </c>
      <c r="Y51">
        <f>SUMIFS('LCOH Runs - Bloomberg'!$C:$C,'LCOH Runs - Bloomberg'!$H:$H,$C51,'LCOH Runs - Bloomberg'!$J:$J,'H2 Aggregation'!Y$5,'LCOH Runs - Bloomberg'!$G:$G,'H2 Aggregation'!$B51)</f>
        <v>0</v>
      </c>
      <c r="Z51">
        <f>SUMIFS('LCOH Runs - Bloomberg'!$C:$C,'LCOH Runs - Bloomberg'!$H:$H,$C51,'LCOH Runs - Bloomberg'!$J:$J,'H2 Aggregation'!Z$5,'LCOH Runs - Bloomberg'!$G:$G,'H2 Aggregation'!$B51)</f>
        <v>0</v>
      </c>
      <c r="AA51">
        <f>SUMIFS('LCOH Runs - Bloomberg'!$C:$C,'LCOH Runs - Bloomberg'!$H:$H,$C51,'LCOH Runs - Bloomberg'!$J:$J,'H2 Aggregation'!AA$5,'LCOH Runs - Bloomberg'!$G:$G,'H2 Aggregation'!$B51)</f>
        <v>0</v>
      </c>
      <c r="AB51">
        <f>SUMIFS('LCOH Runs - Bloomberg'!$C:$C,'LCOH Runs - Bloomberg'!$H:$H,$C51,'LCOH Runs - Bloomberg'!$J:$J,'H2 Aggregation'!AB$5,'LCOH Runs - Bloomberg'!$G:$G,'H2 Aggregation'!$B51)</f>
        <v>0</v>
      </c>
      <c r="AC51">
        <f>SUMIFS('LCOH Runs - Bloomberg'!$C:$C,'LCOH Runs - Bloomberg'!$H:$H,$C51,'LCOH Runs - Bloomberg'!$J:$J,'H2 Aggregation'!AC$5,'LCOH Runs - Bloomberg'!$G:$G,'H2 Aggregation'!$B51)</f>
        <v>0</v>
      </c>
    </row>
    <row r="52" spans="2:29" x14ac:dyDescent="0.35">
      <c r="B52" s="512" t="s">
        <v>1392</v>
      </c>
      <c r="C52" t="s">
        <v>2550</v>
      </c>
      <c r="D52">
        <f>SUMIFS('LCOH Runs - Bloomberg'!$C:$C,'LCOH Runs - Bloomberg'!$H:$H,$C52,'LCOH Runs - Bloomberg'!$J:$J,'H2 Aggregation'!D$5,'LCOH Runs - Bloomberg'!$G:$G,'H2 Aggregation'!$B52)</f>
        <v>0</v>
      </c>
      <c r="E52">
        <f>SUMIFS('LCOH Runs - Bloomberg'!$C:$C,'LCOH Runs - Bloomberg'!$H:$H,$C52,'LCOH Runs - Bloomberg'!$J:$J,'H2 Aggregation'!E$5,'LCOH Runs - Bloomberg'!$G:$G,'H2 Aggregation'!$B52)</f>
        <v>0</v>
      </c>
      <c r="F52">
        <f>SUMIFS('LCOH Runs - Bloomberg'!$C:$C,'LCOH Runs - Bloomberg'!$H:$H,$C52,'LCOH Runs - Bloomberg'!$J:$J,'H2 Aggregation'!F$5,'LCOH Runs - Bloomberg'!$G:$G,'H2 Aggregation'!$B52)</f>
        <v>0</v>
      </c>
      <c r="G52">
        <f>SUMIFS('LCOH Runs - Bloomberg'!$C:$C,'LCOH Runs - Bloomberg'!$H:$H,$C52,'LCOH Runs - Bloomberg'!$J:$J,'H2 Aggregation'!G$5,'LCOH Runs - Bloomberg'!$G:$G,'H2 Aggregation'!$B52)</f>
        <v>0</v>
      </c>
      <c r="H52">
        <f>SUMIFS('LCOH Runs - Bloomberg'!$C:$C,'LCOH Runs - Bloomberg'!$H:$H,$C52,'LCOH Runs - Bloomberg'!$J:$J,'H2 Aggregation'!H$5,'LCOH Runs - Bloomberg'!$G:$G,'H2 Aggregation'!$B52)</f>
        <v>0</v>
      </c>
      <c r="I52">
        <f>SUMIFS('LCOH Runs - Bloomberg'!$C:$C,'LCOH Runs - Bloomberg'!$H:$H,$C52,'LCOH Runs - Bloomberg'!$J:$J,'H2 Aggregation'!I$5,'LCOH Runs - Bloomberg'!$G:$G,'H2 Aggregation'!$B52)</f>
        <v>0</v>
      </c>
      <c r="J52">
        <f>SUMIFS('LCOH Runs - Bloomberg'!$C:$C,'LCOH Runs - Bloomberg'!$H:$H,$C52,'LCOH Runs - Bloomberg'!$J:$J,'H2 Aggregation'!J$5,'LCOH Runs - Bloomberg'!$G:$G,'H2 Aggregation'!$B52)</f>
        <v>0</v>
      </c>
      <c r="K52">
        <f>SUMIFS('LCOH Runs - Bloomberg'!$C:$C,'LCOH Runs - Bloomberg'!$H:$H,$C52,'LCOH Runs - Bloomberg'!$J:$J,'H2 Aggregation'!K$5,'LCOH Runs - Bloomberg'!$G:$G,'H2 Aggregation'!$B52)</f>
        <v>0</v>
      </c>
      <c r="L52">
        <f>SUMIFS('LCOH Runs - Bloomberg'!$C:$C,'LCOH Runs - Bloomberg'!$H:$H,$C52,'LCOH Runs - Bloomberg'!$J:$J,'H2 Aggregation'!L$5,'LCOH Runs - Bloomberg'!$G:$G,'H2 Aggregation'!$B52)</f>
        <v>0</v>
      </c>
      <c r="M52">
        <f>SUMIFS('LCOH Runs - Bloomberg'!$C:$C,'LCOH Runs - Bloomberg'!$H:$H,$C52,'LCOH Runs - Bloomberg'!$J:$J,'H2 Aggregation'!M$5,'LCOH Runs - Bloomberg'!$G:$G,'H2 Aggregation'!$B52)</f>
        <v>0</v>
      </c>
      <c r="N52">
        <f>SUMIFS('LCOH Runs - Bloomberg'!$C:$C,'LCOH Runs - Bloomberg'!$H:$H,$C52,'LCOH Runs - Bloomberg'!$J:$J,'H2 Aggregation'!N$5,'LCOH Runs - Bloomberg'!$G:$G,'H2 Aggregation'!$B52)</f>
        <v>0</v>
      </c>
      <c r="O52">
        <f>SUMIFS('LCOH Runs - Bloomberg'!$C:$C,'LCOH Runs - Bloomberg'!$H:$H,$C52,'LCOH Runs - Bloomberg'!$J:$J,'H2 Aggregation'!O$5,'LCOH Runs - Bloomberg'!$G:$G,'H2 Aggregation'!$B52)</f>
        <v>0</v>
      </c>
      <c r="P52">
        <f>SUMIFS('LCOH Runs - Bloomberg'!$C:$C,'LCOH Runs - Bloomberg'!$H:$H,$C52,'LCOH Runs - Bloomberg'!$J:$J,'H2 Aggregation'!P$5,'LCOH Runs - Bloomberg'!$G:$G,'H2 Aggregation'!$B52)</f>
        <v>0</v>
      </c>
      <c r="Q52">
        <f>SUMIFS('LCOH Runs - Bloomberg'!$C:$C,'LCOH Runs - Bloomberg'!$H:$H,$C52,'LCOH Runs - Bloomberg'!$J:$J,'H2 Aggregation'!Q$5,'LCOH Runs - Bloomberg'!$G:$G,'H2 Aggregation'!$B52)</f>
        <v>0</v>
      </c>
      <c r="R52">
        <f>SUMIFS('LCOH Runs - Bloomberg'!$C:$C,'LCOH Runs - Bloomberg'!$H:$H,$C52,'LCOH Runs - Bloomberg'!$J:$J,'H2 Aggregation'!R$5,'LCOH Runs - Bloomberg'!$G:$G,'H2 Aggregation'!$B52)</f>
        <v>0</v>
      </c>
      <c r="S52">
        <f>SUMIFS('LCOH Runs - Bloomberg'!$C:$C,'LCOH Runs - Bloomberg'!$H:$H,$C52,'LCOH Runs - Bloomberg'!$J:$J,'H2 Aggregation'!S$5,'LCOH Runs - Bloomberg'!$G:$G,'H2 Aggregation'!$B52)</f>
        <v>0</v>
      </c>
      <c r="T52">
        <f>SUMIFS('LCOH Runs - Bloomberg'!$C:$C,'LCOH Runs - Bloomberg'!$H:$H,$C52,'LCOH Runs - Bloomberg'!$J:$J,'H2 Aggregation'!T$5,'LCOH Runs - Bloomberg'!$G:$G,'H2 Aggregation'!$B52)</f>
        <v>0</v>
      </c>
      <c r="U52">
        <f>SUMIFS('LCOH Runs - Bloomberg'!$C:$C,'LCOH Runs - Bloomberg'!$H:$H,$C52,'LCOH Runs - Bloomberg'!$J:$J,'H2 Aggregation'!U$5,'LCOH Runs - Bloomberg'!$G:$G,'H2 Aggregation'!$B52)</f>
        <v>0</v>
      </c>
      <c r="V52">
        <f>SUMIFS('LCOH Runs - Bloomberg'!$C:$C,'LCOH Runs - Bloomberg'!$H:$H,$C52,'LCOH Runs - Bloomberg'!$J:$J,'H2 Aggregation'!V$5,'LCOH Runs - Bloomberg'!$G:$G,'H2 Aggregation'!$B52)</f>
        <v>0</v>
      </c>
      <c r="W52">
        <f>SUMIFS('LCOH Runs - Bloomberg'!$C:$C,'LCOH Runs - Bloomberg'!$H:$H,$C52,'LCOH Runs - Bloomberg'!$J:$J,'H2 Aggregation'!W$5,'LCOH Runs - Bloomberg'!$G:$G,'H2 Aggregation'!$B52)</f>
        <v>0</v>
      </c>
      <c r="X52">
        <f>SUMIFS('LCOH Runs - Bloomberg'!$C:$C,'LCOH Runs - Bloomberg'!$H:$H,$C52,'LCOH Runs - Bloomberg'!$J:$J,'H2 Aggregation'!X$5,'LCOH Runs - Bloomberg'!$G:$G,'H2 Aggregation'!$B52)</f>
        <v>0</v>
      </c>
      <c r="Y52">
        <f>SUMIFS('LCOH Runs - Bloomberg'!$C:$C,'LCOH Runs - Bloomberg'!$H:$H,$C52,'LCOH Runs - Bloomberg'!$J:$J,'H2 Aggregation'!Y$5,'LCOH Runs - Bloomberg'!$G:$G,'H2 Aggregation'!$B52)</f>
        <v>0</v>
      </c>
      <c r="Z52">
        <f>SUMIFS('LCOH Runs - Bloomberg'!$C:$C,'LCOH Runs - Bloomberg'!$H:$H,$C52,'LCOH Runs - Bloomberg'!$J:$J,'H2 Aggregation'!Z$5,'LCOH Runs - Bloomberg'!$G:$G,'H2 Aggregation'!$B52)</f>
        <v>0</v>
      </c>
      <c r="AA52">
        <f>SUMIFS('LCOH Runs - Bloomberg'!$C:$C,'LCOH Runs - Bloomberg'!$H:$H,$C52,'LCOH Runs - Bloomberg'!$J:$J,'H2 Aggregation'!AA$5,'LCOH Runs - Bloomberg'!$G:$G,'H2 Aggregation'!$B52)</f>
        <v>0</v>
      </c>
      <c r="AB52">
        <f>SUMIFS('LCOH Runs - Bloomberg'!$C:$C,'LCOH Runs - Bloomberg'!$H:$H,$C52,'LCOH Runs - Bloomberg'!$J:$J,'H2 Aggregation'!AB$5,'LCOH Runs - Bloomberg'!$G:$G,'H2 Aggregation'!$B52)</f>
        <v>0</v>
      </c>
      <c r="AC52">
        <f>SUMIFS('LCOH Runs - Bloomberg'!$C:$C,'LCOH Runs - Bloomberg'!$H:$H,$C52,'LCOH Runs - Bloomberg'!$J:$J,'H2 Aggregation'!AC$5,'LCOH Runs - Bloomberg'!$G:$G,'H2 Aggregation'!$B52)</f>
        <v>0</v>
      </c>
    </row>
    <row r="53" spans="2:29" x14ac:dyDescent="0.35">
      <c r="B53" s="512" t="s">
        <v>1392</v>
      </c>
      <c r="C53" t="s">
        <v>2551</v>
      </c>
      <c r="D53">
        <f>SUMIFS('LCOH Runs - Bloomberg'!$C:$C,'LCOH Runs - Bloomberg'!$H:$H,$C53,'LCOH Runs - Bloomberg'!$J:$J,'H2 Aggregation'!D$5,'LCOH Runs - Bloomberg'!$G:$G,'H2 Aggregation'!$B53)</f>
        <v>0</v>
      </c>
      <c r="E53">
        <f>SUMIFS('LCOH Runs - Bloomberg'!$C:$C,'LCOH Runs - Bloomberg'!$H:$H,$C53,'LCOH Runs - Bloomberg'!$J:$J,'H2 Aggregation'!E$5,'LCOH Runs - Bloomberg'!$G:$G,'H2 Aggregation'!$B53)</f>
        <v>0</v>
      </c>
      <c r="F53">
        <f>SUMIFS('LCOH Runs - Bloomberg'!$C:$C,'LCOH Runs - Bloomberg'!$H:$H,$C53,'LCOH Runs - Bloomberg'!$J:$J,'H2 Aggregation'!F$5,'LCOH Runs - Bloomberg'!$G:$G,'H2 Aggregation'!$B53)</f>
        <v>0</v>
      </c>
      <c r="G53">
        <f>SUMIFS('LCOH Runs - Bloomberg'!$C:$C,'LCOH Runs - Bloomberg'!$H:$H,$C53,'LCOH Runs - Bloomberg'!$J:$J,'H2 Aggregation'!G$5,'LCOH Runs - Bloomberg'!$G:$G,'H2 Aggregation'!$B53)</f>
        <v>0</v>
      </c>
      <c r="H53">
        <f>SUMIFS('LCOH Runs - Bloomberg'!$C:$C,'LCOH Runs - Bloomberg'!$H:$H,$C53,'LCOH Runs - Bloomberg'!$J:$J,'H2 Aggregation'!H$5,'LCOH Runs - Bloomberg'!$G:$G,'H2 Aggregation'!$B53)</f>
        <v>0</v>
      </c>
      <c r="I53">
        <f>SUMIFS('LCOH Runs - Bloomberg'!$C:$C,'LCOH Runs - Bloomberg'!$H:$H,$C53,'LCOH Runs - Bloomberg'!$J:$J,'H2 Aggregation'!I$5,'LCOH Runs - Bloomberg'!$G:$G,'H2 Aggregation'!$B53)</f>
        <v>0</v>
      </c>
      <c r="J53">
        <f>SUMIFS('LCOH Runs - Bloomberg'!$C:$C,'LCOH Runs - Bloomberg'!$H:$H,$C53,'LCOH Runs - Bloomberg'!$J:$J,'H2 Aggregation'!J$5,'LCOH Runs - Bloomberg'!$G:$G,'H2 Aggregation'!$B53)</f>
        <v>0</v>
      </c>
      <c r="K53">
        <f>SUMIFS('LCOH Runs - Bloomberg'!$C:$C,'LCOH Runs - Bloomberg'!$H:$H,$C53,'LCOH Runs - Bloomberg'!$J:$J,'H2 Aggregation'!K$5,'LCOH Runs - Bloomberg'!$G:$G,'H2 Aggregation'!$B53)</f>
        <v>0</v>
      </c>
      <c r="L53">
        <f>SUMIFS('LCOH Runs - Bloomberg'!$C:$C,'LCOH Runs - Bloomberg'!$H:$H,$C53,'LCOH Runs - Bloomberg'!$J:$J,'H2 Aggregation'!L$5,'LCOH Runs - Bloomberg'!$G:$G,'H2 Aggregation'!$B53)</f>
        <v>0</v>
      </c>
      <c r="M53">
        <f>SUMIFS('LCOH Runs - Bloomberg'!$C:$C,'LCOH Runs - Bloomberg'!$H:$H,$C53,'LCOH Runs - Bloomberg'!$J:$J,'H2 Aggregation'!M$5,'LCOH Runs - Bloomberg'!$G:$G,'H2 Aggregation'!$B53)</f>
        <v>0</v>
      </c>
      <c r="N53">
        <f>SUMIFS('LCOH Runs - Bloomberg'!$C:$C,'LCOH Runs - Bloomberg'!$H:$H,$C53,'LCOH Runs - Bloomberg'!$J:$J,'H2 Aggregation'!N$5,'LCOH Runs - Bloomberg'!$G:$G,'H2 Aggregation'!$B53)</f>
        <v>0</v>
      </c>
      <c r="O53">
        <f>SUMIFS('LCOH Runs - Bloomberg'!$C:$C,'LCOH Runs - Bloomberg'!$H:$H,$C53,'LCOH Runs - Bloomberg'!$J:$J,'H2 Aggregation'!O$5,'LCOH Runs - Bloomberg'!$G:$G,'H2 Aggregation'!$B53)</f>
        <v>0</v>
      </c>
      <c r="P53">
        <f>SUMIFS('LCOH Runs - Bloomberg'!$C:$C,'LCOH Runs - Bloomberg'!$H:$H,$C53,'LCOH Runs - Bloomberg'!$J:$J,'H2 Aggregation'!P$5,'LCOH Runs - Bloomberg'!$G:$G,'H2 Aggregation'!$B53)</f>
        <v>0</v>
      </c>
      <c r="Q53">
        <f>SUMIFS('LCOH Runs - Bloomberg'!$C:$C,'LCOH Runs - Bloomberg'!$H:$H,$C53,'LCOH Runs - Bloomberg'!$J:$J,'H2 Aggregation'!Q$5,'LCOH Runs - Bloomberg'!$G:$G,'H2 Aggregation'!$B53)</f>
        <v>0</v>
      </c>
      <c r="R53">
        <f>SUMIFS('LCOH Runs - Bloomberg'!$C:$C,'LCOH Runs - Bloomberg'!$H:$H,$C53,'LCOH Runs - Bloomberg'!$J:$J,'H2 Aggregation'!R$5,'LCOH Runs - Bloomberg'!$G:$G,'H2 Aggregation'!$B53)</f>
        <v>0</v>
      </c>
      <c r="S53">
        <f>SUMIFS('LCOH Runs - Bloomberg'!$C:$C,'LCOH Runs - Bloomberg'!$H:$H,$C53,'LCOH Runs - Bloomberg'!$J:$J,'H2 Aggregation'!S$5,'LCOH Runs - Bloomberg'!$G:$G,'H2 Aggregation'!$B53)</f>
        <v>0</v>
      </c>
      <c r="T53">
        <f>SUMIFS('LCOH Runs - Bloomberg'!$C:$C,'LCOH Runs - Bloomberg'!$H:$H,$C53,'LCOH Runs - Bloomberg'!$J:$J,'H2 Aggregation'!T$5,'LCOH Runs - Bloomberg'!$G:$G,'H2 Aggregation'!$B53)</f>
        <v>0</v>
      </c>
      <c r="U53">
        <f>SUMIFS('LCOH Runs - Bloomberg'!$C:$C,'LCOH Runs - Bloomberg'!$H:$H,$C53,'LCOH Runs - Bloomberg'!$J:$J,'H2 Aggregation'!U$5,'LCOH Runs - Bloomberg'!$G:$G,'H2 Aggregation'!$B53)</f>
        <v>0</v>
      </c>
      <c r="V53">
        <f>SUMIFS('LCOH Runs - Bloomberg'!$C:$C,'LCOH Runs - Bloomberg'!$H:$H,$C53,'LCOH Runs - Bloomberg'!$J:$J,'H2 Aggregation'!V$5,'LCOH Runs - Bloomberg'!$G:$G,'H2 Aggregation'!$B53)</f>
        <v>0</v>
      </c>
      <c r="W53">
        <f>SUMIFS('LCOH Runs - Bloomberg'!$C:$C,'LCOH Runs - Bloomberg'!$H:$H,$C53,'LCOH Runs - Bloomberg'!$J:$J,'H2 Aggregation'!W$5,'LCOH Runs - Bloomberg'!$G:$G,'H2 Aggregation'!$B53)</f>
        <v>0</v>
      </c>
      <c r="X53">
        <f>SUMIFS('LCOH Runs - Bloomberg'!$C:$C,'LCOH Runs - Bloomberg'!$H:$H,$C53,'LCOH Runs - Bloomberg'!$J:$J,'H2 Aggregation'!X$5,'LCOH Runs - Bloomberg'!$G:$G,'H2 Aggregation'!$B53)</f>
        <v>0</v>
      </c>
      <c r="Y53">
        <f>SUMIFS('LCOH Runs - Bloomberg'!$C:$C,'LCOH Runs - Bloomberg'!$H:$H,$C53,'LCOH Runs - Bloomberg'!$J:$J,'H2 Aggregation'!Y$5,'LCOH Runs - Bloomberg'!$G:$G,'H2 Aggregation'!$B53)</f>
        <v>0</v>
      </c>
      <c r="Z53">
        <f>SUMIFS('LCOH Runs - Bloomberg'!$C:$C,'LCOH Runs - Bloomberg'!$H:$H,$C53,'LCOH Runs - Bloomberg'!$J:$J,'H2 Aggregation'!Z$5,'LCOH Runs - Bloomberg'!$G:$G,'H2 Aggregation'!$B53)</f>
        <v>0</v>
      </c>
      <c r="AA53">
        <f>SUMIFS('LCOH Runs - Bloomberg'!$C:$C,'LCOH Runs - Bloomberg'!$H:$H,$C53,'LCOH Runs - Bloomberg'!$J:$J,'H2 Aggregation'!AA$5,'LCOH Runs - Bloomberg'!$G:$G,'H2 Aggregation'!$B53)</f>
        <v>0</v>
      </c>
      <c r="AB53">
        <f>SUMIFS('LCOH Runs - Bloomberg'!$C:$C,'LCOH Runs - Bloomberg'!$H:$H,$C53,'LCOH Runs - Bloomberg'!$J:$J,'H2 Aggregation'!AB$5,'LCOH Runs - Bloomberg'!$G:$G,'H2 Aggregation'!$B53)</f>
        <v>0</v>
      </c>
      <c r="AC53">
        <f>SUMIFS('LCOH Runs - Bloomberg'!$C:$C,'LCOH Runs - Bloomberg'!$H:$H,$C53,'LCOH Runs - Bloomberg'!$J:$J,'H2 Aggregation'!AC$5,'LCOH Runs - Bloomberg'!$G:$G,'H2 Aggregation'!$B53)</f>
        <v>0</v>
      </c>
    </row>
    <row r="54" spans="2:29" x14ac:dyDescent="0.35">
      <c r="B54" s="512" t="s">
        <v>1392</v>
      </c>
      <c r="C54" t="s">
        <v>2552</v>
      </c>
      <c r="D54">
        <f>SUMIFS('LCOH Runs - Bloomberg'!$C:$C,'LCOH Runs - Bloomberg'!$H:$H,$C54,'LCOH Runs - Bloomberg'!$J:$J,'H2 Aggregation'!D$5,'LCOH Runs - Bloomberg'!$G:$G,'H2 Aggregation'!$B54)</f>
        <v>0</v>
      </c>
      <c r="E54">
        <f>SUMIFS('LCOH Runs - Bloomberg'!$C:$C,'LCOH Runs - Bloomberg'!$H:$H,$C54,'LCOH Runs - Bloomberg'!$J:$J,'H2 Aggregation'!E$5,'LCOH Runs - Bloomberg'!$G:$G,'H2 Aggregation'!$B54)</f>
        <v>0</v>
      </c>
      <c r="F54">
        <f>SUMIFS('LCOH Runs - Bloomberg'!$C:$C,'LCOH Runs - Bloomberg'!$H:$H,$C54,'LCOH Runs - Bloomberg'!$J:$J,'H2 Aggregation'!F$5,'LCOH Runs - Bloomberg'!$G:$G,'H2 Aggregation'!$B54)</f>
        <v>0</v>
      </c>
      <c r="G54">
        <f>SUMIFS('LCOH Runs - Bloomberg'!$C:$C,'LCOH Runs - Bloomberg'!$H:$H,$C54,'LCOH Runs - Bloomberg'!$J:$J,'H2 Aggregation'!G$5,'LCOH Runs - Bloomberg'!$G:$G,'H2 Aggregation'!$B54)</f>
        <v>0</v>
      </c>
      <c r="H54">
        <f>SUMIFS('LCOH Runs - Bloomberg'!$C:$C,'LCOH Runs - Bloomberg'!$H:$H,$C54,'LCOH Runs - Bloomberg'!$J:$J,'H2 Aggregation'!H$5,'LCOH Runs - Bloomberg'!$G:$G,'H2 Aggregation'!$B54)</f>
        <v>0</v>
      </c>
      <c r="I54">
        <f>SUMIFS('LCOH Runs - Bloomberg'!$C:$C,'LCOH Runs - Bloomberg'!$H:$H,$C54,'LCOH Runs - Bloomberg'!$J:$J,'H2 Aggregation'!I$5,'LCOH Runs - Bloomberg'!$G:$G,'H2 Aggregation'!$B54)</f>
        <v>0</v>
      </c>
      <c r="J54">
        <f>SUMIFS('LCOH Runs - Bloomberg'!$C:$C,'LCOH Runs - Bloomberg'!$H:$H,$C54,'LCOH Runs - Bloomberg'!$J:$J,'H2 Aggregation'!J$5,'LCOH Runs - Bloomberg'!$G:$G,'H2 Aggregation'!$B54)</f>
        <v>0</v>
      </c>
      <c r="K54">
        <f>SUMIFS('LCOH Runs - Bloomberg'!$C:$C,'LCOH Runs - Bloomberg'!$H:$H,$C54,'LCOH Runs - Bloomberg'!$J:$J,'H2 Aggregation'!K$5,'LCOH Runs - Bloomberg'!$G:$G,'H2 Aggregation'!$B54)</f>
        <v>0</v>
      </c>
      <c r="L54">
        <f>SUMIFS('LCOH Runs - Bloomberg'!$C:$C,'LCOH Runs - Bloomberg'!$H:$H,$C54,'LCOH Runs - Bloomberg'!$J:$J,'H2 Aggregation'!L$5,'LCOH Runs - Bloomberg'!$G:$G,'H2 Aggregation'!$B54)</f>
        <v>0</v>
      </c>
      <c r="M54">
        <f>SUMIFS('LCOH Runs - Bloomberg'!$C:$C,'LCOH Runs - Bloomberg'!$H:$H,$C54,'LCOH Runs - Bloomberg'!$J:$J,'H2 Aggregation'!M$5,'LCOH Runs - Bloomberg'!$G:$G,'H2 Aggregation'!$B54)</f>
        <v>0</v>
      </c>
      <c r="N54">
        <f>SUMIFS('LCOH Runs - Bloomberg'!$C:$C,'LCOH Runs - Bloomberg'!$H:$H,$C54,'LCOH Runs - Bloomberg'!$J:$J,'H2 Aggregation'!N$5,'LCOH Runs - Bloomberg'!$G:$G,'H2 Aggregation'!$B54)</f>
        <v>0</v>
      </c>
      <c r="O54">
        <f>SUMIFS('LCOH Runs - Bloomberg'!$C:$C,'LCOH Runs - Bloomberg'!$H:$H,$C54,'LCOH Runs - Bloomberg'!$J:$J,'H2 Aggregation'!O$5,'LCOH Runs - Bloomberg'!$G:$G,'H2 Aggregation'!$B54)</f>
        <v>0</v>
      </c>
      <c r="P54">
        <f>SUMIFS('LCOH Runs - Bloomberg'!$C:$C,'LCOH Runs - Bloomberg'!$H:$H,$C54,'LCOH Runs - Bloomberg'!$J:$J,'H2 Aggregation'!P$5,'LCOH Runs - Bloomberg'!$G:$G,'H2 Aggregation'!$B54)</f>
        <v>0</v>
      </c>
      <c r="Q54">
        <f>SUMIFS('LCOH Runs - Bloomberg'!$C:$C,'LCOH Runs - Bloomberg'!$H:$H,$C54,'LCOH Runs - Bloomberg'!$J:$J,'H2 Aggregation'!Q$5,'LCOH Runs - Bloomberg'!$G:$G,'H2 Aggregation'!$B54)</f>
        <v>0</v>
      </c>
      <c r="R54">
        <f>SUMIFS('LCOH Runs - Bloomberg'!$C:$C,'LCOH Runs - Bloomberg'!$H:$H,$C54,'LCOH Runs - Bloomberg'!$J:$J,'H2 Aggregation'!R$5,'LCOH Runs - Bloomberg'!$G:$G,'H2 Aggregation'!$B54)</f>
        <v>0</v>
      </c>
      <c r="S54">
        <f>SUMIFS('LCOH Runs - Bloomberg'!$C:$C,'LCOH Runs - Bloomberg'!$H:$H,$C54,'LCOH Runs - Bloomberg'!$J:$J,'H2 Aggregation'!S$5,'LCOH Runs - Bloomberg'!$G:$G,'H2 Aggregation'!$B54)</f>
        <v>0</v>
      </c>
      <c r="T54">
        <f>SUMIFS('LCOH Runs - Bloomberg'!$C:$C,'LCOH Runs - Bloomberg'!$H:$H,$C54,'LCOH Runs - Bloomberg'!$J:$J,'H2 Aggregation'!T$5,'LCOH Runs - Bloomberg'!$G:$G,'H2 Aggregation'!$B54)</f>
        <v>0</v>
      </c>
      <c r="U54">
        <f>SUMIFS('LCOH Runs - Bloomberg'!$C:$C,'LCOH Runs - Bloomberg'!$H:$H,$C54,'LCOH Runs - Bloomberg'!$J:$J,'H2 Aggregation'!U$5,'LCOH Runs - Bloomberg'!$G:$G,'H2 Aggregation'!$B54)</f>
        <v>0</v>
      </c>
      <c r="V54">
        <f>SUMIFS('LCOH Runs - Bloomberg'!$C:$C,'LCOH Runs - Bloomberg'!$H:$H,$C54,'LCOH Runs - Bloomberg'!$J:$J,'H2 Aggregation'!V$5,'LCOH Runs - Bloomberg'!$G:$G,'H2 Aggregation'!$B54)</f>
        <v>0</v>
      </c>
      <c r="W54">
        <f>SUMIFS('LCOH Runs - Bloomberg'!$C:$C,'LCOH Runs - Bloomberg'!$H:$H,$C54,'LCOH Runs - Bloomberg'!$J:$J,'H2 Aggregation'!W$5,'LCOH Runs - Bloomberg'!$G:$G,'H2 Aggregation'!$B54)</f>
        <v>0</v>
      </c>
      <c r="X54">
        <f>SUMIFS('LCOH Runs - Bloomberg'!$C:$C,'LCOH Runs - Bloomberg'!$H:$H,$C54,'LCOH Runs - Bloomberg'!$J:$J,'H2 Aggregation'!X$5,'LCOH Runs - Bloomberg'!$G:$G,'H2 Aggregation'!$B54)</f>
        <v>0</v>
      </c>
      <c r="Y54">
        <f>SUMIFS('LCOH Runs - Bloomberg'!$C:$C,'LCOH Runs - Bloomberg'!$H:$H,$C54,'LCOH Runs - Bloomberg'!$J:$J,'H2 Aggregation'!Y$5,'LCOH Runs - Bloomberg'!$G:$G,'H2 Aggregation'!$B54)</f>
        <v>0</v>
      </c>
      <c r="Z54">
        <f>SUMIFS('LCOH Runs - Bloomberg'!$C:$C,'LCOH Runs - Bloomberg'!$H:$H,$C54,'LCOH Runs - Bloomberg'!$J:$J,'H2 Aggregation'!Z$5,'LCOH Runs - Bloomberg'!$G:$G,'H2 Aggregation'!$B54)</f>
        <v>0</v>
      </c>
      <c r="AA54">
        <f>SUMIFS('LCOH Runs - Bloomberg'!$C:$C,'LCOH Runs - Bloomberg'!$H:$H,$C54,'LCOH Runs - Bloomberg'!$J:$J,'H2 Aggregation'!AA$5,'LCOH Runs - Bloomberg'!$G:$G,'H2 Aggregation'!$B54)</f>
        <v>0</v>
      </c>
      <c r="AB54">
        <f>SUMIFS('LCOH Runs - Bloomberg'!$C:$C,'LCOH Runs - Bloomberg'!$H:$H,$C54,'LCOH Runs - Bloomberg'!$J:$J,'H2 Aggregation'!AB$5,'LCOH Runs - Bloomberg'!$G:$G,'H2 Aggregation'!$B54)</f>
        <v>0</v>
      </c>
      <c r="AC54">
        <f>SUMIFS('LCOH Runs - Bloomberg'!$C:$C,'LCOH Runs - Bloomberg'!$H:$H,$C54,'LCOH Runs - Bloomberg'!$J:$J,'H2 Aggregation'!AC$5,'LCOH Runs - Bloomberg'!$G:$G,'H2 Aggregation'!$B54)</f>
        <v>0</v>
      </c>
    </row>
    <row r="55" spans="2:29" x14ac:dyDescent="0.35">
      <c r="B55" s="512" t="s">
        <v>1392</v>
      </c>
      <c r="C55" t="s">
        <v>2553</v>
      </c>
      <c r="D55">
        <f>SUMIFS('LCOH Runs - Bloomberg'!$C:$C,'LCOH Runs - Bloomberg'!$H:$H,$C55,'LCOH Runs - Bloomberg'!$J:$J,'H2 Aggregation'!D$5,'LCOH Runs - Bloomberg'!$G:$G,'H2 Aggregation'!$B55)</f>
        <v>0</v>
      </c>
      <c r="E55">
        <f>SUMIFS('LCOH Runs - Bloomberg'!$C:$C,'LCOH Runs - Bloomberg'!$H:$H,$C55,'LCOH Runs - Bloomberg'!$J:$J,'H2 Aggregation'!E$5,'LCOH Runs - Bloomberg'!$G:$G,'H2 Aggregation'!$B55)</f>
        <v>0</v>
      </c>
      <c r="F55">
        <f>SUMIFS('LCOH Runs - Bloomberg'!$C:$C,'LCOH Runs - Bloomberg'!$H:$H,$C55,'LCOH Runs - Bloomberg'!$J:$J,'H2 Aggregation'!F$5,'LCOH Runs - Bloomberg'!$G:$G,'H2 Aggregation'!$B55)</f>
        <v>0</v>
      </c>
      <c r="G55">
        <f>SUMIFS('LCOH Runs - Bloomberg'!$C:$C,'LCOH Runs - Bloomberg'!$H:$H,$C55,'LCOH Runs - Bloomberg'!$J:$J,'H2 Aggregation'!G$5,'LCOH Runs - Bloomberg'!$G:$G,'H2 Aggregation'!$B55)</f>
        <v>0</v>
      </c>
      <c r="H55">
        <f>SUMIFS('LCOH Runs - Bloomberg'!$C:$C,'LCOH Runs - Bloomberg'!$H:$H,$C55,'LCOH Runs - Bloomberg'!$J:$J,'H2 Aggregation'!H$5,'LCOH Runs - Bloomberg'!$G:$G,'H2 Aggregation'!$B55)</f>
        <v>0</v>
      </c>
      <c r="I55">
        <f>SUMIFS('LCOH Runs - Bloomberg'!$C:$C,'LCOH Runs - Bloomberg'!$H:$H,$C55,'LCOH Runs - Bloomberg'!$J:$J,'H2 Aggregation'!I$5,'LCOH Runs - Bloomberg'!$G:$G,'H2 Aggregation'!$B55)</f>
        <v>0</v>
      </c>
      <c r="J55">
        <f>SUMIFS('LCOH Runs - Bloomberg'!$C:$C,'LCOH Runs - Bloomberg'!$H:$H,$C55,'LCOH Runs - Bloomberg'!$J:$J,'H2 Aggregation'!J$5,'LCOH Runs - Bloomberg'!$G:$G,'H2 Aggregation'!$B55)</f>
        <v>0</v>
      </c>
      <c r="K55">
        <f>SUMIFS('LCOH Runs - Bloomberg'!$C:$C,'LCOH Runs - Bloomberg'!$H:$H,$C55,'LCOH Runs - Bloomberg'!$J:$J,'H2 Aggregation'!K$5,'LCOH Runs - Bloomberg'!$G:$G,'H2 Aggregation'!$B55)</f>
        <v>0</v>
      </c>
      <c r="L55">
        <f>SUMIFS('LCOH Runs - Bloomberg'!$C:$C,'LCOH Runs - Bloomberg'!$H:$H,$C55,'LCOH Runs - Bloomberg'!$J:$J,'H2 Aggregation'!L$5,'LCOH Runs - Bloomberg'!$G:$G,'H2 Aggregation'!$B55)</f>
        <v>0</v>
      </c>
      <c r="M55">
        <f>SUMIFS('LCOH Runs - Bloomberg'!$C:$C,'LCOH Runs - Bloomberg'!$H:$H,$C55,'LCOH Runs - Bloomberg'!$J:$J,'H2 Aggregation'!M$5,'LCOH Runs - Bloomberg'!$G:$G,'H2 Aggregation'!$B55)</f>
        <v>0</v>
      </c>
      <c r="N55">
        <f>SUMIFS('LCOH Runs - Bloomberg'!$C:$C,'LCOH Runs - Bloomberg'!$H:$H,$C55,'LCOH Runs - Bloomberg'!$J:$J,'H2 Aggregation'!N$5,'LCOH Runs - Bloomberg'!$G:$G,'H2 Aggregation'!$B55)</f>
        <v>0</v>
      </c>
      <c r="O55">
        <f>SUMIFS('LCOH Runs - Bloomberg'!$C:$C,'LCOH Runs - Bloomberg'!$H:$H,$C55,'LCOH Runs - Bloomberg'!$J:$J,'H2 Aggregation'!O$5,'LCOH Runs - Bloomberg'!$G:$G,'H2 Aggregation'!$B55)</f>
        <v>0</v>
      </c>
      <c r="P55">
        <f>SUMIFS('LCOH Runs - Bloomberg'!$C:$C,'LCOH Runs - Bloomberg'!$H:$H,$C55,'LCOH Runs - Bloomberg'!$J:$J,'H2 Aggregation'!P$5,'LCOH Runs - Bloomberg'!$G:$G,'H2 Aggregation'!$B55)</f>
        <v>0</v>
      </c>
      <c r="Q55">
        <f>SUMIFS('LCOH Runs - Bloomberg'!$C:$C,'LCOH Runs - Bloomberg'!$H:$H,$C55,'LCOH Runs - Bloomberg'!$J:$J,'H2 Aggregation'!Q$5,'LCOH Runs - Bloomberg'!$G:$G,'H2 Aggregation'!$B55)</f>
        <v>0</v>
      </c>
      <c r="R55">
        <f>SUMIFS('LCOH Runs - Bloomberg'!$C:$C,'LCOH Runs - Bloomberg'!$H:$H,$C55,'LCOH Runs - Bloomberg'!$J:$J,'H2 Aggregation'!R$5,'LCOH Runs - Bloomberg'!$G:$G,'H2 Aggregation'!$B55)</f>
        <v>0</v>
      </c>
      <c r="S55">
        <f>SUMIFS('LCOH Runs - Bloomberg'!$C:$C,'LCOH Runs - Bloomberg'!$H:$H,$C55,'LCOH Runs - Bloomberg'!$J:$J,'H2 Aggregation'!S$5,'LCOH Runs - Bloomberg'!$G:$G,'H2 Aggregation'!$B55)</f>
        <v>0</v>
      </c>
      <c r="T55">
        <f>SUMIFS('LCOH Runs - Bloomberg'!$C:$C,'LCOH Runs - Bloomberg'!$H:$H,$C55,'LCOH Runs - Bloomberg'!$J:$J,'H2 Aggregation'!T$5,'LCOH Runs - Bloomberg'!$G:$G,'H2 Aggregation'!$B55)</f>
        <v>0</v>
      </c>
      <c r="U55">
        <f>SUMIFS('LCOH Runs - Bloomberg'!$C:$C,'LCOH Runs - Bloomberg'!$H:$H,$C55,'LCOH Runs - Bloomberg'!$J:$J,'H2 Aggregation'!U$5,'LCOH Runs - Bloomberg'!$G:$G,'H2 Aggregation'!$B55)</f>
        <v>0</v>
      </c>
      <c r="V55">
        <f>SUMIFS('LCOH Runs - Bloomberg'!$C:$C,'LCOH Runs - Bloomberg'!$H:$H,$C55,'LCOH Runs - Bloomberg'!$J:$J,'H2 Aggregation'!V$5,'LCOH Runs - Bloomberg'!$G:$G,'H2 Aggregation'!$B55)</f>
        <v>0</v>
      </c>
      <c r="W55">
        <f>SUMIFS('LCOH Runs - Bloomberg'!$C:$C,'LCOH Runs - Bloomberg'!$H:$H,$C55,'LCOH Runs - Bloomberg'!$J:$J,'H2 Aggregation'!W$5,'LCOH Runs - Bloomberg'!$G:$G,'H2 Aggregation'!$B55)</f>
        <v>0</v>
      </c>
      <c r="X55">
        <f>SUMIFS('LCOH Runs - Bloomberg'!$C:$C,'LCOH Runs - Bloomberg'!$H:$H,$C55,'LCOH Runs - Bloomberg'!$J:$J,'H2 Aggregation'!X$5,'LCOH Runs - Bloomberg'!$G:$G,'H2 Aggregation'!$B55)</f>
        <v>0</v>
      </c>
      <c r="Y55">
        <f>SUMIFS('LCOH Runs - Bloomberg'!$C:$C,'LCOH Runs - Bloomberg'!$H:$H,$C55,'LCOH Runs - Bloomberg'!$J:$J,'H2 Aggregation'!Y$5,'LCOH Runs - Bloomberg'!$G:$G,'H2 Aggregation'!$B55)</f>
        <v>0</v>
      </c>
      <c r="Z55">
        <f>SUMIFS('LCOH Runs - Bloomberg'!$C:$C,'LCOH Runs - Bloomberg'!$H:$H,$C55,'LCOH Runs - Bloomberg'!$J:$J,'H2 Aggregation'!Z$5,'LCOH Runs - Bloomberg'!$G:$G,'H2 Aggregation'!$B55)</f>
        <v>0</v>
      </c>
      <c r="AA55">
        <f>SUMIFS('LCOH Runs - Bloomberg'!$C:$C,'LCOH Runs - Bloomberg'!$H:$H,$C55,'LCOH Runs - Bloomberg'!$J:$J,'H2 Aggregation'!AA$5,'LCOH Runs - Bloomberg'!$G:$G,'H2 Aggregation'!$B55)</f>
        <v>0</v>
      </c>
      <c r="AB55">
        <f>SUMIFS('LCOH Runs - Bloomberg'!$C:$C,'LCOH Runs - Bloomberg'!$H:$H,$C55,'LCOH Runs - Bloomberg'!$J:$J,'H2 Aggregation'!AB$5,'LCOH Runs - Bloomberg'!$G:$G,'H2 Aggregation'!$B55)</f>
        <v>0</v>
      </c>
      <c r="AC55">
        <f>SUMIFS('LCOH Runs - Bloomberg'!$C:$C,'LCOH Runs - Bloomberg'!$H:$H,$C55,'LCOH Runs - Bloomberg'!$J:$J,'H2 Aggregation'!AC$5,'LCOH Runs - Bloomberg'!$G:$G,'H2 Aggregation'!$B55)</f>
        <v>0</v>
      </c>
    </row>
    <row r="56" spans="2:29" x14ac:dyDescent="0.35">
      <c r="B56" s="512" t="s">
        <v>1392</v>
      </c>
      <c r="C56" t="s">
        <v>2554</v>
      </c>
      <c r="D56">
        <f>SUMIFS('LCOH Runs - Bloomberg'!$C:$C,'LCOH Runs - Bloomberg'!$H:$H,$C56,'LCOH Runs - Bloomberg'!$J:$J,'H2 Aggregation'!D$5,'LCOH Runs - Bloomberg'!$G:$G,'H2 Aggregation'!$B56)</f>
        <v>0</v>
      </c>
      <c r="E56">
        <f>SUMIFS('LCOH Runs - Bloomberg'!$C:$C,'LCOH Runs - Bloomberg'!$H:$H,$C56,'LCOH Runs - Bloomberg'!$J:$J,'H2 Aggregation'!E$5,'LCOH Runs - Bloomberg'!$G:$G,'H2 Aggregation'!$B56)</f>
        <v>0</v>
      </c>
      <c r="F56">
        <f>SUMIFS('LCOH Runs - Bloomberg'!$C:$C,'LCOH Runs - Bloomberg'!$H:$H,$C56,'LCOH Runs - Bloomberg'!$J:$J,'H2 Aggregation'!F$5,'LCOH Runs - Bloomberg'!$G:$G,'H2 Aggregation'!$B56)</f>
        <v>0</v>
      </c>
      <c r="G56">
        <f>SUMIFS('LCOH Runs - Bloomberg'!$C:$C,'LCOH Runs - Bloomberg'!$H:$H,$C56,'LCOH Runs - Bloomberg'!$J:$J,'H2 Aggregation'!G$5,'LCOH Runs - Bloomberg'!$G:$G,'H2 Aggregation'!$B56)</f>
        <v>0</v>
      </c>
      <c r="H56">
        <f>SUMIFS('LCOH Runs - Bloomberg'!$C:$C,'LCOH Runs - Bloomberg'!$H:$H,$C56,'LCOH Runs - Bloomberg'!$J:$J,'H2 Aggregation'!H$5,'LCOH Runs - Bloomberg'!$G:$G,'H2 Aggregation'!$B56)</f>
        <v>0</v>
      </c>
      <c r="I56">
        <f>SUMIFS('LCOH Runs - Bloomberg'!$C:$C,'LCOH Runs - Bloomberg'!$H:$H,$C56,'LCOH Runs - Bloomberg'!$J:$J,'H2 Aggregation'!I$5,'LCOH Runs - Bloomberg'!$G:$G,'H2 Aggregation'!$B56)</f>
        <v>0</v>
      </c>
      <c r="J56">
        <f>SUMIFS('LCOH Runs - Bloomberg'!$C:$C,'LCOH Runs - Bloomberg'!$H:$H,$C56,'LCOH Runs - Bloomberg'!$J:$J,'H2 Aggregation'!J$5,'LCOH Runs - Bloomberg'!$G:$G,'H2 Aggregation'!$B56)</f>
        <v>0</v>
      </c>
      <c r="K56">
        <f>SUMIFS('LCOH Runs - Bloomberg'!$C:$C,'LCOH Runs - Bloomberg'!$H:$H,$C56,'LCOH Runs - Bloomberg'!$J:$J,'H2 Aggregation'!K$5,'LCOH Runs - Bloomberg'!$G:$G,'H2 Aggregation'!$B56)</f>
        <v>0</v>
      </c>
      <c r="L56">
        <f>SUMIFS('LCOH Runs - Bloomberg'!$C:$C,'LCOH Runs - Bloomberg'!$H:$H,$C56,'LCOH Runs - Bloomberg'!$J:$J,'H2 Aggregation'!L$5,'LCOH Runs - Bloomberg'!$G:$G,'H2 Aggregation'!$B56)</f>
        <v>0</v>
      </c>
      <c r="M56">
        <f>SUMIFS('LCOH Runs - Bloomberg'!$C:$C,'LCOH Runs - Bloomberg'!$H:$H,$C56,'LCOH Runs - Bloomberg'!$J:$J,'H2 Aggregation'!M$5,'LCOH Runs - Bloomberg'!$G:$G,'H2 Aggregation'!$B56)</f>
        <v>0</v>
      </c>
      <c r="N56">
        <f>SUMIFS('LCOH Runs - Bloomberg'!$C:$C,'LCOH Runs - Bloomberg'!$H:$H,$C56,'LCOH Runs - Bloomberg'!$J:$J,'H2 Aggregation'!N$5,'LCOH Runs - Bloomberg'!$G:$G,'H2 Aggregation'!$B56)</f>
        <v>0</v>
      </c>
      <c r="O56">
        <f>SUMIFS('LCOH Runs - Bloomberg'!$C:$C,'LCOH Runs - Bloomberg'!$H:$H,$C56,'LCOH Runs - Bloomberg'!$J:$J,'H2 Aggregation'!O$5,'LCOH Runs - Bloomberg'!$G:$G,'H2 Aggregation'!$B56)</f>
        <v>0</v>
      </c>
      <c r="P56">
        <f>SUMIFS('LCOH Runs - Bloomberg'!$C:$C,'LCOH Runs - Bloomberg'!$H:$H,$C56,'LCOH Runs - Bloomberg'!$J:$J,'H2 Aggregation'!P$5,'LCOH Runs - Bloomberg'!$G:$G,'H2 Aggregation'!$B56)</f>
        <v>0</v>
      </c>
      <c r="Q56">
        <f>SUMIFS('LCOH Runs - Bloomberg'!$C:$C,'LCOH Runs - Bloomberg'!$H:$H,$C56,'LCOH Runs - Bloomberg'!$J:$J,'H2 Aggregation'!Q$5,'LCOH Runs - Bloomberg'!$G:$G,'H2 Aggregation'!$B56)</f>
        <v>0</v>
      </c>
      <c r="R56">
        <f>SUMIFS('LCOH Runs - Bloomberg'!$C:$C,'LCOH Runs - Bloomberg'!$H:$H,$C56,'LCOH Runs - Bloomberg'!$J:$J,'H2 Aggregation'!R$5,'LCOH Runs - Bloomberg'!$G:$G,'H2 Aggregation'!$B56)</f>
        <v>0</v>
      </c>
      <c r="S56">
        <f>SUMIFS('LCOH Runs - Bloomberg'!$C:$C,'LCOH Runs - Bloomberg'!$H:$H,$C56,'LCOH Runs - Bloomberg'!$J:$J,'H2 Aggregation'!S$5,'LCOH Runs - Bloomberg'!$G:$G,'H2 Aggregation'!$B56)</f>
        <v>0</v>
      </c>
      <c r="T56">
        <f>SUMIFS('LCOH Runs - Bloomberg'!$C:$C,'LCOH Runs - Bloomberg'!$H:$H,$C56,'LCOH Runs - Bloomberg'!$J:$J,'H2 Aggregation'!T$5,'LCOH Runs - Bloomberg'!$G:$G,'H2 Aggregation'!$B56)</f>
        <v>0</v>
      </c>
      <c r="U56">
        <f>SUMIFS('LCOH Runs - Bloomberg'!$C:$C,'LCOH Runs - Bloomberg'!$H:$H,$C56,'LCOH Runs - Bloomberg'!$J:$J,'H2 Aggregation'!U$5,'LCOH Runs - Bloomberg'!$G:$G,'H2 Aggregation'!$B56)</f>
        <v>0</v>
      </c>
      <c r="V56">
        <f>SUMIFS('LCOH Runs - Bloomberg'!$C:$C,'LCOH Runs - Bloomberg'!$H:$H,$C56,'LCOH Runs - Bloomberg'!$J:$J,'H2 Aggregation'!V$5,'LCOH Runs - Bloomberg'!$G:$G,'H2 Aggregation'!$B56)</f>
        <v>0</v>
      </c>
      <c r="W56">
        <f>SUMIFS('LCOH Runs - Bloomberg'!$C:$C,'LCOH Runs - Bloomberg'!$H:$H,$C56,'LCOH Runs - Bloomberg'!$J:$J,'H2 Aggregation'!W$5,'LCOH Runs - Bloomberg'!$G:$G,'H2 Aggregation'!$B56)</f>
        <v>0</v>
      </c>
      <c r="X56">
        <f>SUMIFS('LCOH Runs - Bloomberg'!$C:$C,'LCOH Runs - Bloomberg'!$H:$H,$C56,'LCOH Runs - Bloomberg'!$J:$J,'H2 Aggregation'!X$5,'LCOH Runs - Bloomberg'!$G:$G,'H2 Aggregation'!$B56)</f>
        <v>0</v>
      </c>
      <c r="Y56">
        <f>SUMIFS('LCOH Runs - Bloomberg'!$C:$C,'LCOH Runs - Bloomberg'!$H:$H,$C56,'LCOH Runs - Bloomberg'!$J:$J,'H2 Aggregation'!Y$5,'LCOH Runs - Bloomberg'!$G:$G,'H2 Aggregation'!$B56)</f>
        <v>0</v>
      </c>
      <c r="Z56">
        <f>SUMIFS('LCOH Runs - Bloomberg'!$C:$C,'LCOH Runs - Bloomberg'!$H:$H,$C56,'LCOH Runs - Bloomberg'!$J:$J,'H2 Aggregation'!Z$5,'LCOH Runs - Bloomberg'!$G:$G,'H2 Aggregation'!$B56)</f>
        <v>0</v>
      </c>
      <c r="AA56">
        <f>SUMIFS('LCOH Runs - Bloomberg'!$C:$C,'LCOH Runs - Bloomberg'!$H:$H,$C56,'LCOH Runs - Bloomberg'!$J:$J,'H2 Aggregation'!AA$5,'LCOH Runs - Bloomberg'!$G:$G,'H2 Aggregation'!$B56)</f>
        <v>0</v>
      </c>
      <c r="AB56">
        <f>SUMIFS('LCOH Runs - Bloomberg'!$C:$C,'LCOH Runs - Bloomberg'!$H:$H,$C56,'LCOH Runs - Bloomberg'!$J:$J,'H2 Aggregation'!AB$5,'LCOH Runs - Bloomberg'!$G:$G,'H2 Aggregation'!$B56)</f>
        <v>0</v>
      </c>
      <c r="AC56">
        <f>SUMIFS('LCOH Runs - Bloomberg'!$C:$C,'LCOH Runs - Bloomberg'!$H:$H,$C56,'LCOH Runs - Bloomberg'!$J:$J,'H2 Aggregation'!AC$5,'LCOH Runs - Bloomberg'!$G:$G,'H2 Aggregation'!$B56)</f>
        <v>0</v>
      </c>
    </row>
    <row r="57" spans="2:29" x14ac:dyDescent="0.35">
      <c r="B57" s="512" t="s">
        <v>1392</v>
      </c>
      <c r="C57" t="s">
        <v>2555</v>
      </c>
      <c r="D57">
        <f>SUMIFS('LCOH Runs - Bloomberg'!$C:$C,'LCOH Runs - Bloomberg'!$H:$H,$C57,'LCOH Runs - Bloomberg'!$J:$J,'H2 Aggregation'!D$5,'LCOH Runs - Bloomberg'!$G:$G,'H2 Aggregation'!$B57)</f>
        <v>0</v>
      </c>
      <c r="E57">
        <f>SUMIFS('LCOH Runs - Bloomberg'!$C:$C,'LCOH Runs - Bloomberg'!$H:$H,$C57,'LCOH Runs - Bloomberg'!$J:$J,'H2 Aggregation'!E$5,'LCOH Runs - Bloomberg'!$G:$G,'H2 Aggregation'!$B57)</f>
        <v>0</v>
      </c>
      <c r="F57">
        <f>SUMIFS('LCOH Runs - Bloomberg'!$C:$C,'LCOH Runs - Bloomberg'!$H:$H,$C57,'LCOH Runs - Bloomberg'!$J:$J,'H2 Aggregation'!F$5,'LCOH Runs - Bloomberg'!$G:$G,'H2 Aggregation'!$B57)</f>
        <v>0</v>
      </c>
      <c r="G57">
        <f>SUMIFS('LCOH Runs - Bloomberg'!$C:$C,'LCOH Runs - Bloomberg'!$H:$H,$C57,'LCOH Runs - Bloomberg'!$J:$J,'H2 Aggregation'!G$5,'LCOH Runs - Bloomberg'!$G:$G,'H2 Aggregation'!$B57)</f>
        <v>0</v>
      </c>
      <c r="H57">
        <f>SUMIFS('LCOH Runs - Bloomberg'!$C:$C,'LCOH Runs - Bloomberg'!$H:$H,$C57,'LCOH Runs - Bloomberg'!$J:$J,'H2 Aggregation'!H$5,'LCOH Runs - Bloomberg'!$G:$G,'H2 Aggregation'!$B57)</f>
        <v>0</v>
      </c>
      <c r="I57">
        <f>SUMIFS('LCOH Runs - Bloomberg'!$C:$C,'LCOH Runs - Bloomberg'!$H:$H,$C57,'LCOH Runs - Bloomberg'!$J:$J,'H2 Aggregation'!I$5,'LCOH Runs - Bloomberg'!$G:$G,'H2 Aggregation'!$B57)</f>
        <v>0</v>
      </c>
      <c r="J57">
        <f>SUMIFS('LCOH Runs - Bloomberg'!$C:$C,'LCOH Runs - Bloomberg'!$H:$H,$C57,'LCOH Runs - Bloomberg'!$J:$J,'H2 Aggregation'!J$5,'LCOH Runs - Bloomberg'!$G:$G,'H2 Aggregation'!$B57)</f>
        <v>0</v>
      </c>
      <c r="K57">
        <f>SUMIFS('LCOH Runs - Bloomberg'!$C:$C,'LCOH Runs - Bloomberg'!$H:$H,$C57,'LCOH Runs - Bloomberg'!$J:$J,'H2 Aggregation'!K$5,'LCOH Runs - Bloomberg'!$G:$G,'H2 Aggregation'!$B57)</f>
        <v>0</v>
      </c>
      <c r="L57">
        <f>SUMIFS('LCOH Runs - Bloomberg'!$C:$C,'LCOH Runs - Bloomberg'!$H:$H,$C57,'LCOH Runs - Bloomberg'!$J:$J,'H2 Aggregation'!L$5,'LCOH Runs - Bloomberg'!$G:$G,'H2 Aggregation'!$B57)</f>
        <v>0</v>
      </c>
      <c r="M57">
        <f>SUMIFS('LCOH Runs - Bloomberg'!$C:$C,'LCOH Runs - Bloomberg'!$H:$H,$C57,'LCOH Runs - Bloomberg'!$J:$J,'H2 Aggregation'!M$5,'LCOH Runs - Bloomberg'!$G:$G,'H2 Aggregation'!$B57)</f>
        <v>0</v>
      </c>
      <c r="N57">
        <f>SUMIFS('LCOH Runs - Bloomberg'!$C:$C,'LCOH Runs - Bloomberg'!$H:$H,$C57,'LCOH Runs - Bloomberg'!$J:$J,'H2 Aggregation'!N$5,'LCOH Runs - Bloomberg'!$G:$G,'H2 Aggregation'!$B57)</f>
        <v>0</v>
      </c>
      <c r="O57">
        <f>SUMIFS('LCOH Runs - Bloomberg'!$C:$C,'LCOH Runs - Bloomberg'!$H:$H,$C57,'LCOH Runs - Bloomberg'!$J:$J,'H2 Aggregation'!O$5,'LCOH Runs - Bloomberg'!$G:$G,'H2 Aggregation'!$B57)</f>
        <v>0</v>
      </c>
      <c r="P57">
        <f>SUMIFS('LCOH Runs - Bloomberg'!$C:$C,'LCOH Runs - Bloomberg'!$H:$H,$C57,'LCOH Runs - Bloomberg'!$J:$J,'H2 Aggregation'!P$5,'LCOH Runs - Bloomberg'!$G:$G,'H2 Aggregation'!$B57)</f>
        <v>0</v>
      </c>
      <c r="Q57">
        <f>SUMIFS('LCOH Runs - Bloomberg'!$C:$C,'LCOH Runs - Bloomberg'!$H:$H,$C57,'LCOH Runs - Bloomberg'!$J:$J,'H2 Aggregation'!Q$5,'LCOH Runs - Bloomberg'!$G:$G,'H2 Aggregation'!$B57)</f>
        <v>0</v>
      </c>
      <c r="R57">
        <f>SUMIFS('LCOH Runs - Bloomberg'!$C:$C,'LCOH Runs - Bloomberg'!$H:$H,$C57,'LCOH Runs - Bloomberg'!$J:$J,'H2 Aggregation'!R$5,'LCOH Runs - Bloomberg'!$G:$G,'H2 Aggregation'!$B57)</f>
        <v>0</v>
      </c>
      <c r="S57">
        <f>SUMIFS('LCOH Runs - Bloomberg'!$C:$C,'LCOH Runs - Bloomberg'!$H:$H,$C57,'LCOH Runs - Bloomberg'!$J:$J,'H2 Aggregation'!S$5,'LCOH Runs - Bloomberg'!$G:$G,'H2 Aggregation'!$B57)</f>
        <v>0</v>
      </c>
      <c r="T57">
        <f>SUMIFS('LCOH Runs - Bloomberg'!$C:$C,'LCOH Runs - Bloomberg'!$H:$H,$C57,'LCOH Runs - Bloomberg'!$J:$J,'H2 Aggregation'!T$5,'LCOH Runs - Bloomberg'!$G:$G,'H2 Aggregation'!$B57)</f>
        <v>0</v>
      </c>
      <c r="U57">
        <f>SUMIFS('LCOH Runs - Bloomberg'!$C:$C,'LCOH Runs - Bloomberg'!$H:$H,$C57,'LCOH Runs - Bloomberg'!$J:$J,'H2 Aggregation'!U$5,'LCOH Runs - Bloomberg'!$G:$G,'H2 Aggregation'!$B57)</f>
        <v>0</v>
      </c>
      <c r="V57">
        <f>SUMIFS('LCOH Runs - Bloomberg'!$C:$C,'LCOH Runs - Bloomberg'!$H:$H,$C57,'LCOH Runs - Bloomberg'!$J:$J,'H2 Aggregation'!V$5,'LCOH Runs - Bloomberg'!$G:$G,'H2 Aggregation'!$B57)</f>
        <v>0</v>
      </c>
      <c r="W57">
        <f>SUMIFS('LCOH Runs - Bloomberg'!$C:$C,'LCOH Runs - Bloomberg'!$H:$H,$C57,'LCOH Runs - Bloomberg'!$J:$J,'H2 Aggregation'!W$5,'LCOH Runs - Bloomberg'!$G:$G,'H2 Aggregation'!$B57)</f>
        <v>0</v>
      </c>
      <c r="X57">
        <f>SUMIFS('LCOH Runs - Bloomberg'!$C:$C,'LCOH Runs - Bloomberg'!$H:$H,$C57,'LCOH Runs - Bloomberg'!$J:$J,'H2 Aggregation'!X$5,'LCOH Runs - Bloomberg'!$G:$G,'H2 Aggregation'!$B57)</f>
        <v>0</v>
      </c>
      <c r="Y57">
        <f>SUMIFS('LCOH Runs - Bloomberg'!$C:$C,'LCOH Runs - Bloomberg'!$H:$H,$C57,'LCOH Runs - Bloomberg'!$J:$J,'H2 Aggregation'!Y$5,'LCOH Runs - Bloomberg'!$G:$G,'H2 Aggregation'!$B57)</f>
        <v>0</v>
      </c>
      <c r="Z57">
        <f>SUMIFS('LCOH Runs - Bloomberg'!$C:$C,'LCOH Runs - Bloomberg'!$H:$H,$C57,'LCOH Runs - Bloomberg'!$J:$J,'H2 Aggregation'!Z$5,'LCOH Runs - Bloomberg'!$G:$G,'H2 Aggregation'!$B57)</f>
        <v>0</v>
      </c>
      <c r="AA57">
        <f>SUMIFS('LCOH Runs - Bloomberg'!$C:$C,'LCOH Runs - Bloomberg'!$H:$H,$C57,'LCOH Runs - Bloomberg'!$J:$J,'H2 Aggregation'!AA$5,'LCOH Runs - Bloomberg'!$G:$G,'H2 Aggregation'!$B57)</f>
        <v>0</v>
      </c>
      <c r="AB57">
        <f>SUMIFS('LCOH Runs - Bloomberg'!$C:$C,'LCOH Runs - Bloomberg'!$H:$H,$C57,'LCOH Runs - Bloomberg'!$J:$J,'H2 Aggregation'!AB$5,'LCOH Runs - Bloomberg'!$G:$G,'H2 Aggregation'!$B57)</f>
        <v>0</v>
      </c>
      <c r="AC57">
        <f>SUMIFS('LCOH Runs - Bloomberg'!$C:$C,'LCOH Runs - Bloomberg'!$H:$H,$C57,'LCOH Runs - Bloomberg'!$J:$J,'H2 Aggregation'!AC$5,'LCOH Runs - Bloomberg'!$G:$G,'H2 Aggregation'!$B57)</f>
        <v>0</v>
      </c>
    </row>
    <row r="58" spans="2:29" x14ac:dyDescent="0.35">
      <c r="B58" s="512" t="s">
        <v>1392</v>
      </c>
      <c r="C58" t="s">
        <v>2556</v>
      </c>
      <c r="D58">
        <f>SUMIFS('LCOH Runs - Bloomberg'!$C:$C,'LCOH Runs - Bloomberg'!$H:$H,$C58,'LCOH Runs - Bloomberg'!$J:$J,'H2 Aggregation'!D$5,'LCOH Runs - Bloomberg'!$G:$G,'H2 Aggregation'!$B58)</f>
        <v>0</v>
      </c>
      <c r="E58">
        <f>SUMIFS('LCOH Runs - Bloomberg'!$C:$C,'LCOH Runs - Bloomberg'!$H:$H,$C58,'LCOH Runs - Bloomberg'!$J:$J,'H2 Aggregation'!E$5,'LCOH Runs - Bloomberg'!$G:$G,'H2 Aggregation'!$B58)</f>
        <v>0</v>
      </c>
      <c r="F58">
        <f>SUMIFS('LCOH Runs - Bloomberg'!$C:$C,'LCOH Runs - Bloomberg'!$H:$H,$C58,'LCOH Runs - Bloomberg'!$J:$J,'H2 Aggregation'!F$5,'LCOH Runs - Bloomberg'!$G:$G,'H2 Aggregation'!$B58)</f>
        <v>0</v>
      </c>
      <c r="G58">
        <f>SUMIFS('LCOH Runs - Bloomberg'!$C:$C,'LCOH Runs - Bloomberg'!$H:$H,$C58,'LCOH Runs - Bloomberg'!$J:$J,'H2 Aggregation'!G$5,'LCOH Runs - Bloomberg'!$G:$G,'H2 Aggregation'!$B58)</f>
        <v>0</v>
      </c>
      <c r="H58">
        <f>SUMIFS('LCOH Runs - Bloomberg'!$C:$C,'LCOH Runs - Bloomberg'!$H:$H,$C58,'LCOH Runs - Bloomberg'!$J:$J,'H2 Aggregation'!H$5,'LCOH Runs - Bloomberg'!$G:$G,'H2 Aggregation'!$B58)</f>
        <v>0</v>
      </c>
      <c r="I58">
        <f>SUMIFS('LCOH Runs - Bloomberg'!$C:$C,'LCOH Runs - Bloomberg'!$H:$H,$C58,'LCOH Runs - Bloomberg'!$J:$J,'H2 Aggregation'!I$5,'LCOH Runs - Bloomberg'!$G:$G,'H2 Aggregation'!$B58)</f>
        <v>0</v>
      </c>
      <c r="J58">
        <f>SUMIFS('LCOH Runs - Bloomberg'!$C:$C,'LCOH Runs - Bloomberg'!$H:$H,$C58,'LCOH Runs - Bloomberg'!$J:$J,'H2 Aggregation'!J$5,'LCOH Runs - Bloomberg'!$G:$G,'H2 Aggregation'!$B58)</f>
        <v>0</v>
      </c>
      <c r="K58">
        <f>SUMIFS('LCOH Runs - Bloomberg'!$C:$C,'LCOH Runs - Bloomberg'!$H:$H,$C58,'LCOH Runs - Bloomberg'!$J:$J,'H2 Aggregation'!K$5,'LCOH Runs - Bloomberg'!$G:$G,'H2 Aggregation'!$B58)</f>
        <v>0</v>
      </c>
      <c r="L58">
        <f>SUMIFS('LCOH Runs - Bloomberg'!$C:$C,'LCOH Runs - Bloomberg'!$H:$H,$C58,'LCOH Runs - Bloomberg'!$J:$J,'H2 Aggregation'!L$5,'LCOH Runs - Bloomberg'!$G:$G,'H2 Aggregation'!$B58)</f>
        <v>0</v>
      </c>
      <c r="M58">
        <f>SUMIFS('LCOH Runs - Bloomberg'!$C:$C,'LCOH Runs - Bloomberg'!$H:$H,$C58,'LCOH Runs - Bloomberg'!$J:$J,'H2 Aggregation'!M$5,'LCOH Runs - Bloomberg'!$G:$G,'H2 Aggregation'!$B58)</f>
        <v>0</v>
      </c>
      <c r="N58">
        <f>SUMIFS('LCOH Runs - Bloomberg'!$C:$C,'LCOH Runs - Bloomberg'!$H:$H,$C58,'LCOH Runs - Bloomberg'!$J:$J,'H2 Aggregation'!N$5,'LCOH Runs - Bloomberg'!$G:$G,'H2 Aggregation'!$B58)</f>
        <v>0</v>
      </c>
      <c r="O58">
        <f>SUMIFS('LCOH Runs - Bloomberg'!$C:$C,'LCOH Runs - Bloomberg'!$H:$H,$C58,'LCOH Runs - Bloomberg'!$J:$J,'H2 Aggregation'!O$5,'LCOH Runs - Bloomberg'!$G:$G,'H2 Aggregation'!$B58)</f>
        <v>0</v>
      </c>
      <c r="P58">
        <f>SUMIFS('LCOH Runs - Bloomberg'!$C:$C,'LCOH Runs - Bloomberg'!$H:$H,$C58,'LCOH Runs - Bloomberg'!$J:$J,'H2 Aggregation'!P$5,'LCOH Runs - Bloomberg'!$G:$G,'H2 Aggregation'!$B58)</f>
        <v>0</v>
      </c>
      <c r="Q58">
        <f>SUMIFS('LCOH Runs - Bloomberg'!$C:$C,'LCOH Runs - Bloomberg'!$H:$H,$C58,'LCOH Runs - Bloomberg'!$J:$J,'H2 Aggregation'!Q$5,'LCOH Runs - Bloomberg'!$G:$G,'H2 Aggregation'!$B58)</f>
        <v>0</v>
      </c>
      <c r="R58">
        <f>SUMIFS('LCOH Runs - Bloomberg'!$C:$C,'LCOH Runs - Bloomberg'!$H:$H,$C58,'LCOH Runs - Bloomberg'!$J:$J,'H2 Aggregation'!R$5,'LCOH Runs - Bloomberg'!$G:$G,'H2 Aggregation'!$B58)</f>
        <v>0</v>
      </c>
      <c r="S58">
        <f>SUMIFS('LCOH Runs - Bloomberg'!$C:$C,'LCOH Runs - Bloomberg'!$H:$H,$C58,'LCOH Runs - Bloomberg'!$J:$J,'H2 Aggregation'!S$5,'LCOH Runs - Bloomberg'!$G:$G,'H2 Aggregation'!$B58)</f>
        <v>0</v>
      </c>
      <c r="T58">
        <f>SUMIFS('LCOH Runs - Bloomberg'!$C:$C,'LCOH Runs - Bloomberg'!$H:$H,$C58,'LCOH Runs - Bloomberg'!$J:$J,'H2 Aggregation'!T$5,'LCOH Runs - Bloomberg'!$G:$G,'H2 Aggregation'!$B58)</f>
        <v>0</v>
      </c>
      <c r="U58">
        <f>SUMIFS('LCOH Runs - Bloomberg'!$C:$C,'LCOH Runs - Bloomberg'!$H:$H,$C58,'LCOH Runs - Bloomberg'!$J:$J,'H2 Aggregation'!U$5,'LCOH Runs - Bloomberg'!$G:$G,'H2 Aggregation'!$B58)</f>
        <v>0</v>
      </c>
      <c r="V58">
        <f>SUMIFS('LCOH Runs - Bloomberg'!$C:$C,'LCOH Runs - Bloomberg'!$H:$H,$C58,'LCOH Runs - Bloomberg'!$J:$J,'H2 Aggregation'!V$5,'LCOH Runs - Bloomberg'!$G:$G,'H2 Aggregation'!$B58)</f>
        <v>0</v>
      </c>
      <c r="W58">
        <f>SUMIFS('LCOH Runs - Bloomberg'!$C:$C,'LCOH Runs - Bloomberg'!$H:$H,$C58,'LCOH Runs - Bloomberg'!$J:$J,'H2 Aggregation'!W$5,'LCOH Runs - Bloomberg'!$G:$G,'H2 Aggregation'!$B58)</f>
        <v>0</v>
      </c>
      <c r="X58">
        <f>SUMIFS('LCOH Runs - Bloomberg'!$C:$C,'LCOH Runs - Bloomberg'!$H:$H,$C58,'LCOH Runs - Bloomberg'!$J:$J,'H2 Aggregation'!X$5,'LCOH Runs - Bloomberg'!$G:$G,'H2 Aggregation'!$B58)</f>
        <v>0</v>
      </c>
      <c r="Y58">
        <f>SUMIFS('LCOH Runs - Bloomberg'!$C:$C,'LCOH Runs - Bloomberg'!$H:$H,$C58,'LCOH Runs - Bloomberg'!$J:$J,'H2 Aggregation'!Y$5,'LCOH Runs - Bloomberg'!$G:$G,'H2 Aggregation'!$B58)</f>
        <v>0</v>
      </c>
      <c r="Z58">
        <f>SUMIFS('LCOH Runs - Bloomberg'!$C:$C,'LCOH Runs - Bloomberg'!$H:$H,$C58,'LCOH Runs - Bloomberg'!$J:$J,'H2 Aggregation'!Z$5,'LCOH Runs - Bloomberg'!$G:$G,'H2 Aggregation'!$B58)</f>
        <v>0</v>
      </c>
      <c r="AA58">
        <f>SUMIFS('LCOH Runs - Bloomberg'!$C:$C,'LCOH Runs - Bloomberg'!$H:$H,$C58,'LCOH Runs - Bloomberg'!$J:$J,'H2 Aggregation'!AA$5,'LCOH Runs - Bloomberg'!$G:$G,'H2 Aggregation'!$B58)</f>
        <v>0</v>
      </c>
      <c r="AB58">
        <f>SUMIFS('LCOH Runs - Bloomberg'!$C:$C,'LCOH Runs - Bloomberg'!$H:$H,$C58,'LCOH Runs - Bloomberg'!$J:$J,'H2 Aggregation'!AB$5,'LCOH Runs - Bloomberg'!$G:$G,'H2 Aggregation'!$B58)</f>
        <v>0</v>
      </c>
      <c r="AC58">
        <f>SUMIFS('LCOH Runs - Bloomberg'!$C:$C,'LCOH Runs - Bloomberg'!$H:$H,$C58,'LCOH Runs - Bloomberg'!$J:$J,'H2 Aggregation'!AC$5,'LCOH Runs - Bloomberg'!$G:$G,'H2 Aggregation'!$B58)</f>
        <v>0</v>
      </c>
    </row>
    <row r="59" spans="2:29" x14ac:dyDescent="0.35">
      <c r="B59" s="512" t="s">
        <v>1392</v>
      </c>
      <c r="C59" t="s">
        <v>1713</v>
      </c>
      <c r="D59">
        <f>SUMIFS('LCOH Runs - Bloomberg'!$C:$C,'LCOH Runs - Bloomberg'!$H:$H,$C59,'LCOH Runs - Bloomberg'!$J:$J,'H2 Aggregation'!D$5,'LCOH Runs - Bloomberg'!$G:$G,'H2 Aggregation'!$B59)</f>
        <v>8.0407618305480568</v>
      </c>
      <c r="E59">
        <f>SUMIFS('LCOH Runs - Bloomberg'!$C:$C,'LCOH Runs - Bloomberg'!$H:$H,$C59,'LCOH Runs - Bloomberg'!$J:$J,'H2 Aggregation'!E$5,'LCOH Runs - Bloomberg'!$G:$G,'H2 Aggregation'!$B59)</f>
        <v>7.6945445821578087</v>
      </c>
      <c r="F59">
        <f>SUMIFS('LCOH Runs - Bloomberg'!$C:$C,'LCOH Runs - Bloomberg'!$H:$H,$C59,'LCOH Runs - Bloomberg'!$J:$J,'H2 Aggregation'!F$5,'LCOH Runs - Bloomberg'!$G:$G,'H2 Aggregation'!$B59)</f>
        <v>7.0967906480878833</v>
      </c>
      <c r="G59">
        <f>SUMIFS('LCOH Runs - Bloomberg'!$C:$C,'LCOH Runs - Bloomberg'!$H:$H,$C59,'LCOH Runs - Bloomberg'!$J:$J,'H2 Aggregation'!G$5,'LCOH Runs - Bloomberg'!$G:$G,'H2 Aggregation'!$B59)</f>
        <v>6.6105856094972824</v>
      </c>
      <c r="H59">
        <f>SUMIFS('LCOH Runs - Bloomberg'!$C:$C,'LCOH Runs - Bloomberg'!$H:$H,$C59,'LCOH Runs - Bloomberg'!$J:$J,'H2 Aggregation'!H$5,'LCOH Runs - Bloomberg'!$G:$G,'H2 Aggregation'!$B59)</f>
        <v>6.1399856727575566</v>
      </c>
      <c r="I59">
        <f>SUMIFS('LCOH Runs - Bloomberg'!$C:$C,'LCOH Runs - Bloomberg'!$H:$H,$C59,'LCOH Runs - Bloomberg'!$J:$J,'H2 Aggregation'!I$5,'LCOH Runs - Bloomberg'!$G:$G,'H2 Aggregation'!$B59)</f>
        <v>5.8060980231149895</v>
      </c>
      <c r="J59">
        <f>SUMIFS('LCOH Runs - Bloomberg'!$C:$C,'LCOH Runs - Bloomberg'!$H:$H,$C59,'LCOH Runs - Bloomberg'!$J:$J,'H2 Aggregation'!J$5,'LCOH Runs - Bloomberg'!$G:$G,'H2 Aggregation'!$B59)</f>
        <v>5.5889243549937193</v>
      </c>
      <c r="K59">
        <f>SUMIFS('LCOH Runs - Bloomberg'!$C:$C,'LCOH Runs - Bloomberg'!$H:$H,$C59,'LCOH Runs - Bloomberg'!$J:$J,'H2 Aggregation'!K$5,'LCOH Runs - Bloomberg'!$G:$G,'H2 Aggregation'!$B59)</f>
        <v>5.381613263776944</v>
      </c>
      <c r="L59">
        <f>SUMIFS('LCOH Runs - Bloomberg'!$C:$C,'LCOH Runs - Bloomberg'!$H:$H,$C59,'LCOH Runs - Bloomberg'!$J:$J,'H2 Aggregation'!L$5,'LCOH Runs - Bloomberg'!$G:$G,'H2 Aggregation'!$B59)</f>
        <v>5.1885066079787956</v>
      </c>
      <c r="M59">
        <f>SUMIFS('LCOH Runs - Bloomberg'!$C:$C,'LCOH Runs - Bloomberg'!$H:$H,$C59,'LCOH Runs - Bloomberg'!$J:$J,'H2 Aggregation'!M$5,'LCOH Runs - Bloomberg'!$G:$G,'H2 Aggregation'!$B59)</f>
        <v>5.0722703695970051</v>
      </c>
      <c r="N59">
        <f>SUMIFS('LCOH Runs - Bloomberg'!$C:$C,'LCOH Runs - Bloomberg'!$H:$H,$C59,'LCOH Runs - Bloomberg'!$J:$J,'H2 Aggregation'!N$5,'LCOH Runs - Bloomberg'!$G:$G,'H2 Aggregation'!$B59)</f>
        <v>4.9052047371744036</v>
      </c>
      <c r="O59">
        <f>SUMIFS('LCOH Runs - Bloomberg'!$C:$C,'LCOH Runs - Bloomberg'!$H:$H,$C59,'LCOH Runs - Bloomberg'!$J:$J,'H2 Aggregation'!O$5,'LCOH Runs - Bloomberg'!$G:$G,'H2 Aggregation'!$B59)</f>
        <v>4.8354508505534586</v>
      </c>
      <c r="P59">
        <f>SUMIFS('LCOH Runs - Bloomberg'!$C:$C,'LCOH Runs - Bloomberg'!$H:$H,$C59,'LCOH Runs - Bloomberg'!$J:$J,'H2 Aggregation'!P$5,'LCOH Runs - Bloomberg'!$G:$G,'H2 Aggregation'!$B59)</f>
        <v>4.7587543015502511</v>
      </c>
      <c r="Q59">
        <f>SUMIFS('LCOH Runs - Bloomberg'!$C:$C,'LCOH Runs - Bloomberg'!$H:$H,$C59,'LCOH Runs - Bloomberg'!$J:$J,'H2 Aggregation'!Q$5,'LCOH Runs - Bloomberg'!$G:$G,'H2 Aggregation'!$B59)</f>
        <v>4.736624882590184</v>
      </c>
      <c r="R59">
        <f>SUMIFS('LCOH Runs - Bloomberg'!$C:$C,'LCOH Runs - Bloomberg'!$H:$H,$C59,'LCOH Runs - Bloomberg'!$J:$J,'H2 Aggregation'!R$5,'LCOH Runs - Bloomberg'!$G:$G,'H2 Aggregation'!$B59)</f>
        <v>4.7225831296888332</v>
      </c>
      <c r="S59">
        <f>SUMIFS('LCOH Runs - Bloomberg'!$C:$C,'LCOH Runs - Bloomberg'!$H:$H,$C59,'LCOH Runs - Bloomberg'!$J:$J,'H2 Aggregation'!S$5,'LCOH Runs - Bloomberg'!$G:$G,'H2 Aggregation'!$B59)</f>
        <v>4.7185209501692142</v>
      </c>
      <c r="T59">
        <f>SUMIFS('LCOH Runs - Bloomberg'!$C:$C,'LCOH Runs - Bloomberg'!$H:$H,$C59,'LCOH Runs - Bloomberg'!$J:$J,'H2 Aggregation'!T$5,'LCOH Runs - Bloomberg'!$G:$G,'H2 Aggregation'!$B59)</f>
        <v>4.6960105801385552</v>
      </c>
      <c r="U59">
        <f>SUMIFS('LCOH Runs - Bloomberg'!$C:$C,'LCOH Runs - Bloomberg'!$H:$H,$C59,'LCOH Runs - Bloomberg'!$J:$J,'H2 Aggregation'!U$5,'LCOH Runs - Bloomberg'!$G:$G,'H2 Aggregation'!$B59)</f>
        <v>4.6942114271744391</v>
      </c>
      <c r="V59">
        <f>SUMIFS('LCOH Runs - Bloomberg'!$C:$C,'LCOH Runs - Bloomberg'!$H:$H,$C59,'LCOH Runs - Bloomberg'!$J:$J,'H2 Aggregation'!V$5,'LCOH Runs - Bloomberg'!$G:$G,'H2 Aggregation'!$B59)</f>
        <v>4.7038442432051735</v>
      </c>
      <c r="W59">
        <f>SUMIFS('LCOH Runs - Bloomberg'!$C:$C,'LCOH Runs - Bloomberg'!$H:$H,$C59,'LCOH Runs - Bloomberg'!$J:$J,'H2 Aggregation'!W$5,'LCOH Runs - Bloomberg'!$G:$G,'H2 Aggregation'!$B59)</f>
        <v>4.7308788444298902</v>
      </c>
      <c r="X59">
        <f>SUMIFS('LCOH Runs - Bloomberg'!$C:$C,'LCOH Runs - Bloomberg'!$H:$H,$C59,'LCOH Runs - Bloomberg'!$J:$J,'H2 Aggregation'!X$5,'LCOH Runs - Bloomberg'!$G:$G,'H2 Aggregation'!$B59)</f>
        <v>4.7608961392804874</v>
      </c>
      <c r="Y59">
        <f>SUMIFS('LCOH Runs - Bloomberg'!$C:$C,'LCOH Runs - Bloomberg'!$H:$H,$C59,'LCOH Runs - Bloomberg'!$J:$J,'H2 Aggregation'!Y$5,'LCOH Runs - Bloomberg'!$G:$G,'H2 Aggregation'!$B59)</f>
        <v>4.7954473229760914</v>
      </c>
      <c r="Z59">
        <f>SUMIFS('LCOH Runs - Bloomberg'!$C:$C,'LCOH Runs - Bloomberg'!$H:$H,$C59,'LCOH Runs - Bloomberg'!$J:$J,'H2 Aggregation'!Z$5,'LCOH Runs - Bloomberg'!$G:$G,'H2 Aggregation'!$B59)</f>
        <v>4.8315724855486542</v>
      </c>
      <c r="AA59">
        <f>SUMIFS('LCOH Runs - Bloomberg'!$C:$C,'LCOH Runs - Bloomberg'!$H:$H,$C59,'LCOH Runs - Bloomberg'!$J:$J,'H2 Aggregation'!AA$5,'LCOH Runs - Bloomberg'!$G:$G,'H2 Aggregation'!$B59)</f>
        <v>4.8442110976035408</v>
      </c>
      <c r="AB59">
        <f>SUMIFS('LCOH Runs - Bloomberg'!$C:$C,'LCOH Runs - Bloomberg'!$H:$H,$C59,'LCOH Runs - Bloomberg'!$J:$J,'H2 Aggregation'!AB$5,'LCOH Runs - Bloomberg'!$G:$G,'H2 Aggregation'!$B59)</f>
        <v>4.8827759091286618</v>
      </c>
      <c r="AC59">
        <f>SUMIFS('LCOH Runs - Bloomberg'!$C:$C,'LCOH Runs - Bloomberg'!$H:$H,$C59,'LCOH Runs - Bloomberg'!$J:$J,'H2 Aggregation'!AC$5,'LCOH Runs - Bloomberg'!$G:$G,'H2 Aggregation'!$B59)</f>
        <v>4.9213357227418157</v>
      </c>
    </row>
    <row r="60" spans="2:29" x14ac:dyDescent="0.35">
      <c r="B60" s="512" t="s">
        <v>1392</v>
      </c>
      <c r="C60" t="s">
        <v>2557</v>
      </c>
      <c r="D60">
        <f>SUMIFS('LCOH Runs - Bloomberg'!$C:$C,'LCOH Runs - Bloomberg'!$H:$H,$C60,'LCOH Runs - Bloomberg'!$J:$J,'H2 Aggregation'!D$5,'LCOH Runs - Bloomberg'!$G:$G,'H2 Aggregation'!$B60)</f>
        <v>0</v>
      </c>
      <c r="E60">
        <f>SUMIFS('LCOH Runs - Bloomberg'!$C:$C,'LCOH Runs - Bloomberg'!$H:$H,$C60,'LCOH Runs - Bloomberg'!$J:$J,'H2 Aggregation'!E$5,'LCOH Runs - Bloomberg'!$G:$G,'H2 Aggregation'!$B60)</f>
        <v>0</v>
      </c>
      <c r="F60">
        <f>SUMIFS('LCOH Runs - Bloomberg'!$C:$C,'LCOH Runs - Bloomberg'!$H:$H,$C60,'LCOH Runs - Bloomberg'!$J:$J,'H2 Aggregation'!F$5,'LCOH Runs - Bloomberg'!$G:$G,'H2 Aggregation'!$B60)</f>
        <v>0</v>
      </c>
      <c r="G60">
        <f>SUMIFS('LCOH Runs - Bloomberg'!$C:$C,'LCOH Runs - Bloomberg'!$H:$H,$C60,'LCOH Runs - Bloomberg'!$J:$J,'H2 Aggregation'!G$5,'LCOH Runs - Bloomberg'!$G:$G,'H2 Aggregation'!$B60)</f>
        <v>0</v>
      </c>
      <c r="H60">
        <f>SUMIFS('LCOH Runs - Bloomberg'!$C:$C,'LCOH Runs - Bloomberg'!$H:$H,$C60,'LCOH Runs - Bloomberg'!$J:$J,'H2 Aggregation'!H$5,'LCOH Runs - Bloomberg'!$G:$G,'H2 Aggregation'!$B60)</f>
        <v>0</v>
      </c>
      <c r="I60">
        <f>SUMIFS('LCOH Runs - Bloomberg'!$C:$C,'LCOH Runs - Bloomberg'!$H:$H,$C60,'LCOH Runs - Bloomberg'!$J:$J,'H2 Aggregation'!I$5,'LCOH Runs - Bloomberg'!$G:$G,'H2 Aggregation'!$B60)</f>
        <v>0</v>
      </c>
      <c r="J60">
        <f>SUMIFS('LCOH Runs - Bloomberg'!$C:$C,'LCOH Runs - Bloomberg'!$H:$H,$C60,'LCOH Runs - Bloomberg'!$J:$J,'H2 Aggregation'!J$5,'LCOH Runs - Bloomberg'!$G:$G,'H2 Aggregation'!$B60)</f>
        <v>0</v>
      </c>
      <c r="K60">
        <f>SUMIFS('LCOH Runs - Bloomberg'!$C:$C,'LCOH Runs - Bloomberg'!$H:$H,$C60,'LCOH Runs - Bloomberg'!$J:$J,'H2 Aggregation'!K$5,'LCOH Runs - Bloomberg'!$G:$G,'H2 Aggregation'!$B60)</f>
        <v>0</v>
      </c>
      <c r="L60">
        <f>SUMIFS('LCOH Runs - Bloomberg'!$C:$C,'LCOH Runs - Bloomberg'!$H:$H,$C60,'LCOH Runs - Bloomberg'!$J:$J,'H2 Aggregation'!L$5,'LCOH Runs - Bloomberg'!$G:$G,'H2 Aggregation'!$B60)</f>
        <v>0</v>
      </c>
      <c r="M60">
        <f>SUMIFS('LCOH Runs - Bloomberg'!$C:$C,'LCOH Runs - Bloomberg'!$H:$H,$C60,'LCOH Runs - Bloomberg'!$J:$J,'H2 Aggregation'!M$5,'LCOH Runs - Bloomberg'!$G:$G,'H2 Aggregation'!$B60)</f>
        <v>0</v>
      </c>
      <c r="N60">
        <f>SUMIFS('LCOH Runs - Bloomberg'!$C:$C,'LCOH Runs - Bloomberg'!$H:$H,$C60,'LCOH Runs - Bloomberg'!$J:$J,'H2 Aggregation'!N$5,'LCOH Runs - Bloomberg'!$G:$G,'H2 Aggregation'!$B60)</f>
        <v>0</v>
      </c>
      <c r="O60">
        <f>SUMIFS('LCOH Runs - Bloomberg'!$C:$C,'LCOH Runs - Bloomberg'!$H:$H,$C60,'LCOH Runs - Bloomberg'!$J:$J,'H2 Aggregation'!O$5,'LCOH Runs - Bloomberg'!$G:$G,'H2 Aggregation'!$B60)</f>
        <v>0</v>
      </c>
      <c r="P60">
        <f>SUMIFS('LCOH Runs - Bloomberg'!$C:$C,'LCOH Runs - Bloomberg'!$H:$H,$C60,'LCOH Runs - Bloomberg'!$J:$J,'H2 Aggregation'!P$5,'LCOH Runs - Bloomberg'!$G:$G,'H2 Aggregation'!$B60)</f>
        <v>0</v>
      </c>
      <c r="Q60">
        <f>SUMIFS('LCOH Runs - Bloomberg'!$C:$C,'LCOH Runs - Bloomberg'!$H:$H,$C60,'LCOH Runs - Bloomberg'!$J:$J,'H2 Aggregation'!Q$5,'LCOH Runs - Bloomberg'!$G:$G,'H2 Aggregation'!$B60)</f>
        <v>0</v>
      </c>
      <c r="R60">
        <f>SUMIFS('LCOH Runs - Bloomberg'!$C:$C,'LCOH Runs - Bloomberg'!$H:$H,$C60,'LCOH Runs - Bloomberg'!$J:$J,'H2 Aggregation'!R$5,'LCOH Runs - Bloomberg'!$G:$G,'H2 Aggregation'!$B60)</f>
        <v>0</v>
      </c>
      <c r="S60">
        <f>SUMIFS('LCOH Runs - Bloomberg'!$C:$C,'LCOH Runs - Bloomberg'!$H:$H,$C60,'LCOH Runs - Bloomberg'!$J:$J,'H2 Aggregation'!S$5,'LCOH Runs - Bloomberg'!$G:$G,'H2 Aggregation'!$B60)</f>
        <v>0</v>
      </c>
      <c r="T60">
        <f>SUMIFS('LCOH Runs - Bloomberg'!$C:$C,'LCOH Runs - Bloomberg'!$H:$H,$C60,'LCOH Runs - Bloomberg'!$J:$J,'H2 Aggregation'!T$5,'LCOH Runs - Bloomberg'!$G:$G,'H2 Aggregation'!$B60)</f>
        <v>0</v>
      </c>
      <c r="U60">
        <f>SUMIFS('LCOH Runs - Bloomberg'!$C:$C,'LCOH Runs - Bloomberg'!$H:$H,$C60,'LCOH Runs - Bloomberg'!$J:$J,'H2 Aggregation'!U$5,'LCOH Runs - Bloomberg'!$G:$G,'H2 Aggregation'!$B60)</f>
        <v>0</v>
      </c>
      <c r="V60">
        <f>SUMIFS('LCOH Runs - Bloomberg'!$C:$C,'LCOH Runs - Bloomberg'!$H:$H,$C60,'LCOH Runs - Bloomberg'!$J:$J,'H2 Aggregation'!V$5,'LCOH Runs - Bloomberg'!$G:$G,'H2 Aggregation'!$B60)</f>
        <v>0</v>
      </c>
      <c r="W60">
        <f>SUMIFS('LCOH Runs - Bloomberg'!$C:$C,'LCOH Runs - Bloomberg'!$H:$H,$C60,'LCOH Runs - Bloomberg'!$J:$J,'H2 Aggregation'!W$5,'LCOH Runs - Bloomberg'!$G:$G,'H2 Aggregation'!$B60)</f>
        <v>0</v>
      </c>
      <c r="X60">
        <f>SUMIFS('LCOH Runs - Bloomberg'!$C:$C,'LCOH Runs - Bloomberg'!$H:$H,$C60,'LCOH Runs - Bloomberg'!$J:$J,'H2 Aggregation'!X$5,'LCOH Runs - Bloomberg'!$G:$G,'H2 Aggregation'!$B60)</f>
        <v>0</v>
      </c>
      <c r="Y60">
        <f>SUMIFS('LCOH Runs - Bloomberg'!$C:$C,'LCOH Runs - Bloomberg'!$H:$H,$C60,'LCOH Runs - Bloomberg'!$J:$J,'H2 Aggregation'!Y$5,'LCOH Runs - Bloomberg'!$G:$G,'H2 Aggregation'!$B60)</f>
        <v>0</v>
      </c>
      <c r="Z60">
        <f>SUMIFS('LCOH Runs - Bloomberg'!$C:$C,'LCOH Runs - Bloomberg'!$H:$H,$C60,'LCOH Runs - Bloomberg'!$J:$J,'H2 Aggregation'!Z$5,'LCOH Runs - Bloomberg'!$G:$G,'H2 Aggregation'!$B60)</f>
        <v>0</v>
      </c>
      <c r="AA60">
        <f>SUMIFS('LCOH Runs - Bloomberg'!$C:$C,'LCOH Runs - Bloomberg'!$H:$H,$C60,'LCOH Runs - Bloomberg'!$J:$J,'H2 Aggregation'!AA$5,'LCOH Runs - Bloomberg'!$G:$G,'H2 Aggregation'!$B60)</f>
        <v>0</v>
      </c>
      <c r="AB60">
        <f>SUMIFS('LCOH Runs - Bloomberg'!$C:$C,'LCOH Runs - Bloomberg'!$H:$H,$C60,'LCOH Runs - Bloomberg'!$J:$J,'H2 Aggregation'!AB$5,'LCOH Runs - Bloomberg'!$G:$G,'H2 Aggregation'!$B60)</f>
        <v>0</v>
      </c>
      <c r="AC60">
        <f>SUMIFS('LCOH Runs - Bloomberg'!$C:$C,'LCOH Runs - Bloomberg'!$H:$H,$C60,'LCOH Runs - Bloomberg'!$J:$J,'H2 Aggregation'!AC$5,'LCOH Runs - Bloomberg'!$G:$G,'H2 Aggregation'!$B60)</f>
        <v>0</v>
      </c>
    </row>
    <row r="61" spans="2:29" x14ac:dyDescent="0.35">
      <c r="B61" s="512" t="s">
        <v>1392</v>
      </c>
      <c r="C61" t="s">
        <v>2558</v>
      </c>
      <c r="D61">
        <f>SUMIFS('LCOH Runs - Bloomberg'!$C:$C,'LCOH Runs - Bloomberg'!$H:$H,$C61,'LCOH Runs - Bloomberg'!$J:$J,'H2 Aggregation'!D$5,'LCOH Runs - Bloomberg'!$G:$G,'H2 Aggregation'!$B61)</f>
        <v>0</v>
      </c>
      <c r="E61">
        <f>SUMIFS('LCOH Runs - Bloomberg'!$C:$C,'LCOH Runs - Bloomberg'!$H:$H,$C61,'LCOH Runs - Bloomberg'!$J:$J,'H2 Aggregation'!E$5,'LCOH Runs - Bloomberg'!$G:$G,'H2 Aggregation'!$B61)</f>
        <v>0</v>
      </c>
      <c r="F61">
        <f>SUMIFS('LCOH Runs - Bloomberg'!$C:$C,'LCOH Runs - Bloomberg'!$H:$H,$C61,'LCOH Runs - Bloomberg'!$J:$J,'H2 Aggregation'!F$5,'LCOH Runs - Bloomberg'!$G:$G,'H2 Aggregation'!$B61)</f>
        <v>0</v>
      </c>
      <c r="G61">
        <f>SUMIFS('LCOH Runs - Bloomberg'!$C:$C,'LCOH Runs - Bloomberg'!$H:$H,$C61,'LCOH Runs - Bloomberg'!$J:$J,'H2 Aggregation'!G$5,'LCOH Runs - Bloomberg'!$G:$G,'H2 Aggregation'!$B61)</f>
        <v>0</v>
      </c>
      <c r="H61">
        <f>SUMIFS('LCOH Runs - Bloomberg'!$C:$C,'LCOH Runs - Bloomberg'!$H:$H,$C61,'LCOH Runs - Bloomberg'!$J:$J,'H2 Aggregation'!H$5,'LCOH Runs - Bloomberg'!$G:$G,'H2 Aggregation'!$B61)</f>
        <v>0</v>
      </c>
      <c r="I61">
        <f>SUMIFS('LCOH Runs - Bloomberg'!$C:$C,'LCOH Runs - Bloomberg'!$H:$H,$C61,'LCOH Runs - Bloomberg'!$J:$J,'H2 Aggregation'!I$5,'LCOH Runs - Bloomberg'!$G:$G,'H2 Aggregation'!$B61)</f>
        <v>0</v>
      </c>
      <c r="J61">
        <f>SUMIFS('LCOH Runs - Bloomberg'!$C:$C,'LCOH Runs - Bloomberg'!$H:$H,$C61,'LCOH Runs - Bloomberg'!$J:$J,'H2 Aggregation'!J$5,'LCOH Runs - Bloomberg'!$G:$G,'H2 Aggregation'!$B61)</f>
        <v>0</v>
      </c>
      <c r="K61">
        <f>SUMIFS('LCOH Runs - Bloomberg'!$C:$C,'LCOH Runs - Bloomberg'!$H:$H,$C61,'LCOH Runs - Bloomberg'!$J:$J,'H2 Aggregation'!K$5,'LCOH Runs - Bloomberg'!$G:$G,'H2 Aggregation'!$B61)</f>
        <v>0</v>
      </c>
      <c r="L61">
        <f>SUMIFS('LCOH Runs - Bloomberg'!$C:$C,'LCOH Runs - Bloomberg'!$H:$H,$C61,'LCOH Runs - Bloomberg'!$J:$J,'H2 Aggregation'!L$5,'LCOH Runs - Bloomberg'!$G:$G,'H2 Aggregation'!$B61)</f>
        <v>0</v>
      </c>
      <c r="M61">
        <f>SUMIFS('LCOH Runs - Bloomberg'!$C:$C,'LCOH Runs - Bloomberg'!$H:$H,$C61,'LCOH Runs - Bloomberg'!$J:$J,'H2 Aggregation'!M$5,'LCOH Runs - Bloomberg'!$G:$G,'H2 Aggregation'!$B61)</f>
        <v>0</v>
      </c>
      <c r="N61">
        <f>SUMIFS('LCOH Runs - Bloomberg'!$C:$C,'LCOH Runs - Bloomberg'!$H:$H,$C61,'LCOH Runs - Bloomberg'!$J:$J,'H2 Aggregation'!N$5,'LCOH Runs - Bloomberg'!$G:$G,'H2 Aggregation'!$B61)</f>
        <v>0</v>
      </c>
      <c r="O61">
        <f>SUMIFS('LCOH Runs - Bloomberg'!$C:$C,'LCOH Runs - Bloomberg'!$H:$H,$C61,'LCOH Runs - Bloomberg'!$J:$J,'H2 Aggregation'!O$5,'LCOH Runs - Bloomberg'!$G:$G,'H2 Aggregation'!$B61)</f>
        <v>0</v>
      </c>
      <c r="P61">
        <f>SUMIFS('LCOH Runs - Bloomberg'!$C:$C,'LCOH Runs - Bloomberg'!$H:$H,$C61,'LCOH Runs - Bloomberg'!$J:$J,'H2 Aggregation'!P$5,'LCOH Runs - Bloomberg'!$G:$G,'H2 Aggregation'!$B61)</f>
        <v>0</v>
      </c>
      <c r="Q61">
        <f>SUMIFS('LCOH Runs - Bloomberg'!$C:$C,'LCOH Runs - Bloomberg'!$H:$H,$C61,'LCOH Runs - Bloomberg'!$J:$J,'H2 Aggregation'!Q$5,'LCOH Runs - Bloomberg'!$G:$G,'H2 Aggregation'!$B61)</f>
        <v>0</v>
      </c>
      <c r="R61">
        <f>SUMIFS('LCOH Runs - Bloomberg'!$C:$C,'LCOH Runs - Bloomberg'!$H:$H,$C61,'LCOH Runs - Bloomberg'!$J:$J,'H2 Aggregation'!R$5,'LCOH Runs - Bloomberg'!$G:$G,'H2 Aggregation'!$B61)</f>
        <v>0</v>
      </c>
      <c r="S61">
        <f>SUMIFS('LCOH Runs - Bloomberg'!$C:$C,'LCOH Runs - Bloomberg'!$H:$H,$C61,'LCOH Runs - Bloomberg'!$J:$J,'H2 Aggregation'!S$5,'LCOH Runs - Bloomberg'!$G:$G,'H2 Aggregation'!$B61)</f>
        <v>0</v>
      </c>
      <c r="T61">
        <f>SUMIFS('LCOH Runs - Bloomberg'!$C:$C,'LCOH Runs - Bloomberg'!$H:$H,$C61,'LCOH Runs - Bloomberg'!$J:$J,'H2 Aggregation'!T$5,'LCOH Runs - Bloomberg'!$G:$G,'H2 Aggregation'!$B61)</f>
        <v>0</v>
      </c>
      <c r="U61">
        <f>SUMIFS('LCOH Runs - Bloomberg'!$C:$C,'LCOH Runs - Bloomberg'!$H:$H,$C61,'LCOH Runs - Bloomberg'!$J:$J,'H2 Aggregation'!U$5,'LCOH Runs - Bloomberg'!$G:$G,'H2 Aggregation'!$B61)</f>
        <v>0</v>
      </c>
      <c r="V61">
        <f>SUMIFS('LCOH Runs - Bloomberg'!$C:$C,'LCOH Runs - Bloomberg'!$H:$H,$C61,'LCOH Runs - Bloomberg'!$J:$J,'H2 Aggregation'!V$5,'LCOH Runs - Bloomberg'!$G:$G,'H2 Aggregation'!$B61)</f>
        <v>0</v>
      </c>
      <c r="W61">
        <f>SUMIFS('LCOH Runs - Bloomberg'!$C:$C,'LCOH Runs - Bloomberg'!$H:$H,$C61,'LCOH Runs - Bloomberg'!$J:$J,'H2 Aggregation'!W$5,'LCOH Runs - Bloomberg'!$G:$G,'H2 Aggregation'!$B61)</f>
        <v>0</v>
      </c>
      <c r="X61">
        <f>SUMIFS('LCOH Runs - Bloomberg'!$C:$C,'LCOH Runs - Bloomberg'!$H:$H,$C61,'LCOH Runs - Bloomberg'!$J:$J,'H2 Aggregation'!X$5,'LCOH Runs - Bloomberg'!$G:$G,'H2 Aggregation'!$B61)</f>
        <v>0</v>
      </c>
      <c r="Y61">
        <f>SUMIFS('LCOH Runs - Bloomberg'!$C:$C,'LCOH Runs - Bloomberg'!$H:$H,$C61,'LCOH Runs - Bloomberg'!$J:$J,'H2 Aggregation'!Y$5,'LCOH Runs - Bloomberg'!$G:$G,'H2 Aggregation'!$B61)</f>
        <v>0</v>
      </c>
      <c r="Z61">
        <f>SUMIFS('LCOH Runs - Bloomberg'!$C:$C,'LCOH Runs - Bloomberg'!$H:$H,$C61,'LCOH Runs - Bloomberg'!$J:$J,'H2 Aggregation'!Z$5,'LCOH Runs - Bloomberg'!$G:$G,'H2 Aggregation'!$B61)</f>
        <v>0</v>
      </c>
      <c r="AA61">
        <f>SUMIFS('LCOH Runs - Bloomberg'!$C:$C,'LCOH Runs - Bloomberg'!$H:$H,$C61,'LCOH Runs - Bloomberg'!$J:$J,'H2 Aggregation'!AA$5,'LCOH Runs - Bloomberg'!$G:$G,'H2 Aggregation'!$B61)</f>
        <v>0</v>
      </c>
      <c r="AB61">
        <f>SUMIFS('LCOH Runs - Bloomberg'!$C:$C,'LCOH Runs - Bloomberg'!$H:$H,$C61,'LCOH Runs - Bloomberg'!$J:$J,'H2 Aggregation'!AB$5,'LCOH Runs - Bloomberg'!$G:$G,'H2 Aggregation'!$B61)</f>
        <v>0</v>
      </c>
      <c r="AC61">
        <f>SUMIFS('LCOH Runs - Bloomberg'!$C:$C,'LCOH Runs - Bloomberg'!$H:$H,$C61,'LCOH Runs - Bloomberg'!$J:$J,'H2 Aggregation'!AC$5,'LCOH Runs - Bloomberg'!$G:$G,'H2 Aggregation'!$B61)</f>
        <v>0</v>
      </c>
    </row>
    <row r="62" spans="2:29" x14ac:dyDescent="0.35">
      <c r="B62" s="512" t="s">
        <v>1392</v>
      </c>
      <c r="C62" t="s">
        <v>2559</v>
      </c>
      <c r="D62">
        <f>SUMIFS('LCOH Runs - Bloomberg'!$C:$C,'LCOH Runs - Bloomberg'!$H:$H,$C62,'LCOH Runs - Bloomberg'!$J:$J,'H2 Aggregation'!D$5,'LCOH Runs - Bloomberg'!$G:$G,'H2 Aggregation'!$B62)</f>
        <v>0</v>
      </c>
      <c r="E62">
        <f>SUMIFS('LCOH Runs - Bloomberg'!$C:$C,'LCOH Runs - Bloomberg'!$H:$H,$C62,'LCOH Runs - Bloomberg'!$J:$J,'H2 Aggregation'!E$5,'LCOH Runs - Bloomberg'!$G:$G,'H2 Aggregation'!$B62)</f>
        <v>0</v>
      </c>
      <c r="F62">
        <f>SUMIFS('LCOH Runs - Bloomberg'!$C:$C,'LCOH Runs - Bloomberg'!$H:$H,$C62,'LCOH Runs - Bloomberg'!$J:$J,'H2 Aggregation'!F$5,'LCOH Runs - Bloomberg'!$G:$G,'H2 Aggregation'!$B62)</f>
        <v>0</v>
      </c>
      <c r="G62">
        <f>SUMIFS('LCOH Runs - Bloomberg'!$C:$C,'LCOH Runs - Bloomberg'!$H:$H,$C62,'LCOH Runs - Bloomberg'!$J:$J,'H2 Aggregation'!G$5,'LCOH Runs - Bloomberg'!$G:$G,'H2 Aggregation'!$B62)</f>
        <v>0</v>
      </c>
      <c r="H62">
        <f>SUMIFS('LCOH Runs - Bloomberg'!$C:$C,'LCOH Runs - Bloomberg'!$H:$H,$C62,'LCOH Runs - Bloomberg'!$J:$J,'H2 Aggregation'!H$5,'LCOH Runs - Bloomberg'!$G:$G,'H2 Aggregation'!$B62)</f>
        <v>0</v>
      </c>
      <c r="I62">
        <f>SUMIFS('LCOH Runs - Bloomberg'!$C:$C,'LCOH Runs - Bloomberg'!$H:$H,$C62,'LCOH Runs - Bloomberg'!$J:$J,'H2 Aggregation'!I$5,'LCOH Runs - Bloomberg'!$G:$G,'H2 Aggregation'!$B62)</f>
        <v>0</v>
      </c>
      <c r="J62">
        <f>SUMIFS('LCOH Runs - Bloomberg'!$C:$C,'LCOH Runs - Bloomberg'!$H:$H,$C62,'LCOH Runs - Bloomberg'!$J:$J,'H2 Aggregation'!J$5,'LCOH Runs - Bloomberg'!$G:$G,'H2 Aggregation'!$B62)</f>
        <v>0</v>
      </c>
      <c r="K62">
        <f>SUMIFS('LCOH Runs - Bloomberg'!$C:$C,'LCOH Runs - Bloomberg'!$H:$H,$C62,'LCOH Runs - Bloomberg'!$J:$J,'H2 Aggregation'!K$5,'LCOH Runs - Bloomberg'!$G:$G,'H2 Aggregation'!$B62)</f>
        <v>0</v>
      </c>
      <c r="L62">
        <f>SUMIFS('LCOH Runs - Bloomberg'!$C:$C,'LCOH Runs - Bloomberg'!$H:$H,$C62,'LCOH Runs - Bloomberg'!$J:$J,'H2 Aggregation'!L$5,'LCOH Runs - Bloomberg'!$G:$G,'H2 Aggregation'!$B62)</f>
        <v>0</v>
      </c>
      <c r="M62">
        <f>SUMIFS('LCOH Runs - Bloomberg'!$C:$C,'LCOH Runs - Bloomberg'!$H:$H,$C62,'LCOH Runs - Bloomberg'!$J:$J,'H2 Aggregation'!M$5,'LCOH Runs - Bloomberg'!$G:$G,'H2 Aggregation'!$B62)</f>
        <v>0</v>
      </c>
      <c r="N62">
        <f>SUMIFS('LCOH Runs - Bloomberg'!$C:$C,'LCOH Runs - Bloomberg'!$H:$H,$C62,'LCOH Runs - Bloomberg'!$J:$J,'H2 Aggregation'!N$5,'LCOH Runs - Bloomberg'!$G:$G,'H2 Aggregation'!$B62)</f>
        <v>0</v>
      </c>
      <c r="O62">
        <f>SUMIFS('LCOH Runs - Bloomberg'!$C:$C,'LCOH Runs - Bloomberg'!$H:$H,$C62,'LCOH Runs - Bloomberg'!$J:$J,'H2 Aggregation'!O$5,'LCOH Runs - Bloomberg'!$G:$G,'H2 Aggregation'!$B62)</f>
        <v>0</v>
      </c>
      <c r="P62">
        <f>SUMIFS('LCOH Runs - Bloomberg'!$C:$C,'LCOH Runs - Bloomberg'!$H:$H,$C62,'LCOH Runs - Bloomberg'!$J:$J,'H2 Aggregation'!P$5,'LCOH Runs - Bloomberg'!$G:$G,'H2 Aggregation'!$B62)</f>
        <v>0</v>
      </c>
      <c r="Q62">
        <f>SUMIFS('LCOH Runs - Bloomberg'!$C:$C,'LCOH Runs - Bloomberg'!$H:$H,$C62,'LCOH Runs - Bloomberg'!$J:$J,'H2 Aggregation'!Q$5,'LCOH Runs - Bloomberg'!$G:$G,'H2 Aggregation'!$B62)</f>
        <v>0</v>
      </c>
      <c r="R62">
        <f>SUMIFS('LCOH Runs - Bloomberg'!$C:$C,'LCOH Runs - Bloomberg'!$H:$H,$C62,'LCOH Runs - Bloomberg'!$J:$J,'H2 Aggregation'!R$5,'LCOH Runs - Bloomberg'!$G:$G,'H2 Aggregation'!$B62)</f>
        <v>0</v>
      </c>
      <c r="S62">
        <f>SUMIFS('LCOH Runs - Bloomberg'!$C:$C,'LCOH Runs - Bloomberg'!$H:$H,$C62,'LCOH Runs - Bloomberg'!$J:$J,'H2 Aggregation'!S$5,'LCOH Runs - Bloomberg'!$G:$G,'H2 Aggregation'!$B62)</f>
        <v>0</v>
      </c>
      <c r="T62">
        <f>SUMIFS('LCOH Runs - Bloomberg'!$C:$C,'LCOH Runs - Bloomberg'!$H:$H,$C62,'LCOH Runs - Bloomberg'!$J:$J,'H2 Aggregation'!T$5,'LCOH Runs - Bloomberg'!$G:$G,'H2 Aggregation'!$B62)</f>
        <v>0</v>
      </c>
      <c r="U62">
        <f>SUMIFS('LCOH Runs - Bloomberg'!$C:$C,'LCOH Runs - Bloomberg'!$H:$H,$C62,'LCOH Runs - Bloomberg'!$J:$J,'H2 Aggregation'!U$5,'LCOH Runs - Bloomberg'!$G:$G,'H2 Aggregation'!$B62)</f>
        <v>0</v>
      </c>
      <c r="V62">
        <f>SUMIFS('LCOH Runs - Bloomberg'!$C:$C,'LCOH Runs - Bloomberg'!$H:$H,$C62,'LCOH Runs - Bloomberg'!$J:$J,'H2 Aggregation'!V$5,'LCOH Runs - Bloomberg'!$G:$G,'H2 Aggregation'!$B62)</f>
        <v>0</v>
      </c>
      <c r="W62">
        <f>SUMIFS('LCOH Runs - Bloomberg'!$C:$C,'LCOH Runs - Bloomberg'!$H:$H,$C62,'LCOH Runs - Bloomberg'!$J:$J,'H2 Aggregation'!W$5,'LCOH Runs - Bloomberg'!$G:$G,'H2 Aggregation'!$B62)</f>
        <v>0</v>
      </c>
      <c r="X62">
        <f>SUMIFS('LCOH Runs - Bloomberg'!$C:$C,'LCOH Runs - Bloomberg'!$H:$H,$C62,'LCOH Runs - Bloomberg'!$J:$J,'H2 Aggregation'!X$5,'LCOH Runs - Bloomberg'!$G:$G,'H2 Aggregation'!$B62)</f>
        <v>0</v>
      </c>
      <c r="Y62">
        <f>SUMIFS('LCOH Runs - Bloomberg'!$C:$C,'LCOH Runs - Bloomberg'!$H:$H,$C62,'LCOH Runs - Bloomberg'!$J:$J,'H2 Aggregation'!Y$5,'LCOH Runs - Bloomberg'!$G:$G,'H2 Aggregation'!$B62)</f>
        <v>0</v>
      </c>
      <c r="Z62">
        <f>SUMIFS('LCOH Runs - Bloomberg'!$C:$C,'LCOH Runs - Bloomberg'!$H:$H,$C62,'LCOH Runs - Bloomberg'!$J:$J,'H2 Aggregation'!Z$5,'LCOH Runs - Bloomberg'!$G:$G,'H2 Aggregation'!$B62)</f>
        <v>0</v>
      </c>
      <c r="AA62">
        <f>SUMIFS('LCOH Runs - Bloomberg'!$C:$C,'LCOH Runs - Bloomberg'!$H:$H,$C62,'LCOH Runs - Bloomberg'!$J:$J,'H2 Aggregation'!AA$5,'LCOH Runs - Bloomberg'!$G:$G,'H2 Aggregation'!$B62)</f>
        <v>0</v>
      </c>
      <c r="AB62">
        <f>SUMIFS('LCOH Runs - Bloomberg'!$C:$C,'LCOH Runs - Bloomberg'!$H:$H,$C62,'LCOH Runs - Bloomberg'!$J:$J,'H2 Aggregation'!AB$5,'LCOH Runs - Bloomberg'!$G:$G,'H2 Aggregation'!$B62)</f>
        <v>0</v>
      </c>
      <c r="AC62">
        <f>SUMIFS('LCOH Runs - Bloomberg'!$C:$C,'LCOH Runs - Bloomberg'!$H:$H,$C62,'LCOH Runs - Bloomberg'!$J:$J,'H2 Aggregation'!AC$5,'LCOH Runs - Bloomberg'!$G:$G,'H2 Aggregation'!$B62)</f>
        <v>0</v>
      </c>
    </row>
    <row r="63" spans="2:29" x14ac:dyDescent="0.35">
      <c r="B63" s="512" t="s">
        <v>1392</v>
      </c>
      <c r="C63" t="s">
        <v>2560</v>
      </c>
      <c r="D63">
        <f>SUMIFS('LCOH Runs - Bloomberg'!$C:$C,'LCOH Runs - Bloomberg'!$H:$H,$C63,'LCOH Runs - Bloomberg'!$J:$J,'H2 Aggregation'!D$5,'LCOH Runs - Bloomberg'!$G:$G,'H2 Aggregation'!$B63)</f>
        <v>0</v>
      </c>
      <c r="E63">
        <f>SUMIFS('LCOH Runs - Bloomberg'!$C:$C,'LCOH Runs - Bloomberg'!$H:$H,$C63,'LCOH Runs - Bloomberg'!$J:$J,'H2 Aggregation'!E$5,'LCOH Runs - Bloomberg'!$G:$G,'H2 Aggregation'!$B63)</f>
        <v>0</v>
      </c>
      <c r="F63">
        <f>SUMIFS('LCOH Runs - Bloomberg'!$C:$C,'LCOH Runs - Bloomberg'!$H:$H,$C63,'LCOH Runs - Bloomberg'!$J:$J,'H2 Aggregation'!F$5,'LCOH Runs - Bloomberg'!$G:$G,'H2 Aggregation'!$B63)</f>
        <v>0</v>
      </c>
      <c r="G63">
        <f>SUMIFS('LCOH Runs - Bloomberg'!$C:$C,'LCOH Runs - Bloomberg'!$H:$H,$C63,'LCOH Runs - Bloomberg'!$J:$J,'H2 Aggregation'!G$5,'LCOH Runs - Bloomberg'!$G:$G,'H2 Aggregation'!$B63)</f>
        <v>0</v>
      </c>
      <c r="H63">
        <f>SUMIFS('LCOH Runs - Bloomberg'!$C:$C,'LCOH Runs - Bloomberg'!$H:$H,$C63,'LCOH Runs - Bloomberg'!$J:$J,'H2 Aggregation'!H$5,'LCOH Runs - Bloomberg'!$G:$G,'H2 Aggregation'!$B63)</f>
        <v>0</v>
      </c>
      <c r="I63">
        <f>SUMIFS('LCOH Runs - Bloomberg'!$C:$C,'LCOH Runs - Bloomberg'!$H:$H,$C63,'LCOH Runs - Bloomberg'!$J:$J,'H2 Aggregation'!I$5,'LCOH Runs - Bloomberg'!$G:$G,'H2 Aggregation'!$B63)</f>
        <v>0</v>
      </c>
      <c r="J63">
        <f>SUMIFS('LCOH Runs - Bloomberg'!$C:$C,'LCOH Runs - Bloomberg'!$H:$H,$C63,'LCOH Runs - Bloomberg'!$J:$J,'H2 Aggregation'!J$5,'LCOH Runs - Bloomberg'!$G:$G,'H2 Aggregation'!$B63)</f>
        <v>0</v>
      </c>
      <c r="K63">
        <f>SUMIFS('LCOH Runs - Bloomberg'!$C:$C,'LCOH Runs - Bloomberg'!$H:$H,$C63,'LCOH Runs - Bloomberg'!$J:$J,'H2 Aggregation'!K$5,'LCOH Runs - Bloomberg'!$G:$G,'H2 Aggregation'!$B63)</f>
        <v>0</v>
      </c>
      <c r="L63">
        <f>SUMIFS('LCOH Runs - Bloomberg'!$C:$C,'LCOH Runs - Bloomberg'!$H:$H,$C63,'LCOH Runs - Bloomberg'!$J:$J,'H2 Aggregation'!L$5,'LCOH Runs - Bloomberg'!$G:$G,'H2 Aggregation'!$B63)</f>
        <v>0</v>
      </c>
      <c r="M63">
        <f>SUMIFS('LCOH Runs - Bloomberg'!$C:$C,'LCOH Runs - Bloomberg'!$H:$H,$C63,'LCOH Runs - Bloomberg'!$J:$J,'H2 Aggregation'!M$5,'LCOH Runs - Bloomberg'!$G:$G,'H2 Aggregation'!$B63)</f>
        <v>0</v>
      </c>
      <c r="N63">
        <f>SUMIFS('LCOH Runs - Bloomberg'!$C:$C,'LCOH Runs - Bloomberg'!$H:$H,$C63,'LCOH Runs - Bloomberg'!$J:$J,'H2 Aggregation'!N$5,'LCOH Runs - Bloomberg'!$G:$G,'H2 Aggregation'!$B63)</f>
        <v>0</v>
      </c>
      <c r="O63">
        <f>SUMIFS('LCOH Runs - Bloomberg'!$C:$C,'LCOH Runs - Bloomberg'!$H:$H,$C63,'LCOH Runs - Bloomberg'!$J:$J,'H2 Aggregation'!O$5,'LCOH Runs - Bloomberg'!$G:$G,'H2 Aggregation'!$B63)</f>
        <v>0</v>
      </c>
      <c r="P63">
        <f>SUMIFS('LCOH Runs - Bloomberg'!$C:$C,'LCOH Runs - Bloomberg'!$H:$H,$C63,'LCOH Runs - Bloomberg'!$J:$J,'H2 Aggregation'!P$5,'LCOH Runs - Bloomberg'!$G:$G,'H2 Aggregation'!$B63)</f>
        <v>0</v>
      </c>
      <c r="Q63">
        <f>SUMIFS('LCOH Runs - Bloomberg'!$C:$C,'LCOH Runs - Bloomberg'!$H:$H,$C63,'LCOH Runs - Bloomberg'!$J:$J,'H2 Aggregation'!Q$5,'LCOH Runs - Bloomberg'!$G:$G,'H2 Aggregation'!$B63)</f>
        <v>0</v>
      </c>
      <c r="R63">
        <f>SUMIFS('LCOH Runs - Bloomberg'!$C:$C,'LCOH Runs - Bloomberg'!$H:$H,$C63,'LCOH Runs - Bloomberg'!$J:$J,'H2 Aggregation'!R$5,'LCOH Runs - Bloomberg'!$G:$G,'H2 Aggregation'!$B63)</f>
        <v>0</v>
      </c>
      <c r="S63">
        <f>SUMIFS('LCOH Runs - Bloomberg'!$C:$C,'LCOH Runs - Bloomberg'!$H:$H,$C63,'LCOH Runs - Bloomberg'!$J:$J,'H2 Aggregation'!S$5,'LCOH Runs - Bloomberg'!$G:$G,'H2 Aggregation'!$B63)</f>
        <v>0</v>
      </c>
      <c r="T63">
        <f>SUMIFS('LCOH Runs - Bloomberg'!$C:$C,'LCOH Runs - Bloomberg'!$H:$H,$C63,'LCOH Runs - Bloomberg'!$J:$J,'H2 Aggregation'!T$5,'LCOH Runs - Bloomberg'!$G:$G,'H2 Aggregation'!$B63)</f>
        <v>0</v>
      </c>
      <c r="U63">
        <f>SUMIFS('LCOH Runs - Bloomberg'!$C:$C,'LCOH Runs - Bloomberg'!$H:$H,$C63,'LCOH Runs - Bloomberg'!$J:$J,'H2 Aggregation'!U$5,'LCOH Runs - Bloomberg'!$G:$G,'H2 Aggregation'!$B63)</f>
        <v>0</v>
      </c>
      <c r="V63">
        <f>SUMIFS('LCOH Runs - Bloomberg'!$C:$C,'LCOH Runs - Bloomberg'!$H:$H,$C63,'LCOH Runs - Bloomberg'!$J:$J,'H2 Aggregation'!V$5,'LCOH Runs - Bloomberg'!$G:$G,'H2 Aggregation'!$B63)</f>
        <v>0</v>
      </c>
      <c r="W63">
        <f>SUMIFS('LCOH Runs - Bloomberg'!$C:$C,'LCOH Runs - Bloomberg'!$H:$H,$C63,'LCOH Runs - Bloomberg'!$J:$J,'H2 Aggregation'!W$5,'LCOH Runs - Bloomberg'!$G:$G,'H2 Aggregation'!$B63)</f>
        <v>0</v>
      </c>
      <c r="X63">
        <f>SUMIFS('LCOH Runs - Bloomberg'!$C:$C,'LCOH Runs - Bloomberg'!$H:$H,$C63,'LCOH Runs - Bloomberg'!$J:$J,'H2 Aggregation'!X$5,'LCOH Runs - Bloomberg'!$G:$G,'H2 Aggregation'!$B63)</f>
        <v>0</v>
      </c>
      <c r="Y63">
        <f>SUMIFS('LCOH Runs - Bloomberg'!$C:$C,'LCOH Runs - Bloomberg'!$H:$H,$C63,'LCOH Runs - Bloomberg'!$J:$J,'H2 Aggregation'!Y$5,'LCOH Runs - Bloomberg'!$G:$G,'H2 Aggregation'!$B63)</f>
        <v>0</v>
      </c>
      <c r="Z63">
        <f>SUMIFS('LCOH Runs - Bloomberg'!$C:$C,'LCOH Runs - Bloomberg'!$H:$H,$C63,'LCOH Runs - Bloomberg'!$J:$J,'H2 Aggregation'!Z$5,'LCOH Runs - Bloomberg'!$G:$G,'H2 Aggregation'!$B63)</f>
        <v>0</v>
      </c>
      <c r="AA63">
        <f>SUMIFS('LCOH Runs - Bloomberg'!$C:$C,'LCOH Runs - Bloomberg'!$H:$H,$C63,'LCOH Runs - Bloomberg'!$J:$J,'H2 Aggregation'!AA$5,'LCOH Runs - Bloomberg'!$G:$G,'H2 Aggregation'!$B63)</f>
        <v>0</v>
      </c>
      <c r="AB63">
        <f>SUMIFS('LCOH Runs - Bloomberg'!$C:$C,'LCOH Runs - Bloomberg'!$H:$H,$C63,'LCOH Runs - Bloomberg'!$J:$J,'H2 Aggregation'!AB$5,'LCOH Runs - Bloomberg'!$G:$G,'H2 Aggregation'!$B63)</f>
        <v>0</v>
      </c>
      <c r="AC63">
        <f>SUMIFS('LCOH Runs - Bloomberg'!$C:$C,'LCOH Runs - Bloomberg'!$H:$H,$C63,'LCOH Runs - Bloomberg'!$J:$J,'H2 Aggregation'!AC$5,'LCOH Runs - Bloomberg'!$G:$G,'H2 Aggregation'!$B63)</f>
        <v>0</v>
      </c>
    </row>
    <row r="64" spans="2:29" x14ac:dyDescent="0.35">
      <c r="B64" s="512" t="s">
        <v>1392</v>
      </c>
      <c r="C64" t="s">
        <v>2561</v>
      </c>
      <c r="D64">
        <f>SUMIFS('LCOH Runs - Bloomberg'!$C:$C,'LCOH Runs - Bloomberg'!$H:$H,$C64,'LCOH Runs - Bloomberg'!$J:$J,'H2 Aggregation'!D$5,'LCOH Runs - Bloomberg'!$G:$G,'H2 Aggregation'!$B64)</f>
        <v>0</v>
      </c>
      <c r="E64">
        <f>SUMIFS('LCOH Runs - Bloomberg'!$C:$C,'LCOH Runs - Bloomberg'!$H:$H,$C64,'LCOH Runs - Bloomberg'!$J:$J,'H2 Aggregation'!E$5,'LCOH Runs - Bloomberg'!$G:$G,'H2 Aggregation'!$B64)</f>
        <v>0</v>
      </c>
      <c r="F64">
        <f>SUMIFS('LCOH Runs - Bloomberg'!$C:$C,'LCOH Runs - Bloomberg'!$H:$H,$C64,'LCOH Runs - Bloomberg'!$J:$J,'H2 Aggregation'!F$5,'LCOH Runs - Bloomberg'!$G:$G,'H2 Aggregation'!$B64)</f>
        <v>0</v>
      </c>
      <c r="G64">
        <f>SUMIFS('LCOH Runs - Bloomberg'!$C:$C,'LCOH Runs - Bloomberg'!$H:$H,$C64,'LCOH Runs - Bloomberg'!$J:$J,'H2 Aggregation'!G$5,'LCOH Runs - Bloomberg'!$G:$G,'H2 Aggregation'!$B64)</f>
        <v>0</v>
      </c>
      <c r="H64">
        <f>SUMIFS('LCOH Runs - Bloomberg'!$C:$C,'LCOH Runs - Bloomberg'!$H:$H,$C64,'LCOH Runs - Bloomberg'!$J:$J,'H2 Aggregation'!H$5,'LCOH Runs - Bloomberg'!$G:$G,'H2 Aggregation'!$B64)</f>
        <v>0</v>
      </c>
      <c r="I64">
        <f>SUMIFS('LCOH Runs - Bloomberg'!$C:$C,'LCOH Runs - Bloomberg'!$H:$H,$C64,'LCOH Runs - Bloomberg'!$J:$J,'H2 Aggregation'!I$5,'LCOH Runs - Bloomberg'!$G:$G,'H2 Aggregation'!$B64)</f>
        <v>0</v>
      </c>
      <c r="J64">
        <f>SUMIFS('LCOH Runs - Bloomberg'!$C:$C,'LCOH Runs - Bloomberg'!$H:$H,$C64,'LCOH Runs - Bloomberg'!$J:$J,'H2 Aggregation'!J$5,'LCOH Runs - Bloomberg'!$G:$G,'H2 Aggregation'!$B64)</f>
        <v>0</v>
      </c>
      <c r="K64">
        <f>SUMIFS('LCOH Runs - Bloomberg'!$C:$C,'LCOH Runs - Bloomberg'!$H:$H,$C64,'LCOH Runs - Bloomberg'!$J:$J,'H2 Aggregation'!K$5,'LCOH Runs - Bloomberg'!$G:$G,'H2 Aggregation'!$B64)</f>
        <v>0</v>
      </c>
      <c r="L64">
        <f>SUMIFS('LCOH Runs - Bloomberg'!$C:$C,'LCOH Runs - Bloomberg'!$H:$H,$C64,'LCOH Runs - Bloomberg'!$J:$J,'H2 Aggregation'!L$5,'LCOH Runs - Bloomberg'!$G:$G,'H2 Aggregation'!$B64)</f>
        <v>0</v>
      </c>
      <c r="M64">
        <f>SUMIFS('LCOH Runs - Bloomberg'!$C:$C,'LCOH Runs - Bloomberg'!$H:$H,$C64,'LCOH Runs - Bloomberg'!$J:$J,'H2 Aggregation'!M$5,'LCOH Runs - Bloomberg'!$G:$G,'H2 Aggregation'!$B64)</f>
        <v>0</v>
      </c>
      <c r="N64">
        <f>SUMIFS('LCOH Runs - Bloomberg'!$C:$C,'LCOH Runs - Bloomberg'!$H:$H,$C64,'LCOH Runs - Bloomberg'!$J:$J,'H2 Aggregation'!N$5,'LCOH Runs - Bloomberg'!$G:$G,'H2 Aggregation'!$B64)</f>
        <v>0</v>
      </c>
      <c r="O64">
        <f>SUMIFS('LCOH Runs - Bloomberg'!$C:$C,'LCOH Runs - Bloomberg'!$H:$H,$C64,'LCOH Runs - Bloomberg'!$J:$J,'H2 Aggregation'!O$5,'LCOH Runs - Bloomberg'!$G:$G,'H2 Aggregation'!$B64)</f>
        <v>0</v>
      </c>
      <c r="P64">
        <f>SUMIFS('LCOH Runs - Bloomberg'!$C:$C,'LCOH Runs - Bloomberg'!$H:$H,$C64,'LCOH Runs - Bloomberg'!$J:$J,'H2 Aggregation'!P$5,'LCOH Runs - Bloomberg'!$G:$G,'H2 Aggregation'!$B64)</f>
        <v>0</v>
      </c>
      <c r="Q64">
        <f>SUMIFS('LCOH Runs - Bloomberg'!$C:$C,'LCOH Runs - Bloomberg'!$H:$H,$C64,'LCOH Runs - Bloomberg'!$J:$J,'H2 Aggregation'!Q$5,'LCOH Runs - Bloomberg'!$G:$G,'H2 Aggregation'!$B64)</f>
        <v>0</v>
      </c>
      <c r="R64">
        <f>SUMIFS('LCOH Runs - Bloomberg'!$C:$C,'LCOH Runs - Bloomberg'!$H:$H,$C64,'LCOH Runs - Bloomberg'!$J:$J,'H2 Aggregation'!R$5,'LCOH Runs - Bloomberg'!$G:$G,'H2 Aggregation'!$B64)</f>
        <v>0</v>
      </c>
      <c r="S64">
        <f>SUMIFS('LCOH Runs - Bloomberg'!$C:$C,'LCOH Runs - Bloomberg'!$H:$H,$C64,'LCOH Runs - Bloomberg'!$J:$J,'H2 Aggregation'!S$5,'LCOH Runs - Bloomberg'!$G:$G,'H2 Aggregation'!$B64)</f>
        <v>0</v>
      </c>
      <c r="T64">
        <f>SUMIFS('LCOH Runs - Bloomberg'!$C:$C,'LCOH Runs - Bloomberg'!$H:$H,$C64,'LCOH Runs - Bloomberg'!$J:$J,'H2 Aggregation'!T$5,'LCOH Runs - Bloomberg'!$G:$G,'H2 Aggregation'!$B64)</f>
        <v>0</v>
      </c>
      <c r="U64">
        <f>SUMIFS('LCOH Runs - Bloomberg'!$C:$C,'LCOH Runs - Bloomberg'!$H:$H,$C64,'LCOH Runs - Bloomberg'!$J:$J,'H2 Aggregation'!U$5,'LCOH Runs - Bloomberg'!$G:$G,'H2 Aggregation'!$B64)</f>
        <v>0</v>
      </c>
      <c r="V64">
        <f>SUMIFS('LCOH Runs - Bloomberg'!$C:$C,'LCOH Runs - Bloomberg'!$H:$H,$C64,'LCOH Runs - Bloomberg'!$J:$J,'H2 Aggregation'!V$5,'LCOH Runs - Bloomberg'!$G:$G,'H2 Aggregation'!$B64)</f>
        <v>0</v>
      </c>
      <c r="W64">
        <f>SUMIFS('LCOH Runs - Bloomberg'!$C:$C,'LCOH Runs - Bloomberg'!$H:$H,$C64,'LCOH Runs - Bloomberg'!$J:$J,'H2 Aggregation'!W$5,'LCOH Runs - Bloomberg'!$G:$G,'H2 Aggregation'!$B64)</f>
        <v>0</v>
      </c>
      <c r="X64">
        <f>SUMIFS('LCOH Runs - Bloomberg'!$C:$C,'LCOH Runs - Bloomberg'!$H:$H,$C64,'LCOH Runs - Bloomberg'!$J:$J,'H2 Aggregation'!X$5,'LCOH Runs - Bloomberg'!$G:$G,'H2 Aggregation'!$B64)</f>
        <v>0</v>
      </c>
      <c r="Y64">
        <f>SUMIFS('LCOH Runs - Bloomberg'!$C:$C,'LCOH Runs - Bloomberg'!$H:$H,$C64,'LCOH Runs - Bloomberg'!$J:$J,'H2 Aggregation'!Y$5,'LCOH Runs - Bloomberg'!$G:$G,'H2 Aggregation'!$B64)</f>
        <v>0</v>
      </c>
      <c r="Z64">
        <f>SUMIFS('LCOH Runs - Bloomberg'!$C:$C,'LCOH Runs - Bloomberg'!$H:$H,$C64,'LCOH Runs - Bloomberg'!$J:$J,'H2 Aggregation'!Z$5,'LCOH Runs - Bloomberg'!$G:$G,'H2 Aggregation'!$B64)</f>
        <v>0</v>
      </c>
      <c r="AA64">
        <f>SUMIFS('LCOH Runs - Bloomberg'!$C:$C,'LCOH Runs - Bloomberg'!$H:$H,$C64,'LCOH Runs - Bloomberg'!$J:$J,'H2 Aggregation'!AA$5,'LCOH Runs - Bloomberg'!$G:$G,'H2 Aggregation'!$B64)</f>
        <v>0</v>
      </c>
      <c r="AB64">
        <f>SUMIFS('LCOH Runs - Bloomberg'!$C:$C,'LCOH Runs - Bloomberg'!$H:$H,$C64,'LCOH Runs - Bloomberg'!$J:$J,'H2 Aggregation'!AB$5,'LCOH Runs - Bloomberg'!$G:$G,'H2 Aggregation'!$B64)</f>
        <v>0</v>
      </c>
      <c r="AC64">
        <f>SUMIFS('LCOH Runs - Bloomberg'!$C:$C,'LCOH Runs - Bloomberg'!$H:$H,$C64,'LCOH Runs - Bloomberg'!$J:$J,'H2 Aggregation'!AC$5,'LCOH Runs - Bloomberg'!$G:$G,'H2 Aggregation'!$B64)</f>
        <v>0</v>
      </c>
    </row>
    <row r="66" spans="2:33" x14ac:dyDescent="0.35">
      <c r="B66" s="512" t="s">
        <v>1421</v>
      </c>
      <c r="C66" s="1" t="s">
        <v>2564</v>
      </c>
      <c r="D66" s="515">
        <f>SUMPRODUCT(D6:D32,'H2 Data'!$D37:$D63,'H2 Data'!$E37:$E63)*'H2 Aggregation'!D3/'H2 Data'!$D64+SUMPRODUCT(D38:D64,'H2 Data'!$D37:$D63,'H2 Data'!$E37:$E63)*'H2 Aggregation'!D35/'H2 Data'!$D64</f>
        <v>3.6999228775761002</v>
      </c>
      <c r="E66" s="515">
        <f>SUMPRODUCT(E6:E32,'H2 Data'!$D37:$D63,'H2 Data'!$E37:$E63)*'H2 Aggregation'!E3/'H2 Data'!$D64+SUMPRODUCT(E38:E64,'H2 Data'!$D37:$D63,'H2 Data'!$E37:$E63)*'H2 Aggregation'!E35/'H2 Data'!$D64</f>
        <v>3.6675793281204343</v>
      </c>
      <c r="F66" s="515">
        <f>SUMPRODUCT(F6:F32,'H2 Data'!$D37:$D63,'H2 Data'!$E37:$E63)*'H2 Aggregation'!F3/'H2 Data'!$D64+SUMPRODUCT(F38:F64,'H2 Data'!$D37:$D63,'H2 Data'!$E37:$E63)*'H2 Aggregation'!F35/'H2 Data'!$D64</f>
        <v>3.6883966822106222</v>
      </c>
      <c r="G66" s="515">
        <f>SUMPRODUCT(G6:G32,'H2 Data'!$D37:$D63,'H2 Data'!$E37:$E63)*'H2 Aggregation'!G3/'H2 Data'!$D64+SUMPRODUCT(G38:G64,'H2 Data'!$D37:$D63,'H2 Data'!$E37:$E63)*'H2 Aggregation'!G35/'H2 Data'!$D64</f>
        <v>3.760620702751313</v>
      </c>
      <c r="H66" s="515">
        <f>SUMPRODUCT(H6:H32,'H2 Data'!$D37:$D63,'H2 Data'!$E37:$E63)*'H2 Aggregation'!H3/'H2 Data'!$D64+SUMPRODUCT(H38:H64,'H2 Data'!$D37:$D63,'H2 Data'!$E37:$E63)*'H2 Aggregation'!H35/'H2 Data'!$D64</f>
        <v>3.7980503581362157</v>
      </c>
      <c r="I66" s="515">
        <f>SUMPRODUCT(I6:I32,'H2 Data'!$D37:$D63,'H2 Data'!$E37:$E63)*'H2 Aggregation'!I3/'H2 Data'!$D64+SUMPRODUCT(I38:I64,'H2 Data'!$D37:$D63,'H2 Data'!$E37:$E63)*'H2 Aggregation'!I35/'H2 Data'!$D64</f>
        <v>3.8161453264733378</v>
      </c>
      <c r="J66" s="515">
        <f>SUMPRODUCT(J6:J32,'H2 Data'!$D37:$D63,'H2 Data'!$E37:$E63)*'H2 Aggregation'!J3/'H2 Data'!$D64+SUMPRODUCT(J38:J64,'H2 Data'!$D37:$D63,'H2 Data'!$E37:$E63)*'H2 Aggregation'!J35/'H2 Data'!$D64</f>
        <v>3.8243199212918033</v>
      </c>
      <c r="K66" s="515">
        <f>SUMPRODUCT(K6:K32,'H2 Data'!$D37:$D63,'H2 Data'!$E37:$E63)*'H2 Aggregation'!K3/'H2 Data'!$D64+SUMPRODUCT(K38:K64,'H2 Data'!$D37:$D63,'H2 Data'!$E37:$E63)*'H2 Aggregation'!K35/'H2 Data'!$D64</f>
        <v>3.7885820447134408</v>
      </c>
      <c r="L66" s="515">
        <f>SUMPRODUCT(L6:L32,'H2 Data'!$D37:$D63,'H2 Data'!$E37:$E63)*'H2 Aggregation'!L3/'H2 Data'!$D64+SUMPRODUCT(L38:L64,'H2 Data'!$D37:$D63,'H2 Data'!$E37:$E63)*'H2 Aggregation'!L35/'H2 Data'!$D64</f>
        <v>3.760175228404397</v>
      </c>
      <c r="M66" s="515">
        <f>SUMPRODUCT(M6:M32,'H2 Data'!$D37:$D63,'H2 Data'!$E37:$E63)*'H2 Aggregation'!M3/'H2 Data'!$D64+SUMPRODUCT(M38:M64,'H2 Data'!$D37:$D63,'H2 Data'!$E37:$E63)*'H2 Aggregation'!M35/'H2 Data'!$D64</f>
        <v>3.7507074923898989</v>
      </c>
      <c r="N66" s="515">
        <f>SUMPRODUCT(N6:N32,'H2 Data'!$D37:$D63,'H2 Data'!$E37:$E63)*'H2 Aggregation'!N3/'H2 Data'!$D64+SUMPRODUCT(N38:N64,'H2 Data'!$D37:$D63,'H2 Data'!$E37:$E63)*'H2 Aggregation'!N35/'H2 Data'!$D64</f>
        <v>3.7395786004248825</v>
      </c>
      <c r="O66" s="515">
        <f>SUMPRODUCT(O6:O32,'H2 Data'!$D37:$D63,'H2 Data'!$E37:$E63)*'H2 Aggregation'!O3/'H2 Data'!$D64+SUMPRODUCT(O38:O64,'H2 Data'!$D37:$D63,'H2 Data'!$E37:$E63)*'H2 Aggregation'!O35/'H2 Data'!$D64</f>
        <v>3.7403111158076814</v>
      </c>
      <c r="P66" s="515">
        <f>SUMPRODUCT(P6:P32,'H2 Data'!$D37:$D63,'H2 Data'!$E37:$E63)*'H2 Aggregation'!P3/'H2 Data'!$D64+SUMPRODUCT(P38:P64,'H2 Data'!$D37:$D63,'H2 Data'!$E37:$E63)*'H2 Aggregation'!P35/'H2 Data'!$D64</f>
        <v>3.7770466408664909</v>
      </c>
      <c r="Q66" s="515">
        <f>SUMPRODUCT(Q6:Q32,'H2 Data'!$D37:$D63,'H2 Data'!$E37:$E63)*'H2 Aggregation'!Q3/'H2 Data'!$D64+SUMPRODUCT(Q38:Q64,'H2 Data'!$D37:$D63,'H2 Data'!$E37:$E63)*'H2 Aggregation'!Q35/'H2 Data'!$D64</f>
        <v>3.8160785689850782</v>
      </c>
      <c r="R66" s="515">
        <f>SUMPRODUCT(R6:R32,'H2 Data'!$D37:$D63,'H2 Data'!$E37:$E63)*'H2 Aggregation'!R3/'H2 Data'!$D64+SUMPRODUCT(R38:R64,'H2 Data'!$D37:$D63,'H2 Data'!$E37:$E63)*'H2 Aggregation'!R35/'H2 Data'!$D64</f>
        <v>3.8555236971512015</v>
      </c>
      <c r="S66" s="515">
        <f>SUMPRODUCT(S6:S32,'H2 Data'!$D37:$D63,'H2 Data'!$E37:$E63)*'H2 Aggregation'!S3/'H2 Data'!$D64+SUMPRODUCT(S38:S64,'H2 Data'!$D37:$D63,'H2 Data'!$E37:$E63)*'H2 Aggregation'!S35/'H2 Data'!$D64</f>
        <v>3.8953204218736874</v>
      </c>
      <c r="T66" s="515">
        <f>SUMPRODUCT(T6:T32,'H2 Data'!$D37:$D63,'H2 Data'!$E37:$E63)*'H2 Aggregation'!T3/'H2 Data'!$D64+SUMPRODUCT(T38:T64,'H2 Data'!$D37:$D63,'H2 Data'!$E37:$E63)*'H2 Aggregation'!T35/'H2 Data'!$D64</f>
        <v>3.9353706649231457</v>
      </c>
      <c r="U66" s="515">
        <f>SUMPRODUCT(U6:U32,'H2 Data'!$D37:$D63,'H2 Data'!$E37:$E63)*'H2 Aggregation'!U3/'H2 Data'!$D64+SUMPRODUCT(U38:U64,'H2 Data'!$D37:$D63,'H2 Data'!$E37:$E63)*'H2 Aggregation'!U35/'H2 Data'!$D64</f>
        <v>3.9747505416577891</v>
      </c>
      <c r="V66" s="515">
        <f>SUMPRODUCT(V6:V32,'H2 Data'!$D37:$D63,'H2 Data'!$E37:$E63)*'H2 Aggregation'!V3/'H2 Data'!$D64+SUMPRODUCT(V38:V64,'H2 Data'!$D37:$D63,'H2 Data'!$E37:$E63)*'H2 Aggregation'!V35/'H2 Data'!$D64</f>
        <v>3.9981401188492791</v>
      </c>
      <c r="W66" s="515">
        <f>SUMPRODUCT(W6:W32,'H2 Data'!$D37:$D63,'H2 Data'!$E37:$E63)*'H2 Aggregation'!W3/'H2 Data'!$D64+SUMPRODUCT(W38:W64,'H2 Data'!$D37:$D63,'H2 Data'!$E37:$E63)*'H2 Aggregation'!W35/'H2 Data'!$D64</f>
        <v>4.0366051534349889</v>
      </c>
      <c r="X66" s="515">
        <f>SUMPRODUCT(X6:X32,'H2 Data'!$D37:$D63,'H2 Data'!$E37:$E63)*'H2 Aggregation'!X3/'H2 Data'!$D64+SUMPRODUCT(X38:X64,'H2 Data'!$D37:$D63,'H2 Data'!$E37:$E63)*'H2 Aggregation'!X35/'H2 Data'!$D64</f>
        <v>4.0751796138015113</v>
      </c>
      <c r="Y66" s="515">
        <f>SUMPRODUCT(Y6:Y32,'H2 Data'!$D37:$D63,'H2 Data'!$E37:$E63)*'H2 Aggregation'!Y3/'H2 Data'!$D64+SUMPRODUCT(Y38:Y64,'H2 Data'!$D37:$D63,'H2 Data'!$E37:$E63)*'H2 Aggregation'!Y35/'H2 Data'!$D64</f>
        <v>4.112810880046931</v>
      </c>
      <c r="Z66" s="515">
        <f>SUMPRODUCT(Z6:Z32,'H2 Data'!$D37:$D63,'H2 Data'!$E37:$E63)*'H2 Aggregation'!Z3/'H2 Data'!$D64+SUMPRODUCT(Z38:Z64,'H2 Data'!$D37:$D63,'H2 Data'!$E37:$E63)*'H2 Aggregation'!Z35/'H2 Data'!$D64</f>
        <v>4.1498195309400314</v>
      </c>
      <c r="AA66" s="515">
        <f>SUMPRODUCT(AA6:AA32,'H2 Data'!$D37:$D63,'H2 Data'!$E37:$E63)*'H2 Aggregation'!AA3/'H2 Data'!$D64+SUMPRODUCT(AA38:AA64,'H2 Data'!$D37:$D63,'H2 Data'!$E37:$E63)*'H2 Aggregation'!AA35/'H2 Data'!$D64</f>
        <v>4.1858271647344623</v>
      </c>
      <c r="AB66" s="515">
        <f>SUMPRODUCT(AB6:AB32,'H2 Data'!$D37:$D63,'H2 Data'!$E37:$E63)*'H2 Aggregation'!AB3/'H2 Data'!$D64+SUMPRODUCT(AB38:AB64,'H2 Data'!$D37:$D63,'H2 Data'!$E37:$E63)*'H2 Aggregation'!AB35/'H2 Data'!$D64</f>
        <v>4.2210664803942173</v>
      </c>
      <c r="AC66" s="515">
        <f>SUMPRODUCT(AC6:AC32,'H2 Data'!$D37:$D63,'H2 Data'!$E37:$E63)*'H2 Aggregation'!AC3/'H2 Data'!$D64+SUMPRODUCT(AC38:AC64,'H2 Data'!$D37:$D63,'H2 Data'!$E37:$E63)*'H2 Aggregation'!AC35/'H2 Data'!$D64</f>
        <v>4.2550750408585039</v>
      </c>
    </row>
    <row r="67" spans="2:33" x14ac:dyDescent="0.35">
      <c r="B67" s="512" t="s">
        <v>2652</v>
      </c>
      <c r="D67">
        <f>D66/((1+About!$A94)^('H2 Aggregation'!D37-2022))*About!$A92</f>
        <v>2.7886669524717171</v>
      </c>
      <c r="E67">
        <f>E66/((1+About!$A94)^('H2 Aggregation'!E37-2022))*About!$A92</f>
        <v>2.7029327394073523</v>
      </c>
      <c r="F67">
        <f>F66/((1+About!$A94)^('H2 Aggregation'!F37-2022))*About!$A92</f>
        <v>2.6579394873774143</v>
      </c>
      <c r="G67">
        <f>G66/((1+About!$A94)^('H2 Aggregation'!G37-2022))*About!$A92</f>
        <v>2.6498344573235499</v>
      </c>
      <c r="H67">
        <f>H66/((1+About!$A94)^('H2 Aggregation'!H37-2022))*About!$A92</f>
        <v>2.6168068826269044</v>
      </c>
      <c r="I67">
        <f>I66/((1+About!$A94)^('H2 Aggregation'!I37-2022))*About!$A92</f>
        <v>2.5709143233429304</v>
      </c>
      <c r="J67">
        <f>J66/((1+About!$A94)^('H2 Aggregation'!J37-2022))*About!$A92</f>
        <v>2.5192348675743319</v>
      </c>
      <c r="K67">
        <f>K66/((1+About!$A94)^('H2 Aggregation'!K37-2022))*About!$A92</f>
        <v>2.440298109590922</v>
      </c>
      <c r="L67">
        <f>L66/((1+About!$A94)^('H2 Aggregation'!L37-2022))*About!$A92</f>
        <v>2.368241650768677</v>
      </c>
      <c r="M67">
        <f>M66/((1+About!$A94)^('H2 Aggregation'!M37-2022))*About!$A92</f>
        <v>2.3098451754240981</v>
      </c>
      <c r="N67">
        <f>N66/((1+About!$A94)^('H2 Aggregation'!N37-2022))*About!$A92</f>
        <v>2.251873990894377</v>
      </c>
      <c r="O67">
        <f>O66/((1+About!$A94)^('H2 Aggregation'!O37-2022))*About!$A92</f>
        <v>2.2023223741295199</v>
      </c>
      <c r="P67">
        <f>P66/((1+About!$A94)^('H2 Aggregation'!P37-2022))*About!$A92</f>
        <v>2.1745893402979726</v>
      </c>
      <c r="Q67">
        <f>Q66/((1+About!$A94)^('H2 Aggregation'!Q37-2022))*About!$A92</f>
        <v>2.148295204031875</v>
      </c>
      <c r="R67">
        <f>R66/((1+About!$A94)^('H2 Aggregation'!R37-2022))*About!$A92</f>
        <v>2.1223244236199168</v>
      </c>
      <c r="S67">
        <f>S66/((1+About!$A94)^('H2 Aggregation'!S37-2022))*About!$A92</f>
        <v>2.0966373925305732</v>
      </c>
      <c r="T67">
        <f>T66/((1+About!$A94)^('H2 Aggregation'!T37-2022))*About!$A92</f>
        <v>2.0711784905690429</v>
      </c>
      <c r="U67">
        <f>U66/((1+About!$A94)^('H2 Aggregation'!U37-2022))*About!$A92</f>
        <v>2.0454718380204704</v>
      </c>
      <c r="V67">
        <f>V66/((1+About!$A94)^('H2 Aggregation'!V37-2022))*About!$A92</f>
        <v>2.0118397361590157</v>
      </c>
      <c r="W67">
        <f>W66/((1+About!$A94)^('H2 Aggregation'!W37-2022))*About!$A92</f>
        <v>1.9861104009870643</v>
      </c>
      <c r="X67">
        <f>X66/((1+About!$A94)^('H2 Aggregation'!X37-2022))*About!$A92</f>
        <v>1.9605847242235068</v>
      </c>
      <c r="Y67">
        <f>Y66/((1+About!$A94)^('H2 Aggregation'!Y37-2022))*About!$A92</f>
        <v>1.9347699935724139</v>
      </c>
      <c r="Z67">
        <f>Z66/((1+About!$A94)^('H2 Aggregation'!Z37-2022))*About!$A92</f>
        <v>1.9088489259658026</v>
      </c>
      <c r="AA67">
        <f>AA66/((1+About!$A94)^('H2 Aggregation'!AA37-2022))*About!$A92</f>
        <v>1.8826751217125313</v>
      </c>
      <c r="AB67">
        <f>AB66/((1+About!$A94)^('H2 Aggregation'!AB37-2022))*About!$A92</f>
        <v>1.8563849030677262</v>
      </c>
      <c r="AC67">
        <f>AC66/((1+About!$A94)^('H2 Aggregation'!AC37-2022))*About!$A92</f>
        <v>1.8298049717391092</v>
      </c>
    </row>
    <row r="69" spans="2:33" x14ac:dyDescent="0.35">
      <c r="B69" s="512" t="s">
        <v>2566</v>
      </c>
      <c r="D69" s="518" t="s">
        <v>2565</v>
      </c>
    </row>
    <row r="70" spans="2:33" x14ac:dyDescent="0.35">
      <c r="D70">
        <v>2021</v>
      </c>
      <c r="E70">
        <v>2022</v>
      </c>
    </row>
    <row r="71" spans="2:33" x14ac:dyDescent="0.35">
      <c r="D71" s="517">
        <v>2.67</v>
      </c>
      <c r="E71" s="517">
        <v>6</v>
      </c>
      <c r="F71" s="145"/>
      <c r="G71" s="145"/>
    </row>
    <row r="73" spans="2:33" x14ac:dyDescent="0.35">
      <c r="D73">
        <v>2021</v>
      </c>
      <c r="E73">
        <v>2022</v>
      </c>
      <c r="F73">
        <v>2023</v>
      </c>
      <c r="G73">
        <v>2024</v>
      </c>
      <c r="H73">
        <v>2025</v>
      </c>
      <c r="I73">
        <v>2026</v>
      </c>
      <c r="J73">
        <v>2027</v>
      </c>
      <c r="K73">
        <v>2028</v>
      </c>
      <c r="L73">
        <v>2029</v>
      </c>
      <c r="M73">
        <v>2030</v>
      </c>
      <c r="N73">
        <v>2031</v>
      </c>
      <c r="O73">
        <v>2032</v>
      </c>
      <c r="P73">
        <v>2033</v>
      </c>
      <c r="Q73">
        <v>2034</v>
      </c>
      <c r="R73">
        <v>2035</v>
      </c>
      <c r="S73">
        <v>2036</v>
      </c>
      <c r="T73">
        <v>2037</v>
      </c>
      <c r="U73">
        <v>2038</v>
      </c>
      <c r="V73">
        <v>2039</v>
      </c>
      <c r="W73">
        <v>2040</v>
      </c>
      <c r="X73">
        <v>2041</v>
      </c>
      <c r="Y73">
        <v>2042</v>
      </c>
      <c r="Z73">
        <v>2043</v>
      </c>
      <c r="AA73">
        <v>2044</v>
      </c>
      <c r="AB73">
        <v>2045</v>
      </c>
      <c r="AC73">
        <v>2046</v>
      </c>
      <c r="AD73">
        <v>2047</v>
      </c>
      <c r="AE73">
        <v>2048</v>
      </c>
      <c r="AF73">
        <v>2049</v>
      </c>
      <c r="AG73">
        <v>2050</v>
      </c>
    </row>
    <row r="74" spans="2:33" x14ac:dyDescent="0.35">
      <c r="D74">
        <f>'H2 Aggregation'!D71/About!A93*About!A92/'TPort H2 Calcs'!C3</f>
        <v>1.6827730617883322E-5</v>
      </c>
      <c r="E74">
        <f>'H2 Aggregation'!E71/About!A93*About!A92/'TPort H2 Calcs'!C3</f>
        <v>3.7815124984007474E-5</v>
      </c>
      <c r="F74">
        <f>E74-(E74-H74)*0.5</f>
        <v>2.9273598539821343E-5</v>
      </c>
      <c r="G74">
        <f>F74-(F74-H74)*0.75</f>
        <v>2.2867453706681745E-5</v>
      </c>
      <c r="H74">
        <f>D67/'TPort H2 Calcs'!$C3</f>
        <v>2.0732072095635211E-5</v>
      </c>
      <c r="I74">
        <f>E67/'TPort H2 Calcs'!$C3</f>
        <v>2.0094689462066321E-5</v>
      </c>
      <c r="J74">
        <f>F67/'TPort H2 Calcs'!$C3</f>
        <v>1.976019152423442E-5</v>
      </c>
      <c r="K74">
        <f>G67/'TPort H2 Calcs'!$C3</f>
        <v>1.9699935469898111E-5</v>
      </c>
      <c r="L74">
        <f>H67/'TPort H2 Calcs'!$C3</f>
        <v>1.9454395191541123E-5</v>
      </c>
      <c r="M74">
        <f>I67/'TPort H2 Calcs'!$C3</f>
        <v>1.9113211441762307E-5</v>
      </c>
      <c r="N74">
        <f>J67/'TPort H2 Calcs'!$C3</f>
        <v>1.8729005575261064E-5</v>
      </c>
      <c r="O74">
        <f>K67/'TPort H2 Calcs'!$C3</f>
        <v>1.8142157957600145E-5</v>
      </c>
      <c r="P74">
        <f>L67/'TPort H2 Calcs'!$C3</f>
        <v>1.7606461252070335E-5</v>
      </c>
      <c r="Q74">
        <f>M67/'TPort H2 Calcs'!$C3</f>
        <v>1.7172318359566907E-5</v>
      </c>
      <c r="R74">
        <f>N67/'TPort H2 Calcs'!$C3</f>
        <v>1.6741337250089391E-5</v>
      </c>
      <c r="S74">
        <f>O67/'TPort H2 Calcs'!$C3</f>
        <v>1.6372950594840451E-5</v>
      </c>
      <c r="T74">
        <f>P67/'TPort H2 Calcs'!$C3</f>
        <v>1.6166772063439735E-5</v>
      </c>
      <c r="U74">
        <f>Q67/'TPort H2 Calcs'!$C3</f>
        <v>1.5971290875455629E-5</v>
      </c>
      <c r="V74">
        <f>R67/'TPort H2 Calcs'!$C3</f>
        <v>1.5778213644987718E-5</v>
      </c>
      <c r="W74">
        <f>S67/'TPort H2 Calcs'!$C3</f>
        <v>1.5587245921145659E-5</v>
      </c>
      <c r="X74">
        <f>T67/'TPort H2 Calcs'!$C3</f>
        <v>1.5397974201023496E-5</v>
      </c>
      <c r="Y74">
        <f>U67/'TPort H2 Calcs'!$C3</f>
        <v>1.520686060335918E-5</v>
      </c>
      <c r="Z74">
        <f>V67/'TPort H2 Calcs'!$C3</f>
        <v>1.4956826026838161E-5</v>
      </c>
      <c r="AA74">
        <f>W67/'TPort H2 Calcs'!$C3</f>
        <v>1.4765543797425694E-5</v>
      </c>
      <c r="AB74">
        <f>X67/'TPort H2 Calcs'!$C3</f>
        <v>1.4575775646559597E-5</v>
      </c>
      <c r="AC74">
        <f>Y67/'TPort H2 Calcs'!$C3</f>
        <v>1.4383858552797828E-5</v>
      </c>
      <c r="AD74">
        <f>Z67/'TPort H2 Calcs'!$C3</f>
        <v>1.4191150907325935E-5</v>
      </c>
      <c r="AE74">
        <f>AA67/'TPort H2 Calcs'!$C3</f>
        <v>1.3996564315938641E-5</v>
      </c>
      <c r="AF74">
        <f>AB67/'TPort H2 Calcs'!$C3</f>
        <v>1.3801112253127409E-5</v>
      </c>
      <c r="AG74">
        <f>AC67/'TPort H2 Calcs'!$C3</f>
        <v>1.3603506349663929E-5</v>
      </c>
    </row>
  </sheetData>
  <hyperlinks>
    <hyperlink ref="D69" r:id="rId1" xr:uid="{8B67C478-B095-4F9C-80C7-46599C87DBD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062F2-8C36-42BC-8BB1-BB650C13228B}">
  <sheetPr>
    <tabColor rgb="FFC00000"/>
  </sheetPr>
  <dimension ref="A1"/>
  <sheetViews>
    <sheetView workbookViewId="0">
      <selection activeCell="O39" sqref="O39"/>
    </sheetView>
  </sheetViews>
  <sheetFormatPr defaultRowHeight="14.5"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8D7FB-3152-4EBD-8619-B4A7EB5CC919}">
  <dimension ref="A1:AN50"/>
  <sheetViews>
    <sheetView topLeftCell="A31" zoomScale="85" zoomScaleNormal="85" workbookViewId="0">
      <selection activeCell="F54" sqref="F54"/>
    </sheetView>
  </sheetViews>
  <sheetFormatPr defaultRowHeight="14.5" x14ac:dyDescent="0.35"/>
  <cols>
    <col min="1" max="1" width="32.1796875" customWidth="1"/>
    <col min="3" max="3" width="8" bestFit="1" customWidth="1"/>
    <col min="4" max="4" width="9.81640625" customWidth="1"/>
    <col min="10" max="10" width="11.81640625" customWidth="1"/>
    <col min="11" max="11" width="8.81640625" bestFit="1" customWidth="1"/>
    <col min="12" max="13" width="9.54296875" bestFit="1" customWidth="1"/>
    <col min="14" max="14" width="11.453125" bestFit="1" customWidth="1"/>
    <col min="15" max="15" width="7.7265625" bestFit="1" customWidth="1"/>
  </cols>
  <sheetData>
    <row r="1" spans="1:40" x14ac:dyDescent="0.35">
      <c r="A1" s="31" t="s">
        <v>744</v>
      </c>
    </row>
    <row r="2" spans="1:40" x14ac:dyDescent="0.35">
      <c r="AN2" t="s">
        <v>745</v>
      </c>
    </row>
    <row r="34" spans="1:38" x14ac:dyDescent="0.35">
      <c r="L34" t="s">
        <v>746</v>
      </c>
      <c r="T34" t="s">
        <v>747</v>
      </c>
      <c r="U34" t="s">
        <v>748</v>
      </c>
      <c r="V34" t="s">
        <v>749</v>
      </c>
      <c r="W34" t="s">
        <v>750</v>
      </c>
      <c r="X34" t="s">
        <v>751</v>
      </c>
      <c r="Y34" t="s">
        <v>752</v>
      </c>
      <c r="Z34" t="s">
        <v>753</v>
      </c>
      <c r="AA34" t="s">
        <v>754</v>
      </c>
      <c r="AB34" t="s">
        <v>755</v>
      </c>
      <c r="AD34" t="s">
        <v>747</v>
      </c>
      <c r="AE34" t="s">
        <v>748</v>
      </c>
      <c r="AF34" t="s">
        <v>749</v>
      </c>
      <c r="AG34" t="s">
        <v>750</v>
      </c>
      <c r="AH34" t="s">
        <v>751</v>
      </c>
      <c r="AI34" t="s">
        <v>752</v>
      </c>
      <c r="AJ34" t="s">
        <v>753</v>
      </c>
      <c r="AK34" t="s">
        <v>754</v>
      </c>
      <c r="AL34" t="s">
        <v>755</v>
      </c>
    </row>
    <row r="35" spans="1:38" x14ac:dyDescent="0.35">
      <c r="A35" s="1" t="s">
        <v>756</v>
      </c>
      <c r="C35" s="1"/>
      <c r="D35" s="1"/>
      <c r="J35" s="1" t="s">
        <v>757</v>
      </c>
      <c r="L35">
        <v>0.27800000000000002</v>
      </c>
      <c r="T35">
        <v>6.7000000000000004E-2</v>
      </c>
      <c r="U35">
        <v>4.6199999999999998E-2</v>
      </c>
      <c r="V35">
        <v>2.7799999999999998E-2</v>
      </c>
      <c r="W35">
        <v>2.4500000000000001E-2</v>
      </c>
      <c r="X35">
        <v>2.8E-3</v>
      </c>
      <c r="Y35">
        <v>1.7899999999999999E-2</v>
      </c>
      <c r="Z35">
        <v>2.9999999999999997E-4</v>
      </c>
      <c r="AA35">
        <v>8.3999999999999995E-3</v>
      </c>
      <c r="AB35">
        <v>0.19489999999999999</v>
      </c>
      <c r="AD35">
        <v>5.9400000000000001E-2</v>
      </c>
      <c r="AE35">
        <v>4.0800000000000003E-2</v>
      </c>
      <c r="AF35">
        <v>2.9499999999999998E-2</v>
      </c>
      <c r="AG35">
        <v>2.7199999999999998E-2</v>
      </c>
      <c r="AH35">
        <v>2.8E-3</v>
      </c>
      <c r="AI35">
        <v>1.43E-2</v>
      </c>
      <c r="AJ35">
        <v>2.9999999999999997E-4</v>
      </c>
      <c r="AK35">
        <v>4.7999999999999996E-3</v>
      </c>
      <c r="AL35">
        <v>0.17910000000000001</v>
      </c>
    </row>
    <row r="36" spans="1:38" x14ac:dyDescent="0.35">
      <c r="A36" t="s">
        <v>746</v>
      </c>
      <c r="B36" s="33">
        <v>0.27800000000000002</v>
      </c>
      <c r="C36" s="33"/>
      <c r="AB36">
        <f>SUM(V35:AA35)/AB35</f>
        <v>0.41918932786044127</v>
      </c>
      <c r="AL36">
        <f>SUM(AF35:AK35)/AL35</f>
        <v>0.44053601340033499</v>
      </c>
    </row>
    <row r="37" spans="1:38" x14ac:dyDescent="0.35">
      <c r="A37" t="s">
        <v>758</v>
      </c>
      <c r="B37" s="33">
        <v>0.315</v>
      </c>
    </row>
    <row r="38" spans="1:38" x14ac:dyDescent="0.35">
      <c r="A38" t="s">
        <v>759</v>
      </c>
      <c r="B38" s="33">
        <v>0.29899999999999999</v>
      </c>
    </row>
    <row r="39" spans="1:38" x14ac:dyDescent="0.35">
      <c r="A39" t="s">
        <v>760</v>
      </c>
      <c r="B39" s="33">
        <v>0.33400000000000002</v>
      </c>
      <c r="J39" t="s">
        <v>761</v>
      </c>
    </row>
    <row r="40" spans="1:38" x14ac:dyDescent="0.35">
      <c r="A40" t="s">
        <v>762</v>
      </c>
      <c r="B40" s="33">
        <v>0.17</v>
      </c>
      <c r="J40" s="34" t="s">
        <v>763</v>
      </c>
      <c r="K40" s="521" t="s">
        <v>764</v>
      </c>
      <c r="L40" s="521" t="s">
        <v>765</v>
      </c>
      <c r="M40" s="521" t="s">
        <v>766</v>
      </c>
      <c r="N40" s="521" t="s">
        <v>765</v>
      </c>
      <c r="O40" s="521" t="s">
        <v>767</v>
      </c>
      <c r="P40" s="521" t="s">
        <v>765</v>
      </c>
      <c r="Q40" s="521" t="s">
        <v>768</v>
      </c>
      <c r="R40" s="521" t="s">
        <v>765</v>
      </c>
      <c r="S40" s="521" t="s">
        <v>769</v>
      </c>
      <c r="T40" s="521" t="s">
        <v>765</v>
      </c>
      <c r="U40" s="521" t="s">
        <v>770</v>
      </c>
      <c r="V40" s="521" t="s">
        <v>765</v>
      </c>
      <c r="W40" s="521" t="s">
        <v>771</v>
      </c>
      <c r="X40" s="521" t="s">
        <v>765</v>
      </c>
      <c r="Y40" s="521" t="s">
        <v>772</v>
      </c>
      <c r="Z40" s="521" t="s">
        <v>765</v>
      </c>
      <c r="AA40" s="521" t="s">
        <v>773</v>
      </c>
      <c r="AB40" s="521" t="s">
        <v>765</v>
      </c>
    </row>
    <row r="41" spans="1:38" x14ac:dyDescent="0.35">
      <c r="J41" s="35" t="s">
        <v>774</v>
      </c>
      <c r="K41" s="36" t="s">
        <v>765</v>
      </c>
      <c r="L41" s="36" t="s">
        <v>765</v>
      </c>
      <c r="M41" s="36" t="s">
        <v>765</v>
      </c>
      <c r="N41" s="36" t="s">
        <v>765</v>
      </c>
      <c r="O41" s="36" t="s">
        <v>765</v>
      </c>
      <c r="P41" s="36" t="s">
        <v>765</v>
      </c>
      <c r="Q41" s="36" t="s">
        <v>765</v>
      </c>
      <c r="R41" s="36" t="s">
        <v>765</v>
      </c>
      <c r="S41" s="36" t="s">
        <v>765</v>
      </c>
      <c r="T41" s="36" t="s">
        <v>765</v>
      </c>
      <c r="U41" s="36" t="s">
        <v>765</v>
      </c>
      <c r="V41" s="36" t="s">
        <v>765</v>
      </c>
      <c r="W41" s="36" t="s">
        <v>765</v>
      </c>
      <c r="X41" s="36" t="s">
        <v>765</v>
      </c>
      <c r="Y41" s="36" t="s">
        <v>765</v>
      </c>
      <c r="Z41" s="36" t="s">
        <v>765</v>
      </c>
      <c r="AA41" s="36" t="s">
        <v>765</v>
      </c>
      <c r="AB41" s="36" t="s">
        <v>765</v>
      </c>
    </row>
    <row r="42" spans="1:38" x14ac:dyDescent="0.35">
      <c r="A42" s="1" t="s">
        <v>775</v>
      </c>
      <c r="D42" s="1" t="s">
        <v>776</v>
      </c>
      <c r="E42" s="1" t="s">
        <v>777</v>
      </c>
      <c r="J42" s="37" t="s">
        <v>778</v>
      </c>
      <c r="K42" s="38">
        <v>6.0299999999999999E-2</v>
      </c>
      <c r="L42" s="39" t="s">
        <v>765</v>
      </c>
      <c r="M42" s="38">
        <v>5.6800000000000003E-2</v>
      </c>
      <c r="N42" s="39" t="s">
        <v>765</v>
      </c>
      <c r="O42" s="39" t="s">
        <v>779</v>
      </c>
      <c r="P42" s="39" t="s">
        <v>765</v>
      </c>
      <c r="Q42" s="39" t="s">
        <v>779</v>
      </c>
      <c r="R42" s="39" t="s">
        <v>765</v>
      </c>
      <c r="S42" s="39" t="s">
        <v>779</v>
      </c>
      <c r="T42" s="39" t="s">
        <v>765</v>
      </c>
      <c r="U42" s="39" t="s">
        <v>779</v>
      </c>
      <c r="V42" s="39" t="s">
        <v>765</v>
      </c>
      <c r="W42" s="39" t="s">
        <v>779</v>
      </c>
      <c r="X42" s="39" t="s">
        <v>765</v>
      </c>
      <c r="Y42" s="39" t="s">
        <v>779</v>
      </c>
      <c r="Z42" s="39" t="s">
        <v>765</v>
      </c>
      <c r="AA42" s="39" t="s">
        <v>779</v>
      </c>
      <c r="AB42" s="39" t="s">
        <v>765</v>
      </c>
    </row>
    <row r="43" spans="1:38" x14ac:dyDescent="0.35">
      <c r="A43" t="s">
        <v>746</v>
      </c>
      <c r="B43" s="32">
        <f>B36*About!A$90*About!A$91/About!A$89</f>
        <v>8.2157154549891825E-5</v>
      </c>
      <c r="C43" s="32"/>
      <c r="D43" s="32">
        <f>B43+(SUM(K46:AB46)-SUM(K44:AB44))/About!A89</f>
        <v>8.4970638170141861E-5</v>
      </c>
      <c r="E43" s="32">
        <f>D43-'[2]BFPaT-fueltax-electricity'!B2</f>
        <v>5.6549589239014058E-5</v>
      </c>
      <c r="J43" s="37" t="s">
        <v>780</v>
      </c>
      <c r="K43" s="40">
        <v>6.6900000000000001E-2</v>
      </c>
      <c r="L43" s="41" t="s">
        <v>765</v>
      </c>
      <c r="M43" s="40">
        <v>5.7500000000000002E-2</v>
      </c>
      <c r="N43" s="41" t="s">
        <v>765</v>
      </c>
      <c r="O43" s="41" t="s">
        <v>779</v>
      </c>
      <c r="P43" s="41" t="s">
        <v>765</v>
      </c>
      <c r="Q43" s="41" t="s">
        <v>779</v>
      </c>
      <c r="R43" s="41" t="s">
        <v>765</v>
      </c>
      <c r="S43" s="41" t="s">
        <v>779</v>
      </c>
      <c r="T43" s="41" t="s">
        <v>765</v>
      </c>
      <c r="U43" s="41" t="s">
        <v>779</v>
      </c>
      <c r="V43" s="41" t="s">
        <v>765</v>
      </c>
      <c r="W43" s="41" t="s">
        <v>779</v>
      </c>
      <c r="X43" s="41" t="s">
        <v>765</v>
      </c>
      <c r="Y43" s="41" t="s">
        <v>779</v>
      </c>
      <c r="Z43" s="41" t="s">
        <v>765</v>
      </c>
      <c r="AA43" s="41" t="s">
        <v>779</v>
      </c>
      <c r="AB43" s="41" t="s">
        <v>765</v>
      </c>
    </row>
    <row r="44" spans="1:38" x14ac:dyDescent="0.35">
      <c r="A44" t="s">
        <v>758</v>
      </c>
      <c r="B44" s="32">
        <f>B37*About!A$90*About!A$91/About!A$89</f>
        <v>9.3091739867683158E-5</v>
      </c>
      <c r="J44" s="37" t="s">
        <v>781</v>
      </c>
      <c r="K44" s="38">
        <v>6.8500000000000005E-2</v>
      </c>
      <c r="L44" s="39" t="s">
        <v>765</v>
      </c>
      <c r="M44" s="38">
        <v>6.0100000000000001E-2</v>
      </c>
      <c r="N44" s="39" t="s">
        <v>765</v>
      </c>
      <c r="O44" s="38">
        <v>8.8700000000000001E-2</v>
      </c>
      <c r="P44" s="39" t="s">
        <v>765</v>
      </c>
      <c r="Q44" s="38">
        <v>3.3599999999999998E-2</v>
      </c>
      <c r="R44" s="39" t="s">
        <v>765</v>
      </c>
      <c r="S44" s="38">
        <v>2.6599999999999999E-2</v>
      </c>
      <c r="T44" s="39" t="s">
        <v>765</v>
      </c>
      <c r="U44" s="38">
        <v>3.3E-3</v>
      </c>
      <c r="V44" s="39" t="s">
        <v>765</v>
      </c>
      <c r="W44" s="38">
        <v>1.83E-2</v>
      </c>
      <c r="X44" s="39" t="s">
        <v>765</v>
      </c>
      <c r="Y44" s="38">
        <v>2.9999999999999997E-4</v>
      </c>
      <c r="Z44" s="39" t="s">
        <v>765</v>
      </c>
      <c r="AA44" s="38">
        <v>6.6E-3</v>
      </c>
      <c r="AB44" s="39" t="s">
        <v>765</v>
      </c>
    </row>
    <row r="45" spans="1:38" x14ac:dyDescent="0.35">
      <c r="A45" t="s">
        <v>759</v>
      </c>
      <c r="B45" s="32">
        <f>B38*About!A$90*About!A$91/About!A$89</f>
        <v>8.8363270541070687E-5</v>
      </c>
      <c r="J45" s="37" t="s">
        <v>782</v>
      </c>
      <c r="K45" s="40">
        <v>6.8400000000000002E-2</v>
      </c>
      <c r="L45" s="41" t="s">
        <v>765</v>
      </c>
      <c r="M45" s="40">
        <v>6.2700000000000006E-2</v>
      </c>
      <c r="N45" s="41" t="s">
        <v>765</v>
      </c>
      <c r="O45" s="40">
        <v>8.6099999999999996E-2</v>
      </c>
      <c r="P45" s="41" t="s">
        <v>765</v>
      </c>
      <c r="Q45" s="40">
        <v>3.2800000000000003E-2</v>
      </c>
      <c r="R45" s="41" t="s">
        <v>765</v>
      </c>
      <c r="S45" s="40">
        <v>2.6599999999999999E-2</v>
      </c>
      <c r="T45" s="41" t="s">
        <v>765</v>
      </c>
      <c r="U45" s="40">
        <v>3.3E-3</v>
      </c>
      <c r="V45" s="41" t="s">
        <v>765</v>
      </c>
      <c r="W45" s="40">
        <v>1.6199999999999999E-2</v>
      </c>
      <c r="X45" s="41" t="s">
        <v>765</v>
      </c>
      <c r="Y45" s="40">
        <v>4.0000000000000002E-4</v>
      </c>
      <c r="Z45" s="41" t="s">
        <v>765</v>
      </c>
      <c r="AA45" s="40">
        <v>6.7999999999999996E-3</v>
      </c>
      <c r="AB45" s="41" t="s">
        <v>765</v>
      </c>
    </row>
    <row r="46" spans="1:38" x14ac:dyDescent="0.35">
      <c r="A46" t="s">
        <v>760</v>
      </c>
      <c r="B46" s="32">
        <f>B39*About!A$90*About!A$91/About!A$89</f>
        <v>9.8706797193035488E-5</v>
      </c>
      <c r="J46" s="37" t="s">
        <v>783</v>
      </c>
      <c r="K46" s="38">
        <v>8.5500000000000007E-2</v>
      </c>
      <c r="L46" s="39" t="s">
        <v>765</v>
      </c>
      <c r="M46" s="38">
        <v>6.1699999999999998E-2</v>
      </c>
      <c r="N46" s="39" t="s">
        <v>765</v>
      </c>
      <c r="O46" s="38">
        <v>8.4199999999999997E-2</v>
      </c>
      <c r="P46" s="39" t="s">
        <v>765</v>
      </c>
      <c r="Q46" s="38">
        <v>3.3399999999999999E-2</v>
      </c>
      <c r="R46" s="39" t="s">
        <v>765</v>
      </c>
      <c r="S46" s="38">
        <v>2.47E-2</v>
      </c>
      <c r="T46" s="39" t="s">
        <v>765</v>
      </c>
      <c r="U46" s="38">
        <v>3.3E-3</v>
      </c>
      <c r="V46" s="39" t="s">
        <v>765</v>
      </c>
      <c r="W46" s="38">
        <v>1.6400000000000001E-2</v>
      </c>
      <c r="X46" s="39" t="s">
        <v>765</v>
      </c>
      <c r="Y46" s="38">
        <v>2.0000000000000001E-4</v>
      </c>
      <c r="Z46" s="39" t="s">
        <v>765</v>
      </c>
      <c r="AA46" s="38">
        <v>6.1999999999999998E-3</v>
      </c>
      <c r="AB46" s="39" t="s">
        <v>765</v>
      </c>
    </row>
    <row r="47" spans="1:38" x14ac:dyDescent="0.35">
      <c r="A47" t="s">
        <v>762</v>
      </c>
      <c r="B47" s="32">
        <f>B40*About!A$90*About!A$91/About!A$89</f>
        <v>5.0239986595257589E-5</v>
      </c>
      <c r="J47" s="37" t="s">
        <v>784</v>
      </c>
      <c r="K47" s="42">
        <v>0.14299999999999999</v>
      </c>
      <c r="L47" s="41" t="s">
        <v>765</v>
      </c>
      <c r="M47" s="40">
        <v>6.6100000000000006E-2</v>
      </c>
      <c r="N47" s="41" t="s">
        <v>765</v>
      </c>
      <c r="O47" s="42">
        <v>5.1999999999999998E-2</v>
      </c>
      <c r="P47" s="41" t="s">
        <v>765</v>
      </c>
      <c r="Q47" s="40">
        <v>3.4599999999999999E-2</v>
      </c>
      <c r="R47" s="41" t="s">
        <v>765</v>
      </c>
      <c r="S47" s="40">
        <v>9.4999999999999998E-3</v>
      </c>
      <c r="T47" s="41" t="s">
        <v>765</v>
      </c>
      <c r="U47" s="40">
        <v>3.8999999999999998E-3</v>
      </c>
      <c r="V47" s="41" t="s">
        <v>765</v>
      </c>
      <c r="W47" s="40">
        <v>7.7999999999999996E-3</v>
      </c>
      <c r="X47" s="41" t="s">
        <v>765</v>
      </c>
      <c r="Y47" s="42">
        <v>0</v>
      </c>
      <c r="Z47" s="41" t="s">
        <v>765</v>
      </c>
      <c r="AA47" s="40">
        <v>-3.8999999999999998E-3</v>
      </c>
      <c r="AB47" s="41" t="s">
        <v>765</v>
      </c>
    </row>
    <row r="48" spans="1:38" x14ac:dyDescent="0.35">
      <c r="J48" s="37" t="s">
        <v>785</v>
      </c>
      <c r="K48" s="39" t="s">
        <v>779</v>
      </c>
      <c r="L48" s="39" t="s">
        <v>765</v>
      </c>
      <c r="M48" s="39" t="s">
        <v>779</v>
      </c>
      <c r="N48" s="39" t="s">
        <v>765</v>
      </c>
      <c r="O48" s="39" t="s">
        <v>779</v>
      </c>
      <c r="P48" s="39" t="s">
        <v>765</v>
      </c>
      <c r="Q48" s="39" t="s">
        <v>779</v>
      </c>
      <c r="R48" s="39" t="s">
        <v>765</v>
      </c>
      <c r="S48" s="39" t="s">
        <v>779</v>
      </c>
      <c r="T48" s="39" t="s">
        <v>765</v>
      </c>
      <c r="U48" s="39" t="s">
        <v>779</v>
      </c>
      <c r="V48" s="39" t="s">
        <v>765</v>
      </c>
      <c r="W48" s="39" t="s">
        <v>779</v>
      </c>
      <c r="X48" s="39" t="s">
        <v>765</v>
      </c>
      <c r="Y48" s="39" t="s">
        <v>779</v>
      </c>
      <c r="Z48" s="39" t="s">
        <v>765</v>
      </c>
      <c r="AA48" s="39" t="s">
        <v>779</v>
      </c>
      <c r="AB48" s="39" t="s">
        <v>765</v>
      </c>
    </row>
    <row r="50" spans="2:31" x14ac:dyDescent="0.35">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row>
  </sheetData>
  <mergeCells count="9">
    <mergeCell ref="W40:X40"/>
    <mergeCell ref="Y40:Z40"/>
    <mergeCell ref="AA40:AB40"/>
    <mergeCell ref="K40:L40"/>
    <mergeCell ref="M40:N40"/>
    <mergeCell ref="O40:P40"/>
    <mergeCell ref="Q40:R40"/>
    <mergeCell ref="S40:T40"/>
    <mergeCell ref="U40:V40"/>
  </mergeCells>
  <hyperlinks>
    <hyperlink ref="A1" r:id="rId1" location="Sec7" xr:uid="{B95A7BDB-008B-428B-B3FC-380DA980D9AD}"/>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2AF96-A7AA-4DF5-88E5-28844598EA70}">
  <dimension ref="A1:AE20"/>
  <sheetViews>
    <sheetView topLeftCell="A13" zoomScaleNormal="100" workbookViewId="0">
      <selection activeCell="C5" sqref="C5"/>
    </sheetView>
  </sheetViews>
  <sheetFormatPr defaultRowHeight="14.5" x14ac:dyDescent="0.35"/>
  <cols>
    <col min="2" max="3" width="11.81640625" bestFit="1" customWidth="1"/>
    <col min="4" max="31" width="9" bestFit="1" customWidth="1"/>
  </cols>
  <sheetData>
    <row r="1" spans="1:31" x14ac:dyDescent="0.35">
      <c r="A1" t="s">
        <v>786</v>
      </c>
    </row>
    <row r="2" spans="1:31" x14ac:dyDescent="0.35">
      <c r="A2" s="28" t="s">
        <v>77</v>
      </c>
      <c r="B2" s="28">
        <v>2021</v>
      </c>
      <c r="C2" s="28">
        <v>2022</v>
      </c>
      <c r="D2" s="28">
        <v>2023</v>
      </c>
      <c r="E2" s="28">
        <v>2024</v>
      </c>
      <c r="F2" s="28">
        <v>2025</v>
      </c>
      <c r="G2" s="28">
        <v>2026</v>
      </c>
      <c r="H2" s="28">
        <v>2027</v>
      </c>
      <c r="I2" s="28">
        <v>2028</v>
      </c>
      <c r="J2" s="28">
        <v>2029</v>
      </c>
      <c r="K2" s="28">
        <v>2030</v>
      </c>
      <c r="L2" s="28">
        <v>2031</v>
      </c>
      <c r="M2" s="28">
        <v>2032</v>
      </c>
      <c r="N2" s="28">
        <v>2033</v>
      </c>
      <c r="O2" s="28">
        <v>2034</v>
      </c>
      <c r="P2" s="28">
        <v>2035</v>
      </c>
      <c r="Q2" s="28">
        <v>2036</v>
      </c>
      <c r="R2" s="28">
        <v>2037</v>
      </c>
      <c r="S2" s="28">
        <v>2038</v>
      </c>
      <c r="T2" s="28">
        <v>2039</v>
      </c>
      <c r="U2" s="28">
        <v>2040</v>
      </c>
      <c r="V2" s="28">
        <v>2041</v>
      </c>
      <c r="W2" s="28">
        <v>2042</v>
      </c>
      <c r="X2" s="28">
        <v>2043</v>
      </c>
      <c r="Y2" s="28">
        <v>2044</v>
      </c>
      <c r="Z2" s="28">
        <v>2045</v>
      </c>
      <c r="AA2" s="28">
        <v>2046</v>
      </c>
      <c r="AB2" s="28">
        <v>2047</v>
      </c>
      <c r="AC2" s="28">
        <v>2048</v>
      </c>
      <c r="AD2" s="28">
        <v>2049</v>
      </c>
      <c r="AE2" s="28">
        <v>2050</v>
      </c>
    </row>
    <row r="3" spans="1:31" x14ac:dyDescent="0.35">
      <c r="A3" t="s">
        <v>78</v>
      </c>
      <c r="B3">
        <v>2.2616399055545341E-5</v>
      </c>
      <c r="C3">
        <v>3.8030946959101818E-5</v>
      </c>
      <c r="D3">
        <v>3.472505050781652E-5</v>
      </c>
      <c r="E3">
        <v>4.1149184851762568E-5</v>
      </c>
      <c r="F3">
        <v>4.7573319195708642E-5</v>
      </c>
      <c r="G3">
        <v>4.8476170508911862E-5</v>
      </c>
      <c r="H3">
        <v>4.9379021822115102E-5</v>
      </c>
      <c r="I3">
        <v>5.0281873135318321E-5</v>
      </c>
      <c r="J3">
        <v>5.1184724448521547E-5</v>
      </c>
      <c r="K3">
        <v>5.2087575761724767E-5</v>
      </c>
      <c r="L3">
        <v>5.2504276367818568E-5</v>
      </c>
      <c r="M3">
        <v>5.2920976973912382E-5</v>
      </c>
      <c r="N3">
        <v>5.3337677580006183E-5</v>
      </c>
      <c r="O3">
        <v>5.3754378186099977E-5</v>
      </c>
      <c r="P3">
        <v>5.4171078792193758E-5</v>
      </c>
      <c r="Q3">
        <v>5.4587779398287572E-5</v>
      </c>
      <c r="R3">
        <v>5.5004480004381373E-5</v>
      </c>
      <c r="S3">
        <v>5.5421180610475181E-5</v>
      </c>
      <c r="T3">
        <v>5.5837881216568968E-5</v>
      </c>
      <c r="U3">
        <v>5.6254581822662769E-5</v>
      </c>
      <c r="V3">
        <v>5.6254581822662769E-5</v>
      </c>
      <c r="W3">
        <v>5.6254581822662769E-5</v>
      </c>
      <c r="X3">
        <v>5.6254581822662769E-5</v>
      </c>
      <c r="Y3">
        <v>5.6254581822662769E-5</v>
      </c>
      <c r="Z3">
        <v>5.6254581822662769E-5</v>
      </c>
      <c r="AA3">
        <v>5.6254581822662769E-5</v>
      </c>
      <c r="AB3">
        <v>5.6254581822662769E-5</v>
      </c>
      <c r="AC3">
        <v>5.6254581822662769E-5</v>
      </c>
      <c r="AD3">
        <v>5.6254581822662769E-5</v>
      </c>
      <c r="AE3">
        <v>5.6254581822662769E-5</v>
      </c>
    </row>
    <row r="4" spans="1:31" x14ac:dyDescent="0.35">
      <c r="A4" t="s">
        <v>79</v>
      </c>
      <c r="B4">
        <v>1.9641262089926039E-5</v>
      </c>
      <c r="C4">
        <v>1.9641262089926039E-5</v>
      </c>
      <c r="D4">
        <v>1.9641262089926039E-5</v>
      </c>
      <c r="E4">
        <v>2.327489557656236E-5</v>
      </c>
      <c r="F4">
        <v>2.6908529063198671E-5</v>
      </c>
      <c r="G4">
        <v>2.7419201877536741E-5</v>
      </c>
      <c r="H4">
        <v>2.7929874691874832E-5</v>
      </c>
      <c r="I4">
        <v>2.8440547506212898E-5</v>
      </c>
      <c r="J4">
        <v>2.8951220320550979E-5</v>
      </c>
      <c r="K4">
        <v>2.9461893134889059E-5</v>
      </c>
      <c r="L4">
        <v>2.9697588279968169E-5</v>
      </c>
      <c r="M4">
        <v>2.9933283425047279E-5</v>
      </c>
      <c r="N4">
        <v>3.0168978570126389E-5</v>
      </c>
      <c r="O4">
        <v>3.040467371520551E-5</v>
      </c>
      <c r="P4">
        <v>3.0640368860284627E-5</v>
      </c>
      <c r="Q4">
        <v>3.0876064005363733E-5</v>
      </c>
      <c r="R4">
        <v>3.111175915044284E-5</v>
      </c>
      <c r="S4">
        <v>3.134745429552196E-5</v>
      </c>
      <c r="T4">
        <v>3.1583149440601067E-5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v>3.1818844585680187E-5</v>
      </c>
    </row>
    <row r="5" spans="1:31" x14ac:dyDescent="0.35">
      <c r="A5" t="s">
        <v>80</v>
      </c>
      <c r="B5">
        <v>1.9641262089926039E-5</v>
      </c>
      <c r="C5">
        <v>1.9641262089926039E-5</v>
      </c>
      <c r="D5">
        <v>1.9641262089926039E-5</v>
      </c>
      <c r="E5">
        <v>2.327489557656236E-5</v>
      </c>
      <c r="F5">
        <v>2.6908529063198671E-5</v>
      </c>
      <c r="G5">
        <v>2.7419201877536741E-5</v>
      </c>
      <c r="H5">
        <v>2.7929874691874832E-5</v>
      </c>
      <c r="I5">
        <v>2.8440547506212898E-5</v>
      </c>
      <c r="J5">
        <v>2.8951220320550979E-5</v>
      </c>
      <c r="K5">
        <v>2.9461893134889059E-5</v>
      </c>
      <c r="L5">
        <v>2.9697588279968169E-5</v>
      </c>
      <c r="M5">
        <v>2.9933283425047279E-5</v>
      </c>
      <c r="N5">
        <v>3.0168978570126389E-5</v>
      </c>
      <c r="O5">
        <v>3.040467371520551E-5</v>
      </c>
      <c r="P5">
        <v>3.0640368860284627E-5</v>
      </c>
      <c r="Q5">
        <v>3.0876064005363733E-5</v>
      </c>
      <c r="R5">
        <v>3.111175915044284E-5</v>
      </c>
      <c r="S5">
        <v>3.134745429552196E-5</v>
      </c>
      <c r="T5">
        <v>3.1583149440601067E-5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v>3.1818844585680187E-5</v>
      </c>
    </row>
    <row r="6" spans="1:31" x14ac:dyDescent="0.35">
      <c r="A6" t="s">
        <v>81</v>
      </c>
      <c r="B6">
        <v>1.9641262089926039E-5</v>
      </c>
      <c r="C6">
        <v>1.9641262089926039E-5</v>
      </c>
      <c r="D6">
        <v>1.9641262089926039E-5</v>
      </c>
      <c r="E6">
        <v>2.327489557656236E-5</v>
      </c>
      <c r="F6">
        <v>2.6908529063198671E-5</v>
      </c>
      <c r="G6">
        <v>2.7419201877536741E-5</v>
      </c>
      <c r="H6">
        <v>2.7929874691874832E-5</v>
      </c>
      <c r="I6">
        <v>2.8440547506212898E-5</v>
      </c>
      <c r="J6">
        <v>2.8951220320550979E-5</v>
      </c>
      <c r="K6">
        <v>2.9461893134889059E-5</v>
      </c>
      <c r="L6">
        <v>2.9697588279968169E-5</v>
      </c>
      <c r="M6">
        <v>2.9933283425047279E-5</v>
      </c>
      <c r="N6">
        <v>3.0168978570126389E-5</v>
      </c>
      <c r="O6">
        <v>3.040467371520551E-5</v>
      </c>
      <c r="P6">
        <v>3.0640368860284627E-5</v>
      </c>
      <c r="Q6">
        <v>3.0876064005363733E-5</v>
      </c>
      <c r="R6">
        <v>3.111175915044284E-5</v>
      </c>
      <c r="S6">
        <v>3.134745429552196E-5</v>
      </c>
      <c r="T6">
        <v>3.1583149440601067E-5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v>3.1818844585680187E-5</v>
      </c>
    </row>
    <row r="7" spans="1:31" x14ac:dyDescent="0.35">
      <c r="A7" t="s">
        <v>82</v>
      </c>
      <c r="B7">
        <v>1.9641262089926039E-5</v>
      </c>
      <c r="C7">
        <v>1.9641262089926039E-5</v>
      </c>
      <c r="D7">
        <v>1.9641262089926039E-5</v>
      </c>
      <c r="E7">
        <v>2.327489557656236E-5</v>
      </c>
      <c r="F7">
        <v>2.6908529063198671E-5</v>
      </c>
      <c r="G7">
        <v>2.7419201877536741E-5</v>
      </c>
      <c r="H7">
        <v>2.7929874691874832E-5</v>
      </c>
      <c r="I7">
        <v>2.8440547506212898E-5</v>
      </c>
      <c r="J7">
        <v>2.8951220320550979E-5</v>
      </c>
      <c r="K7">
        <v>2.9461893134889059E-5</v>
      </c>
      <c r="L7">
        <v>2.9697588279968169E-5</v>
      </c>
      <c r="M7">
        <v>2.9933283425047279E-5</v>
      </c>
      <c r="N7">
        <v>3.0168978570126389E-5</v>
      </c>
      <c r="O7">
        <v>3.040467371520551E-5</v>
      </c>
      <c r="P7">
        <v>3.0640368860284627E-5</v>
      </c>
      <c r="Q7">
        <v>3.0876064005363733E-5</v>
      </c>
      <c r="R7">
        <v>3.111175915044284E-5</v>
      </c>
      <c r="S7">
        <v>3.134745429552196E-5</v>
      </c>
      <c r="T7">
        <v>3.1583149440601067E-5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v>3.1818844585680187E-5</v>
      </c>
    </row>
    <row r="8" spans="1:31" x14ac:dyDescent="0.35">
      <c r="A8" t="s">
        <v>83</v>
      </c>
      <c r="B8">
        <v>1.9641262089926039E-5</v>
      </c>
      <c r="C8">
        <v>1.9641262089926039E-5</v>
      </c>
      <c r="D8">
        <v>1.9641262089926039E-5</v>
      </c>
      <c r="E8">
        <v>2.327489557656236E-5</v>
      </c>
      <c r="F8">
        <v>2.6908529063198671E-5</v>
      </c>
      <c r="G8">
        <v>2.7419201877536741E-5</v>
      </c>
      <c r="H8">
        <v>2.7929874691874832E-5</v>
      </c>
      <c r="I8">
        <v>2.8440547506212898E-5</v>
      </c>
      <c r="J8">
        <v>2.8951220320550979E-5</v>
      </c>
      <c r="K8">
        <v>2.9461893134889059E-5</v>
      </c>
      <c r="L8">
        <v>2.9697588279968169E-5</v>
      </c>
      <c r="M8">
        <v>2.9933283425047279E-5</v>
      </c>
      <c r="N8">
        <v>3.0168978570126389E-5</v>
      </c>
      <c r="O8">
        <v>3.040467371520551E-5</v>
      </c>
      <c r="P8">
        <v>3.0640368860284627E-5</v>
      </c>
      <c r="Q8">
        <v>3.0876064005363733E-5</v>
      </c>
      <c r="R8">
        <v>3.111175915044284E-5</v>
      </c>
      <c r="S8">
        <v>3.134745429552196E-5</v>
      </c>
      <c r="T8">
        <v>3.1583149440601067E-5</v>
      </c>
      <c r="U8">
        <v>3.1818844585680187E-5</v>
      </c>
      <c r="V8">
        <v>3.1818844585680187E-5</v>
      </c>
      <c r="W8">
        <v>3.1818844585680187E-5</v>
      </c>
      <c r="X8">
        <v>3.1818844585680187E-5</v>
      </c>
      <c r="Y8">
        <v>3.1818844585680187E-5</v>
      </c>
      <c r="Z8">
        <v>3.1818844585680187E-5</v>
      </c>
      <c r="AA8">
        <v>3.1818844585680187E-5</v>
      </c>
      <c r="AB8">
        <v>3.1818844585680187E-5</v>
      </c>
      <c r="AC8">
        <v>3.1818844585680187E-5</v>
      </c>
      <c r="AD8">
        <v>3.1818844585680187E-5</v>
      </c>
      <c r="AE8">
        <v>3.1818844585680187E-5</v>
      </c>
    </row>
    <row r="9" spans="1:31" x14ac:dyDescent="0.35">
      <c r="A9" t="s">
        <v>84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35">
      <c r="A10" t="s">
        <v>85</v>
      </c>
      <c r="B10">
        <v>1.9641262089926039E-5</v>
      </c>
      <c r="C10">
        <v>1.9641262089926039E-5</v>
      </c>
      <c r="D10">
        <v>1.9641262089926039E-5</v>
      </c>
      <c r="E10">
        <v>2.327489557656236E-5</v>
      </c>
      <c r="F10">
        <v>2.6908529063198671E-5</v>
      </c>
      <c r="G10">
        <v>2.7419201877536741E-5</v>
      </c>
      <c r="H10">
        <v>2.7929874691874832E-5</v>
      </c>
      <c r="I10">
        <v>2.8440547506212898E-5</v>
      </c>
      <c r="J10">
        <v>2.8951220320550979E-5</v>
      </c>
      <c r="K10">
        <v>2.9461893134889059E-5</v>
      </c>
      <c r="L10">
        <v>2.9697588279968169E-5</v>
      </c>
      <c r="M10">
        <v>2.9933283425047279E-5</v>
      </c>
      <c r="N10">
        <v>3.0168978570126389E-5</v>
      </c>
      <c r="O10">
        <v>3.040467371520551E-5</v>
      </c>
      <c r="P10">
        <v>3.0640368860284627E-5</v>
      </c>
      <c r="Q10">
        <v>3.0876064005363733E-5</v>
      </c>
      <c r="R10">
        <v>3.111175915044284E-5</v>
      </c>
      <c r="S10">
        <v>3.134745429552196E-5</v>
      </c>
      <c r="T10">
        <v>3.1583149440601067E-5</v>
      </c>
      <c r="U10">
        <v>3.1818844585680187E-5</v>
      </c>
      <c r="V10">
        <v>3.1818844585680187E-5</v>
      </c>
      <c r="W10">
        <v>3.1818844585680187E-5</v>
      </c>
      <c r="X10">
        <v>3.1818844585680187E-5</v>
      </c>
      <c r="Y10">
        <v>3.1818844585680187E-5</v>
      </c>
      <c r="Z10">
        <v>3.1818844585680187E-5</v>
      </c>
      <c r="AA10">
        <v>3.1818844585680187E-5</v>
      </c>
      <c r="AB10">
        <v>3.1818844585680187E-5</v>
      </c>
      <c r="AC10">
        <v>3.1818844585680187E-5</v>
      </c>
      <c r="AD10">
        <v>3.1818844585680187E-5</v>
      </c>
      <c r="AE10">
        <v>3.1818844585680187E-5</v>
      </c>
    </row>
    <row r="13" spans="1:31" x14ac:dyDescent="0.35">
      <c r="A13" t="s">
        <v>787</v>
      </c>
    </row>
    <row r="14" spans="1:31" x14ac:dyDescent="0.35">
      <c r="C14">
        <v>2022</v>
      </c>
      <c r="D14">
        <v>2023</v>
      </c>
      <c r="E14">
        <v>2024</v>
      </c>
      <c r="F14">
        <v>2025</v>
      </c>
      <c r="G14">
        <v>2026</v>
      </c>
      <c r="H14">
        <v>2027</v>
      </c>
      <c r="I14">
        <v>2028</v>
      </c>
      <c r="J14">
        <v>2029</v>
      </c>
      <c r="K14">
        <v>2030</v>
      </c>
      <c r="L14">
        <v>2031</v>
      </c>
      <c r="M14">
        <v>2032</v>
      </c>
      <c r="N14">
        <v>2033</v>
      </c>
      <c r="O14">
        <v>2034</v>
      </c>
      <c r="P14">
        <v>2035</v>
      </c>
      <c r="Q14">
        <v>2036</v>
      </c>
      <c r="R14">
        <v>2037</v>
      </c>
      <c r="S14">
        <v>2038</v>
      </c>
      <c r="T14">
        <v>2039</v>
      </c>
      <c r="U14">
        <v>2040</v>
      </c>
      <c r="V14">
        <v>2041</v>
      </c>
      <c r="W14">
        <v>2042</v>
      </c>
      <c r="X14">
        <v>2043</v>
      </c>
      <c r="Y14">
        <v>2044</v>
      </c>
      <c r="Z14">
        <v>2045</v>
      </c>
      <c r="AA14">
        <v>2046</v>
      </c>
      <c r="AB14">
        <v>2047</v>
      </c>
      <c r="AC14">
        <v>2048</v>
      </c>
      <c r="AD14">
        <v>2049</v>
      </c>
      <c r="AE14">
        <v>2050</v>
      </c>
    </row>
    <row r="15" spans="1:31" x14ac:dyDescent="0.35">
      <c r="A15" t="s">
        <v>78</v>
      </c>
      <c r="C15" s="43">
        <f>(C3-B3)/B3</f>
        <v>0.68156508318139919</v>
      </c>
      <c r="D15" s="43">
        <f t="shared" ref="D15:AE15" si="0">(D3-C3)/C3</f>
        <v>-8.6926482657411416E-2</v>
      </c>
      <c r="E15" s="43">
        <f t="shared" si="0"/>
        <v>0.18499999999999975</v>
      </c>
      <c r="F15" s="43">
        <f t="shared" si="0"/>
        <v>0.15611814345991609</v>
      </c>
      <c r="G15" s="43">
        <f t="shared" si="0"/>
        <v>1.8978102189780806E-2</v>
      </c>
      <c r="H15" s="43">
        <f t="shared" si="0"/>
        <v>1.8624641833811101E-2</v>
      </c>
      <c r="I15" s="43">
        <f t="shared" si="0"/>
        <v>1.828410689170162E-2</v>
      </c>
      <c r="J15" s="43">
        <f t="shared" si="0"/>
        <v>1.7955801104972309E-2</v>
      </c>
      <c r="K15" s="43">
        <f t="shared" si="0"/>
        <v>1.7639077340569683E-2</v>
      </c>
      <c r="L15" s="43">
        <f t="shared" si="0"/>
        <v>8.0000000000000539E-3</v>
      </c>
      <c r="M15" s="43">
        <f t="shared" si="0"/>
        <v>7.9365079365082466E-3</v>
      </c>
      <c r="N15" s="43">
        <f t="shared" si="0"/>
        <v>7.8740157480315463E-3</v>
      </c>
      <c r="O15" s="43">
        <f t="shared" si="0"/>
        <v>7.8124999999999219E-3</v>
      </c>
      <c r="P15" s="43">
        <f t="shared" si="0"/>
        <v>7.7519379844957943E-3</v>
      </c>
      <c r="Q15" s="43">
        <f t="shared" si="0"/>
        <v>7.6923076923079937E-3</v>
      </c>
      <c r="R15" s="43">
        <f t="shared" si="0"/>
        <v>7.6335877862595903E-3</v>
      </c>
      <c r="S15" s="43">
        <f t="shared" si="0"/>
        <v>7.5757575757577468E-3</v>
      </c>
      <c r="T15" s="43">
        <f t="shared" si="0"/>
        <v>7.5187969924810048E-3</v>
      </c>
      <c r="U15" s="43">
        <f t="shared" si="0"/>
        <v>7.4626865671642258E-3</v>
      </c>
      <c r="V15" s="43">
        <f t="shared" si="0"/>
        <v>0</v>
      </c>
      <c r="W15" s="43">
        <f t="shared" si="0"/>
        <v>0</v>
      </c>
      <c r="X15" s="43">
        <f t="shared" si="0"/>
        <v>0</v>
      </c>
      <c r="Y15" s="43">
        <f t="shared" si="0"/>
        <v>0</v>
      </c>
      <c r="Z15" s="43">
        <f t="shared" si="0"/>
        <v>0</v>
      </c>
      <c r="AA15" s="43">
        <f t="shared" si="0"/>
        <v>0</v>
      </c>
      <c r="AB15" s="43">
        <f t="shared" si="0"/>
        <v>0</v>
      </c>
      <c r="AC15" s="43">
        <f t="shared" si="0"/>
        <v>0</v>
      </c>
      <c r="AD15" s="43">
        <f t="shared" si="0"/>
        <v>0</v>
      </c>
      <c r="AE15" s="43">
        <f t="shared" si="0"/>
        <v>0</v>
      </c>
    </row>
    <row r="17" spans="1:31" x14ac:dyDescent="0.35">
      <c r="A17" s="44" t="s">
        <v>788</v>
      </c>
    </row>
    <row r="18" spans="1:31" x14ac:dyDescent="0.35">
      <c r="C18" s="44">
        <v>2022</v>
      </c>
      <c r="D18" s="44">
        <v>2023</v>
      </c>
      <c r="E18" s="44">
        <v>2024</v>
      </c>
      <c r="F18">
        <v>2025</v>
      </c>
      <c r="G18">
        <v>2026</v>
      </c>
      <c r="H18">
        <v>2027</v>
      </c>
      <c r="I18">
        <v>2028</v>
      </c>
      <c r="J18">
        <v>2029</v>
      </c>
      <c r="K18">
        <v>2030</v>
      </c>
      <c r="L18">
        <v>2031</v>
      </c>
      <c r="M18">
        <v>2032</v>
      </c>
      <c r="N18">
        <v>2033</v>
      </c>
      <c r="O18">
        <v>2034</v>
      </c>
      <c r="P18">
        <v>2035</v>
      </c>
      <c r="Q18">
        <v>2036</v>
      </c>
      <c r="R18">
        <v>2037</v>
      </c>
      <c r="S18">
        <v>2038</v>
      </c>
      <c r="T18">
        <v>2039</v>
      </c>
      <c r="U18">
        <v>2040</v>
      </c>
      <c r="V18">
        <v>2041</v>
      </c>
      <c r="W18">
        <v>2042</v>
      </c>
      <c r="X18">
        <v>2043</v>
      </c>
      <c r="Y18">
        <v>2044</v>
      </c>
      <c r="Z18">
        <v>2045</v>
      </c>
      <c r="AA18">
        <v>2046</v>
      </c>
      <c r="AB18">
        <v>2047</v>
      </c>
      <c r="AC18">
        <v>2048</v>
      </c>
      <c r="AD18">
        <v>2049</v>
      </c>
      <c r="AE18">
        <v>2050</v>
      </c>
    </row>
    <row r="19" spans="1:31" x14ac:dyDescent="0.35">
      <c r="C19" s="45">
        <f>(AVERAGE('historical fuel prices'!D70:D120)-AVERAGE('historical fuel prices'!D121:D169))/AVERAGE('historical fuel prices'!D121:D169)</f>
        <v>0.688983606712403</v>
      </c>
      <c r="D19" s="45">
        <f>(AVERAGE('historical fuel prices'!D18:D69)-AVERAGE('historical fuel prices'!D70:D120))/AVERAGE('historical fuel prices'!D70:D120)</f>
        <v>-0.17447436187468762</v>
      </c>
      <c r="E19" s="45">
        <f>(AVERAGE('historical fuel prices'!D4:D17)-AVERAGE('historical fuel prices'!D56:D69))/AVERAGE('historical fuel prices'!D56:D69)</f>
        <v>-7.5518170576340277E-2</v>
      </c>
      <c r="F19" s="46">
        <f>F15</f>
        <v>0.15611814345991609</v>
      </c>
      <c r="G19" s="46">
        <f t="shared" ref="G19:AE19" si="1">G15</f>
        <v>1.8978102189780806E-2</v>
      </c>
      <c r="H19" s="46">
        <f t="shared" si="1"/>
        <v>1.8624641833811101E-2</v>
      </c>
      <c r="I19" s="46">
        <f t="shared" si="1"/>
        <v>1.828410689170162E-2</v>
      </c>
      <c r="J19" s="46">
        <f t="shared" si="1"/>
        <v>1.7955801104972309E-2</v>
      </c>
      <c r="K19" s="46">
        <f t="shared" si="1"/>
        <v>1.7639077340569683E-2</v>
      </c>
      <c r="L19" s="46">
        <f t="shared" si="1"/>
        <v>8.0000000000000539E-3</v>
      </c>
      <c r="M19" s="46">
        <f t="shared" si="1"/>
        <v>7.9365079365082466E-3</v>
      </c>
      <c r="N19" s="46">
        <f t="shared" si="1"/>
        <v>7.8740157480315463E-3</v>
      </c>
      <c r="O19" s="46">
        <f t="shared" si="1"/>
        <v>7.8124999999999219E-3</v>
      </c>
      <c r="P19" s="46">
        <f t="shared" si="1"/>
        <v>7.7519379844957943E-3</v>
      </c>
      <c r="Q19" s="46">
        <f t="shared" si="1"/>
        <v>7.6923076923079937E-3</v>
      </c>
      <c r="R19" s="46">
        <f t="shared" si="1"/>
        <v>7.6335877862595903E-3</v>
      </c>
      <c r="S19" s="46">
        <f t="shared" si="1"/>
        <v>7.5757575757577468E-3</v>
      </c>
      <c r="T19" s="46">
        <f t="shared" si="1"/>
        <v>7.5187969924810048E-3</v>
      </c>
      <c r="U19" s="46">
        <f t="shared" si="1"/>
        <v>7.4626865671642258E-3</v>
      </c>
      <c r="V19" s="46">
        <f t="shared" si="1"/>
        <v>0</v>
      </c>
      <c r="W19" s="46">
        <f t="shared" si="1"/>
        <v>0</v>
      </c>
      <c r="X19" s="46">
        <f t="shared" si="1"/>
        <v>0</v>
      </c>
      <c r="Y19" s="46">
        <f t="shared" si="1"/>
        <v>0</v>
      </c>
      <c r="Z19" s="46">
        <f t="shared" si="1"/>
        <v>0</v>
      </c>
      <c r="AA19" s="46">
        <f t="shared" si="1"/>
        <v>0</v>
      </c>
      <c r="AB19" s="46">
        <f t="shared" si="1"/>
        <v>0</v>
      </c>
      <c r="AC19" s="46">
        <f t="shared" si="1"/>
        <v>0</v>
      </c>
      <c r="AD19" s="46">
        <f t="shared" si="1"/>
        <v>0</v>
      </c>
      <c r="AE19" s="46">
        <f t="shared" si="1"/>
        <v>0</v>
      </c>
    </row>
    <row r="20" spans="1:31" x14ac:dyDescent="0.35">
      <c r="B20" s="47">
        <f>B3</f>
        <v>2.2616399055545341E-5</v>
      </c>
      <c r="C20" s="32">
        <f>B20*(1+C19)</f>
        <v>3.8198727247681952E-5</v>
      </c>
      <c r="D20" s="32">
        <f t="shared" ref="D20:AE20" si="2">C20*(1+D19)</f>
        <v>3.1534028686717403E-5</v>
      </c>
      <c r="E20" s="32">
        <f t="shared" si="2"/>
        <v>2.9152636529394672E-5</v>
      </c>
      <c r="F20" s="32">
        <f t="shared" si="2"/>
        <v>3.3703892021325504E-5</v>
      </c>
      <c r="G20" s="32">
        <f t="shared" si="2"/>
        <v>3.434352792829956E-5</v>
      </c>
      <c r="H20" s="32">
        <f t="shared" si="2"/>
        <v>3.4983163835273629E-5</v>
      </c>
      <c r="I20" s="32">
        <f t="shared" si="2"/>
        <v>3.5622799742247685E-5</v>
      </c>
      <c r="J20" s="32">
        <f t="shared" si="2"/>
        <v>3.6262435649221741E-5</v>
      </c>
      <c r="K20" s="32">
        <f t="shared" si="2"/>
        <v>3.6902071556195797E-5</v>
      </c>
      <c r="L20" s="32">
        <f t="shared" si="2"/>
        <v>3.7197288128645363E-5</v>
      </c>
      <c r="M20" s="32">
        <f t="shared" si="2"/>
        <v>3.7492504701094942E-5</v>
      </c>
      <c r="N20" s="32">
        <f t="shared" si="2"/>
        <v>3.7787721273544508E-5</v>
      </c>
      <c r="O20" s="32">
        <f t="shared" si="2"/>
        <v>3.8082937845994074E-5</v>
      </c>
      <c r="P20" s="32">
        <f t="shared" si="2"/>
        <v>3.8378154418443626E-5</v>
      </c>
      <c r="Q20" s="32">
        <f t="shared" si="2"/>
        <v>3.8673370990893199E-5</v>
      </c>
      <c r="R20" s="32">
        <f t="shared" si="2"/>
        <v>3.8968587563342771E-5</v>
      </c>
      <c r="S20" s="32">
        <f t="shared" si="2"/>
        <v>3.9263804135792344E-5</v>
      </c>
      <c r="T20" s="32">
        <f t="shared" si="2"/>
        <v>3.9559020708241903E-5</v>
      </c>
      <c r="U20" s="32">
        <f t="shared" si="2"/>
        <v>3.9854237280691475E-5</v>
      </c>
      <c r="V20" s="32">
        <f t="shared" si="2"/>
        <v>3.9854237280691475E-5</v>
      </c>
      <c r="W20" s="32">
        <f t="shared" si="2"/>
        <v>3.9854237280691475E-5</v>
      </c>
      <c r="X20" s="32">
        <f t="shared" si="2"/>
        <v>3.9854237280691475E-5</v>
      </c>
      <c r="Y20" s="32">
        <f t="shared" si="2"/>
        <v>3.9854237280691475E-5</v>
      </c>
      <c r="Z20" s="32">
        <f t="shared" si="2"/>
        <v>3.9854237280691475E-5</v>
      </c>
      <c r="AA20" s="32">
        <f t="shared" si="2"/>
        <v>3.9854237280691475E-5</v>
      </c>
      <c r="AB20" s="32">
        <f t="shared" si="2"/>
        <v>3.9854237280691475E-5</v>
      </c>
      <c r="AC20" s="32">
        <f t="shared" si="2"/>
        <v>3.9854237280691475E-5</v>
      </c>
      <c r="AD20" s="32">
        <f t="shared" si="2"/>
        <v>3.9854237280691475E-5</v>
      </c>
      <c r="AE20" s="32">
        <f t="shared" si="2"/>
        <v>3.9854237280691475E-5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60083-BF2E-485E-9614-138320559B5A}">
  <dimension ref="A1:HR983"/>
  <sheetViews>
    <sheetView workbookViewId="0">
      <pane xSplit="1" ySplit="3" topLeftCell="B4" activePane="bottomRight" state="frozen"/>
      <selection activeCell="C7" sqref="C7"/>
      <selection pane="topRight" activeCell="C7" sqref="C7"/>
      <selection pane="bottomLeft" activeCell="C7" sqref="C7"/>
      <selection pane="bottomRight" activeCell="E52" sqref="A1:E52"/>
    </sheetView>
  </sheetViews>
  <sheetFormatPr defaultRowHeight="14.5" x14ac:dyDescent="0.35"/>
  <cols>
    <col min="2" max="2" width="5.54296875" customWidth="1"/>
    <col min="3" max="8" width="10.54296875" customWidth="1"/>
    <col min="9" max="9" width="5.54296875" customWidth="1"/>
    <col min="10" max="15" width="10.54296875" customWidth="1"/>
    <col min="16" max="16" width="5.54296875" customWidth="1"/>
    <col min="17" max="22" width="10.54296875" customWidth="1"/>
    <col min="23" max="23" width="5.54296875" customWidth="1"/>
    <col min="24" max="29" width="10.54296875" customWidth="1"/>
    <col min="30" max="30" width="5.54296875" customWidth="1"/>
    <col min="31" max="37" width="10.54296875" customWidth="1"/>
    <col min="38" max="38" width="5.54296875" customWidth="1"/>
    <col min="39" max="45" width="10.54296875" customWidth="1"/>
    <col min="46" max="46" width="5.54296875" customWidth="1"/>
    <col min="47" max="53" width="10.54296875" customWidth="1"/>
    <col min="54" max="54" width="5.54296875" customWidth="1"/>
    <col min="55" max="60" width="10.54296875" customWidth="1"/>
    <col min="61" max="61" width="5.54296875" customWidth="1"/>
    <col min="62" max="68" width="10.54296875" customWidth="1"/>
    <col min="69" max="69" width="5.54296875" customWidth="1"/>
    <col min="70" max="76" width="10.54296875" customWidth="1"/>
    <col min="77" max="77" width="5.54296875" customWidth="1"/>
    <col min="78" max="83" width="10.54296875" customWidth="1"/>
    <col min="84" max="84" width="5.54296875" customWidth="1"/>
    <col min="85" max="90" width="10.54296875" customWidth="1"/>
    <col min="91" max="91" width="5.54296875" customWidth="1"/>
    <col min="92" max="97" width="10.54296875" customWidth="1"/>
    <col min="98" max="98" width="5.54296875" customWidth="1"/>
    <col min="99" max="104" width="10.54296875" customWidth="1"/>
    <col min="105" max="105" width="5.54296875" customWidth="1"/>
    <col min="106" max="112" width="10.54296875" customWidth="1"/>
    <col min="113" max="113" width="5.54296875" customWidth="1"/>
    <col min="114" max="120" width="10.54296875" customWidth="1"/>
    <col min="121" max="121" width="5.54296875" customWidth="1"/>
    <col min="122" max="127" width="10.54296875" customWidth="1"/>
    <col min="128" max="128" width="5.54296875" customWidth="1"/>
    <col min="129" max="134" width="10.54296875" customWidth="1"/>
    <col min="135" max="135" width="5.54296875" customWidth="1"/>
    <col min="136" max="142" width="10.54296875" customWidth="1"/>
    <col min="143" max="143" width="5.54296875" customWidth="1"/>
    <col min="144" max="149" width="10.54296875" customWidth="1"/>
    <col min="150" max="150" width="5.54296875" customWidth="1"/>
    <col min="151" max="157" width="10.54296875" customWidth="1"/>
    <col min="158" max="158" width="5.54296875" customWidth="1"/>
    <col min="159" max="164" width="10.54296875" customWidth="1"/>
    <col min="165" max="165" width="5.54296875" customWidth="1"/>
    <col min="166" max="171" width="10.54296875" customWidth="1"/>
    <col min="172" max="172" width="5.54296875" customWidth="1"/>
    <col min="173" max="179" width="10.54296875" customWidth="1"/>
    <col min="180" max="180" width="5.54296875" customWidth="1"/>
    <col min="181" max="186" width="10.54296875" customWidth="1"/>
    <col min="187" max="187" width="5.54296875" customWidth="1"/>
    <col min="188" max="194" width="10.54296875" customWidth="1"/>
    <col min="195" max="195" width="5.54296875" customWidth="1"/>
    <col min="196" max="202" width="10.54296875" customWidth="1"/>
    <col min="203" max="203" width="5.54296875" customWidth="1"/>
    <col min="204" max="210" width="10.54296875" customWidth="1"/>
    <col min="211" max="211" width="5.54296875" customWidth="1"/>
    <col min="212" max="218" width="10.54296875" customWidth="1"/>
    <col min="219" max="219" width="5.54296875" customWidth="1"/>
    <col min="220" max="226" width="10.54296875" customWidth="1"/>
  </cols>
  <sheetData>
    <row r="1" spans="1:226" x14ac:dyDescent="0.35">
      <c r="A1" s="48" t="s">
        <v>789</v>
      </c>
      <c r="B1" s="49" t="s">
        <v>790</v>
      </c>
      <c r="C1" s="50" t="s">
        <v>791</v>
      </c>
      <c r="D1" s="50" t="s">
        <v>792</v>
      </c>
      <c r="E1" s="50" t="s">
        <v>793</v>
      </c>
      <c r="F1" s="50" t="s">
        <v>794</v>
      </c>
      <c r="G1" s="50" t="s">
        <v>795</v>
      </c>
      <c r="H1" s="51" t="s">
        <v>796</v>
      </c>
      <c r="I1" s="49" t="s">
        <v>790</v>
      </c>
      <c r="J1" s="50" t="s">
        <v>797</v>
      </c>
      <c r="K1" s="50" t="s">
        <v>798</v>
      </c>
      <c r="L1" s="50" t="s">
        <v>799</v>
      </c>
      <c r="M1" s="50" t="s">
        <v>800</v>
      </c>
      <c r="N1" s="50" t="s">
        <v>801</v>
      </c>
      <c r="O1" s="51" t="s">
        <v>802</v>
      </c>
      <c r="P1" s="49" t="s">
        <v>790</v>
      </c>
      <c r="Q1" s="50" t="s">
        <v>803</v>
      </c>
      <c r="R1" s="50" t="s">
        <v>804</v>
      </c>
      <c r="S1" s="50" t="s">
        <v>805</v>
      </c>
      <c r="T1" s="50" t="s">
        <v>806</v>
      </c>
      <c r="U1" s="50" t="s">
        <v>807</v>
      </c>
      <c r="V1" s="51" t="s">
        <v>808</v>
      </c>
      <c r="W1" s="49" t="s">
        <v>790</v>
      </c>
      <c r="X1" s="50" t="s">
        <v>809</v>
      </c>
      <c r="Y1" s="50" t="s">
        <v>810</v>
      </c>
      <c r="Z1" s="50" t="s">
        <v>811</v>
      </c>
      <c r="AA1" s="50" t="s">
        <v>812</v>
      </c>
      <c r="AB1" s="50" t="s">
        <v>813</v>
      </c>
      <c r="AC1" s="51" t="s">
        <v>814</v>
      </c>
      <c r="AD1" s="49" t="s">
        <v>790</v>
      </c>
      <c r="AE1" s="50" t="s">
        <v>815</v>
      </c>
      <c r="AF1" s="50" t="s">
        <v>816</v>
      </c>
      <c r="AG1" s="50" t="s">
        <v>817</v>
      </c>
      <c r="AH1" s="50" t="s">
        <v>818</v>
      </c>
      <c r="AI1" s="50" t="s">
        <v>819</v>
      </c>
      <c r="AJ1" s="50" t="s">
        <v>820</v>
      </c>
      <c r="AK1" s="51" t="s">
        <v>821</v>
      </c>
      <c r="AL1" s="49" t="s">
        <v>790</v>
      </c>
      <c r="AM1" s="50" t="s">
        <v>822</v>
      </c>
      <c r="AN1" s="50" t="s">
        <v>823</v>
      </c>
      <c r="AO1" s="50" t="s">
        <v>824</v>
      </c>
      <c r="AP1" s="50" t="s">
        <v>825</v>
      </c>
      <c r="AQ1" s="50" t="s">
        <v>826</v>
      </c>
      <c r="AR1" s="50" t="s">
        <v>827</v>
      </c>
      <c r="AS1" s="51" t="s">
        <v>828</v>
      </c>
      <c r="AT1" s="49" t="s">
        <v>790</v>
      </c>
      <c r="AU1" s="50" t="s">
        <v>829</v>
      </c>
      <c r="AV1" s="50" t="s">
        <v>830</v>
      </c>
      <c r="AW1" s="50" t="s">
        <v>831</v>
      </c>
      <c r="AX1" s="50" t="s">
        <v>832</v>
      </c>
      <c r="AY1" s="50" t="s">
        <v>833</v>
      </c>
      <c r="AZ1" s="50" t="s">
        <v>834</v>
      </c>
      <c r="BA1" s="51" t="s">
        <v>835</v>
      </c>
      <c r="BB1" s="49" t="s">
        <v>790</v>
      </c>
      <c r="BC1" s="50" t="s">
        <v>836</v>
      </c>
      <c r="BD1" s="50" t="s">
        <v>837</v>
      </c>
      <c r="BE1" s="50" t="s">
        <v>838</v>
      </c>
      <c r="BF1" s="50" t="s">
        <v>839</v>
      </c>
      <c r="BG1" s="50" t="s">
        <v>840</v>
      </c>
      <c r="BH1" s="51" t="s">
        <v>841</v>
      </c>
      <c r="BI1" s="49" t="s">
        <v>790</v>
      </c>
      <c r="BJ1" s="50" t="s">
        <v>842</v>
      </c>
      <c r="BK1" s="50" t="s">
        <v>843</v>
      </c>
      <c r="BL1" s="50" t="s">
        <v>844</v>
      </c>
      <c r="BM1" s="50" t="s">
        <v>845</v>
      </c>
      <c r="BN1" s="50" t="s">
        <v>846</v>
      </c>
      <c r="BO1" s="50" t="s">
        <v>847</v>
      </c>
      <c r="BP1" s="51" t="s">
        <v>848</v>
      </c>
      <c r="BQ1" s="49" t="s">
        <v>790</v>
      </c>
      <c r="BR1" s="50" t="s">
        <v>849</v>
      </c>
      <c r="BS1" s="50" t="s">
        <v>850</v>
      </c>
      <c r="BT1" s="50" t="s">
        <v>851</v>
      </c>
      <c r="BU1" s="50" t="s">
        <v>852</v>
      </c>
      <c r="BV1" s="50" t="s">
        <v>853</v>
      </c>
      <c r="BW1" s="50" t="s">
        <v>854</v>
      </c>
      <c r="BX1" s="51" t="s">
        <v>855</v>
      </c>
      <c r="BY1" s="49" t="s">
        <v>790</v>
      </c>
      <c r="BZ1" s="50" t="s">
        <v>856</v>
      </c>
      <c r="CA1" s="50" t="s">
        <v>857</v>
      </c>
      <c r="CB1" s="50" t="s">
        <v>858</v>
      </c>
      <c r="CC1" s="50" t="s">
        <v>859</v>
      </c>
      <c r="CD1" s="50" t="s">
        <v>860</v>
      </c>
      <c r="CE1" s="51" t="s">
        <v>861</v>
      </c>
      <c r="CF1" s="49" t="s">
        <v>790</v>
      </c>
      <c r="CG1" s="50" t="s">
        <v>862</v>
      </c>
      <c r="CH1" s="50" t="s">
        <v>863</v>
      </c>
      <c r="CI1" s="50" t="s">
        <v>864</v>
      </c>
      <c r="CJ1" s="50" t="s">
        <v>865</v>
      </c>
      <c r="CK1" s="50" t="s">
        <v>866</v>
      </c>
      <c r="CL1" s="51" t="s">
        <v>867</v>
      </c>
      <c r="CM1" s="49" t="s">
        <v>790</v>
      </c>
      <c r="CN1" s="50" t="s">
        <v>868</v>
      </c>
      <c r="CO1" s="50" t="s">
        <v>869</v>
      </c>
      <c r="CP1" s="50" t="s">
        <v>870</v>
      </c>
      <c r="CQ1" s="50" t="s">
        <v>871</v>
      </c>
      <c r="CR1" s="50" t="s">
        <v>872</v>
      </c>
      <c r="CS1" s="51" t="s">
        <v>873</v>
      </c>
      <c r="CT1" s="49" t="s">
        <v>790</v>
      </c>
      <c r="CU1" s="50" t="s">
        <v>874</v>
      </c>
      <c r="CV1" s="50" t="s">
        <v>875</v>
      </c>
      <c r="CW1" s="50" t="s">
        <v>876</v>
      </c>
      <c r="CX1" s="50" t="s">
        <v>877</v>
      </c>
      <c r="CY1" s="50" t="s">
        <v>878</v>
      </c>
      <c r="CZ1" s="51" t="s">
        <v>879</v>
      </c>
      <c r="DA1" s="49" t="s">
        <v>790</v>
      </c>
      <c r="DB1" s="50" t="s">
        <v>880</v>
      </c>
      <c r="DC1" s="50" t="s">
        <v>881</v>
      </c>
      <c r="DD1" s="50" t="s">
        <v>882</v>
      </c>
      <c r="DE1" s="50" t="s">
        <v>883</v>
      </c>
      <c r="DF1" s="50" t="s">
        <v>884</v>
      </c>
      <c r="DG1" s="50" t="s">
        <v>885</v>
      </c>
      <c r="DH1" s="51" t="s">
        <v>886</v>
      </c>
      <c r="DI1" s="49" t="s">
        <v>790</v>
      </c>
      <c r="DJ1" s="50" t="s">
        <v>887</v>
      </c>
      <c r="DK1" s="50" t="s">
        <v>888</v>
      </c>
      <c r="DL1" s="50" t="s">
        <v>889</v>
      </c>
      <c r="DM1" s="50" t="s">
        <v>890</v>
      </c>
      <c r="DN1" s="50" t="s">
        <v>891</v>
      </c>
      <c r="DO1" s="50" t="s">
        <v>892</v>
      </c>
      <c r="DP1" s="51" t="s">
        <v>893</v>
      </c>
      <c r="DQ1" s="49" t="s">
        <v>790</v>
      </c>
      <c r="DR1" s="50" t="s">
        <v>894</v>
      </c>
      <c r="DS1" s="50" t="s">
        <v>895</v>
      </c>
      <c r="DT1" s="50" t="s">
        <v>896</v>
      </c>
      <c r="DU1" s="50" t="s">
        <v>897</v>
      </c>
      <c r="DV1" s="50" t="s">
        <v>898</v>
      </c>
      <c r="DW1" s="51" t="s">
        <v>899</v>
      </c>
      <c r="DX1" s="49" t="s">
        <v>790</v>
      </c>
      <c r="DY1" s="50" t="s">
        <v>900</v>
      </c>
      <c r="DZ1" s="50" t="s">
        <v>901</v>
      </c>
      <c r="EA1" s="50" t="s">
        <v>902</v>
      </c>
      <c r="EB1" s="50" t="s">
        <v>903</v>
      </c>
      <c r="EC1" s="50" t="s">
        <v>904</v>
      </c>
      <c r="ED1" s="51" t="s">
        <v>905</v>
      </c>
      <c r="EE1" s="49" t="s">
        <v>790</v>
      </c>
      <c r="EF1" s="50" t="s">
        <v>906</v>
      </c>
      <c r="EG1" s="50" t="s">
        <v>907</v>
      </c>
      <c r="EH1" s="50" t="s">
        <v>908</v>
      </c>
      <c r="EI1" s="50" t="s">
        <v>909</v>
      </c>
      <c r="EJ1" s="50" t="s">
        <v>910</v>
      </c>
      <c r="EK1" s="50" t="s">
        <v>911</v>
      </c>
      <c r="EL1" s="51" t="s">
        <v>912</v>
      </c>
      <c r="EM1" s="49" t="s">
        <v>790</v>
      </c>
      <c r="EN1" s="50" t="s">
        <v>913</v>
      </c>
      <c r="EO1" s="50" t="s">
        <v>914</v>
      </c>
      <c r="EP1" s="50" t="s">
        <v>915</v>
      </c>
      <c r="EQ1" s="50" t="s">
        <v>916</v>
      </c>
      <c r="ER1" s="50" t="s">
        <v>917</v>
      </c>
      <c r="ES1" s="51" t="s">
        <v>918</v>
      </c>
      <c r="ET1" s="49" t="s">
        <v>790</v>
      </c>
      <c r="EU1" s="50" t="s">
        <v>919</v>
      </c>
      <c r="EV1" s="50" t="s">
        <v>920</v>
      </c>
      <c r="EW1" s="50" t="s">
        <v>921</v>
      </c>
      <c r="EX1" s="50" t="s">
        <v>922</v>
      </c>
      <c r="EY1" s="50" t="s">
        <v>923</v>
      </c>
      <c r="EZ1" s="50" t="s">
        <v>924</v>
      </c>
      <c r="FA1" s="51" t="s">
        <v>925</v>
      </c>
      <c r="FB1" s="49" t="s">
        <v>790</v>
      </c>
      <c r="FC1" s="50" t="s">
        <v>926</v>
      </c>
      <c r="FD1" s="50" t="s">
        <v>927</v>
      </c>
      <c r="FE1" s="50" t="s">
        <v>928</v>
      </c>
      <c r="FF1" s="50" t="s">
        <v>929</v>
      </c>
      <c r="FG1" s="50" t="s">
        <v>930</v>
      </c>
      <c r="FH1" s="51" t="s">
        <v>931</v>
      </c>
      <c r="FI1" s="49" t="s">
        <v>790</v>
      </c>
      <c r="FJ1" s="50" t="s">
        <v>932</v>
      </c>
      <c r="FK1" s="50" t="s">
        <v>933</v>
      </c>
      <c r="FL1" s="50" t="s">
        <v>934</v>
      </c>
      <c r="FM1" s="50" t="s">
        <v>935</v>
      </c>
      <c r="FN1" s="50" t="s">
        <v>936</v>
      </c>
      <c r="FO1" s="51" t="s">
        <v>937</v>
      </c>
      <c r="FP1" s="49" t="s">
        <v>790</v>
      </c>
      <c r="FQ1" s="50" t="s">
        <v>938</v>
      </c>
      <c r="FR1" s="50" t="s">
        <v>939</v>
      </c>
      <c r="FS1" s="50" t="s">
        <v>940</v>
      </c>
      <c r="FT1" s="50" t="s">
        <v>941</v>
      </c>
      <c r="FU1" s="50" t="s">
        <v>942</v>
      </c>
      <c r="FV1" s="50" t="s">
        <v>943</v>
      </c>
      <c r="FW1" s="51" t="s">
        <v>944</v>
      </c>
      <c r="FX1" s="49" t="s">
        <v>790</v>
      </c>
      <c r="FY1" s="50" t="s">
        <v>945</v>
      </c>
      <c r="FZ1" s="50" t="s">
        <v>946</v>
      </c>
      <c r="GA1" s="50" t="s">
        <v>947</v>
      </c>
      <c r="GB1" s="50" t="s">
        <v>948</v>
      </c>
      <c r="GC1" s="50" t="s">
        <v>949</v>
      </c>
      <c r="GD1" s="51" t="s">
        <v>950</v>
      </c>
      <c r="GE1" s="49" t="s">
        <v>790</v>
      </c>
      <c r="GF1" s="50" t="s">
        <v>951</v>
      </c>
      <c r="GG1" s="50" t="s">
        <v>952</v>
      </c>
      <c r="GH1" s="50" t="s">
        <v>953</v>
      </c>
      <c r="GI1" s="50" t="s">
        <v>954</v>
      </c>
      <c r="GJ1" s="50" t="s">
        <v>955</v>
      </c>
      <c r="GK1" s="50" t="s">
        <v>956</v>
      </c>
      <c r="GL1" s="51" t="s">
        <v>957</v>
      </c>
      <c r="GM1" s="49" t="s">
        <v>790</v>
      </c>
      <c r="GN1" s="50" t="s">
        <v>958</v>
      </c>
      <c r="GO1" s="50" t="s">
        <v>959</v>
      </c>
      <c r="GP1" s="50" t="s">
        <v>960</v>
      </c>
      <c r="GQ1" s="50" t="s">
        <v>961</v>
      </c>
      <c r="GR1" s="50" t="s">
        <v>962</v>
      </c>
      <c r="GS1" s="50" t="s">
        <v>963</v>
      </c>
      <c r="GT1" s="51" t="s">
        <v>964</v>
      </c>
      <c r="GU1" s="49" t="s">
        <v>790</v>
      </c>
      <c r="GV1" s="50" t="s">
        <v>965</v>
      </c>
      <c r="GW1" s="50" t="s">
        <v>966</v>
      </c>
      <c r="GX1" s="50" t="s">
        <v>967</v>
      </c>
      <c r="GY1" s="50" t="s">
        <v>968</v>
      </c>
      <c r="GZ1" s="50" t="s">
        <v>969</v>
      </c>
      <c r="HA1" s="50" t="s">
        <v>970</v>
      </c>
      <c r="HB1" s="51" t="s">
        <v>971</v>
      </c>
      <c r="HC1" s="49" t="s">
        <v>790</v>
      </c>
      <c r="HD1" s="50" t="s">
        <v>972</v>
      </c>
      <c r="HE1" s="50" t="s">
        <v>973</v>
      </c>
      <c r="HF1" s="50" t="s">
        <v>974</v>
      </c>
      <c r="HG1" s="50" t="s">
        <v>975</v>
      </c>
      <c r="HH1" s="50" t="s">
        <v>976</v>
      </c>
      <c r="HI1" s="50" t="s">
        <v>977</v>
      </c>
      <c r="HJ1" s="51" t="s">
        <v>978</v>
      </c>
      <c r="HK1" s="52" t="s">
        <v>790</v>
      </c>
      <c r="HL1" s="50" t="s">
        <v>979</v>
      </c>
      <c r="HM1" s="50" t="s">
        <v>980</v>
      </c>
      <c r="HN1" s="50" t="s">
        <v>981</v>
      </c>
      <c r="HO1" s="50" t="s">
        <v>982</v>
      </c>
      <c r="HP1" s="50" t="s">
        <v>983</v>
      </c>
      <c r="HQ1" s="50" t="s">
        <v>984</v>
      </c>
      <c r="HR1" s="51" t="s">
        <v>985</v>
      </c>
    </row>
    <row r="2" spans="1:226" ht="116" x14ac:dyDescent="0.35">
      <c r="A2" s="53"/>
      <c r="B2" s="54"/>
      <c r="C2" s="55" t="s">
        <v>986</v>
      </c>
      <c r="D2" s="55" t="s">
        <v>987</v>
      </c>
      <c r="E2" s="55" t="s">
        <v>988</v>
      </c>
      <c r="F2" s="55" t="s">
        <v>989</v>
      </c>
      <c r="G2" s="55" t="s">
        <v>990</v>
      </c>
      <c r="H2" s="56" t="s">
        <v>991</v>
      </c>
      <c r="I2" s="54"/>
      <c r="J2" s="55" t="s">
        <v>986</v>
      </c>
      <c r="K2" s="55" t="s">
        <v>987</v>
      </c>
      <c r="L2" s="55" t="s">
        <v>988</v>
      </c>
      <c r="M2" s="55" t="s">
        <v>989</v>
      </c>
      <c r="N2" s="55" t="s">
        <v>990</v>
      </c>
      <c r="O2" s="56" t="s">
        <v>991</v>
      </c>
      <c r="P2" s="54"/>
      <c r="Q2" s="55" t="s">
        <v>986</v>
      </c>
      <c r="R2" s="55" t="s">
        <v>987</v>
      </c>
      <c r="S2" s="55" t="s">
        <v>988</v>
      </c>
      <c r="T2" s="55" t="s">
        <v>989</v>
      </c>
      <c r="U2" s="55" t="s">
        <v>990</v>
      </c>
      <c r="V2" s="56" t="s">
        <v>991</v>
      </c>
      <c r="W2" s="54"/>
      <c r="X2" s="55" t="s">
        <v>986</v>
      </c>
      <c r="Y2" s="55" t="s">
        <v>987</v>
      </c>
      <c r="Z2" s="55" t="s">
        <v>988</v>
      </c>
      <c r="AA2" s="55" t="s">
        <v>989</v>
      </c>
      <c r="AB2" s="55" t="s">
        <v>990</v>
      </c>
      <c r="AC2" s="56" t="s">
        <v>991</v>
      </c>
      <c r="AD2" s="54"/>
      <c r="AE2" s="57"/>
      <c r="AF2" s="55" t="s">
        <v>986</v>
      </c>
      <c r="AG2" s="55" t="s">
        <v>987</v>
      </c>
      <c r="AH2" s="55" t="s">
        <v>988</v>
      </c>
      <c r="AI2" s="55" t="s">
        <v>989</v>
      </c>
      <c r="AJ2" s="55" t="s">
        <v>990</v>
      </c>
      <c r="AK2" s="56" t="s">
        <v>991</v>
      </c>
      <c r="AL2" s="54"/>
      <c r="AM2" s="57"/>
      <c r="AN2" s="55" t="s">
        <v>986</v>
      </c>
      <c r="AO2" s="55" t="s">
        <v>987</v>
      </c>
      <c r="AP2" s="55" t="s">
        <v>988</v>
      </c>
      <c r="AQ2" s="55" t="s">
        <v>989</v>
      </c>
      <c r="AR2" s="55" t="s">
        <v>990</v>
      </c>
      <c r="AS2" s="56" t="s">
        <v>991</v>
      </c>
      <c r="AT2" s="54"/>
      <c r="AU2" s="57"/>
      <c r="AV2" s="55" t="s">
        <v>986</v>
      </c>
      <c r="AW2" s="55" t="s">
        <v>987</v>
      </c>
      <c r="AX2" s="55" t="s">
        <v>988</v>
      </c>
      <c r="AY2" s="55" t="s">
        <v>989</v>
      </c>
      <c r="AZ2" s="55" t="s">
        <v>990</v>
      </c>
      <c r="BA2" s="56" t="s">
        <v>991</v>
      </c>
      <c r="BB2" s="54"/>
      <c r="BC2" s="55" t="s">
        <v>986</v>
      </c>
      <c r="BD2" s="55" t="s">
        <v>987</v>
      </c>
      <c r="BE2" s="55" t="s">
        <v>988</v>
      </c>
      <c r="BF2" s="55" t="s">
        <v>989</v>
      </c>
      <c r="BG2" s="55" t="s">
        <v>990</v>
      </c>
      <c r="BH2" s="56" t="s">
        <v>991</v>
      </c>
      <c r="BI2" s="54"/>
      <c r="BJ2" s="57"/>
      <c r="BK2" s="55" t="s">
        <v>986</v>
      </c>
      <c r="BL2" s="55" t="s">
        <v>987</v>
      </c>
      <c r="BM2" s="55" t="s">
        <v>988</v>
      </c>
      <c r="BN2" s="55" t="s">
        <v>989</v>
      </c>
      <c r="BO2" s="55" t="s">
        <v>990</v>
      </c>
      <c r="BP2" s="56" t="s">
        <v>991</v>
      </c>
      <c r="BQ2" s="54"/>
      <c r="BR2" s="57"/>
      <c r="BS2" s="55" t="s">
        <v>986</v>
      </c>
      <c r="BT2" s="55" t="s">
        <v>987</v>
      </c>
      <c r="BU2" s="55" t="s">
        <v>988</v>
      </c>
      <c r="BV2" s="55" t="s">
        <v>989</v>
      </c>
      <c r="BW2" s="55" t="s">
        <v>990</v>
      </c>
      <c r="BX2" s="56" t="s">
        <v>991</v>
      </c>
      <c r="BY2" s="54"/>
      <c r="BZ2" s="55" t="s">
        <v>986</v>
      </c>
      <c r="CA2" s="55" t="s">
        <v>987</v>
      </c>
      <c r="CB2" s="55" t="s">
        <v>988</v>
      </c>
      <c r="CC2" s="55" t="s">
        <v>989</v>
      </c>
      <c r="CD2" s="55" t="s">
        <v>990</v>
      </c>
      <c r="CE2" s="56" t="s">
        <v>991</v>
      </c>
      <c r="CF2" s="54"/>
      <c r="CG2" s="55" t="s">
        <v>986</v>
      </c>
      <c r="CH2" s="55" t="s">
        <v>987</v>
      </c>
      <c r="CI2" s="55" t="s">
        <v>988</v>
      </c>
      <c r="CJ2" s="55" t="s">
        <v>989</v>
      </c>
      <c r="CK2" s="55" t="s">
        <v>990</v>
      </c>
      <c r="CL2" s="56" t="s">
        <v>991</v>
      </c>
      <c r="CM2" s="54"/>
      <c r="CN2" s="55" t="s">
        <v>986</v>
      </c>
      <c r="CO2" s="55" t="s">
        <v>987</v>
      </c>
      <c r="CP2" s="55" t="s">
        <v>988</v>
      </c>
      <c r="CQ2" s="55" t="s">
        <v>989</v>
      </c>
      <c r="CR2" s="55" t="s">
        <v>990</v>
      </c>
      <c r="CS2" s="56" t="s">
        <v>991</v>
      </c>
      <c r="CT2" s="54"/>
      <c r="CU2" s="55" t="s">
        <v>986</v>
      </c>
      <c r="CV2" s="55" t="s">
        <v>987</v>
      </c>
      <c r="CW2" s="55" t="s">
        <v>988</v>
      </c>
      <c r="CX2" s="55" t="s">
        <v>989</v>
      </c>
      <c r="CY2" s="55" t="s">
        <v>990</v>
      </c>
      <c r="CZ2" s="56" t="s">
        <v>991</v>
      </c>
      <c r="DA2" s="54"/>
      <c r="DB2" s="57"/>
      <c r="DC2" s="55" t="s">
        <v>986</v>
      </c>
      <c r="DD2" s="55" t="s">
        <v>987</v>
      </c>
      <c r="DE2" s="55" t="s">
        <v>988</v>
      </c>
      <c r="DF2" s="55" t="s">
        <v>989</v>
      </c>
      <c r="DG2" s="55" t="s">
        <v>990</v>
      </c>
      <c r="DH2" s="56" t="s">
        <v>991</v>
      </c>
      <c r="DI2" s="54"/>
      <c r="DJ2" s="57"/>
      <c r="DK2" s="55" t="s">
        <v>986</v>
      </c>
      <c r="DL2" s="55" t="s">
        <v>987</v>
      </c>
      <c r="DM2" s="55" t="s">
        <v>988</v>
      </c>
      <c r="DN2" s="55" t="s">
        <v>989</v>
      </c>
      <c r="DO2" s="55" t="s">
        <v>990</v>
      </c>
      <c r="DP2" s="56" t="s">
        <v>991</v>
      </c>
      <c r="DQ2" s="54"/>
      <c r="DR2" s="55" t="s">
        <v>986</v>
      </c>
      <c r="DS2" s="55" t="s">
        <v>987</v>
      </c>
      <c r="DT2" s="55" t="s">
        <v>988</v>
      </c>
      <c r="DU2" s="55" t="s">
        <v>989</v>
      </c>
      <c r="DV2" s="55" t="s">
        <v>990</v>
      </c>
      <c r="DW2" s="56" t="s">
        <v>991</v>
      </c>
      <c r="DX2" s="54"/>
      <c r="DY2" s="55" t="s">
        <v>986</v>
      </c>
      <c r="DZ2" s="55" t="s">
        <v>987</v>
      </c>
      <c r="EA2" s="55" t="s">
        <v>988</v>
      </c>
      <c r="EB2" s="55" t="s">
        <v>989</v>
      </c>
      <c r="EC2" s="55" t="s">
        <v>990</v>
      </c>
      <c r="ED2" s="56" t="s">
        <v>991</v>
      </c>
      <c r="EE2" s="54"/>
      <c r="EF2" s="57"/>
      <c r="EG2" s="55" t="s">
        <v>986</v>
      </c>
      <c r="EH2" s="55" t="s">
        <v>987</v>
      </c>
      <c r="EI2" s="55" t="s">
        <v>988</v>
      </c>
      <c r="EJ2" s="55" t="s">
        <v>989</v>
      </c>
      <c r="EK2" s="55" t="s">
        <v>990</v>
      </c>
      <c r="EL2" s="56" t="s">
        <v>991</v>
      </c>
      <c r="EM2" s="54"/>
      <c r="EN2" s="55" t="s">
        <v>986</v>
      </c>
      <c r="EO2" s="55" t="s">
        <v>987</v>
      </c>
      <c r="EP2" s="55" t="s">
        <v>988</v>
      </c>
      <c r="EQ2" s="55" t="s">
        <v>989</v>
      </c>
      <c r="ER2" s="55" t="s">
        <v>990</v>
      </c>
      <c r="ES2" s="56" t="s">
        <v>991</v>
      </c>
      <c r="ET2" s="54"/>
      <c r="EU2" s="57"/>
      <c r="EV2" s="55" t="s">
        <v>986</v>
      </c>
      <c r="EW2" s="55" t="s">
        <v>987</v>
      </c>
      <c r="EX2" s="55" t="s">
        <v>988</v>
      </c>
      <c r="EY2" s="55" t="s">
        <v>989</v>
      </c>
      <c r="EZ2" s="55" t="s">
        <v>990</v>
      </c>
      <c r="FA2" s="56" t="s">
        <v>991</v>
      </c>
      <c r="FB2" s="54"/>
      <c r="FC2" s="55" t="s">
        <v>986</v>
      </c>
      <c r="FD2" s="55" t="s">
        <v>987</v>
      </c>
      <c r="FE2" s="55" t="s">
        <v>988</v>
      </c>
      <c r="FF2" s="55" t="s">
        <v>989</v>
      </c>
      <c r="FG2" s="55" t="s">
        <v>990</v>
      </c>
      <c r="FH2" s="56" t="s">
        <v>991</v>
      </c>
      <c r="FI2" s="54"/>
      <c r="FJ2" s="55" t="s">
        <v>986</v>
      </c>
      <c r="FK2" s="55" t="s">
        <v>987</v>
      </c>
      <c r="FL2" s="55" t="s">
        <v>988</v>
      </c>
      <c r="FM2" s="55" t="s">
        <v>989</v>
      </c>
      <c r="FN2" s="55" t="s">
        <v>990</v>
      </c>
      <c r="FO2" s="56" t="s">
        <v>991</v>
      </c>
      <c r="FP2" s="54"/>
      <c r="FQ2" s="57"/>
      <c r="FR2" s="55" t="s">
        <v>986</v>
      </c>
      <c r="FS2" s="55" t="s">
        <v>987</v>
      </c>
      <c r="FT2" s="55" t="s">
        <v>988</v>
      </c>
      <c r="FU2" s="55" t="s">
        <v>989</v>
      </c>
      <c r="FV2" s="55" t="s">
        <v>990</v>
      </c>
      <c r="FW2" s="56" t="s">
        <v>991</v>
      </c>
      <c r="FX2" s="54"/>
      <c r="FY2" s="55" t="s">
        <v>986</v>
      </c>
      <c r="FZ2" s="55" t="s">
        <v>987</v>
      </c>
      <c r="GA2" s="55" t="s">
        <v>988</v>
      </c>
      <c r="GB2" s="55" t="s">
        <v>989</v>
      </c>
      <c r="GC2" s="55" t="s">
        <v>990</v>
      </c>
      <c r="GD2" s="56" t="s">
        <v>991</v>
      </c>
      <c r="GE2" s="54"/>
      <c r="GF2" s="57"/>
      <c r="GG2" s="55" t="s">
        <v>986</v>
      </c>
      <c r="GH2" s="55" t="s">
        <v>987</v>
      </c>
      <c r="GI2" s="55" t="s">
        <v>988</v>
      </c>
      <c r="GJ2" s="55" t="s">
        <v>989</v>
      </c>
      <c r="GK2" s="55" t="s">
        <v>990</v>
      </c>
      <c r="GL2" s="56" t="s">
        <v>991</v>
      </c>
      <c r="GM2" s="54"/>
      <c r="GN2" s="57"/>
      <c r="GO2" s="55" t="s">
        <v>986</v>
      </c>
      <c r="GP2" s="55" t="s">
        <v>987</v>
      </c>
      <c r="GQ2" s="55" t="s">
        <v>988</v>
      </c>
      <c r="GR2" s="55" t="s">
        <v>989</v>
      </c>
      <c r="GS2" s="55" t="s">
        <v>990</v>
      </c>
      <c r="GT2" s="56" t="s">
        <v>991</v>
      </c>
      <c r="GU2" s="54"/>
      <c r="GV2" s="57"/>
      <c r="GW2" s="55" t="s">
        <v>986</v>
      </c>
      <c r="GX2" s="55" t="s">
        <v>987</v>
      </c>
      <c r="GY2" s="55" t="s">
        <v>988</v>
      </c>
      <c r="GZ2" s="55" t="s">
        <v>989</v>
      </c>
      <c r="HA2" s="55" t="s">
        <v>990</v>
      </c>
      <c r="HB2" s="56" t="s">
        <v>991</v>
      </c>
      <c r="HC2" s="54"/>
      <c r="HD2" s="57"/>
      <c r="HE2" s="55" t="s">
        <v>986</v>
      </c>
      <c r="HF2" s="55" t="s">
        <v>987</v>
      </c>
      <c r="HG2" s="55" t="s">
        <v>988</v>
      </c>
      <c r="HH2" s="55" t="s">
        <v>989</v>
      </c>
      <c r="HI2" s="55" t="s">
        <v>990</v>
      </c>
      <c r="HJ2" s="56" t="s">
        <v>991</v>
      </c>
      <c r="HK2" s="58"/>
      <c r="HL2" s="57"/>
      <c r="HM2" s="55" t="s">
        <v>986</v>
      </c>
      <c r="HN2" s="55" t="s">
        <v>987</v>
      </c>
      <c r="HO2" s="55" t="s">
        <v>988</v>
      </c>
      <c r="HP2" s="55" t="s">
        <v>989</v>
      </c>
      <c r="HQ2" s="55" t="s">
        <v>990</v>
      </c>
      <c r="HR2" s="56" t="s">
        <v>991</v>
      </c>
    </row>
    <row r="3" spans="1:226" ht="15" thickBot="1" x14ac:dyDescent="0.4">
      <c r="A3" s="59" t="s">
        <v>992</v>
      </c>
      <c r="B3" s="60"/>
      <c r="C3" s="61" t="s">
        <v>993</v>
      </c>
      <c r="D3" s="61" t="s">
        <v>993</v>
      </c>
      <c r="E3" s="61" t="s">
        <v>993</v>
      </c>
      <c r="F3" s="61" t="s">
        <v>994</v>
      </c>
      <c r="G3" s="61" t="s">
        <v>994</v>
      </c>
      <c r="H3" s="62" t="s">
        <v>993</v>
      </c>
      <c r="I3" s="60"/>
      <c r="J3" s="61" t="s">
        <v>993</v>
      </c>
      <c r="K3" s="61" t="s">
        <v>993</v>
      </c>
      <c r="L3" s="61" t="s">
        <v>993</v>
      </c>
      <c r="M3" s="61" t="s">
        <v>994</v>
      </c>
      <c r="N3" s="61" t="s">
        <v>994</v>
      </c>
      <c r="O3" s="62" t="s">
        <v>993</v>
      </c>
      <c r="P3" s="60"/>
      <c r="Q3" s="61" t="s">
        <v>993</v>
      </c>
      <c r="R3" s="61" t="s">
        <v>993</v>
      </c>
      <c r="S3" s="61" t="s">
        <v>993</v>
      </c>
      <c r="T3" s="61" t="s">
        <v>994</v>
      </c>
      <c r="U3" s="61" t="s">
        <v>994</v>
      </c>
      <c r="V3" s="62" t="s">
        <v>993</v>
      </c>
      <c r="W3" s="60"/>
      <c r="X3" s="61" t="s">
        <v>993</v>
      </c>
      <c r="Y3" s="61" t="s">
        <v>993</v>
      </c>
      <c r="Z3" s="61" t="s">
        <v>993</v>
      </c>
      <c r="AA3" s="61" t="s">
        <v>994</v>
      </c>
      <c r="AB3" s="61" t="s">
        <v>994</v>
      </c>
      <c r="AC3" s="62" t="s">
        <v>993</v>
      </c>
      <c r="AD3" s="60"/>
      <c r="AE3" s="63"/>
      <c r="AF3" s="61" t="s">
        <v>993</v>
      </c>
      <c r="AG3" s="61" t="s">
        <v>993</v>
      </c>
      <c r="AH3" s="61" t="s">
        <v>993</v>
      </c>
      <c r="AI3" s="61" t="s">
        <v>994</v>
      </c>
      <c r="AJ3" s="61" t="s">
        <v>994</v>
      </c>
      <c r="AK3" s="62" t="s">
        <v>993</v>
      </c>
      <c r="AL3" s="60"/>
      <c r="AM3" s="63"/>
      <c r="AN3" s="61" t="s">
        <v>993</v>
      </c>
      <c r="AO3" s="61" t="s">
        <v>993</v>
      </c>
      <c r="AP3" s="61" t="s">
        <v>993</v>
      </c>
      <c r="AQ3" s="61" t="s">
        <v>994</v>
      </c>
      <c r="AR3" s="61" t="s">
        <v>994</v>
      </c>
      <c r="AS3" s="62" t="s">
        <v>993</v>
      </c>
      <c r="AT3" s="60"/>
      <c r="AU3" s="63"/>
      <c r="AV3" s="61" t="s">
        <v>993</v>
      </c>
      <c r="AW3" s="61" t="s">
        <v>993</v>
      </c>
      <c r="AX3" s="61" t="s">
        <v>993</v>
      </c>
      <c r="AY3" s="61" t="s">
        <v>994</v>
      </c>
      <c r="AZ3" s="61" t="s">
        <v>994</v>
      </c>
      <c r="BA3" s="62" t="s">
        <v>993</v>
      </c>
      <c r="BB3" s="60"/>
      <c r="BC3" s="61" t="s">
        <v>993</v>
      </c>
      <c r="BD3" s="61" t="s">
        <v>993</v>
      </c>
      <c r="BE3" s="61" t="s">
        <v>993</v>
      </c>
      <c r="BF3" s="61" t="s">
        <v>994</v>
      </c>
      <c r="BG3" s="61" t="s">
        <v>994</v>
      </c>
      <c r="BH3" s="62" t="s">
        <v>993</v>
      </c>
      <c r="BI3" s="60"/>
      <c r="BJ3" s="63"/>
      <c r="BK3" s="61" t="s">
        <v>993</v>
      </c>
      <c r="BL3" s="61" t="s">
        <v>993</v>
      </c>
      <c r="BM3" s="61" t="s">
        <v>993</v>
      </c>
      <c r="BN3" s="61" t="s">
        <v>994</v>
      </c>
      <c r="BO3" s="61" t="s">
        <v>994</v>
      </c>
      <c r="BP3" s="62" t="s">
        <v>993</v>
      </c>
      <c r="BQ3" s="60"/>
      <c r="BR3" s="63"/>
      <c r="BS3" s="61" t="s">
        <v>993</v>
      </c>
      <c r="BT3" s="61" t="s">
        <v>993</v>
      </c>
      <c r="BU3" s="61" t="s">
        <v>993</v>
      </c>
      <c r="BV3" s="61" t="s">
        <v>994</v>
      </c>
      <c r="BW3" s="61" t="s">
        <v>994</v>
      </c>
      <c r="BX3" s="62" t="s">
        <v>993</v>
      </c>
      <c r="BY3" s="60"/>
      <c r="BZ3" s="61" t="s">
        <v>993</v>
      </c>
      <c r="CA3" s="61" t="s">
        <v>993</v>
      </c>
      <c r="CB3" s="61" t="s">
        <v>993</v>
      </c>
      <c r="CC3" s="61" t="s">
        <v>994</v>
      </c>
      <c r="CD3" s="61" t="s">
        <v>994</v>
      </c>
      <c r="CE3" s="62" t="s">
        <v>993</v>
      </c>
      <c r="CF3" s="60"/>
      <c r="CG3" s="61" t="s">
        <v>993</v>
      </c>
      <c r="CH3" s="61" t="s">
        <v>993</v>
      </c>
      <c r="CI3" s="61" t="s">
        <v>993</v>
      </c>
      <c r="CJ3" s="61" t="s">
        <v>994</v>
      </c>
      <c r="CK3" s="61" t="s">
        <v>994</v>
      </c>
      <c r="CL3" s="62" t="s">
        <v>993</v>
      </c>
      <c r="CM3" s="60"/>
      <c r="CN3" s="61" t="s">
        <v>993</v>
      </c>
      <c r="CO3" s="61" t="s">
        <v>993</v>
      </c>
      <c r="CP3" s="61" t="s">
        <v>993</v>
      </c>
      <c r="CQ3" s="61" t="s">
        <v>994</v>
      </c>
      <c r="CR3" s="61" t="s">
        <v>994</v>
      </c>
      <c r="CS3" s="62" t="s">
        <v>993</v>
      </c>
      <c r="CT3" s="60"/>
      <c r="CU3" s="61" t="s">
        <v>993</v>
      </c>
      <c r="CV3" s="61" t="s">
        <v>993</v>
      </c>
      <c r="CW3" s="61" t="s">
        <v>993</v>
      </c>
      <c r="CX3" s="61" t="s">
        <v>994</v>
      </c>
      <c r="CY3" s="61" t="s">
        <v>994</v>
      </c>
      <c r="CZ3" s="62" t="s">
        <v>993</v>
      </c>
      <c r="DA3" s="60"/>
      <c r="DB3" s="63"/>
      <c r="DC3" s="61" t="s">
        <v>993</v>
      </c>
      <c r="DD3" s="61" t="s">
        <v>993</v>
      </c>
      <c r="DE3" s="61" t="s">
        <v>993</v>
      </c>
      <c r="DF3" s="61" t="s">
        <v>994</v>
      </c>
      <c r="DG3" s="61" t="s">
        <v>994</v>
      </c>
      <c r="DH3" s="62" t="s">
        <v>993</v>
      </c>
      <c r="DI3" s="60"/>
      <c r="DJ3" s="63"/>
      <c r="DK3" s="61" t="s">
        <v>993</v>
      </c>
      <c r="DL3" s="61" t="s">
        <v>993</v>
      </c>
      <c r="DM3" s="61" t="s">
        <v>993</v>
      </c>
      <c r="DN3" s="61" t="s">
        <v>994</v>
      </c>
      <c r="DO3" s="61" t="s">
        <v>994</v>
      </c>
      <c r="DP3" s="62" t="s">
        <v>993</v>
      </c>
      <c r="DQ3" s="60"/>
      <c r="DR3" s="61" t="s">
        <v>993</v>
      </c>
      <c r="DS3" s="61" t="s">
        <v>993</v>
      </c>
      <c r="DT3" s="61" t="s">
        <v>993</v>
      </c>
      <c r="DU3" s="61" t="s">
        <v>994</v>
      </c>
      <c r="DV3" s="61" t="s">
        <v>994</v>
      </c>
      <c r="DW3" s="62" t="s">
        <v>993</v>
      </c>
      <c r="DX3" s="60"/>
      <c r="DY3" s="61" t="s">
        <v>993</v>
      </c>
      <c r="DZ3" s="61" t="s">
        <v>993</v>
      </c>
      <c r="EA3" s="61" t="s">
        <v>993</v>
      </c>
      <c r="EB3" s="61" t="s">
        <v>994</v>
      </c>
      <c r="EC3" s="61" t="s">
        <v>994</v>
      </c>
      <c r="ED3" s="62" t="s">
        <v>993</v>
      </c>
      <c r="EE3" s="60"/>
      <c r="EF3" s="63"/>
      <c r="EG3" s="61" t="s">
        <v>993</v>
      </c>
      <c r="EH3" s="61" t="s">
        <v>993</v>
      </c>
      <c r="EI3" s="61" t="s">
        <v>993</v>
      </c>
      <c r="EJ3" s="61" t="s">
        <v>994</v>
      </c>
      <c r="EK3" s="61" t="s">
        <v>994</v>
      </c>
      <c r="EL3" s="62" t="s">
        <v>993</v>
      </c>
      <c r="EM3" s="60"/>
      <c r="EN3" s="61" t="s">
        <v>993</v>
      </c>
      <c r="EO3" s="61" t="s">
        <v>993</v>
      </c>
      <c r="EP3" s="61" t="s">
        <v>993</v>
      </c>
      <c r="EQ3" s="61" t="s">
        <v>994</v>
      </c>
      <c r="ER3" s="61" t="s">
        <v>994</v>
      </c>
      <c r="ES3" s="62" t="s">
        <v>993</v>
      </c>
      <c r="ET3" s="60"/>
      <c r="EU3" s="63"/>
      <c r="EV3" s="61" t="s">
        <v>993</v>
      </c>
      <c r="EW3" s="61" t="s">
        <v>993</v>
      </c>
      <c r="EX3" s="61" t="s">
        <v>993</v>
      </c>
      <c r="EY3" s="61" t="s">
        <v>994</v>
      </c>
      <c r="EZ3" s="61" t="s">
        <v>994</v>
      </c>
      <c r="FA3" s="62" t="s">
        <v>993</v>
      </c>
      <c r="FB3" s="60"/>
      <c r="FC3" s="61" t="s">
        <v>993</v>
      </c>
      <c r="FD3" s="61" t="s">
        <v>993</v>
      </c>
      <c r="FE3" s="61" t="s">
        <v>993</v>
      </c>
      <c r="FF3" s="61" t="s">
        <v>994</v>
      </c>
      <c r="FG3" s="61" t="s">
        <v>994</v>
      </c>
      <c r="FH3" s="62" t="s">
        <v>993</v>
      </c>
      <c r="FI3" s="60"/>
      <c r="FJ3" s="61" t="s">
        <v>993</v>
      </c>
      <c r="FK3" s="61" t="s">
        <v>993</v>
      </c>
      <c r="FL3" s="61" t="s">
        <v>993</v>
      </c>
      <c r="FM3" s="61" t="s">
        <v>994</v>
      </c>
      <c r="FN3" s="61" t="s">
        <v>994</v>
      </c>
      <c r="FO3" s="62" t="s">
        <v>993</v>
      </c>
      <c r="FP3" s="60"/>
      <c r="FQ3" s="63"/>
      <c r="FR3" s="61" t="s">
        <v>993</v>
      </c>
      <c r="FS3" s="61" t="s">
        <v>993</v>
      </c>
      <c r="FT3" s="61" t="s">
        <v>993</v>
      </c>
      <c r="FU3" s="61" t="s">
        <v>994</v>
      </c>
      <c r="FV3" s="61" t="s">
        <v>994</v>
      </c>
      <c r="FW3" s="62" t="s">
        <v>993</v>
      </c>
      <c r="FX3" s="60"/>
      <c r="FY3" s="61" t="s">
        <v>993</v>
      </c>
      <c r="FZ3" s="61" t="s">
        <v>993</v>
      </c>
      <c r="GA3" s="61" t="s">
        <v>993</v>
      </c>
      <c r="GB3" s="61" t="s">
        <v>994</v>
      </c>
      <c r="GC3" s="61" t="s">
        <v>994</v>
      </c>
      <c r="GD3" s="62" t="s">
        <v>993</v>
      </c>
      <c r="GE3" s="60"/>
      <c r="GF3" s="63"/>
      <c r="GG3" s="61" t="s">
        <v>993</v>
      </c>
      <c r="GH3" s="61" t="s">
        <v>993</v>
      </c>
      <c r="GI3" s="61" t="s">
        <v>993</v>
      </c>
      <c r="GJ3" s="61" t="s">
        <v>994</v>
      </c>
      <c r="GK3" s="61" t="s">
        <v>994</v>
      </c>
      <c r="GL3" s="62" t="s">
        <v>993</v>
      </c>
      <c r="GM3" s="60"/>
      <c r="GN3" s="63"/>
      <c r="GO3" s="61" t="s">
        <v>993</v>
      </c>
      <c r="GP3" s="61" t="s">
        <v>993</v>
      </c>
      <c r="GQ3" s="61" t="s">
        <v>993</v>
      </c>
      <c r="GR3" s="61" t="s">
        <v>994</v>
      </c>
      <c r="GS3" s="61" t="s">
        <v>994</v>
      </c>
      <c r="GT3" s="62" t="s">
        <v>993</v>
      </c>
      <c r="GU3" s="60"/>
      <c r="GV3" s="63"/>
      <c r="GW3" s="61" t="s">
        <v>993</v>
      </c>
      <c r="GX3" s="61" t="s">
        <v>993</v>
      </c>
      <c r="GY3" s="61" t="s">
        <v>993</v>
      </c>
      <c r="GZ3" s="61" t="s">
        <v>994</v>
      </c>
      <c r="HA3" s="61" t="s">
        <v>994</v>
      </c>
      <c r="HB3" s="62" t="s">
        <v>993</v>
      </c>
      <c r="HC3" s="60"/>
      <c r="HD3" s="63"/>
      <c r="HE3" s="61" t="s">
        <v>993</v>
      </c>
      <c r="HF3" s="61" t="s">
        <v>993</v>
      </c>
      <c r="HG3" s="61" t="s">
        <v>993</v>
      </c>
      <c r="HH3" s="61" t="s">
        <v>994</v>
      </c>
      <c r="HI3" s="61" t="s">
        <v>994</v>
      </c>
      <c r="HJ3" s="62" t="s">
        <v>993</v>
      </c>
      <c r="HK3" s="64"/>
      <c r="HL3" s="63"/>
      <c r="HM3" s="61" t="s">
        <v>993</v>
      </c>
      <c r="HN3" s="61" t="s">
        <v>993</v>
      </c>
      <c r="HO3" s="61" t="s">
        <v>993</v>
      </c>
      <c r="HP3" s="61" t="s">
        <v>994</v>
      </c>
      <c r="HQ3" s="61" t="s">
        <v>994</v>
      </c>
      <c r="HR3" s="62" t="s">
        <v>993</v>
      </c>
    </row>
    <row r="4" spans="1:226" x14ac:dyDescent="0.35">
      <c r="A4" s="65">
        <v>45383</v>
      </c>
      <c r="B4" s="66" t="s">
        <v>995</v>
      </c>
      <c r="C4" s="67">
        <v>842.33048505568615</v>
      </c>
      <c r="D4" s="67">
        <v>883.31077661191091</v>
      </c>
      <c r="E4" s="67">
        <v>801.48083225692949</v>
      </c>
      <c r="F4" s="67">
        <v>636.42403598163276</v>
      </c>
      <c r="G4" s="67">
        <v>585.47146904750173</v>
      </c>
      <c r="H4" s="68">
        <v>466.76263693514437</v>
      </c>
      <c r="I4" s="66" t="s">
        <v>996</v>
      </c>
      <c r="J4" s="67">
        <v>841.40184225207076</v>
      </c>
      <c r="K4" s="67">
        <v>880.52178807409518</v>
      </c>
      <c r="L4" s="67">
        <v>794.86862014004362</v>
      </c>
      <c r="M4" s="67">
        <v>638.71389104106618</v>
      </c>
      <c r="N4" s="67">
        <v>481.60858813700924</v>
      </c>
      <c r="O4" s="68">
        <v>481.80567005598039</v>
      </c>
      <c r="P4" s="69" t="s">
        <v>997</v>
      </c>
      <c r="Q4" s="70">
        <v>772.16</v>
      </c>
      <c r="R4" s="70">
        <v>880.87</v>
      </c>
      <c r="S4" s="70">
        <v>784.12</v>
      </c>
      <c r="T4" s="70">
        <v>615.28</v>
      </c>
      <c r="U4" s="70"/>
      <c r="V4" s="71"/>
      <c r="W4" s="69" t="s">
        <v>998</v>
      </c>
      <c r="X4" s="70">
        <v>818.03</v>
      </c>
      <c r="Y4" s="70">
        <v>910.48</v>
      </c>
      <c r="Z4" s="70">
        <v>768.54</v>
      </c>
      <c r="AA4" s="70">
        <v>491.25</v>
      </c>
      <c r="AB4" s="70"/>
      <c r="AC4" s="71">
        <v>576.03</v>
      </c>
      <c r="AD4" s="69" t="s">
        <v>999</v>
      </c>
      <c r="AE4" s="72">
        <v>0.51129972389814915</v>
      </c>
      <c r="AF4" s="70">
        <v>758.08876163206878</v>
      </c>
      <c r="AG4" s="70">
        <v>818.03865425912682</v>
      </c>
      <c r="AH4" s="70"/>
      <c r="AI4" s="70"/>
      <c r="AJ4" s="70"/>
      <c r="AK4" s="71">
        <v>505.84415584415592</v>
      </c>
      <c r="AL4" s="73" t="s">
        <v>1000</v>
      </c>
      <c r="AM4" s="74">
        <v>1</v>
      </c>
      <c r="AN4" s="70">
        <v>830.64</v>
      </c>
      <c r="AO4" s="70">
        <v>926.98</v>
      </c>
      <c r="AP4" s="70">
        <v>860.48</v>
      </c>
      <c r="AQ4" s="70">
        <v>859.07</v>
      </c>
      <c r="AR4" s="70"/>
      <c r="AS4" s="71"/>
      <c r="AT4" s="69" t="s">
        <v>1001</v>
      </c>
      <c r="AU4" s="75">
        <v>3.9444619753865574E-2</v>
      </c>
      <c r="AV4" s="70">
        <v>765.27769012306726</v>
      </c>
      <c r="AW4" s="70">
        <v>869.78660460713172</v>
      </c>
      <c r="AX4" s="70">
        <v>761.72136320605875</v>
      </c>
      <c r="AY4" s="70">
        <v>529.85957715367624</v>
      </c>
      <c r="AZ4" s="70"/>
      <c r="BA4" s="71">
        <v>480.45519091195962</v>
      </c>
      <c r="BB4" s="69" t="s">
        <v>1002</v>
      </c>
      <c r="BC4" s="70">
        <v>830.29</v>
      </c>
      <c r="BD4" s="70">
        <v>875.59</v>
      </c>
      <c r="BE4" s="70">
        <v>752.39</v>
      </c>
      <c r="BF4" s="70"/>
      <c r="BG4" s="70"/>
      <c r="BH4" s="71">
        <v>555.14</v>
      </c>
      <c r="BI4" s="69" t="s">
        <v>1003</v>
      </c>
      <c r="BJ4" s="75">
        <v>0.13406802611645149</v>
      </c>
      <c r="BK4" s="70">
        <v>984.27382053654037</v>
      </c>
      <c r="BL4" s="70">
        <v>917.69563876711049</v>
      </c>
      <c r="BM4" s="70">
        <v>1121.5058520693401</v>
      </c>
      <c r="BN4" s="70">
        <v>593.00969311828817</v>
      </c>
      <c r="BO4" s="70"/>
      <c r="BP4" s="71"/>
      <c r="BQ4" s="69" t="s">
        <v>1004</v>
      </c>
      <c r="BR4" s="72">
        <v>1</v>
      </c>
      <c r="BS4" s="70">
        <v>922</v>
      </c>
      <c r="BT4" s="70">
        <v>958</v>
      </c>
      <c r="BU4" s="70">
        <v>939.5</v>
      </c>
      <c r="BV4" s="70"/>
      <c r="BW4" s="70"/>
      <c r="BX4" s="71">
        <v>370.33</v>
      </c>
      <c r="BY4" s="69" t="s">
        <v>1005</v>
      </c>
      <c r="BZ4" s="70">
        <v>887.57</v>
      </c>
      <c r="CA4" s="70">
        <v>895.26</v>
      </c>
      <c r="CB4" s="70">
        <v>780.55</v>
      </c>
      <c r="CC4" s="70">
        <v>584.59</v>
      </c>
      <c r="CD4" s="70"/>
      <c r="CE4" s="71">
        <v>746.47</v>
      </c>
      <c r="CF4" s="69" t="s">
        <v>1006</v>
      </c>
      <c r="CG4" s="70">
        <v>814.69</v>
      </c>
      <c r="CH4" s="70">
        <v>1035.45</v>
      </c>
      <c r="CI4" s="70">
        <v>944.36</v>
      </c>
      <c r="CJ4" s="70"/>
      <c r="CK4" s="70"/>
      <c r="CL4" s="71"/>
      <c r="CM4" s="69" t="s">
        <v>1007</v>
      </c>
      <c r="CN4" s="70">
        <v>892.68</v>
      </c>
      <c r="CO4" s="70">
        <v>861.83</v>
      </c>
      <c r="CP4" s="70">
        <v>893.21</v>
      </c>
      <c r="CQ4" s="70">
        <v>597.91</v>
      </c>
      <c r="CR4" s="70"/>
      <c r="CS4" s="71">
        <v>704.32</v>
      </c>
      <c r="CT4" s="69" t="s">
        <v>1008</v>
      </c>
      <c r="CU4" s="70">
        <v>851.6</v>
      </c>
      <c r="CV4" s="70">
        <v>952.28</v>
      </c>
      <c r="CW4" s="70">
        <v>777.79</v>
      </c>
      <c r="CX4" s="70">
        <v>619.91999999999996</v>
      </c>
      <c r="CY4" s="70"/>
      <c r="CZ4" s="71"/>
      <c r="DA4" s="69" t="s">
        <v>1009</v>
      </c>
      <c r="DB4" s="72">
        <v>1</v>
      </c>
      <c r="DC4" s="70">
        <v>809.6</v>
      </c>
      <c r="DD4" s="70">
        <v>907.4</v>
      </c>
      <c r="DE4" s="70">
        <v>771.86</v>
      </c>
      <c r="DF4" s="70">
        <v>689.56</v>
      </c>
      <c r="DG4" s="70"/>
      <c r="DH4" s="71">
        <v>608.65</v>
      </c>
      <c r="DI4" s="69" t="s">
        <v>1010</v>
      </c>
      <c r="DJ4" s="75">
        <v>2.5432349949135302E-3</v>
      </c>
      <c r="DK4" s="70">
        <v>884.5946337741608</v>
      </c>
      <c r="DL4" s="70">
        <v>922.35602746693803</v>
      </c>
      <c r="DM4" s="70">
        <v>922.35602746693803</v>
      </c>
      <c r="DN4" s="70">
        <v>857.45167853509668</v>
      </c>
      <c r="DO4" s="70"/>
      <c r="DP4" s="71">
        <v>597.7429806714141</v>
      </c>
      <c r="DQ4" s="69" t="s">
        <v>1011</v>
      </c>
      <c r="DR4" s="70">
        <v>784.67</v>
      </c>
      <c r="DS4" s="70">
        <v>862.93</v>
      </c>
      <c r="DT4" s="70">
        <v>753.07</v>
      </c>
      <c r="DU4" s="70">
        <v>812.95</v>
      </c>
      <c r="DV4" s="70"/>
      <c r="DW4" s="71"/>
      <c r="DX4" s="69" t="s">
        <v>1012</v>
      </c>
      <c r="DY4" s="70">
        <v>818.49</v>
      </c>
      <c r="DZ4" s="70">
        <v>852.31</v>
      </c>
      <c r="EA4" s="70">
        <v>861.33</v>
      </c>
      <c r="EB4" s="70">
        <v>641.25</v>
      </c>
      <c r="EC4" s="70"/>
      <c r="ED4" s="71">
        <v>445.61</v>
      </c>
      <c r="EE4" s="69" t="s">
        <v>1013</v>
      </c>
      <c r="EF4" s="72">
        <v>1</v>
      </c>
      <c r="EG4" s="70">
        <v>791.4</v>
      </c>
      <c r="EH4" s="70">
        <v>855.54</v>
      </c>
      <c r="EI4" s="70">
        <v>778.6</v>
      </c>
      <c r="EJ4" s="70"/>
      <c r="EK4" s="70">
        <v>323.74</v>
      </c>
      <c r="EL4" s="71">
        <v>351.64</v>
      </c>
      <c r="EM4" s="69" t="s">
        <v>1014</v>
      </c>
      <c r="EN4" s="70">
        <v>842.81</v>
      </c>
      <c r="EO4" s="70">
        <v>889.91</v>
      </c>
      <c r="EP4" s="70">
        <v>781.36</v>
      </c>
      <c r="EQ4" s="70"/>
      <c r="ER4" s="70"/>
      <c r="ES4" s="71">
        <v>544.87</v>
      </c>
      <c r="ET4" s="69" t="s">
        <v>1015</v>
      </c>
      <c r="EU4" s="72">
        <v>1</v>
      </c>
      <c r="EV4" s="70">
        <v>832.76</v>
      </c>
      <c r="EW4" s="70">
        <v>887.49</v>
      </c>
      <c r="EX4" s="70">
        <v>894.78</v>
      </c>
      <c r="EY4" s="70"/>
      <c r="EZ4" s="70"/>
      <c r="FA4" s="71">
        <v>378.18</v>
      </c>
      <c r="FB4" s="69" t="s">
        <v>1016</v>
      </c>
      <c r="FC4" s="70">
        <v>586.21</v>
      </c>
      <c r="FD4" s="70">
        <v>553.02</v>
      </c>
      <c r="FE4" s="70">
        <v>615.37</v>
      </c>
      <c r="FF4" s="70"/>
      <c r="FG4" s="70"/>
      <c r="FH4" s="71"/>
      <c r="FI4" s="69" t="s">
        <v>1017</v>
      </c>
      <c r="FJ4" s="70">
        <v>899.59</v>
      </c>
      <c r="FK4" s="70">
        <v>961.7</v>
      </c>
      <c r="FL4" s="70"/>
      <c r="FM4" s="70"/>
      <c r="FN4" s="70"/>
      <c r="FO4" s="71">
        <v>493.7</v>
      </c>
      <c r="FP4" s="69" t="s">
        <v>1018</v>
      </c>
      <c r="FQ4" s="75">
        <v>0.23273133494693723</v>
      </c>
      <c r="FR4" s="70">
        <v>839.11981009123065</v>
      </c>
      <c r="FS4" s="70">
        <v>895.01954943213536</v>
      </c>
      <c r="FT4" s="70">
        <v>963.37739713274982</v>
      </c>
      <c r="FU4" s="70">
        <v>571.53230310929064</v>
      </c>
      <c r="FV4" s="70">
        <v>598.88288959225474</v>
      </c>
      <c r="FW4" s="71">
        <v>434.99348352262143</v>
      </c>
      <c r="FX4" s="69" t="s">
        <v>1019</v>
      </c>
      <c r="FY4" s="70">
        <v>882.03</v>
      </c>
      <c r="FZ4" s="70">
        <v>874.33</v>
      </c>
      <c r="GA4" s="70">
        <v>867.39</v>
      </c>
      <c r="GB4" s="70">
        <v>796.16</v>
      </c>
      <c r="GC4" s="70"/>
      <c r="GD4" s="71">
        <v>463.13</v>
      </c>
      <c r="GE4" s="69" t="s">
        <v>1020</v>
      </c>
      <c r="GF4" s="75">
        <v>0.20125988689194357</v>
      </c>
      <c r="GG4" s="70">
        <v>821.84474812325163</v>
      </c>
      <c r="GH4" s="70">
        <v>881.6430857165858</v>
      </c>
      <c r="GI4" s="70">
        <v>806.098174572826</v>
      </c>
      <c r="GJ4" s="70">
        <v>685.33016684444624</v>
      </c>
      <c r="GK4" s="70"/>
      <c r="GL4" s="71">
        <v>470.972286513575</v>
      </c>
      <c r="GM4" s="69" t="s">
        <v>1021</v>
      </c>
      <c r="GN4" s="75">
        <v>8.6393088552915775E-2</v>
      </c>
      <c r="GO4" s="70">
        <v>846.47948164146874</v>
      </c>
      <c r="GP4" s="70">
        <v>942.58315334773226</v>
      </c>
      <c r="GQ4" s="70">
        <v>683.33477321814269</v>
      </c>
      <c r="GR4" s="70">
        <v>627.99136069114479</v>
      </c>
      <c r="GS4" s="70"/>
      <c r="GT4" s="71"/>
      <c r="GU4" s="69" t="s">
        <v>1022</v>
      </c>
      <c r="GV4" s="72">
        <v>1</v>
      </c>
      <c r="GW4" s="70">
        <v>715.39</v>
      </c>
      <c r="GX4" s="70">
        <v>779.28</v>
      </c>
      <c r="GY4" s="70">
        <v>763.22</v>
      </c>
      <c r="GZ4" s="70"/>
      <c r="HA4" s="70"/>
      <c r="HB4" s="71">
        <v>577.48</v>
      </c>
      <c r="HC4" s="69" t="s">
        <v>1023</v>
      </c>
      <c r="HD4" s="72">
        <v>1</v>
      </c>
      <c r="HE4" s="70">
        <v>825.52</v>
      </c>
      <c r="HF4" s="70">
        <v>900.68</v>
      </c>
      <c r="HG4" s="70"/>
      <c r="HH4" s="70">
        <v>567.48</v>
      </c>
      <c r="HI4" s="70">
        <v>560.84</v>
      </c>
      <c r="HJ4" s="71">
        <v>487.55</v>
      </c>
      <c r="HK4" s="76"/>
      <c r="HL4" s="75"/>
      <c r="HM4" s="77"/>
      <c r="HN4" s="77"/>
      <c r="HO4" s="77"/>
      <c r="HP4" s="77"/>
      <c r="HQ4" s="77"/>
      <c r="HR4" s="78"/>
    </row>
    <row r="5" spans="1:226" x14ac:dyDescent="0.35">
      <c r="A5" s="65">
        <v>45376</v>
      </c>
      <c r="B5" s="66" t="s">
        <v>995</v>
      </c>
      <c r="C5" s="67">
        <v>825.83885079872346</v>
      </c>
      <c r="D5" s="67">
        <v>886.0212711093626</v>
      </c>
      <c r="E5" s="67">
        <v>808.10554391793653</v>
      </c>
      <c r="F5" s="67">
        <v>649.05230423463104</v>
      </c>
      <c r="G5" s="67">
        <v>579.28184293493837</v>
      </c>
      <c r="H5" s="68">
        <v>466.34624232143096</v>
      </c>
      <c r="I5" s="66" t="s">
        <v>996</v>
      </c>
      <c r="J5" s="67">
        <v>826.63150705353451</v>
      </c>
      <c r="K5" s="67">
        <v>884.69361908733117</v>
      </c>
      <c r="L5" s="67">
        <v>802.20074073231183</v>
      </c>
      <c r="M5" s="67">
        <v>651.63818275938377</v>
      </c>
      <c r="N5" s="67">
        <v>471.49461152882202</v>
      </c>
      <c r="O5" s="68">
        <v>480.58138651709277</v>
      </c>
      <c r="P5" s="69" t="s">
        <v>997</v>
      </c>
      <c r="Q5" s="70">
        <v>749.66</v>
      </c>
      <c r="R5" s="70">
        <v>882.53</v>
      </c>
      <c r="S5" s="70">
        <v>787.08</v>
      </c>
      <c r="T5" s="70">
        <v>615.28</v>
      </c>
      <c r="U5" s="70"/>
      <c r="V5" s="71"/>
      <c r="W5" s="69" t="s">
        <v>998</v>
      </c>
      <c r="X5" s="70">
        <v>790.53</v>
      </c>
      <c r="Y5" s="70">
        <v>884.34</v>
      </c>
      <c r="Z5" s="70">
        <v>766.39</v>
      </c>
      <c r="AA5" s="70">
        <v>482.69</v>
      </c>
      <c r="AB5" s="70"/>
      <c r="AC5" s="71">
        <v>594.21</v>
      </c>
      <c r="AD5" s="69" t="s">
        <v>999</v>
      </c>
      <c r="AE5" s="72">
        <v>0.51129972389814915</v>
      </c>
      <c r="AF5" s="70">
        <v>746.24</v>
      </c>
      <c r="AG5" s="70">
        <v>814.63</v>
      </c>
      <c r="AH5" s="70"/>
      <c r="AI5" s="70"/>
      <c r="AJ5" s="70"/>
      <c r="AK5" s="71">
        <v>512.02</v>
      </c>
      <c r="AL5" s="73" t="s">
        <v>1000</v>
      </c>
      <c r="AM5" s="74">
        <v>1</v>
      </c>
      <c r="AN5" s="70">
        <v>818.09</v>
      </c>
      <c r="AO5" s="70">
        <v>926.58</v>
      </c>
      <c r="AP5" s="70">
        <v>865.78</v>
      </c>
      <c r="AQ5" s="70">
        <v>859.07</v>
      </c>
      <c r="AR5" s="70"/>
      <c r="AS5" s="71"/>
      <c r="AT5" s="69" t="s">
        <v>1001</v>
      </c>
      <c r="AU5" s="75">
        <v>3.9578880709253542E-2</v>
      </c>
      <c r="AV5" s="70">
        <v>751.1</v>
      </c>
      <c r="AW5" s="70">
        <v>866.6</v>
      </c>
      <c r="AX5" s="70">
        <v>761.83</v>
      </c>
      <c r="AY5" s="70"/>
      <c r="AZ5" s="70"/>
      <c r="BA5" s="71">
        <v>480.65107258766699</v>
      </c>
      <c r="BB5" s="69" t="s">
        <v>1002</v>
      </c>
      <c r="BC5" s="70">
        <v>805.08</v>
      </c>
      <c r="BD5" s="70">
        <v>871.39</v>
      </c>
      <c r="BE5" s="70">
        <v>767.85</v>
      </c>
      <c r="BF5" s="70"/>
      <c r="BG5" s="70"/>
      <c r="BH5" s="71">
        <v>555.14</v>
      </c>
      <c r="BI5" s="69" t="s">
        <v>1003</v>
      </c>
      <c r="BJ5" s="75">
        <v>0.13407521619628612</v>
      </c>
      <c r="BK5" s="70">
        <v>962.87</v>
      </c>
      <c r="BL5" s="70">
        <v>917.74</v>
      </c>
      <c r="BM5" s="70">
        <v>1121.57</v>
      </c>
      <c r="BN5" s="70">
        <v>593.04</v>
      </c>
      <c r="BO5" s="70"/>
      <c r="BP5" s="71"/>
      <c r="BQ5" s="69" t="s">
        <v>1004</v>
      </c>
      <c r="BR5" s="72">
        <v>1</v>
      </c>
      <c r="BS5" s="70">
        <v>864.5</v>
      </c>
      <c r="BT5" s="70">
        <v>947.17</v>
      </c>
      <c r="BU5" s="70">
        <v>939.5</v>
      </c>
      <c r="BV5" s="70"/>
      <c r="BW5" s="70"/>
      <c r="BX5" s="71">
        <v>371.17</v>
      </c>
      <c r="BY5" s="69" t="s">
        <v>1005</v>
      </c>
      <c r="BZ5" s="70">
        <v>879.22</v>
      </c>
      <c r="CA5" s="70">
        <v>893.81</v>
      </c>
      <c r="CB5" s="70">
        <v>766.86</v>
      </c>
      <c r="CC5" s="70">
        <v>616.76</v>
      </c>
      <c r="CD5" s="70"/>
      <c r="CE5" s="71">
        <v>746.12</v>
      </c>
      <c r="CF5" s="69" t="s">
        <v>1006</v>
      </c>
      <c r="CG5" s="70">
        <v>855.01</v>
      </c>
      <c r="CH5" s="70">
        <v>1083.03</v>
      </c>
      <c r="CI5" s="70">
        <v>954.04</v>
      </c>
      <c r="CJ5" s="70"/>
      <c r="CK5" s="70"/>
      <c r="CL5" s="71"/>
      <c r="CM5" s="69" t="s">
        <v>1007</v>
      </c>
      <c r="CN5" s="70">
        <v>892.15</v>
      </c>
      <c r="CO5" s="70">
        <v>880.37</v>
      </c>
      <c r="CP5" s="70">
        <v>895.67</v>
      </c>
      <c r="CQ5" s="70">
        <v>591.01</v>
      </c>
      <c r="CR5" s="70"/>
      <c r="CS5" s="71">
        <v>703.71</v>
      </c>
      <c r="CT5" s="69" t="s">
        <v>1008</v>
      </c>
      <c r="CU5" s="70">
        <v>844.34</v>
      </c>
      <c r="CV5" s="70">
        <v>954.7</v>
      </c>
      <c r="CW5" s="70">
        <v>781.82</v>
      </c>
      <c r="CX5" s="70">
        <v>619.91999999999996</v>
      </c>
      <c r="CY5" s="70"/>
      <c r="CZ5" s="71"/>
      <c r="DA5" s="69" t="s">
        <v>1009</v>
      </c>
      <c r="DB5" s="72">
        <v>1</v>
      </c>
      <c r="DC5" s="70">
        <v>784</v>
      </c>
      <c r="DD5" s="70">
        <v>904.2</v>
      </c>
      <c r="DE5" s="70">
        <v>759.86</v>
      </c>
      <c r="DF5" s="70">
        <v>714.56</v>
      </c>
      <c r="DG5" s="70"/>
      <c r="DH5" s="71">
        <v>592.65</v>
      </c>
      <c r="DI5" s="69" t="s">
        <v>1010</v>
      </c>
      <c r="DJ5" s="75">
        <v>2.5319660716546398E-3</v>
      </c>
      <c r="DK5" s="70">
        <v>836.94</v>
      </c>
      <c r="DL5" s="70">
        <v>910.22</v>
      </c>
      <c r="DM5" s="70">
        <v>910.22</v>
      </c>
      <c r="DN5" s="70">
        <v>866.31</v>
      </c>
      <c r="DO5" s="70"/>
      <c r="DP5" s="71">
        <v>590.72844663881494</v>
      </c>
      <c r="DQ5" s="69" t="s">
        <v>1011</v>
      </c>
      <c r="DR5" s="70">
        <v>782.31</v>
      </c>
      <c r="DS5" s="70">
        <v>861.46</v>
      </c>
      <c r="DT5" s="70">
        <v>735.8</v>
      </c>
      <c r="DU5" s="70">
        <v>806.31</v>
      </c>
      <c r="DV5" s="70"/>
      <c r="DW5" s="71"/>
      <c r="DX5" s="69" t="s">
        <v>1012</v>
      </c>
      <c r="DY5" s="70">
        <v>810.27</v>
      </c>
      <c r="DZ5" s="70">
        <v>858.6</v>
      </c>
      <c r="EA5" s="70">
        <v>874.69</v>
      </c>
      <c r="EB5" s="70">
        <v>632.52</v>
      </c>
      <c r="EC5" s="70"/>
      <c r="ED5" s="71">
        <v>444.13</v>
      </c>
      <c r="EE5" s="69" t="s">
        <v>1013</v>
      </c>
      <c r="EF5" s="72">
        <v>1</v>
      </c>
      <c r="EG5" s="70">
        <v>768.41</v>
      </c>
      <c r="EH5" s="70">
        <v>884.17</v>
      </c>
      <c r="EI5" s="70">
        <v>780.03</v>
      </c>
      <c r="EJ5" s="70"/>
      <c r="EK5" s="70">
        <v>323.74</v>
      </c>
      <c r="EL5" s="71">
        <v>348.62</v>
      </c>
      <c r="EM5" s="69" t="s">
        <v>1014</v>
      </c>
      <c r="EN5" s="70">
        <v>822.3</v>
      </c>
      <c r="EO5" s="70">
        <v>904.44</v>
      </c>
      <c r="EP5" s="70">
        <v>798.02</v>
      </c>
      <c r="EQ5" s="70"/>
      <c r="ER5" s="70"/>
      <c r="ES5" s="71">
        <v>570.79999999999995</v>
      </c>
      <c r="ET5" s="69" t="s">
        <v>1015</v>
      </c>
      <c r="EU5" s="72">
        <v>1</v>
      </c>
      <c r="EV5" s="70">
        <v>825.05</v>
      </c>
      <c r="EW5" s="70">
        <v>894.78</v>
      </c>
      <c r="EX5" s="70">
        <v>894.78</v>
      </c>
      <c r="EY5" s="70"/>
      <c r="EZ5" s="70"/>
      <c r="FA5" s="71">
        <v>387.13</v>
      </c>
      <c r="FB5" s="69" t="s">
        <v>1016</v>
      </c>
      <c r="FC5" s="70">
        <v>586.21</v>
      </c>
      <c r="FD5" s="70">
        <v>553.02</v>
      </c>
      <c r="FE5" s="70">
        <v>615.37</v>
      </c>
      <c r="FF5" s="70"/>
      <c r="FG5" s="70"/>
      <c r="FH5" s="71"/>
      <c r="FI5" s="69" t="s">
        <v>1017</v>
      </c>
      <c r="FJ5" s="70">
        <v>881.41</v>
      </c>
      <c r="FK5" s="70">
        <v>965.01</v>
      </c>
      <c r="FL5" s="70"/>
      <c r="FM5" s="70"/>
      <c r="FN5" s="70"/>
      <c r="FO5" s="71">
        <v>494.53</v>
      </c>
      <c r="FP5" s="69" t="s">
        <v>1018</v>
      </c>
      <c r="FQ5" s="75">
        <v>0.23213705371651422</v>
      </c>
      <c r="FR5" s="70">
        <v>820.01</v>
      </c>
      <c r="FS5" s="70">
        <v>892.7</v>
      </c>
      <c r="FT5" s="70">
        <v>947.05</v>
      </c>
      <c r="FU5" s="70">
        <v>624.99</v>
      </c>
      <c r="FV5" s="70">
        <v>593.20000000000005</v>
      </c>
      <c r="FW5" s="71">
        <v>434.06379126236101</v>
      </c>
      <c r="FX5" s="69" t="s">
        <v>1019</v>
      </c>
      <c r="FY5" s="70">
        <v>865.77</v>
      </c>
      <c r="FZ5" s="70">
        <v>882.46</v>
      </c>
      <c r="GA5" s="70">
        <v>873.89</v>
      </c>
      <c r="GB5" s="70">
        <v>796.16</v>
      </c>
      <c r="GC5" s="70"/>
      <c r="GD5" s="71">
        <v>462.31</v>
      </c>
      <c r="GE5" s="69" t="s">
        <v>1020</v>
      </c>
      <c r="GF5" s="75">
        <v>0.20115867396202125</v>
      </c>
      <c r="GG5" s="70">
        <v>809.58</v>
      </c>
      <c r="GH5" s="70">
        <v>883.14</v>
      </c>
      <c r="GI5" s="70">
        <v>839.83</v>
      </c>
      <c r="GJ5" s="70">
        <v>673.71</v>
      </c>
      <c r="GK5" s="70"/>
      <c r="GL5" s="71">
        <v>470.67307692307702</v>
      </c>
      <c r="GM5" s="69" t="s">
        <v>1021</v>
      </c>
      <c r="GN5" s="75">
        <v>8.7282883826481625E-2</v>
      </c>
      <c r="GO5" s="70">
        <v>820.28</v>
      </c>
      <c r="GP5" s="70">
        <v>938.33</v>
      </c>
      <c r="GQ5" s="70">
        <v>690.37</v>
      </c>
      <c r="GR5" s="70">
        <v>634.46</v>
      </c>
      <c r="GS5" s="70"/>
      <c r="GT5" s="71"/>
      <c r="GU5" s="69" t="s">
        <v>1022</v>
      </c>
      <c r="GV5" s="72">
        <v>1</v>
      </c>
      <c r="GW5" s="70">
        <v>702.92</v>
      </c>
      <c r="GX5" s="70">
        <v>775.24</v>
      </c>
      <c r="GY5" s="70">
        <v>762.79</v>
      </c>
      <c r="GZ5" s="70"/>
      <c r="HA5" s="70"/>
      <c r="HB5" s="71">
        <v>572.35</v>
      </c>
      <c r="HC5" s="69" t="s">
        <v>1023</v>
      </c>
      <c r="HD5" s="72">
        <v>1</v>
      </c>
      <c r="HE5" s="70">
        <v>808.85</v>
      </c>
      <c r="HF5" s="70">
        <v>922.35</v>
      </c>
      <c r="HG5" s="70"/>
      <c r="HH5" s="70">
        <v>552.29</v>
      </c>
      <c r="HI5" s="70">
        <v>545.65</v>
      </c>
      <c r="HJ5" s="71">
        <v>489.22</v>
      </c>
      <c r="HK5" s="76"/>
      <c r="HL5" s="75"/>
      <c r="HM5" s="77"/>
      <c r="HN5" s="77"/>
      <c r="HO5" s="77"/>
      <c r="HP5" s="77"/>
      <c r="HQ5" s="77"/>
      <c r="HR5" s="78"/>
    </row>
    <row r="6" spans="1:226" x14ac:dyDescent="0.35">
      <c r="A6" s="65">
        <v>45369</v>
      </c>
      <c r="B6" s="66" t="s">
        <v>995</v>
      </c>
      <c r="C6" s="67">
        <v>809.42322707130609</v>
      </c>
      <c r="D6" s="67">
        <v>879.05108626499702</v>
      </c>
      <c r="E6" s="67">
        <v>793.77049078808363</v>
      </c>
      <c r="F6" s="67">
        <v>639.23211140861758</v>
      </c>
      <c r="G6" s="67">
        <v>570.28509506066678</v>
      </c>
      <c r="H6" s="68">
        <v>464.45509103989491</v>
      </c>
      <c r="I6" s="66" t="s">
        <v>996</v>
      </c>
      <c r="J6" s="67">
        <v>808.85389488302542</v>
      </c>
      <c r="K6" s="67">
        <v>877.93645274249809</v>
      </c>
      <c r="L6" s="67">
        <v>787.18195127171543</v>
      </c>
      <c r="M6" s="67">
        <v>642.31716959002802</v>
      </c>
      <c r="N6" s="67">
        <v>471.04184628237266</v>
      </c>
      <c r="O6" s="68">
        <v>481.01223178480882</v>
      </c>
      <c r="P6" s="69" t="s">
        <v>997</v>
      </c>
      <c r="Q6" s="70">
        <v>737.99</v>
      </c>
      <c r="R6" s="70">
        <v>875.03</v>
      </c>
      <c r="S6" s="70">
        <v>783</v>
      </c>
      <c r="T6" s="70">
        <v>609.28</v>
      </c>
      <c r="U6" s="70"/>
      <c r="V6" s="71"/>
      <c r="W6" s="69" t="s">
        <v>998</v>
      </c>
      <c r="X6" s="70">
        <v>773.83</v>
      </c>
      <c r="Y6" s="70">
        <v>862.33</v>
      </c>
      <c r="Z6" s="70">
        <v>757.71</v>
      </c>
      <c r="AA6" s="70">
        <v>482.69</v>
      </c>
      <c r="AB6" s="70"/>
      <c r="AC6" s="71">
        <v>594.21</v>
      </c>
      <c r="AD6" s="69" t="s">
        <v>999</v>
      </c>
      <c r="AE6" s="72">
        <v>0.51129972389814915</v>
      </c>
      <c r="AF6" s="70">
        <v>750.93</v>
      </c>
      <c r="AG6" s="70">
        <v>815.59</v>
      </c>
      <c r="AH6" s="70"/>
      <c r="AI6" s="70"/>
      <c r="AJ6" s="70"/>
      <c r="AK6" s="71">
        <v>514.919725943348</v>
      </c>
      <c r="AL6" s="73" t="s">
        <v>1000</v>
      </c>
      <c r="AM6" s="74">
        <v>1</v>
      </c>
      <c r="AN6" s="70">
        <v>809.86</v>
      </c>
      <c r="AO6" s="70">
        <v>927.06</v>
      </c>
      <c r="AP6" s="70">
        <v>867.27</v>
      </c>
      <c r="AQ6" s="70">
        <v>859.07</v>
      </c>
      <c r="AR6" s="70"/>
      <c r="AS6" s="71"/>
      <c r="AT6" s="69" t="s">
        <v>1001</v>
      </c>
      <c r="AU6" s="75">
        <v>3.968253968253968E-2</v>
      </c>
      <c r="AV6" s="70">
        <v>750.61</v>
      </c>
      <c r="AW6" s="70">
        <v>866.24</v>
      </c>
      <c r="AX6" s="70">
        <v>761.59</v>
      </c>
      <c r="AY6" s="70"/>
      <c r="AZ6" s="70"/>
      <c r="BA6" s="71">
        <v>480.95912698412701</v>
      </c>
      <c r="BB6" s="69" t="s">
        <v>1002</v>
      </c>
      <c r="BC6" s="70">
        <v>789.12</v>
      </c>
      <c r="BD6" s="70">
        <v>871.39</v>
      </c>
      <c r="BE6" s="70">
        <v>741.47</v>
      </c>
      <c r="BF6" s="70"/>
      <c r="BG6" s="70"/>
      <c r="BH6" s="71">
        <v>553.13</v>
      </c>
      <c r="BI6" s="69" t="s">
        <v>1003</v>
      </c>
      <c r="BJ6" s="75">
        <v>0.13409679106378986</v>
      </c>
      <c r="BK6" s="70">
        <v>941.57</v>
      </c>
      <c r="BL6" s="70">
        <v>917.89</v>
      </c>
      <c r="BM6" s="70">
        <v>1121.75</v>
      </c>
      <c r="BN6" s="70">
        <v>593.14</v>
      </c>
      <c r="BO6" s="70"/>
      <c r="BP6" s="71"/>
      <c r="BQ6" s="69" t="s">
        <v>1004</v>
      </c>
      <c r="BR6" s="72">
        <v>1</v>
      </c>
      <c r="BS6" s="70">
        <v>847</v>
      </c>
      <c r="BT6" s="70">
        <v>955.5</v>
      </c>
      <c r="BU6" s="70">
        <v>932.83</v>
      </c>
      <c r="BV6" s="70"/>
      <c r="BW6" s="70"/>
      <c r="BX6" s="71">
        <v>371.17</v>
      </c>
      <c r="BY6" s="69" t="s">
        <v>1005</v>
      </c>
      <c r="BZ6" s="70">
        <v>863.48</v>
      </c>
      <c r="CA6" s="70">
        <v>887.42</v>
      </c>
      <c r="CB6" s="70">
        <v>760.88</v>
      </c>
      <c r="CC6" s="70">
        <v>601.84</v>
      </c>
      <c r="CD6" s="70"/>
      <c r="CE6" s="71">
        <v>745.7</v>
      </c>
      <c r="CF6" s="69" t="s">
        <v>1006</v>
      </c>
      <c r="CG6" s="70">
        <v>821.94</v>
      </c>
      <c r="CH6" s="70">
        <v>1043.51</v>
      </c>
      <c r="CI6" s="70">
        <v>946.78</v>
      </c>
      <c r="CJ6" s="70"/>
      <c r="CK6" s="70"/>
      <c r="CL6" s="71"/>
      <c r="CM6" s="69" t="s">
        <v>1007</v>
      </c>
      <c r="CN6" s="70">
        <v>871.62</v>
      </c>
      <c r="CO6" s="70">
        <v>873.37</v>
      </c>
      <c r="CP6" s="70">
        <v>890.88</v>
      </c>
      <c r="CQ6" s="70">
        <v>577.71</v>
      </c>
      <c r="CR6" s="70"/>
      <c r="CS6" s="71">
        <v>707.52</v>
      </c>
      <c r="CT6" s="69" t="s">
        <v>1008</v>
      </c>
      <c r="CU6" s="70">
        <v>823.37</v>
      </c>
      <c r="CV6" s="70">
        <v>946.64</v>
      </c>
      <c r="CW6" s="70">
        <v>773.76</v>
      </c>
      <c r="CX6" s="70">
        <v>619.91999999999996</v>
      </c>
      <c r="CY6" s="70"/>
      <c r="CZ6" s="71"/>
      <c r="DA6" s="69" t="s">
        <v>1009</v>
      </c>
      <c r="DB6" s="72">
        <v>1</v>
      </c>
      <c r="DC6" s="70">
        <v>784</v>
      </c>
      <c r="DD6" s="70">
        <v>904.2</v>
      </c>
      <c r="DE6" s="70">
        <v>759.86</v>
      </c>
      <c r="DF6" s="70">
        <v>714.56</v>
      </c>
      <c r="DG6" s="70"/>
      <c r="DH6" s="71">
        <v>592.65</v>
      </c>
      <c r="DI6" s="69" t="s">
        <v>1010</v>
      </c>
      <c r="DJ6" s="75">
        <v>2.5319660716546398E-3</v>
      </c>
      <c r="DK6" s="70">
        <v>836.94</v>
      </c>
      <c r="DL6" s="70">
        <v>910.22</v>
      </c>
      <c r="DM6" s="70">
        <v>910.22</v>
      </c>
      <c r="DN6" s="70">
        <v>866.31</v>
      </c>
      <c r="DO6" s="70"/>
      <c r="DP6" s="71">
        <v>590.72844663881494</v>
      </c>
      <c r="DQ6" s="69" t="s">
        <v>1011</v>
      </c>
      <c r="DR6" s="70">
        <v>783.85</v>
      </c>
      <c r="DS6" s="70">
        <v>863.74</v>
      </c>
      <c r="DT6" s="70">
        <v>742.1</v>
      </c>
      <c r="DU6" s="70">
        <v>792.07</v>
      </c>
      <c r="DV6" s="70"/>
      <c r="DW6" s="71"/>
      <c r="DX6" s="69" t="s">
        <v>1012</v>
      </c>
      <c r="DY6" s="70">
        <v>789.13</v>
      </c>
      <c r="DZ6" s="70">
        <v>849.79</v>
      </c>
      <c r="EA6" s="70">
        <v>874.86</v>
      </c>
      <c r="EB6" s="70">
        <v>627.34</v>
      </c>
      <c r="EC6" s="70"/>
      <c r="ED6" s="71">
        <v>444.33</v>
      </c>
      <c r="EE6" s="69" t="s">
        <v>1013</v>
      </c>
      <c r="EF6" s="72">
        <v>1</v>
      </c>
      <c r="EG6" s="70">
        <v>768.41</v>
      </c>
      <c r="EH6" s="70">
        <v>884.17</v>
      </c>
      <c r="EI6" s="70">
        <v>784.81</v>
      </c>
      <c r="EJ6" s="70"/>
      <c r="EK6" s="70">
        <v>323.74</v>
      </c>
      <c r="EL6" s="71">
        <v>348.62</v>
      </c>
      <c r="EM6" s="69" t="s">
        <v>1014</v>
      </c>
      <c r="EN6" s="70">
        <v>795.8</v>
      </c>
      <c r="EO6" s="70">
        <v>885.64</v>
      </c>
      <c r="EP6" s="70">
        <v>756.8</v>
      </c>
      <c r="EQ6" s="70"/>
      <c r="ER6" s="70"/>
      <c r="ES6" s="71">
        <v>570.79999999999995</v>
      </c>
      <c r="ET6" s="69" t="s">
        <v>1015</v>
      </c>
      <c r="EU6" s="72">
        <v>1</v>
      </c>
      <c r="EV6" s="70">
        <v>816.23</v>
      </c>
      <c r="EW6" s="70">
        <v>889.97</v>
      </c>
      <c r="EX6" s="70">
        <v>915.65</v>
      </c>
      <c r="EY6" s="70"/>
      <c r="EZ6" s="70"/>
      <c r="FA6" s="71">
        <v>386.54</v>
      </c>
      <c r="FB6" s="69" t="s">
        <v>1016</v>
      </c>
      <c r="FC6" s="70">
        <v>586.21</v>
      </c>
      <c r="FD6" s="70">
        <v>553.02</v>
      </c>
      <c r="FE6" s="70">
        <v>615.37</v>
      </c>
      <c r="FF6" s="70"/>
      <c r="FG6" s="70"/>
      <c r="FH6" s="71"/>
      <c r="FI6" s="69" t="s">
        <v>1017</v>
      </c>
      <c r="FJ6" s="70">
        <v>859.92</v>
      </c>
      <c r="FK6" s="70">
        <v>955.09</v>
      </c>
      <c r="FL6" s="70"/>
      <c r="FM6" s="70"/>
      <c r="FN6" s="70"/>
      <c r="FO6" s="71">
        <v>497.83</v>
      </c>
      <c r="FP6" s="69" t="s">
        <v>1018</v>
      </c>
      <c r="FQ6" s="75">
        <v>0.23194860019019783</v>
      </c>
      <c r="FR6" s="70">
        <v>800.67</v>
      </c>
      <c r="FS6" s="70">
        <v>874.71</v>
      </c>
      <c r="FT6" s="70">
        <v>946.95</v>
      </c>
      <c r="FU6" s="70">
        <v>610.53</v>
      </c>
      <c r="FV6" s="70">
        <v>583.1</v>
      </c>
      <c r="FW6" s="71">
        <v>427.64131468466599</v>
      </c>
      <c r="FX6" s="69" t="s">
        <v>1019</v>
      </c>
      <c r="FY6" s="70">
        <v>837.32</v>
      </c>
      <c r="FZ6" s="70">
        <v>868.64</v>
      </c>
      <c r="GA6" s="70">
        <v>864.95</v>
      </c>
      <c r="GB6" s="70">
        <v>795.44</v>
      </c>
      <c r="GC6" s="70"/>
      <c r="GD6" s="71">
        <v>463.13</v>
      </c>
      <c r="GE6" s="69" t="s">
        <v>1020</v>
      </c>
      <c r="GF6" s="75">
        <v>0.20114248933944809</v>
      </c>
      <c r="GG6" s="70">
        <v>806.07</v>
      </c>
      <c r="GH6" s="70">
        <v>881.09</v>
      </c>
      <c r="GI6" s="70">
        <v>820.81</v>
      </c>
      <c r="GJ6" s="70">
        <v>669.23</v>
      </c>
      <c r="GK6" s="70"/>
      <c r="GL6" s="71">
        <v>470.39785984391301</v>
      </c>
      <c r="GM6" s="69" t="s">
        <v>1021</v>
      </c>
      <c r="GN6" s="75">
        <v>8.8356394352259268E-2</v>
      </c>
      <c r="GO6" s="70">
        <v>807.68</v>
      </c>
      <c r="GP6" s="70">
        <v>944.57</v>
      </c>
      <c r="GQ6" s="70">
        <v>685.5</v>
      </c>
      <c r="GR6" s="70">
        <v>616.29</v>
      </c>
      <c r="GS6" s="70"/>
      <c r="GT6" s="71"/>
      <c r="GU6" s="69" t="s">
        <v>1022</v>
      </c>
      <c r="GV6" s="72">
        <v>1</v>
      </c>
      <c r="GW6" s="70">
        <v>702.78</v>
      </c>
      <c r="GX6" s="70">
        <v>776.21</v>
      </c>
      <c r="GY6" s="70">
        <v>762.79</v>
      </c>
      <c r="GZ6" s="70"/>
      <c r="HA6" s="70"/>
      <c r="HB6" s="71">
        <v>570.45000000000005</v>
      </c>
      <c r="HC6" s="69" t="s">
        <v>1023</v>
      </c>
      <c r="HD6" s="72">
        <v>1</v>
      </c>
      <c r="HE6" s="70">
        <v>785.52</v>
      </c>
      <c r="HF6" s="70">
        <v>899.85</v>
      </c>
      <c r="HG6" s="70"/>
      <c r="HH6" s="70">
        <v>551.61</v>
      </c>
      <c r="HI6" s="70">
        <v>544.97</v>
      </c>
      <c r="HJ6" s="71">
        <v>488.39</v>
      </c>
      <c r="HK6" s="76"/>
      <c r="HL6" s="75"/>
      <c r="HM6" s="77"/>
      <c r="HN6" s="77"/>
      <c r="HO6" s="77"/>
      <c r="HP6" s="77"/>
      <c r="HQ6" s="77"/>
      <c r="HR6" s="78"/>
    </row>
    <row r="7" spans="1:226" x14ac:dyDescent="0.35">
      <c r="A7" s="65">
        <v>45362</v>
      </c>
      <c r="B7" s="66" t="s">
        <v>995</v>
      </c>
      <c r="C7" s="67">
        <v>804.65976076492348</v>
      </c>
      <c r="D7" s="67">
        <v>883.97025776300529</v>
      </c>
      <c r="E7" s="67">
        <v>794.70972761824089</v>
      </c>
      <c r="F7" s="67">
        <v>633.89108548834622</v>
      </c>
      <c r="G7" s="67">
        <v>569.68986815706501</v>
      </c>
      <c r="H7" s="68">
        <v>466.5393753483072</v>
      </c>
      <c r="I7" s="66" t="s">
        <v>996</v>
      </c>
      <c r="J7" s="67">
        <v>802.39944240650459</v>
      </c>
      <c r="K7" s="67">
        <v>882.81045299616324</v>
      </c>
      <c r="L7" s="67">
        <v>787.90173139022772</v>
      </c>
      <c r="M7" s="67">
        <v>633.81209364540064</v>
      </c>
      <c r="N7" s="67">
        <v>470.09636591478693</v>
      </c>
      <c r="O7" s="68">
        <v>481.76813661623811</v>
      </c>
      <c r="P7" s="69" t="s">
        <v>997</v>
      </c>
      <c r="Q7" s="70">
        <v>737.99</v>
      </c>
      <c r="R7" s="70">
        <v>880.87</v>
      </c>
      <c r="S7" s="70">
        <v>788.67</v>
      </c>
      <c r="T7" s="70">
        <v>611.28</v>
      </c>
      <c r="U7" s="70"/>
      <c r="V7" s="71"/>
      <c r="W7" s="69" t="s">
        <v>998</v>
      </c>
      <c r="X7" s="70">
        <v>798.65</v>
      </c>
      <c r="Y7" s="70">
        <v>882.95</v>
      </c>
      <c r="Z7" s="70">
        <v>753.99</v>
      </c>
      <c r="AA7" s="70">
        <v>467.94</v>
      </c>
      <c r="AB7" s="70"/>
      <c r="AC7" s="71">
        <v>617.36</v>
      </c>
      <c r="AD7" s="69" t="s">
        <v>999</v>
      </c>
      <c r="AE7" s="72">
        <v>0.51129972389814915</v>
      </c>
      <c r="AF7" s="70">
        <v>750.81</v>
      </c>
      <c r="AG7" s="70">
        <v>817.8</v>
      </c>
      <c r="AH7" s="70"/>
      <c r="AI7" s="70"/>
      <c r="AJ7" s="70"/>
      <c r="AK7" s="71">
        <v>514.97</v>
      </c>
      <c r="AL7" s="73" t="s">
        <v>1000</v>
      </c>
      <c r="AM7" s="74">
        <v>1</v>
      </c>
      <c r="AN7" s="70">
        <v>798.19</v>
      </c>
      <c r="AO7" s="70">
        <v>931.07</v>
      </c>
      <c r="AP7" s="70">
        <v>870.84</v>
      </c>
      <c r="AQ7" s="70">
        <v>893.96</v>
      </c>
      <c r="AR7" s="70"/>
      <c r="AS7" s="71"/>
      <c r="AT7" s="69" t="s">
        <v>1001</v>
      </c>
      <c r="AU7" s="75">
        <v>3.9491351394044708E-2</v>
      </c>
      <c r="AV7" s="70">
        <v>749.38</v>
      </c>
      <c r="AW7" s="70">
        <v>864.68</v>
      </c>
      <c r="AX7" s="70">
        <v>758.12</v>
      </c>
      <c r="AY7" s="70"/>
      <c r="AZ7" s="70"/>
      <c r="BA7" s="71">
        <v>471.85293420740902</v>
      </c>
      <c r="BB7" s="69" t="s">
        <v>1002</v>
      </c>
      <c r="BC7" s="70">
        <v>775.67</v>
      </c>
      <c r="BD7" s="70">
        <v>868.87</v>
      </c>
      <c r="BE7" s="70">
        <v>740.2</v>
      </c>
      <c r="BF7" s="70"/>
      <c r="BG7" s="70"/>
      <c r="BH7" s="71">
        <v>554.14</v>
      </c>
      <c r="BI7" s="69" t="s">
        <v>1003</v>
      </c>
      <c r="BJ7" s="75">
        <v>0.13413456379439856</v>
      </c>
      <c r="BK7" s="70">
        <v>920.38</v>
      </c>
      <c r="BL7" s="70">
        <v>918.15</v>
      </c>
      <c r="BM7" s="70">
        <v>1122.06</v>
      </c>
      <c r="BN7" s="70">
        <v>593.29999999999995</v>
      </c>
      <c r="BO7" s="70"/>
      <c r="BP7" s="71"/>
      <c r="BQ7" s="69" t="s">
        <v>1004</v>
      </c>
      <c r="BR7" s="72">
        <v>1</v>
      </c>
      <c r="BS7" s="70">
        <v>849.5</v>
      </c>
      <c r="BT7" s="70">
        <v>956.33</v>
      </c>
      <c r="BU7" s="70">
        <v>956.17</v>
      </c>
      <c r="BV7" s="70"/>
      <c r="BW7" s="70"/>
      <c r="BX7" s="71">
        <v>370.33</v>
      </c>
      <c r="BY7" s="69" t="s">
        <v>1005</v>
      </c>
      <c r="BZ7" s="70">
        <v>861.81</v>
      </c>
      <c r="CA7" s="70">
        <v>895.79</v>
      </c>
      <c r="CB7" s="70">
        <v>763.29</v>
      </c>
      <c r="CC7" s="70">
        <v>582.54</v>
      </c>
      <c r="CD7" s="70"/>
      <c r="CE7" s="71">
        <v>744.47</v>
      </c>
      <c r="CF7" s="69" t="s">
        <v>1006</v>
      </c>
      <c r="CG7" s="70">
        <v>728.4</v>
      </c>
      <c r="CH7" s="70">
        <v>975.77</v>
      </c>
      <c r="CI7" s="70">
        <v>950.81</v>
      </c>
      <c r="CJ7" s="70"/>
      <c r="CK7" s="70"/>
      <c r="CL7" s="71"/>
      <c r="CM7" s="69" t="s">
        <v>1007</v>
      </c>
      <c r="CN7" s="70">
        <v>872.54</v>
      </c>
      <c r="CO7" s="70">
        <v>878.66</v>
      </c>
      <c r="CP7" s="70">
        <v>894.04</v>
      </c>
      <c r="CQ7" s="70">
        <v>577.41</v>
      </c>
      <c r="CR7" s="70"/>
      <c r="CS7" s="71">
        <v>706.01</v>
      </c>
      <c r="CT7" s="69" t="s">
        <v>1008</v>
      </c>
      <c r="CU7" s="70">
        <v>821.76</v>
      </c>
      <c r="CV7" s="70">
        <v>953.09</v>
      </c>
      <c r="CW7" s="70">
        <v>776.98</v>
      </c>
      <c r="CX7" s="70">
        <v>619.91999999999996</v>
      </c>
      <c r="CY7" s="70"/>
      <c r="CZ7" s="71"/>
      <c r="DA7" s="69" t="s">
        <v>1009</v>
      </c>
      <c r="DB7" s="72">
        <v>1</v>
      </c>
      <c r="DC7" s="70">
        <v>785.6</v>
      </c>
      <c r="DD7" s="70">
        <v>929</v>
      </c>
      <c r="DE7" s="70">
        <v>767.86</v>
      </c>
      <c r="DF7" s="70">
        <v>714.56</v>
      </c>
      <c r="DG7" s="70"/>
      <c r="DH7" s="71">
        <v>592.65</v>
      </c>
      <c r="DI7" s="69" t="s">
        <v>1010</v>
      </c>
      <c r="DJ7" s="75">
        <v>2.528125395019593E-3</v>
      </c>
      <c r="DK7" s="70">
        <v>841.03</v>
      </c>
      <c r="DL7" s="70">
        <v>909.75</v>
      </c>
      <c r="DM7" s="70">
        <v>909.75</v>
      </c>
      <c r="DN7" s="70">
        <v>738.59</v>
      </c>
      <c r="DO7" s="70"/>
      <c r="DP7" s="71">
        <v>589.43744153709997</v>
      </c>
      <c r="DQ7" s="69" t="s">
        <v>1011</v>
      </c>
      <c r="DR7" s="70">
        <v>780.93</v>
      </c>
      <c r="DS7" s="70">
        <v>862.36</v>
      </c>
      <c r="DT7" s="70">
        <v>756.55</v>
      </c>
      <c r="DU7" s="70">
        <v>796.39</v>
      </c>
      <c r="DV7" s="70"/>
      <c r="DW7" s="71"/>
      <c r="DX7" s="69" t="s">
        <v>1012</v>
      </c>
      <c r="DY7" s="70">
        <v>790.23</v>
      </c>
      <c r="DZ7" s="70">
        <v>858.59</v>
      </c>
      <c r="EA7" s="70">
        <v>865.13</v>
      </c>
      <c r="EB7" s="70">
        <v>625.88</v>
      </c>
      <c r="EC7" s="70"/>
      <c r="ED7" s="71">
        <v>444.39</v>
      </c>
      <c r="EE7" s="69" t="s">
        <v>1013</v>
      </c>
      <c r="EF7" s="72">
        <v>1</v>
      </c>
      <c r="EG7" s="70">
        <v>770.76</v>
      </c>
      <c r="EH7" s="70">
        <v>909.81</v>
      </c>
      <c r="EI7" s="70">
        <v>783.41</v>
      </c>
      <c r="EJ7" s="70"/>
      <c r="EK7" s="70">
        <v>323.74</v>
      </c>
      <c r="EL7" s="71">
        <v>351.49</v>
      </c>
      <c r="EM7" s="69" t="s">
        <v>1014</v>
      </c>
      <c r="EN7" s="70">
        <v>795.8</v>
      </c>
      <c r="EO7" s="70">
        <v>885.64</v>
      </c>
      <c r="EP7" s="70">
        <v>768.2</v>
      </c>
      <c r="EQ7" s="70"/>
      <c r="ER7" s="70"/>
      <c r="ES7" s="71">
        <v>595.79999999999995</v>
      </c>
      <c r="ET7" s="69" t="s">
        <v>1015</v>
      </c>
      <c r="EU7" s="72">
        <v>1</v>
      </c>
      <c r="EV7" s="70">
        <v>821.33</v>
      </c>
      <c r="EW7" s="70">
        <v>915.73</v>
      </c>
      <c r="EX7" s="70">
        <v>915.72</v>
      </c>
      <c r="EY7" s="70"/>
      <c r="EZ7" s="70"/>
      <c r="FA7" s="71">
        <v>387.27</v>
      </c>
      <c r="FB7" s="69" t="s">
        <v>1016</v>
      </c>
      <c r="FC7" s="70">
        <v>586.21</v>
      </c>
      <c r="FD7" s="70">
        <v>553.02</v>
      </c>
      <c r="FE7" s="70">
        <v>615.37</v>
      </c>
      <c r="FF7" s="70"/>
      <c r="FG7" s="70"/>
      <c r="FH7" s="71"/>
      <c r="FI7" s="69" t="s">
        <v>1017</v>
      </c>
      <c r="FJ7" s="70">
        <v>845.88</v>
      </c>
      <c r="FK7" s="70">
        <v>960.87</v>
      </c>
      <c r="FL7" s="70"/>
      <c r="FM7" s="70"/>
      <c r="FN7" s="70"/>
      <c r="FO7" s="71">
        <v>500.31</v>
      </c>
      <c r="FP7" s="69" t="s">
        <v>1018</v>
      </c>
      <c r="FQ7" s="75">
        <v>0.23361756804111669</v>
      </c>
      <c r="FR7" s="70">
        <v>806.02</v>
      </c>
      <c r="FS7" s="70">
        <v>883.26</v>
      </c>
      <c r="FT7" s="70">
        <v>954.39</v>
      </c>
      <c r="FU7" s="70">
        <v>619.61</v>
      </c>
      <c r="FV7" s="70">
        <v>582.54999999999995</v>
      </c>
      <c r="FW7" s="71">
        <v>432.63403807966301</v>
      </c>
      <c r="FX7" s="69" t="s">
        <v>1019</v>
      </c>
      <c r="FY7" s="70">
        <v>830</v>
      </c>
      <c r="FZ7" s="70">
        <v>871.08</v>
      </c>
      <c r="GA7" s="70">
        <v>869.01</v>
      </c>
      <c r="GB7" s="70">
        <v>795.47</v>
      </c>
      <c r="GC7" s="70"/>
      <c r="GD7" s="71">
        <v>462.31</v>
      </c>
      <c r="GE7" s="69" t="s">
        <v>1020</v>
      </c>
      <c r="GF7" s="75">
        <v>0.20143421158649583</v>
      </c>
      <c r="GG7" s="70">
        <v>815.39</v>
      </c>
      <c r="GH7" s="70">
        <v>895.6</v>
      </c>
      <c r="GI7" s="70">
        <v>812.91</v>
      </c>
      <c r="GJ7" s="70">
        <v>749.97</v>
      </c>
      <c r="GK7" s="70"/>
      <c r="GL7" s="71">
        <v>471.12440576907602</v>
      </c>
      <c r="GM7" s="69" t="s">
        <v>1021</v>
      </c>
      <c r="GN7" s="75">
        <v>8.9393465337683817E-2</v>
      </c>
      <c r="GO7" s="70">
        <v>805.58</v>
      </c>
      <c r="GP7" s="70">
        <v>943.85</v>
      </c>
      <c r="GQ7" s="70">
        <v>697.05</v>
      </c>
      <c r="GR7" s="70">
        <v>629.69000000000005</v>
      </c>
      <c r="GS7" s="70"/>
      <c r="GT7" s="71"/>
      <c r="GU7" s="69" t="s">
        <v>1022</v>
      </c>
      <c r="GV7" s="72">
        <v>1</v>
      </c>
      <c r="GW7" s="70">
        <v>701.17</v>
      </c>
      <c r="GX7" s="70">
        <v>808.8</v>
      </c>
      <c r="GY7" s="70">
        <v>797.87</v>
      </c>
      <c r="GZ7" s="70"/>
      <c r="HA7" s="70"/>
      <c r="HB7" s="71">
        <v>563.09</v>
      </c>
      <c r="HC7" s="69" t="s">
        <v>1023</v>
      </c>
      <c r="HD7" s="72">
        <v>1</v>
      </c>
      <c r="HE7" s="70">
        <v>799.68</v>
      </c>
      <c r="HF7" s="70">
        <v>916.52</v>
      </c>
      <c r="HG7" s="70"/>
      <c r="HH7" s="70">
        <v>550.19000000000005</v>
      </c>
      <c r="HI7" s="70">
        <v>543.54999999999995</v>
      </c>
      <c r="HJ7" s="71">
        <v>489.22</v>
      </c>
      <c r="HK7" s="76"/>
      <c r="HL7" s="75"/>
      <c r="HM7" s="77"/>
      <c r="HN7" s="77"/>
      <c r="HO7" s="77"/>
      <c r="HP7" s="77"/>
      <c r="HQ7" s="77"/>
      <c r="HR7" s="78"/>
    </row>
    <row r="8" spans="1:226" x14ac:dyDescent="0.35">
      <c r="A8" s="65">
        <v>45355</v>
      </c>
      <c r="B8" s="66" t="s">
        <v>995</v>
      </c>
      <c r="C8" s="67">
        <v>804.51693593085588</v>
      </c>
      <c r="D8" s="67">
        <v>891.207303168718</v>
      </c>
      <c r="E8" s="67">
        <v>803.91985035625316</v>
      </c>
      <c r="F8" s="67">
        <v>652.47425940989615</v>
      </c>
      <c r="G8" s="67">
        <v>575.11089901595483</v>
      </c>
      <c r="H8" s="68">
        <v>466.5094694519542</v>
      </c>
      <c r="I8" s="66" t="s">
        <v>996</v>
      </c>
      <c r="J8" s="67">
        <v>803.05478021225679</v>
      </c>
      <c r="K8" s="67">
        <v>891.98856891926323</v>
      </c>
      <c r="L8" s="67">
        <v>797.63209839877084</v>
      </c>
      <c r="M8" s="67">
        <v>657.43870993665928</v>
      </c>
      <c r="N8" s="67">
        <v>467.62613199665839</v>
      </c>
      <c r="O8" s="68">
        <v>482.51787389964323</v>
      </c>
      <c r="P8" s="69" t="s">
        <v>997</v>
      </c>
      <c r="Q8" s="70">
        <v>738.82</v>
      </c>
      <c r="R8" s="70">
        <v>890.03</v>
      </c>
      <c r="S8" s="70">
        <v>800.43</v>
      </c>
      <c r="T8" s="70">
        <v>611.28</v>
      </c>
      <c r="U8" s="70"/>
      <c r="V8" s="71"/>
      <c r="W8" s="69" t="s">
        <v>998</v>
      </c>
      <c r="X8" s="70">
        <v>767.59</v>
      </c>
      <c r="Y8" s="70">
        <v>888.4</v>
      </c>
      <c r="Z8" s="70">
        <v>751.35</v>
      </c>
      <c r="AA8" s="70">
        <v>467.94</v>
      </c>
      <c r="AB8" s="70"/>
      <c r="AC8" s="71">
        <v>604.13</v>
      </c>
      <c r="AD8" s="69" t="s">
        <v>999</v>
      </c>
      <c r="AE8" s="72">
        <v>0.51129972389814915</v>
      </c>
      <c r="AF8" s="70">
        <v>751.79</v>
      </c>
      <c r="AG8" s="70">
        <v>819.73</v>
      </c>
      <c r="AH8" s="70"/>
      <c r="AI8" s="70"/>
      <c r="AJ8" s="70"/>
      <c r="AK8" s="71">
        <v>515.47</v>
      </c>
      <c r="AL8" s="73" t="s">
        <v>1000</v>
      </c>
      <c r="AM8" s="74">
        <v>1</v>
      </c>
      <c r="AN8" s="70">
        <v>794.33</v>
      </c>
      <c r="AO8" s="70">
        <v>930.84</v>
      </c>
      <c r="AP8" s="70">
        <v>871.02</v>
      </c>
      <c r="AQ8" s="70">
        <v>893.96</v>
      </c>
      <c r="AR8" s="70"/>
      <c r="AS8" s="71"/>
      <c r="AT8" s="69" t="s">
        <v>1001</v>
      </c>
      <c r="AU8" s="75">
        <v>3.9421295383766312E-2</v>
      </c>
      <c r="AV8" s="70">
        <v>745.27</v>
      </c>
      <c r="AW8" s="70">
        <v>869.1</v>
      </c>
      <c r="AX8" s="70">
        <v>778.78</v>
      </c>
      <c r="AY8" s="70"/>
      <c r="AZ8" s="70"/>
      <c r="BA8" s="71">
        <v>463.31644077784301</v>
      </c>
      <c r="BB8" s="69" t="s">
        <v>1002</v>
      </c>
      <c r="BC8" s="70">
        <v>785.76</v>
      </c>
      <c r="BD8" s="70">
        <v>881.48</v>
      </c>
      <c r="BE8" s="70">
        <v>756.93</v>
      </c>
      <c r="BF8" s="70"/>
      <c r="BG8" s="70"/>
      <c r="BH8" s="71">
        <v>555.14</v>
      </c>
      <c r="BI8" s="69" t="s">
        <v>1003</v>
      </c>
      <c r="BJ8" s="75">
        <v>0.13415795757925381</v>
      </c>
      <c r="BK8" s="70">
        <v>931.27</v>
      </c>
      <c r="BL8" s="70">
        <v>896.85</v>
      </c>
      <c r="BM8" s="70">
        <v>1122.26</v>
      </c>
      <c r="BN8" s="70">
        <v>593.41</v>
      </c>
      <c r="BO8" s="70"/>
      <c r="BP8" s="71"/>
      <c r="BQ8" s="69" t="s">
        <v>1004</v>
      </c>
      <c r="BR8" s="72">
        <v>1</v>
      </c>
      <c r="BS8" s="70">
        <v>868.67</v>
      </c>
      <c r="BT8" s="70">
        <v>971.33</v>
      </c>
      <c r="BU8" s="70">
        <v>956.17</v>
      </c>
      <c r="BV8" s="70"/>
      <c r="BW8" s="70"/>
      <c r="BX8" s="71">
        <v>371.17</v>
      </c>
      <c r="BY8" s="69" t="s">
        <v>1005</v>
      </c>
      <c r="BZ8" s="70">
        <v>857.52</v>
      </c>
      <c r="CA8" s="70">
        <v>903.85</v>
      </c>
      <c r="CB8" s="70">
        <v>775.49</v>
      </c>
      <c r="CC8" s="70">
        <v>639.25</v>
      </c>
      <c r="CD8" s="70"/>
      <c r="CE8" s="71">
        <v>742.92</v>
      </c>
      <c r="CF8" s="69" t="s">
        <v>1006</v>
      </c>
      <c r="CG8" s="70">
        <v>728.4</v>
      </c>
      <c r="CH8" s="70">
        <v>975.77</v>
      </c>
      <c r="CI8" s="70">
        <v>950.81</v>
      </c>
      <c r="CJ8" s="70"/>
      <c r="CK8" s="70"/>
      <c r="CL8" s="71"/>
      <c r="CM8" s="69" t="s">
        <v>1007</v>
      </c>
      <c r="CN8" s="70">
        <v>865.26</v>
      </c>
      <c r="CO8" s="70">
        <v>889.28</v>
      </c>
      <c r="CP8" s="70">
        <v>897.88</v>
      </c>
      <c r="CQ8" s="70">
        <v>577.13</v>
      </c>
      <c r="CR8" s="70"/>
      <c r="CS8" s="71">
        <v>706.18</v>
      </c>
      <c r="CT8" s="69" t="s">
        <v>1008</v>
      </c>
      <c r="CU8" s="70">
        <v>822.56</v>
      </c>
      <c r="CV8" s="70">
        <v>962.77</v>
      </c>
      <c r="CW8" s="70">
        <v>780.21</v>
      </c>
      <c r="CX8" s="70">
        <v>619.91999999999996</v>
      </c>
      <c r="CY8" s="70"/>
      <c r="CZ8" s="71"/>
      <c r="DA8" s="69" t="s">
        <v>1009</v>
      </c>
      <c r="DB8" s="72">
        <v>1</v>
      </c>
      <c r="DC8" s="70">
        <v>784</v>
      </c>
      <c r="DD8" s="70">
        <v>934.6</v>
      </c>
      <c r="DE8" s="70">
        <v>783.86</v>
      </c>
      <c r="DF8" s="70">
        <v>714.56</v>
      </c>
      <c r="DG8" s="70"/>
      <c r="DH8" s="71">
        <v>592.65</v>
      </c>
      <c r="DI8" s="69" t="s">
        <v>1010</v>
      </c>
      <c r="DJ8" s="75">
        <v>2.5300442757748261E-3</v>
      </c>
      <c r="DK8" s="70">
        <v>823.54</v>
      </c>
      <c r="DL8" s="70">
        <v>918.78</v>
      </c>
      <c r="DM8" s="70">
        <v>918.78</v>
      </c>
      <c r="DN8" s="70">
        <v>954.21</v>
      </c>
      <c r="DO8" s="70"/>
      <c r="DP8" s="71">
        <v>587.71784946236596</v>
      </c>
      <c r="DQ8" s="69" t="s">
        <v>1011</v>
      </c>
      <c r="DR8" s="70">
        <v>777.43</v>
      </c>
      <c r="DS8" s="70">
        <v>859.92</v>
      </c>
      <c r="DT8" s="70">
        <v>761</v>
      </c>
      <c r="DU8" s="70">
        <v>786</v>
      </c>
      <c r="DV8" s="70"/>
      <c r="DW8" s="71"/>
      <c r="DX8" s="69" t="s">
        <v>1012</v>
      </c>
      <c r="DY8" s="70">
        <v>789.61</v>
      </c>
      <c r="DZ8" s="70">
        <v>868.44</v>
      </c>
      <c r="EA8" s="70">
        <v>869.57</v>
      </c>
      <c r="EB8" s="70">
        <v>627.70000000000005</v>
      </c>
      <c r="EC8" s="70"/>
      <c r="ED8" s="71">
        <v>445.72</v>
      </c>
      <c r="EE8" s="69" t="s">
        <v>1013</v>
      </c>
      <c r="EF8" s="72">
        <v>1</v>
      </c>
      <c r="EG8" s="70">
        <v>768.21</v>
      </c>
      <c r="EH8" s="70">
        <v>918.12</v>
      </c>
      <c r="EI8" s="70">
        <v>842.02</v>
      </c>
      <c r="EJ8" s="70"/>
      <c r="EK8" s="70">
        <v>323.74</v>
      </c>
      <c r="EL8" s="71">
        <v>352.14</v>
      </c>
      <c r="EM8" s="69" t="s">
        <v>1014</v>
      </c>
      <c r="EN8" s="70">
        <v>795.8</v>
      </c>
      <c r="EO8" s="70">
        <v>885.64</v>
      </c>
      <c r="EP8" s="70">
        <v>768.2</v>
      </c>
      <c r="EQ8" s="70"/>
      <c r="ER8" s="70"/>
      <c r="ES8" s="71">
        <v>595.79999999999995</v>
      </c>
      <c r="ET8" s="69" t="s">
        <v>1015</v>
      </c>
      <c r="EU8" s="72">
        <v>1</v>
      </c>
      <c r="EV8" s="70">
        <v>815.96</v>
      </c>
      <c r="EW8" s="70">
        <v>916</v>
      </c>
      <c r="EX8" s="70">
        <v>916</v>
      </c>
      <c r="EY8" s="70"/>
      <c r="EZ8" s="70"/>
      <c r="FA8" s="71">
        <v>387.83</v>
      </c>
      <c r="FB8" s="69" t="s">
        <v>1016</v>
      </c>
      <c r="FC8" s="70">
        <v>586.21</v>
      </c>
      <c r="FD8" s="70">
        <v>553.02</v>
      </c>
      <c r="FE8" s="70">
        <v>615.37</v>
      </c>
      <c r="FF8" s="70"/>
      <c r="FG8" s="70"/>
      <c r="FH8" s="71"/>
      <c r="FI8" s="69" t="s">
        <v>1017</v>
      </c>
      <c r="FJ8" s="70">
        <v>849.18</v>
      </c>
      <c r="FK8" s="70">
        <v>969.14</v>
      </c>
      <c r="FL8" s="70"/>
      <c r="FM8" s="70"/>
      <c r="FN8" s="70"/>
      <c r="FO8" s="71">
        <v>501.97</v>
      </c>
      <c r="FP8" s="69" t="s">
        <v>1018</v>
      </c>
      <c r="FQ8" s="75">
        <v>0.23227185097438041</v>
      </c>
      <c r="FR8" s="70">
        <v>802.27</v>
      </c>
      <c r="FS8" s="70">
        <v>878.81</v>
      </c>
      <c r="FT8" s="70">
        <v>956.48</v>
      </c>
      <c r="FU8" s="70">
        <v>630.48</v>
      </c>
      <c r="FV8" s="70">
        <v>588.99</v>
      </c>
      <c r="FW8" s="71">
        <v>431.84636742249</v>
      </c>
      <c r="FX8" s="69" t="s">
        <v>1019</v>
      </c>
      <c r="FY8" s="70">
        <v>831.63</v>
      </c>
      <c r="FZ8" s="70">
        <v>882.46</v>
      </c>
      <c r="GA8" s="70">
        <v>878.77</v>
      </c>
      <c r="GB8" s="70">
        <v>790.26</v>
      </c>
      <c r="GC8" s="70"/>
      <c r="GD8" s="71">
        <v>458.25</v>
      </c>
      <c r="GE8" s="69" t="s">
        <v>1020</v>
      </c>
      <c r="GF8" s="75">
        <v>0.2011748611893458</v>
      </c>
      <c r="GG8" s="70">
        <v>815.36</v>
      </c>
      <c r="GH8" s="70">
        <v>901.97</v>
      </c>
      <c r="GI8" s="70">
        <v>708.26</v>
      </c>
      <c r="GJ8" s="70">
        <v>635.9</v>
      </c>
      <c r="GK8" s="70"/>
      <c r="GL8" s="71">
        <v>470.51380059547699</v>
      </c>
      <c r="GM8" s="69" t="s">
        <v>1021</v>
      </c>
      <c r="GN8" s="75">
        <v>8.8948978865722617E-2</v>
      </c>
      <c r="GO8" s="70">
        <v>806.41</v>
      </c>
      <c r="GP8" s="70">
        <v>952.11</v>
      </c>
      <c r="GQ8" s="70">
        <v>693.02</v>
      </c>
      <c r="GR8" s="70">
        <v>616.51</v>
      </c>
      <c r="GS8" s="70"/>
      <c r="GT8" s="71"/>
      <c r="GU8" s="69" t="s">
        <v>1022</v>
      </c>
      <c r="GV8" s="72">
        <v>1</v>
      </c>
      <c r="GW8" s="70">
        <v>677.25</v>
      </c>
      <c r="GX8" s="70">
        <v>797.11</v>
      </c>
      <c r="GY8" s="70">
        <v>790.88</v>
      </c>
      <c r="GZ8" s="70"/>
      <c r="HA8" s="70"/>
      <c r="HB8" s="71">
        <v>563.17999999999995</v>
      </c>
      <c r="HC8" s="69" t="s">
        <v>1023</v>
      </c>
      <c r="HD8" s="72">
        <v>1</v>
      </c>
      <c r="HE8" s="70">
        <v>798.85</v>
      </c>
      <c r="HF8" s="70">
        <v>917.35</v>
      </c>
      <c r="HG8" s="70"/>
      <c r="HH8" s="70">
        <v>546.48</v>
      </c>
      <c r="HI8" s="70">
        <v>539.84</v>
      </c>
      <c r="HJ8" s="71">
        <v>490.05</v>
      </c>
      <c r="HK8" s="76"/>
      <c r="HL8" s="75"/>
      <c r="HM8" s="77"/>
      <c r="HN8" s="77"/>
      <c r="HO8" s="77"/>
      <c r="HP8" s="77"/>
      <c r="HQ8" s="77"/>
      <c r="HR8" s="78"/>
    </row>
    <row r="9" spans="1:226" x14ac:dyDescent="0.35">
      <c r="A9" s="79">
        <v>45348</v>
      </c>
      <c r="B9" s="80" t="s">
        <v>995</v>
      </c>
      <c r="C9" s="81">
        <v>803.81750313628822</v>
      </c>
      <c r="D9" s="81">
        <v>903.35149900126612</v>
      </c>
      <c r="E9" s="81">
        <v>815.50869534459139</v>
      </c>
      <c r="F9" s="81">
        <v>637.7304101464324</v>
      </c>
      <c r="G9" s="81">
        <v>589.28984236170822</v>
      </c>
      <c r="H9" s="82">
        <v>466.77855821506</v>
      </c>
      <c r="I9" s="80" t="s">
        <v>996</v>
      </c>
      <c r="J9" s="81">
        <v>799.59321399212706</v>
      </c>
      <c r="K9" s="81">
        <v>902.70925906510763</v>
      </c>
      <c r="L9" s="81">
        <v>808.94466486556507</v>
      </c>
      <c r="M9" s="81">
        <v>640.5583754707792</v>
      </c>
      <c r="N9" s="81">
        <v>467.16005012531332</v>
      </c>
      <c r="O9" s="82">
        <v>482.63934861002309</v>
      </c>
      <c r="P9" s="83" t="s">
        <v>997</v>
      </c>
      <c r="Q9" s="84">
        <v>736.32</v>
      </c>
      <c r="R9" s="84">
        <v>906.7</v>
      </c>
      <c r="S9" s="84">
        <v>815.56</v>
      </c>
      <c r="T9" s="84">
        <v>611.28</v>
      </c>
      <c r="U9" s="84"/>
      <c r="V9" s="85"/>
      <c r="W9" s="83" t="s">
        <v>998</v>
      </c>
      <c r="X9" s="84">
        <v>791.39</v>
      </c>
      <c r="Y9" s="84">
        <v>921.07</v>
      </c>
      <c r="Z9" s="84">
        <v>764.99</v>
      </c>
      <c r="AA9" s="84">
        <v>467.94</v>
      </c>
      <c r="AB9" s="84"/>
      <c r="AC9" s="85">
        <v>623.14</v>
      </c>
      <c r="AD9" s="83" t="s">
        <v>999</v>
      </c>
      <c r="AE9" s="86">
        <v>0.51129972389814915</v>
      </c>
      <c r="AF9" s="84">
        <v>751.79</v>
      </c>
      <c r="AG9" s="84">
        <v>823</v>
      </c>
      <c r="AH9" s="84"/>
      <c r="AI9" s="84"/>
      <c r="AJ9" s="84"/>
      <c r="AK9" s="85">
        <v>515.9</v>
      </c>
      <c r="AL9" s="87" t="s">
        <v>1000</v>
      </c>
      <c r="AM9" s="88">
        <v>1</v>
      </c>
      <c r="AN9" s="84">
        <v>786.64</v>
      </c>
      <c r="AO9" s="84">
        <v>925.79</v>
      </c>
      <c r="AP9" s="84">
        <v>869.04</v>
      </c>
      <c r="AQ9" s="84">
        <v>893.96</v>
      </c>
      <c r="AR9" s="84"/>
      <c r="AS9" s="85"/>
      <c r="AT9" s="83" t="s">
        <v>1001</v>
      </c>
      <c r="AU9" s="57">
        <v>3.9285012767629149E-2</v>
      </c>
      <c r="AV9" s="84">
        <v>735.98</v>
      </c>
      <c r="AW9" s="84">
        <v>860.91</v>
      </c>
      <c r="AX9" s="84">
        <v>790.72</v>
      </c>
      <c r="AY9" s="84"/>
      <c r="AZ9" s="84"/>
      <c r="BA9" s="85">
        <v>463.31644077784301</v>
      </c>
      <c r="BB9" s="83" t="s">
        <v>1002</v>
      </c>
      <c r="BC9" s="84">
        <v>777.35</v>
      </c>
      <c r="BD9" s="84">
        <v>889.04</v>
      </c>
      <c r="BE9" s="84">
        <v>770.37</v>
      </c>
      <c r="BF9" s="84"/>
      <c r="BG9" s="84"/>
      <c r="BH9" s="85">
        <v>554.14</v>
      </c>
      <c r="BI9" s="83" t="s">
        <v>1003</v>
      </c>
      <c r="BJ9" s="57">
        <v>0.13415255828928657</v>
      </c>
      <c r="BK9" s="84">
        <v>920.5</v>
      </c>
      <c r="BL9" s="84">
        <v>918.27</v>
      </c>
      <c r="BM9" s="84">
        <v>1143.68</v>
      </c>
      <c r="BN9" s="84">
        <v>593.38</v>
      </c>
      <c r="BO9" s="84"/>
      <c r="BP9" s="85"/>
      <c r="BQ9" s="83" t="s">
        <v>1004</v>
      </c>
      <c r="BR9" s="86">
        <v>1</v>
      </c>
      <c r="BS9" s="84">
        <v>833.67</v>
      </c>
      <c r="BT9" s="84">
        <v>974.67</v>
      </c>
      <c r="BU9" s="84">
        <v>961.17</v>
      </c>
      <c r="BV9" s="84"/>
      <c r="BW9" s="84"/>
      <c r="BX9" s="85">
        <v>371.17</v>
      </c>
      <c r="BY9" s="83" t="s">
        <v>1005</v>
      </c>
      <c r="BZ9" s="84">
        <v>854.52</v>
      </c>
      <c r="CA9" s="84">
        <v>911.35</v>
      </c>
      <c r="CB9" s="84">
        <v>777.9</v>
      </c>
      <c r="CC9" s="84">
        <v>603.65</v>
      </c>
      <c r="CD9" s="84"/>
      <c r="CE9" s="85">
        <v>742.68</v>
      </c>
      <c r="CF9" s="83" t="s">
        <v>1006</v>
      </c>
      <c r="CG9" s="84">
        <v>703.4</v>
      </c>
      <c r="CH9" s="84">
        <v>995.93</v>
      </c>
      <c r="CI9" s="84">
        <v>962.91</v>
      </c>
      <c r="CJ9" s="84"/>
      <c r="CK9" s="84"/>
      <c r="CL9" s="85"/>
      <c r="CM9" s="83" t="s">
        <v>1007</v>
      </c>
      <c r="CN9" s="84">
        <v>865.69</v>
      </c>
      <c r="CO9" s="84">
        <v>903.51</v>
      </c>
      <c r="CP9" s="84">
        <v>908.05</v>
      </c>
      <c r="CQ9" s="84">
        <v>571.08000000000004</v>
      </c>
      <c r="CR9" s="84"/>
      <c r="CS9" s="85">
        <v>705.37</v>
      </c>
      <c r="CT9" s="83" t="s">
        <v>1008</v>
      </c>
      <c r="CU9" s="84">
        <v>817.72</v>
      </c>
      <c r="CV9" s="84">
        <v>975.67</v>
      </c>
      <c r="CW9" s="84">
        <v>786.66</v>
      </c>
      <c r="CX9" s="84">
        <v>619.91999999999996</v>
      </c>
      <c r="CY9" s="84"/>
      <c r="CZ9" s="85"/>
      <c r="DA9" s="83" t="s">
        <v>1009</v>
      </c>
      <c r="DB9" s="86">
        <v>1</v>
      </c>
      <c r="DC9" s="84">
        <v>757.6</v>
      </c>
      <c r="DD9" s="84">
        <v>939.4</v>
      </c>
      <c r="DE9" s="84">
        <v>815.86</v>
      </c>
      <c r="DF9" s="84">
        <v>714.56</v>
      </c>
      <c r="DG9" s="84"/>
      <c r="DH9" s="85">
        <v>592.65</v>
      </c>
      <c r="DI9" s="83" t="s">
        <v>1010</v>
      </c>
      <c r="DJ9" s="57">
        <v>2.5671963648499475E-3</v>
      </c>
      <c r="DK9" s="84">
        <v>840.39</v>
      </c>
      <c r="DL9" s="84">
        <v>948.54</v>
      </c>
      <c r="DM9" s="84">
        <v>948.54</v>
      </c>
      <c r="DN9" s="84">
        <v>827.02</v>
      </c>
      <c r="DO9" s="84"/>
      <c r="DP9" s="85">
        <v>586.21269221882801</v>
      </c>
      <c r="DQ9" s="83" t="s">
        <v>1011</v>
      </c>
      <c r="DR9" s="84">
        <v>771.01</v>
      </c>
      <c r="DS9" s="84">
        <v>853.66</v>
      </c>
      <c r="DT9" s="84">
        <v>761</v>
      </c>
      <c r="DU9" s="84">
        <v>785.42</v>
      </c>
      <c r="DV9" s="84"/>
      <c r="DW9" s="85"/>
      <c r="DX9" s="83" t="s">
        <v>1012</v>
      </c>
      <c r="DY9" s="84">
        <v>795.35</v>
      </c>
      <c r="DZ9" s="84">
        <v>879.62</v>
      </c>
      <c r="EA9" s="84">
        <v>879.27</v>
      </c>
      <c r="EB9" s="84">
        <v>623.52</v>
      </c>
      <c r="EC9" s="84"/>
      <c r="ED9" s="85">
        <v>446.28</v>
      </c>
      <c r="EE9" s="83" t="s">
        <v>1013</v>
      </c>
      <c r="EF9" s="86">
        <v>1</v>
      </c>
      <c r="EG9" s="84">
        <v>767.6</v>
      </c>
      <c r="EH9" s="84">
        <v>930.21</v>
      </c>
      <c r="EI9" s="84">
        <v>849.97</v>
      </c>
      <c r="EJ9" s="84"/>
      <c r="EK9" s="84">
        <v>323.74</v>
      </c>
      <c r="EL9" s="85">
        <v>356.89</v>
      </c>
      <c r="EM9" s="83" t="s">
        <v>1014</v>
      </c>
      <c r="EN9" s="84">
        <v>783.84</v>
      </c>
      <c r="EO9" s="84">
        <v>907.86</v>
      </c>
      <c r="EP9" s="84">
        <v>783.11</v>
      </c>
      <c r="EQ9" s="84"/>
      <c r="ER9" s="84"/>
      <c r="ES9" s="85">
        <v>597.65</v>
      </c>
      <c r="ET9" s="83" t="s">
        <v>1015</v>
      </c>
      <c r="EU9" s="86">
        <v>1</v>
      </c>
      <c r="EV9" s="84">
        <v>800.17</v>
      </c>
      <c r="EW9" s="84">
        <v>911.92</v>
      </c>
      <c r="EX9" s="84">
        <v>911.92</v>
      </c>
      <c r="EY9" s="84"/>
      <c r="EZ9" s="84"/>
      <c r="FA9" s="85">
        <v>386.72</v>
      </c>
      <c r="FB9" s="83" t="s">
        <v>1016</v>
      </c>
      <c r="FC9" s="84">
        <v>586.21</v>
      </c>
      <c r="FD9" s="84">
        <v>553.02</v>
      </c>
      <c r="FE9" s="84">
        <v>615.37</v>
      </c>
      <c r="FF9" s="84"/>
      <c r="FG9" s="84"/>
      <c r="FH9" s="85"/>
      <c r="FI9" s="83" t="s">
        <v>1017</v>
      </c>
      <c r="FJ9" s="84">
        <v>839.26</v>
      </c>
      <c r="FK9" s="84">
        <v>977.4</v>
      </c>
      <c r="FL9" s="84"/>
      <c r="FM9" s="84"/>
      <c r="FN9" s="84"/>
      <c r="FO9" s="85">
        <v>496.18</v>
      </c>
      <c r="FP9" s="83" t="s">
        <v>1018</v>
      </c>
      <c r="FQ9" s="57">
        <v>0.23227185097438041</v>
      </c>
      <c r="FR9" s="84">
        <v>826.33</v>
      </c>
      <c r="FS9" s="84">
        <v>904.75</v>
      </c>
      <c r="FT9" s="84">
        <v>960.06</v>
      </c>
      <c r="FU9" s="84">
        <v>618.94000000000005</v>
      </c>
      <c r="FV9" s="84">
        <v>605.05999999999995</v>
      </c>
      <c r="FW9" s="85">
        <v>432.33456437414401</v>
      </c>
      <c r="FX9" s="83" t="s">
        <v>1019</v>
      </c>
      <c r="FY9" s="84">
        <v>825.94</v>
      </c>
      <c r="FZ9" s="84">
        <v>890.59</v>
      </c>
      <c r="GA9" s="84">
        <v>888.52</v>
      </c>
      <c r="GB9" s="84">
        <v>786.55</v>
      </c>
      <c r="GC9" s="84"/>
      <c r="GD9" s="85">
        <v>452.56</v>
      </c>
      <c r="GE9" s="83" t="s">
        <v>1020</v>
      </c>
      <c r="GF9" s="57">
        <v>0.20111821728812196</v>
      </c>
      <c r="GG9" s="84">
        <v>808.15</v>
      </c>
      <c r="GH9" s="84">
        <v>905.7</v>
      </c>
      <c r="GI9" s="84">
        <v>833.29</v>
      </c>
      <c r="GJ9" s="84">
        <v>611.72</v>
      </c>
      <c r="GK9" s="84"/>
      <c r="GL9" s="85">
        <v>470.19025783355499</v>
      </c>
      <c r="GM9" s="83" t="s">
        <v>1021</v>
      </c>
      <c r="GN9" s="57">
        <v>8.9545556301768525E-2</v>
      </c>
      <c r="GO9" s="84">
        <v>802.29</v>
      </c>
      <c r="GP9" s="84">
        <v>973.11</v>
      </c>
      <c r="GQ9" s="84">
        <v>709.2</v>
      </c>
      <c r="GR9" s="84">
        <v>624.30999999999995</v>
      </c>
      <c r="GS9" s="84"/>
      <c r="GT9" s="85"/>
      <c r="GU9" s="83" t="s">
        <v>1022</v>
      </c>
      <c r="GV9" s="86">
        <v>1</v>
      </c>
      <c r="GW9" s="84">
        <v>664.23</v>
      </c>
      <c r="GX9" s="84">
        <v>786.25</v>
      </c>
      <c r="GY9" s="84">
        <v>787.98</v>
      </c>
      <c r="GZ9" s="84"/>
      <c r="HA9" s="84"/>
      <c r="HB9" s="85">
        <v>563</v>
      </c>
      <c r="HC9" s="83" t="s">
        <v>1023</v>
      </c>
      <c r="HD9" s="86">
        <v>1</v>
      </c>
      <c r="HE9" s="84">
        <v>799.68</v>
      </c>
      <c r="HF9" s="84">
        <v>935.68</v>
      </c>
      <c r="HG9" s="84"/>
      <c r="HH9" s="84">
        <v>545.78</v>
      </c>
      <c r="HI9" s="84">
        <v>539.14</v>
      </c>
      <c r="HJ9" s="85">
        <v>490.05</v>
      </c>
      <c r="HK9" s="58"/>
      <c r="HL9" s="57"/>
      <c r="HM9" s="55"/>
      <c r="HN9" s="55"/>
      <c r="HO9" s="55"/>
      <c r="HP9" s="55"/>
      <c r="HQ9" s="55"/>
      <c r="HR9" s="56"/>
    </row>
    <row r="10" spans="1:226" x14ac:dyDescent="0.35">
      <c r="A10" s="65">
        <v>45341</v>
      </c>
      <c r="B10" s="66" t="s">
        <v>995</v>
      </c>
      <c r="C10" s="67">
        <v>806.10917793379281</v>
      </c>
      <c r="D10" s="67">
        <v>910.95190745067271</v>
      </c>
      <c r="E10" s="67">
        <v>842.51835651124998</v>
      </c>
      <c r="F10" s="67">
        <v>628.20801096947878</v>
      </c>
      <c r="G10" s="67">
        <v>599.53279927390838</v>
      </c>
      <c r="H10" s="68">
        <v>467.68620773713337</v>
      </c>
      <c r="I10" s="66" t="s">
        <v>996</v>
      </c>
      <c r="J10" s="67">
        <v>801.96070486747146</v>
      </c>
      <c r="K10" s="67">
        <v>910.35610882067294</v>
      </c>
      <c r="L10" s="67">
        <v>836.11229507720748</v>
      </c>
      <c r="M10" s="67">
        <v>629.50990180902886</v>
      </c>
      <c r="N10" s="67">
        <v>454.50259816207188</v>
      </c>
      <c r="O10" s="68">
        <v>483.07043045761418</v>
      </c>
      <c r="P10" s="69" t="s">
        <v>997</v>
      </c>
      <c r="Q10" s="70">
        <v>741.32</v>
      </c>
      <c r="R10" s="70">
        <v>919.2</v>
      </c>
      <c r="S10" s="70">
        <v>826.11</v>
      </c>
      <c r="T10" s="70">
        <v>611.28</v>
      </c>
      <c r="U10" s="70"/>
      <c r="V10" s="71"/>
      <c r="W10" s="69" t="s">
        <v>998</v>
      </c>
      <c r="X10" s="70">
        <v>759.02</v>
      </c>
      <c r="Y10" s="70">
        <v>904.86</v>
      </c>
      <c r="Z10" s="70">
        <v>799.95</v>
      </c>
      <c r="AA10" s="70">
        <v>437.41</v>
      </c>
      <c r="AB10" s="70"/>
      <c r="AC10" s="71">
        <v>623.14</v>
      </c>
      <c r="AD10" s="69" t="s">
        <v>999</v>
      </c>
      <c r="AE10" s="72">
        <v>0.51129972389814904</v>
      </c>
      <c r="AF10" s="70">
        <v>746.24</v>
      </c>
      <c r="AG10" s="70">
        <v>814.63</v>
      </c>
      <c r="AH10" s="70"/>
      <c r="AI10" s="70"/>
      <c r="AJ10" s="70"/>
      <c r="AK10" s="71">
        <v>514.919725943348</v>
      </c>
      <c r="AL10" s="73" t="s">
        <v>1000</v>
      </c>
      <c r="AM10" s="74">
        <v>1</v>
      </c>
      <c r="AN10" s="70">
        <v>777.94</v>
      </c>
      <c r="AO10" s="70">
        <v>914.48</v>
      </c>
      <c r="AP10" s="70">
        <v>861.81</v>
      </c>
      <c r="AQ10" s="70">
        <v>893.96</v>
      </c>
      <c r="AR10" s="70"/>
      <c r="AS10" s="71"/>
      <c r="AT10" s="69" t="s">
        <v>1001</v>
      </c>
      <c r="AU10" s="75">
        <v>3.9285012767629149E-2</v>
      </c>
      <c r="AV10" s="70">
        <v>735.98</v>
      </c>
      <c r="AW10" s="70">
        <v>860.91</v>
      </c>
      <c r="AX10" s="70">
        <v>790.72</v>
      </c>
      <c r="AY10" s="70"/>
      <c r="AZ10" s="70"/>
      <c r="BA10" s="71">
        <v>463.31644077784301</v>
      </c>
      <c r="BB10" s="69" t="s">
        <v>1002</v>
      </c>
      <c r="BC10" s="70">
        <v>782.4</v>
      </c>
      <c r="BD10" s="70">
        <v>900.8</v>
      </c>
      <c r="BE10" s="70">
        <v>807.68</v>
      </c>
      <c r="BF10" s="70"/>
      <c r="BG10" s="70"/>
      <c r="BH10" s="71">
        <v>554.14</v>
      </c>
      <c r="BI10" s="69" t="s">
        <v>1003</v>
      </c>
      <c r="BJ10" s="75">
        <v>0.13414356043838116</v>
      </c>
      <c r="BK10" s="70">
        <v>941.9</v>
      </c>
      <c r="BL10" s="70">
        <v>993.33</v>
      </c>
      <c r="BM10" s="70">
        <v>1175.8</v>
      </c>
      <c r="BN10" s="70">
        <v>593.34</v>
      </c>
      <c r="BO10" s="70"/>
      <c r="BP10" s="71"/>
      <c r="BQ10" s="69" t="s">
        <v>1004</v>
      </c>
      <c r="BR10" s="72">
        <v>1</v>
      </c>
      <c r="BS10" s="70">
        <v>781.17</v>
      </c>
      <c r="BT10" s="70">
        <v>970.5</v>
      </c>
      <c r="BU10" s="70">
        <v>978.67</v>
      </c>
      <c r="BV10" s="70"/>
      <c r="BW10" s="70"/>
      <c r="BX10" s="71">
        <v>371.17</v>
      </c>
      <c r="BY10" s="69" t="s">
        <v>1005</v>
      </c>
      <c r="BZ10" s="70">
        <v>848.5</v>
      </c>
      <c r="CA10" s="70">
        <v>908.84</v>
      </c>
      <c r="CB10" s="70">
        <v>789.91</v>
      </c>
      <c r="CC10" s="70">
        <v>588.16999999999996</v>
      </c>
      <c r="CD10" s="70"/>
      <c r="CE10" s="71">
        <v>741.78</v>
      </c>
      <c r="CF10" s="69" t="s">
        <v>1006</v>
      </c>
      <c r="CG10" s="70">
        <v>781.62</v>
      </c>
      <c r="CH10" s="70">
        <v>1074.96</v>
      </c>
      <c r="CI10" s="70">
        <v>989.52</v>
      </c>
      <c r="CJ10" s="70"/>
      <c r="CK10" s="70"/>
      <c r="CL10" s="71"/>
      <c r="CM10" s="69" t="s">
        <v>1007</v>
      </c>
      <c r="CN10" s="70">
        <v>867.82</v>
      </c>
      <c r="CO10" s="70">
        <v>916.22</v>
      </c>
      <c r="CP10" s="70">
        <v>923.72</v>
      </c>
      <c r="CQ10" s="70">
        <v>558.34</v>
      </c>
      <c r="CR10" s="70"/>
      <c r="CS10" s="71">
        <v>705.08</v>
      </c>
      <c r="CT10" s="69" t="s">
        <v>1008</v>
      </c>
      <c r="CU10" s="70">
        <v>816.92</v>
      </c>
      <c r="CV10" s="70">
        <v>980.51</v>
      </c>
      <c r="CW10" s="70">
        <v>793.11</v>
      </c>
      <c r="CX10" s="70">
        <v>619.91999999999996</v>
      </c>
      <c r="CY10" s="70"/>
      <c r="CZ10" s="71"/>
      <c r="DA10" s="69" t="s">
        <v>1009</v>
      </c>
      <c r="DB10" s="72">
        <v>1</v>
      </c>
      <c r="DC10" s="70">
        <v>752</v>
      </c>
      <c r="DD10" s="70">
        <v>930.6</v>
      </c>
      <c r="DE10" s="70">
        <v>795.86</v>
      </c>
      <c r="DF10" s="70">
        <v>714.56</v>
      </c>
      <c r="DG10" s="70"/>
      <c r="DH10" s="71">
        <v>592.65</v>
      </c>
      <c r="DI10" s="69" t="s">
        <v>1010</v>
      </c>
      <c r="DJ10" s="75">
        <v>2.5746652935118436E-3</v>
      </c>
      <c r="DK10" s="70">
        <v>835.4</v>
      </c>
      <c r="DL10" s="70">
        <v>958.37</v>
      </c>
      <c r="DM10" s="70">
        <v>958.37</v>
      </c>
      <c r="DN10" s="70">
        <v>829.43</v>
      </c>
      <c r="DO10" s="70"/>
      <c r="DP10" s="71">
        <v>584.83000000000004</v>
      </c>
      <c r="DQ10" s="69" t="s">
        <v>1011</v>
      </c>
      <c r="DR10" s="70">
        <v>757.59</v>
      </c>
      <c r="DS10" s="70">
        <v>838.21</v>
      </c>
      <c r="DT10" s="70">
        <v>772.36</v>
      </c>
      <c r="DU10" s="70">
        <v>776.5</v>
      </c>
      <c r="DV10" s="70"/>
      <c r="DW10" s="71"/>
      <c r="DX10" s="69" t="s">
        <v>1012</v>
      </c>
      <c r="DY10" s="70">
        <v>799.4</v>
      </c>
      <c r="DZ10" s="70">
        <v>884.7</v>
      </c>
      <c r="EA10" s="70">
        <v>903.18</v>
      </c>
      <c r="EB10" s="70">
        <v>615.52</v>
      </c>
      <c r="EC10" s="70"/>
      <c r="ED10" s="71">
        <v>446.69</v>
      </c>
      <c r="EE10" s="69" t="s">
        <v>1013</v>
      </c>
      <c r="EF10" s="72">
        <v>1</v>
      </c>
      <c r="EG10" s="70">
        <v>774.11</v>
      </c>
      <c r="EH10" s="70">
        <v>943.31</v>
      </c>
      <c r="EI10" s="70">
        <v>850.87</v>
      </c>
      <c r="EJ10" s="70"/>
      <c r="EK10" s="70">
        <v>323.74</v>
      </c>
      <c r="EL10" s="71">
        <v>363.33</v>
      </c>
      <c r="EM10" s="69" t="s">
        <v>1014</v>
      </c>
      <c r="EN10" s="70">
        <v>798.37</v>
      </c>
      <c r="EO10" s="70">
        <v>933.5</v>
      </c>
      <c r="EP10" s="70">
        <v>812.94</v>
      </c>
      <c r="EQ10" s="70"/>
      <c r="ER10" s="70"/>
      <c r="ES10" s="71">
        <v>597.65</v>
      </c>
      <c r="ET10" s="69" t="s">
        <v>1015</v>
      </c>
      <c r="EU10" s="72">
        <v>1</v>
      </c>
      <c r="EV10" s="70">
        <v>800.17</v>
      </c>
      <c r="EW10" s="70">
        <v>911.92</v>
      </c>
      <c r="EX10" s="70">
        <v>911.92</v>
      </c>
      <c r="EY10" s="70"/>
      <c r="EZ10" s="70"/>
      <c r="FA10" s="71">
        <v>386.72</v>
      </c>
      <c r="FB10" s="69" t="s">
        <v>1016</v>
      </c>
      <c r="FC10" s="70">
        <v>586.21</v>
      </c>
      <c r="FD10" s="70">
        <v>553.02</v>
      </c>
      <c r="FE10" s="70">
        <v>615.37</v>
      </c>
      <c r="FF10" s="70"/>
      <c r="FG10" s="70"/>
      <c r="FH10" s="71"/>
      <c r="FI10" s="69" t="s">
        <v>1017</v>
      </c>
      <c r="FJ10" s="70">
        <v>846.7</v>
      </c>
      <c r="FK10" s="70">
        <v>991.45</v>
      </c>
      <c r="FL10" s="70"/>
      <c r="FM10" s="70"/>
      <c r="FN10" s="70"/>
      <c r="FO10" s="71">
        <v>494.53</v>
      </c>
      <c r="FP10" s="69" t="s">
        <v>1018</v>
      </c>
      <c r="FQ10" s="75">
        <v>0.23113371085172771</v>
      </c>
      <c r="FR10" s="70">
        <v>827.41</v>
      </c>
      <c r="FS10" s="70">
        <v>905.45</v>
      </c>
      <c r="FT10" s="70">
        <v>985.52</v>
      </c>
      <c r="FU10" s="70">
        <v>628</v>
      </c>
      <c r="FV10" s="70">
        <v>618.26</v>
      </c>
      <c r="FW10" s="71">
        <v>434.67</v>
      </c>
      <c r="FX10" s="69" t="s">
        <v>1019</v>
      </c>
      <c r="FY10" s="70">
        <v>830.81</v>
      </c>
      <c r="FZ10" s="70">
        <v>910.11</v>
      </c>
      <c r="GA10" s="70">
        <v>906.41</v>
      </c>
      <c r="GB10" s="70">
        <v>776.52</v>
      </c>
      <c r="GC10" s="70"/>
      <c r="GD10" s="71">
        <v>457.43</v>
      </c>
      <c r="GE10" s="69" t="s">
        <v>1020</v>
      </c>
      <c r="GF10" s="75">
        <v>0.20092425155716293</v>
      </c>
      <c r="GG10" s="70">
        <v>793.46</v>
      </c>
      <c r="GH10" s="70">
        <v>894.46</v>
      </c>
      <c r="GI10" s="70">
        <v>835.82</v>
      </c>
      <c r="GJ10" s="70">
        <v>690.28</v>
      </c>
      <c r="GK10" s="70"/>
      <c r="GL10" s="71">
        <v>466.56</v>
      </c>
      <c r="GM10" s="69" t="s">
        <v>1021</v>
      </c>
      <c r="GN10" s="75">
        <v>8.8991723769689418E-2</v>
      </c>
      <c r="GO10" s="70">
        <v>811.36</v>
      </c>
      <c r="GP10" s="70">
        <v>1000.77</v>
      </c>
      <c r="GQ10" s="70">
        <v>738.63</v>
      </c>
      <c r="GR10" s="70">
        <v>610.75</v>
      </c>
      <c r="GS10" s="70"/>
      <c r="GT10" s="71"/>
      <c r="GU10" s="69" t="s">
        <v>1022</v>
      </c>
      <c r="GV10" s="72">
        <v>1</v>
      </c>
      <c r="GW10" s="70">
        <v>646.35</v>
      </c>
      <c r="GX10" s="70">
        <v>767.84</v>
      </c>
      <c r="GY10" s="70">
        <v>755.59</v>
      </c>
      <c r="GZ10" s="70"/>
      <c r="HA10" s="70"/>
      <c r="HB10" s="71">
        <v>563.33000000000004</v>
      </c>
      <c r="HC10" s="69" t="s">
        <v>1023</v>
      </c>
      <c r="HD10" s="72">
        <v>1</v>
      </c>
      <c r="HE10" s="70">
        <v>798.02</v>
      </c>
      <c r="HF10" s="70">
        <v>959.85</v>
      </c>
      <c r="HG10" s="70"/>
      <c r="HH10" s="70">
        <v>526.77</v>
      </c>
      <c r="HI10" s="70">
        <v>520.13</v>
      </c>
      <c r="HJ10" s="71">
        <v>490.05</v>
      </c>
      <c r="HK10" s="76"/>
      <c r="HL10" s="75"/>
      <c r="HM10" s="70"/>
      <c r="HN10" s="70"/>
      <c r="HO10" s="70"/>
      <c r="HP10" s="70"/>
      <c r="HQ10" s="70"/>
      <c r="HR10" s="71"/>
    </row>
    <row r="11" spans="1:226" x14ac:dyDescent="0.35">
      <c r="A11" s="65">
        <v>45334</v>
      </c>
      <c r="B11" s="66" t="s">
        <v>995</v>
      </c>
      <c r="C11" s="89">
        <v>792.26159419377018</v>
      </c>
      <c r="D11" s="89">
        <v>893.21422199569236</v>
      </c>
      <c r="E11" s="89">
        <v>827.55265633171371</v>
      </c>
      <c r="F11" s="89">
        <v>615.20125355694915</v>
      </c>
      <c r="G11" s="89">
        <v>574.44685869876753</v>
      </c>
      <c r="H11" s="90">
        <v>467.92542373845652</v>
      </c>
      <c r="I11" s="66" t="s">
        <v>996</v>
      </c>
      <c r="J11" s="89">
        <v>787.36987199846794</v>
      </c>
      <c r="K11" s="89">
        <v>892.22965770170254</v>
      </c>
      <c r="L11" s="89">
        <v>820.85672494174548</v>
      </c>
      <c r="M11" s="89">
        <v>617.12500323826532</v>
      </c>
      <c r="N11" s="89">
        <v>456.55335839598996</v>
      </c>
      <c r="O11" s="90">
        <v>481.70754053976663</v>
      </c>
      <c r="P11" s="69" t="s">
        <v>997</v>
      </c>
      <c r="Q11" s="91">
        <v>723.82</v>
      </c>
      <c r="R11" s="91">
        <v>901.7</v>
      </c>
      <c r="S11" s="91">
        <v>822.62</v>
      </c>
      <c r="T11" s="91">
        <v>611.28</v>
      </c>
      <c r="U11" s="91"/>
      <c r="V11" s="92"/>
      <c r="W11" s="69" t="s">
        <v>998</v>
      </c>
      <c r="X11" s="91">
        <v>747.81</v>
      </c>
      <c r="Y11" s="91">
        <v>864.61</v>
      </c>
      <c r="Z11" s="91">
        <v>808.87</v>
      </c>
      <c r="AA11" s="91">
        <v>437.41</v>
      </c>
      <c r="AB11" s="91"/>
      <c r="AC11" s="92">
        <v>603.30999999999995</v>
      </c>
      <c r="AD11" s="69" t="s">
        <v>999</v>
      </c>
      <c r="AE11" s="72">
        <v>0.51129972389814904</v>
      </c>
      <c r="AF11" s="91">
        <v>739.72</v>
      </c>
      <c r="AG11" s="91">
        <v>796.52</v>
      </c>
      <c r="AH11" s="91"/>
      <c r="AI11" s="91"/>
      <c r="AJ11" s="91"/>
      <c r="AK11" s="92">
        <v>513.51</v>
      </c>
      <c r="AL11" s="73" t="s">
        <v>1000</v>
      </c>
      <c r="AM11" s="74">
        <v>1</v>
      </c>
      <c r="AN11" s="91">
        <v>772.42</v>
      </c>
      <c r="AO11" s="91">
        <v>901.22</v>
      </c>
      <c r="AP11" s="91">
        <v>856.34</v>
      </c>
      <c r="AQ11" s="91">
        <v>893.96</v>
      </c>
      <c r="AR11" s="91"/>
      <c r="AS11" s="92"/>
      <c r="AT11" s="69" t="s">
        <v>1001</v>
      </c>
      <c r="AU11" s="72">
        <v>3.96557877622239E-2</v>
      </c>
      <c r="AV11" s="91">
        <v>717.99</v>
      </c>
      <c r="AW11" s="91">
        <v>839.83</v>
      </c>
      <c r="AX11" s="91">
        <v>771.27</v>
      </c>
      <c r="AY11" s="91"/>
      <c r="AZ11" s="91"/>
      <c r="BA11" s="92">
        <v>464.35</v>
      </c>
      <c r="BB11" s="69" t="s">
        <v>1002</v>
      </c>
      <c r="BC11" s="91">
        <v>775.67</v>
      </c>
      <c r="BD11" s="91">
        <v>904.16</v>
      </c>
      <c r="BE11" s="91">
        <v>776.93</v>
      </c>
      <c r="BF11" s="91"/>
      <c r="BG11" s="91"/>
      <c r="BH11" s="92">
        <v>555.14</v>
      </c>
      <c r="BI11" s="69" t="s">
        <v>1003</v>
      </c>
      <c r="BJ11" s="72">
        <v>0.13414176101303801</v>
      </c>
      <c r="BK11" s="91">
        <v>920.43</v>
      </c>
      <c r="BL11" s="91">
        <v>993.32</v>
      </c>
      <c r="BM11" s="91">
        <v>1175.78</v>
      </c>
      <c r="BN11" s="91">
        <v>593.34</v>
      </c>
      <c r="BO11" s="91"/>
      <c r="BP11" s="92"/>
      <c r="BQ11" s="69" t="s">
        <v>1004</v>
      </c>
      <c r="BR11" s="72">
        <v>1</v>
      </c>
      <c r="BS11" s="91">
        <v>811.17</v>
      </c>
      <c r="BT11" s="91">
        <v>983.83</v>
      </c>
      <c r="BU11" s="91">
        <v>968.67</v>
      </c>
      <c r="BV11" s="91"/>
      <c r="BW11" s="91"/>
      <c r="BX11" s="92">
        <v>371.17</v>
      </c>
      <c r="BY11" s="69" t="s">
        <v>1005</v>
      </c>
      <c r="BZ11" s="91">
        <v>826.68</v>
      </c>
      <c r="CA11" s="91">
        <v>883.72</v>
      </c>
      <c r="CB11" s="91">
        <v>774.84</v>
      </c>
      <c r="CC11" s="91">
        <v>567.08000000000004</v>
      </c>
      <c r="CD11" s="91"/>
      <c r="CE11" s="92">
        <v>738.73</v>
      </c>
      <c r="CF11" s="69" t="s">
        <v>1006</v>
      </c>
      <c r="CG11" s="91">
        <v>771.14</v>
      </c>
      <c r="CH11" s="91">
        <v>1046.74</v>
      </c>
      <c r="CI11" s="91">
        <v>984.68</v>
      </c>
      <c r="CJ11" s="91"/>
      <c r="CK11" s="91"/>
      <c r="CL11" s="92"/>
      <c r="CM11" s="69" t="s">
        <v>1007</v>
      </c>
      <c r="CN11" s="91">
        <v>845.54</v>
      </c>
      <c r="CO11" s="91">
        <v>888.56</v>
      </c>
      <c r="CP11" s="91">
        <v>924.94</v>
      </c>
      <c r="CQ11" s="91">
        <v>536.19000000000005</v>
      </c>
      <c r="CR11" s="91"/>
      <c r="CS11" s="92">
        <v>704.31</v>
      </c>
      <c r="CT11" s="69" t="s">
        <v>1008</v>
      </c>
      <c r="CU11" s="91">
        <v>794.34</v>
      </c>
      <c r="CV11" s="91">
        <v>956.32</v>
      </c>
      <c r="CW11" s="91">
        <v>785.05</v>
      </c>
      <c r="CX11" s="91">
        <v>619.91999999999996</v>
      </c>
      <c r="CY11" s="91"/>
      <c r="CZ11" s="92"/>
      <c r="DA11" s="69" t="s">
        <v>1009</v>
      </c>
      <c r="DB11" s="72">
        <v>1</v>
      </c>
      <c r="DC11" s="91">
        <v>730.4</v>
      </c>
      <c r="DD11" s="91">
        <v>902.6</v>
      </c>
      <c r="DE11" s="91">
        <v>779.86</v>
      </c>
      <c r="DF11" s="91">
        <v>714.56</v>
      </c>
      <c r="DG11" s="91"/>
      <c r="DH11" s="92">
        <v>592.65</v>
      </c>
      <c r="DI11" s="69" t="s">
        <v>1010</v>
      </c>
      <c r="DJ11" s="72">
        <v>2.5819777949909598E-3</v>
      </c>
      <c r="DK11" s="91">
        <v>814.52</v>
      </c>
      <c r="DL11" s="91">
        <v>923.75</v>
      </c>
      <c r="DM11" s="91">
        <v>923.75</v>
      </c>
      <c r="DN11" s="91">
        <v>736.25</v>
      </c>
      <c r="DO11" s="91"/>
      <c r="DP11" s="92">
        <v>585.5</v>
      </c>
      <c r="DQ11" s="69" t="s">
        <v>1011</v>
      </c>
      <c r="DR11" s="91">
        <v>759.95</v>
      </c>
      <c r="DS11" s="91">
        <v>838.29</v>
      </c>
      <c r="DT11" s="91">
        <v>771.26</v>
      </c>
      <c r="DU11" s="91">
        <v>756.25</v>
      </c>
      <c r="DV11" s="91"/>
      <c r="DW11" s="92"/>
      <c r="DX11" s="69" t="s">
        <v>1012</v>
      </c>
      <c r="DY11" s="91">
        <v>779.78</v>
      </c>
      <c r="DZ11" s="91">
        <v>859.23</v>
      </c>
      <c r="EA11" s="91">
        <v>894.19</v>
      </c>
      <c r="EB11" s="91">
        <v>611.52</v>
      </c>
      <c r="EC11" s="91"/>
      <c r="ED11" s="92">
        <v>445.7</v>
      </c>
      <c r="EE11" s="69" t="s">
        <v>1013</v>
      </c>
      <c r="EF11" s="72">
        <v>1</v>
      </c>
      <c r="EG11" s="91">
        <v>755.77</v>
      </c>
      <c r="EH11" s="91">
        <v>924.9</v>
      </c>
      <c r="EI11" s="91">
        <v>875.49</v>
      </c>
      <c r="EJ11" s="91"/>
      <c r="EK11" s="91">
        <v>323.74</v>
      </c>
      <c r="EL11" s="92">
        <v>361.37</v>
      </c>
      <c r="EM11" s="69" t="s">
        <v>1014</v>
      </c>
      <c r="EN11" s="91">
        <v>778.71</v>
      </c>
      <c r="EO11" s="91">
        <v>912.13</v>
      </c>
      <c r="EP11" s="91">
        <v>805.04</v>
      </c>
      <c r="EQ11" s="91"/>
      <c r="ER11" s="91"/>
      <c r="ES11" s="92">
        <v>588.39</v>
      </c>
      <c r="ET11" s="69" t="s">
        <v>1015</v>
      </c>
      <c r="EU11" s="72">
        <v>1</v>
      </c>
      <c r="EV11" s="91">
        <v>791.68</v>
      </c>
      <c r="EW11" s="91">
        <v>893.03</v>
      </c>
      <c r="EX11" s="91">
        <v>893.04</v>
      </c>
      <c r="EY11" s="91"/>
      <c r="EZ11" s="91"/>
      <c r="FA11" s="92">
        <v>384.11</v>
      </c>
      <c r="FB11" s="69" t="s">
        <v>1016</v>
      </c>
      <c r="FC11" s="91">
        <v>586.21</v>
      </c>
      <c r="FD11" s="91">
        <v>553.02</v>
      </c>
      <c r="FE11" s="91">
        <v>615.37</v>
      </c>
      <c r="FF11" s="91"/>
      <c r="FG11" s="91"/>
      <c r="FH11" s="92"/>
      <c r="FI11" s="69" t="s">
        <v>1017</v>
      </c>
      <c r="FJ11" s="91">
        <v>831</v>
      </c>
      <c r="FK11" s="91">
        <v>979.88</v>
      </c>
      <c r="FL11" s="91"/>
      <c r="FM11" s="91"/>
      <c r="FN11" s="91"/>
      <c r="FO11" s="92">
        <v>492.87</v>
      </c>
      <c r="FP11" s="69" t="s">
        <v>1018</v>
      </c>
      <c r="FQ11" s="72">
        <v>0.231492198712903</v>
      </c>
      <c r="FR11" s="91">
        <v>822.71</v>
      </c>
      <c r="FS11" s="91">
        <v>887.18</v>
      </c>
      <c r="FT11" s="91">
        <v>985.46</v>
      </c>
      <c r="FU11" s="91">
        <v>613.34</v>
      </c>
      <c r="FV11" s="91">
        <v>589.66999999999996</v>
      </c>
      <c r="FW11" s="92">
        <v>437.56</v>
      </c>
      <c r="FX11" s="69" t="s">
        <v>1019</v>
      </c>
      <c r="FY11" s="91">
        <v>808.86</v>
      </c>
      <c r="FZ11" s="91">
        <v>896.28</v>
      </c>
      <c r="GA11" s="91">
        <v>893.4</v>
      </c>
      <c r="GB11" s="91">
        <v>780.83</v>
      </c>
      <c r="GC11" s="91"/>
      <c r="GD11" s="92">
        <v>457.43</v>
      </c>
      <c r="GE11" s="69" t="s">
        <v>1020</v>
      </c>
      <c r="GF11" s="72">
        <v>0.201033311219669</v>
      </c>
      <c r="GG11" s="91">
        <v>771.06</v>
      </c>
      <c r="GH11" s="91">
        <v>873.29</v>
      </c>
      <c r="GI11" s="91">
        <v>815.48</v>
      </c>
      <c r="GJ11" s="91">
        <v>644.87</v>
      </c>
      <c r="GK11" s="91"/>
      <c r="GL11" s="92">
        <v>464.85</v>
      </c>
      <c r="GM11" s="69" t="s">
        <v>1021</v>
      </c>
      <c r="GN11" s="72">
        <v>8.9031339031339002E-2</v>
      </c>
      <c r="GO11" s="91">
        <v>804.31</v>
      </c>
      <c r="GP11" s="91">
        <v>1014.46</v>
      </c>
      <c r="GQ11" s="91">
        <v>724.07</v>
      </c>
      <c r="GR11" s="91">
        <v>593.39</v>
      </c>
      <c r="GS11" s="91"/>
      <c r="GT11" s="92"/>
      <c r="GU11" s="69" t="s">
        <v>1022</v>
      </c>
      <c r="GV11" s="72">
        <v>1</v>
      </c>
      <c r="GW11" s="91">
        <v>635.85</v>
      </c>
      <c r="GX11" s="91">
        <v>754.47</v>
      </c>
      <c r="GY11" s="91">
        <v>749.42</v>
      </c>
      <c r="GZ11" s="91"/>
      <c r="HA11" s="91"/>
      <c r="HB11" s="92">
        <v>554.02</v>
      </c>
      <c r="HC11" s="69" t="s">
        <v>1023</v>
      </c>
      <c r="HD11" s="72">
        <v>1</v>
      </c>
      <c r="HE11" s="91">
        <v>781.35</v>
      </c>
      <c r="HF11" s="91">
        <v>918.18</v>
      </c>
      <c r="HG11" s="91"/>
      <c r="HH11" s="91">
        <v>529.85</v>
      </c>
      <c r="HI11" s="91">
        <v>523.21</v>
      </c>
      <c r="HJ11" s="92">
        <v>490.05</v>
      </c>
      <c r="HK11" s="93"/>
      <c r="HL11" s="72"/>
      <c r="HM11" s="91"/>
      <c r="HN11" s="91"/>
      <c r="HO11" s="91"/>
      <c r="HP11" s="91"/>
      <c r="HQ11" s="91"/>
      <c r="HR11" s="92"/>
    </row>
    <row r="12" spans="1:226" x14ac:dyDescent="0.35">
      <c r="A12" s="79">
        <v>45327</v>
      </c>
      <c r="B12" s="80" t="s">
        <v>995</v>
      </c>
      <c r="C12" s="94">
        <v>776.19877735679836</v>
      </c>
      <c r="D12" s="94">
        <v>874.86346253560134</v>
      </c>
      <c r="E12" s="94">
        <v>818.073656161857</v>
      </c>
      <c r="F12" s="94">
        <v>619.15524627384207</v>
      </c>
      <c r="G12" s="94">
        <v>583.67780548390169</v>
      </c>
      <c r="H12" s="95">
        <v>463.95256925666837</v>
      </c>
      <c r="I12" s="80" t="s">
        <v>996</v>
      </c>
      <c r="J12" s="94">
        <v>770.27326073339327</v>
      </c>
      <c r="K12" s="94">
        <v>873.24210162024031</v>
      </c>
      <c r="L12" s="94">
        <v>811.8070050387239</v>
      </c>
      <c r="M12" s="94">
        <v>621.84500022306349</v>
      </c>
      <c r="N12" s="94">
        <v>458.12472013366755</v>
      </c>
      <c r="O12" s="95">
        <v>478.26471430639225</v>
      </c>
      <c r="P12" s="83" t="s">
        <v>997</v>
      </c>
      <c r="Q12" s="96">
        <v>718.82</v>
      </c>
      <c r="R12" s="96">
        <v>886.7</v>
      </c>
      <c r="S12" s="96">
        <v>800.16</v>
      </c>
      <c r="T12" s="96">
        <v>611.28</v>
      </c>
      <c r="U12" s="96"/>
      <c r="V12" s="97"/>
      <c r="W12" s="83" t="s">
        <v>998</v>
      </c>
      <c r="X12" s="96">
        <v>738.42</v>
      </c>
      <c r="Y12" s="96">
        <v>870.58</v>
      </c>
      <c r="Z12" s="96">
        <v>786.23</v>
      </c>
      <c r="AA12" s="96">
        <v>446.91</v>
      </c>
      <c r="AB12" s="96"/>
      <c r="AC12" s="97">
        <v>603.30999999999995</v>
      </c>
      <c r="AD12" s="83" t="s">
        <v>999</v>
      </c>
      <c r="AE12" s="86">
        <v>0.51129972389814904</v>
      </c>
      <c r="AF12" s="96">
        <v>734.87</v>
      </c>
      <c r="AG12" s="96">
        <v>788.68</v>
      </c>
      <c r="AH12" s="96"/>
      <c r="AI12" s="96"/>
      <c r="AJ12" s="96"/>
      <c r="AK12" s="97">
        <v>513.51</v>
      </c>
      <c r="AL12" s="87" t="s">
        <v>1000</v>
      </c>
      <c r="AM12" s="88">
        <v>1</v>
      </c>
      <c r="AN12" s="96">
        <v>757.54</v>
      </c>
      <c r="AO12" s="96">
        <v>881.64</v>
      </c>
      <c r="AP12" s="96">
        <v>847.22</v>
      </c>
      <c r="AQ12" s="96">
        <v>893.96</v>
      </c>
      <c r="AR12" s="96"/>
      <c r="AS12" s="97"/>
      <c r="AT12" s="83" t="s">
        <v>1001</v>
      </c>
      <c r="AU12" s="86">
        <v>3.9990402303447199E-2</v>
      </c>
      <c r="AV12" s="96">
        <v>712.64</v>
      </c>
      <c r="AW12" s="96">
        <v>834.76</v>
      </c>
      <c r="AX12" s="96">
        <v>752.1</v>
      </c>
      <c r="AY12" s="96"/>
      <c r="AZ12" s="96"/>
      <c r="BA12" s="97">
        <v>468</v>
      </c>
      <c r="BB12" s="83" t="s">
        <v>1002</v>
      </c>
      <c r="BC12" s="96">
        <v>749.62</v>
      </c>
      <c r="BD12" s="96">
        <v>862.15</v>
      </c>
      <c r="BE12" s="96">
        <v>775.08</v>
      </c>
      <c r="BF12" s="96"/>
      <c r="BG12" s="96"/>
      <c r="BH12" s="97">
        <v>557.16</v>
      </c>
      <c r="BI12" s="83" t="s">
        <v>1003</v>
      </c>
      <c r="BJ12" s="86">
        <v>0.13412017167382001</v>
      </c>
      <c r="BK12" s="96">
        <v>898.82</v>
      </c>
      <c r="BL12" s="96">
        <v>960.97</v>
      </c>
      <c r="BM12" s="96">
        <v>1138.04</v>
      </c>
      <c r="BN12" s="96">
        <v>593.24</v>
      </c>
      <c r="BO12" s="96"/>
      <c r="BP12" s="97"/>
      <c r="BQ12" s="83" t="s">
        <v>1004</v>
      </c>
      <c r="BR12" s="86">
        <v>1</v>
      </c>
      <c r="BS12" s="96">
        <v>823.67</v>
      </c>
      <c r="BT12" s="96">
        <v>954.67</v>
      </c>
      <c r="BU12" s="96">
        <v>961.17</v>
      </c>
      <c r="BV12" s="96"/>
      <c r="BW12" s="96"/>
      <c r="BX12" s="97">
        <v>371.17</v>
      </c>
      <c r="BY12" s="83" t="s">
        <v>1005</v>
      </c>
      <c r="BZ12" s="96">
        <v>816.62</v>
      </c>
      <c r="CA12" s="96">
        <v>871.37</v>
      </c>
      <c r="CB12" s="96">
        <v>765.06</v>
      </c>
      <c r="CC12" s="96">
        <v>577.21</v>
      </c>
      <c r="CD12" s="96"/>
      <c r="CE12" s="97">
        <v>738.63</v>
      </c>
      <c r="CF12" s="83" t="s">
        <v>1006</v>
      </c>
      <c r="CG12" s="96">
        <v>696.14</v>
      </c>
      <c r="CH12" s="96">
        <v>976.58</v>
      </c>
      <c r="CI12" s="96">
        <v>958.07</v>
      </c>
      <c r="CJ12" s="96"/>
      <c r="CK12" s="96"/>
      <c r="CL12" s="97"/>
      <c r="CM12" s="83" t="s">
        <v>1007</v>
      </c>
      <c r="CN12" s="96">
        <v>843.53</v>
      </c>
      <c r="CO12" s="96">
        <v>885.58</v>
      </c>
      <c r="CP12" s="96">
        <v>915.45</v>
      </c>
      <c r="CQ12" s="96">
        <v>539.89</v>
      </c>
      <c r="CR12" s="96"/>
      <c r="CS12" s="97">
        <v>702.33</v>
      </c>
      <c r="CT12" s="83" t="s">
        <v>1008</v>
      </c>
      <c r="CU12" s="96">
        <v>783.05</v>
      </c>
      <c r="CV12" s="96">
        <v>942.61</v>
      </c>
      <c r="CW12" s="96">
        <v>785.05</v>
      </c>
      <c r="CX12" s="96">
        <v>619.91999999999996</v>
      </c>
      <c r="CY12" s="96"/>
      <c r="CZ12" s="97"/>
      <c r="DA12" s="83" t="s">
        <v>1009</v>
      </c>
      <c r="DB12" s="86">
        <v>1</v>
      </c>
      <c r="DC12" s="96">
        <v>698.4</v>
      </c>
      <c r="DD12" s="96">
        <v>861</v>
      </c>
      <c r="DE12" s="96">
        <v>735.86</v>
      </c>
      <c r="DF12" s="96">
        <v>714.56</v>
      </c>
      <c r="DG12" s="96"/>
      <c r="DH12" s="97">
        <v>592.65</v>
      </c>
      <c r="DI12" s="83" t="s">
        <v>1010</v>
      </c>
      <c r="DJ12" s="86">
        <v>2.5953802232026998E-3</v>
      </c>
      <c r="DK12" s="96">
        <v>824.89</v>
      </c>
      <c r="DL12" s="96">
        <v>928.6</v>
      </c>
      <c r="DM12" s="96">
        <v>928.6</v>
      </c>
      <c r="DN12" s="96">
        <v>991.82</v>
      </c>
      <c r="DO12" s="96"/>
      <c r="DP12" s="97">
        <v>579.53</v>
      </c>
      <c r="DQ12" s="83" t="s">
        <v>1011</v>
      </c>
      <c r="DR12" s="96">
        <v>745.89</v>
      </c>
      <c r="DS12" s="96">
        <v>825.2</v>
      </c>
      <c r="DT12" s="96">
        <v>758.97</v>
      </c>
      <c r="DU12" s="96">
        <v>765.8</v>
      </c>
      <c r="DV12" s="96"/>
      <c r="DW12" s="97"/>
      <c r="DX12" s="83" t="s">
        <v>1012</v>
      </c>
      <c r="DY12" s="96">
        <v>768.91</v>
      </c>
      <c r="DZ12" s="96">
        <v>846.21</v>
      </c>
      <c r="EA12" s="96">
        <v>882.99</v>
      </c>
      <c r="EB12" s="96">
        <v>610.61</v>
      </c>
      <c r="EC12" s="96"/>
      <c r="ED12" s="97">
        <v>441.37</v>
      </c>
      <c r="EE12" s="83" t="s">
        <v>1013</v>
      </c>
      <c r="EF12" s="86">
        <v>1</v>
      </c>
      <c r="EG12" s="96">
        <v>733.52</v>
      </c>
      <c r="EH12" s="96">
        <v>891.02</v>
      </c>
      <c r="EI12" s="96">
        <v>819.93</v>
      </c>
      <c r="EJ12" s="96"/>
      <c r="EK12" s="96">
        <v>323.74</v>
      </c>
      <c r="EL12" s="97">
        <v>359.23</v>
      </c>
      <c r="EM12" s="83" t="s">
        <v>1014</v>
      </c>
      <c r="EN12" s="96">
        <v>769.31</v>
      </c>
      <c r="EO12" s="96">
        <v>898.46</v>
      </c>
      <c r="EP12" s="96">
        <v>801.53</v>
      </c>
      <c r="EQ12" s="96"/>
      <c r="ER12" s="96"/>
      <c r="ES12" s="97">
        <v>588.39</v>
      </c>
      <c r="ET12" s="83" t="s">
        <v>1015</v>
      </c>
      <c r="EU12" s="86">
        <v>1</v>
      </c>
      <c r="EV12" s="96">
        <v>775.02</v>
      </c>
      <c r="EW12" s="96">
        <v>872.61</v>
      </c>
      <c r="EX12" s="96">
        <v>872.61</v>
      </c>
      <c r="EY12" s="96"/>
      <c r="EZ12" s="96"/>
      <c r="FA12" s="97">
        <v>383.97</v>
      </c>
      <c r="FB12" s="83" t="s">
        <v>1016</v>
      </c>
      <c r="FC12" s="96">
        <v>586.21</v>
      </c>
      <c r="FD12" s="96">
        <v>553.02</v>
      </c>
      <c r="FE12" s="96">
        <v>615.37</v>
      </c>
      <c r="FF12" s="96"/>
      <c r="FG12" s="96"/>
      <c r="FH12" s="97"/>
      <c r="FI12" s="83" t="s">
        <v>1017</v>
      </c>
      <c r="FJ12" s="96">
        <v>811.16</v>
      </c>
      <c r="FK12" s="96">
        <v>948.48</v>
      </c>
      <c r="FL12" s="96"/>
      <c r="FM12" s="96"/>
      <c r="FN12" s="96"/>
      <c r="FO12" s="97">
        <v>485.44</v>
      </c>
      <c r="FP12" s="83" t="s">
        <v>1018</v>
      </c>
      <c r="FQ12" s="86">
        <v>0.23071776296057001</v>
      </c>
      <c r="FR12" s="96">
        <v>808.32</v>
      </c>
      <c r="FS12" s="96">
        <v>871.19</v>
      </c>
      <c r="FT12" s="96">
        <v>960.95</v>
      </c>
      <c r="FU12" s="96">
        <v>607.84</v>
      </c>
      <c r="FV12" s="96">
        <v>599.89</v>
      </c>
      <c r="FW12" s="97">
        <v>431.41</v>
      </c>
      <c r="FX12" s="83" t="s">
        <v>1019</v>
      </c>
      <c r="FY12" s="96">
        <v>800.73</v>
      </c>
      <c r="FZ12" s="96">
        <v>879.21</v>
      </c>
      <c r="GA12" s="96">
        <v>877.95</v>
      </c>
      <c r="GB12" s="96">
        <v>772.41</v>
      </c>
      <c r="GC12" s="96"/>
      <c r="GD12" s="97">
        <v>457.43</v>
      </c>
      <c r="GE12" s="83" t="s">
        <v>1020</v>
      </c>
      <c r="GF12" s="86">
        <v>0.201045436268597</v>
      </c>
      <c r="GG12" s="96">
        <v>758.03</v>
      </c>
      <c r="GH12" s="96">
        <v>859.82</v>
      </c>
      <c r="GI12" s="96">
        <v>894.9</v>
      </c>
      <c r="GJ12" s="96">
        <v>611.67999999999995</v>
      </c>
      <c r="GK12" s="96"/>
      <c r="GL12" s="97">
        <v>463.51</v>
      </c>
      <c r="GM12" s="83" t="s">
        <v>1021</v>
      </c>
      <c r="GN12" s="86">
        <v>8.7919817126780403E-2</v>
      </c>
      <c r="GO12" s="96">
        <v>777.11</v>
      </c>
      <c r="GP12" s="96">
        <v>968.67</v>
      </c>
      <c r="GQ12" s="96">
        <v>708.63</v>
      </c>
      <c r="GR12" s="96">
        <v>595.57000000000005</v>
      </c>
      <c r="GS12" s="96"/>
      <c r="GT12" s="97"/>
      <c r="GU12" s="83" t="s">
        <v>1022</v>
      </c>
      <c r="GV12" s="86">
        <v>1</v>
      </c>
      <c r="GW12" s="96">
        <v>619.33000000000004</v>
      </c>
      <c r="GX12" s="96">
        <v>732.06</v>
      </c>
      <c r="GY12" s="96">
        <v>718.11</v>
      </c>
      <c r="GZ12" s="96"/>
      <c r="HA12" s="96"/>
      <c r="HB12" s="97">
        <v>553.12</v>
      </c>
      <c r="HC12" s="83" t="s">
        <v>1023</v>
      </c>
      <c r="HD12" s="86">
        <v>1</v>
      </c>
      <c r="HE12" s="96">
        <v>781.35</v>
      </c>
      <c r="HF12" s="96">
        <v>918.18</v>
      </c>
      <c r="HG12" s="96"/>
      <c r="HH12" s="96">
        <v>532.21</v>
      </c>
      <c r="HI12" s="96">
        <v>525.57000000000005</v>
      </c>
      <c r="HJ12" s="97">
        <v>489.22</v>
      </c>
      <c r="HK12" s="98"/>
      <c r="HL12" s="86"/>
      <c r="HM12" s="96"/>
      <c r="HN12" s="96"/>
      <c r="HO12" s="96"/>
      <c r="HP12" s="96"/>
      <c r="HQ12" s="96"/>
      <c r="HR12" s="97"/>
    </row>
    <row r="13" spans="1:226" x14ac:dyDescent="0.35">
      <c r="A13" s="79">
        <v>45320</v>
      </c>
      <c r="B13" s="80" t="s">
        <v>995</v>
      </c>
      <c r="C13" s="94">
        <v>770.56931498583253</v>
      </c>
      <c r="D13" s="94">
        <v>861.27424772152256</v>
      </c>
      <c r="E13" s="94">
        <v>797.25322401766221</v>
      </c>
      <c r="F13" s="94">
        <v>614.32789452779377</v>
      </c>
      <c r="G13" s="94">
        <v>570.06745867965981</v>
      </c>
      <c r="H13" s="95">
        <v>460.64248108854343</v>
      </c>
      <c r="I13" s="80" t="s">
        <v>996</v>
      </c>
      <c r="J13" s="94">
        <v>766.68568936191514</v>
      </c>
      <c r="K13" s="94">
        <v>860.50718341669949</v>
      </c>
      <c r="L13" s="94">
        <v>790.83888031218146</v>
      </c>
      <c r="M13" s="94">
        <v>617.65540749991476</v>
      </c>
      <c r="N13" s="94">
        <v>463.71770258980786</v>
      </c>
      <c r="O13" s="95">
        <v>477.79617993187895</v>
      </c>
      <c r="P13" s="83" t="s">
        <v>997</v>
      </c>
      <c r="Q13" s="96">
        <v>708.82</v>
      </c>
      <c r="R13" s="96">
        <v>870.87</v>
      </c>
      <c r="S13" s="96">
        <v>784.98</v>
      </c>
      <c r="T13" s="96">
        <v>578.28</v>
      </c>
      <c r="U13" s="96"/>
      <c r="V13" s="97"/>
      <c r="W13" s="83" t="s">
        <v>998</v>
      </c>
      <c r="X13" s="96">
        <v>721.42</v>
      </c>
      <c r="Y13" s="96">
        <v>847.67</v>
      </c>
      <c r="Z13" s="96">
        <v>765.81</v>
      </c>
      <c r="AA13" s="96">
        <v>446.91</v>
      </c>
      <c r="AB13" s="96"/>
      <c r="AC13" s="97">
        <v>603.30999999999995</v>
      </c>
      <c r="AD13" s="83" t="s">
        <v>999</v>
      </c>
      <c r="AE13" s="86">
        <v>0.51129972389814904</v>
      </c>
      <c r="AF13" s="96">
        <v>724.94</v>
      </c>
      <c r="AG13" s="96">
        <v>777.98</v>
      </c>
      <c r="AH13" s="96"/>
      <c r="AI13" s="96"/>
      <c r="AJ13" s="96"/>
      <c r="AK13" s="97">
        <v>508.78</v>
      </c>
      <c r="AL13" s="87" t="s">
        <v>1000</v>
      </c>
      <c r="AM13" s="88">
        <v>1</v>
      </c>
      <c r="AN13" s="96">
        <v>752.28</v>
      </c>
      <c r="AO13" s="96">
        <v>876.6</v>
      </c>
      <c r="AP13" s="96">
        <v>846.15</v>
      </c>
      <c r="AQ13" s="96">
        <v>893.96</v>
      </c>
      <c r="AR13" s="96"/>
      <c r="AS13" s="97"/>
      <c r="AT13" s="83" t="s">
        <v>1001</v>
      </c>
      <c r="AU13" s="86">
        <v>4.03128275417238E-2</v>
      </c>
      <c r="AV13" s="96">
        <v>703.86</v>
      </c>
      <c r="AW13" s="96">
        <v>824.93</v>
      </c>
      <c r="AX13" s="96">
        <v>745.94</v>
      </c>
      <c r="AY13" s="96"/>
      <c r="AZ13" s="96"/>
      <c r="BA13" s="97">
        <v>471.31</v>
      </c>
      <c r="BB13" s="83" t="s">
        <v>1002</v>
      </c>
      <c r="BC13" s="96">
        <v>757.19</v>
      </c>
      <c r="BD13" s="96">
        <v>867.19</v>
      </c>
      <c r="BE13" s="96">
        <v>753.73</v>
      </c>
      <c r="BF13" s="96"/>
      <c r="BG13" s="96"/>
      <c r="BH13" s="97">
        <v>557.16</v>
      </c>
      <c r="BI13" s="83" t="s">
        <v>1003</v>
      </c>
      <c r="BJ13" s="86">
        <v>0.13415975743915901</v>
      </c>
      <c r="BK13" s="96">
        <v>920.55</v>
      </c>
      <c r="BL13" s="96">
        <v>961.25</v>
      </c>
      <c r="BM13" s="96">
        <v>1133.01</v>
      </c>
      <c r="BN13" s="96">
        <v>593.41999999999996</v>
      </c>
      <c r="BO13" s="96"/>
      <c r="BP13" s="97"/>
      <c r="BQ13" s="83" t="s">
        <v>1004</v>
      </c>
      <c r="BR13" s="86">
        <v>1</v>
      </c>
      <c r="BS13" s="96">
        <v>827.83</v>
      </c>
      <c r="BT13" s="96">
        <v>935.5</v>
      </c>
      <c r="BU13" s="96">
        <v>912.83</v>
      </c>
      <c r="BV13" s="96"/>
      <c r="BW13" s="96"/>
      <c r="BX13" s="97">
        <v>370.33</v>
      </c>
      <c r="BY13" s="83" t="s">
        <v>1005</v>
      </c>
      <c r="BZ13" s="96">
        <v>805.15</v>
      </c>
      <c r="CA13" s="96">
        <v>857.21</v>
      </c>
      <c r="CB13" s="96">
        <v>744.6</v>
      </c>
      <c r="CC13" s="96">
        <v>568.63</v>
      </c>
      <c r="CD13" s="96"/>
      <c r="CE13" s="97">
        <v>737.14</v>
      </c>
      <c r="CF13" s="83" t="s">
        <v>1006</v>
      </c>
      <c r="CG13" s="96">
        <v>785.65</v>
      </c>
      <c r="CH13" s="96">
        <v>1060.45</v>
      </c>
      <c r="CI13" s="96">
        <v>939.52</v>
      </c>
      <c r="CJ13" s="96"/>
      <c r="CK13" s="96"/>
      <c r="CL13" s="97"/>
      <c r="CM13" s="83" t="s">
        <v>1007</v>
      </c>
      <c r="CN13" s="96">
        <v>829</v>
      </c>
      <c r="CO13" s="96">
        <v>854.06</v>
      </c>
      <c r="CP13" s="96">
        <v>892.01</v>
      </c>
      <c r="CQ13" s="96">
        <v>543.52</v>
      </c>
      <c r="CR13" s="96"/>
      <c r="CS13" s="97">
        <v>701.13</v>
      </c>
      <c r="CT13" s="83" t="s">
        <v>1008</v>
      </c>
      <c r="CU13" s="96">
        <v>766.11</v>
      </c>
      <c r="CV13" s="96">
        <v>920.83</v>
      </c>
      <c r="CW13" s="96">
        <v>767.31</v>
      </c>
      <c r="CX13" s="96">
        <v>619.91999999999996</v>
      </c>
      <c r="CY13" s="96"/>
      <c r="CZ13" s="97"/>
      <c r="DA13" s="83" t="s">
        <v>1009</v>
      </c>
      <c r="DB13" s="86">
        <v>1</v>
      </c>
      <c r="DC13" s="96">
        <v>698.4</v>
      </c>
      <c r="DD13" s="96">
        <v>861</v>
      </c>
      <c r="DE13" s="96">
        <v>735.86</v>
      </c>
      <c r="DF13" s="96">
        <v>714.56</v>
      </c>
      <c r="DG13" s="96"/>
      <c r="DH13" s="97">
        <v>592.65</v>
      </c>
      <c r="DI13" s="83" t="s">
        <v>1010</v>
      </c>
      <c r="DJ13" s="86">
        <v>2.5639053406148202E-3</v>
      </c>
      <c r="DK13" s="96">
        <v>788.62</v>
      </c>
      <c r="DL13" s="96">
        <v>887.33</v>
      </c>
      <c r="DM13" s="96">
        <v>887.33</v>
      </c>
      <c r="DN13" s="96">
        <v>774.68</v>
      </c>
      <c r="DO13" s="96"/>
      <c r="DP13" s="97">
        <v>569.9</v>
      </c>
      <c r="DQ13" s="83" t="s">
        <v>1011</v>
      </c>
      <c r="DR13" s="96">
        <v>740.6</v>
      </c>
      <c r="DS13" s="96">
        <v>821.46</v>
      </c>
      <c r="DT13" s="96">
        <v>730.69</v>
      </c>
      <c r="DU13" s="96">
        <v>763.9</v>
      </c>
      <c r="DV13" s="96"/>
      <c r="DW13" s="97"/>
      <c r="DX13" s="83" t="s">
        <v>1012</v>
      </c>
      <c r="DY13" s="96">
        <v>756.73</v>
      </c>
      <c r="DZ13" s="96">
        <v>830.87</v>
      </c>
      <c r="EA13" s="96">
        <v>869.81</v>
      </c>
      <c r="EB13" s="96">
        <v>611.88</v>
      </c>
      <c r="EC13" s="96"/>
      <c r="ED13" s="97">
        <v>440.79</v>
      </c>
      <c r="EE13" s="83" t="s">
        <v>1013</v>
      </c>
      <c r="EF13" s="86">
        <v>1</v>
      </c>
      <c r="EG13" s="96">
        <v>721.63</v>
      </c>
      <c r="EH13" s="96">
        <v>861.78</v>
      </c>
      <c r="EI13" s="96">
        <v>814.87</v>
      </c>
      <c r="EJ13" s="96"/>
      <c r="EK13" s="96">
        <v>323.74</v>
      </c>
      <c r="EL13" s="97">
        <v>359.98</v>
      </c>
      <c r="EM13" s="83" t="s">
        <v>1014</v>
      </c>
      <c r="EN13" s="96">
        <v>748.8</v>
      </c>
      <c r="EO13" s="96">
        <v>864.27</v>
      </c>
      <c r="EP13" s="96">
        <v>744.52</v>
      </c>
      <c r="EQ13" s="96"/>
      <c r="ER13" s="96"/>
      <c r="ES13" s="97">
        <v>588.39</v>
      </c>
      <c r="ET13" s="83" t="s">
        <v>1015</v>
      </c>
      <c r="EU13" s="86">
        <v>1</v>
      </c>
      <c r="EV13" s="96">
        <v>764.17</v>
      </c>
      <c r="EW13" s="96">
        <v>853.13</v>
      </c>
      <c r="EX13" s="96">
        <v>853.13</v>
      </c>
      <c r="EY13" s="96"/>
      <c r="EZ13" s="96"/>
      <c r="FA13" s="97">
        <v>384.24</v>
      </c>
      <c r="FB13" s="83" t="s">
        <v>1016</v>
      </c>
      <c r="FC13" s="96">
        <v>586.21</v>
      </c>
      <c r="FD13" s="96">
        <v>553.02</v>
      </c>
      <c r="FE13" s="96">
        <v>615.37</v>
      </c>
      <c r="FF13" s="96"/>
      <c r="FG13" s="96"/>
      <c r="FH13" s="97"/>
      <c r="FI13" s="83" t="s">
        <v>1017</v>
      </c>
      <c r="FJ13" s="96">
        <v>802.07</v>
      </c>
      <c r="FK13" s="96">
        <v>932.77</v>
      </c>
      <c r="FL13" s="96"/>
      <c r="FM13" s="96"/>
      <c r="FN13" s="96"/>
      <c r="FO13" s="97">
        <v>485.44</v>
      </c>
      <c r="FP13" s="83" t="s">
        <v>1018</v>
      </c>
      <c r="FQ13" s="86">
        <v>0.22904260192395801</v>
      </c>
      <c r="FR13" s="96">
        <v>787.12</v>
      </c>
      <c r="FS13" s="96">
        <v>849.36</v>
      </c>
      <c r="FT13" s="96">
        <v>946.58</v>
      </c>
      <c r="FU13" s="96">
        <v>609.79999999999995</v>
      </c>
      <c r="FV13" s="96">
        <v>583.79999999999995</v>
      </c>
      <c r="FW13" s="97">
        <v>424.17</v>
      </c>
      <c r="FX13" s="83" t="s">
        <v>1019</v>
      </c>
      <c r="FY13" s="96">
        <v>792.6</v>
      </c>
      <c r="FZ13" s="96">
        <v>861.33</v>
      </c>
      <c r="GA13" s="96">
        <v>858.44</v>
      </c>
      <c r="GB13" s="96">
        <v>770.46</v>
      </c>
      <c r="GC13" s="96"/>
      <c r="GD13" s="97">
        <v>452.56</v>
      </c>
      <c r="GE13" s="83" t="s">
        <v>1020</v>
      </c>
      <c r="GF13" s="86">
        <v>0.200912141120688</v>
      </c>
      <c r="GG13" s="96">
        <v>754.11</v>
      </c>
      <c r="GH13" s="96">
        <v>855.58</v>
      </c>
      <c r="GI13" s="96">
        <v>848.8</v>
      </c>
      <c r="GJ13" s="96">
        <v>615.33000000000004</v>
      </c>
      <c r="GK13" s="96"/>
      <c r="GL13" s="97">
        <v>463.16</v>
      </c>
      <c r="GM13" s="83" t="s">
        <v>1021</v>
      </c>
      <c r="GN13" s="86">
        <v>8.8057624909740895E-2</v>
      </c>
      <c r="GO13" s="96">
        <v>777.2</v>
      </c>
      <c r="GP13" s="96">
        <v>961.94</v>
      </c>
      <c r="GQ13" s="96">
        <v>694.25</v>
      </c>
      <c r="GR13" s="96">
        <v>580.91999999999996</v>
      </c>
      <c r="GS13" s="96"/>
      <c r="GT13" s="97"/>
      <c r="GU13" s="83" t="s">
        <v>1022</v>
      </c>
      <c r="GV13" s="86">
        <v>1</v>
      </c>
      <c r="GW13" s="96">
        <v>610.66999999999996</v>
      </c>
      <c r="GX13" s="96">
        <v>719.52</v>
      </c>
      <c r="GY13" s="96">
        <v>711.81</v>
      </c>
      <c r="GZ13" s="96"/>
      <c r="HA13" s="96"/>
      <c r="HB13" s="97">
        <v>554.07000000000005</v>
      </c>
      <c r="HC13" s="83" t="s">
        <v>1023</v>
      </c>
      <c r="HD13" s="86">
        <v>1</v>
      </c>
      <c r="HE13" s="96">
        <v>768.85</v>
      </c>
      <c r="HF13" s="96">
        <v>897.35</v>
      </c>
      <c r="HG13" s="96"/>
      <c r="HH13" s="96">
        <v>540.61</v>
      </c>
      <c r="HI13" s="96">
        <v>533.97</v>
      </c>
      <c r="HJ13" s="97">
        <v>490.05</v>
      </c>
      <c r="HK13" s="98"/>
      <c r="HL13" s="86"/>
      <c r="HM13" s="96"/>
      <c r="HN13" s="96"/>
      <c r="HO13" s="96"/>
      <c r="HP13" s="96"/>
      <c r="HQ13" s="96"/>
      <c r="HR13" s="97"/>
    </row>
    <row r="14" spans="1:226" x14ac:dyDescent="0.35">
      <c r="A14" s="79">
        <v>45313</v>
      </c>
      <c r="B14" s="80" t="s">
        <v>995</v>
      </c>
      <c r="C14" s="94">
        <v>753.15399086979971</v>
      </c>
      <c r="D14" s="94">
        <v>844.20574484008239</v>
      </c>
      <c r="E14" s="94">
        <v>784.05021366649294</v>
      </c>
      <c r="F14" s="94">
        <v>613.99871473477913</v>
      </c>
      <c r="G14" s="94">
        <v>552.91518295595677</v>
      </c>
      <c r="H14" s="95">
        <v>459.0407622966402</v>
      </c>
      <c r="I14" s="80" t="s">
        <v>996</v>
      </c>
      <c r="J14" s="94">
        <v>748.488189250098</v>
      </c>
      <c r="K14" s="94">
        <v>842.91730777294117</v>
      </c>
      <c r="L14" s="94">
        <v>778.04530000108105</v>
      </c>
      <c r="M14" s="94">
        <v>618.74220913378497</v>
      </c>
      <c r="N14" s="94">
        <v>458.78389306599826</v>
      </c>
      <c r="O14" s="95">
        <v>478.60425897123395</v>
      </c>
      <c r="P14" s="83" t="s">
        <v>997</v>
      </c>
      <c r="Q14" s="96">
        <v>689.66</v>
      </c>
      <c r="R14" s="96">
        <v>852.53</v>
      </c>
      <c r="S14" s="96">
        <v>771.25</v>
      </c>
      <c r="T14" s="96">
        <v>572.28</v>
      </c>
      <c r="U14" s="96"/>
      <c r="V14" s="97"/>
      <c r="W14" s="83" t="s">
        <v>998</v>
      </c>
      <c r="X14" s="96">
        <v>693.58</v>
      </c>
      <c r="Y14" s="96">
        <v>829.13</v>
      </c>
      <c r="Z14" s="96">
        <v>737.55</v>
      </c>
      <c r="AA14" s="96">
        <v>446.91</v>
      </c>
      <c r="AB14" s="96"/>
      <c r="AC14" s="97">
        <v>603.30999999999995</v>
      </c>
      <c r="AD14" s="83" t="s">
        <v>999</v>
      </c>
      <c r="AE14" s="86">
        <v>0.51129972389814904</v>
      </c>
      <c r="AF14" s="96">
        <v>722.3</v>
      </c>
      <c r="AG14" s="96">
        <v>771.34</v>
      </c>
      <c r="AH14" s="96"/>
      <c r="AI14" s="96"/>
      <c r="AJ14" s="96"/>
      <c r="AK14" s="97">
        <v>508.49</v>
      </c>
      <c r="AL14" s="87" t="s">
        <v>1000</v>
      </c>
      <c r="AM14" s="88">
        <v>1</v>
      </c>
      <c r="AN14" s="96">
        <v>752.87</v>
      </c>
      <c r="AO14" s="96">
        <v>876.48</v>
      </c>
      <c r="AP14" s="96">
        <v>847.73</v>
      </c>
      <c r="AQ14" s="96">
        <v>893.96</v>
      </c>
      <c r="AR14" s="96"/>
      <c r="AS14" s="97"/>
      <c r="AT14" s="83" t="s">
        <v>1001</v>
      </c>
      <c r="AU14" s="86">
        <v>4.0390984732207799E-2</v>
      </c>
      <c r="AV14" s="96">
        <v>695.08</v>
      </c>
      <c r="AW14" s="96">
        <v>817.45</v>
      </c>
      <c r="AX14" s="96">
        <v>743.38</v>
      </c>
      <c r="AY14" s="96"/>
      <c r="AZ14" s="96"/>
      <c r="BA14" s="97">
        <v>469.22</v>
      </c>
      <c r="BB14" s="83" t="s">
        <v>1002</v>
      </c>
      <c r="BC14" s="96">
        <v>745.42</v>
      </c>
      <c r="BD14" s="96">
        <v>852.06</v>
      </c>
      <c r="BE14" s="96">
        <v>746.93</v>
      </c>
      <c r="BF14" s="96"/>
      <c r="BG14" s="96"/>
      <c r="BH14" s="97">
        <v>559.17999999999995</v>
      </c>
      <c r="BI14" s="83" t="s">
        <v>1003</v>
      </c>
      <c r="BJ14" s="86">
        <v>0.13407521619628601</v>
      </c>
      <c r="BK14" s="96">
        <v>887.79</v>
      </c>
      <c r="BL14" s="96">
        <v>928.47</v>
      </c>
      <c r="BM14" s="96">
        <v>1094.75</v>
      </c>
      <c r="BN14" s="96">
        <v>593.04</v>
      </c>
      <c r="BO14" s="96"/>
      <c r="BP14" s="97"/>
      <c r="BQ14" s="83" t="s">
        <v>1004</v>
      </c>
      <c r="BR14" s="86">
        <v>1</v>
      </c>
      <c r="BS14" s="96">
        <v>827.83</v>
      </c>
      <c r="BT14" s="96">
        <v>935.5</v>
      </c>
      <c r="BU14" s="96">
        <v>912.83</v>
      </c>
      <c r="BV14" s="96"/>
      <c r="BW14" s="96"/>
      <c r="BX14" s="97">
        <v>370.33</v>
      </c>
      <c r="BY14" s="83" t="s">
        <v>1005</v>
      </c>
      <c r="BZ14" s="96">
        <v>798.03</v>
      </c>
      <c r="CA14" s="96">
        <v>849.78</v>
      </c>
      <c r="CB14" s="96">
        <v>737.85</v>
      </c>
      <c r="CC14" s="96">
        <v>575.82000000000005</v>
      </c>
      <c r="CD14" s="96"/>
      <c r="CE14" s="97">
        <v>736.23</v>
      </c>
      <c r="CF14" s="83" t="s">
        <v>1006</v>
      </c>
      <c r="CG14" s="96">
        <v>650.98</v>
      </c>
      <c r="CH14" s="96">
        <v>922.54</v>
      </c>
      <c r="CI14" s="96">
        <v>913.72</v>
      </c>
      <c r="CJ14" s="96"/>
      <c r="CK14" s="96"/>
      <c r="CL14" s="97"/>
      <c r="CM14" s="83" t="s">
        <v>1007</v>
      </c>
      <c r="CN14" s="96">
        <v>815.61</v>
      </c>
      <c r="CO14" s="96">
        <v>837.87</v>
      </c>
      <c r="CP14" s="96">
        <v>877.26</v>
      </c>
      <c r="CQ14" s="96">
        <v>550.46</v>
      </c>
      <c r="CR14" s="96"/>
      <c r="CS14" s="97">
        <v>702.75</v>
      </c>
      <c r="CT14" s="83" t="s">
        <v>1008</v>
      </c>
      <c r="CU14" s="96">
        <v>750.79</v>
      </c>
      <c r="CV14" s="96">
        <v>906.32</v>
      </c>
      <c r="CW14" s="96">
        <v>750.37</v>
      </c>
      <c r="CX14" s="96">
        <v>619.91999999999996</v>
      </c>
      <c r="CY14" s="96"/>
      <c r="CZ14" s="97"/>
      <c r="DA14" s="83" t="s">
        <v>1009</v>
      </c>
      <c r="DB14" s="86">
        <v>1</v>
      </c>
      <c r="DC14" s="96">
        <v>696</v>
      </c>
      <c r="DD14" s="96">
        <v>853</v>
      </c>
      <c r="DE14" s="96">
        <v>715.86</v>
      </c>
      <c r="DF14" s="96">
        <v>714.56</v>
      </c>
      <c r="DG14" s="96"/>
      <c r="DH14" s="97">
        <v>592.65</v>
      </c>
      <c r="DI14" s="83" t="s">
        <v>1010</v>
      </c>
      <c r="DJ14" s="86">
        <v>2.6063386155129298E-3</v>
      </c>
      <c r="DK14" s="96">
        <v>782.93</v>
      </c>
      <c r="DL14" s="96">
        <v>879.68</v>
      </c>
      <c r="DM14" s="96">
        <v>879.68</v>
      </c>
      <c r="DN14" s="96">
        <v>735.38</v>
      </c>
      <c r="DO14" s="96"/>
      <c r="DP14" s="97">
        <v>568.95000000000005</v>
      </c>
      <c r="DQ14" s="83" t="s">
        <v>1011</v>
      </c>
      <c r="DR14" s="96">
        <v>737.76</v>
      </c>
      <c r="DS14" s="96">
        <v>819.51</v>
      </c>
      <c r="DT14" s="96">
        <v>706.86</v>
      </c>
      <c r="DU14" s="96">
        <v>769.65</v>
      </c>
      <c r="DV14" s="96"/>
      <c r="DW14" s="97"/>
      <c r="DX14" s="83" t="s">
        <v>1012</v>
      </c>
      <c r="DY14" s="96">
        <v>728.81</v>
      </c>
      <c r="DZ14" s="96">
        <v>804.03</v>
      </c>
      <c r="EA14" s="96">
        <v>855.05</v>
      </c>
      <c r="EB14" s="96">
        <v>593.34</v>
      </c>
      <c r="EC14" s="96"/>
      <c r="ED14" s="97">
        <v>441.69</v>
      </c>
      <c r="EE14" s="83" t="s">
        <v>1013</v>
      </c>
      <c r="EF14" s="86">
        <v>1</v>
      </c>
      <c r="EG14" s="96">
        <v>717.36</v>
      </c>
      <c r="EH14" s="96">
        <v>848.09</v>
      </c>
      <c r="EI14" s="96">
        <v>785.18</v>
      </c>
      <c r="EJ14" s="96"/>
      <c r="EK14" s="96">
        <v>323.74</v>
      </c>
      <c r="EL14" s="97">
        <v>360.43</v>
      </c>
      <c r="EM14" s="83" t="s">
        <v>1014</v>
      </c>
      <c r="EN14" s="96">
        <v>727.43</v>
      </c>
      <c r="EO14" s="96">
        <v>848.88</v>
      </c>
      <c r="EP14" s="96">
        <v>744.52</v>
      </c>
      <c r="EQ14" s="96"/>
      <c r="ER14" s="96"/>
      <c r="ES14" s="97">
        <v>588.39</v>
      </c>
      <c r="ET14" s="83" t="s">
        <v>1015</v>
      </c>
      <c r="EU14" s="86">
        <v>1</v>
      </c>
      <c r="EV14" s="96">
        <v>757.79</v>
      </c>
      <c r="EW14" s="96">
        <v>846.52</v>
      </c>
      <c r="EX14" s="96">
        <v>846.52</v>
      </c>
      <c r="EY14" s="96"/>
      <c r="EZ14" s="96"/>
      <c r="FA14" s="97">
        <v>385.21</v>
      </c>
      <c r="FB14" s="83" t="s">
        <v>1016</v>
      </c>
      <c r="FC14" s="96">
        <v>586.21</v>
      </c>
      <c r="FD14" s="96">
        <v>553.02</v>
      </c>
      <c r="FE14" s="96">
        <v>615.37</v>
      </c>
      <c r="FF14" s="96"/>
      <c r="FG14" s="96"/>
      <c r="FH14" s="97"/>
      <c r="FI14" s="83" t="s">
        <v>1017</v>
      </c>
      <c r="FJ14" s="96">
        <v>788.85</v>
      </c>
      <c r="FK14" s="96">
        <v>916.25</v>
      </c>
      <c r="FL14" s="96"/>
      <c r="FM14" s="96"/>
      <c r="FN14" s="96"/>
      <c r="FO14" s="97">
        <v>486.26</v>
      </c>
      <c r="FP14" s="83" t="s">
        <v>1018</v>
      </c>
      <c r="FQ14" s="86">
        <v>0.22914757103574701</v>
      </c>
      <c r="FR14" s="96">
        <v>771.68</v>
      </c>
      <c r="FS14" s="96">
        <v>834</v>
      </c>
      <c r="FT14" s="96">
        <v>928.56</v>
      </c>
      <c r="FU14" s="96">
        <v>608.66</v>
      </c>
      <c r="FV14" s="96">
        <v>565.07000000000005</v>
      </c>
      <c r="FW14" s="97">
        <v>418.84</v>
      </c>
      <c r="FX14" s="83" t="s">
        <v>1019</v>
      </c>
      <c r="FY14" s="96">
        <v>773.9</v>
      </c>
      <c r="FZ14" s="96">
        <v>841</v>
      </c>
      <c r="GA14" s="96">
        <v>835.68</v>
      </c>
      <c r="GB14" s="96">
        <v>761.9</v>
      </c>
      <c r="GC14" s="96"/>
      <c r="GD14" s="97">
        <v>453.37</v>
      </c>
      <c r="GE14" s="83" t="s">
        <v>1020</v>
      </c>
      <c r="GF14" s="86">
        <v>0.20090003214400501</v>
      </c>
      <c r="GG14" s="96">
        <v>742.21</v>
      </c>
      <c r="GH14" s="96">
        <v>844.74</v>
      </c>
      <c r="GI14" s="96">
        <v>814.08</v>
      </c>
      <c r="GJ14" s="96">
        <v>632.52</v>
      </c>
      <c r="GK14" s="96"/>
      <c r="GL14" s="97">
        <v>464.27</v>
      </c>
      <c r="GM14" s="83" t="s">
        <v>1021</v>
      </c>
      <c r="GN14" s="86">
        <v>8.8070808930379996E-2</v>
      </c>
      <c r="GO14" s="96">
        <v>758.92</v>
      </c>
      <c r="GP14" s="96">
        <v>934.54</v>
      </c>
      <c r="GQ14" s="96">
        <v>672.65</v>
      </c>
      <c r="GR14" s="96">
        <v>561.89</v>
      </c>
      <c r="GS14" s="96"/>
      <c r="GT14" s="97"/>
      <c r="GU14" s="83" t="s">
        <v>1022</v>
      </c>
      <c r="GV14" s="86">
        <v>1</v>
      </c>
      <c r="GW14" s="96">
        <v>616.58000000000004</v>
      </c>
      <c r="GX14" s="96">
        <v>725.95</v>
      </c>
      <c r="GY14" s="96">
        <v>721.97</v>
      </c>
      <c r="GZ14" s="96"/>
      <c r="HA14" s="96"/>
      <c r="HB14" s="97">
        <v>558.55999999999995</v>
      </c>
      <c r="HC14" s="83" t="s">
        <v>1023</v>
      </c>
      <c r="HD14" s="86">
        <v>1</v>
      </c>
      <c r="HE14" s="96">
        <v>748.85</v>
      </c>
      <c r="HF14" s="96">
        <v>861.52</v>
      </c>
      <c r="HG14" s="96"/>
      <c r="HH14" s="96">
        <v>533.20000000000005</v>
      </c>
      <c r="HI14" s="96">
        <v>526.55999999999995</v>
      </c>
      <c r="HJ14" s="97">
        <v>489.22</v>
      </c>
      <c r="HK14" s="98"/>
      <c r="HL14" s="86"/>
      <c r="HM14" s="96"/>
      <c r="HN14" s="96"/>
      <c r="HO14" s="96"/>
      <c r="HP14" s="96"/>
      <c r="HQ14" s="96"/>
      <c r="HR14" s="97"/>
    </row>
    <row r="15" spans="1:226" x14ac:dyDescent="0.35">
      <c r="A15" s="79">
        <v>45306</v>
      </c>
      <c r="B15" s="80" t="s">
        <v>995</v>
      </c>
      <c r="C15" s="94">
        <v>750.52292112546843</v>
      </c>
      <c r="D15" s="94">
        <v>840.1071930605101</v>
      </c>
      <c r="E15" s="94">
        <v>778.59029659301405</v>
      </c>
      <c r="F15" s="94">
        <v>609.77993779650183</v>
      </c>
      <c r="G15" s="94">
        <v>540.49813318047188</v>
      </c>
      <c r="H15" s="95">
        <v>459.99412506447032</v>
      </c>
      <c r="I15" s="80" t="s">
        <v>996</v>
      </c>
      <c r="J15" s="94">
        <v>746.91215211803569</v>
      </c>
      <c r="K15" s="94">
        <v>839.23661777811105</v>
      </c>
      <c r="L15" s="94">
        <v>773.10064154092868</v>
      </c>
      <c r="M15" s="94">
        <v>615.11042228517226</v>
      </c>
      <c r="N15" s="94">
        <v>456.99946532999166</v>
      </c>
      <c r="O15" s="95">
        <v>478.9871015111284</v>
      </c>
      <c r="P15" s="83" t="s">
        <v>997</v>
      </c>
      <c r="Q15" s="96">
        <v>684.66</v>
      </c>
      <c r="R15" s="96">
        <v>843.37</v>
      </c>
      <c r="S15" s="96">
        <v>772.99</v>
      </c>
      <c r="T15" s="96">
        <v>572.28</v>
      </c>
      <c r="U15" s="96"/>
      <c r="V15" s="97"/>
      <c r="W15" s="83" t="s">
        <v>998</v>
      </c>
      <c r="X15" s="96">
        <v>701.03</v>
      </c>
      <c r="Y15" s="96">
        <v>821.29</v>
      </c>
      <c r="Z15" s="96">
        <v>736.72</v>
      </c>
      <c r="AA15" s="96">
        <v>446.91</v>
      </c>
      <c r="AB15" s="96"/>
      <c r="AC15" s="97">
        <v>606.61</v>
      </c>
      <c r="AD15" s="83" t="s">
        <v>999</v>
      </c>
      <c r="AE15" s="86">
        <v>0.51129972389814904</v>
      </c>
      <c r="AF15" s="96">
        <v>721.74</v>
      </c>
      <c r="AG15" s="96">
        <v>771.34</v>
      </c>
      <c r="AH15" s="96"/>
      <c r="AI15" s="96"/>
      <c r="AJ15" s="96"/>
      <c r="AK15" s="97">
        <v>508.78</v>
      </c>
      <c r="AL15" s="87" t="s">
        <v>1000</v>
      </c>
      <c r="AM15" s="88">
        <v>1</v>
      </c>
      <c r="AN15" s="96">
        <v>753.51</v>
      </c>
      <c r="AO15" s="96">
        <v>876.36</v>
      </c>
      <c r="AP15" s="96">
        <v>849.91</v>
      </c>
      <c r="AQ15" s="96">
        <v>893.96</v>
      </c>
      <c r="AR15" s="96"/>
      <c r="AS15" s="97"/>
      <c r="AT15" s="83" t="s">
        <v>1001</v>
      </c>
      <c r="AU15" s="86">
        <v>4.0462895524803803E-2</v>
      </c>
      <c r="AV15" s="96">
        <v>686.75</v>
      </c>
      <c r="AW15" s="96">
        <v>807.5</v>
      </c>
      <c r="AX15" s="96">
        <v>719.35</v>
      </c>
      <c r="AY15" s="96"/>
      <c r="AZ15" s="96"/>
      <c r="BA15" s="97">
        <v>456.21</v>
      </c>
      <c r="BB15" s="83" t="s">
        <v>1002</v>
      </c>
      <c r="BC15" s="96">
        <v>750.46</v>
      </c>
      <c r="BD15" s="96">
        <v>857.95</v>
      </c>
      <c r="BE15" s="96">
        <v>745.81</v>
      </c>
      <c r="BF15" s="96"/>
      <c r="BG15" s="96"/>
      <c r="BH15" s="97">
        <v>559.17999999999995</v>
      </c>
      <c r="BI15" s="83" t="s">
        <v>1003</v>
      </c>
      <c r="BJ15" s="86">
        <v>0.13406622871698601</v>
      </c>
      <c r="BK15" s="96">
        <v>877.01</v>
      </c>
      <c r="BL15" s="96">
        <v>917.68</v>
      </c>
      <c r="BM15" s="96">
        <v>1083.95</v>
      </c>
      <c r="BN15" s="96">
        <v>593</v>
      </c>
      <c r="BO15" s="96"/>
      <c r="BP15" s="97"/>
      <c r="BQ15" s="83" t="s">
        <v>1004</v>
      </c>
      <c r="BR15" s="86">
        <v>1</v>
      </c>
      <c r="BS15" s="96">
        <v>819.5</v>
      </c>
      <c r="BT15" s="96">
        <v>927.17</v>
      </c>
      <c r="BU15" s="96">
        <v>928.67</v>
      </c>
      <c r="BV15" s="96"/>
      <c r="BW15" s="96"/>
      <c r="BX15" s="97">
        <v>370.33</v>
      </c>
      <c r="BY15" s="83" t="s">
        <v>1005</v>
      </c>
      <c r="BZ15" s="96">
        <v>796.07</v>
      </c>
      <c r="CA15" s="96">
        <v>847.35</v>
      </c>
      <c r="CB15" s="96">
        <v>728.5</v>
      </c>
      <c r="CC15" s="96">
        <v>567.5</v>
      </c>
      <c r="CD15" s="96"/>
      <c r="CE15" s="97">
        <v>737.11</v>
      </c>
      <c r="CF15" s="83" t="s">
        <v>1006</v>
      </c>
      <c r="CG15" s="96">
        <v>659.04</v>
      </c>
      <c r="CH15" s="96">
        <v>926.58</v>
      </c>
      <c r="CI15" s="96">
        <v>885.49</v>
      </c>
      <c r="CJ15" s="96"/>
      <c r="CK15" s="96"/>
      <c r="CL15" s="97"/>
      <c r="CM15" s="83" t="s">
        <v>1007</v>
      </c>
      <c r="CN15" s="96">
        <v>807.64</v>
      </c>
      <c r="CO15" s="96">
        <v>826.7</v>
      </c>
      <c r="CP15" s="96">
        <v>866.26</v>
      </c>
      <c r="CQ15" s="96">
        <v>543.71</v>
      </c>
      <c r="CR15" s="96"/>
      <c r="CS15" s="97">
        <v>702.41</v>
      </c>
      <c r="CT15" s="83" t="s">
        <v>1008</v>
      </c>
      <c r="CU15" s="96">
        <v>745.14</v>
      </c>
      <c r="CV15" s="96">
        <v>898.25</v>
      </c>
      <c r="CW15" s="96">
        <v>739.89</v>
      </c>
      <c r="CX15" s="96">
        <v>619.91999999999996</v>
      </c>
      <c r="CY15" s="96"/>
      <c r="CZ15" s="97"/>
      <c r="DA15" s="83" t="s">
        <v>1009</v>
      </c>
      <c r="DB15" s="86">
        <v>1</v>
      </c>
      <c r="DC15" s="96">
        <v>712</v>
      </c>
      <c r="DD15" s="96">
        <v>864.2</v>
      </c>
      <c r="DE15" s="96">
        <v>703.86</v>
      </c>
      <c r="DF15" s="96">
        <v>714.56</v>
      </c>
      <c r="DG15" s="96"/>
      <c r="DH15" s="97">
        <v>592.65</v>
      </c>
      <c r="DI15" s="83" t="s">
        <v>1010</v>
      </c>
      <c r="DJ15" s="86">
        <v>2.6337968815844902E-3</v>
      </c>
      <c r="DK15" s="96">
        <v>783.38</v>
      </c>
      <c r="DL15" s="96">
        <v>873.11</v>
      </c>
      <c r="DM15" s="96">
        <v>873.11</v>
      </c>
      <c r="DN15" s="96">
        <v>769.46</v>
      </c>
      <c r="DO15" s="96"/>
      <c r="DP15" s="97">
        <v>576.84</v>
      </c>
      <c r="DQ15" s="83" t="s">
        <v>1011</v>
      </c>
      <c r="DR15" s="96">
        <v>738.73</v>
      </c>
      <c r="DS15" s="96">
        <v>820.57</v>
      </c>
      <c r="DT15" s="96">
        <v>719.24</v>
      </c>
      <c r="DU15" s="96">
        <v>763</v>
      </c>
      <c r="DV15" s="96"/>
      <c r="DW15" s="97"/>
      <c r="DX15" s="83" t="s">
        <v>1012</v>
      </c>
      <c r="DY15" s="96">
        <v>721.55</v>
      </c>
      <c r="DZ15" s="96">
        <v>796.14</v>
      </c>
      <c r="EA15" s="96">
        <v>847.13</v>
      </c>
      <c r="EB15" s="96">
        <v>599.52</v>
      </c>
      <c r="EC15" s="96"/>
      <c r="ED15" s="97">
        <v>442.61</v>
      </c>
      <c r="EE15" s="83" t="s">
        <v>1013</v>
      </c>
      <c r="EF15" s="86">
        <v>1</v>
      </c>
      <c r="EG15" s="96">
        <v>706.36</v>
      </c>
      <c r="EH15" s="96">
        <v>876.36</v>
      </c>
      <c r="EI15" s="96">
        <v>778.51</v>
      </c>
      <c r="EJ15" s="96"/>
      <c r="EK15" s="96">
        <v>323.74</v>
      </c>
      <c r="EL15" s="97">
        <v>360.1</v>
      </c>
      <c r="EM15" s="83" t="s">
        <v>1014</v>
      </c>
      <c r="EN15" s="96">
        <v>717.17</v>
      </c>
      <c r="EO15" s="96">
        <v>830.08</v>
      </c>
      <c r="EP15" s="96">
        <v>724.34</v>
      </c>
      <c r="EQ15" s="96"/>
      <c r="ER15" s="96"/>
      <c r="ES15" s="97">
        <v>588.39</v>
      </c>
      <c r="ET15" s="83" t="s">
        <v>1015</v>
      </c>
      <c r="EU15" s="86">
        <v>1</v>
      </c>
      <c r="EV15" s="96">
        <v>741.97</v>
      </c>
      <c r="EW15" s="96">
        <v>830.93</v>
      </c>
      <c r="EX15" s="96">
        <v>830.93</v>
      </c>
      <c r="EY15" s="96"/>
      <c r="EZ15" s="96"/>
      <c r="FA15" s="97">
        <v>382.87</v>
      </c>
      <c r="FB15" s="83" t="s">
        <v>1016</v>
      </c>
      <c r="FC15" s="96">
        <v>586.21</v>
      </c>
      <c r="FD15" s="96">
        <v>553.02</v>
      </c>
      <c r="FE15" s="96">
        <v>615.37</v>
      </c>
      <c r="FF15" s="96"/>
      <c r="FG15" s="96"/>
      <c r="FH15" s="97"/>
      <c r="FI15" s="83" t="s">
        <v>1017</v>
      </c>
      <c r="FJ15" s="96">
        <v>782.24</v>
      </c>
      <c r="FK15" s="96">
        <v>912.94</v>
      </c>
      <c r="FL15" s="96"/>
      <c r="FM15" s="96"/>
      <c r="FN15" s="96"/>
      <c r="FO15" s="97">
        <v>483.78</v>
      </c>
      <c r="FP15" s="83" t="s">
        <v>1018</v>
      </c>
      <c r="FQ15" s="86">
        <v>0.229226361031519</v>
      </c>
      <c r="FR15" s="96">
        <v>767.98</v>
      </c>
      <c r="FS15" s="96">
        <v>830.51</v>
      </c>
      <c r="FT15" s="96">
        <v>905.94</v>
      </c>
      <c r="FU15" s="96">
        <v>606.09</v>
      </c>
      <c r="FV15" s="96">
        <v>551.28</v>
      </c>
      <c r="FW15" s="97">
        <v>421.29</v>
      </c>
      <c r="FX15" s="83" t="s">
        <v>1019</v>
      </c>
      <c r="FY15" s="96">
        <v>759.27</v>
      </c>
      <c r="FZ15" s="96">
        <v>826.37</v>
      </c>
      <c r="GA15" s="96">
        <v>825.92</v>
      </c>
      <c r="GB15" s="96">
        <v>765.18</v>
      </c>
      <c r="GC15" s="96"/>
      <c r="GD15" s="97">
        <v>455</v>
      </c>
      <c r="GE15" s="83" t="s">
        <v>1020</v>
      </c>
      <c r="GF15" s="86">
        <v>0.201033311219669</v>
      </c>
      <c r="GG15" s="96">
        <v>738.68</v>
      </c>
      <c r="GH15" s="96">
        <v>836.32</v>
      </c>
      <c r="GI15" s="96">
        <v>812.5</v>
      </c>
      <c r="GJ15" s="96">
        <v>607.99</v>
      </c>
      <c r="GK15" s="96"/>
      <c r="GL15" s="97">
        <v>465.63</v>
      </c>
      <c r="GM15" s="83" t="s">
        <v>1021</v>
      </c>
      <c r="GN15" s="86">
        <v>8.8668203582195404E-2</v>
      </c>
      <c r="GO15" s="96">
        <v>743.64</v>
      </c>
      <c r="GP15" s="96">
        <v>926.12</v>
      </c>
      <c r="GQ15" s="96">
        <v>660.05</v>
      </c>
      <c r="GR15" s="96">
        <v>552.23</v>
      </c>
      <c r="GS15" s="96"/>
      <c r="GT15" s="97"/>
      <c r="GU15" s="83" t="s">
        <v>1022</v>
      </c>
      <c r="GV15" s="86">
        <v>1</v>
      </c>
      <c r="GW15" s="96">
        <v>628.59</v>
      </c>
      <c r="GX15" s="96">
        <v>742.14</v>
      </c>
      <c r="GY15" s="96">
        <v>724.98</v>
      </c>
      <c r="GZ15" s="96"/>
      <c r="HA15" s="96"/>
      <c r="HB15" s="97">
        <v>561.39</v>
      </c>
      <c r="HC15" s="83" t="s">
        <v>1023</v>
      </c>
      <c r="HD15" s="86">
        <v>1</v>
      </c>
      <c r="HE15" s="96">
        <v>728.85</v>
      </c>
      <c r="HF15" s="96">
        <v>839.85</v>
      </c>
      <c r="HG15" s="96"/>
      <c r="HH15" s="96">
        <v>530.52</v>
      </c>
      <c r="HI15" s="96">
        <v>523.88</v>
      </c>
      <c r="HJ15" s="97">
        <v>490.05</v>
      </c>
      <c r="HK15" s="98"/>
      <c r="HL15" s="86"/>
      <c r="HM15" s="96"/>
      <c r="HN15" s="96"/>
      <c r="HO15" s="96"/>
      <c r="HP15" s="96"/>
      <c r="HQ15" s="96"/>
      <c r="HR15" s="97"/>
    </row>
    <row r="16" spans="1:226" x14ac:dyDescent="0.35">
      <c r="A16" s="79">
        <v>45299</v>
      </c>
      <c r="B16" s="80" t="s">
        <v>995</v>
      </c>
      <c r="C16" s="94">
        <v>752.91930168340662</v>
      </c>
      <c r="D16" s="94">
        <v>842.30989002902902</v>
      </c>
      <c r="E16" s="94">
        <v>775.56262354276998</v>
      </c>
      <c r="F16" s="94">
        <v>613.73730410983762</v>
      </c>
      <c r="G16" s="94">
        <v>617.00505684532334</v>
      </c>
      <c r="H16" s="95">
        <v>465.30590543006343</v>
      </c>
      <c r="I16" s="80" t="s">
        <v>996</v>
      </c>
      <c r="J16" s="94">
        <v>750.01553959993771</v>
      </c>
      <c r="K16" s="94">
        <v>841.7170401485256</v>
      </c>
      <c r="L16" s="94">
        <v>770.58779615295907</v>
      </c>
      <c r="M16" s="94">
        <v>619.52467141837872</v>
      </c>
      <c r="N16" s="94">
        <v>448.21715121136174</v>
      </c>
      <c r="O16" s="95">
        <v>484.0245222644607</v>
      </c>
      <c r="P16" s="83" t="s">
        <v>997</v>
      </c>
      <c r="Q16" s="96">
        <v>686.32</v>
      </c>
      <c r="R16" s="96">
        <v>845.03</v>
      </c>
      <c r="S16" s="96">
        <v>775.12</v>
      </c>
      <c r="T16" s="96">
        <v>572.28</v>
      </c>
      <c r="U16" s="96"/>
      <c r="V16" s="97"/>
      <c r="W16" s="83" t="s">
        <v>998</v>
      </c>
      <c r="X16" s="96">
        <v>708.98</v>
      </c>
      <c r="Y16" s="96">
        <v>836.88</v>
      </c>
      <c r="Z16" s="96">
        <v>710.69</v>
      </c>
      <c r="AA16" s="96">
        <v>440.83</v>
      </c>
      <c r="AB16" s="96"/>
      <c r="AC16" s="97">
        <v>606.61</v>
      </c>
      <c r="AD16" s="83" t="s">
        <v>999</v>
      </c>
      <c r="AE16" s="86">
        <v>0.51129972389814904</v>
      </c>
      <c r="AF16" s="96">
        <v>728.09</v>
      </c>
      <c r="AG16" s="96">
        <v>774.62</v>
      </c>
      <c r="AH16" s="96"/>
      <c r="AI16" s="96"/>
      <c r="AJ16" s="96"/>
      <c r="AK16" s="97">
        <v>508.78</v>
      </c>
      <c r="AL16" s="87" t="s">
        <v>1000</v>
      </c>
      <c r="AM16" s="88">
        <v>1</v>
      </c>
      <c r="AN16" s="96">
        <v>756.09</v>
      </c>
      <c r="AO16" s="96">
        <v>882.75</v>
      </c>
      <c r="AP16" s="96">
        <v>869.51</v>
      </c>
      <c r="AQ16" s="96">
        <v>893.96</v>
      </c>
      <c r="AR16" s="96"/>
      <c r="AS16" s="97"/>
      <c r="AT16" s="83" t="s">
        <v>1001</v>
      </c>
      <c r="AU16" s="86">
        <v>4.0836327997386498E-2</v>
      </c>
      <c r="AV16" s="96">
        <v>691.17</v>
      </c>
      <c r="AW16" s="96">
        <v>815.63</v>
      </c>
      <c r="AX16" s="96">
        <v>727.14</v>
      </c>
      <c r="AY16" s="96"/>
      <c r="AZ16" s="96"/>
      <c r="BA16" s="97">
        <v>455.02</v>
      </c>
      <c r="BB16" s="83" t="s">
        <v>1002</v>
      </c>
      <c r="BC16" s="96">
        <v>756.35</v>
      </c>
      <c r="BD16" s="96">
        <v>857.11</v>
      </c>
      <c r="BE16" s="96">
        <v>750.79</v>
      </c>
      <c r="BF16" s="96"/>
      <c r="BG16" s="96"/>
      <c r="BH16" s="97">
        <v>568.25</v>
      </c>
      <c r="BI16" s="83" t="s">
        <v>1003</v>
      </c>
      <c r="BJ16" s="86">
        <v>0.13402130938819301</v>
      </c>
      <c r="BK16" s="96">
        <v>865.99</v>
      </c>
      <c r="BL16" s="96">
        <v>906.65</v>
      </c>
      <c r="BM16" s="96">
        <v>1072.8699999999999</v>
      </c>
      <c r="BN16" s="96">
        <v>592.79999999999995</v>
      </c>
      <c r="BO16" s="96"/>
      <c r="BP16" s="97"/>
      <c r="BQ16" s="83" t="s">
        <v>1004</v>
      </c>
      <c r="BR16" s="86">
        <v>1</v>
      </c>
      <c r="BS16" s="96">
        <v>817.83</v>
      </c>
      <c r="BT16" s="96">
        <v>927.17</v>
      </c>
      <c r="BU16" s="96">
        <v>927.83</v>
      </c>
      <c r="BV16" s="96"/>
      <c r="BW16" s="96"/>
      <c r="BX16" s="97">
        <v>370.33</v>
      </c>
      <c r="BY16" s="83" t="s">
        <v>1005</v>
      </c>
      <c r="BZ16" s="96">
        <v>796.67</v>
      </c>
      <c r="CA16" s="96">
        <v>850.77</v>
      </c>
      <c r="CB16" s="96">
        <v>724.67</v>
      </c>
      <c r="CC16" s="96">
        <v>586.29</v>
      </c>
      <c r="CD16" s="96"/>
      <c r="CE16" s="97">
        <v>739.22</v>
      </c>
      <c r="CF16" s="83" t="s">
        <v>1006</v>
      </c>
      <c r="CG16" s="96">
        <v>659.04</v>
      </c>
      <c r="CH16" s="96">
        <v>926.58</v>
      </c>
      <c r="CI16" s="96">
        <v>885.49</v>
      </c>
      <c r="CJ16" s="96"/>
      <c r="CK16" s="96"/>
      <c r="CL16" s="97"/>
      <c r="CM16" s="83" t="s">
        <v>1007</v>
      </c>
      <c r="CN16" s="96">
        <v>813.8</v>
      </c>
      <c r="CO16" s="96">
        <v>830.93</v>
      </c>
      <c r="CP16" s="96">
        <v>856.1</v>
      </c>
      <c r="CQ16" s="96">
        <v>533.54</v>
      </c>
      <c r="CR16" s="96"/>
      <c r="CS16" s="97">
        <v>705.38</v>
      </c>
      <c r="CT16" s="83" t="s">
        <v>1008</v>
      </c>
      <c r="CU16" s="96">
        <v>749.18</v>
      </c>
      <c r="CV16" s="96">
        <v>901.48</v>
      </c>
      <c r="CW16" s="96">
        <v>739.89</v>
      </c>
      <c r="CX16" s="96">
        <v>619.91999999999996</v>
      </c>
      <c r="CY16" s="96"/>
      <c r="CZ16" s="97"/>
      <c r="DA16" s="83" t="s">
        <v>1009</v>
      </c>
      <c r="DB16" s="86">
        <v>1</v>
      </c>
      <c r="DC16" s="96">
        <v>712</v>
      </c>
      <c r="DD16" s="96">
        <v>885</v>
      </c>
      <c r="DE16" s="96">
        <v>683.86</v>
      </c>
      <c r="DF16" s="96">
        <v>714.56</v>
      </c>
      <c r="DG16" s="96"/>
      <c r="DH16" s="97">
        <v>604.65</v>
      </c>
      <c r="DI16" s="83" t="s">
        <v>1010</v>
      </c>
      <c r="DJ16" s="86">
        <v>2.6479544551833698E-3</v>
      </c>
      <c r="DK16" s="96">
        <v>754.14</v>
      </c>
      <c r="DL16" s="96">
        <v>840.85</v>
      </c>
      <c r="DM16" s="96">
        <v>840.85</v>
      </c>
      <c r="DN16" s="96">
        <v>773.6</v>
      </c>
      <c r="DO16" s="96"/>
      <c r="DP16" s="97">
        <v>583.74</v>
      </c>
      <c r="DQ16" s="83" t="s">
        <v>1011</v>
      </c>
      <c r="DR16" s="96">
        <v>737.84</v>
      </c>
      <c r="DS16" s="96">
        <v>819.1</v>
      </c>
      <c r="DT16" s="96">
        <v>719.85</v>
      </c>
      <c r="DU16" s="96">
        <v>762.05</v>
      </c>
      <c r="DV16" s="96"/>
      <c r="DW16" s="97"/>
      <c r="DX16" s="83" t="s">
        <v>1012</v>
      </c>
      <c r="DY16" s="96">
        <v>725.42</v>
      </c>
      <c r="DZ16" s="96">
        <v>801.08</v>
      </c>
      <c r="EA16" s="96">
        <v>835.49</v>
      </c>
      <c r="EB16" s="96">
        <v>582.70000000000005</v>
      </c>
      <c r="EC16" s="96"/>
      <c r="ED16" s="97">
        <v>449.94</v>
      </c>
      <c r="EE16" s="83" t="s">
        <v>1013</v>
      </c>
      <c r="EF16" s="86">
        <v>1</v>
      </c>
      <c r="EG16" s="96">
        <v>711.3</v>
      </c>
      <c r="EH16" s="96">
        <v>876.21</v>
      </c>
      <c r="EI16" s="96">
        <v>754.15</v>
      </c>
      <c r="EJ16" s="96"/>
      <c r="EK16" s="96">
        <v>323.74</v>
      </c>
      <c r="EL16" s="97">
        <v>361.91</v>
      </c>
      <c r="EM16" s="83" t="s">
        <v>1014</v>
      </c>
      <c r="EN16" s="96">
        <v>717.17</v>
      </c>
      <c r="EO16" s="96">
        <v>830.08</v>
      </c>
      <c r="EP16" s="96">
        <v>724.34</v>
      </c>
      <c r="EQ16" s="96"/>
      <c r="ER16" s="96"/>
      <c r="ES16" s="97">
        <v>580.98</v>
      </c>
      <c r="ET16" s="83" t="s">
        <v>1015</v>
      </c>
      <c r="EU16" s="86">
        <v>1</v>
      </c>
      <c r="EV16" s="96">
        <v>746.77</v>
      </c>
      <c r="EW16" s="96">
        <v>837.54</v>
      </c>
      <c r="EX16" s="96">
        <v>837.53</v>
      </c>
      <c r="EY16" s="96"/>
      <c r="EZ16" s="96"/>
      <c r="FA16" s="97">
        <v>395.67</v>
      </c>
      <c r="FB16" s="83" t="s">
        <v>1016</v>
      </c>
      <c r="FC16" s="96">
        <v>586.21</v>
      </c>
      <c r="FD16" s="96">
        <v>553.02</v>
      </c>
      <c r="FE16" s="96">
        <v>615.37</v>
      </c>
      <c r="FF16" s="96"/>
      <c r="FG16" s="96"/>
      <c r="FH16" s="97"/>
      <c r="FI16" s="83" t="s">
        <v>1017</v>
      </c>
      <c r="FJ16" s="96">
        <v>776.45</v>
      </c>
      <c r="FK16" s="96">
        <v>903.02</v>
      </c>
      <c r="FL16" s="96"/>
      <c r="FM16" s="96"/>
      <c r="FN16" s="96"/>
      <c r="FO16" s="97">
        <v>474.69</v>
      </c>
      <c r="FP16" s="83" t="s">
        <v>1018</v>
      </c>
      <c r="FQ16" s="86">
        <v>0.23007017140227801</v>
      </c>
      <c r="FR16" s="96">
        <v>776.63</v>
      </c>
      <c r="FS16" s="96">
        <v>839.88</v>
      </c>
      <c r="FT16" s="96">
        <v>896.67</v>
      </c>
      <c r="FU16" s="96">
        <v>592.44000000000005</v>
      </c>
      <c r="FV16" s="96">
        <v>638.79999999999995</v>
      </c>
      <c r="FW16" s="97">
        <v>428.31</v>
      </c>
      <c r="FX16" s="83" t="s">
        <v>1019</v>
      </c>
      <c r="FY16" s="96">
        <v>758.46</v>
      </c>
      <c r="FZ16" s="96">
        <v>819.05</v>
      </c>
      <c r="GA16" s="96">
        <v>818.6</v>
      </c>
      <c r="GB16" s="96">
        <v>755.43</v>
      </c>
      <c r="GC16" s="96"/>
      <c r="GD16" s="97">
        <v>458.25</v>
      </c>
      <c r="GE16" s="83" t="s">
        <v>1020</v>
      </c>
      <c r="GF16" s="86">
        <v>0.20109395109395101</v>
      </c>
      <c r="GG16" s="96">
        <v>747.01</v>
      </c>
      <c r="GH16" s="96">
        <v>844.24</v>
      </c>
      <c r="GI16" s="96">
        <v>806.66</v>
      </c>
      <c r="GJ16" s="96">
        <v>622.53</v>
      </c>
      <c r="GK16" s="96"/>
      <c r="GL16" s="97">
        <v>475.33</v>
      </c>
      <c r="GM16" s="83" t="s">
        <v>1021</v>
      </c>
      <c r="GN16" s="86">
        <v>8.92100450510728E-2</v>
      </c>
      <c r="GO16" s="96">
        <v>739.77</v>
      </c>
      <c r="GP16" s="96">
        <v>913.3</v>
      </c>
      <c r="GQ16" s="96">
        <v>654.16</v>
      </c>
      <c r="GR16" s="96">
        <v>554.71</v>
      </c>
      <c r="GS16" s="96"/>
      <c r="GT16" s="97"/>
      <c r="GU16" s="83" t="s">
        <v>1022</v>
      </c>
      <c r="GV16" s="86">
        <v>1</v>
      </c>
      <c r="GW16" s="96">
        <v>618.76</v>
      </c>
      <c r="GX16" s="96">
        <v>730.42</v>
      </c>
      <c r="GY16" s="96">
        <v>715.56</v>
      </c>
      <c r="GZ16" s="96"/>
      <c r="HA16" s="96"/>
      <c r="HB16" s="97">
        <v>566.35</v>
      </c>
      <c r="HC16" s="83" t="s">
        <v>1023</v>
      </c>
      <c r="HD16" s="86">
        <v>1</v>
      </c>
      <c r="HE16" s="96">
        <v>750.52</v>
      </c>
      <c r="HF16" s="96">
        <v>854.85</v>
      </c>
      <c r="HG16" s="96"/>
      <c r="HH16" s="96">
        <v>517.33000000000004</v>
      </c>
      <c r="HI16" s="96">
        <v>510.69</v>
      </c>
      <c r="HJ16" s="97">
        <v>491.72</v>
      </c>
      <c r="HK16" s="98"/>
      <c r="HL16" s="86"/>
      <c r="HM16" s="96"/>
      <c r="HN16" s="96"/>
      <c r="HO16" s="96"/>
      <c r="HP16" s="96"/>
      <c r="HQ16" s="96"/>
      <c r="HR16" s="97"/>
    </row>
    <row r="17" spans="1:226" x14ac:dyDescent="0.35">
      <c r="A17" s="79">
        <v>45292</v>
      </c>
      <c r="B17" s="80" t="s">
        <v>995</v>
      </c>
      <c r="C17" s="94">
        <v>749.7383139225351</v>
      </c>
      <c r="D17" s="94">
        <v>844.73563477750054</v>
      </c>
      <c r="E17" s="94">
        <v>788.48676084268504</v>
      </c>
      <c r="F17" s="94">
        <v>616.83708958586556</v>
      </c>
      <c r="G17" s="94">
        <v>534.7573039075188</v>
      </c>
      <c r="H17" s="95">
        <v>466.15139817750816</v>
      </c>
      <c r="I17" s="80" t="s">
        <v>996</v>
      </c>
      <c r="J17" s="94">
        <v>745.45959018501026</v>
      </c>
      <c r="K17" s="94">
        <v>843.3111435643342</v>
      </c>
      <c r="L17" s="94">
        <v>783.74859901706839</v>
      </c>
      <c r="M17" s="94">
        <v>624.46566901021697</v>
      </c>
      <c r="N17" s="94">
        <v>458.14469507101091</v>
      </c>
      <c r="O17" s="95">
        <v>483.99309524192444</v>
      </c>
      <c r="P17" s="83" t="s">
        <v>997</v>
      </c>
      <c r="Q17" s="96">
        <v>668.03</v>
      </c>
      <c r="R17" s="96">
        <v>841.28</v>
      </c>
      <c r="S17" s="96">
        <v>807.06</v>
      </c>
      <c r="T17" s="96">
        <v>562.28</v>
      </c>
      <c r="U17" s="96"/>
      <c r="V17" s="97"/>
      <c r="W17" s="83" t="s">
        <v>998</v>
      </c>
      <c r="X17" s="96">
        <v>716.31</v>
      </c>
      <c r="Y17" s="96">
        <v>818.78</v>
      </c>
      <c r="Z17" s="96">
        <v>716.39</v>
      </c>
      <c r="AA17" s="96">
        <v>445.63</v>
      </c>
      <c r="AB17" s="96"/>
      <c r="AC17" s="97">
        <v>606.61</v>
      </c>
      <c r="AD17" s="83" t="s">
        <v>999</v>
      </c>
      <c r="AE17" s="86">
        <v>0.51129972389814904</v>
      </c>
      <c r="AF17" s="96">
        <v>746.92</v>
      </c>
      <c r="AG17" s="96">
        <v>788.59</v>
      </c>
      <c r="AH17" s="96"/>
      <c r="AI17" s="96"/>
      <c r="AJ17" s="96"/>
      <c r="AK17" s="97">
        <v>506.61</v>
      </c>
      <c r="AL17" s="87" t="s">
        <v>1000</v>
      </c>
      <c r="AM17" s="88">
        <v>1</v>
      </c>
      <c r="AN17" s="96">
        <v>758.93</v>
      </c>
      <c r="AO17" s="96">
        <v>888.13</v>
      </c>
      <c r="AP17" s="96">
        <v>874.01</v>
      </c>
      <c r="AQ17" s="96">
        <v>893.96</v>
      </c>
      <c r="AR17" s="96"/>
      <c r="AS17" s="97"/>
      <c r="AT17" s="83" t="s">
        <v>1001</v>
      </c>
      <c r="AU17" s="86">
        <v>4.0446529687752801E-2</v>
      </c>
      <c r="AV17" s="96">
        <v>680.69</v>
      </c>
      <c r="AW17" s="96">
        <v>815.33</v>
      </c>
      <c r="AX17" s="96">
        <v>729.53</v>
      </c>
      <c r="AY17" s="96"/>
      <c r="AZ17" s="96"/>
      <c r="BA17" s="97">
        <v>444.26</v>
      </c>
      <c r="BB17" s="83" t="s">
        <v>1002</v>
      </c>
      <c r="BC17" s="96">
        <v>742.06</v>
      </c>
      <c r="BD17" s="96">
        <v>846.18</v>
      </c>
      <c r="BE17" s="96">
        <v>773.81</v>
      </c>
      <c r="BF17" s="96"/>
      <c r="BG17" s="96"/>
      <c r="BH17" s="97">
        <v>597.29999999999995</v>
      </c>
      <c r="BI17" s="83" t="s">
        <v>1003</v>
      </c>
      <c r="BJ17" s="86">
        <v>0.134175958351783</v>
      </c>
      <c r="BK17" s="96">
        <v>862.7</v>
      </c>
      <c r="BL17" s="96">
        <v>909.85</v>
      </c>
      <c r="BM17" s="96">
        <v>1075.82</v>
      </c>
      <c r="BN17" s="96">
        <v>593.49</v>
      </c>
      <c r="BO17" s="96"/>
      <c r="BP17" s="97"/>
      <c r="BQ17" s="83" t="s">
        <v>1004</v>
      </c>
      <c r="BR17" s="86">
        <v>1</v>
      </c>
      <c r="BS17" s="96">
        <v>786.17</v>
      </c>
      <c r="BT17" s="96">
        <v>898</v>
      </c>
      <c r="BU17" s="96">
        <v>789.5</v>
      </c>
      <c r="BV17" s="96"/>
      <c r="BW17" s="96"/>
      <c r="BX17" s="97">
        <v>370.33</v>
      </c>
      <c r="BY17" s="83" t="s">
        <v>1005</v>
      </c>
      <c r="BZ17" s="96">
        <v>795.57</v>
      </c>
      <c r="CA17" s="96">
        <v>855.42</v>
      </c>
      <c r="CB17" s="96">
        <v>715.59</v>
      </c>
      <c r="CC17" s="96">
        <v>597.02</v>
      </c>
      <c r="CD17" s="96"/>
      <c r="CE17" s="97">
        <v>739.82</v>
      </c>
      <c r="CF17" s="83" t="s">
        <v>1006</v>
      </c>
      <c r="CG17" s="96">
        <v>698.56</v>
      </c>
      <c r="CH17" s="96">
        <v>985.45</v>
      </c>
      <c r="CI17" s="96">
        <v>886.3</v>
      </c>
      <c r="CJ17" s="96"/>
      <c r="CK17" s="96"/>
      <c r="CL17" s="97"/>
      <c r="CM17" s="83" t="s">
        <v>1007</v>
      </c>
      <c r="CN17" s="96">
        <v>813.48</v>
      </c>
      <c r="CO17" s="96">
        <v>848.62</v>
      </c>
      <c r="CP17" s="96">
        <v>857.58</v>
      </c>
      <c r="CQ17" s="96">
        <v>524.76</v>
      </c>
      <c r="CR17" s="96"/>
      <c r="CS17" s="97">
        <v>705.36</v>
      </c>
      <c r="CT17" s="83" t="s">
        <v>1008</v>
      </c>
      <c r="CU17" s="96">
        <v>753.21</v>
      </c>
      <c r="CV17" s="96">
        <v>909.54</v>
      </c>
      <c r="CW17" s="96">
        <v>749.57</v>
      </c>
      <c r="CX17" s="96">
        <v>619.91999999999996</v>
      </c>
      <c r="CY17" s="96"/>
      <c r="CZ17" s="97"/>
      <c r="DA17" s="83" t="s">
        <v>1009</v>
      </c>
      <c r="DB17" s="86">
        <v>1</v>
      </c>
      <c r="DC17" s="96">
        <v>696</v>
      </c>
      <c r="DD17" s="96">
        <v>860.2</v>
      </c>
      <c r="DE17" s="96">
        <v>703.86</v>
      </c>
      <c r="DF17" s="96">
        <v>714.56</v>
      </c>
      <c r="DG17" s="96"/>
      <c r="DH17" s="97">
        <v>588.65</v>
      </c>
      <c r="DI17" s="83" t="s">
        <v>1010</v>
      </c>
      <c r="DJ17" s="86">
        <v>2.6123301985370999E-3</v>
      </c>
      <c r="DK17" s="96">
        <v>752.93</v>
      </c>
      <c r="DL17" s="96">
        <v>854.93</v>
      </c>
      <c r="DM17" s="96">
        <v>854.93</v>
      </c>
      <c r="DN17" s="96">
        <v>763.19</v>
      </c>
      <c r="DO17" s="96"/>
      <c r="DP17" s="97">
        <v>562.37</v>
      </c>
      <c r="DQ17" s="83" t="s">
        <v>1011</v>
      </c>
      <c r="DR17" s="96">
        <v>741.41</v>
      </c>
      <c r="DS17" s="96">
        <v>821.14</v>
      </c>
      <c r="DT17" s="96">
        <v>729.5</v>
      </c>
      <c r="DU17" s="96">
        <v>754.24</v>
      </c>
      <c r="DV17" s="96"/>
      <c r="DW17" s="97"/>
      <c r="DX17" s="83" t="s">
        <v>1012</v>
      </c>
      <c r="DY17" s="96">
        <v>724.1</v>
      </c>
      <c r="DZ17" s="96">
        <v>801.17</v>
      </c>
      <c r="EA17" s="96">
        <v>839.72</v>
      </c>
      <c r="EB17" s="96">
        <v>584.25</v>
      </c>
      <c r="EC17" s="96"/>
      <c r="ED17" s="97">
        <v>448.39</v>
      </c>
      <c r="EE17" s="83" t="s">
        <v>1013</v>
      </c>
      <c r="EF17" s="86">
        <v>1</v>
      </c>
      <c r="EG17" s="96">
        <v>714.6</v>
      </c>
      <c r="EH17" s="96">
        <v>860.25</v>
      </c>
      <c r="EI17" s="96">
        <v>746.26</v>
      </c>
      <c r="EJ17" s="96"/>
      <c r="EK17" s="96">
        <v>323.74</v>
      </c>
      <c r="EL17" s="97">
        <v>360.57</v>
      </c>
      <c r="EM17" s="83" t="s">
        <v>1014</v>
      </c>
      <c r="EN17" s="96">
        <v>717.17</v>
      </c>
      <c r="EO17" s="96">
        <v>830.08</v>
      </c>
      <c r="EP17" s="96">
        <v>724.34</v>
      </c>
      <c r="EQ17" s="96"/>
      <c r="ER17" s="96"/>
      <c r="ES17" s="97">
        <v>580.98</v>
      </c>
      <c r="ET17" s="83" t="s">
        <v>1015</v>
      </c>
      <c r="EU17" s="86">
        <v>1</v>
      </c>
      <c r="EV17" s="96">
        <v>748.66</v>
      </c>
      <c r="EW17" s="96">
        <v>838.95</v>
      </c>
      <c r="EX17" s="96">
        <v>838.94</v>
      </c>
      <c r="EY17" s="96"/>
      <c r="EZ17" s="96"/>
      <c r="FA17" s="97">
        <v>391.75</v>
      </c>
      <c r="FB17" s="83" t="s">
        <v>1016</v>
      </c>
      <c r="FC17" s="96">
        <v>586.21</v>
      </c>
      <c r="FD17" s="96">
        <v>553.02</v>
      </c>
      <c r="FE17" s="96">
        <v>615.37</v>
      </c>
      <c r="FF17" s="96"/>
      <c r="FG17" s="96"/>
      <c r="FH17" s="97"/>
      <c r="FI17" s="83" t="s">
        <v>1017</v>
      </c>
      <c r="FJ17" s="96">
        <v>769.02</v>
      </c>
      <c r="FK17" s="96">
        <v>893.11</v>
      </c>
      <c r="FL17" s="96"/>
      <c r="FM17" s="96"/>
      <c r="FN17" s="96"/>
      <c r="FO17" s="97">
        <v>474.69</v>
      </c>
      <c r="FP17" s="83" t="s">
        <v>1018</v>
      </c>
      <c r="FQ17" s="86">
        <v>0.23044129508007799</v>
      </c>
      <c r="FR17" s="96">
        <v>783.09</v>
      </c>
      <c r="FS17" s="96">
        <v>845.11</v>
      </c>
      <c r="FT17" s="96">
        <v>894.51</v>
      </c>
      <c r="FU17" s="96">
        <v>524.91</v>
      </c>
      <c r="FV17" s="96">
        <v>544.65</v>
      </c>
      <c r="FW17" s="97">
        <v>431.92</v>
      </c>
      <c r="FX17" s="83" t="s">
        <v>1019</v>
      </c>
      <c r="FY17" s="96">
        <v>757.64</v>
      </c>
      <c r="FZ17" s="96">
        <v>831.24</v>
      </c>
      <c r="GA17" s="96">
        <v>843.81</v>
      </c>
      <c r="GB17" s="96">
        <v>768.53</v>
      </c>
      <c r="GC17" s="96"/>
      <c r="GD17" s="97">
        <v>457.43</v>
      </c>
      <c r="GE17" s="83" t="s">
        <v>1020</v>
      </c>
      <c r="GF17" s="86">
        <v>0.20098078623683599</v>
      </c>
      <c r="GG17" s="96">
        <v>759.05</v>
      </c>
      <c r="GH17" s="96">
        <v>855.3</v>
      </c>
      <c r="GI17" s="96">
        <v>806.21</v>
      </c>
      <c r="GJ17" s="96">
        <v>573.14</v>
      </c>
      <c r="GK17" s="96"/>
      <c r="GL17" s="97">
        <v>473.46</v>
      </c>
      <c r="GM17" s="83" t="s">
        <v>1021</v>
      </c>
      <c r="GN17" s="86">
        <v>9.0122566690699402E-2</v>
      </c>
      <c r="GO17" s="96">
        <v>731.98</v>
      </c>
      <c r="GP17" s="96">
        <v>912.04</v>
      </c>
      <c r="GQ17" s="96">
        <v>687.09</v>
      </c>
      <c r="GR17" s="96">
        <v>563.45000000000005</v>
      </c>
      <c r="GS17" s="96"/>
      <c r="GT17" s="97"/>
      <c r="GU17" s="83" t="s">
        <v>1022</v>
      </c>
      <c r="GV17" s="86">
        <v>1</v>
      </c>
      <c r="GW17" s="96">
        <v>631.20000000000005</v>
      </c>
      <c r="GX17" s="96">
        <v>742.14</v>
      </c>
      <c r="GY17" s="96">
        <v>725.04</v>
      </c>
      <c r="GZ17" s="96"/>
      <c r="HA17" s="96"/>
      <c r="HB17" s="97">
        <v>562.37</v>
      </c>
      <c r="HC17" s="83" t="s">
        <v>1023</v>
      </c>
      <c r="HD17" s="86">
        <v>1</v>
      </c>
      <c r="HE17" s="96">
        <v>748.85</v>
      </c>
      <c r="HF17" s="96">
        <v>854.85</v>
      </c>
      <c r="HG17" s="96"/>
      <c r="HH17" s="96">
        <v>531.70000000000005</v>
      </c>
      <c r="HI17" s="96">
        <v>525.6</v>
      </c>
      <c r="HJ17" s="97">
        <v>491.72</v>
      </c>
      <c r="HK17" s="98"/>
      <c r="HL17" s="86"/>
      <c r="HM17" s="96"/>
      <c r="HN17" s="96"/>
      <c r="HO17" s="96"/>
      <c r="HP17" s="96"/>
      <c r="HQ17" s="96"/>
      <c r="HR17" s="97"/>
    </row>
    <row r="18" spans="1:226" x14ac:dyDescent="0.35">
      <c r="A18" s="79">
        <v>45285</v>
      </c>
      <c r="B18" s="80" t="s">
        <v>995</v>
      </c>
      <c r="C18" s="94">
        <v>758.26547927417766</v>
      </c>
      <c r="D18" s="94">
        <v>861.5652568153788</v>
      </c>
      <c r="E18" s="94">
        <v>809.80435869902055</v>
      </c>
      <c r="F18" s="94">
        <v>612.10549529448167</v>
      </c>
      <c r="G18" s="94">
        <v>533.1738387312505</v>
      </c>
      <c r="H18" s="95">
        <v>467.85622685272841</v>
      </c>
      <c r="I18" s="80" t="s">
        <v>996</v>
      </c>
      <c r="J18" s="94">
        <v>751.70476944342988</v>
      </c>
      <c r="K18" s="94">
        <v>851.7728728784698</v>
      </c>
      <c r="L18" s="94">
        <v>805.41002394639008</v>
      </c>
      <c r="M18" s="94">
        <v>617.19109242608999</v>
      </c>
      <c r="N18" s="94">
        <v>446.69905597326652</v>
      </c>
      <c r="O18" s="95">
        <v>478.80681568218881</v>
      </c>
      <c r="P18" s="83" t="s">
        <v>997</v>
      </c>
      <c r="Q18" s="96">
        <v>668.03</v>
      </c>
      <c r="R18" s="96">
        <v>841.28</v>
      </c>
      <c r="S18" s="96">
        <v>807.06</v>
      </c>
      <c r="T18" s="96">
        <v>562.28</v>
      </c>
      <c r="U18" s="96"/>
      <c r="V18" s="97"/>
      <c r="W18" s="83" t="s">
        <v>998</v>
      </c>
      <c r="X18" s="96">
        <v>726.17</v>
      </c>
      <c r="Y18" s="96">
        <v>836.08</v>
      </c>
      <c r="Z18" s="96">
        <v>740.52</v>
      </c>
      <c r="AA18" s="96">
        <v>445.63</v>
      </c>
      <c r="AB18" s="96"/>
      <c r="AC18" s="97">
        <v>606.61</v>
      </c>
      <c r="AD18" s="83" t="s">
        <v>999</v>
      </c>
      <c r="AE18" s="86">
        <v>0.51129972389814904</v>
      </c>
      <c r="AF18" s="96">
        <v>736.23</v>
      </c>
      <c r="AG18" s="96">
        <v>787.7</v>
      </c>
      <c r="AH18" s="96"/>
      <c r="AI18" s="96"/>
      <c r="AJ18" s="96"/>
      <c r="AK18" s="97">
        <v>509.21</v>
      </c>
      <c r="AL18" s="87" t="s">
        <v>1000</v>
      </c>
      <c r="AM18" s="88">
        <v>1</v>
      </c>
      <c r="AN18" s="96">
        <v>763.42</v>
      </c>
      <c r="AO18" s="96">
        <v>893.99</v>
      </c>
      <c r="AP18" s="96">
        <v>880.38</v>
      </c>
      <c r="AQ18" s="96">
        <v>893.96</v>
      </c>
      <c r="AR18" s="96"/>
      <c r="AS18" s="97"/>
      <c r="AT18" s="83" t="s">
        <v>1001</v>
      </c>
      <c r="AU18" s="86">
        <v>4.0668591646671297E-2</v>
      </c>
      <c r="AV18" s="96">
        <v>682.41</v>
      </c>
      <c r="AW18" s="96">
        <v>817.56</v>
      </c>
      <c r="AX18" s="96">
        <v>743.51</v>
      </c>
      <c r="AY18" s="96"/>
      <c r="AZ18" s="96"/>
      <c r="BA18" s="97">
        <v>446.63</v>
      </c>
      <c r="BB18" s="83" t="s">
        <v>1002</v>
      </c>
      <c r="BC18" s="96">
        <v>767.02</v>
      </c>
      <c r="BD18" s="96">
        <v>880.95</v>
      </c>
      <c r="BE18" s="96">
        <v>807.09</v>
      </c>
      <c r="BF18" s="96"/>
      <c r="BG18" s="96"/>
      <c r="BH18" s="97">
        <v>577.24</v>
      </c>
      <c r="BI18" s="83" t="s">
        <v>1003</v>
      </c>
      <c r="BJ18" s="86">
        <v>0.13412017167382001</v>
      </c>
      <c r="BK18" s="96">
        <v>861.86</v>
      </c>
      <c r="BL18" s="96">
        <v>919.66</v>
      </c>
      <c r="BM18" s="96">
        <v>1086.1300000000001</v>
      </c>
      <c r="BN18" s="96">
        <v>594.65</v>
      </c>
      <c r="BO18" s="96"/>
      <c r="BP18" s="97"/>
      <c r="BQ18" s="83" t="s">
        <v>1004</v>
      </c>
      <c r="BR18" s="86">
        <v>1</v>
      </c>
      <c r="BS18" s="96">
        <v>786.17</v>
      </c>
      <c r="BT18" s="96">
        <v>898</v>
      </c>
      <c r="BU18" s="96">
        <v>789.5</v>
      </c>
      <c r="BV18" s="96"/>
      <c r="BW18" s="96"/>
      <c r="BX18" s="97">
        <v>370.33</v>
      </c>
      <c r="BY18" s="83" t="s">
        <v>1005</v>
      </c>
      <c r="BZ18" s="96">
        <v>793.38</v>
      </c>
      <c r="CA18" s="96">
        <v>854.85</v>
      </c>
      <c r="CB18" s="96">
        <v>724.5</v>
      </c>
      <c r="CC18" s="96">
        <v>583.19000000000005</v>
      </c>
      <c r="CD18" s="96"/>
      <c r="CE18" s="97">
        <v>739.52</v>
      </c>
      <c r="CF18" s="83" t="s">
        <v>1006</v>
      </c>
      <c r="CG18" s="96">
        <v>723.56</v>
      </c>
      <c r="CH18" s="96">
        <v>1012.87</v>
      </c>
      <c r="CI18" s="96">
        <v>925.81</v>
      </c>
      <c r="CJ18" s="96"/>
      <c r="CK18" s="96"/>
      <c r="CL18" s="97"/>
      <c r="CM18" s="83" t="s">
        <v>1007</v>
      </c>
      <c r="CN18" s="96">
        <v>807.9</v>
      </c>
      <c r="CO18" s="96">
        <v>842.86</v>
      </c>
      <c r="CP18" s="96">
        <v>861.72</v>
      </c>
      <c r="CQ18" s="96">
        <v>534.44000000000005</v>
      </c>
      <c r="CR18" s="96"/>
      <c r="CS18" s="97">
        <v>701.01</v>
      </c>
      <c r="CT18" s="83" t="s">
        <v>1008</v>
      </c>
      <c r="CU18" s="96">
        <v>752.4</v>
      </c>
      <c r="CV18" s="96">
        <v>908.73</v>
      </c>
      <c r="CW18" s="96">
        <v>750.37</v>
      </c>
      <c r="CX18" s="96">
        <v>619.91999999999996</v>
      </c>
      <c r="CY18" s="96"/>
      <c r="CZ18" s="97"/>
      <c r="DA18" s="83" t="s">
        <v>1009</v>
      </c>
      <c r="DB18" s="86">
        <v>1</v>
      </c>
      <c r="DC18" s="96">
        <v>696</v>
      </c>
      <c r="DD18" s="96">
        <v>860.2</v>
      </c>
      <c r="DE18" s="96">
        <v>703.86</v>
      </c>
      <c r="DF18" s="96">
        <v>714.56</v>
      </c>
      <c r="DG18" s="96"/>
      <c r="DH18" s="97">
        <v>588.65</v>
      </c>
      <c r="DI18" s="83" t="s">
        <v>1010</v>
      </c>
      <c r="DJ18" s="86">
        <v>2.6182808368025502E-3</v>
      </c>
      <c r="DK18" s="96">
        <v>801.14</v>
      </c>
      <c r="DL18" s="96">
        <v>899.74</v>
      </c>
      <c r="DM18" s="96">
        <v>899.74</v>
      </c>
      <c r="DN18" s="96">
        <v>763.56</v>
      </c>
      <c r="DO18" s="96"/>
      <c r="DP18" s="97">
        <v>558.89</v>
      </c>
      <c r="DQ18" s="83" t="s">
        <v>1011</v>
      </c>
      <c r="DR18" s="96">
        <v>752.8</v>
      </c>
      <c r="DS18" s="96">
        <v>833.17</v>
      </c>
      <c r="DT18" s="96">
        <v>735.67</v>
      </c>
      <c r="DU18" s="96">
        <v>759.41</v>
      </c>
      <c r="DV18" s="96"/>
      <c r="DW18" s="97"/>
      <c r="DX18" s="83" t="s">
        <v>1012</v>
      </c>
      <c r="DY18" s="96">
        <v>719.07</v>
      </c>
      <c r="DZ18" s="96">
        <v>802.34</v>
      </c>
      <c r="EA18" s="96">
        <v>832.76</v>
      </c>
      <c r="EB18" s="96">
        <v>578.25</v>
      </c>
      <c r="EC18" s="96"/>
      <c r="ED18" s="97">
        <v>439.56</v>
      </c>
      <c r="EE18" s="83" t="s">
        <v>1013</v>
      </c>
      <c r="EF18" s="86">
        <v>1</v>
      </c>
      <c r="EG18" s="96">
        <v>723.15</v>
      </c>
      <c r="EH18" s="96">
        <v>862.47</v>
      </c>
      <c r="EI18" s="96">
        <v>727.74</v>
      </c>
      <c r="EJ18" s="96"/>
      <c r="EK18" s="96">
        <v>323.74</v>
      </c>
      <c r="EL18" s="97">
        <v>366.88</v>
      </c>
      <c r="EM18" s="83" t="s">
        <v>1014</v>
      </c>
      <c r="EN18" s="96">
        <v>720.63</v>
      </c>
      <c r="EO18" s="96">
        <v>863.49</v>
      </c>
      <c r="EP18" s="96">
        <v>750.37</v>
      </c>
      <c r="EQ18" s="96"/>
      <c r="ER18" s="96"/>
      <c r="ES18" s="97">
        <v>594.04</v>
      </c>
      <c r="ET18" s="83" t="s">
        <v>1015</v>
      </c>
      <c r="EU18" s="86">
        <v>1</v>
      </c>
      <c r="EV18" s="96">
        <v>748.66</v>
      </c>
      <c r="EW18" s="96">
        <v>838.95</v>
      </c>
      <c r="EX18" s="96">
        <v>838.94</v>
      </c>
      <c r="EY18" s="96"/>
      <c r="EZ18" s="96"/>
      <c r="FA18" s="97">
        <v>391.75</v>
      </c>
      <c r="FB18" s="83" t="s">
        <v>1016</v>
      </c>
      <c r="FC18" s="96">
        <v>586.21</v>
      </c>
      <c r="FD18" s="96">
        <v>553.02</v>
      </c>
      <c r="FE18" s="96">
        <v>615.37</v>
      </c>
      <c r="FF18" s="96"/>
      <c r="FG18" s="96"/>
      <c r="FH18" s="97"/>
      <c r="FI18" s="83" t="s">
        <v>1017</v>
      </c>
      <c r="FJ18" s="96">
        <v>763.23</v>
      </c>
      <c r="FK18" s="96">
        <v>889.8</v>
      </c>
      <c r="FL18" s="96"/>
      <c r="FM18" s="96"/>
      <c r="FN18" s="96"/>
      <c r="FO18" s="97">
        <v>487.09</v>
      </c>
      <c r="FP18" s="83" t="s">
        <v>1018</v>
      </c>
      <c r="FQ18" s="86">
        <v>0.23030861354214599</v>
      </c>
      <c r="FR18" s="96">
        <v>798.19</v>
      </c>
      <c r="FS18" s="96">
        <v>868.24</v>
      </c>
      <c r="FT18" s="96">
        <v>906.33</v>
      </c>
      <c r="FU18" s="96">
        <v>572.33000000000004</v>
      </c>
      <c r="FV18" s="96">
        <v>544.34</v>
      </c>
      <c r="FW18" s="97">
        <v>442.68</v>
      </c>
      <c r="FX18" s="83" t="s">
        <v>1019</v>
      </c>
      <c r="FY18" s="96">
        <v>756.02</v>
      </c>
      <c r="FZ18" s="96">
        <v>836.93</v>
      </c>
      <c r="GA18" s="96">
        <v>823.48</v>
      </c>
      <c r="GB18" s="96">
        <v>752.36</v>
      </c>
      <c r="GC18" s="96"/>
      <c r="GD18" s="97">
        <v>448.49</v>
      </c>
      <c r="GE18" s="83" t="s">
        <v>1020</v>
      </c>
      <c r="GF18" s="86">
        <v>0.20117486118934599</v>
      </c>
      <c r="GG18" s="96">
        <v>760.35</v>
      </c>
      <c r="GH18" s="96">
        <v>855.62</v>
      </c>
      <c r="GI18" s="96">
        <v>811.84</v>
      </c>
      <c r="GJ18" s="96">
        <v>605.92999999999995</v>
      </c>
      <c r="GK18" s="96"/>
      <c r="GL18" s="97">
        <v>476.47</v>
      </c>
      <c r="GM18" s="83" t="s">
        <v>1021</v>
      </c>
      <c r="GN18" s="86">
        <v>9.0451897680813298E-2</v>
      </c>
      <c r="GO18" s="96">
        <v>763.67</v>
      </c>
      <c r="GP18" s="96">
        <v>1269.71</v>
      </c>
      <c r="GQ18" s="96">
        <v>686.71</v>
      </c>
      <c r="GR18" s="96">
        <v>567.4</v>
      </c>
      <c r="GS18" s="96"/>
      <c r="GT18" s="97"/>
      <c r="GU18" s="83" t="s">
        <v>1022</v>
      </c>
      <c r="GV18" s="86">
        <v>1</v>
      </c>
      <c r="GW18" s="96">
        <v>631.20000000000005</v>
      </c>
      <c r="GX18" s="96">
        <v>742.14</v>
      </c>
      <c r="GY18" s="96">
        <v>725.04</v>
      </c>
      <c r="GZ18" s="96"/>
      <c r="HA18" s="96"/>
      <c r="HB18" s="97">
        <v>562.37</v>
      </c>
      <c r="HC18" s="83" t="s">
        <v>1023</v>
      </c>
      <c r="HD18" s="86">
        <v>1</v>
      </c>
      <c r="HE18" s="96">
        <v>730.52</v>
      </c>
      <c r="HF18" s="96">
        <v>869.85</v>
      </c>
      <c r="HG18" s="96"/>
      <c r="HH18" s="96">
        <v>515.04999999999995</v>
      </c>
      <c r="HI18" s="96">
        <v>508.41</v>
      </c>
      <c r="HJ18" s="97">
        <v>490.89</v>
      </c>
      <c r="HK18" s="98"/>
      <c r="HL18" s="86"/>
      <c r="HM18" s="96"/>
      <c r="HN18" s="96"/>
      <c r="HO18" s="96"/>
      <c r="HP18" s="96"/>
      <c r="HQ18" s="96"/>
      <c r="HR18" s="97"/>
    </row>
    <row r="19" spans="1:226" x14ac:dyDescent="0.35">
      <c r="A19" s="79">
        <v>45278</v>
      </c>
      <c r="B19" s="80" t="s">
        <v>995</v>
      </c>
      <c r="C19" s="94">
        <v>756.63127940393201</v>
      </c>
      <c r="D19" s="94">
        <v>858.17058904372971</v>
      </c>
      <c r="E19" s="94">
        <v>786.61248293325491</v>
      </c>
      <c r="F19" s="94">
        <v>618.4561996770401</v>
      </c>
      <c r="G19" s="94">
        <v>532.74972962644506</v>
      </c>
      <c r="H19" s="95">
        <v>467.43560137735483</v>
      </c>
      <c r="I19" s="80" t="s">
        <v>996</v>
      </c>
      <c r="J19" s="94">
        <v>750.05707223241404</v>
      </c>
      <c r="K19" s="94">
        <v>848.31149731364485</v>
      </c>
      <c r="L19" s="94">
        <v>781.44023253138039</v>
      </c>
      <c r="M19" s="94">
        <v>625.8009960073191</v>
      </c>
      <c r="N19" s="94">
        <v>445.93335004177112</v>
      </c>
      <c r="O19" s="95">
        <v>477.89195165157946</v>
      </c>
      <c r="P19" s="83" t="s">
        <v>997</v>
      </c>
      <c r="Q19" s="96">
        <v>672.19</v>
      </c>
      <c r="R19" s="96">
        <v>837.12</v>
      </c>
      <c r="S19" s="96">
        <v>794.79</v>
      </c>
      <c r="T19" s="96">
        <v>562.28</v>
      </c>
      <c r="U19" s="96"/>
      <c r="V19" s="97"/>
      <c r="W19" s="83" t="s">
        <v>998</v>
      </c>
      <c r="X19" s="96">
        <v>724.25</v>
      </c>
      <c r="Y19" s="96">
        <v>833.55</v>
      </c>
      <c r="Z19" s="96">
        <v>716.14</v>
      </c>
      <c r="AA19" s="96">
        <v>423.59</v>
      </c>
      <c r="AB19" s="96"/>
      <c r="AC19" s="97">
        <v>606.61</v>
      </c>
      <c r="AD19" s="83" t="s">
        <v>999</v>
      </c>
      <c r="AE19" s="86">
        <v>0.51129972389814904</v>
      </c>
      <c r="AF19" s="96">
        <v>751.19</v>
      </c>
      <c r="AG19" s="96">
        <v>792.94</v>
      </c>
      <c r="AH19" s="96"/>
      <c r="AI19" s="96"/>
      <c r="AJ19" s="96"/>
      <c r="AK19" s="97">
        <v>511</v>
      </c>
      <c r="AL19" s="87" t="s">
        <v>1000</v>
      </c>
      <c r="AM19" s="88">
        <v>1</v>
      </c>
      <c r="AN19" s="96">
        <v>774.09</v>
      </c>
      <c r="AO19" s="96">
        <v>907.05</v>
      </c>
      <c r="AP19" s="96">
        <v>891.91</v>
      </c>
      <c r="AQ19" s="96">
        <v>893.96</v>
      </c>
      <c r="AR19" s="96"/>
      <c r="AS19" s="97"/>
      <c r="AT19" s="83" t="s">
        <v>1001</v>
      </c>
      <c r="AU19" s="86">
        <v>4.0744815222263003E-2</v>
      </c>
      <c r="AV19" s="96">
        <v>688.14</v>
      </c>
      <c r="AW19" s="96">
        <v>824.48</v>
      </c>
      <c r="AX19" s="96">
        <v>744.91</v>
      </c>
      <c r="AY19" s="96"/>
      <c r="AZ19" s="96"/>
      <c r="BA19" s="97">
        <v>446.46</v>
      </c>
      <c r="BB19" s="83" t="s">
        <v>1002</v>
      </c>
      <c r="BC19" s="96">
        <v>756.09</v>
      </c>
      <c r="BD19" s="96">
        <v>863.3</v>
      </c>
      <c r="BE19" s="96">
        <v>769.11</v>
      </c>
      <c r="BF19" s="96"/>
      <c r="BG19" s="96"/>
      <c r="BH19" s="97">
        <v>581.27</v>
      </c>
      <c r="BI19" s="83" t="s">
        <v>1003</v>
      </c>
      <c r="BJ19" s="86">
        <v>0.134139961635971</v>
      </c>
      <c r="BK19" s="96">
        <v>840.52</v>
      </c>
      <c r="BL19" s="96">
        <v>887.6</v>
      </c>
      <c r="BM19" s="96">
        <v>1064.83</v>
      </c>
      <c r="BN19" s="96">
        <v>594.74</v>
      </c>
      <c r="BO19" s="96"/>
      <c r="BP19" s="97"/>
      <c r="BQ19" s="83" t="s">
        <v>1004</v>
      </c>
      <c r="BR19" s="86">
        <v>1</v>
      </c>
      <c r="BS19" s="96">
        <v>786.17</v>
      </c>
      <c r="BT19" s="96">
        <v>898</v>
      </c>
      <c r="BU19" s="96">
        <v>789.5</v>
      </c>
      <c r="BV19" s="96"/>
      <c r="BW19" s="96"/>
      <c r="BX19" s="97">
        <v>370.33</v>
      </c>
      <c r="BY19" s="83" t="s">
        <v>1005</v>
      </c>
      <c r="BZ19" s="96">
        <v>797.48</v>
      </c>
      <c r="CA19" s="96">
        <v>862.04</v>
      </c>
      <c r="CB19" s="96">
        <v>727.28</v>
      </c>
      <c r="CC19" s="96">
        <v>609.20000000000005</v>
      </c>
      <c r="CD19" s="96"/>
      <c r="CE19" s="97">
        <v>741.18</v>
      </c>
      <c r="CF19" s="83" t="s">
        <v>1006</v>
      </c>
      <c r="CG19" s="96">
        <v>777.59</v>
      </c>
      <c r="CH19" s="96">
        <v>1068.51</v>
      </c>
      <c r="CI19" s="96">
        <v>896.78</v>
      </c>
      <c r="CJ19" s="96"/>
      <c r="CK19" s="96"/>
      <c r="CL19" s="97"/>
      <c r="CM19" s="83" t="s">
        <v>1007</v>
      </c>
      <c r="CN19" s="96">
        <v>802.34</v>
      </c>
      <c r="CO19" s="96">
        <v>836.02</v>
      </c>
      <c r="CP19" s="96">
        <v>848.38</v>
      </c>
      <c r="CQ19" s="96">
        <v>516.5</v>
      </c>
      <c r="CR19" s="96"/>
      <c r="CS19" s="97">
        <v>699.42</v>
      </c>
      <c r="CT19" s="83" t="s">
        <v>1008</v>
      </c>
      <c r="CU19" s="96">
        <v>745.14</v>
      </c>
      <c r="CV19" s="96">
        <v>903.9</v>
      </c>
      <c r="CW19" s="96">
        <v>742.31</v>
      </c>
      <c r="CX19" s="96">
        <v>619.91999999999996</v>
      </c>
      <c r="CY19" s="96"/>
      <c r="CZ19" s="97"/>
      <c r="DA19" s="83" t="s">
        <v>1009</v>
      </c>
      <c r="DB19" s="86">
        <v>1</v>
      </c>
      <c r="DC19" s="96">
        <v>732</v>
      </c>
      <c r="DD19" s="96">
        <v>890.6</v>
      </c>
      <c r="DE19" s="96">
        <v>719.86</v>
      </c>
      <c r="DF19" s="96">
        <v>714.56</v>
      </c>
      <c r="DG19" s="96"/>
      <c r="DH19" s="97">
        <v>600.65</v>
      </c>
      <c r="DI19" s="83" t="s">
        <v>1010</v>
      </c>
      <c r="DJ19" s="86">
        <v>2.5940337224383899E-3</v>
      </c>
      <c r="DK19" s="96">
        <v>805.17</v>
      </c>
      <c r="DL19" s="96">
        <v>899.71</v>
      </c>
      <c r="DM19" s="96">
        <v>899.71</v>
      </c>
      <c r="DN19" s="96">
        <v>860.25</v>
      </c>
      <c r="DO19" s="96"/>
      <c r="DP19" s="97">
        <v>552.66999999999996</v>
      </c>
      <c r="DQ19" s="83" t="s">
        <v>1011</v>
      </c>
      <c r="DR19" s="96">
        <v>768.49</v>
      </c>
      <c r="DS19" s="96">
        <v>849.59</v>
      </c>
      <c r="DT19" s="96">
        <v>751.75</v>
      </c>
      <c r="DU19" s="96">
        <v>747.44</v>
      </c>
      <c r="DV19" s="96"/>
      <c r="DW19" s="97"/>
      <c r="DX19" s="83" t="s">
        <v>1012</v>
      </c>
      <c r="DY19" s="96">
        <v>719.07</v>
      </c>
      <c r="DZ19" s="96">
        <v>802.34</v>
      </c>
      <c r="EA19" s="96">
        <v>832.76</v>
      </c>
      <c r="EB19" s="96">
        <v>578.25</v>
      </c>
      <c r="EC19" s="96"/>
      <c r="ED19" s="97">
        <v>439.56</v>
      </c>
      <c r="EE19" s="83" t="s">
        <v>1013</v>
      </c>
      <c r="EF19" s="86">
        <v>1</v>
      </c>
      <c r="EG19" s="96">
        <v>727.74</v>
      </c>
      <c r="EH19" s="96">
        <v>856.99</v>
      </c>
      <c r="EI19" s="96">
        <v>736.39</v>
      </c>
      <c r="EJ19" s="96"/>
      <c r="EK19" s="96">
        <v>323.74</v>
      </c>
      <c r="EL19" s="97">
        <v>358.56</v>
      </c>
      <c r="EM19" s="83" t="s">
        <v>1014</v>
      </c>
      <c r="EN19" s="96">
        <v>699.94</v>
      </c>
      <c r="EO19" s="96">
        <v>831.59</v>
      </c>
      <c r="EP19" s="96">
        <v>723.82</v>
      </c>
      <c r="EQ19" s="96"/>
      <c r="ER19" s="96"/>
      <c r="ES19" s="97">
        <v>594.04</v>
      </c>
      <c r="ET19" s="83" t="s">
        <v>1015</v>
      </c>
      <c r="EU19" s="86">
        <v>1</v>
      </c>
      <c r="EV19" s="96">
        <v>748.66</v>
      </c>
      <c r="EW19" s="96">
        <v>838.95</v>
      </c>
      <c r="EX19" s="96">
        <v>838.94</v>
      </c>
      <c r="EY19" s="96"/>
      <c r="EZ19" s="96"/>
      <c r="FA19" s="97">
        <v>391.75</v>
      </c>
      <c r="FB19" s="83" t="s">
        <v>1016</v>
      </c>
      <c r="FC19" s="96">
        <v>586.21</v>
      </c>
      <c r="FD19" s="96">
        <v>553.02</v>
      </c>
      <c r="FE19" s="96">
        <v>615.37</v>
      </c>
      <c r="FF19" s="96"/>
      <c r="FG19" s="96"/>
      <c r="FH19" s="97"/>
      <c r="FI19" s="83" t="s">
        <v>1017</v>
      </c>
      <c r="FJ19" s="96">
        <v>762.4</v>
      </c>
      <c r="FK19" s="96">
        <v>892.28</v>
      </c>
      <c r="FL19" s="96"/>
      <c r="FM19" s="96"/>
      <c r="FN19" s="96"/>
      <c r="FO19" s="97">
        <v>473.87</v>
      </c>
      <c r="FP19" s="83" t="s">
        <v>1018</v>
      </c>
      <c r="FQ19" s="86">
        <v>0.23014959723820499</v>
      </c>
      <c r="FR19" s="96">
        <v>797.63</v>
      </c>
      <c r="FS19" s="96">
        <v>867.64</v>
      </c>
      <c r="FT19" s="96">
        <v>905.71</v>
      </c>
      <c r="FU19" s="96">
        <v>571.94000000000005</v>
      </c>
      <c r="FV19" s="96">
        <v>543.96</v>
      </c>
      <c r="FW19" s="97">
        <v>442.38</v>
      </c>
      <c r="FX19" s="83" t="s">
        <v>1019</v>
      </c>
      <c r="FY19" s="96">
        <v>745.45</v>
      </c>
      <c r="FZ19" s="96">
        <v>820.67</v>
      </c>
      <c r="GA19" s="96">
        <v>821.86</v>
      </c>
      <c r="GB19" s="96">
        <v>752.36</v>
      </c>
      <c r="GC19" s="96"/>
      <c r="GD19" s="97">
        <v>456.62</v>
      </c>
      <c r="GE19" s="83" t="s">
        <v>1020</v>
      </c>
      <c r="GF19" s="86">
        <v>0.20125988689194299</v>
      </c>
      <c r="GG19" s="96">
        <v>761.75</v>
      </c>
      <c r="GH19" s="96">
        <v>857.66</v>
      </c>
      <c r="GI19" s="96">
        <v>813.02</v>
      </c>
      <c r="GJ19" s="96">
        <v>615.38</v>
      </c>
      <c r="GK19" s="96"/>
      <c r="GL19" s="97">
        <v>476.66</v>
      </c>
      <c r="GM19" s="83" t="s">
        <v>1021</v>
      </c>
      <c r="GN19" s="86">
        <v>8.9726334679228401E-2</v>
      </c>
      <c r="GO19" s="96">
        <v>755.75</v>
      </c>
      <c r="GP19" s="96">
        <v>1248.1099999999999</v>
      </c>
      <c r="GQ19" s="96">
        <v>664.41</v>
      </c>
      <c r="GR19" s="96">
        <v>549.57000000000005</v>
      </c>
      <c r="GS19" s="96"/>
      <c r="GT19" s="97"/>
      <c r="GU19" s="83" t="s">
        <v>1022</v>
      </c>
      <c r="GV19" s="86">
        <v>1</v>
      </c>
      <c r="GW19" s="96">
        <v>643.58000000000004</v>
      </c>
      <c r="GX19" s="96">
        <v>757.28</v>
      </c>
      <c r="GY19" s="96">
        <v>755.32</v>
      </c>
      <c r="GZ19" s="96"/>
      <c r="HA19" s="96"/>
      <c r="HB19" s="97">
        <v>565.95000000000005</v>
      </c>
      <c r="HC19" s="83" t="s">
        <v>1023</v>
      </c>
      <c r="HD19" s="86">
        <v>1</v>
      </c>
      <c r="HE19" s="96">
        <v>716.35</v>
      </c>
      <c r="HF19" s="96">
        <v>859.85</v>
      </c>
      <c r="HG19" s="96"/>
      <c r="HH19" s="96">
        <v>513.9</v>
      </c>
      <c r="HI19" s="96">
        <v>507.26</v>
      </c>
      <c r="HJ19" s="97">
        <v>490.05</v>
      </c>
      <c r="HK19" s="98"/>
      <c r="HL19" s="86"/>
      <c r="HM19" s="96"/>
      <c r="HN19" s="96"/>
      <c r="HO19" s="96"/>
      <c r="HP19" s="96"/>
      <c r="HQ19" s="96"/>
      <c r="HR19" s="97"/>
    </row>
    <row r="20" spans="1:226" x14ac:dyDescent="0.35">
      <c r="A20" s="79">
        <v>45271</v>
      </c>
      <c r="B20" s="80" t="s">
        <v>995</v>
      </c>
      <c r="C20" s="94">
        <v>770.39626103233854</v>
      </c>
      <c r="D20" s="94">
        <v>874.57028074793709</v>
      </c>
      <c r="E20" s="94">
        <v>811.68578474570688</v>
      </c>
      <c r="F20" s="94">
        <v>624.42847629877122</v>
      </c>
      <c r="G20" s="94">
        <v>557.22344702398004</v>
      </c>
      <c r="H20" s="95">
        <v>471.82350710875363</v>
      </c>
      <c r="I20" s="80" t="s">
        <v>996</v>
      </c>
      <c r="J20" s="94">
        <v>764.22208984222118</v>
      </c>
      <c r="K20" s="94">
        <v>866.08846277043551</v>
      </c>
      <c r="L20" s="94">
        <v>807.24617790494062</v>
      </c>
      <c r="M20" s="94">
        <v>631.83373489668486</v>
      </c>
      <c r="N20" s="94">
        <v>459.51630743525476</v>
      </c>
      <c r="O20" s="95">
        <v>482.57661351978032</v>
      </c>
      <c r="P20" s="83" t="s">
        <v>997</v>
      </c>
      <c r="Q20" s="96">
        <v>691.36</v>
      </c>
      <c r="R20" s="96">
        <v>860.45</v>
      </c>
      <c r="S20" s="96">
        <v>806.88</v>
      </c>
      <c r="T20" s="96">
        <v>606.28</v>
      </c>
      <c r="U20" s="96"/>
      <c r="V20" s="97"/>
      <c r="W20" s="83" t="s">
        <v>998</v>
      </c>
      <c r="X20" s="96">
        <v>740.19</v>
      </c>
      <c r="Y20" s="96">
        <v>860.97</v>
      </c>
      <c r="Z20" s="96">
        <v>728.87</v>
      </c>
      <c r="AA20" s="96">
        <v>442.02</v>
      </c>
      <c r="AB20" s="96"/>
      <c r="AC20" s="97">
        <v>606.61</v>
      </c>
      <c r="AD20" s="83" t="s">
        <v>999</v>
      </c>
      <c r="AE20" s="86">
        <v>0.51129972389814904</v>
      </c>
      <c r="AF20" s="96">
        <v>768.91</v>
      </c>
      <c r="AG20" s="96">
        <v>810.75</v>
      </c>
      <c r="AH20" s="96"/>
      <c r="AI20" s="96"/>
      <c r="AJ20" s="96"/>
      <c r="AK20" s="97">
        <v>506.23</v>
      </c>
      <c r="AL20" s="87" t="s">
        <v>1000</v>
      </c>
      <c r="AM20" s="88">
        <v>1</v>
      </c>
      <c r="AN20" s="96">
        <v>800.9</v>
      </c>
      <c r="AO20" s="96">
        <v>942.58</v>
      </c>
      <c r="AP20" s="96">
        <v>909.33</v>
      </c>
      <c r="AQ20" s="96">
        <v>893.96</v>
      </c>
      <c r="AR20" s="96"/>
      <c r="AS20" s="97"/>
      <c r="AT20" s="83" t="s">
        <v>1001</v>
      </c>
      <c r="AU20" s="86">
        <v>4.1039110272089299E-2</v>
      </c>
      <c r="AV20" s="96">
        <v>713.83</v>
      </c>
      <c r="AW20" s="96">
        <v>844.13</v>
      </c>
      <c r="AX20" s="96">
        <v>759.68</v>
      </c>
      <c r="AY20" s="96"/>
      <c r="AZ20" s="96"/>
      <c r="BA20" s="97">
        <v>441.98</v>
      </c>
      <c r="BB20" s="83" t="s">
        <v>1002</v>
      </c>
      <c r="BC20" s="96">
        <v>773.74</v>
      </c>
      <c r="BD20" s="96">
        <v>888.51</v>
      </c>
      <c r="BE20" s="96">
        <v>806.08</v>
      </c>
      <c r="BF20" s="96"/>
      <c r="BG20" s="96"/>
      <c r="BH20" s="97">
        <v>578.24</v>
      </c>
      <c r="BI20" s="83" t="s">
        <v>1003</v>
      </c>
      <c r="BJ20" s="86">
        <v>0.13411477542480801</v>
      </c>
      <c r="BK20" s="96">
        <v>840.36</v>
      </c>
      <c r="BL20" s="96">
        <v>887.44</v>
      </c>
      <c r="BM20" s="96">
        <v>1064.6300000000001</v>
      </c>
      <c r="BN20" s="96">
        <v>594.62</v>
      </c>
      <c r="BO20" s="96"/>
      <c r="BP20" s="97"/>
      <c r="BQ20" s="83" t="s">
        <v>1004</v>
      </c>
      <c r="BR20" s="86">
        <v>1</v>
      </c>
      <c r="BS20" s="96">
        <v>792</v>
      </c>
      <c r="BT20" s="96">
        <v>904.67</v>
      </c>
      <c r="BU20" s="96">
        <v>936.17</v>
      </c>
      <c r="BV20" s="96"/>
      <c r="BW20" s="96"/>
      <c r="BX20" s="97">
        <v>372</v>
      </c>
      <c r="BY20" s="83" t="s">
        <v>1005</v>
      </c>
      <c r="BZ20" s="96">
        <v>814.81</v>
      </c>
      <c r="CA20" s="96">
        <v>882.64</v>
      </c>
      <c r="CB20" s="96">
        <v>750.86</v>
      </c>
      <c r="CC20" s="96">
        <v>604.37</v>
      </c>
      <c r="CD20" s="96"/>
      <c r="CE20" s="97">
        <v>742.85</v>
      </c>
      <c r="CF20" s="83" t="s">
        <v>1006</v>
      </c>
      <c r="CG20" s="96">
        <v>736.46</v>
      </c>
      <c r="CH20" s="96">
        <v>988.67</v>
      </c>
      <c r="CI20" s="96">
        <v>911.3</v>
      </c>
      <c r="CJ20" s="96"/>
      <c r="CK20" s="96"/>
      <c r="CL20" s="97"/>
      <c r="CM20" s="83" t="s">
        <v>1007</v>
      </c>
      <c r="CN20" s="96">
        <v>807.44</v>
      </c>
      <c r="CO20" s="96">
        <v>846.87</v>
      </c>
      <c r="CP20" s="96">
        <v>869.02</v>
      </c>
      <c r="CQ20" s="96">
        <v>534.75</v>
      </c>
      <c r="CR20" s="96"/>
      <c r="CS20" s="97">
        <v>701.78</v>
      </c>
      <c r="CT20" s="83" t="s">
        <v>1008</v>
      </c>
      <c r="CU20" s="96">
        <v>758.85</v>
      </c>
      <c r="CV20" s="96">
        <v>923.25</v>
      </c>
      <c r="CW20" s="96">
        <v>758.44</v>
      </c>
      <c r="CX20" s="96">
        <v>619.91999999999996</v>
      </c>
      <c r="CY20" s="96"/>
      <c r="CZ20" s="97"/>
      <c r="DA20" s="83" t="s">
        <v>1009</v>
      </c>
      <c r="DB20" s="86">
        <v>1</v>
      </c>
      <c r="DC20" s="96">
        <v>736</v>
      </c>
      <c r="DD20" s="96">
        <v>897</v>
      </c>
      <c r="DE20" s="96">
        <v>747.86</v>
      </c>
      <c r="DF20" s="96">
        <v>749.56</v>
      </c>
      <c r="DG20" s="96"/>
      <c r="DH20" s="97">
        <v>600.65</v>
      </c>
      <c r="DI20" s="83" t="s">
        <v>1010</v>
      </c>
      <c r="DJ20" s="86">
        <v>2.6184865147944499E-3</v>
      </c>
      <c r="DK20" s="96">
        <v>858.52</v>
      </c>
      <c r="DL20" s="96">
        <v>929.66</v>
      </c>
      <c r="DM20" s="96">
        <v>929.66</v>
      </c>
      <c r="DN20" s="96">
        <v>1025.46</v>
      </c>
      <c r="DO20" s="96"/>
      <c r="DP20" s="97">
        <v>555.03</v>
      </c>
      <c r="DQ20" s="83" t="s">
        <v>1011</v>
      </c>
      <c r="DR20" s="96">
        <v>782.63</v>
      </c>
      <c r="DS20" s="96">
        <v>863.09</v>
      </c>
      <c r="DT20" s="96">
        <v>751.92</v>
      </c>
      <c r="DU20" s="96">
        <v>764.42</v>
      </c>
      <c r="DV20" s="96"/>
      <c r="DW20" s="97"/>
      <c r="DX20" s="83" t="s">
        <v>1012</v>
      </c>
      <c r="DY20" s="96">
        <v>730.68</v>
      </c>
      <c r="DZ20" s="96">
        <v>820.06</v>
      </c>
      <c r="EA20" s="96">
        <v>852.53</v>
      </c>
      <c r="EB20" s="96">
        <v>577.97</v>
      </c>
      <c r="EC20" s="96"/>
      <c r="ED20" s="97">
        <v>447.82</v>
      </c>
      <c r="EE20" s="83" t="s">
        <v>1013</v>
      </c>
      <c r="EF20" s="86">
        <v>1</v>
      </c>
      <c r="EG20" s="96">
        <v>737.87</v>
      </c>
      <c r="EH20" s="96">
        <v>868.96</v>
      </c>
      <c r="EI20" s="96">
        <v>724.6</v>
      </c>
      <c r="EJ20" s="96"/>
      <c r="EK20" s="96">
        <v>323.74</v>
      </c>
      <c r="EL20" s="97">
        <v>359.44</v>
      </c>
      <c r="EM20" s="83" t="s">
        <v>1014</v>
      </c>
      <c r="EN20" s="96">
        <v>721.49</v>
      </c>
      <c r="EO20" s="96">
        <v>867.8</v>
      </c>
      <c r="EP20" s="96">
        <v>744.17</v>
      </c>
      <c r="EQ20" s="96"/>
      <c r="ER20" s="96"/>
      <c r="ES20" s="97">
        <v>594.04</v>
      </c>
      <c r="ET20" s="83" t="s">
        <v>1015</v>
      </c>
      <c r="EU20" s="86">
        <v>1</v>
      </c>
      <c r="EV20" s="96">
        <v>766.13</v>
      </c>
      <c r="EW20" s="96">
        <v>856.42</v>
      </c>
      <c r="EX20" s="96">
        <v>856.41</v>
      </c>
      <c r="EY20" s="96"/>
      <c r="EZ20" s="96"/>
      <c r="FA20" s="97">
        <v>393.16</v>
      </c>
      <c r="FB20" s="83" t="s">
        <v>1016</v>
      </c>
      <c r="FC20" s="96">
        <v>586.21</v>
      </c>
      <c r="FD20" s="96">
        <v>553.02</v>
      </c>
      <c r="FE20" s="96">
        <v>615.37</v>
      </c>
      <c r="FF20" s="96"/>
      <c r="FG20" s="96"/>
      <c r="FH20" s="97"/>
      <c r="FI20" s="83" t="s">
        <v>1017</v>
      </c>
      <c r="FJ20" s="96">
        <v>780.59</v>
      </c>
      <c r="FK20" s="96">
        <v>912.11</v>
      </c>
      <c r="FL20" s="96"/>
      <c r="FM20" s="96"/>
      <c r="FN20" s="96"/>
      <c r="FO20" s="97">
        <v>469.73</v>
      </c>
      <c r="FP20" s="83" t="s">
        <v>1018</v>
      </c>
      <c r="FQ20" s="86">
        <v>0.23093088238690199</v>
      </c>
      <c r="FR20" s="96">
        <v>810.27</v>
      </c>
      <c r="FS20" s="96">
        <v>878.74</v>
      </c>
      <c r="FT20" s="96">
        <v>917.34</v>
      </c>
      <c r="FU20" s="96">
        <v>574.19000000000005</v>
      </c>
      <c r="FV20" s="96">
        <v>569.84</v>
      </c>
      <c r="FW20" s="97">
        <v>449.24</v>
      </c>
      <c r="FX20" s="83" t="s">
        <v>1019</v>
      </c>
      <c r="FY20" s="96">
        <v>756.83</v>
      </c>
      <c r="FZ20" s="96">
        <v>838.56</v>
      </c>
      <c r="GA20" s="96">
        <v>838.93</v>
      </c>
      <c r="GB20" s="96">
        <v>781.07</v>
      </c>
      <c r="GC20" s="96"/>
      <c r="GD20" s="97">
        <v>458.25</v>
      </c>
      <c r="GE20" s="83" t="s">
        <v>1020</v>
      </c>
      <c r="GF20" s="86">
        <v>0.20117890840324301</v>
      </c>
      <c r="GG20" s="96">
        <v>763.33</v>
      </c>
      <c r="GH20" s="96">
        <v>869.34</v>
      </c>
      <c r="GI20" s="96">
        <v>842.48</v>
      </c>
      <c r="GJ20" s="96">
        <v>634.5</v>
      </c>
      <c r="GK20" s="96"/>
      <c r="GL20" s="97">
        <v>477.41</v>
      </c>
      <c r="GM20" s="83" t="s">
        <v>1021</v>
      </c>
      <c r="GN20" s="86">
        <v>8.8519075860848007E-2</v>
      </c>
      <c r="GO20" s="96">
        <v>738.43</v>
      </c>
      <c r="GP20" s="96">
        <v>1229.48</v>
      </c>
      <c r="GQ20" s="96">
        <v>666.37</v>
      </c>
      <c r="GR20" s="96">
        <v>553.78</v>
      </c>
      <c r="GS20" s="96"/>
      <c r="GT20" s="97"/>
      <c r="GU20" s="83" t="s">
        <v>1022</v>
      </c>
      <c r="GV20" s="86">
        <v>1</v>
      </c>
      <c r="GW20" s="96">
        <v>677.12</v>
      </c>
      <c r="GX20" s="96">
        <v>785.25</v>
      </c>
      <c r="GY20" s="96">
        <v>757.7</v>
      </c>
      <c r="GZ20" s="96"/>
      <c r="HA20" s="96"/>
      <c r="HB20" s="97">
        <v>580.89</v>
      </c>
      <c r="HC20" s="83" t="s">
        <v>1023</v>
      </c>
      <c r="HD20" s="86">
        <v>1</v>
      </c>
      <c r="HE20" s="96">
        <v>734.68</v>
      </c>
      <c r="HF20" s="96">
        <v>884.85</v>
      </c>
      <c r="HG20" s="96"/>
      <c r="HH20" s="96">
        <v>534.29999999999995</v>
      </c>
      <c r="HI20" s="96">
        <v>527.66</v>
      </c>
      <c r="HJ20" s="97">
        <v>490.05</v>
      </c>
      <c r="HK20" s="98"/>
      <c r="HL20" s="86"/>
      <c r="HM20" s="96"/>
      <c r="HN20" s="96"/>
      <c r="HO20" s="96"/>
      <c r="HP20" s="96"/>
      <c r="HQ20" s="96"/>
      <c r="HR20" s="97"/>
    </row>
    <row r="21" spans="1:226" x14ac:dyDescent="0.35">
      <c r="A21" s="79">
        <v>45264</v>
      </c>
      <c r="B21" s="80" t="s">
        <v>995</v>
      </c>
      <c r="C21" s="94">
        <v>786.59775005880101</v>
      </c>
      <c r="D21" s="94">
        <v>894.78741422606254</v>
      </c>
      <c r="E21" s="94">
        <v>827.17205311419718</v>
      </c>
      <c r="F21" s="94">
        <v>646.32173268866586</v>
      </c>
      <c r="G21" s="94">
        <v>561.59656539600633</v>
      </c>
      <c r="H21" s="95">
        <v>472.85103790099373</v>
      </c>
      <c r="I21" s="80" t="s">
        <v>996</v>
      </c>
      <c r="J21" s="94">
        <v>780.58621055254582</v>
      </c>
      <c r="K21" s="94">
        <v>886.72321100059298</v>
      </c>
      <c r="L21" s="94">
        <v>821.91207279874175</v>
      </c>
      <c r="M21" s="94">
        <v>653.11586799507859</v>
      </c>
      <c r="N21" s="94">
        <v>463.37147034252297</v>
      </c>
      <c r="O21" s="95">
        <v>481.82155035898273</v>
      </c>
      <c r="P21" s="83" t="s">
        <v>997</v>
      </c>
      <c r="Q21" s="96">
        <v>723.03</v>
      </c>
      <c r="R21" s="96">
        <v>890.45</v>
      </c>
      <c r="S21" s="96">
        <v>813.65</v>
      </c>
      <c r="T21" s="96">
        <v>606.28</v>
      </c>
      <c r="U21" s="96"/>
      <c r="V21" s="97"/>
      <c r="W21" s="83" t="s">
        <v>998</v>
      </c>
      <c r="X21" s="96">
        <v>748.05</v>
      </c>
      <c r="Y21" s="96">
        <v>873.36</v>
      </c>
      <c r="Z21" s="96">
        <v>749.12</v>
      </c>
      <c r="AA21" s="96">
        <v>455.65</v>
      </c>
      <c r="AB21" s="96"/>
      <c r="AC21" s="97">
        <v>585.12</v>
      </c>
      <c r="AD21" s="83" t="s">
        <v>999</v>
      </c>
      <c r="AE21" s="86">
        <v>0.51129972389814904</v>
      </c>
      <c r="AF21" s="96">
        <v>781.91</v>
      </c>
      <c r="AG21" s="96">
        <v>824.81</v>
      </c>
      <c r="AH21" s="96"/>
      <c r="AI21" s="96"/>
      <c r="AJ21" s="96"/>
      <c r="AK21" s="97">
        <v>501.2</v>
      </c>
      <c r="AL21" s="87" t="s">
        <v>1000</v>
      </c>
      <c r="AM21" s="88">
        <v>1</v>
      </c>
      <c r="AN21" s="96">
        <v>812.57</v>
      </c>
      <c r="AO21" s="96">
        <v>961.88</v>
      </c>
      <c r="AP21" s="96">
        <v>917.08</v>
      </c>
      <c r="AQ21" s="96">
        <v>893.96</v>
      </c>
      <c r="AR21" s="96"/>
      <c r="AS21" s="97"/>
      <c r="AT21" s="83" t="s">
        <v>1001</v>
      </c>
      <c r="AU21" s="86">
        <v>4.0993686972206303E-2</v>
      </c>
      <c r="AV21" s="96">
        <v>723.85</v>
      </c>
      <c r="AW21" s="96">
        <v>862.44</v>
      </c>
      <c r="AX21" s="96">
        <v>782.12</v>
      </c>
      <c r="AY21" s="96"/>
      <c r="AZ21" s="96"/>
      <c r="BA21" s="97">
        <v>446.1</v>
      </c>
      <c r="BB21" s="83" t="s">
        <v>1002</v>
      </c>
      <c r="BC21" s="96">
        <v>792.23</v>
      </c>
      <c r="BD21" s="96">
        <v>907.84</v>
      </c>
      <c r="BE21" s="96">
        <v>814.82</v>
      </c>
      <c r="BF21" s="96"/>
      <c r="BG21" s="96"/>
      <c r="BH21" s="97">
        <v>577.24</v>
      </c>
      <c r="BI21" s="83" t="s">
        <v>1003</v>
      </c>
      <c r="BJ21" s="86">
        <v>0.134112976771632</v>
      </c>
      <c r="BK21" s="96">
        <v>872.54</v>
      </c>
      <c r="BL21" s="96">
        <v>928.2</v>
      </c>
      <c r="BM21" s="96">
        <v>1096.27</v>
      </c>
      <c r="BN21" s="96">
        <v>648.13</v>
      </c>
      <c r="BO21" s="96"/>
      <c r="BP21" s="97"/>
      <c r="BQ21" s="83" t="s">
        <v>1004</v>
      </c>
      <c r="BR21" s="86">
        <v>1</v>
      </c>
      <c r="BS21" s="96">
        <v>761.17</v>
      </c>
      <c r="BT21" s="96">
        <v>913</v>
      </c>
      <c r="BU21" s="96">
        <v>789.5</v>
      </c>
      <c r="BV21" s="96"/>
      <c r="BW21" s="96"/>
      <c r="BX21" s="97">
        <v>371.17</v>
      </c>
      <c r="BY21" s="83" t="s">
        <v>1005</v>
      </c>
      <c r="BZ21" s="96">
        <v>826.55</v>
      </c>
      <c r="CA21" s="96">
        <v>896.27</v>
      </c>
      <c r="CB21" s="96">
        <v>781.29</v>
      </c>
      <c r="CC21" s="96">
        <v>644.28</v>
      </c>
      <c r="CD21" s="96"/>
      <c r="CE21" s="97">
        <v>744.01</v>
      </c>
      <c r="CF21" s="83" t="s">
        <v>1006</v>
      </c>
      <c r="CG21" s="96">
        <v>740.49</v>
      </c>
      <c r="CH21" s="96">
        <v>1033.83</v>
      </c>
      <c r="CI21" s="96">
        <v>933.88</v>
      </c>
      <c r="CJ21" s="96"/>
      <c r="CK21" s="96"/>
      <c r="CL21" s="97"/>
      <c r="CM21" s="83" t="s">
        <v>1007</v>
      </c>
      <c r="CN21" s="96">
        <v>819.53</v>
      </c>
      <c r="CO21" s="96">
        <v>877.01</v>
      </c>
      <c r="CP21" s="96">
        <v>893.18</v>
      </c>
      <c r="CQ21" s="96">
        <v>535.95000000000005</v>
      </c>
      <c r="CR21" s="96"/>
      <c r="CS21" s="97">
        <v>701.32</v>
      </c>
      <c r="CT21" s="83" t="s">
        <v>1008</v>
      </c>
      <c r="CU21" s="96">
        <v>781.43</v>
      </c>
      <c r="CV21" s="96">
        <v>944.22</v>
      </c>
      <c r="CW21" s="96">
        <v>777.79</v>
      </c>
      <c r="CX21" s="96">
        <v>619.91999999999996</v>
      </c>
      <c r="CY21" s="96"/>
      <c r="CZ21" s="97"/>
      <c r="DA21" s="83" t="s">
        <v>1009</v>
      </c>
      <c r="DB21" s="86">
        <v>1</v>
      </c>
      <c r="DC21" s="96">
        <v>744</v>
      </c>
      <c r="DD21" s="96">
        <v>911.4</v>
      </c>
      <c r="DE21" s="96">
        <v>755.86</v>
      </c>
      <c r="DF21" s="96">
        <v>773.36</v>
      </c>
      <c r="DG21" s="96"/>
      <c r="DH21" s="97">
        <v>600.65</v>
      </c>
      <c r="DI21" s="83" t="s">
        <v>1010</v>
      </c>
      <c r="DJ21" s="86">
        <v>2.6365745623286199E-3</v>
      </c>
      <c r="DK21" s="96">
        <v>872.9</v>
      </c>
      <c r="DL21" s="96">
        <v>961.12</v>
      </c>
      <c r="DM21" s="96">
        <v>961.12</v>
      </c>
      <c r="DN21" s="96">
        <v>900.72</v>
      </c>
      <c r="DO21" s="96"/>
      <c r="DP21" s="97">
        <v>558.24</v>
      </c>
      <c r="DQ21" s="83" t="s">
        <v>1011</v>
      </c>
      <c r="DR21" s="96">
        <v>804.59</v>
      </c>
      <c r="DS21" s="96">
        <v>884.71</v>
      </c>
      <c r="DT21" s="96">
        <v>750.91</v>
      </c>
      <c r="DU21" s="96">
        <v>769.7</v>
      </c>
      <c r="DV21" s="96"/>
      <c r="DW21" s="97"/>
      <c r="DX21" s="83" t="s">
        <v>1012</v>
      </c>
      <c r="DY21" s="96">
        <v>744.6</v>
      </c>
      <c r="DZ21" s="96">
        <v>836.21</v>
      </c>
      <c r="EA21" s="96">
        <v>864.21</v>
      </c>
      <c r="EB21" s="96">
        <v>592.70000000000005</v>
      </c>
      <c r="EC21" s="96"/>
      <c r="ED21" s="97">
        <v>446.99</v>
      </c>
      <c r="EE21" s="83" t="s">
        <v>1013</v>
      </c>
      <c r="EF21" s="86">
        <v>1</v>
      </c>
      <c r="EG21" s="96">
        <v>757.6</v>
      </c>
      <c r="EH21" s="96">
        <v>886.69</v>
      </c>
      <c r="EI21" s="96">
        <v>737.62</v>
      </c>
      <c r="EJ21" s="96"/>
      <c r="EK21" s="96">
        <v>323.74</v>
      </c>
      <c r="EL21" s="97">
        <v>354.71</v>
      </c>
      <c r="EM21" s="83" t="s">
        <v>1014</v>
      </c>
      <c r="EN21" s="96">
        <v>752.53</v>
      </c>
      <c r="EO21" s="96">
        <v>867.8</v>
      </c>
      <c r="EP21" s="96">
        <v>793.73</v>
      </c>
      <c r="EQ21" s="96"/>
      <c r="ER21" s="96"/>
      <c r="ES21" s="97">
        <v>571.61</v>
      </c>
      <c r="ET21" s="83" t="s">
        <v>1015</v>
      </c>
      <c r="EU21" s="86">
        <v>1</v>
      </c>
      <c r="EV21" s="96">
        <v>775.93</v>
      </c>
      <c r="EW21" s="96">
        <v>866.34</v>
      </c>
      <c r="EX21" s="96">
        <v>866.33</v>
      </c>
      <c r="EY21" s="96"/>
      <c r="EZ21" s="96"/>
      <c r="FA21" s="97">
        <v>392.34</v>
      </c>
      <c r="FB21" s="83" t="s">
        <v>1016</v>
      </c>
      <c r="FC21" s="96">
        <v>586.21</v>
      </c>
      <c r="FD21" s="96">
        <v>553.02</v>
      </c>
      <c r="FE21" s="96">
        <v>615.37</v>
      </c>
      <c r="FF21" s="96"/>
      <c r="FG21" s="96"/>
      <c r="FH21" s="97"/>
      <c r="FI21" s="83" t="s">
        <v>1017</v>
      </c>
      <c r="FJ21" s="96">
        <v>802.07</v>
      </c>
      <c r="FK21" s="96">
        <v>932.77</v>
      </c>
      <c r="FL21" s="96"/>
      <c r="FM21" s="96"/>
      <c r="FN21" s="96"/>
      <c r="FO21" s="97">
        <v>473.04</v>
      </c>
      <c r="FP21" s="83" t="s">
        <v>1018</v>
      </c>
      <c r="FQ21" s="86">
        <v>0.23045191620768299</v>
      </c>
      <c r="FR21" s="96">
        <v>817.53</v>
      </c>
      <c r="FS21" s="96">
        <v>887.27</v>
      </c>
      <c r="FT21" s="96">
        <v>951.06</v>
      </c>
      <c r="FU21" s="96">
        <v>609.62</v>
      </c>
      <c r="FV21" s="96">
        <v>574.28</v>
      </c>
      <c r="FW21" s="97">
        <v>454.07</v>
      </c>
      <c r="FX21" s="83" t="s">
        <v>1019</v>
      </c>
      <c r="FY21" s="96">
        <v>777.15</v>
      </c>
      <c r="FZ21" s="96">
        <v>863.76</v>
      </c>
      <c r="GA21" s="96">
        <v>863.32</v>
      </c>
      <c r="GB21" s="96">
        <v>784.72</v>
      </c>
      <c r="GC21" s="96"/>
      <c r="GD21" s="97">
        <v>461.5</v>
      </c>
      <c r="GE21" s="83" t="s">
        <v>1020</v>
      </c>
      <c r="GF21" s="86">
        <v>0.201300400587797</v>
      </c>
      <c r="GG21" s="96">
        <v>772.25</v>
      </c>
      <c r="GH21" s="96">
        <v>896.28</v>
      </c>
      <c r="GI21" s="96">
        <v>831.85</v>
      </c>
      <c r="GJ21" s="96">
        <v>619.01</v>
      </c>
      <c r="GK21" s="96"/>
      <c r="GL21" s="97">
        <v>477.54</v>
      </c>
      <c r="GM21" s="83" t="s">
        <v>1021</v>
      </c>
      <c r="GN21" s="86">
        <v>8.8331419485911097E-2</v>
      </c>
      <c r="GO21" s="96">
        <v>775.94</v>
      </c>
      <c r="GP21" s="96">
        <v>1262.56</v>
      </c>
      <c r="GQ21" s="96">
        <v>695.91</v>
      </c>
      <c r="GR21" s="96">
        <v>578.13</v>
      </c>
      <c r="GS21" s="96"/>
      <c r="GT21" s="97"/>
      <c r="GU21" s="83" t="s">
        <v>1022</v>
      </c>
      <c r="GV21" s="86">
        <v>1</v>
      </c>
      <c r="GW21" s="96">
        <v>682.94</v>
      </c>
      <c r="GX21" s="96">
        <v>787.88</v>
      </c>
      <c r="GY21" s="96">
        <v>766.23</v>
      </c>
      <c r="GZ21" s="96"/>
      <c r="HA21" s="96"/>
      <c r="HB21" s="97">
        <v>582.79</v>
      </c>
      <c r="HC21" s="83" t="s">
        <v>1023</v>
      </c>
      <c r="HD21" s="86">
        <v>1</v>
      </c>
      <c r="HE21" s="96">
        <v>760.52</v>
      </c>
      <c r="HF21" s="96">
        <v>930.68</v>
      </c>
      <c r="HG21" s="96"/>
      <c r="HH21" s="96">
        <v>540.09</v>
      </c>
      <c r="HI21" s="96">
        <v>533.45000000000005</v>
      </c>
      <c r="HJ21" s="97">
        <v>490.05</v>
      </c>
      <c r="HK21" s="98"/>
      <c r="HL21" s="86"/>
      <c r="HM21" s="96"/>
      <c r="HN21" s="96"/>
      <c r="HO21" s="96"/>
      <c r="HP21" s="96"/>
      <c r="HQ21" s="96"/>
      <c r="HR21" s="97"/>
    </row>
    <row r="22" spans="1:226" x14ac:dyDescent="0.35">
      <c r="A22" s="79">
        <v>45257</v>
      </c>
      <c r="B22" s="80" t="s">
        <v>995</v>
      </c>
      <c r="C22" s="94">
        <v>796.13936866571441</v>
      </c>
      <c r="D22" s="94">
        <v>904.27233732557534</v>
      </c>
      <c r="E22" s="94">
        <v>809.46604537322776</v>
      </c>
      <c r="F22" s="94">
        <v>628.55827053449434</v>
      </c>
      <c r="G22" s="94">
        <v>554.50535588038599</v>
      </c>
      <c r="H22" s="95">
        <v>428.3259611457579</v>
      </c>
      <c r="I22" s="80" t="s">
        <v>996</v>
      </c>
      <c r="J22" s="94">
        <v>802.27426984206147</v>
      </c>
      <c r="K22" s="94">
        <v>911.33318263913054</v>
      </c>
      <c r="L22" s="94">
        <v>830.08083891701301</v>
      </c>
      <c r="M22" s="94">
        <v>641.95260896470916</v>
      </c>
      <c r="N22" s="94">
        <v>464.78969089390148</v>
      </c>
      <c r="O22" s="95">
        <v>481.61063553456313</v>
      </c>
      <c r="P22" s="83" t="s">
        <v>997</v>
      </c>
      <c r="Q22" s="96"/>
      <c r="R22" s="96"/>
      <c r="S22" s="96"/>
      <c r="T22" s="96"/>
      <c r="U22" s="96"/>
      <c r="V22" s="97"/>
      <c r="W22" s="83" t="s">
        <v>998</v>
      </c>
      <c r="X22" s="96">
        <v>759.32</v>
      </c>
      <c r="Y22" s="96">
        <v>882.67</v>
      </c>
      <c r="Z22" s="96">
        <v>785.98</v>
      </c>
      <c r="AA22" s="96">
        <v>455.65</v>
      </c>
      <c r="AB22" s="96"/>
      <c r="AC22" s="97">
        <v>585.12</v>
      </c>
      <c r="AD22" s="83" t="s">
        <v>999</v>
      </c>
      <c r="AE22" s="86"/>
      <c r="AF22" s="96"/>
      <c r="AG22" s="96"/>
      <c r="AH22" s="96"/>
      <c r="AI22" s="96"/>
      <c r="AJ22" s="96"/>
      <c r="AK22" s="97"/>
      <c r="AL22" s="87" t="s">
        <v>1000</v>
      </c>
      <c r="AM22" s="88">
        <v>1</v>
      </c>
      <c r="AN22" s="96">
        <v>820.76</v>
      </c>
      <c r="AO22" s="96">
        <v>981.82</v>
      </c>
      <c r="AP22" s="96">
        <v>924.75</v>
      </c>
      <c r="AQ22" s="96">
        <v>893.96</v>
      </c>
      <c r="AR22" s="96"/>
      <c r="AS22" s="97"/>
      <c r="AT22" s="83" t="s">
        <v>1001</v>
      </c>
      <c r="AU22" s="86">
        <v>4.1044163519947503E-2</v>
      </c>
      <c r="AV22" s="96">
        <v>745.19</v>
      </c>
      <c r="AW22" s="96">
        <v>874.6</v>
      </c>
      <c r="AX22" s="96">
        <v>794.37</v>
      </c>
      <c r="AY22" s="96"/>
      <c r="AZ22" s="96"/>
      <c r="BA22" s="97">
        <v>446.92</v>
      </c>
      <c r="BB22" s="83" t="s">
        <v>1002</v>
      </c>
      <c r="BC22" s="96">
        <v>801.47</v>
      </c>
      <c r="BD22" s="96">
        <v>920.45</v>
      </c>
      <c r="BE22" s="96">
        <v>816.33</v>
      </c>
      <c r="BF22" s="96"/>
      <c r="BG22" s="96"/>
      <c r="BH22" s="97">
        <v>577.24</v>
      </c>
      <c r="BI22" s="83" t="s">
        <v>1003</v>
      </c>
      <c r="BJ22" s="86">
        <v>0.134130965474689</v>
      </c>
      <c r="BK22" s="96">
        <v>872.66</v>
      </c>
      <c r="BL22" s="96">
        <v>949.78</v>
      </c>
      <c r="BM22" s="96">
        <v>1117.8699999999999</v>
      </c>
      <c r="BN22" s="96">
        <v>648.21</v>
      </c>
      <c r="BO22" s="96"/>
      <c r="BP22" s="97"/>
      <c r="BQ22" s="83" t="s">
        <v>1004</v>
      </c>
      <c r="BR22" s="86">
        <v>1</v>
      </c>
      <c r="BS22" s="96">
        <v>784.5</v>
      </c>
      <c r="BT22" s="96">
        <v>923.83</v>
      </c>
      <c r="BU22" s="96">
        <v>796.17</v>
      </c>
      <c r="BV22" s="96"/>
      <c r="BW22" s="96"/>
      <c r="BX22" s="97">
        <v>371.17</v>
      </c>
      <c r="BY22" s="83" t="s">
        <v>1005</v>
      </c>
      <c r="BZ22" s="96">
        <v>837.75</v>
      </c>
      <c r="CA22" s="96">
        <v>909.09</v>
      </c>
      <c r="CB22" s="96">
        <v>771.85</v>
      </c>
      <c r="CC22" s="96">
        <v>614.76</v>
      </c>
      <c r="CD22" s="96"/>
      <c r="CE22" s="97">
        <v>746.11</v>
      </c>
      <c r="CF22" s="83" t="s">
        <v>1006</v>
      </c>
      <c r="CG22" s="96">
        <v>767.91</v>
      </c>
      <c r="CH22" s="96">
        <v>1055.6099999999999</v>
      </c>
      <c r="CI22" s="96">
        <v>953.23</v>
      </c>
      <c r="CJ22" s="96"/>
      <c r="CK22" s="96"/>
      <c r="CL22" s="97"/>
      <c r="CM22" s="83" t="s">
        <v>1007</v>
      </c>
      <c r="CN22" s="96">
        <v>816.85</v>
      </c>
      <c r="CO22" s="96">
        <v>875.32</v>
      </c>
      <c r="CP22" s="96">
        <v>900.13</v>
      </c>
      <c r="CQ22" s="96">
        <v>542.70000000000005</v>
      </c>
      <c r="CR22" s="96"/>
      <c r="CS22" s="97">
        <v>700.43</v>
      </c>
      <c r="CT22" s="83" t="s">
        <v>1008</v>
      </c>
      <c r="CU22" s="96">
        <v>787.08</v>
      </c>
      <c r="CV22" s="96">
        <v>950.67</v>
      </c>
      <c r="CW22" s="96">
        <v>781.02</v>
      </c>
      <c r="CX22" s="96">
        <v>619.91999999999996</v>
      </c>
      <c r="CY22" s="96"/>
      <c r="CZ22" s="97"/>
      <c r="DA22" s="83" t="s">
        <v>1009</v>
      </c>
      <c r="DB22" s="86">
        <v>1</v>
      </c>
      <c r="DC22" s="96">
        <v>744</v>
      </c>
      <c r="DD22" s="96">
        <v>913.8</v>
      </c>
      <c r="DE22" s="96">
        <v>755.86</v>
      </c>
      <c r="DF22" s="96">
        <v>773.36</v>
      </c>
      <c r="DG22" s="96"/>
      <c r="DH22" s="97">
        <v>603.04999999999995</v>
      </c>
      <c r="DI22" s="83" t="s">
        <v>1010</v>
      </c>
      <c r="DJ22" s="86">
        <v>2.6317174588136199E-3</v>
      </c>
      <c r="DK22" s="96">
        <v>876.89</v>
      </c>
      <c r="DL22" s="96">
        <v>950.57</v>
      </c>
      <c r="DM22" s="96">
        <v>950.57</v>
      </c>
      <c r="DN22" s="96">
        <v>1425.4</v>
      </c>
      <c r="DO22" s="96"/>
      <c r="DP22" s="97">
        <v>557.65</v>
      </c>
      <c r="DQ22" s="83" t="s">
        <v>1011</v>
      </c>
      <c r="DR22" s="96">
        <v>826.94</v>
      </c>
      <c r="DS22" s="96">
        <v>907.24</v>
      </c>
      <c r="DT22" s="96">
        <v>738.58</v>
      </c>
      <c r="DU22" s="96">
        <v>773.71</v>
      </c>
      <c r="DV22" s="96"/>
      <c r="DW22" s="97"/>
      <c r="DX22" s="83" t="s">
        <v>1012</v>
      </c>
      <c r="DY22" s="96">
        <v>751.37</v>
      </c>
      <c r="DZ22" s="96">
        <v>846.05</v>
      </c>
      <c r="EA22" s="96">
        <v>880.04</v>
      </c>
      <c r="EB22" s="96">
        <v>596.61</v>
      </c>
      <c r="EC22" s="96"/>
      <c r="ED22" s="97">
        <v>446.44</v>
      </c>
      <c r="EE22" s="83" t="s">
        <v>1013</v>
      </c>
      <c r="EF22" s="86">
        <v>1</v>
      </c>
      <c r="EG22" s="96">
        <v>766.45</v>
      </c>
      <c r="EH22" s="96">
        <v>883.9</v>
      </c>
      <c r="EI22" s="96">
        <v>797.35</v>
      </c>
      <c r="EJ22" s="96"/>
      <c r="EK22" s="96">
        <v>323.74</v>
      </c>
      <c r="EL22" s="97">
        <v>354.72</v>
      </c>
      <c r="EM22" s="83" t="s">
        <v>1014</v>
      </c>
      <c r="EN22" s="96">
        <v>752.53</v>
      </c>
      <c r="EO22" s="96">
        <v>900.56</v>
      </c>
      <c r="EP22" s="96">
        <v>793.73</v>
      </c>
      <c r="EQ22" s="96"/>
      <c r="ER22" s="96"/>
      <c r="ES22" s="97">
        <v>571.61</v>
      </c>
      <c r="ET22" s="83" t="s">
        <v>1015</v>
      </c>
      <c r="EU22" s="86">
        <v>1</v>
      </c>
      <c r="EV22" s="96">
        <v>777.35</v>
      </c>
      <c r="EW22" s="96">
        <v>867.76</v>
      </c>
      <c r="EX22" s="96">
        <v>867.75</v>
      </c>
      <c r="EY22" s="96"/>
      <c r="EZ22" s="96"/>
      <c r="FA22" s="97">
        <v>391.75</v>
      </c>
      <c r="FB22" s="83" t="s">
        <v>1016</v>
      </c>
      <c r="FC22" s="96">
        <v>586.21</v>
      </c>
      <c r="FD22" s="96">
        <v>553.02</v>
      </c>
      <c r="FE22" s="96">
        <v>615.37</v>
      </c>
      <c r="FF22" s="96"/>
      <c r="FG22" s="96"/>
      <c r="FH22" s="97"/>
      <c r="FI22" s="83" t="s">
        <v>1017</v>
      </c>
      <c r="FJ22" s="96">
        <v>815.3</v>
      </c>
      <c r="FK22" s="96">
        <v>947.65</v>
      </c>
      <c r="FL22" s="96"/>
      <c r="FM22" s="96"/>
      <c r="FN22" s="96"/>
      <c r="FO22" s="97">
        <v>472.21</v>
      </c>
      <c r="FP22" s="83" t="s">
        <v>1018</v>
      </c>
      <c r="FQ22" s="86">
        <v>0.22941041523285199</v>
      </c>
      <c r="FR22" s="96">
        <v>819.78</v>
      </c>
      <c r="FS22" s="96">
        <v>890.67</v>
      </c>
      <c r="FT22" s="96">
        <v>960.94</v>
      </c>
      <c r="FU22" s="96">
        <v>605.46</v>
      </c>
      <c r="FV22" s="96">
        <v>566.09</v>
      </c>
      <c r="FW22" s="97">
        <v>457.15</v>
      </c>
      <c r="FX22" s="83" t="s">
        <v>1019</v>
      </c>
      <c r="FY22" s="96">
        <v>787.72</v>
      </c>
      <c r="FZ22" s="96">
        <v>880.02</v>
      </c>
      <c r="GA22" s="96">
        <v>874.7</v>
      </c>
      <c r="GB22" s="96">
        <v>784.52</v>
      </c>
      <c r="GC22" s="96"/>
      <c r="GD22" s="97">
        <v>464.75</v>
      </c>
      <c r="GE22" s="83" t="s">
        <v>1020</v>
      </c>
      <c r="GF22" s="86">
        <v>0.201170814138285</v>
      </c>
      <c r="GG22" s="96">
        <v>773.39</v>
      </c>
      <c r="GH22" s="96">
        <v>897.5</v>
      </c>
      <c r="GI22" s="96">
        <v>848.53</v>
      </c>
      <c r="GJ22" s="96">
        <v>604.97</v>
      </c>
      <c r="GK22" s="96"/>
      <c r="GL22" s="97">
        <v>470.89</v>
      </c>
      <c r="GM22" s="83" t="s">
        <v>1021</v>
      </c>
      <c r="GN22" s="86">
        <v>8.7558007179756606E-2</v>
      </c>
      <c r="GO22" s="96">
        <v>766.69</v>
      </c>
      <c r="GP22" s="96">
        <v>1267.33</v>
      </c>
      <c r="GQ22" s="96">
        <v>702.08</v>
      </c>
      <c r="GR22" s="96">
        <v>581.91</v>
      </c>
      <c r="GS22" s="96"/>
      <c r="GT22" s="97"/>
      <c r="GU22" s="83" t="s">
        <v>1022</v>
      </c>
      <c r="GV22" s="86">
        <v>1</v>
      </c>
      <c r="GW22" s="96">
        <v>696.12</v>
      </c>
      <c r="GX22" s="96">
        <v>818.43</v>
      </c>
      <c r="GY22" s="96">
        <v>808.66</v>
      </c>
      <c r="GZ22" s="96"/>
      <c r="HA22" s="96"/>
      <c r="HB22" s="97">
        <v>581.85</v>
      </c>
      <c r="HC22" s="83" t="s">
        <v>1023</v>
      </c>
      <c r="HD22" s="86">
        <v>1</v>
      </c>
      <c r="HE22" s="96">
        <v>763.02</v>
      </c>
      <c r="HF22" s="96">
        <v>929.85</v>
      </c>
      <c r="HG22" s="96"/>
      <c r="HH22" s="96">
        <v>542.22</v>
      </c>
      <c r="HI22" s="96">
        <v>535.58000000000004</v>
      </c>
      <c r="HJ22" s="97">
        <v>490.89</v>
      </c>
      <c r="HK22" s="98"/>
      <c r="HL22" s="86"/>
      <c r="HM22" s="96"/>
      <c r="HN22" s="96"/>
      <c r="HO22" s="96"/>
      <c r="HP22" s="96"/>
      <c r="HQ22" s="96"/>
      <c r="HR22" s="97"/>
    </row>
    <row r="23" spans="1:226" x14ac:dyDescent="0.35">
      <c r="A23" s="79">
        <v>45250</v>
      </c>
      <c r="B23" s="80" t="s">
        <v>995</v>
      </c>
      <c r="C23" s="94">
        <v>802.52646544747063</v>
      </c>
      <c r="D23" s="94">
        <v>911.52732481349074</v>
      </c>
      <c r="E23" s="94">
        <v>835.36025648557847</v>
      </c>
      <c r="F23" s="94">
        <v>654.35531900024625</v>
      </c>
      <c r="G23" s="94">
        <v>554.19132702780155</v>
      </c>
      <c r="H23" s="95">
        <v>474.60554399411302</v>
      </c>
      <c r="I23" s="80" t="s">
        <v>996</v>
      </c>
      <c r="J23" s="94">
        <v>798.3911409276127</v>
      </c>
      <c r="K23" s="94">
        <v>904.90529600220043</v>
      </c>
      <c r="L23" s="94">
        <v>829.67806966303158</v>
      </c>
      <c r="M23" s="94">
        <v>660.86357552480683</v>
      </c>
      <c r="N23" s="94">
        <v>472.03393483709272</v>
      </c>
      <c r="O23" s="95">
        <v>482.47958697471091</v>
      </c>
      <c r="P23" s="83" t="s">
        <v>997</v>
      </c>
      <c r="Q23" s="96">
        <v>733.03</v>
      </c>
      <c r="R23" s="96">
        <v>898.78</v>
      </c>
      <c r="S23" s="96">
        <v>835.24</v>
      </c>
      <c r="T23" s="96">
        <v>606.28</v>
      </c>
      <c r="U23" s="96"/>
      <c r="V23" s="97"/>
      <c r="W23" s="83" t="s">
        <v>998</v>
      </c>
      <c r="X23" s="96">
        <v>781.79</v>
      </c>
      <c r="Y23" s="96">
        <v>885.44</v>
      </c>
      <c r="Z23" s="96">
        <v>764.99</v>
      </c>
      <c r="AA23" s="96">
        <v>450.49</v>
      </c>
      <c r="AB23" s="96"/>
      <c r="AC23" s="97">
        <v>594.21</v>
      </c>
      <c r="AD23" s="83" t="s">
        <v>999</v>
      </c>
      <c r="AE23" s="86">
        <v>0.51129972389814904</v>
      </c>
      <c r="AF23" s="96">
        <v>796.35</v>
      </c>
      <c r="AG23" s="96">
        <v>845.69</v>
      </c>
      <c r="AH23" s="96"/>
      <c r="AI23" s="96"/>
      <c r="AJ23" s="96"/>
      <c r="AK23" s="97">
        <v>492.13</v>
      </c>
      <c r="AL23" s="87" t="s">
        <v>1000</v>
      </c>
      <c r="AM23" s="88">
        <v>1</v>
      </c>
      <c r="AN23" s="96">
        <v>832.11</v>
      </c>
      <c r="AO23" s="96">
        <v>996.34</v>
      </c>
      <c r="AP23" s="96">
        <v>934.59</v>
      </c>
      <c r="AQ23" s="96">
        <v>893.96</v>
      </c>
      <c r="AR23" s="96"/>
      <c r="AS23" s="97"/>
      <c r="AT23" s="83" t="s">
        <v>1001</v>
      </c>
      <c r="AU23" s="86">
        <v>4.0748135772788401E-2</v>
      </c>
      <c r="AV23" s="96">
        <v>756.66</v>
      </c>
      <c r="AW23" s="96">
        <v>889.74</v>
      </c>
      <c r="AX23" s="96">
        <v>789.92</v>
      </c>
      <c r="AY23" s="96"/>
      <c r="AZ23" s="96"/>
      <c r="BA23" s="97">
        <v>442.72</v>
      </c>
      <c r="BB23" s="83" t="s">
        <v>1002</v>
      </c>
      <c r="BC23" s="96">
        <v>800.63</v>
      </c>
      <c r="BD23" s="96">
        <v>917.93</v>
      </c>
      <c r="BE23" s="96">
        <v>816.84</v>
      </c>
      <c r="BF23" s="96"/>
      <c r="BG23" s="96"/>
      <c r="BH23" s="97">
        <v>577.24</v>
      </c>
      <c r="BI23" s="83" t="s">
        <v>1003</v>
      </c>
      <c r="BJ23" s="86">
        <v>0.13411117816670001</v>
      </c>
      <c r="BK23" s="96">
        <v>883.26</v>
      </c>
      <c r="BL23" s="96">
        <v>949.64</v>
      </c>
      <c r="BM23" s="96">
        <v>1117.71</v>
      </c>
      <c r="BN23" s="96">
        <v>648.12</v>
      </c>
      <c r="BO23" s="96"/>
      <c r="BP23" s="97"/>
      <c r="BQ23" s="83" t="s">
        <v>1004</v>
      </c>
      <c r="BR23" s="86">
        <v>1</v>
      </c>
      <c r="BS23" s="96">
        <v>785.33</v>
      </c>
      <c r="BT23" s="96">
        <v>923.83</v>
      </c>
      <c r="BU23" s="96">
        <v>796.17</v>
      </c>
      <c r="BV23" s="96"/>
      <c r="BW23" s="96"/>
      <c r="BX23" s="97">
        <v>369.5</v>
      </c>
      <c r="BY23" s="83" t="s">
        <v>1005</v>
      </c>
      <c r="BZ23" s="96">
        <v>849.63</v>
      </c>
      <c r="CA23" s="96">
        <v>924.37</v>
      </c>
      <c r="CB23" s="96">
        <v>776.23</v>
      </c>
      <c r="CC23" s="96">
        <v>622.85</v>
      </c>
      <c r="CD23" s="96"/>
      <c r="CE23" s="97">
        <v>748.53</v>
      </c>
      <c r="CF23" s="83" t="s">
        <v>1006</v>
      </c>
      <c r="CG23" s="96">
        <v>784.85</v>
      </c>
      <c r="CH23" s="96">
        <v>1072.54</v>
      </c>
      <c r="CI23" s="96">
        <v>950.01</v>
      </c>
      <c r="CJ23" s="96"/>
      <c r="CK23" s="96"/>
      <c r="CL23" s="97"/>
      <c r="CM23" s="83" t="s">
        <v>1007</v>
      </c>
      <c r="CN23" s="96">
        <v>844.97</v>
      </c>
      <c r="CO23" s="96">
        <v>891.92</v>
      </c>
      <c r="CP23" s="96">
        <v>908.13</v>
      </c>
      <c r="CQ23" s="96">
        <v>544.20000000000005</v>
      </c>
      <c r="CR23" s="96"/>
      <c r="CS23" s="97">
        <v>702.3</v>
      </c>
      <c r="CT23" s="83" t="s">
        <v>1008</v>
      </c>
      <c r="CU23" s="96">
        <v>791.92</v>
      </c>
      <c r="CV23" s="96">
        <v>962.77</v>
      </c>
      <c r="CW23" s="96">
        <v>791.5</v>
      </c>
      <c r="CX23" s="96">
        <v>619.91999999999996</v>
      </c>
      <c r="CY23" s="96"/>
      <c r="CZ23" s="97"/>
      <c r="DA23" s="83" t="s">
        <v>1009</v>
      </c>
      <c r="DB23" s="86">
        <v>1</v>
      </c>
      <c r="DC23" s="96">
        <v>758.4</v>
      </c>
      <c r="DD23" s="96">
        <v>949.8</v>
      </c>
      <c r="DE23" s="96">
        <v>763.86</v>
      </c>
      <c r="DF23" s="96">
        <v>773.36</v>
      </c>
      <c r="DG23" s="96"/>
      <c r="DH23" s="97">
        <v>608.65</v>
      </c>
      <c r="DI23" s="83" t="s">
        <v>1010</v>
      </c>
      <c r="DJ23" s="86">
        <v>2.6392187912377902E-3</v>
      </c>
      <c r="DK23" s="96">
        <v>893.86</v>
      </c>
      <c r="DL23" s="96">
        <v>965.78</v>
      </c>
      <c r="DM23" s="96">
        <v>965.78</v>
      </c>
      <c r="DN23" s="96">
        <v>864.67</v>
      </c>
      <c r="DO23" s="96"/>
      <c r="DP23" s="97">
        <v>558.48</v>
      </c>
      <c r="DQ23" s="83" t="s">
        <v>1011</v>
      </c>
      <c r="DR23" s="96">
        <v>845.24</v>
      </c>
      <c r="DS23" s="96">
        <v>929.02</v>
      </c>
      <c r="DT23" s="96">
        <v>736.46</v>
      </c>
      <c r="DU23" s="96">
        <v>777.61</v>
      </c>
      <c r="DV23" s="96"/>
      <c r="DW23" s="97"/>
      <c r="DX23" s="83" t="s">
        <v>1012</v>
      </c>
      <c r="DY23" s="96">
        <v>759.86</v>
      </c>
      <c r="DZ23" s="96">
        <v>855.17</v>
      </c>
      <c r="EA23" s="96">
        <v>870.91</v>
      </c>
      <c r="EB23" s="96">
        <v>614.72</v>
      </c>
      <c r="EC23" s="96"/>
      <c r="ED23" s="97">
        <v>448.1</v>
      </c>
      <c r="EE23" s="83" t="s">
        <v>1013</v>
      </c>
      <c r="EF23" s="86">
        <v>1</v>
      </c>
      <c r="EG23" s="96">
        <v>775.01</v>
      </c>
      <c r="EH23" s="96">
        <v>875.16</v>
      </c>
      <c r="EI23" s="96">
        <v>811.37</v>
      </c>
      <c r="EJ23" s="96"/>
      <c r="EK23" s="96">
        <v>323.74</v>
      </c>
      <c r="EL23" s="97">
        <v>352.46</v>
      </c>
      <c r="EM23" s="83" t="s">
        <v>1014</v>
      </c>
      <c r="EN23" s="96">
        <v>766.32</v>
      </c>
      <c r="EO23" s="96">
        <v>900.56</v>
      </c>
      <c r="EP23" s="96">
        <v>780.46</v>
      </c>
      <c r="EQ23" s="96"/>
      <c r="ER23" s="96"/>
      <c r="ES23" s="97">
        <v>580.96</v>
      </c>
      <c r="ET23" s="83" t="s">
        <v>1015</v>
      </c>
      <c r="EU23" s="86">
        <v>1</v>
      </c>
      <c r="EV23" s="96">
        <v>758.58</v>
      </c>
      <c r="EW23" s="96">
        <v>853</v>
      </c>
      <c r="EX23" s="96">
        <v>926.9</v>
      </c>
      <c r="EY23" s="96"/>
      <c r="EZ23" s="96"/>
      <c r="FA23" s="97">
        <v>353.38</v>
      </c>
      <c r="FB23" s="83" t="s">
        <v>1016</v>
      </c>
      <c r="FC23" s="96">
        <v>586.21</v>
      </c>
      <c r="FD23" s="96">
        <v>553.02</v>
      </c>
      <c r="FE23" s="96">
        <v>615.37</v>
      </c>
      <c r="FF23" s="96"/>
      <c r="FG23" s="96"/>
      <c r="FH23" s="97"/>
      <c r="FI23" s="83" t="s">
        <v>1017</v>
      </c>
      <c r="FJ23" s="96">
        <v>830.17</v>
      </c>
      <c r="FK23" s="96">
        <v>960.05</v>
      </c>
      <c r="FL23" s="96"/>
      <c r="FM23" s="96"/>
      <c r="FN23" s="96"/>
      <c r="FO23" s="97">
        <v>471.39</v>
      </c>
      <c r="FP23" s="83" t="s">
        <v>1018</v>
      </c>
      <c r="FQ23" s="86">
        <v>0.22888532845044601</v>
      </c>
      <c r="FR23" s="96">
        <v>824.59</v>
      </c>
      <c r="FS23" s="96">
        <v>894.79</v>
      </c>
      <c r="FT23" s="96">
        <v>970.81</v>
      </c>
      <c r="FU23" s="96">
        <v>608.9</v>
      </c>
      <c r="FV23" s="96">
        <v>564.79999999999995</v>
      </c>
      <c r="FW23" s="97">
        <v>460.74</v>
      </c>
      <c r="FX23" s="83" t="s">
        <v>1019</v>
      </c>
      <c r="FY23" s="96">
        <v>806.42</v>
      </c>
      <c r="FZ23" s="96">
        <v>883.28</v>
      </c>
      <c r="GA23" s="96">
        <v>883.65</v>
      </c>
      <c r="GB23" s="96">
        <v>918.21</v>
      </c>
      <c r="GC23" s="96"/>
      <c r="GD23" s="97">
        <v>466.38</v>
      </c>
      <c r="GE23" s="83" t="s">
        <v>1020</v>
      </c>
      <c r="GF23" s="86">
        <v>0.20112226222320501</v>
      </c>
      <c r="GG23" s="96">
        <v>780.96</v>
      </c>
      <c r="GH23" s="96">
        <v>904.75</v>
      </c>
      <c r="GI23" s="96">
        <v>882.91</v>
      </c>
      <c r="GJ23" s="96">
        <v>649.21</v>
      </c>
      <c r="GK23" s="96"/>
      <c r="GL23" s="97">
        <v>470.14</v>
      </c>
      <c r="GM23" s="83" t="s">
        <v>1021</v>
      </c>
      <c r="GN23" s="86">
        <v>8.7512032904524403E-2</v>
      </c>
      <c r="GO23" s="96">
        <v>764.4</v>
      </c>
      <c r="GP23" s="96">
        <v>1263.8699999999999</v>
      </c>
      <c r="GQ23" s="96">
        <v>705.7</v>
      </c>
      <c r="GR23" s="96">
        <v>590.71</v>
      </c>
      <c r="GS23" s="96"/>
      <c r="GT23" s="97"/>
      <c r="GU23" s="83" t="s">
        <v>1022</v>
      </c>
      <c r="GV23" s="86">
        <v>1</v>
      </c>
      <c r="GW23" s="96">
        <v>706.11</v>
      </c>
      <c r="GX23" s="96">
        <v>844.97</v>
      </c>
      <c r="GY23" s="96">
        <v>817.62</v>
      </c>
      <c r="GZ23" s="96"/>
      <c r="HA23" s="96"/>
      <c r="HB23" s="97">
        <v>581.86</v>
      </c>
      <c r="HC23" s="83" t="s">
        <v>1023</v>
      </c>
      <c r="HD23" s="86">
        <v>1</v>
      </c>
      <c r="HE23" s="96">
        <v>776.35</v>
      </c>
      <c r="HF23" s="96">
        <v>933.18</v>
      </c>
      <c r="HG23" s="96"/>
      <c r="HH23" s="96">
        <v>553.1</v>
      </c>
      <c r="HI23" s="96">
        <v>546.46</v>
      </c>
      <c r="HJ23" s="97">
        <v>491.72</v>
      </c>
      <c r="HK23" s="98"/>
      <c r="HL23" s="86"/>
      <c r="HM23" s="96"/>
      <c r="HN23" s="96"/>
      <c r="HO23" s="96"/>
      <c r="HP23" s="96"/>
      <c r="HQ23" s="96"/>
      <c r="HR23" s="97"/>
    </row>
    <row r="24" spans="1:226" x14ac:dyDescent="0.35">
      <c r="A24" s="79">
        <v>45243</v>
      </c>
      <c r="B24" s="80" t="s">
        <v>995</v>
      </c>
      <c r="C24" s="94">
        <v>818.2954443806459</v>
      </c>
      <c r="D24" s="94">
        <v>927.88129108378803</v>
      </c>
      <c r="E24" s="94">
        <v>845.18230161397685</v>
      </c>
      <c r="F24" s="94">
        <v>658.97382555807508</v>
      </c>
      <c r="G24" s="94">
        <v>571.33535110346793</v>
      </c>
      <c r="H24" s="95">
        <v>474.61027025643148</v>
      </c>
      <c r="I24" s="80" t="s">
        <v>996</v>
      </c>
      <c r="J24" s="94">
        <v>815.07820962062203</v>
      </c>
      <c r="K24" s="94">
        <v>923.16707893875139</v>
      </c>
      <c r="L24" s="94">
        <v>838.92383036360718</v>
      </c>
      <c r="M24" s="94">
        <v>664.97269652270325</v>
      </c>
      <c r="N24" s="94">
        <v>495.40461152882204</v>
      </c>
      <c r="O24" s="95">
        <v>484.91478113292067</v>
      </c>
      <c r="P24" s="83" t="s">
        <v>997</v>
      </c>
      <c r="Q24" s="96">
        <v>753.86</v>
      </c>
      <c r="R24" s="96">
        <v>928.78</v>
      </c>
      <c r="S24" s="96">
        <v>855.17</v>
      </c>
      <c r="T24" s="96">
        <v>606.28</v>
      </c>
      <c r="U24" s="96"/>
      <c r="V24" s="97"/>
      <c r="W24" s="83" t="s">
        <v>998</v>
      </c>
      <c r="X24" s="96">
        <v>798.24</v>
      </c>
      <c r="Y24" s="96">
        <v>927.67</v>
      </c>
      <c r="Z24" s="96">
        <v>765.4</v>
      </c>
      <c r="AA24" s="96">
        <v>460.94</v>
      </c>
      <c r="AB24" s="96"/>
      <c r="AC24" s="97">
        <v>594.21</v>
      </c>
      <c r="AD24" s="83" t="s">
        <v>999</v>
      </c>
      <c r="AE24" s="86">
        <v>0.51129972389814904</v>
      </c>
      <c r="AF24" s="96">
        <v>804.66</v>
      </c>
      <c r="AG24" s="96">
        <v>854.17</v>
      </c>
      <c r="AH24" s="96"/>
      <c r="AI24" s="96"/>
      <c r="AJ24" s="96"/>
      <c r="AK24" s="97">
        <v>487.82</v>
      </c>
      <c r="AL24" s="87" t="s">
        <v>1000</v>
      </c>
      <c r="AM24" s="88">
        <v>1</v>
      </c>
      <c r="AN24" s="96">
        <v>839.2</v>
      </c>
      <c r="AO24" s="96">
        <v>1009.58</v>
      </c>
      <c r="AP24" s="96">
        <v>955.09</v>
      </c>
      <c r="AQ24" s="96">
        <v>893.96</v>
      </c>
      <c r="AR24" s="96"/>
      <c r="AS24" s="97"/>
      <c r="AT24" s="83" t="s">
        <v>1001</v>
      </c>
      <c r="AU24" s="86">
        <v>4.0681827427688097E-2</v>
      </c>
      <c r="AV24" s="96">
        <v>767.19</v>
      </c>
      <c r="AW24" s="96">
        <v>910.79</v>
      </c>
      <c r="AX24" s="96">
        <v>804</v>
      </c>
      <c r="AY24" s="96"/>
      <c r="AZ24" s="96"/>
      <c r="BA24" s="97">
        <v>439.55</v>
      </c>
      <c r="BB24" s="83" t="s">
        <v>1002</v>
      </c>
      <c r="BC24" s="96">
        <v>819.96</v>
      </c>
      <c r="BD24" s="96">
        <v>931.37</v>
      </c>
      <c r="BE24" s="96">
        <v>820.96</v>
      </c>
      <c r="BF24" s="96"/>
      <c r="BG24" s="96"/>
      <c r="BH24" s="97">
        <v>582.28</v>
      </c>
      <c r="BI24" s="83" t="s">
        <v>1003</v>
      </c>
      <c r="BJ24" s="86">
        <v>0.134051851256066</v>
      </c>
      <c r="BK24" s="96">
        <v>915.04</v>
      </c>
      <c r="BL24" s="96">
        <v>949.22</v>
      </c>
      <c r="BM24" s="96">
        <v>1117.21</v>
      </c>
      <c r="BN24" s="96">
        <v>647.83000000000004</v>
      </c>
      <c r="BO24" s="96"/>
      <c r="BP24" s="97"/>
      <c r="BQ24" s="83" t="s">
        <v>1004</v>
      </c>
      <c r="BR24" s="86">
        <v>1</v>
      </c>
      <c r="BS24" s="96">
        <v>815.33</v>
      </c>
      <c r="BT24" s="96">
        <v>950.5</v>
      </c>
      <c r="BU24" s="96">
        <v>799.5</v>
      </c>
      <c r="BV24" s="96"/>
      <c r="BW24" s="96"/>
      <c r="BX24" s="97">
        <v>372</v>
      </c>
      <c r="BY24" s="83" t="s">
        <v>1005</v>
      </c>
      <c r="BZ24" s="96">
        <v>865.76</v>
      </c>
      <c r="CA24" s="96">
        <v>949.17</v>
      </c>
      <c r="CB24" s="96">
        <v>802.23</v>
      </c>
      <c r="CC24" s="96">
        <v>645.1</v>
      </c>
      <c r="CD24" s="96"/>
      <c r="CE24" s="97">
        <v>752.03</v>
      </c>
      <c r="CF24" s="83" t="s">
        <v>1006</v>
      </c>
      <c r="CG24" s="96">
        <v>813.88</v>
      </c>
      <c r="CH24" s="96">
        <v>1093.51</v>
      </c>
      <c r="CI24" s="96">
        <v>961.3</v>
      </c>
      <c r="CJ24" s="96"/>
      <c r="CK24" s="96"/>
      <c r="CL24" s="97"/>
      <c r="CM24" s="83" t="s">
        <v>1007</v>
      </c>
      <c r="CN24" s="96">
        <v>842.39</v>
      </c>
      <c r="CO24" s="96">
        <v>897.42</v>
      </c>
      <c r="CP24" s="96">
        <v>919.83</v>
      </c>
      <c r="CQ24" s="96">
        <v>553</v>
      </c>
      <c r="CR24" s="96"/>
      <c r="CS24" s="97">
        <v>703.77</v>
      </c>
      <c r="CT24" s="83" t="s">
        <v>1008</v>
      </c>
      <c r="CU24" s="96">
        <v>795.95</v>
      </c>
      <c r="CV24" s="96">
        <v>982.93</v>
      </c>
      <c r="CW24" s="96">
        <v>814.89</v>
      </c>
      <c r="CX24" s="96">
        <v>619.91999999999996</v>
      </c>
      <c r="CY24" s="96"/>
      <c r="CZ24" s="97"/>
      <c r="DA24" s="83" t="s">
        <v>1009</v>
      </c>
      <c r="DB24" s="86">
        <v>1</v>
      </c>
      <c r="DC24" s="96">
        <v>760</v>
      </c>
      <c r="DD24" s="96">
        <v>988.2</v>
      </c>
      <c r="DE24" s="96">
        <v>819.86</v>
      </c>
      <c r="DF24" s="96">
        <v>804.56</v>
      </c>
      <c r="DG24" s="96"/>
      <c r="DH24" s="97">
        <v>643.04999999999995</v>
      </c>
      <c r="DI24" s="83" t="s">
        <v>1010</v>
      </c>
      <c r="DJ24" s="86">
        <v>2.6511134676564202E-3</v>
      </c>
      <c r="DK24" s="96">
        <v>918.07</v>
      </c>
      <c r="DL24" s="96">
        <v>1008.55</v>
      </c>
      <c r="DM24" s="96">
        <v>1008.55</v>
      </c>
      <c r="DN24" s="96">
        <v>1418.13</v>
      </c>
      <c r="DO24" s="96"/>
      <c r="DP24" s="97">
        <v>559.73</v>
      </c>
      <c r="DQ24" s="83" t="s">
        <v>1011</v>
      </c>
      <c r="DR24" s="96">
        <v>853.12</v>
      </c>
      <c r="DS24" s="96">
        <v>936.83</v>
      </c>
      <c r="DT24" s="96">
        <v>770.87</v>
      </c>
      <c r="DU24" s="96">
        <v>789.64</v>
      </c>
      <c r="DV24" s="96"/>
      <c r="DW24" s="97"/>
      <c r="DX24" s="83" t="s">
        <v>1012</v>
      </c>
      <c r="DY24" s="96">
        <v>775.68</v>
      </c>
      <c r="DZ24" s="96">
        <v>877.91</v>
      </c>
      <c r="EA24" s="96">
        <v>885.56</v>
      </c>
      <c r="EB24" s="96">
        <v>626.83000000000004</v>
      </c>
      <c r="EC24" s="96"/>
      <c r="ED24" s="97">
        <v>447.61</v>
      </c>
      <c r="EE24" s="83" t="s">
        <v>1013</v>
      </c>
      <c r="EF24" s="86">
        <v>1</v>
      </c>
      <c r="EG24" s="96">
        <v>780.31</v>
      </c>
      <c r="EH24" s="96">
        <v>882.67</v>
      </c>
      <c r="EI24" s="96">
        <v>814.52</v>
      </c>
      <c r="EJ24" s="96"/>
      <c r="EK24" s="96">
        <v>323.74</v>
      </c>
      <c r="EL24" s="97">
        <v>347.22</v>
      </c>
      <c r="EM24" s="83" t="s">
        <v>1014</v>
      </c>
      <c r="EN24" s="96">
        <v>794.77</v>
      </c>
      <c r="EO24" s="96">
        <v>885.91</v>
      </c>
      <c r="EP24" s="96">
        <v>780.46</v>
      </c>
      <c r="EQ24" s="96"/>
      <c r="ER24" s="96"/>
      <c r="ES24" s="97">
        <v>580.96</v>
      </c>
      <c r="ET24" s="83" t="s">
        <v>1015</v>
      </c>
      <c r="EU24" s="86">
        <v>1</v>
      </c>
      <c r="EV24" s="96">
        <v>829.54</v>
      </c>
      <c r="EW24" s="96">
        <v>926.91</v>
      </c>
      <c r="EX24" s="96">
        <v>926.9</v>
      </c>
      <c r="EY24" s="96"/>
      <c r="EZ24" s="96"/>
      <c r="FA24" s="97">
        <v>393.16</v>
      </c>
      <c r="FB24" s="83" t="s">
        <v>1016</v>
      </c>
      <c r="FC24" s="96">
        <v>586.21</v>
      </c>
      <c r="FD24" s="96">
        <v>553.02</v>
      </c>
      <c r="FE24" s="96">
        <v>615.37</v>
      </c>
      <c r="FF24" s="96"/>
      <c r="FG24" s="96"/>
      <c r="FH24" s="97"/>
      <c r="FI24" s="83" t="s">
        <v>1017</v>
      </c>
      <c r="FJ24" s="96">
        <v>853.31</v>
      </c>
      <c r="FK24" s="96">
        <v>988.97</v>
      </c>
      <c r="FL24" s="96"/>
      <c r="FM24" s="96"/>
      <c r="FN24" s="96"/>
      <c r="FO24" s="97">
        <v>475.52</v>
      </c>
      <c r="FP24" s="83" t="s">
        <v>1018</v>
      </c>
      <c r="FQ24" s="86">
        <v>0.22583559168924999</v>
      </c>
      <c r="FR24" s="96">
        <v>817.92</v>
      </c>
      <c r="FS24" s="96">
        <v>888.89</v>
      </c>
      <c r="FT24" s="96">
        <v>994.86</v>
      </c>
      <c r="FU24" s="96">
        <v>632.51</v>
      </c>
      <c r="FV24" s="96">
        <v>581.14</v>
      </c>
      <c r="FW24" s="97">
        <v>458.81</v>
      </c>
      <c r="FX24" s="83" t="s">
        <v>1019</v>
      </c>
      <c r="FY24" s="96">
        <v>835.69</v>
      </c>
      <c r="FZ24" s="96">
        <v>897.91</v>
      </c>
      <c r="GA24" s="96">
        <v>897.47</v>
      </c>
      <c r="GB24" s="96">
        <v>818.87</v>
      </c>
      <c r="GC24" s="96"/>
      <c r="GD24" s="97">
        <v>476.13</v>
      </c>
      <c r="GE24" s="83" t="s">
        <v>1020</v>
      </c>
      <c r="GF24" s="86">
        <v>0.20116676725005</v>
      </c>
      <c r="GG24" s="96">
        <v>798.3</v>
      </c>
      <c r="GH24" s="96">
        <v>920.6</v>
      </c>
      <c r="GI24" s="96">
        <v>894.89</v>
      </c>
      <c r="GJ24" s="96">
        <v>657.89</v>
      </c>
      <c r="GK24" s="96"/>
      <c r="GL24" s="97">
        <v>467.26</v>
      </c>
      <c r="GM24" s="83" t="s">
        <v>1021</v>
      </c>
      <c r="GN24" s="86">
        <v>8.6132644272179204E-2</v>
      </c>
      <c r="GO24" s="96">
        <v>810.37</v>
      </c>
      <c r="GP24" s="96">
        <v>1291.49</v>
      </c>
      <c r="GQ24" s="96">
        <v>721.03</v>
      </c>
      <c r="GR24" s="96">
        <v>591.9</v>
      </c>
      <c r="GS24" s="96"/>
      <c r="GT24" s="97"/>
      <c r="GU24" s="83" t="s">
        <v>1022</v>
      </c>
      <c r="GV24" s="86">
        <v>1</v>
      </c>
      <c r="GW24" s="96">
        <v>708.91</v>
      </c>
      <c r="GX24" s="96">
        <v>864.31</v>
      </c>
      <c r="GY24" s="96">
        <v>842.37</v>
      </c>
      <c r="GZ24" s="96"/>
      <c r="HA24" s="96"/>
      <c r="HB24" s="97">
        <v>583.27</v>
      </c>
      <c r="HC24" s="83" t="s">
        <v>1023</v>
      </c>
      <c r="HD24" s="86">
        <v>1</v>
      </c>
      <c r="HE24" s="96">
        <v>778.85</v>
      </c>
      <c r="HF24" s="96">
        <v>958.18</v>
      </c>
      <c r="HG24" s="96"/>
      <c r="HH24" s="96">
        <v>588.20000000000005</v>
      </c>
      <c r="HI24" s="96">
        <v>581.55999999999995</v>
      </c>
      <c r="HJ24" s="97">
        <v>492.55</v>
      </c>
      <c r="HK24" s="98"/>
      <c r="HL24" s="86"/>
      <c r="HM24" s="96"/>
      <c r="HN24" s="96"/>
      <c r="HO24" s="96"/>
      <c r="HP24" s="96"/>
      <c r="HQ24" s="96"/>
      <c r="HR24" s="97"/>
    </row>
    <row r="25" spans="1:226" x14ac:dyDescent="0.35">
      <c r="A25" s="79">
        <v>45236</v>
      </c>
      <c r="B25" s="80" t="s">
        <v>995</v>
      </c>
      <c r="C25" s="94">
        <v>833.94732432491878</v>
      </c>
      <c r="D25" s="94">
        <v>953.09900011766001</v>
      </c>
      <c r="E25" s="94">
        <v>887.54986461985425</v>
      </c>
      <c r="F25" s="94">
        <v>682.51701409521945</v>
      </c>
      <c r="G25" s="94">
        <v>551.21485908092097</v>
      </c>
      <c r="H25" s="95">
        <v>474.0249208729237</v>
      </c>
      <c r="I25" s="80" t="s">
        <v>996</v>
      </c>
      <c r="J25" s="94">
        <v>831.76724741694534</v>
      </c>
      <c r="K25" s="94">
        <v>953.05601578369203</v>
      </c>
      <c r="L25" s="94">
        <v>881.60613569302052</v>
      </c>
      <c r="M25" s="94">
        <v>689.22884760216084</v>
      </c>
      <c r="N25" s="94">
        <v>499.75248955722645</v>
      </c>
      <c r="O25" s="95">
        <v>485.0946975134616</v>
      </c>
      <c r="P25" s="83" t="s">
        <v>997</v>
      </c>
      <c r="Q25" s="96">
        <v>769.69</v>
      </c>
      <c r="R25" s="96">
        <v>958.78</v>
      </c>
      <c r="S25" s="96">
        <v>893.26</v>
      </c>
      <c r="T25" s="96">
        <v>631.28</v>
      </c>
      <c r="U25" s="96"/>
      <c r="V25" s="97"/>
      <c r="W25" s="83" t="s">
        <v>998</v>
      </c>
      <c r="X25" s="96">
        <v>810.83</v>
      </c>
      <c r="Y25" s="96">
        <v>949.1</v>
      </c>
      <c r="Z25" s="96">
        <v>856.14</v>
      </c>
      <c r="AA25" s="96">
        <v>503.73</v>
      </c>
      <c r="AB25" s="96"/>
      <c r="AC25" s="97">
        <v>594.21</v>
      </c>
      <c r="AD25" s="83" t="s">
        <v>999</v>
      </c>
      <c r="AE25" s="86">
        <v>0.51129972389814904</v>
      </c>
      <c r="AF25" s="96">
        <v>814.2</v>
      </c>
      <c r="AG25" s="96">
        <v>864.57</v>
      </c>
      <c r="AH25" s="96"/>
      <c r="AI25" s="96"/>
      <c r="AJ25" s="96"/>
      <c r="AK25" s="97">
        <v>487.82</v>
      </c>
      <c r="AL25" s="87" t="s">
        <v>1000</v>
      </c>
      <c r="AM25" s="88">
        <v>1</v>
      </c>
      <c r="AN25" s="96">
        <v>850.06</v>
      </c>
      <c r="AO25" s="96">
        <v>1022.58</v>
      </c>
      <c r="AP25" s="96">
        <v>955.65</v>
      </c>
      <c r="AQ25" s="96">
        <v>893.96</v>
      </c>
      <c r="AR25" s="96"/>
      <c r="AS25" s="97"/>
      <c r="AT25" s="83" t="s">
        <v>1001</v>
      </c>
      <c r="AU25" s="86">
        <v>4.0911508407315E-2</v>
      </c>
      <c r="AV25" s="96">
        <v>787.69</v>
      </c>
      <c r="AW25" s="96">
        <v>924.99</v>
      </c>
      <c r="AX25" s="96">
        <v>833.77</v>
      </c>
      <c r="AY25" s="96"/>
      <c r="AZ25" s="96"/>
      <c r="BA25" s="97">
        <v>441.96</v>
      </c>
      <c r="BB25" s="83" t="s">
        <v>1002</v>
      </c>
      <c r="BC25" s="96">
        <v>836.76</v>
      </c>
      <c r="BD25" s="96">
        <v>974.23</v>
      </c>
      <c r="BE25" s="96">
        <v>853.22</v>
      </c>
      <c r="BF25" s="96"/>
      <c r="BG25" s="96"/>
      <c r="BH25" s="97">
        <v>579.25</v>
      </c>
      <c r="BI25" s="83" t="s">
        <v>1003</v>
      </c>
      <c r="BJ25" s="86">
        <v>0.13407162105997</v>
      </c>
      <c r="BK25" s="96">
        <v>947.35</v>
      </c>
      <c r="BL25" s="96">
        <v>1013.72</v>
      </c>
      <c r="BM25" s="96">
        <v>1176.3699999999999</v>
      </c>
      <c r="BN25" s="96">
        <v>647.92999999999995</v>
      </c>
      <c r="BO25" s="96"/>
      <c r="BP25" s="97"/>
      <c r="BQ25" s="83" t="s">
        <v>1004</v>
      </c>
      <c r="BR25" s="86">
        <v>1</v>
      </c>
      <c r="BS25" s="96">
        <v>883.67</v>
      </c>
      <c r="BT25" s="96">
        <v>993.83</v>
      </c>
      <c r="BU25" s="96">
        <v>972</v>
      </c>
      <c r="BV25" s="96"/>
      <c r="BW25" s="96"/>
      <c r="BX25" s="97">
        <v>371.17</v>
      </c>
      <c r="BY25" s="83" t="s">
        <v>1005</v>
      </c>
      <c r="BZ25" s="96">
        <v>888.14</v>
      </c>
      <c r="CA25" s="96">
        <v>977.04</v>
      </c>
      <c r="CB25" s="96">
        <v>832.77</v>
      </c>
      <c r="CC25" s="96">
        <v>676.97</v>
      </c>
      <c r="CD25" s="96"/>
      <c r="CE25" s="97">
        <v>752.91</v>
      </c>
      <c r="CF25" s="83" t="s">
        <v>1006</v>
      </c>
      <c r="CG25" s="96">
        <v>838.07</v>
      </c>
      <c r="CH25" s="96">
        <v>1109.6400000000001</v>
      </c>
      <c r="CI25" s="96">
        <v>1025.01</v>
      </c>
      <c r="CJ25" s="96"/>
      <c r="CK25" s="96"/>
      <c r="CL25" s="97"/>
      <c r="CM25" s="83" t="s">
        <v>1007</v>
      </c>
      <c r="CN25" s="96">
        <v>858.12</v>
      </c>
      <c r="CO25" s="96">
        <v>929.86</v>
      </c>
      <c r="CP25" s="96">
        <v>964.76</v>
      </c>
      <c r="CQ25" s="96">
        <v>585.04</v>
      </c>
      <c r="CR25" s="96"/>
      <c r="CS25" s="97">
        <v>701.04</v>
      </c>
      <c r="CT25" s="83" t="s">
        <v>1008</v>
      </c>
      <c r="CU25" s="96">
        <v>807.24</v>
      </c>
      <c r="CV25" s="96">
        <v>1011.15</v>
      </c>
      <c r="CW25" s="96">
        <v>842.31</v>
      </c>
      <c r="CX25" s="96">
        <v>619.91999999999996</v>
      </c>
      <c r="CY25" s="96"/>
      <c r="CZ25" s="97"/>
      <c r="DA25" s="83" t="s">
        <v>1009</v>
      </c>
      <c r="DB25" s="86">
        <v>1</v>
      </c>
      <c r="DC25" s="96">
        <v>760</v>
      </c>
      <c r="DD25" s="96">
        <v>988.2</v>
      </c>
      <c r="DE25" s="96">
        <v>819.86</v>
      </c>
      <c r="DF25" s="96">
        <v>804.56</v>
      </c>
      <c r="DG25" s="96"/>
      <c r="DH25" s="97">
        <v>643.04999999999995</v>
      </c>
      <c r="DI25" s="83" t="s">
        <v>1010</v>
      </c>
      <c r="DJ25" s="86">
        <v>2.6317174588136199E-3</v>
      </c>
      <c r="DK25" s="96">
        <v>937.64</v>
      </c>
      <c r="DL25" s="96">
        <v>1026.97</v>
      </c>
      <c r="DM25" s="96">
        <v>1026.97</v>
      </c>
      <c r="DN25" s="96">
        <v>792.54</v>
      </c>
      <c r="DO25" s="96"/>
      <c r="DP25" s="97">
        <v>554.16</v>
      </c>
      <c r="DQ25" s="83" t="s">
        <v>1011</v>
      </c>
      <c r="DR25" s="96">
        <v>861.17</v>
      </c>
      <c r="DS25" s="96">
        <v>944.23</v>
      </c>
      <c r="DT25" s="96">
        <v>808.4</v>
      </c>
      <c r="DU25" s="96">
        <v>825.19</v>
      </c>
      <c r="DV25" s="96"/>
      <c r="DW25" s="97"/>
      <c r="DX25" s="83" t="s">
        <v>1012</v>
      </c>
      <c r="DY25" s="96">
        <v>791.44</v>
      </c>
      <c r="DZ25" s="96">
        <v>897.12</v>
      </c>
      <c r="EA25" s="96">
        <v>929.82</v>
      </c>
      <c r="EB25" s="96">
        <v>651.04999999999995</v>
      </c>
      <c r="EC25" s="96"/>
      <c r="ED25" s="97">
        <v>449.29</v>
      </c>
      <c r="EE25" s="83" t="s">
        <v>1013</v>
      </c>
      <c r="EF25" s="86">
        <v>1</v>
      </c>
      <c r="EG25" s="96">
        <v>800.88</v>
      </c>
      <c r="EH25" s="96">
        <v>904.75</v>
      </c>
      <c r="EI25" s="96">
        <v>844.49</v>
      </c>
      <c r="EJ25" s="96"/>
      <c r="EK25" s="96">
        <v>323.74</v>
      </c>
      <c r="EL25" s="97">
        <v>348.18</v>
      </c>
      <c r="EM25" s="83" t="s">
        <v>1014</v>
      </c>
      <c r="EN25" s="96">
        <v>821.49</v>
      </c>
      <c r="EO25" s="96">
        <v>962.63</v>
      </c>
      <c r="EP25" s="96">
        <v>871.61</v>
      </c>
      <c r="EQ25" s="96"/>
      <c r="ER25" s="96"/>
      <c r="ES25" s="97">
        <v>580.96</v>
      </c>
      <c r="ET25" s="83" t="s">
        <v>1015</v>
      </c>
      <c r="EU25" s="86">
        <v>1</v>
      </c>
      <c r="EV25" s="96">
        <v>844.41</v>
      </c>
      <c r="EW25" s="96">
        <v>956.19</v>
      </c>
      <c r="EX25" s="96">
        <v>956.18</v>
      </c>
      <c r="EY25" s="96"/>
      <c r="EZ25" s="96"/>
      <c r="FA25" s="97">
        <v>393.29</v>
      </c>
      <c r="FB25" s="83" t="s">
        <v>1016</v>
      </c>
      <c r="FC25" s="96">
        <v>586.21</v>
      </c>
      <c r="FD25" s="96">
        <v>553.02</v>
      </c>
      <c r="FE25" s="96">
        <v>615.37</v>
      </c>
      <c r="FF25" s="96"/>
      <c r="FG25" s="96"/>
      <c r="FH25" s="97"/>
      <c r="FI25" s="83" t="s">
        <v>1017</v>
      </c>
      <c r="FJ25" s="96">
        <v>863.23</v>
      </c>
      <c r="FK25" s="96">
        <v>1012.94</v>
      </c>
      <c r="FL25" s="96"/>
      <c r="FM25" s="96"/>
      <c r="FN25" s="96"/>
      <c r="FO25" s="97">
        <v>468.91</v>
      </c>
      <c r="FP25" s="83" t="s">
        <v>1018</v>
      </c>
      <c r="FQ25" s="86">
        <v>0.22386389075442101</v>
      </c>
      <c r="FR25" s="96">
        <v>812.02</v>
      </c>
      <c r="FS25" s="96">
        <v>868.59</v>
      </c>
      <c r="FT25" s="96">
        <v>1022.6</v>
      </c>
      <c r="FU25" s="96">
        <v>659.58</v>
      </c>
      <c r="FV25" s="96">
        <v>557.86</v>
      </c>
      <c r="FW25" s="97">
        <v>456.92</v>
      </c>
      <c r="FX25" s="83" t="s">
        <v>1019</v>
      </c>
      <c r="FY25" s="96">
        <v>856.02</v>
      </c>
      <c r="FZ25" s="96">
        <v>932.87</v>
      </c>
      <c r="GA25" s="96">
        <v>934.87</v>
      </c>
      <c r="GB25" s="96">
        <v>830.21</v>
      </c>
      <c r="GC25" s="96"/>
      <c r="GD25" s="97">
        <v>478.57</v>
      </c>
      <c r="GE25" s="83" t="s">
        <v>1020</v>
      </c>
      <c r="GF25" s="86">
        <v>0.20123963615873799</v>
      </c>
      <c r="GG25" s="96">
        <v>820</v>
      </c>
      <c r="GH25" s="96">
        <v>944.95</v>
      </c>
      <c r="GI25" s="96">
        <v>910.9</v>
      </c>
      <c r="GJ25" s="96">
        <v>655.39</v>
      </c>
      <c r="GK25" s="96"/>
      <c r="GL25" s="97">
        <v>467.06</v>
      </c>
      <c r="GM25" s="83" t="s">
        <v>1021</v>
      </c>
      <c r="GN25" s="86">
        <v>8.5781685610122199E-2</v>
      </c>
      <c r="GO25" s="96">
        <v>843.3</v>
      </c>
      <c r="GP25" s="96">
        <v>1344.08</v>
      </c>
      <c r="GQ25" s="96">
        <v>773.34</v>
      </c>
      <c r="GR25" s="96">
        <v>623.29</v>
      </c>
      <c r="GS25" s="96"/>
      <c r="GT25" s="97"/>
      <c r="GU25" s="83" t="s">
        <v>1022</v>
      </c>
      <c r="GV25" s="86">
        <v>1</v>
      </c>
      <c r="GW25" s="96">
        <v>713.02</v>
      </c>
      <c r="GX25" s="96">
        <v>885.74</v>
      </c>
      <c r="GY25" s="96">
        <v>848.76</v>
      </c>
      <c r="GZ25" s="96"/>
      <c r="HA25" s="96"/>
      <c r="HB25" s="97">
        <v>583.84</v>
      </c>
      <c r="HC25" s="83" t="s">
        <v>1023</v>
      </c>
      <c r="HD25" s="86">
        <v>1</v>
      </c>
      <c r="HE25" s="96">
        <v>829.68</v>
      </c>
      <c r="HF25" s="96">
        <v>974.85</v>
      </c>
      <c r="HG25" s="96"/>
      <c r="HH25" s="96">
        <v>594.73</v>
      </c>
      <c r="HI25" s="96">
        <v>588.09</v>
      </c>
      <c r="HJ25" s="97">
        <v>491.72</v>
      </c>
      <c r="HK25" s="98"/>
      <c r="HL25" s="86"/>
      <c r="HM25" s="96"/>
      <c r="HN25" s="96"/>
      <c r="HO25" s="96"/>
      <c r="HP25" s="96"/>
      <c r="HQ25" s="96"/>
      <c r="HR25" s="97"/>
    </row>
    <row r="26" spans="1:226" x14ac:dyDescent="0.35">
      <c r="A26" s="79">
        <v>45229</v>
      </c>
      <c r="B26" s="80" t="s">
        <v>995</v>
      </c>
      <c r="C26" s="94">
        <v>832.2350815687671</v>
      </c>
      <c r="D26" s="94">
        <v>950.76514311432891</v>
      </c>
      <c r="E26" s="94">
        <v>886.88886630175739</v>
      </c>
      <c r="F26" s="94">
        <v>681.25585051569226</v>
      </c>
      <c r="G26" s="94">
        <v>553.74536065730388</v>
      </c>
      <c r="H26" s="95">
        <v>473.44640502131801</v>
      </c>
      <c r="I26" s="80" t="s">
        <v>996</v>
      </c>
      <c r="J26" s="94">
        <v>831.06487147793928</v>
      </c>
      <c r="K26" s="94">
        <v>955.00325799106565</v>
      </c>
      <c r="L26" s="94">
        <v>880.66451101796588</v>
      </c>
      <c r="M26" s="94">
        <v>687.38349524351929</v>
      </c>
      <c r="N26" s="94">
        <v>511.65755221386803</v>
      </c>
      <c r="O26" s="95">
        <v>482.75673003471167</v>
      </c>
      <c r="P26" s="83" t="s">
        <v>997</v>
      </c>
      <c r="Q26" s="96">
        <v>770.53</v>
      </c>
      <c r="R26" s="96">
        <v>957.12</v>
      </c>
      <c r="S26" s="96">
        <v>901.59</v>
      </c>
      <c r="T26" s="96">
        <v>644.28</v>
      </c>
      <c r="U26" s="96"/>
      <c r="V26" s="97"/>
      <c r="W26" s="83" t="s">
        <v>998</v>
      </c>
      <c r="X26" s="96">
        <v>808.36</v>
      </c>
      <c r="Y26" s="96">
        <v>950.12</v>
      </c>
      <c r="Z26" s="96">
        <v>844.41</v>
      </c>
      <c r="AA26" s="96">
        <v>495.72</v>
      </c>
      <c r="AB26" s="96"/>
      <c r="AC26" s="97">
        <v>580.16999999999996</v>
      </c>
      <c r="AD26" s="83" t="s">
        <v>999</v>
      </c>
      <c r="AE26" s="86">
        <v>0.51129972389814904</v>
      </c>
      <c r="AF26" s="96">
        <v>822.26</v>
      </c>
      <c r="AG26" s="96">
        <v>874.28</v>
      </c>
      <c r="AH26" s="96"/>
      <c r="AI26" s="96"/>
      <c r="AJ26" s="96"/>
      <c r="AK26" s="97">
        <v>487.65</v>
      </c>
      <c r="AL26" s="87" t="s">
        <v>1000</v>
      </c>
      <c r="AM26" s="88">
        <v>1</v>
      </c>
      <c r="AN26" s="96">
        <v>866.26</v>
      </c>
      <c r="AO26" s="96">
        <v>1026.6500000000001</v>
      </c>
      <c r="AP26" s="96">
        <v>956.23</v>
      </c>
      <c r="AQ26" s="96">
        <v>893.96</v>
      </c>
      <c r="AR26" s="96"/>
      <c r="AS26" s="97"/>
      <c r="AT26" s="83" t="s">
        <v>1001</v>
      </c>
      <c r="AU26" s="86">
        <v>4.0721586513010499E-2</v>
      </c>
      <c r="AV26" s="96">
        <v>784.26</v>
      </c>
      <c r="AW26" s="96">
        <v>924.26</v>
      </c>
      <c r="AX26" s="96">
        <v>839.69</v>
      </c>
      <c r="AY26" s="96"/>
      <c r="AZ26" s="96"/>
      <c r="BA26" s="97">
        <v>439.81</v>
      </c>
      <c r="BB26" s="83" t="s">
        <v>1002</v>
      </c>
      <c r="BC26" s="96">
        <v>819.12</v>
      </c>
      <c r="BD26" s="96">
        <v>958.26</v>
      </c>
      <c r="BE26" s="96">
        <v>844.74</v>
      </c>
      <c r="BF26" s="96"/>
      <c r="BG26" s="96"/>
      <c r="BH26" s="97">
        <v>576.23</v>
      </c>
      <c r="BI26" s="83" t="s">
        <v>1003</v>
      </c>
      <c r="BJ26" s="86">
        <v>0.133978215142218</v>
      </c>
      <c r="BK26" s="96">
        <v>968.13</v>
      </c>
      <c r="BL26" s="96">
        <v>1023.73</v>
      </c>
      <c r="BM26" s="96">
        <v>1186.27</v>
      </c>
      <c r="BN26" s="96">
        <v>647.48</v>
      </c>
      <c r="BO26" s="96"/>
      <c r="BP26" s="97"/>
      <c r="BQ26" s="83" t="s">
        <v>1004</v>
      </c>
      <c r="BR26" s="86">
        <v>1</v>
      </c>
      <c r="BS26" s="96">
        <v>870.33</v>
      </c>
      <c r="BT26" s="96">
        <v>977.17</v>
      </c>
      <c r="BU26" s="96">
        <v>971.17</v>
      </c>
      <c r="BV26" s="96"/>
      <c r="BW26" s="96"/>
      <c r="BX26" s="97">
        <v>371.17</v>
      </c>
      <c r="BY26" s="83" t="s">
        <v>1005</v>
      </c>
      <c r="BZ26" s="96">
        <v>892.69</v>
      </c>
      <c r="CA26" s="96">
        <v>981.15</v>
      </c>
      <c r="CB26" s="96">
        <v>849.62</v>
      </c>
      <c r="CC26" s="96">
        <v>663.97</v>
      </c>
      <c r="CD26" s="96"/>
      <c r="CE26" s="97">
        <v>752.58</v>
      </c>
      <c r="CF26" s="83" t="s">
        <v>1006</v>
      </c>
      <c r="CG26" s="96">
        <v>880.82</v>
      </c>
      <c r="CH26" s="96">
        <v>1114.48</v>
      </c>
      <c r="CI26" s="96">
        <v>1026.6199999999999</v>
      </c>
      <c r="CJ26" s="96"/>
      <c r="CK26" s="96"/>
      <c r="CL26" s="97"/>
      <c r="CM26" s="83" t="s">
        <v>1007</v>
      </c>
      <c r="CN26" s="96">
        <v>847.13</v>
      </c>
      <c r="CO26" s="96">
        <v>936.18</v>
      </c>
      <c r="CP26" s="96">
        <v>975.5</v>
      </c>
      <c r="CQ26" s="96">
        <v>591.41</v>
      </c>
      <c r="CR26" s="96"/>
      <c r="CS26" s="97">
        <v>699.37</v>
      </c>
      <c r="CT26" s="83" t="s">
        <v>1008</v>
      </c>
      <c r="CU26" s="96">
        <v>813.69</v>
      </c>
      <c r="CV26" s="96">
        <v>1030.51</v>
      </c>
      <c r="CW26" s="96">
        <v>857.63</v>
      </c>
      <c r="CX26" s="96">
        <v>619.91999999999996</v>
      </c>
      <c r="CY26" s="96"/>
      <c r="CZ26" s="97"/>
      <c r="DA26" s="83" t="s">
        <v>1009</v>
      </c>
      <c r="DB26" s="86">
        <v>1</v>
      </c>
      <c r="DC26" s="96">
        <v>760</v>
      </c>
      <c r="DD26" s="96">
        <v>997.8</v>
      </c>
      <c r="DE26" s="96">
        <v>851.86</v>
      </c>
      <c r="DF26" s="96">
        <v>804.56</v>
      </c>
      <c r="DG26" s="96"/>
      <c r="DH26" s="97">
        <v>632.65</v>
      </c>
      <c r="DI26" s="83" t="s">
        <v>1010</v>
      </c>
      <c r="DJ26" s="86">
        <v>2.6148576210025401E-3</v>
      </c>
      <c r="DK26" s="96">
        <v>927.04</v>
      </c>
      <c r="DL26" s="96">
        <v>1037.57</v>
      </c>
      <c r="DM26" s="96">
        <v>1037.57</v>
      </c>
      <c r="DN26" s="96">
        <v>787.46</v>
      </c>
      <c r="DO26" s="96"/>
      <c r="DP26" s="97">
        <v>552.72</v>
      </c>
      <c r="DQ26" s="83" t="s">
        <v>1011</v>
      </c>
      <c r="DR26" s="96">
        <v>867.27</v>
      </c>
      <c r="DS26" s="96">
        <v>950</v>
      </c>
      <c r="DT26" s="96">
        <v>822.58</v>
      </c>
      <c r="DU26" s="96">
        <v>840.65</v>
      </c>
      <c r="DV26" s="96"/>
      <c r="DW26" s="97"/>
      <c r="DX26" s="83" t="s">
        <v>1012</v>
      </c>
      <c r="DY26" s="96">
        <v>806.72</v>
      </c>
      <c r="DZ26" s="96">
        <v>911.57</v>
      </c>
      <c r="EA26" s="96">
        <v>944.9</v>
      </c>
      <c r="EB26" s="96">
        <v>658.17</v>
      </c>
      <c r="EC26" s="96"/>
      <c r="ED26" s="97">
        <v>447.26</v>
      </c>
      <c r="EE26" s="83" t="s">
        <v>1013</v>
      </c>
      <c r="EF26" s="86">
        <v>1</v>
      </c>
      <c r="EG26" s="96">
        <v>811.4</v>
      </c>
      <c r="EH26" s="96">
        <v>913.55</v>
      </c>
      <c r="EI26" s="96">
        <v>853.57</v>
      </c>
      <c r="EJ26" s="96"/>
      <c r="EK26" s="96">
        <v>323.74</v>
      </c>
      <c r="EL26" s="97">
        <v>346.29</v>
      </c>
      <c r="EM26" s="83" t="s">
        <v>1014</v>
      </c>
      <c r="EN26" s="96">
        <v>807.7</v>
      </c>
      <c r="EO26" s="96">
        <v>952.28</v>
      </c>
      <c r="EP26" s="96">
        <v>844.17</v>
      </c>
      <c r="EQ26" s="96"/>
      <c r="ER26" s="96"/>
      <c r="ES26" s="97">
        <v>577.22</v>
      </c>
      <c r="ET26" s="83" t="s">
        <v>1015</v>
      </c>
      <c r="EU26" s="86">
        <v>1</v>
      </c>
      <c r="EV26" s="96">
        <v>845.24</v>
      </c>
      <c r="EW26" s="96">
        <v>958.67</v>
      </c>
      <c r="EX26" s="96">
        <v>958.66</v>
      </c>
      <c r="EY26" s="96"/>
      <c r="EZ26" s="96"/>
      <c r="FA26" s="97">
        <v>393.63</v>
      </c>
      <c r="FB26" s="83" t="s">
        <v>1016</v>
      </c>
      <c r="FC26" s="96">
        <v>586.21</v>
      </c>
      <c r="FD26" s="96">
        <v>553.02</v>
      </c>
      <c r="FE26" s="96">
        <v>615.37</v>
      </c>
      <c r="FF26" s="96"/>
      <c r="FG26" s="96"/>
      <c r="FH26" s="97"/>
      <c r="FI26" s="83" t="s">
        <v>1017</v>
      </c>
      <c r="FJ26" s="96">
        <v>863.23</v>
      </c>
      <c r="FK26" s="96">
        <v>1020.38</v>
      </c>
      <c r="FL26" s="96"/>
      <c r="FM26" s="96"/>
      <c r="FN26" s="96"/>
      <c r="FO26" s="97">
        <v>468.08</v>
      </c>
      <c r="FP26" s="83" t="s">
        <v>1018</v>
      </c>
      <c r="FQ26" s="86">
        <v>0.22439133849433399</v>
      </c>
      <c r="FR26" s="96">
        <v>789.09</v>
      </c>
      <c r="FS26" s="96">
        <v>824.69</v>
      </c>
      <c r="FT26" s="96">
        <v>1026.05</v>
      </c>
      <c r="FU26" s="96">
        <v>668.21</v>
      </c>
      <c r="FV26" s="96">
        <v>559.17999999999995</v>
      </c>
      <c r="FW26" s="97">
        <v>458.65</v>
      </c>
      <c r="FX26" s="83" t="s">
        <v>1019</v>
      </c>
      <c r="FY26" s="96">
        <v>859.27</v>
      </c>
      <c r="FZ26" s="96">
        <v>944.25</v>
      </c>
      <c r="GA26" s="96">
        <v>943</v>
      </c>
      <c r="GB26" s="96">
        <v>843.7</v>
      </c>
      <c r="GC26" s="96"/>
      <c r="GD26" s="97">
        <v>476.13</v>
      </c>
      <c r="GE26" s="83" t="s">
        <v>1020</v>
      </c>
      <c r="GF26" s="86">
        <v>0.20144638504462001</v>
      </c>
      <c r="GG26" s="96">
        <v>824.54</v>
      </c>
      <c r="GH26" s="96">
        <v>957.34</v>
      </c>
      <c r="GI26" s="96">
        <v>927.95</v>
      </c>
      <c r="GJ26" s="96">
        <v>701.59</v>
      </c>
      <c r="GK26" s="96"/>
      <c r="GL26" s="97">
        <v>467.42</v>
      </c>
      <c r="GM26" s="83" t="s">
        <v>1021</v>
      </c>
      <c r="GN26" s="86">
        <v>8.4702693545654795E-2</v>
      </c>
      <c r="GO26" s="96">
        <v>865.22</v>
      </c>
      <c r="GP26" s="96">
        <v>1316.06</v>
      </c>
      <c r="GQ26" s="96">
        <v>768.56</v>
      </c>
      <c r="GR26" s="96">
        <v>618.41</v>
      </c>
      <c r="GS26" s="96"/>
      <c r="GT26" s="97"/>
      <c r="GU26" s="83" t="s">
        <v>1022</v>
      </c>
      <c r="GV26" s="86">
        <v>1</v>
      </c>
      <c r="GW26" s="96">
        <v>710.03</v>
      </c>
      <c r="GX26" s="96">
        <v>881.59</v>
      </c>
      <c r="GY26" s="96">
        <v>850.78</v>
      </c>
      <c r="GZ26" s="96"/>
      <c r="HA26" s="96"/>
      <c r="HB26" s="97">
        <v>583.16</v>
      </c>
      <c r="HC26" s="83" t="s">
        <v>1023</v>
      </c>
      <c r="HD26" s="86">
        <v>1</v>
      </c>
      <c r="HE26" s="96">
        <v>830.52</v>
      </c>
      <c r="HF26" s="96">
        <v>993.18</v>
      </c>
      <c r="HG26" s="96"/>
      <c r="HH26" s="96">
        <v>612.61</v>
      </c>
      <c r="HI26" s="96">
        <v>605.97</v>
      </c>
      <c r="HJ26" s="97">
        <v>491.72</v>
      </c>
      <c r="HK26" s="98"/>
      <c r="HL26" s="86"/>
      <c r="HM26" s="96"/>
      <c r="HN26" s="96"/>
      <c r="HO26" s="96"/>
      <c r="HP26" s="96"/>
      <c r="HQ26" s="96"/>
      <c r="HR26" s="97"/>
    </row>
    <row r="27" spans="1:226" x14ac:dyDescent="0.35">
      <c r="A27" s="79">
        <v>45222</v>
      </c>
      <c r="B27" s="80" t="s">
        <v>995</v>
      </c>
      <c r="C27" s="94">
        <v>839.122491369155</v>
      </c>
      <c r="D27" s="94">
        <v>962.0451287176121</v>
      </c>
      <c r="E27" s="94">
        <v>908.25744830787016</v>
      </c>
      <c r="F27" s="94">
        <v>677.99104636492791</v>
      </c>
      <c r="G27" s="94">
        <v>551.65553740326743</v>
      </c>
      <c r="H27" s="95">
        <v>472.97461762259962</v>
      </c>
      <c r="I27" s="80" t="s">
        <v>996</v>
      </c>
      <c r="J27" s="94">
        <v>846.91271417410178</v>
      </c>
      <c r="K27" s="94">
        <v>972.85054081049429</v>
      </c>
      <c r="L27" s="94">
        <v>903.83212644575963</v>
      </c>
      <c r="M27" s="94">
        <v>682.17273317586614</v>
      </c>
      <c r="N27" s="94">
        <v>495.78413533834583</v>
      </c>
      <c r="O27" s="95">
        <v>484.08048384901332</v>
      </c>
      <c r="P27" s="83" t="s">
        <v>997</v>
      </c>
      <c r="Q27" s="96">
        <v>783.86</v>
      </c>
      <c r="R27" s="96">
        <v>967.12</v>
      </c>
      <c r="S27" s="96">
        <v>914.94</v>
      </c>
      <c r="T27" s="96">
        <v>644.28</v>
      </c>
      <c r="U27" s="96"/>
      <c r="V27" s="97"/>
      <c r="W27" s="83" t="s">
        <v>998</v>
      </c>
      <c r="X27" s="96">
        <v>814.01</v>
      </c>
      <c r="Y27" s="96">
        <v>946.14</v>
      </c>
      <c r="Z27" s="96">
        <v>858.87</v>
      </c>
      <c r="AA27" s="96">
        <v>524.44000000000005</v>
      </c>
      <c r="AB27" s="96"/>
      <c r="AC27" s="97">
        <v>580.16999999999996</v>
      </c>
      <c r="AD27" s="83" t="s">
        <v>999</v>
      </c>
      <c r="AE27" s="86">
        <v>0.51129972389814904</v>
      </c>
      <c r="AF27" s="96">
        <v>822.98</v>
      </c>
      <c r="AG27" s="96">
        <v>873.26</v>
      </c>
      <c r="AH27" s="96"/>
      <c r="AI27" s="96"/>
      <c r="AJ27" s="96"/>
      <c r="AK27" s="97">
        <v>486.67</v>
      </c>
      <c r="AL27" s="87" t="s">
        <v>1000</v>
      </c>
      <c r="AM27" s="88">
        <v>1</v>
      </c>
      <c r="AN27" s="96">
        <v>876.25</v>
      </c>
      <c r="AO27" s="96">
        <v>1028.33</v>
      </c>
      <c r="AP27" s="96">
        <v>956.06</v>
      </c>
      <c r="AQ27" s="96">
        <v>893.96</v>
      </c>
      <c r="AR27" s="96"/>
      <c r="AS27" s="97"/>
      <c r="AT27" s="83" t="s">
        <v>1001</v>
      </c>
      <c r="AU27" s="86">
        <v>4.05761817812944E-2</v>
      </c>
      <c r="AV27" s="96">
        <v>789.95</v>
      </c>
      <c r="AW27" s="96">
        <v>925.42</v>
      </c>
      <c r="AX27" s="96">
        <v>850.04</v>
      </c>
      <c r="AY27" s="96"/>
      <c r="AZ27" s="96"/>
      <c r="BA27" s="97">
        <v>438.2</v>
      </c>
      <c r="BB27" s="83" t="s">
        <v>1002</v>
      </c>
      <c r="BC27" s="96">
        <v>846.85</v>
      </c>
      <c r="BD27" s="96">
        <v>990.19</v>
      </c>
      <c r="BE27" s="96">
        <v>884.99</v>
      </c>
      <c r="BF27" s="96"/>
      <c r="BG27" s="96"/>
      <c r="BH27" s="97">
        <v>578.24</v>
      </c>
      <c r="BI27" s="83" t="s">
        <v>1003</v>
      </c>
      <c r="BJ27" s="86">
        <v>0.13398719082455701</v>
      </c>
      <c r="BK27" s="96">
        <v>978.91</v>
      </c>
      <c r="BL27" s="96">
        <v>1055.95</v>
      </c>
      <c r="BM27" s="96">
        <v>1218.51</v>
      </c>
      <c r="BN27" s="96">
        <v>647.52</v>
      </c>
      <c r="BO27" s="96"/>
      <c r="BP27" s="97"/>
      <c r="BQ27" s="83" t="s">
        <v>1004</v>
      </c>
      <c r="BR27" s="86">
        <v>1</v>
      </c>
      <c r="BS27" s="96">
        <v>905.33</v>
      </c>
      <c r="BT27" s="96">
        <v>1010.5</v>
      </c>
      <c r="BU27" s="96">
        <v>964.5</v>
      </c>
      <c r="BV27" s="96"/>
      <c r="BW27" s="96"/>
      <c r="BX27" s="97">
        <v>371.17</v>
      </c>
      <c r="BY27" s="83" t="s">
        <v>1005</v>
      </c>
      <c r="BZ27" s="96">
        <v>901.58</v>
      </c>
      <c r="CA27" s="96">
        <v>988</v>
      </c>
      <c r="CB27" s="96">
        <v>858.55</v>
      </c>
      <c r="CC27" s="96">
        <v>646.58000000000004</v>
      </c>
      <c r="CD27" s="96"/>
      <c r="CE27" s="97">
        <v>751.76</v>
      </c>
      <c r="CF27" s="83" t="s">
        <v>1006</v>
      </c>
      <c r="CG27" s="96">
        <v>879.2</v>
      </c>
      <c r="CH27" s="96">
        <v>1123.3499999999999</v>
      </c>
      <c r="CI27" s="96">
        <v>1052.43</v>
      </c>
      <c r="CJ27" s="96"/>
      <c r="CK27" s="96"/>
      <c r="CL27" s="97"/>
      <c r="CM27" s="83" t="s">
        <v>1007</v>
      </c>
      <c r="CN27" s="96">
        <v>850.88</v>
      </c>
      <c r="CO27" s="96">
        <v>959.14</v>
      </c>
      <c r="CP27" s="96">
        <v>971.61</v>
      </c>
      <c r="CQ27" s="96">
        <v>608.22</v>
      </c>
      <c r="CR27" s="96"/>
      <c r="CS27" s="97">
        <v>699.71</v>
      </c>
      <c r="CT27" s="83" t="s">
        <v>1008</v>
      </c>
      <c r="CU27" s="96">
        <v>813.69</v>
      </c>
      <c r="CV27" s="96">
        <v>1036.96</v>
      </c>
      <c r="CW27" s="96">
        <v>858.44</v>
      </c>
      <c r="CX27" s="96">
        <v>619.91999999999996</v>
      </c>
      <c r="CY27" s="96"/>
      <c r="CZ27" s="97"/>
      <c r="DA27" s="83" t="s">
        <v>1009</v>
      </c>
      <c r="DB27" s="86">
        <v>1</v>
      </c>
      <c r="DC27" s="96">
        <v>794.4</v>
      </c>
      <c r="DD27" s="96">
        <v>1007.4</v>
      </c>
      <c r="DE27" s="96">
        <v>811.86</v>
      </c>
      <c r="DF27" s="96">
        <v>804.56</v>
      </c>
      <c r="DG27" s="96"/>
      <c r="DH27" s="97">
        <v>672.65</v>
      </c>
      <c r="DI27" s="83" t="s">
        <v>1010</v>
      </c>
      <c r="DJ27" s="86">
        <v>2.6179381119430301E-3</v>
      </c>
      <c r="DK27" s="96">
        <v>921.96</v>
      </c>
      <c r="DL27" s="96">
        <v>1045.27</v>
      </c>
      <c r="DM27" s="96">
        <v>1045.27</v>
      </c>
      <c r="DN27" s="96">
        <v>1470.3</v>
      </c>
      <c r="DO27" s="96"/>
      <c r="DP27" s="97">
        <v>553.95000000000005</v>
      </c>
      <c r="DQ27" s="83" t="s">
        <v>1011</v>
      </c>
      <c r="DR27" s="96">
        <v>874.99</v>
      </c>
      <c r="DS27" s="96">
        <v>956.91</v>
      </c>
      <c r="DT27" s="96">
        <v>834.7</v>
      </c>
      <c r="DU27" s="96">
        <v>847.29</v>
      </c>
      <c r="DV27" s="96"/>
      <c r="DW27" s="97"/>
      <c r="DX27" s="83" t="s">
        <v>1012</v>
      </c>
      <c r="DY27" s="96">
        <v>825.27</v>
      </c>
      <c r="DZ27" s="96">
        <v>926.62</v>
      </c>
      <c r="EA27" s="96">
        <v>959.33</v>
      </c>
      <c r="EB27" s="96">
        <v>675.5</v>
      </c>
      <c r="EC27" s="96"/>
      <c r="ED27" s="97">
        <v>446.18</v>
      </c>
      <c r="EE27" s="83" t="s">
        <v>1013</v>
      </c>
      <c r="EF27" s="86">
        <v>1</v>
      </c>
      <c r="EG27" s="96">
        <v>818.68</v>
      </c>
      <c r="EH27" s="96">
        <v>929.62</v>
      </c>
      <c r="EI27" s="96">
        <v>866.24</v>
      </c>
      <c r="EJ27" s="96"/>
      <c r="EK27" s="96">
        <v>323.74</v>
      </c>
      <c r="EL27" s="97">
        <v>346.95</v>
      </c>
      <c r="EM27" s="83" t="s">
        <v>1014</v>
      </c>
      <c r="EN27" s="96">
        <v>826.67</v>
      </c>
      <c r="EO27" s="96">
        <v>983.32</v>
      </c>
      <c r="EP27" s="96">
        <v>877.8</v>
      </c>
      <c r="EQ27" s="96"/>
      <c r="ER27" s="96"/>
      <c r="ES27" s="97">
        <v>577.22</v>
      </c>
      <c r="ET27" s="83" t="s">
        <v>1015</v>
      </c>
      <c r="EU27" s="86">
        <v>1</v>
      </c>
      <c r="EV27" s="96">
        <v>846.54</v>
      </c>
      <c r="EW27" s="96">
        <v>960.2</v>
      </c>
      <c r="EX27" s="96">
        <v>960.2</v>
      </c>
      <c r="EY27" s="96"/>
      <c r="EZ27" s="96"/>
      <c r="FA27" s="97">
        <v>393.87</v>
      </c>
      <c r="FB27" s="83" t="s">
        <v>1016</v>
      </c>
      <c r="FC27" s="96">
        <v>586.21</v>
      </c>
      <c r="FD27" s="96">
        <v>553.02</v>
      </c>
      <c r="FE27" s="96">
        <v>615.37</v>
      </c>
      <c r="FF27" s="96"/>
      <c r="FG27" s="96"/>
      <c r="FH27" s="97"/>
      <c r="FI27" s="83" t="s">
        <v>1017</v>
      </c>
      <c r="FJ27" s="96">
        <v>878.93</v>
      </c>
      <c r="FK27" s="96">
        <v>1038.56</v>
      </c>
      <c r="FL27" s="96"/>
      <c r="FM27" s="96"/>
      <c r="FN27" s="96"/>
      <c r="FO27" s="97">
        <v>471.39</v>
      </c>
      <c r="FP27" s="83" t="s">
        <v>1018</v>
      </c>
      <c r="FQ27" s="86">
        <v>0.224265530387979</v>
      </c>
      <c r="FR27" s="96">
        <v>733.26</v>
      </c>
      <c r="FS27" s="96">
        <v>775.88</v>
      </c>
      <c r="FT27" s="96">
        <v>969.62</v>
      </c>
      <c r="FU27" s="96">
        <v>693.55</v>
      </c>
      <c r="FV27" s="96">
        <v>558.87</v>
      </c>
      <c r="FW27" s="97">
        <v>455.92</v>
      </c>
      <c r="FX27" s="83" t="s">
        <v>1019</v>
      </c>
      <c r="FY27" s="96">
        <v>864.15</v>
      </c>
      <c r="FZ27" s="96">
        <v>960.51</v>
      </c>
      <c r="GA27" s="96">
        <v>961.69</v>
      </c>
      <c r="GB27" s="96">
        <v>824.97</v>
      </c>
      <c r="GC27" s="96"/>
      <c r="GD27" s="97">
        <v>473.69</v>
      </c>
      <c r="GE27" s="83" t="s">
        <v>1020</v>
      </c>
      <c r="GF27" s="86">
        <v>0.20120319510673801</v>
      </c>
      <c r="GG27" s="96">
        <v>830.72</v>
      </c>
      <c r="GH27" s="96">
        <v>960.22</v>
      </c>
      <c r="GI27" s="96">
        <v>928.93</v>
      </c>
      <c r="GJ27" s="96">
        <v>676.38</v>
      </c>
      <c r="GK27" s="96"/>
      <c r="GL27" s="97">
        <v>466.74</v>
      </c>
      <c r="GM27" s="83" t="s">
        <v>1021</v>
      </c>
      <c r="GN27" s="86">
        <v>8.5418250463394005E-2</v>
      </c>
      <c r="GO27" s="96">
        <v>856.06</v>
      </c>
      <c r="GP27" s="96">
        <v>1359.09</v>
      </c>
      <c r="GQ27" s="96">
        <v>786.46</v>
      </c>
      <c r="GR27" s="96">
        <v>626.63</v>
      </c>
      <c r="GS27" s="96"/>
      <c r="GT27" s="97"/>
      <c r="GU27" s="83" t="s">
        <v>1022</v>
      </c>
      <c r="GV27" s="86">
        <v>1</v>
      </c>
      <c r="GW27" s="96">
        <v>745.01</v>
      </c>
      <c r="GX27" s="96">
        <v>910.57</v>
      </c>
      <c r="GY27" s="96">
        <v>873.12</v>
      </c>
      <c r="GZ27" s="96"/>
      <c r="HA27" s="96"/>
      <c r="HB27" s="97">
        <v>584.47</v>
      </c>
      <c r="HC27" s="83" t="s">
        <v>1023</v>
      </c>
      <c r="HD27" s="86">
        <v>1</v>
      </c>
      <c r="HE27" s="96">
        <v>794.68</v>
      </c>
      <c r="HF27" s="96">
        <v>999.85</v>
      </c>
      <c r="HG27" s="96"/>
      <c r="HH27" s="96">
        <v>588.77</v>
      </c>
      <c r="HI27" s="96">
        <v>582.13</v>
      </c>
      <c r="HJ27" s="97">
        <v>485.89</v>
      </c>
      <c r="HK27" s="98"/>
      <c r="HL27" s="86"/>
      <c r="HM27" s="96"/>
      <c r="HN27" s="96"/>
      <c r="HO27" s="96"/>
      <c r="HP27" s="96"/>
      <c r="HQ27" s="96"/>
      <c r="HR27" s="97"/>
    </row>
    <row r="28" spans="1:226" x14ac:dyDescent="0.35">
      <c r="A28" s="79">
        <v>45215</v>
      </c>
      <c r="B28" s="80" t="s">
        <v>995</v>
      </c>
      <c r="C28" s="94">
        <v>840.53425878014593</v>
      </c>
      <c r="D28" s="94">
        <v>957.97063235211931</v>
      </c>
      <c r="E28" s="94">
        <v>888.3630038306178</v>
      </c>
      <c r="F28" s="94">
        <v>687.04881805302375</v>
      </c>
      <c r="G28" s="94">
        <v>550.12658736982894</v>
      </c>
      <c r="H28" s="95">
        <v>470.82666727744669</v>
      </c>
      <c r="I28" s="80" t="s">
        <v>996</v>
      </c>
      <c r="J28" s="94">
        <v>853.12089908770145</v>
      </c>
      <c r="K28" s="94">
        <v>968.96514200826357</v>
      </c>
      <c r="L28" s="94">
        <v>883.88508781920495</v>
      </c>
      <c r="M28" s="94">
        <v>692.42834195281091</v>
      </c>
      <c r="N28" s="94">
        <v>496.27685045948203</v>
      </c>
      <c r="O28" s="95">
        <v>484.57318650273578</v>
      </c>
      <c r="P28" s="83" t="s">
        <v>997</v>
      </c>
      <c r="Q28" s="96">
        <v>794.69</v>
      </c>
      <c r="R28" s="96">
        <v>971.28</v>
      </c>
      <c r="S28" s="96">
        <v>910.89</v>
      </c>
      <c r="T28" s="96">
        <v>644.28</v>
      </c>
      <c r="U28" s="96"/>
      <c r="V28" s="97"/>
      <c r="W28" s="83" t="s">
        <v>998</v>
      </c>
      <c r="X28" s="96">
        <v>808.46</v>
      </c>
      <c r="Y28" s="96">
        <v>941.41</v>
      </c>
      <c r="Z28" s="96">
        <v>843.83</v>
      </c>
      <c r="AA28" s="96">
        <v>501.74</v>
      </c>
      <c r="AB28" s="96"/>
      <c r="AC28" s="97">
        <v>595.04</v>
      </c>
      <c r="AD28" s="83" t="s">
        <v>999</v>
      </c>
      <c r="AE28" s="86">
        <v>0.51129972389814904</v>
      </c>
      <c r="AF28" s="96">
        <v>826.43</v>
      </c>
      <c r="AG28" s="96">
        <v>874.32</v>
      </c>
      <c r="AH28" s="96"/>
      <c r="AI28" s="96"/>
      <c r="AJ28" s="96"/>
      <c r="AK28" s="97">
        <v>485.86</v>
      </c>
      <c r="AL28" s="87" t="s">
        <v>1000</v>
      </c>
      <c r="AM28" s="88">
        <v>1</v>
      </c>
      <c r="AN28" s="96">
        <v>891.12</v>
      </c>
      <c r="AO28" s="96">
        <v>1031.69</v>
      </c>
      <c r="AP28" s="96">
        <v>956.73</v>
      </c>
      <c r="AQ28" s="96">
        <v>893.96</v>
      </c>
      <c r="AR28" s="96"/>
      <c r="AS28" s="97"/>
      <c r="AT28" s="83" t="s">
        <v>1001</v>
      </c>
      <c r="AU28" s="86">
        <v>4.05449237755433E-2</v>
      </c>
      <c r="AV28" s="96">
        <v>803.04</v>
      </c>
      <c r="AW28" s="96">
        <v>933.35</v>
      </c>
      <c r="AX28" s="96">
        <v>837.55</v>
      </c>
      <c r="AY28" s="96"/>
      <c r="AZ28" s="96"/>
      <c r="BA28" s="97">
        <v>435.69</v>
      </c>
      <c r="BB28" s="83" t="s">
        <v>1002</v>
      </c>
      <c r="BC28" s="96">
        <v>849.37</v>
      </c>
      <c r="BD28" s="96">
        <v>991.87</v>
      </c>
      <c r="BE28" s="96">
        <v>857.93</v>
      </c>
      <c r="BF28" s="96"/>
      <c r="BG28" s="96"/>
      <c r="BH28" s="97">
        <v>578.24</v>
      </c>
      <c r="BI28" s="83" t="s">
        <v>1003</v>
      </c>
      <c r="BJ28" s="86">
        <v>0.134062634062634</v>
      </c>
      <c r="BK28" s="96">
        <v>925.84</v>
      </c>
      <c r="BL28" s="96">
        <v>1024.3699999999999</v>
      </c>
      <c r="BM28" s="96">
        <v>1187.02</v>
      </c>
      <c r="BN28" s="96">
        <v>647.88</v>
      </c>
      <c r="BO28" s="96"/>
      <c r="BP28" s="97"/>
      <c r="BQ28" s="83" t="s">
        <v>1004</v>
      </c>
      <c r="BR28" s="86">
        <v>1</v>
      </c>
      <c r="BS28" s="96">
        <v>921.17</v>
      </c>
      <c r="BT28" s="96">
        <v>1025.5</v>
      </c>
      <c r="BU28" s="96">
        <v>996.17</v>
      </c>
      <c r="BV28" s="96"/>
      <c r="BW28" s="96"/>
      <c r="BX28" s="97">
        <v>370.33</v>
      </c>
      <c r="BY28" s="83" t="s">
        <v>1005</v>
      </c>
      <c r="BZ28" s="96">
        <v>915.33</v>
      </c>
      <c r="CA28" s="96">
        <v>990.32</v>
      </c>
      <c r="CB28" s="96">
        <v>841.11</v>
      </c>
      <c r="CC28" s="96">
        <v>653.98</v>
      </c>
      <c r="CD28" s="96"/>
      <c r="CE28" s="97">
        <v>751.34</v>
      </c>
      <c r="CF28" s="83" t="s">
        <v>1006</v>
      </c>
      <c r="CG28" s="96">
        <v>879.2</v>
      </c>
      <c r="CH28" s="96">
        <v>1108.03</v>
      </c>
      <c r="CI28" s="96">
        <v>1030.6500000000001</v>
      </c>
      <c r="CJ28" s="96"/>
      <c r="CK28" s="96"/>
      <c r="CL28" s="97"/>
      <c r="CM28" s="83" t="s">
        <v>1007</v>
      </c>
      <c r="CN28" s="96">
        <v>838.24</v>
      </c>
      <c r="CO28" s="96">
        <v>931</v>
      </c>
      <c r="CP28" s="96">
        <v>954.98</v>
      </c>
      <c r="CQ28" s="96">
        <v>585.58000000000004</v>
      </c>
      <c r="CR28" s="96"/>
      <c r="CS28" s="97">
        <v>697.4</v>
      </c>
      <c r="CT28" s="83" t="s">
        <v>1008</v>
      </c>
      <c r="CU28" s="96">
        <v>813.69</v>
      </c>
      <c r="CV28" s="96">
        <v>1029.7</v>
      </c>
      <c r="CW28" s="96">
        <v>842.31</v>
      </c>
      <c r="CX28" s="96">
        <v>619.91999999999996</v>
      </c>
      <c r="CY28" s="96"/>
      <c r="CZ28" s="97"/>
      <c r="DA28" s="83" t="s">
        <v>1009</v>
      </c>
      <c r="DB28" s="86">
        <v>1</v>
      </c>
      <c r="DC28" s="96">
        <v>794.4</v>
      </c>
      <c r="DD28" s="96">
        <v>1009</v>
      </c>
      <c r="DE28" s="96">
        <v>843.86</v>
      </c>
      <c r="DF28" s="96">
        <v>804.56</v>
      </c>
      <c r="DG28" s="96"/>
      <c r="DH28" s="97">
        <v>680.65</v>
      </c>
      <c r="DI28" s="83" t="s">
        <v>1010</v>
      </c>
      <c r="DJ28" s="86">
        <v>2.58364552383413E-3</v>
      </c>
      <c r="DK28" s="96">
        <v>908.61</v>
      </c>
      <c r="DL28" s="96">
        <v>1040.07</v>
      </c>
      <c r="DM28" s="96">
        <v>1040.07</v>
      </c>
      <c r="DN28" s="96">
        <v>1352.86</v>
      </c>
      <c r="DO28" s="96"/>
      <c r="DP28" s="97">
        <v>546.71</v>
      </c>
      <c r="DQ28" s="83" t="s">
        <v>1011</v>
      </c>
      <c r="DR28" s="96">
        <v>879.95</v>
      </c>
      <c r="DS28" s="96">
        <v>961.06</v>
      </c>
      <c r="DT28" s="96">
        <v>832.1</v>
      </c>
      <c r="DU28" s="96">
        <v>822.08</v>
      </c>
      <c r="DV28" s="96"/>
      <c r="DW28" s="97"/>
      <c r="DX28" s="83" t="s">
        <v>1012</v>
      </c>
      <c r="DY28" s="96">
        <v>844.29</v>
      </c>
      <c r="DZ28" s="96">
        <v>937.76</v>
      </c>
      <c r="EA28" s="96">
        <v>950.54</v>
      </c>
      <c r="EB28" s="96">
        <v>655.39</v>
      </c>
      <c r="EC28" s="96"/>
      <c r="ED28" s="97">
        <v>445.55</v>
      </c>
      <c r="EE28" s="83" t="s">
        <v>1013</v>
      </c>
      <c r="EF28" s="86">
        <v>1</v>
      </c>
      <c r="EG28" s="96">
        <v>820.83</v>
      </c>
      <c r="EH28" s="96">
        <v>929.55</v>
      </c>
      <c r="EI28" s="96">
        <v>867.81</v>
      </c>
      <c r="EJ28" s="96"/>
      <c r="EK28" s="96">
        <v>323.74</v>
      </c>
      <c r="EL28" s="97">
        <v>343.55</v>
      </c>
      <c r="EM28" s="83" t="s">
        <v>1014</v>
      </c>
      <c r="EN28" s="96">
        <v>805.98</v>
      </c>
      <c r="EO28" s="96">
        <v>971.25</v>
      </c>
      <c r="EP28" s="96">
        <v>856.56</v>
      </c>
      <c r="EQ28" s="96"/>
      <c r="ER28" s="96"/>
      <c r="ES28" s="97">
        <v>577.22</v>
      </c>
      <c r="ET28" s="83" t="s">
        <v>1015</v>
      </c>
      <c r="EU28" s="86">
        <v>1</v>
      </c>
      <c r="EV28" s="96">
        <v>868.26</v>
      </c>
      <c r="EW28" s="96">
        <v>961.38</v>
      </c>
      <c r="EX28" s="96">
        <v>961.37</v>
      </c>
      <c r="EY28" s="96"/>
      <c r="EZ28" s="96"/>
      <c r="FA28" s="97">
        <v>393.32</v>
      </c>
      <c r="FB28" s="83" t="s">
        <v>1016</v>
      </c>
      <c r="FC28" s="96">
        <v>586.21</v>
      </c>
      <c r="FD28" s="96">
        <v>553.02</v>
      </c>
      <c r="FE28" s="96">
        <v>615.37</v>
      </c>
      <c r="FF28" s="96"/>
      <c r="FG28" s="96"/>
      <c r="FH28" s="97"/>
      <c r="FI28" s="83" t="s">
        <v>1017</v>
      </c>
      <c r="FJ28" s="96">
        <v>881.41</v>
      </c>
      <c r="FK28" s="96">
        <v>1036.08</v>
      </c>
      <c r="FL28" s="96"/>
      <c r="FM28" s="96"/>
      <c r="FN28" s="96"/>
      <c r="FO28" s="97">
        <v>477.17</v>
      </c>
      <c r="FP28" s="83" t="s">
        <v>1018</v>
      </c>
      <c r="FQ28" s="86">
        <v>0.223548610645385</v>
      </c>
      <c r="FR28" s="96">
        <v>720.14</v>
      </c>
      <c r="FS28" s="96">
        <v>766.25</v>
      </c>
      <c r="FT28" s="96">
        <v>946.97</v>
      </c>
      <c r="FU28" s="96">
        <v>677.66</v>
      </c>
      <c r="FV28" s="96">
        <v>557.08000000000004</v>
      </c>
      <c r="FW28" s="97">
        <v>449.77</v>
      </c>
      <c r="FX28" s="83" t="s">
        <v>1019</v>
      </c>
      <c r="FY28" s="96">
        <v>852.76</v>
      </c>
      <c r="FZ28" s="96">
        <v>948.32</v>
      </c>
      <c r="GA28" s="96">
        <v>945.43</v>
      </c>
      <c r="GB28" s="96">
        <v>956.15</v>
      </c>
      <c r="GC28" s="96"/>
      <c r="GD28" s="97">
        <v>473.69</v>
      </c>
      <c r="GE28" s="83" t="s">
        <v>1020</v>
      </c>
      <c r="GF28" s="86">
        <v>0.20140986908358499</v>
      </c>
      <c r="GG28" s="96">
        <v>834.09</v>
      </c>
      <c r="GH28" s="96">
        <v>957.95</v>
      </c>
      <c r="GI28" s="96">
        <v>941.43</v>
      </c>
      <c r="GJ28" s="96">
        <v>763.38</v>
      </c>
      <c r="GK28" s="96"/>
      <c r="GL28" s="97">
        <v>467.1</v>
      </c>
      <c r="GM28" s="83" t="s">
        <v>1021</v>
      </c>
      <c r="GN28" s="86">
        <v>8.6673889490790898E-2</v>
      </c>
      <c r="GO28" s="96">
        <v>826.49</v>
      </c>
      <c r="GP28" s="96">
        <v>1373.45</v>
      </c>
      <c r="GQ28" s="96">
        <v>771.33</v>
      </c>
      <c r="GR28" s="96">
        <v>618.94000000000005</v>
      </c>
      <c r="GS28" s="96"/>
      <c r="GT28" s="97"/>
      <c r="GU28" s="83" t="s">
        <v>1022</v>
      </c>
      <c r="GV28" s="86">
        <v>1</v>
      </c>
      <c r="GW28" s="96">
        <v>768.49</v>
      </c>
      <c r="GX28" s="96">
        <v>915.14</v>
      </c>
      <c r="GY28" s="96">
        <v>875.8</v>
      </c>
      <c r="GZ28" s="96"/>
      <c r="HA28" s="96"/>
      <c r="HB28" s="97">
        <v>585.55999999999995</v>
      </c>
      <c r="HC28" s="83" t="s">
        <v>1023</v>
      </c>
      <c r="HD28" s="86">
        <v>1</v>
      </c>
      <c r="HE28" s="96">
        <v>801.35</v>
      </c>
      <c r="HF28" s="96">
        <v>986.52</v>
      </c>
      <c r="HG28" s="96"/>
      <c r="HH28" s="96">
        <v>589.51</v>
      </c>
      <c r="HI28" s="96">
        <v>582.87</v>
      </c>
      <c r="HJ28" s="97">
        <v>485.05</v>
      </c>
      <c r="HK28" s="98"/>
      <c r="HL28" s="86"/>
      <c r="HM28" s="96"/>
      <c r="HN28" s="96"/>
      <c r="HO28" s="96"/>
      <c r="HP28" s="96"/>
      <c r="HQ28" s="96"/>
      <c r="HR28" s="97"/>
    </row>
    <row r="29" spans="1:226" x14ac:dyDescent="0.35">
      <c r="A29" s="79">
        <v>45208</v>
      </c>
      <c r="B29" s="80" t="s">
        <v>995</v>
      </c>
      <c r="C29" s="94">
        <v>861.74136467615779</v>
      </c>
      <c r="D29" s="94">
        <v>972.3287334462882</v>
      </c>
      <c r="E29" s="94">
        <v>889.04158890055089</v>
      </c>
      <c r="F29" s="94">
        <v>682.82192849093599</v>
      </c>
      <c r="G29" s="94">
        <v>526.67713767077475</v>
      </c>
      <c r="H29" s="95">
        <v>464.20059580480438</v>
      </c>
      <c r="I29" s="80" t="s">
        <v>996</v>
      </c>
      <c r="J29" s="94">
        <v>877.86118498912253</v>
      </c>
      <c r="K29" s="94">
        <v>986.68257047939051</v>
      </c>
      <c r="L29" s="94">
        <v>884.29857423694659</v>
      </c>
      <c r="M29" s="94">
        <v>685.19031658696395</v>
      </c>
      <c r="N29" s="94">
        <v>529.05572263993315</v>
      </c>
      <c r="O29" s="95">
        <v>485.04542909448799</v>
      </c>
      <c r="P29" s="83" t="s">
        <v>997</v>
      </c>
      <c r="Q29" s="96">
        <v>822.19</v>
      </c>
      <c r="R29" s="96">
        <v>990.45</v>
      </c>
      <c r="S29" s="96">
        <v>897.4</v>
      </c>
      <c r="T29" s="96">
        <v>644.28</v>
      </c>
      <c r="U29" s="96"/>
      <c r="V29" s="97"/>
      <c r="W29" s="83" t="s">
        <v>998</v>
      </c>
      <c r="X29" s="96">
        <v>860.73</v>
      </c>
      <c r="Y29" s="96">
        <v>998.86</v>
      </c>
      <c r="Z29" s="96">
        <v>801.35</v>
      </c>
      <c r="AA29" s="96">
        <v>517.47</v>
      </c>
      <c r="AB29" s="96"/>
      <c r="AC29" s="97">
        <v>595.04</v>
      </c>
      <c r="AD29" s="83" t="s">
        <v>999</v>
      </c>
      <c r="AE29" s="86">
        <v>0.51129972389814904</v>
      </c>
      <c r="AF29" s="96">
        <v>839.9</v>
      </c>
      <c r="AG29" s="96">
        <v>882.29</v>
      </c>
      <c r="AH29" s="96"/>
      <c r="AI29" s="96"/>
      <c r="AJ29" s="96"/>
      <c r="AK29" s="97">
        <v>485.95</v>
      </c>
      <c r="AL29" s="87" t="s">
        <v>1000</v>
      </c>
      <c r="AM29" s="88">
        <v>1</v>
      </c>
      <c r="AN29" s="96">
        <v>913.56</v>
      </c>
      <c r="AO29" s="96">
        <v>1036.21</v>
      </c>
      <c r="AP29" s="96">
        <v>956.58</v>
      </c>
      <c r="AQ29" s="96">
        <v>893.96</v>
      </c>
      <c r="AR29" s="96"/>
      <c r="AS29" s="97"/>
      <c r="AT29" s="83" t="s">
        <v>1001</v>
      </c>
      <c r="AU29" s="86">
        <v>4.0854679903582998E-2</v>
      </c>
      <c r="AV29" s="96">
        <v>829.67</v>
      </c>
      <c r="AW29" s="96">
        <v>956.93</v>
      </c>
      <c r="AX29" s="96">
        <v>840.58</v>
      </c>
      <c r="AY29" s="96"/>
      <c r="AZ29" s="96"/>
      <c r="BA29" s="97">
        <v>437.9</v>
      </c>
      <c r="BB29" s="83" t="s">
        <v>1002</v>
      </c>
      <c r="BC29" s="96">
        <v>856.93</v>
      </c>
      <c r="BD29" s="96">
        <v>978.43</v>
      </c>
      <c r="BE29" s="96">
        <v>876.42</v>
      </c>
      <c r="BF29" s="96"/>
      <c r="BG29" s="96"/>
      <c r="BH29" s="97">
        <v>578.24</v>
      </c>
      <c r="BI29" s="83" t="s">
        <v>1003</v>
      </c>
      <c r="BJ29" s="86">
        <v>0.13410038755011999</v>
      </c>
      <c r="BK29" s="96">
        <v>969.01</v>
      </c>
      <c r="BL29" s="96">
        <v>1046.1199999999999</v>
      </c>
      <c r="BM29" s="96">
        <v>1208.81</v>
      </c>
      <c r="BN29" s="96">
        <v>648.07000000000005</v>
      </c>
      <c r="BO29" s="96"/>
      <c r="BP29" s="97"/>
      <c r="BQ29" s="83" t="s">
        <v>1004</v>
      </c>
      <c r="BR29" s="86">
        <v>1</v>
      </c>
      <c r="BS29" s="96">
        <v>926.17</v>
      </c>
      <c r="BT29" s="96">
        <v>1033.83</v>
      </c>
      <c r="BU29" s="96">
        <v>996.17</v>
      </c>
      <c r="BV29" s="96"/>
      <c r="BW29" s="96"/>
      <c r="BX29" s="97">
        <v>370.33</v>
      </c>
      <c r="BY29" s="83" t="s">
        <v>1005</v>
      </c>
      <c r="BZ29" s="96">
        <v>948.29</v>
      </c>
      <c r="CA29" s="96">
        <v>1011.72</v>
      </c>
      <c r="CB29" s="96">
        <v>857.37</v>
      </c>
      <c r="CC29" s="96">
        <v>664.2</v>
      </c>
      <c r="CD29" s="96"/>
      <c r="CE29" s="97">
        <v>748.3</v>
      </c>
      <c r="CF29" s="83" t="s">
        <v>1006</v>
      </c>
      <c r="CG29" s="96">
        <v>871.94</v>
      </c>
      <c r="CH29" s="96">
        <v>1166.9000000000001</v>
      </c>
      <c r="CI29" s="96">
        <v>1029.8499999999999</v>
      </c>
      <c r="CJ29" s="96"/>
      <c r="CK29" s="96"/>
      <c r="CL29" s="97"/>
      <c r="CM29" s="83" t="s">
        <v>1007</v>
      </c>
      <c r="CN29" s="96">
        <v>876.22</v>
      </c>
      <c r="CO29" s="96">
        <v>967.76</v>
      </c>
      <c r="CP29" s="96">
        <v>959.24</v>
      </c>
      <c r="CQ29" s="96">
        <v>580.29999999999995</v>
      </c>
      <c r="CR29" s="96"/>
      <c r="CS29" s="97">
        <v>698.19</v>
      </c>
      <c r="CT29" s="83" t="s">
        <v>1008</v>
      </c>
      <c r="CU29" s="96">
        <v>841.11</v>
      </c>
      <c r="CV29" s="96">
        <v>1055.51</v>
      </c>
      <c r="CW29" s="96">
        <v>725.37</v>
      </c>
      <c r="CX29" s="96">
        <v>619.91999999999996</v>
      </c>
      <c r="CY29" s="96"/>
      <c r="CZ29" s="97"/>
      <c r="DA29" s="83" t="s">
        <v>1009</v>
      </c>
      <c r="DB29" s="86">
        <v>1</v>
      </c>
      <c r="DC29" s="96">
        <v>881.6</v>
      </c>
      <c r="DD29" s="96">
        <v>1040.2</v>
      </c>
      <c r="DE29" s="96">
        <v>891.86</v>
      </c>
      <c r="DF29" s="96">
        <v>804.56</v>
      </c>
      <c r="DG29" s="96"/>
      <c r="DH29" s="97">
        <v>728.65</v>
      </c>
      <c r="DI29" s="83" t="s">
        <v>1010</v>
      </c>
      <c r="DJ29" s="86">
        <v>2.5736713421696E-3</v>
      </c>
      <c r="DK29" s="96">
        <v>956.02</v>
      </c>
      <c r="DL29" s="96">
        <v>1090.17</v>
      </c>
      <c r="DM29" s="96">
        <v>1090.17</v>
      </c>
      <c r="DN29" s="96">
        <v>1347.64</v>
      </c>
      <c r="DO29" s="96"/>
      <c r="DP29" s="97">
        <v>545.12</v>
      </c>
      <c r="DQ29" s="83" t="s">
        <v>1011</v>
      </c>
      <c r="DR29" s="96">
        <v>900.89</v>
      </c>
      <c r="DS29" s="96">
        <v>984.39</v>
      </c>
      <c r="DT29" s="96">
        <v>838.71</v>
      </c>
      <c r="DU29" s="96">
        <v>832.63</v>
      </c>
      <c r="DV29" s="96"/>
      <c r="DW29" s="97"/>
      <c r="DX29" s="83" t="s">
        <v>1012</v>
      </c>
      <c r="DY29" s="96">
        <v>880.36</v>
      </c>
      <c r="DZ29" s="96">
        <v>957.71</v>
      </c>
      <c r="EA29" s="96">
        <v>947.54</v>
      </c>
      <c r="EB29" s="96">
        <v>646.28</v>
      </c>
      <c r="EC29" s="96"/>
      <c r="ED29" s="97">
        <v>443.91</v>
      </c>
      <c r="EE29" s="83" t="s">
        <v>1013</v>
      </c>
      <c r="EF29" s="86">
        <v>1</v>
      </c>
      <c r="EG29" s="96">
        <v>842.8</v>
      </c>
      <c r="EH29" s="96">
        <v>942.74</v>
      </c>
      <c r="EI29" s="96">
        <v>843.8</v>
      </c>
      <c r="EJ29" s="96"/>
      <c r="EK29" s="96">
        <v>323.74</v>
      </c>
      <c r="EL29" s="97">
        <v>341.38</v>
      </c>
      <c r="EM29" s="83" t="s">
        <v>1014</v>
      </c>
      <c r="EN29" s="96">
        <v>805.98</v>
      </c>
      <c r="EO29" s="96">
        <v>951.42</v>
      </c>
      <c r="EP29" s="96">
        <v>816.74</v>
      </c>
      <c r="EQ29" s="96"/>
      <c r="ER29" s="96"/>
      <c r="ES29" s="97">
        <v>577.22</v>
      </c>
      <c r="ET29" s="83" t="s">
        <v>1015</v>
      </c>
      <c r="EU29" s="86">
        <v>1</v>
      </c>
      <c r="EV29" s="96">
        <v>883.13</v>
      </c>
      <c r="EW29" s="96">
        <v>973.55</v>
      </c>
      <c r="EX29" s="96">
        <v>973.53</v>
      </c>
      <c r="EY29" s="96"/>
      <c r="EZ29" s="96"/>
      <c r="FA29" s="97">
        <v>391.87</v>
      </c>
      <c r="FB29" s="83" t="s">
        <v>1016</v>
      </c>
      <c r="FC29" s="96">
        <v>586.21</v>
      </c>
      <c r="FD29" s="96">
        <v>553.02</v>
      </c>
      <c r="FE29" s="96">
        <v>615.37</v>
      </c>
      <c r="FF29" s="96"/>
      <c r="FG29" s="96"/>
      <c r="FH29" s="97"/>
      <c r="FI29" s="83" t="s">
        <v>1017</v>
      </c>
      <c r="FJ29" s="96">
        <v>903.73</v>
      </c>
      <c r="FK29" s="96">
        <v>1048.48</v>
      </c>
      <c r="FL29" s="96"/>
      <c r="FM29" s="96"/>
      <c r="FN29" s="96"/>
      <c r="FO29" s="97">
        <v>473.87</v>
      </c>
      <c r="FP29" s="83" t="s">
        <v>1018</v>
      </c>
      <c r="FQ29" s="86">
        <v>0.21835014629459801</v>
      </c>
      <c r="FR29" s="96">
        <v>704.46</v>
      </c>
      <c r="FS29" s="96">
        <v>747.7</v>
      </c>
      <c r="FT29" s="96">
        <v>916.79</v>
      </c>
      <c r="FU29" s="96">
        <v>660.79</v>
      </c>
      <c r="FV29" s="96">
        <v>526.37</v>
      </c>
      <c r="FW29" s="97">
        <v>431.06</v>
      </c>
      <c r="FX29" s="83" t="s">
        <v>1019</v>
      </c>
      <c r="FY29" s="96">
        <v>883.66</v>
      </c>
      <c r="FZ29" s="96">
        <v>975.15</v>
      </c>
      <c r="GA29" s="96">
        <v>960.07</v>
      </c>
      <c r="GB29" s="96">
        <v>842.4</v>
      </c>
      <c r="GC29" s="96"/>
      <c r="GD29" s="97">
        <v>478.57</v>
      </c>
      <c r="GE29" s="83" t="s">
        <v>1020</v>
      </c>
      <c r="GF29" s="86">
        <v>0.20134903855834099</v>
      </c>
      <c r="GG29" s="96">
        <v>845.54</v>
      </c>
      <c r="GH29" s="96">
        <v>968.14</v>
      </c>
      <c r="GI29" s="96">
        <v>964.76</v>
      </c>
      <c r="GJ29" s="96">
        <v>844.34</v>
      </c>
      <c r="GK29" s="96"/>
      <c r="GL29" s="97">
        <v>466.98</v>
      </c>
      <c r="GM29" s="83" t="s">
        <v>1021</v>
      </c>
      <c r="GN29" s="86">
        <v>8.6143773958737097E-2</v>
      </c>
      <c r="GO29" s="96">
        <v>839.76</v>
      </c>
      <c r="GP29" s="96">
        <v>1359.81</v>
      </c>
      <c r="GQ29" s="96">
        <v>796.93</v>
      </c>
      <c r="GR29" s="96">
        <v>637.72</v>
      </c>
      <c r="GS29" s="96"/>
      <c r="GT29" s="97"/>
      <c r="GU29" s="83" t="s">
        <v>1022</v>
      </c>
      <c r="GV29" s="86">
        <v>1</v>
      </c>
      <c r="GW29" s="96">
        <v>832.27</v>
      </c>
      <c r="GX29" s="96">
        <v>933.28</v>
      </c>
      <c r="GY29" s="96">
        <v>898.65</v>
      </c>
      <c r="GZ29" s="96"/>
      <c r="HA29" s="96"/>
      <c r="HB29" s="97">
        <v>586.38</v>
      </c>
      <c r="HC29" s="83" t="s">
        <v>1023</v>
      </c>
      <c r="HD29" s="86">
        <v>1</v>
      </c>
      <c r="HE29" s="96">
        <v>823.85</v>
      </c>
      <c r="HF29" s="96">
        <v>1005.68</v>
      </c>
      <c r="HG29" s="96"/>
      <c r="HH29" s="96">
        <v>638.74</v>
      </c>
      <c r="HI29" s="96">
        <v>632.1</v>
      </c>
      <c r="HJ29" s="97">
        <v>485.05</v>
      </c>
      <c r="HK29" s="98"/>
      <c r="HL29" s="86"/>
      <c r="HM29" s="96"/>
      <c r="HN29" s="96"/>
      <c r="HO29" s="96"/>
      <c r="HP29" s="96"/>
      <c r="HQ29" s="96"/>
      <c r="HR29" s="97"/>
    </row>
    <row r="30" spans="1:226" x14ac:dyDescent="0.35">
      <c r="A30" s="79">
        <v>45201</v>
      </c>
      <c r="B30" s="80" t="s">
        <v>995</v>
      </c>
      <c r="C30" s="94">
        <v>890.33376002059845</v>
      </c>
      <c r="D30" s="94">
        <v>985.81375780556129</v>
      </c>
      <c r="E30" s="94">
        <v>917.39605731163169</v>
      </c>
      <c r="F30" s="94">
        <v>699.8159482947176</v>
      </c>
      <c r="G30" s="94">
        <v>523.85360561765549</v>
      </c>
      <c r="H30" s="95">
        <v>459.73040192595812</v>
      </c>
      <c r="I30" s="80" t="s">
        <v>996</v>
      </c>
      <c r="J30" s="94">
        <v>909.89379619303816</v>
      </c>
      <c r="K30" s="94">
        <v>1003.3099677763195</v>
      </c>
      <c r="L30" s="94">
        <v>913.47946436426264</v>
      </c>
      <c r="M30" s="94">
        <v>704.62651105456075</v>
      </c>
      <c r="N30" s="94">
        <v>533.09731829573934</v>
      </c>
      <c r="O30" s="95">
        <v>481.64143748820743</v>
      </c>
      <c r="P30" s="83" t="s">
        <v>997</v>
      </c>
      <c r="Q30" s="96">
        <v>846.36</v>
      </c>
      <c r="R30" s="96">
        <v>1006.28</v>
      </c>
      <c r="S30" s="96">
        <v>936.62</v>
      </c>
      <c r="T30" s="96">
        <v>644.28</v>
      </c>
      <c r="U30" s="96"/>
      <c r="V30" s="97"/>
      <c r="W30" s="83" t="s">
        <v>998</v>
      </c>
      <c r="X30" s="96">
        <v>906.95</v>
      </c>
      <c r="Y30" s="96">
        <v>1006.98</v>
      </c>
      <c r="Z30" s="96">
        <v>906.06</v>
      </c>
      <c r="AA30" s="96">
        <v>544.73</v>
      </c>
      <c r="AB30" s="96"/>
      <c r="AC30" s="97">
        <v>595.87</v>
      </c>
      <c r="AD30" s="83" t="s">
        <v>999</v>
      </c>
      <c r="AE30" s="86">
        <v>0.51129972389814904</v>
      </c>
      <c r="AF30" s="96">
        <v>845.14</v>
      </c>
      <c r="AG30" s="96">
        <v>877.39</v>
      </c>
      <c r="AH30" s="96"/>
      <c r="AI30" s="96"/>
      <c r="AJ30" s="96"/>
      <c r="AK30" s="97">
        <v>486.03</v>
      </c>
      <c r="AL30" s="87" t="s">
        <v>1000</v>
      </c>
      <c r="AM30" s="88">
        <v>1</v>
      </c>
      <c r="AN30" s="96">
        <v>914.64</v>
      </c>
      <c r="AO30" s="96">
        <v>1033.03</v>
      </c>
      <c r="AP30" s="96">
        <v>952.39</v>
      </c>
      <c r="AQ30" s="96">
        <v>893.96</v>
      </c>
      <c r="AR30" s="96"/>
      <c r="AS30" s="97"/>
      <c r="AT30" s="83" t="s">
        <v>1001</v>
      </c>
      <c r="AU30" s="86">
        <v>4.0883074407195401E-2</v>
      </c>
      <c r="AV30" s="96">
        <v>841</v>
      </c>
      <c r="AW30" s="96">
        <v>956.68</v>
      </c>
      <c r="AX30" s="96">
        <v>871.81</v>
      </c>
      <c r="AY30" s="96"/>
      <c r="AZ30" s="96"/>
      <c r="BA30" s="97">
        <v>434.42</v>
      </c>
      <c r="BB30" s="83" t="s">
        <v>1002</v>
      </c>
      <c r="BC30" s="96">
        <v>893.91</v>
      </c>
      <c r="BD30" s="96">
        <v>1016.24</v>
      </c>
      <c r="BE30" s="96">
        <v>881.12</v>
      </c>
      <c r="BF30" s="96"/>
      <c r="BG30" s="96"/>
      <c r="BH30" s="97">
        <v>567.15</v>
      </c>
      <c r="BI30" s="83" t="s">
        <v>1003</v>
      </c>
      <c r="BJ30" s="86">
        <v>0.13407521619628601</v>
      </c>
      <c r="BK30" s="96">
        <v>1033.18</v>
      </c>
      <c r="BL30" s="96">
        <v>1099.55</v>
      </c>
      <c r="BM30" s="96">
        <v>1262.21</v>
      </c>
      <c r="BN30" s="96">
        <v>647.95000000000005</v>
      </c>
      <c r="BO30" s="96"/>
      <c r="BP30" s="97"/>
      <c r="BQ30" s="83" t="s">
        <v>1004</v>
      </c>
      <c r="BR30" s="86">
        <v>1</v>
      </c>
      <c r="BS30" s="96">
        <v>952</v>
      </c>
      <c r="BT30" s="96">
        <v>1060.5</v>
      </c>
      <c r="BU30" s="96">
        <v>996.17</v>
      </c>
      <c r="BV30" s="96"/>
      <c r="BW30" s="96"/>
      <c r="BX30" s="97">
        <v>371.17</v>
      </c>
      <c r="BY30" s="83" t="s">
        <v>1005</v>
      </c>
      <c r="BZ30" s="96">
        <v>975.21</v>
      </c>
      <c r="CA30" s="96">
        <v>1015.79</v>
      </c>
      <c r="CB30" s="96">
        <v>882.31</v>
      </c>
      <c r="CC30" s="96">
        <v>674.22</v>
      </c>
      <c r="CD30" s="96"/>
      <c r="CE30" s="97">
        <v>745.92</v>
      </c>
      <c r="CF30" s="83" t="s">
        <v>1006</v>
      </c>
      <c r="CG30" s="96">
        <v>879.2</v>
      </c>
      <c r="CH30" s="96">
        <v>1120.1300000000001</v>
      </c>
      <c r="CI30" s="96">
        <v>1100.01</v>
      </c>
      <c r="CJ30" s="96"/>
      <c r="CK30" s="96"/>
      <c r="CL30" s="97"/>
      <c r="CM30" s="83" t="s">
        <v>1007</v>
      </c>
      <c r="CN30" s="96">
        <v>914.1</v>
      </c>
      <c r="CO30" s="96">
        <v>984.42</v>
      </c>
      <c r="CP30" s="96">
        <v>1004.2</v>
      </c>
      <c r="CQ30" s="96">
        <v>628.05999999999995</v>
      </c>
      <c r="CR30" s="96"/>
      <c r="CS30" s="97">
        <v>698.54</v>
      </c>
      <c r="CT30" s="83" t="s">
        <v>1008</v>
      </c>
      <c r="CU30" s="96">
        <v>901.6</v>
      </c>
      <c r="CV30" s="96">
        <v>1070.83</v>
      </c>
      <c r="CW30" s="96">
        <v>725.37</v>
      </c>
      <c r="CX30" s="96">
        <v>619.91999999999996</v>
      </c>
      <c r="CY30" s="96"/>
      <c r="CZ30" s="97"/>
      <c r="DA30" s="83" t="s">
        <v>1009</v>
      </c>
      <c r="DB30" s="86">
        <v>1</v>
      </c>
      <c r="DC30" s="96">
        <v>885.6</v>
      </c>
      <c r="DD30" s="96">
        <v>1036.2</v>
      </c>
      <c r="DE30" s="96">
        <v>887.86</v>
      </c>
      <c r="DF30" s="96">
        <v>804.56</v>
      </c>
      <c r="DG30" s="96"/>
      <c r="DH30" s="97">
        <v>728.65</v>
      </c>
      <c r="DI30" s="83" t="s">
        <v>1010</v>
      </c>
      <c r="DJ30" s="86">
        <v>2.57334019557385E-3</v>
      </c>
      <c r="DK30" s="96">
        <v>990.85</v>
      </c>
      <c r="DL30" s="96">
        <v>1081.32</v>
      </c>
      <c r="DM30" s="96">
        <v>1081.32</v>
      </c>
      <c r="DN30" s="96">
        <v>1110.72</v>
      </c>
      <c r="DO30" s="96"/>
      <c r="DP30" s="97">
        <v>537.77</v>
      </c>
      <c r="DQ30" s="83" t="s">
        <v>1011</v>
      </c>
      <c r="DR30" s="96">
        <v>898.12</v>
      </c>
      <c r="DS30" s="96">
        <v>977.23</v>
      </c>
      <c r="DT30" s="96">
        <v>857.52</v>
      </c>
      <c r="DU30" s="96">
        <v>876.62</v>
      </c>
      <c r="DV30" s="96"/>
      <c r="DW30" s="97"/>
      <c r="DX30" s="83" t="s">
        <v>1012</v>
      </c>
      <c r="DY30" s="96">
        <v>904.04</v>
      </c>
      <c r="DZ30" s="96">
        <v>966.3</v>
      </c>
      <c r="EA30" s="96">
        <v>997</v>
      </c>
      <c r="EB30" s="96">
        <v>688.83</v>
      </c>
      <c r="EC30" s="96"/>
      <c r="ED30" s="97">
        <v>439.62</v>
      </c>
      <c r="EE30" s="83" t="s">
        <v>1013</v>
      </c>
      <c r="EF30" s="86">
        <v>1</v>
      </c>
      <c r="EG30" s="96">
        <v>863.36</v>
      </c>
      <c r="EH30" s="96">
        <v>960.82</v>
      </c>
      <c r="EI30" s="96">
        <v>913.8</v>
      </c>
      <c r="EJ30" s="96"/>
      <c r="EK30" s="96">
        <v>323.74</v>
      </c>
      <c r="EL30" s="97">
        <v>332.5</v>
      </c>
      <c r="EM30" s="83" t="s">
        <v>1014</v>
      </c>
      <c r="EN30" s="96">
        <v>874.08</v>
      </c>
      <c r="EO30" s="96">
        <v>1032.46</v>
      </c>
      <c r="EP30" s="96">
        <v>894.62</v>
      </c>
      <c r="EQ30" s="96"/>
      <c r="ER30" s="96"/>
      <c r="ES30" s="97">
        <v>583.76</v>
      </c>
      <c r="ET30" s="83" t="s">
        <v>1015</v>
      </c>
      <c r="EU30" s="86">
        <v>1</v>
      </c>
      <c r="EV30" s="96">
        <v>894.7</v>
      </c>
      <c r="EW30" s="96">
        <v>969.53</v>
      </c>
      <c r="EX30" s="96">
        <v>969.52</v>
      </c>
      <c r="EY30" s="96"/>
      <c r="EZ30" s="96"/>
      <c r="FA30" s="97">
        <v>391.98</v>
      </c>
      <c r="FB30" s="83" t="s">
        <v>1016</v>
      </c>
      <c r="FC30" s="96">
        <v>586.21</v>
      </c>
      <c r="FD30" s="96">
        <v>553.02</v>
      </c>
      <c r="FE30" s="96">
        <v>615.37</v>
      </c>
      <c r="FF30" s="96"/>
      <c r="FG30" s="96"/>
      <c r="FH30" s="97"/>
      <c r="FI30" s="83" t="s">
        <v>1017</v>
      </c>
      <c r="FJ30" s="96">
        <v>941.74</v>
      </c>
      <c r="FK30" s="96">
        <v>1075.75</v>
      </c>
      <c r="FL30" s="96"/>
      <c r="FM30" s="96"/>
      <c r="FN30" s="96"/>
      <c r="FO30" s="97">
        <v>478.83</v>
      </c>
      <c r="FP30" s="83" t="s">
        <v>1018</v>
      </c>
      <c r="FQ30" s="86">
        <v>0.216811569065325</v>
      </c>
      <c r="FR30" s="96">
        <v>693.85</v>
      </c>
      <c r="FS30" s="96">
        <v>731.17</v>
      </c>
      <c r="FT30" s="96">
        <v>915.18</v>
      </c>
      <c r="FU30" s="96">
        <v>710.36</v>
      </c>
      <c r="FV30" s="96">
        <v>522.66</v>
      </c>
      <c r="FW30" s="97">
        <v>423.77</v>
      </c>
      <c r="FX30" s="83" t="s">
        <v>1019</v>
      </c>
      <c r="FY30" s="96">
        <v>928.37</v>
      </c>
      <c r="FZ30" s="96">
        <v>1006.04</v>
      </c>
      <c r="GA30" s="96">
        <v>995.03</v>
      </c>
      <c r="GB30" s="96">
        <v>870.43</v>
      </c>
      <c r="GC30" s="96"/>
      <c r="GD30" s="97">
        <v>466.38</v>
      </c>
      <c r="GE30" s="83" t="s">
        <v>1020</v>
      </c>
      <c r="GF30" s="86">
        <v>0.201013106054515</v>
      </c>
      <c r="GG30" s="96">
        <v>868.39</v>
      </c>
      <c r="GH30" s="96">
        <v>971.34</v>
      </c>
      <c r="GI30" s="96">
        <v>944.95</v>
      </c>
      <c r="GJ30" s="96">
        <v>702.17</v>
      </c>
      <c r="GK30" s="96"/>
      <c r="GL30" s="97">
        <v>466.53</v>
      </c>
      <c r="GM30" s="83" t="s">
        <v>1021</v>
      </c>
      <c r="GN30" s="86">
        <v>8.6331183686859506E-2</v>
      </c>
      <c r="GO30" s="96">
        <v>895.88</v>
      </c>
      <c r="GP30" s="96">
        <v>1420.51</v>
      </c>
      <c r="GQ30" s="96">
        <v>824.36</v>
      </c>
      <c r="GR30" s="96">
        <v>651.37</v>
      </c>
      <c r="GS30" s="96"/>
      <c r="GT30" s="97"/>
      <c r="GU30" s="83" t="s">
        <v>1022</v>
      </c>
      <c r="GV30" s="86">
        <v>1</v>
      </c>
      <c r="GW30" s="96">
        <v>813.46</v>
      </c>
      <c r="GX30" s="96">
        <v>902.12</v>
      </c>
      <c r="GY30" s="96">
        <v>849.65</v>
      </c>
      <c r="GZ30" s="96"/>
      <c r="HA30" s="96"/>
      <c r="HB30" s="97">
        <v>588.01</v>
      </c>
      <c r="HC30" s="83" t="s">
        <v>1023</v>
      </c>
      <c r="HD30" s="86">
        <v>1</v>
      </c>
      <c r="HE30" s="96">
        <v>876.35</v>
      </c>
      <c r="HF30" s="96">
        <v>1023.18</v>
      </c>
      <c r="HG30" s="96"/>
      <c r="HH30" s="96">
        <v>644.80999999999995</v>
      </c>
      <c r="HI30" s="96">
        <v>638.16999999999996</v>
      </c>
      <c r="HJ30" s="97">
        <v>485.05</v>
      </c>
      <c r="HK30" s="98"/>
      <c r="HL30" s="86"/>
      <c r="HM30" s="96"/>
      <c r="HN30" s="96"/>
      <c r="HO30" s="96"/>
      <c r="HP30" s="96"/>
      <c r="HQ30" s="96"/>
      <c r="HR30" s="97"/>
    </row>
    <row r="31" spans="1:226" x14ac:dyDescent="0.35">
      <c r="A31" s="79">
        <v>45194</v>
      </c>
      <c r="B31" s="80" t="s">
        <v>995</v>
      </c>
      <c r="C31" s="94">
        <v>903.00130803032789</v>
      </c>
      <c r="D31" s="94">
        <v>990.55667340899345</v>
      </c>
      <c r="E31" s="94">
        <v>918.55059271029438</v>
      </c>
      <c r="F31" s="94">
        <v>695.16968469927599</v>
      </c>
      <c r="G31" s="94">
        <v>526.20368013757513</v>
      </c>
      <c r="H31" s="95">
        <v>455.72933741287318</v>
      </c>
      <c r="I31" s="80" t="s">
        <v>996</v>
      </c>
      <c r="J31" s="94">
        <v>923.73665637895101</v>
      </c>
      <c r="K31" s="94">
        <v>1008.7057098076307</v>
      </c>
      <c r="L31" s="94">
        <v>914.49456977017235</v>
      </c>
      <c r="M31" s="94">
        <v>698.60927329328035</v>
      </c>
      <c r="N31" s="94">
        <v>533.35699248120295</v>
      </c>
      <c r="O31" s="95">
        <v>479.73673011316492</v>
      </c>
      <c r="P31" s="83" t="s">
        <v>997</v>
      </c>
      <c r="Q31" s="96">
        <v>863.03</v>
      </c>
      <c r="R31" s="96">
        <v>1007.95</v>
      </c>
      <c r="S31" s="96">
        <v>926.39</v>
      </c>
      <c r="T31" s="96">
        <v>644.28</v>
      </c>
      <c r="U31" s="96"/>
      <c r="V31" s="97"/>
      <c r="W31" s="83" t="s">
        <v>998</v>
      </c>
      <c r="X31" s="96">
        <v>926.29</v>
      </c>
      <c r="Y31" s="96">
        <v>1016.27</v>
      </c>
      <c r="Z31" s="96">
        <v>926.56</v>
      </c>
      <c r="AA31" s="96">
        <v>544.73</v>
      </c>
      <c r="AB31" s="96"/>
      <c r="AC31" s="97">
        <v>595.87</v>
      </c>
      <c r="AD31" s="83" t="s">
        <v>999</v>
      </c>
      <c r="AE31" s="86">
        <v>0.51129972389814904</v>
      </c>
      <c r="AF31" s="96">
        <v>845.18</v>
      </c>
      <c r="AG31" s="96">
        <v>878.71</v>
      </c>
      <c r="AH31" s="96"/>
      <c r="AI31" s="96"/>
      <c r="AJ31" s="96"/>
      <c r="AK31" s="97">
        <v>477.47</v>
      </c>
      <c r="AL31" s="87" t="s">
        <v>1000</v>
      </c>
      <c r="AM31" s="88">
        <v>1</v>
      </c>
      <c r="AN31" s="96">
        <v>915.86</v>
      </c>
      <c r="AO31" s="96">
        <v>1031.43</v>
      </c>
      <c r="AP31" s="96">
        <v>948.12</v>
      </c>
      <c r="AQ31" s="96">
        <v>893.96</v>
      </c>
      <c r="AR31" s="96"/>
      <c r="AS31" s="97"/>
      <c r="AT31" s="83" t="s">
        <v>1001</v>
      </c>
      <c r="AU31" s="86">
        <v>4.1022275095376801E-2</v>
      </c>
      <c r="AV31" s="96">
        <v>845.01</v>
      </c>
      <c r="AW31" s="96">
        <v>959.94</v>
      </c>
      <c r="AX31" s="96">
        <v>873.08</v>
      </c>
      <c r="AY31" s="96"/>
      <c r="AZ31" s="96"/>
      <c r="BA31" s="97">
        <v>435.09</v>
      </c>
      <c r="BB31" s="83" t="s">
        <v>1002</v>
      </c>
      <c r="BC31" s="96">
        <v>909.03</v>
      </c>
      <c r="BD31" s="96">
        <v>1014.56</v>
      </c>
      <c r="BE31" s="96">
        <v>878.6</v>
      </c>
      <c r="BF31" s="96"/>
      <c r="BG31" s="96"/>
      <c r="BH31" s="97">
        <v>570.17999999999995</v>
      </c>
      <c r="BI31" s="83" t="s">
        <v>1003</v>
      </c>
      <c r="BJ31" s="86">
        <v>0.13410038755011999</v>
      </c>
      <c r="BK31" s="96">
        <v>1033.3800000000001</v>
      </c>
      <c r="BL31" s="96">
        <v>1099.76</v>
      </c>
      <c r="BM31" s="96">
        <v>1262.45</v>
      </c>
      <c r="BN31" s="96">
        <v>648.07000000000005</v>
      </c>
      <c r="BO31" s="96"/>
      <c r="BP31" s="97"/>
      <c r="BQ31" s="83" t="s">
        <v>1004</v>
      </c>
      <c r="BR31" s="86">
        <v>1</v>
      </c>
      <c r="BS31" s="96">
        <v>952</v>
      </c>
      <c r="BT31" s="96">
        <v>1058.83</v>
      </c>
      <c r="BU31" s="96">
        <v>997.83</v>
      </c>
      <c r="BV31" s="96"/>
      <c r="BW31" s="96"/>
      <c r="BX31" s="97">
        <v>372</v>
      </c>
      <c r="BY31" s="83" t="s">
        <v>1005</v>
      </c>
      <c r="BZ31" s="96">
        <v>981.76</v>
      </c>
      <c r="CA31" s="96">
        <v>1014.31</v>
      </c>
      <c r="CB31" s="96">
        <v>872.72</v>
      </c>
      <c r="CC31" s="96">
        <v>661.08</v>
      </c>
      <c r="CD31" s="96"/>
      <c r="CE31" s="97">
        <v>745.62</v>
      </c>
      <c r="CF31" s="83" t="s">
        <v>1006</v>
      </c>
      <c r="CG31" s="96">
        <v>911.46</v>
      </c>
      <c r="CH31" s="96">
        <v>1133.83</v>
      </c>
      <c r="CI31" s="96">
        <v>1109.68</v>
      </c>
      <c r="CJ31" s="96"/>
      <c r="CK31" s="96"/>
      <c r="CL31" s="97"/>
      <c r="CM31" s="83" t="s">
        <v>1007</v>
      </c>
      <c r="CN31" s="96">
        <v>951.66</v>
      </c>
      <c r="CO31" s="96">
        <v>1008.47</v>
      </c>
      <c r="CP31" s="96">
        <v>1003.64</v>
      </c>
      <c r="CQ31" s="96">
        <v>628.39</v>
      </c>
      <c r="CR31" s="96"/>
      <c r="CS31" s="97">
        <v>700.02</v>
      </c>
      <c r="CT31" s="83" t="s">
        <v>1008</v>
      </c>
      <c r="CU31" s="96">
        <v>929.82</v>
      </c>
      <c r="CV31" s="96">
        <v>1070.02</v>
      </c>
      <c r="CW31" s="96">
        <v>725.37</v>
      </c>
      <c r="CX31" s="96">
        <v>619.91999999999996</v>
      </c>
      <c r="CY31" s="96"/>
      <c r="CZ31" s="97"/>
      <c r="DA31" s="83" t="s">
        <v>1009</v>
      </c>
      <c r="DB31" s="86">
        <v>1</v>
      </c>
      <c r="DC31" s="96">
        <v>858.4</v>
      </c>
      <c r="DD31" s="96">
        <v>1001</v>
      </c>
      <c r="DE31" s="96">
        <v>899.86</v>
      </c>
      <c r="DF31" s="96">
        <v>804.56</v>
      </c>
      <c r="DG31" s="96"/>
      <c r="DH31" s="97">
        <v>721.45</v>
      </c>
      <c r="DI31" s="83" t="s">
        <v>1010</v>
      </c>
      <c r="DJ31" s="86">
        <v>2.55702158126215E-3</v>
      </c>
      <c r="DK31" s="96">
        <v>1009.21</v>
      </c>
      <c r="DL31" s="96">
        <v>1084.93</v>
      </c>
      <c r="DM31" s="96">
        <v>1084.93</v>
      </c>
      <c r="DN31" s="96">
        <v>1103.67</v>
      </c>
      <c r="DO31" s="96"/>
      <c r="DP31" s="97">
        <v>532.64</v>
      </c>
      <c r="DQ31" s="83" t="s">
        <v>1011</v>
      </c>
      <c r="DR31" s="96">
        <v>886.09</v>
      </c>
      <c r="DS31" s="96">
        <v>957.4</v>
      </c>
      <c r="DT31" s="96">
        <v>861.26</v>
      </c>
      <c r="DU31" s="96">
        <v>876.83</v>
      </c>
      <c r="DV31" s="96"/>
      <c r="DW31" s="97"/>
      <c r="DX31" s="83" t="s">
        <v>1012</v>
      </c>
      <c r="DY31" s="96">
        <v>912.49</v>
      </c>
      <c r="DZ31" s="96">
        <v>971.32</v>
      </c>
      <c r="EA31" s="96">
        <v>999.89</v>
      </c>
      <c r="EB31" s="96">
        <v>688.39</v>
      </c>
      <c r="EC31" s="96"/>
      <c r="ED31" s="97">
        <v>439.47</v>
      </c>
      <c r="EE31" s="83" t="s">
        <v>1013</v>
      </c>
      <c r="EF31" s="86">
        <v>1</v>
      </c>
      <c r="EG31" s="96">
        <v>868.15</v>
      </c>
      <c r="EH31" s="96">
        <v>959.39</v>
      </c>
      <c r="EI31" s="96">
        <v>904.25</v>
      </c>
      <c r="EJ31" s="96"/>
      <c r="EK31" s="96">
        <v>323.74</v>
      </c>
      <c r="EL31" s="97">
        <v>326.16000000000003</v>
      </c>
      <c r="EM31" s="83" t="s">
        <v>1014</v>
      </c>
      <c r="EN31" s="96">
        <v>899.08</v>
      </c>
      <c r="EO31" s="96">
        <v>1032.46</v>
      </c>
      <c r="EP31" s="96">
        <v>912.31</v>
      </c>
      <c r="EQ31" s="96"/>
      <c r="ER31" s="96"/>
      <c r="ES31" s="97">
        <v>583.76</v>
      </c>
      <c r="ET31" s="83" t="s">
        <v>1015</v>
      </c>
      <c r="EU31" s="86">
        <v>1</v>
      </c>
      <c r="EV31" s="96">
        <v>894.7</v>
      </c>
      <c r="EW31" s="96">
        <v>967.05</v>
      </c>
      <c r="EX31" s="96">
        <v>967.04</v>
      </c>
      <c r="EY31" s="96"/>
      <c r="EZ31" s="96"/>
      <c r="FA31" s="97">
        <v>392.49</v>
      </c>
      <c r="FB31" s="83" t="s">
        <v>1016</v>
      </c>
      <c r="FC31" s="96">
        <v>586.21</v>
      </c>
      <c r="FD31" s="96">
        <v>553.02</v>
      </c>
      <c r="FE31" s="96">
        <v>615.37</v>
      </c>
      <c r="FF31" s="96"/>
      <c r="FG31" s="96"/>
      <c r="FH31" s="97"/>
      <c r="FI31" s="83" t="s">
        <v>1017</v>
      </c>
      <c r="FJ31" s="96">
        <v>962.4</v>
      </c>
      <c r="FK31" s="96">
        <v>1088.1500000000001</v>
      </c>
      <c r="FL31" s="96"/>
      <c r="FM31" s="96"/>
      <c r="FN31" s="96"/>
      <c r="FO31" s="97">
        <v>465.6</v>
      </c>
      <c r="FP31" s="83" t="s">
        <v>1018</v>
      </c>
      <c r="FQ31" s="86">
        <v>0.21789815440263199</v>
      </c>
      <c r="FR31" s="96">
        <v>697.26</v>
      </c>
      <c r="FS31" s="96">
        <v>733.53</v>
      </c>
      <c r="FT31" s="96">
        <v>913.76</v>
      </c>
      <c r="FU31" s="96">
        <v>706.99</v>
      </c>
      <c r="FV31" s="96">
        <v>525.28</v>
      </c>
      <c r="FW31" s="97">
        <v>417.58</v>
      </c>
      <c r="FX31" s="83" t="s">
        <v>1019</v>
      </c>
      <c r="FY31" s="96">
        <v>938.13</v>
      </c>
      <c r="FZ31" s="96">
        <v>1024.74</v>
      </c>
      <c r="GA31" s="96">
        <v>999.09</v>
      </c>
      <c r="GB31" s="96">
        <v>867.84</v>
      </c>
      <c r="GC31" s="96"/>
      <c r="GD31" s="97">
        <v>460.69</v>
      </c>
      <c r="GE31" s="83" t="s">
        <v>1020</v>
      </c>
      <c r="GF31" s="86">
        <v>0.201288244766506</v>
      </c>
      <c r="GG31" s="96">
        <v>875.51</v>
      </c>
      <c r="GH31" s="96">
        <v>960.24</v>
      </c>
      <c r="GI31" s="96">
        <v>941.65</v>
      </c>
      <c r="GJ31" s="96">
        <v>757.38</v>
      </c>
      <c r="GK31" s="96"/>
      <c r="GL31" s="97">
        <v>467.11</v>
      </c>
      <c r="GM31" s="83" t="s">
        <v>1021</v>
      </c>
      <c r="GN31" s="86">
        <v>8.5266030013642594E-2</v>
      </c>
      <c r="GO31" s="96">
        <v>925</v>
      </c>
      <c r="GP31" s="96">
        <v>1432.93</v>
      </c>
      <c r="GQ31" s="96">
        <v>844</v>
      </c>
      <c r="GR31" s="96">
        <v>651.26</v>
      </c>
      <c r="GS31" s="96"/>
      <c r="GT31" s="97"/>
      <c r="GU31" s="83" t="s">
        <v>1022</v>
      </c>
      <c r="GV31" s="86">
        <v>1</v>
      </c>
      <c r="GW31" s="96">
        <v>804.19</v>
      </c>
      <c r="GX31" s="96">
        <v>884.37</v>
      </c>
      <c r="GY31" s="96">
        <v>843.12</v>
      </c>
      <c r="GZ31" s="96"/>
      <c r="HA31" s="96"/>
      <c r="HB31" s="97">
        <v>588.67999999999995</v>
      </c>
      <c r="HC31" s="83" t="s">
        <v>1023</v>
      </c>
      <c r="HD31" s="86">
        <v>1</v>
      </c>
      <c r="HE31" s="96">
        <v>889.68</v>
      </c>
      <c r="HF31" s="96">
        <v>1024.8499999999999</v>
      </c>
      <c r="HG31" s="96"/>
      <c r="HH31" s="96">
        <v>645.21</v>
      </c>
      <c r="HI31" s="96">
        <v>638.55999999999995</v>
      </c>
      <c r="HJ31" s="97">
        <v>485.05</v>
      </c>
      <c r="HK31" s="98"/>
      <c r="HL31" s="86"/>
      <c r="HM31" s="96"/>
      <c r="HN31" s="96"/>
      <c r="HO31" s="96"/>
      <c r="HP31" s="96"/>
      <c r="HQ31" s="96"/>
      <c r="HR31" s="97"/>
    </row>
    <row r="32" spans="1:226" x14ac:dyDescent="0.35">
      <c r="A32" s="79">
        <v>45187</v>
      </c>
      <c r="B32" s="80" t="s">
        <v>995</v>
      </c>
      <c r="C32" s="94">
        <v>902.60735486127749</v>
      </c>
      <c r="D32" s="94">
        <v>983.12669739007163</v>
      </c>
      <c r="E32" s="94">
        <v>918.78427101313946</v>
      </c>
      <c r="F32" s="94">
        <v>680.40075167256771</v>
      </c>
      <c r="G32" s="94">
        <v>519.50203496703921</v>
      </c>
      <c r="H32" s="95">
        <v>448.43718055435932</v>
      </c>
      <c r="I32" s="80" t="s">
        <v>996</v>
      </c>
      <c r="J32" s="94">
        <v>921.68489898766177</v>
      </c>
      <c r="K32" s="94">
        <v>999.78042836573047</v>
      </c>
      <c r="L32" s="94">
        <v>914.45973936633152</v>
      </c>
      <c r="M32" s="94">
        <v>683.29908579387666</v>
      </c>
      <c r="N32" s="94">
        <v>517.73659147869682</v>
      </c>
      <c r="O32" s="95">
        <v>478.00687937450743</v>
      </c>
      <c r="P32" s="83" t="s">
        <v>997</v>
      </c>
      <c r="Q32" s="96">
        <v>868.03</v>
      </c>
      <c r="R32" s="96">
        <v>1009.62</v>
      </c>
      <c r="S32" s="96">
        <v>922.5</v>
      </c>
      <c r="T32" s="96">
        <v>644.28</v>
      </c>
      <c r="U32" s="96"/>
      <c r="V32" s="97"/>
      <c r="W32" s="83" t="s">
        <v>998</v>
      </c>
      <c r="X32" s="96">
        <v>890.99</v>
      </c>
      <c r="Y32" s="96">
        <v>1007.55</v>
      </c>
      <c r="Z32" s="96">
        <v>926.56</v>
      </c>
      <c r="AA32" s="96">
        <v>544.73</v>
      </c>
      <c r="AB32" s="96"/>
      <c r="AC32" s="97">
        <v>576.86</v>
      </c>
      <c r="AD32" s="83" t="s">
        <v>999</v>
      </c>
      <c r="AE32" s="86">
        <v>0.51129972389814904</v>
      </c>
      <c r="AF32" s="96">
        <v>834.06</v>
      </c>
      <c r="AG32" s="96">
        <v>864.52</v>
      </c>
      <c r="AH32" s="96"/>
      <c r="AI32" s="96"/>
      <c r="AJ32" s="96"/>
      <c r="AK32" s="97">
        <v>477.47</v>
      </c>
      <c r="AL32" s="87" t="s">
        <v>1000</v>
      </c>
      <c r="AM32" s="88">
        <v>1</v>
      </c>
      <c r="AN32" s="96">
        <v>893.38</v>
      </c>
      <c r="AO32" s="96">
        <v>998.13</v>
      </c>
      <c r="AP32" s="96">
        <v>921.87</v>
      </c>
      <c r="AQ32" s="96">
        <v>893.96</v>
      </c>
      <c r="AR32" s="96"/>
      <c r="AS32" s="97"/>
      <c r="AT32" s="83" t="s">
        <v>1001</v>
      </c>
      <c r="AU32" s="86">
        <v>4.0973531098910103E-2</v>
      </c>
      <c r="AV32" s="96">
        <v>838.96</v>
      </c>
      <c r="AW32" s="96">
        <v>944.61</v>
      </c>
      <c r="AX32" s="96">
        <v>880.37</v>
      </c>
      <c r="AY32" s="96"/>
      <c r="AZ32" s="96"/>
      <c r="BA32" s="97">
        <v>433.32</v>
      </c>
      <c r="BB32" s="83" t="s">
        <v>1002</v>
      </c>
      <c r="BC32" s="96">
        <v>915.76</v>
      </c>
      <c r="BD32" s="96">
        <v>1012.04</v>
      </c>
      <c r="BE32" s="96">
        <v>878.6</v>
      </c>
      <c r="BF32" s="96"/>
      <c r="BG32" s="96"/>
      <c r="BH32" s="97">
        <v>566.14</v>
      </c>
      <c r="BI32" s="83" t="s">
        <v>1003</v>
      </c>
      <c r="BJ32" s="86">
        <v>0.13413636302665299</v>
      </c>
      <c r="BK32" s="96">
        <v>1033.6500000000001</v>
      </c>
      <c r="BL32" s="96">
        <v>1121.51</v>
      </c>
      <c r="BM32" s="96">
        <v>1284.25</v>
      </c>
      <c r="BN32" s="96">
        <v>648.24</v>
      </c>
      <c r="BO32" s="96"/>
      <c r="BP32" s="97"/>
      <c r="BQ32" s="83" t="s">
        <v>1004</v>
      </c>
      <c r="BR32" s="86">
        <v>1</v>
      </c>
      <c r="BS32" s="96">
        <v>924.5</v>
      </c>
      <c r="BT32" s="96">
        <v>1027.17</v>
      </c>
      <c r="BU32" s="96">
        <v>1002</v>
      </c>
      <c r="BV32" s="96"/>
      <c r="BW32" s="96"/>
      <c r="BX32" s="97">
        <v>371.17</v>
      </c>
      <c r="BY32" s="83" t="s">
        <v>1005</v>
      </c>
      <c r="BZ32" s="96">
        <v>974.83</v>
      </c>
      <c r="CA32" s="96">
        <v>999.73</v>
      </c>
      <c r="CB32" s="96">
        <v>868.84</v>
      </c>
      <c r="CC32" s="96">
        <v>633.41</v>
      </c>
      <c r="CD32" s="96"/>
      <c r="CE32" s="97">
        <v>744.63</v>
      </c>
      <c r="CF32" s="83" t="s">
        <v>1006</v>
      </c>
      <c r="CG32" s="96">
        <v>887.27</v>
      </c>
      <c r="CH32" s="96">
        <v>1115.29</v>
      </c>
      <c r="CI32" s="96">
        <v>1109.68</v>
      </c>
      <c r="CJ32" s="96"/>
      <c r="CK32" s="96"/>
      <c r="CL32" s="97"/>
      <c r="CM32" s="83" t="s">
        <v>1007</v>
      </c>
      <c r="CN32" s="96">
        <v>948.21</v>
      </c>
      <c r="CO32" s="96">
        <v>998.82</v>
      </c>
      <c r="CP32" s="96">
        <v>1005.04</v>
      </c>
      <c r="CQ32" s="96">
        <v>621.30999999999995</v>
      </c>
      <c r="CR32" s="96"/>
      <c r="CS32" s="97">
        <v>698.03</v>
      </c>
      <c r="CT32" s="83" t="s">
        <v>1008</v>
      </c>
      <c r="CU32" s="96">
        <v>927.4</v>
      </c>
      <c r="CV32" s="96">
        <v>1062.77</v>
      </c>
      <c r="CW32" s="96">
        <v>725.37</v>
      </c>
      <c r="CX32" s="96">
        <v>619.91999999999996</v>
      </c>
      <c r="CY32" s="96"/>
      <c r="CZ32" s="97"/>
      <c r="DA32" s="83" t="s">
        <v>1009</v>
      </c>
      <c r="DB32" s="86">
        <v>1</v>
      </c>
      <c r="DC32" s="96">
        <v>854.4</v>
      </c>
      <c r="DD32" s="96">
        <v>988.2</v>
      </c>
      <c r="DE32" s="96">
        <v>839.86</v>
      </c>
      <c r="DF32" s="96">
        <v>804.56</v>
      </c>
      <c r="DG32" s="96"/>
      <c r="DH32" s="97">
        <v>713.45</v>
      </c>
      <c r="DI32" s="83" t="s">
        <v>1010</v>
      </c>
      <c r="DJ32" s="86">
        <v>2.6032853461067898E-3</v>
      </c>
      <c r="DK32" s="96">
        <v>1021.35</v>
      </c>
      <c r="DL32" s="96">
        <v>1093.6099999999999</v>
      </c>
      <c r="DM32" s="96">
        <v>1093.6099999999999</v>
      </c>
      <c r="DN32" s="96">
        <v>1316.29</v>
      </c>
      <c r="DO32" s="96"/>
      <c r="DP32" s="97">
        <v>544.69000000000005</v>
      </c>
      <c r="DQ32" s="83" t="s">
        <v>1011</v>
      </c>
      <c r="DR32" s="96">
        <v>866.58</v>
      </c>
      <c r="DS32" s="96">
        <v>928.45</v>
      </c>
      <c r="DT32" s="96">
        <v>865.89</v>
      </c>
      <c r="DU32" s="96">
        <v>867.87</v>
      </c>
      <c r="DV32" s="96"/>
      <c r="DW32" s="97"/>
      <c r="DX32" s="83" t="s">
        <v>1012</v>
      </c>
      <c r="DY32" s="96">
        <v>908.72</v>
      </c>
      <c r="DZ32" s="96">
        <v>959.67</v>
      </c>
      <c r="EA32" s="96">
        <v>996.47</v>
      </c>
      <c r="EB32" s="96">
        <v>688.28</v>
      </c>
      <c r="EC32" s="96"/>
      <c r="ED32" s="97">
        <v>438.66</v>
      </c>
      <c r="EE32" s="83" t="s">
        <v>1013</v>
      </c>
      <c r="EF32" s="86">
        <v>1</v>
      </c>
      <c r="EG32" s="96">
        <v>867.54</v>
      </c>
      <c r="EH32" s="96">
        <v>949.96</v>
      </c>
      <c r="EI32" s="96">
        <v>999.55</v>
      </c>
      <c r="EJ32" s="96"/>
      <c r="EK32" s="96">
        <v>323.74</v>
      </c>
      <c r="EL32" s="97">
        <v>328.85</v>
      </c>
      <c r="EM32" s="83" t="s">
        <v>1014</v>
      </c>
      <c r="EN32" s="96">
        <v>927.53</v>
      </c>
      <c r="EO32" s="96">
        <v>1070.3900000000001</v>
      </c>
      <c r="EP32" s="96">
        <v>945.06</v>
      </c>
      <c r="EQ32" s="96"/>
      <c r="ER32" s="96"/>
      <c r="ES32" s="97">
        <v>583.76</v>
      </c>
      <c r="ET32" s="83" t="s">
        <v>1015</v>
      </c>
      <c r="EU32" s="86">
        <v>1</v>
      </c>
      <c r="EV32" s="96">
        <v>893.02</v>
      </c>
      <c r="EW32" s="96">
        <v>949.55</v>
      </c>
      <c r="EX32" s="96">
        <v>949.54</v>
      </c>
      <c r="EY32" s="96"/>
      <c r="EZ32" s="96"/>
      <c r="FA32" s="97">
        <v>394.37</v>
      </c>
      <c r="FB32" s="83" t="s">
        <v>1016</v>
      </c>
      <c r="FC32" s="96">
        <v>586.21</v>
      </c>
      <c r="FD32" s="96">
        <v>553.02</v>
      </c>
      <c r="FE32" s="96">
        <v>615.37</v>
      </c>
      <c r="FF32" s="96"/>
      <c r="FG32" s="96"/>
      <c r="FH32" s="97"/>
      <c r="FI32" s="83" t="s">
        <v>1017</v>
      </c>
      <c r="FJ32" s="96">
        <v>970.67</v>
      </c>
      <c r="FK32" s="96">
        <v>1093.1099999999999</v>
      </c>
      <c r="FL32" s="96"/>
      <c r="FM32" s="96"/>
      <c r="FN32" s="96"/>
      <c r="FO32" s="97">
        <v>460.64</v>
      </c>
      <c r="FP32" s="83" t="s">
        <v>1018</v>
      </c>
      <c r="FQ32" s="86">
        <v>0.21559623137787601</v>
      </c>
      <c r="FR32" s="96">
        <v>715.66</v>
      </c>
      <c r="FS32" s="96">
        <v>739.71</v>
      </c>
      <c r="FT32" s="96">
        <v>917.96</v>
      </c>
      <c r="FU32" s="96">
        <v>710.37</v>
      </c>
      <c r="FV32" s="96">
        <v>519.73</v>
      </c>
      <c r="FW32" s="97">
        <v>400.14</v>
      </c>
      <c r="FX32" s="83" t="s">
        <v>1019</v>
      </c>
      <c r="FY32" s="96">
        <v>921.63</v>
      </c>
      <c r="FZ32" s="96">
        <v>1004.74</v>
      </c>
      <c r="GA32" s="96">
        <v>1002.34</v>
      </c>
      <c r="GB32" s="96">
        <v>848.54</v>
      </c>
      <c r="GC32" s="96"/>
      <c r="GD32" s="97">
        <v>466.38</v>
      </c>
      <c r="GE32" s="83" t="s">
        <v>1020</v>
      </c>
      <c r="GF32" s="86">
        <v>0.20124773596296999</v>
      </c>
      <c r="GG32" s="96">
        <v>866.45</v>
      </c>
      <c r="GH32" s="96">
        <v>939.91</v>
      </c>
      <c r="GI32" s="96">
        <v>940.08</v>
      </c>
      <c r="GJ32" s="96">
        <v>727.12</v>
      </c>
      <c r="GK32" s="96"/>
      <c r="GL32" s="97">
        <v>467.3</v>
      </c>
      <c r="GM32" s="83" t="s">
        <v>1021</v>
      </c>
      <c r="GN32" s="86">
        <v>8.3422317138280799E-2</v>
      </c>
      <c r="GO32" s="96">
        <v>911.81</v>
      </c>
      <c r="GP32" s="96">
        <v>1412.82</v>
      </c>
      <c r="GQ32" s="96">
        <v>833.56</v>
      </c>
      <c r="GR32" s="96">
        <v>634.42999999999995</v>
      </c>
      <c r="GS32" s="96"/>
      <c r="GT32" s="97"/>
      <c r="GU32" s="83" t="s">
        <v>1022</v>
      </c>
      <c r="GV32" s="86">
        <v>1</v>
      </c>
      <c r="GW32" s="96">
        <v>802.72</v>
      </c>
      <c r="GX32" s="96">
        <v>872.01</v>
      </c>
      <c r="GY32" s="96">
        <v>837.14</v>
      </c>
      <c r="GZ32" s="96"/>
      <c r="HA32" s="96"/>
      <c r="HB32" s="97">
        <v>591.74</v>
      </c>
      <c r="HC32" s="83" t="s">
        <v>1023</v>
      </c>
      <c r="HD32" s="86">
        <v>1</v>
      </c>
      <c r="HE32" s="96">
        <v>882.18</v>
      </c>
      <c r="HF32" s="96">
        <v>1010.68</v>
      </c>
      <c r="HG32" s="96"/>
      <c r="HH32" s="96">
        <v>621.71</v>
      </c>
      <c r="HI32" s="96">
        <v>615.1</v>
      </c>
      <c r="HJ32" s="97">
        <v>485.05</v>
      </c>
      <c r="HK32" s="98"/>
      <c r="HL32" s="86"/>
      <c r="HM32" s="96"/>
      <c r="HN32" s="96"/>
      <c r="HO32" s="96"/>
      <c r="HP32" s="96"/>
      <c r="HQ32" s="96"/>
      <c r="HR32" s="97"/>
    </row>
    <row r="33" spans="1:226" x14ac:dyDescent="0.35">
      <c r="A33" s="79">
        <v>45180</v>
      </c>
      <c r="B33" s="80" t="s">
        <v>995</v>
      </c>
      <c r="C33" s="94">
        <v>896.11707501642729</v>
      </c>
      <c r="D33" s="94">
        <v>955.5591349687129</v>
      </c>
      <c r="E33" s="94">
        <v>884.20286449107277</v>
      </c>
      <c r="F33" s="94">
        <v>672.1461090340531</v>
      </c>
      <c r="G33" s="94">
        <v>517.07037546574952</v>
      </c>
      <c r="H33" s="95">
        <v>444.22628307261061</v>
      </c>
      <c r="I33" s="80" t="s">
        <v>996</v>
      </c>
      <c r="J33" s="94">
        <v>909.74036912711369</v>
      </c>
      <c r="K33" s="94">
        <v>967.01329931211831</v>
      </c>
      <c r="L33" s="94">
        <v>879.30117372936968</v>
      </c>
      <c r="M33" s="94">
        <v>675.48252687452498</v>
      </c>
      <c r="N33" s="94">
        <v>501.19734335839598</v>
      </c>
      <c r="O33" s="95">
        <v>472.93433257612821</v>
      </c>
      <c r="P33" s="83" t="s">
        <v>997</v>
      </c>
      <c r="Q33" s="96">
        <v>852.19</v>
      </c>
      <c r="R33" s="96">
        <v>967.12</v>
      </c>
      <c r="S33" s="96">
        <v>894.04</v>
      </c>
      <c r="T33" s="96">
        <v>613.28</v>
      </c>
      <c r="U33" s="96"/>
      <c r="V33" s="97"/>
      <c r="W33" s="83" t="s">
        <v>998</v>
      </c>
      <c r="X33" s="96">
        <v>938.24</v>
      </c>
      <c r="Y33" s="96">
        <v>986.9</v>
      </c>
      <c r="Z33" s="96">
        <v>862.34</v>
      </c>
      <c r="AA33" s="96">
        <v>531.33000000000004</v>
      </c>
      <c r="AB33" s="96"/>
      <c r="AC33" s="97">
        <v>561.98</v>
      </c>
      <c r="AD33" s="83" t="s">
        <v>999</v>
      </c>
      <c r="AE33" s="86">
        <v>0.51129972389814904</v>
      </c>
      <c r="AF33" s="96">
        <v>822.3</v>
      </c>
      <c r="AG33" s="96">
        <v>846.97</v>
      </c>
      <c r="AH33" s="96"/>
      <c r="AI33" s="96"/>
      <c r="AJ33" s="96"/>
      <c r="AK33" s="97">
        <v>477.47</v>
      </c>
      <c r="AL33" s="87" t="s">
        <v>1000</v>
      </c>
      <c r="AM33" s="88">
        <v>1</v>
      </c>
      <c r="AN33" s="96">
        <v>890.63</v>
      </c>
      <c r="AO33" s="96">
        <v>988.03</v>
      </c>
      <c r="AP33" s="96">
        <v>910.38</v>
      </c>
      <c r="AQ33" s="96">
        <v>893.96</v>
      </c>
      <c r="AR33" s="96"/>
      <c r="AS33" s="97"/>
      <c r="AT33" s="83" t="s">
        <v>1001</v>
      </c>
      <c r="AU33" s="86">
        <v>4.0803003101028197E-2</v>
      </c>
      <c r="AV33" s="96">
        <v>819.86</v>
      </c>
      <c r="AW33" s="96">
        <v>890.5</v>
      </c>
      <c r="AX33" s="96">
        <v>839.99</v>
      </c>
      <c r="AY33" s="96"/>
      <c r="AZ33" s="96"/>
      <c r="BA33" s="97">
        <v>422.17</v>
      </c>
      <c r="BB33" s="83" t="s">
        <v>1002</v>
      </c>
      <c r="BC33" s="96">
        <v>908.19</v>
      </c>
      <c r="BD33" s="96">
        <v>991.03</v>
      </c>
      <c r="BE33" s="96">
        <v>848.01</v>
      </c>
      <c r="BF33" s="96"/>
      <c r="BG33" s="96"/>
      <c r="BH33" s="97">
        <v>564.13</v>
      </c>
      <c r="BI33" s="83" t="s">
        <v>1003</v>
      </c>
      <c r="BJ33" s="86">
        <v>0.13408060926228799</v>
      </c>
      <c r="BK33" s="96">
        <v>1011.77</v>
      </c>
      <c r="BL33" s="96">
        <v>1035.24</v>
      </c>
      <c r="BM33" s="96">
        <v>1192.54</v>
      </c>
      <c r="BN33" s="96">
        <v>647.97</v>
      </c>
      <c r="BO33" s="96"/>
      <c r="BP33" s="97"/>
      <c r="BQ33" s="83" t="s">
        <v>1004</v>
      </c>
      <c r="BR33" s="86">
        <v>1</v>
      </c>
      <c r="BS33" s="96">
        <v>924.5</v>
      </c>
      <c r="BT33" s="96">
        <v>1032.17</v>
      </c>
      <c r="BU33" s="96">
        <v>956.17</v>
      </c>
      <c r="BV33" s="96"/>
      <c r="BW33" s="96"/>
      <c r="BX33" s="97">
        <v>369.5</v>
      </c>
      <c r="BY33" s="83" t="s">
        <v>1005</v>
      </c>
      <c r="BZ33" s="96">
        <v>961.4</v>
      </c>
      <c r="CA33" s="96">
        <v>971.54</v>
      </c>
      <c r="CB33" s="96">
        <v>848.73</v>
      </c>
      <c r="CC33" s="96">
        <v>628.48</v>
      </c>
      <c r="CD33" s="96"/>
      <c r="CE33" s="97">
        <v>740.54</v>
      </c>
      <c r="CF33" s="83" t="s">
        <v>1006</v>
      </c>
      <c r="CG33" s="96">
        <v>881.62</v>
      </c>
      <c r="CH33" s="96">
        <v>1074.1600000000001</v>
      </c>
      <c r="CI33" s="96">
        <v>1062.0999999999999</v>
      </c>
      <c r="CJ33" s="96"/>
      <c r="CK33" s="96"/>
      <c r="CL33" s="97"/>
      <c r="CM33" s="83" t="s">
        <v>1007</v>
      </c>
      <c r="CN33" s="96">
        <v>943.49</v>
      </c>
      <c r="CO33" s="96">
        <v>959.06</v>
      </c>
      <c r="CP33" s="96">
        <v>967.92</v>
      </c>
      <c r="CQ33" s="96">
        <v>608.48</v>
      </c>
      <c r="CR33" s="96"/>
      <c r="CS33" s="97">
        <v>702.51</v>
      </c>
      <c r="CT33" s="83" t="s">
        <v>1008</v>
      </c>
      <c r="CU33" s="96">
        <v>899.18</v>
      </c>
      <c r="CV33" s="96">
        <v>1018.41</v>
      </c>
      <c r="CW33" s="96">
        <v>725.37</v>
      </c>
      <c r="CX33" s="96">
        <v>619.91999999999996</v>
      </c>
      <c r="CY33" s="96"/>
      <c r="CZ33" s="97"/>
      <c r="DA33" s="83" t="s">
        <v>1009</v>
      </c>
      <c r="DB33" s="86">
        <v>1</v>
      </c>
      <c r="DC33" s="96">
        <v>846.4</v>
      </c>
      <c r="DD33" s="96">
        <v>960.2</v>
      </c>
      <c r="DE33" s="96">
        <v>823.86</v>
      </c>
      <c r="DF33" s="96">
        <v>804.56</v>
      </c>
      <c r="DG33" s="96"/>
      <c r="DH33" s="97">
        <v>713.45</v>
      </c>
      <c r="DI33" s="83" t="s">
        <v>1010</v>
      </c>
      <c r="DJ33" s="86">
        <v>2.60348867482426E-3</v>
      </c>
      <c r="DK33" s="96">
        <v>1000.67</v>
      </c>
      <c r="DL33" s="96">
        <v>1044</v>
      </c>
      <c r="DM33" s="96">
        <v>1044</v>
      </c>
      <c r="DN33" s="96">
        <v>1076.3499999999999</v>
      </c>
      <c r="DO33" s="96"/>
      <c r="DP33" s="97">
        <v>546.92999999999995</v>
      </c>
      <c r="DQ33" s="83" t="s">
        <v>1011</v>
      </c>
      <c r="DR33" s="96">
        <v>846.09</v>
      </c>
      <c r="DS33" s="96">
        <v>905.28</v>
      </c>
      <c r="DT33" s="96">
        <v>831.39</v>
      </c>
      <c r="DU33" s="96">
        <v>855.15</v>
      </c>
      <c r="DV33" s="96"/>
      <c r="DW33" s="97"/>
      <c r="DX33" s="83" t="s">
        <v>1012</v>
      </c>
      <c r="DY33" s="96">
        <v>886.02</v>
      </c>
      <c r="DZ33" s="96">
        <v>920.88</v>
      </c>
      <c r="EA33" s="96">
        <v>958.87</v>
      </c>
      <c r="EB33" s="96">
        <v>674.28</v>
      </c>
      <c r="EC33" s="96"/>
      <c r="ED33" s="97">
        <v>436.31</v>
      </c>
      <c r="EE33" s="83" t="s">
        <v>1013</v>
      </c>
      <c r="EF33" s="86">
        <v>1</v>
      </c>
      <c r="EG33" s="96">
        <v>861.01</v>
      </c>
      <c r="EH33" s="96">
        <v>918.55</v>
      </c>
      <c r="EI33" s="96">
        <v>879.17</v>
      </c>
      <c r="EJ33" s="96"/>
      <c r="EK33" s="96">
        <v>323.74</v>
      </c>
      <c r="EL33" s="97">
        <v>320.52</v>
      </c>
      <c r="EM33" s="83" t="s">
        <v>1014</v>
      </c>
      <c r="EN33" s="96">
        <v>879.25</v>
      </c>
      <c r="EO33" s="96">
        <v>983.32</v>
      </c>
      <c r="EP33" s="96">
        <v>857.45</v>
      </c>
      <c r="EQ33" s="96"/>
      <c r="ER33" s="96"/>
      <c r="ES33" s="97">
        <v>566</v>
      </c>
      <c r="ET33" s="83" t="s">
        <v>1015</v>
      </c>
      <c r="EU33" s="86">
        <v>1</v>
      </c>
      <c r="EV33" s="96">
        <v>885.17</v>
      </c>
      <c r="EW33" s="96">
        <v>923.52</v>
      </c>
      <c r="EX33" s="96">
        <v>923.51</v>
      </c>
      <c r="EY33" s="96"/>
      <c r="EZ33" s="96"/>
      <c r="FA33" s="97">
        <v>395.36</v>
      </c>
      <c r="FB33" s="83" t="s">
        <v>1016</v>
      </c>
      <c r="FC33" s="96">
        <v>586.21</v>
      </c>
      <c r="FD33" s="96">
        <v>553.02</v>
      </c>
      <c r="FE33" s="96">
        <v>615.37</v>
      </c>
      <c r="FF33" s="96"/>
      <c r="FG33" s="96"/>
      <c r="FH33" s="97"/>
      <c r="FI33" s="83" t="s">
        <v>1017</v>
      </c>
      <c r="FJ33" s="96">
        <v>942.57</v>
      </c>
      <c r="FK33" s="96">
        <v>1033.5999999999999</v>
      </c>
      <c r="FL33" s="96"/>
      <c r="FM33" s="96"/>
      <c r="FN33" s="96"/>
      <c r="FO33" s="97">
        <v>432.54</v>
      </c>
      <c r="FP33" s="83" t="s">
        <v>1018</v>
      </c>
      <c r="FQ33" s="86">
        <v>0.215340884620354</v>
      </c>
      <c r="FR33" s="96">
        <v>764.13</v>
      </c>
      <c r="FS33" s="96">
        <v>773.97</v>
      </c>
      <c r="FT33" s="96">
        <v>944.06</v>
      </c>
      <c r="FU33" s="96">
        <v>673.75</v>
      </c>
      <c r="FV33" s="96">
        <v>519.12</v>
      </c>
      <c r="FW33" s="97">
        <v>396.06</v>
      </c>
      <c r="FX33" s="83" t="s">
        <v>1019</v>
      </c>
      <c r="FY33" s="96">
        <v>923.25</v>
      </c>
      <c r="FZ33" s="96">
        <v>961.65</v>
      </c>
      <c r="GA33" s="96">
        <v>951.94</v>
      </c>
      <c r="GB33" s="96">
        <v>834.9</v>
      </c>
      <c r="GC33" s="96"/>
      <c r="GD33" s="97">
        <v>465.56</v>
      </c>
      <c r="GE33" s="83" t="s">
        <v>1020</v>
      </c>
      <c r="GF33" s="86">
        <v>0.201470736375541</v>
      </c>
      <c r="GG33" s="96">
        <v>858.62</v>
      </c>
      <c r="GH33" s="96">
        <v>930.15</v>
      </c>
      <c r="GI33" s="96">
        <v>898.7</v>
      </c>
      <c r="GJ33" s="96">
        <v>722.86</v>
      </c>
      <c r="GK33" s="96"/>
      <c r="GL33" s="97">
        <v>467.82</v>
      </c>
      <c r="GM33" s="83" t="s">
        <v>1021</v>
      </c>
      <c r="GN33" s="86">
        <v>8.4178627046592902E-2</v>
      </c>
      <c r="GO33" s="96">
        <v>907.82</v>
      </c>
      <c r="GP33" s="96">
        <v>1380.31</v>
      </c>
      <c r="GQ33" s="96">
        <v>793.97</v>
      </c>
      <c r="GR33" s="96">
        <v>627.54999999999995</v>
      </c>
      <c r="GS33" s="96"/>
      <c r="GT33" s="97"/>
      <c r="GU33" s="83" t="s">
        <v>1022</v>
      </c>
      <c r="GV33" s="86">
        <v>1</v>
      </c>
      <c r="GW33" s="96">
        <v>804.23</v>
      </c>
      <c r="GX33" s="96">
        <v>867.71</v>
      </c>
      <c r="GY33" s="96">
        <v>822.61</v>
      </c>
      <c r="GZ33" s="96"/>
      <c r="HA33" s="96"/>
      <c r="HB33" s="97">
        <v>612.23</v>
      </c>
      <c r="HC33" s="83" t="s">
        <v>1023</v>
      </c>
      <c r="HD33" s="86">
        <v>1</v>
      </c>
      <c r="HE33" s="96">
        <v>864.68</v>
      </c>
      <c r="HF33" s="96">
        <v>974.02</v>
      </c>
      <c r="HG33" s="96"/>
      <c r="HH33" s="96">
        <v>596.9</v>
      </c>
      <c r="HI33" s="96">
        <v>590.26</v>
      </c>
      <c r="HJ33" s="97">
        <v>481.72</v>
      </c>
      <c r="HK33" s="98"/>
      <c r="HL33" s="86"/>
      <c r="HM33" s="96"/>
      <c r="HN33" s="96"/>
      <c r="HO33" s="96"/>
      <c r="HP33" s="96"/>
      <c r="HQ33" s="96"/>
      <c r="HR33" s="97"/>
    </row>
    <row r="34" spans="1:226" x14ac:dyDescent="0.35">
      <c r="A34" s="79">
        <v>45173</v>
      </c>
      <c r="B34" s="80" t="s">
        <v>995</v>
      </c>
      <c r="C34" s="94">
        <v>897.49236204660178</v>
      </c>
      <c r="D34" s="94">
        <v>942.5019087044451</v>
      </c>
      <c r="E34" s="94">
        <v>861.54057286548857</v>
      </c>
      <c r="F34" s="94">
        <v>667.51472987316436</v>
      </c>
      <c r="G34" s="94">
        <v>511.40709467851343</v>
      </c>
      <c r="H34" s="95">
        <v>444.70805962834885</v>
      </c>
      <c r="I34" s="80" t="s">
        <v>996</v>
      </c>
      <c r="J34" s="94">
        <v>902.81749411472606</v>
      </c>
      <c r="K34" s="94">
        <v>945.87937560503565</v>
      </c>
      <c r="L34" s="94">
        <v>855.14668400594576</v>
      </c>
      <c r="M34" s="94">
        <v>671.90021919286755</v>
      </c>
      <c r="N34" s="94">
        <v>503.40790309106103</v>
      </c>
      <c r="O34" s="95">
        <v>468.74131406153953</v>
      </c>
      <c r="P34" s="83" t="s">
        <v>997</v>
      </c>
      <c r="Q34" s="96">
        <v>849.69</v>
      </c>
      <c r="R34" s="96">
        <v>941.28</v>
      </c>
      <c r="S34" s="96">
        <v>862.08</v>
      </c>
      <c r="T34" s="96">
        <v>613.28</v>
      </c>
      <c r="U34" s="96"/>
      <c r="V34" s="97"/>
      <c r="W34" s="83" t="s">
        <v>998</v>
      </c>
      <c r="X34" s="96">
        <v>901.68</v>
      </c>
      <c r="Y34" s="96">
        <v>963.41</v>
      </c>
      <c r="Z34" s="96">
        <v>814.41</v>
      </c>
      <c r="AA34" s="96">
        <v>504.19</v>
      </c>
      <c r="AB34" s="96"/>
      <c r="AC34" s="97">
        <v>523.97</v>
      </c>
      <c r="AD34" s="83" t="s">
        <v>999</v>
      </c>
      <c r="AE34" s="86">
        <v>0.51129972389814904</v>
      </c>
      <c r="AF34" s="96">
        <v>813.77</v>
      </c>
      <c r="AG34" s="96">
        <v>837.55</v>
      </c>
      <c r="AH34" s="96"/>
      <c r="AI34" s="96"/>
      <c r="AJ34" s="96"/>
      <c r="AK34" s="97">
        <v>480.66</v>
      </c>
      <c r="AL34" s="87" t="s">
        <v>1000</v>
      </c>
      <c r="AM34" s="88">
        <v>1</v>
      </c>
      <c r="AN34" s="96">
        <v>884.31</v>
      </c>
      <c r="AO34" s="96">
        <v>971.22</v>
      </c>
      <c r="AP34" s="96">
        <v>894.09</v>
      </c>
      <c r="AQ34" s="96">
        <v>893.96</v>
      </c>
      <c r="AR34" s="96"/>
      <c r="AS34" s="97"/>
      <c r="AT34" s="83" t="s">
        <v>1001</v>
      </c>
      <c r="AU34" s="86">
        <v>4.1480006636801098E-2</v>
      </c>
      <c r="AV34" s="96">
        <v>830.51</v>
      </c>
      <c r="AW34" s="96">
        <v>894.99</v>
      </c>
      <c r="AX34" s="96">
        <v>809.12</v>
      </c>
      <c r="AY34" s="96"/>
      <c r="AZ34" s="96"/>
      <c r="BA34" s="97">
        <v>422.66</v>
      </c>
      <c r="BB34" s="83" t="s">
        <v>1002</v>
      </c>
      <c r="BC34" s="96">
        <v>898.11</v>
      </c>
      <c r="BD34" s="96">
        <v>952.38</v>
      </c>
      <c r="BE34" s="96">
        <v>832.05</v>
      </c>
      <c r="BF34" s="96"/>
      <c r="BG34" s="96"/>
      <c r="BH34" s="97">
        <v>565.14</v>
      </c>
      <c r="BI34" s="83" t="s">
        <v>1003</v>
      </c>
      <c r="BJ34" s="86">
        <v>0.13417955908596901</v>
      </c>
      <c r="BK34" s="96">
        <v>1023.25</v>
      </c>
      <c r="BL34" s="96">
        <v>1025.27</v>
      </c>
      <c r="BM34" s="96">
        <v>1177.32</v>
      </c>
      <c r="BN34" s="96">
        <v>648.45000000000005</v>
      </c>
      <c r="BO34" s="96"/>
      <c r="BP34" s="97"/>
      <c r="BQ34" s="83" t="s">
        <v>1004</v>
      </c>
      <c r="BR34" s="86">
        <v>1</v>
      </c>
      <c r="BS34" s="96">
        <v>933.67</v>
      </c>
      <c r="BT34" s="96">
        <v>1020.5</v>
      </c>
      <c r="BU34" s="96">
        <v>846.17</v>
      </c>
      <c r="BV34" s="96"/>
      <c r="BW34" s="96"/>
      <c r="BX34" s="97">
        <v>369.5</v>
      </c>
      <c r="BY34" s="83" t="s">
        <v>1005</v>
      </c>
      <c r="BZ34" s="96">
        <v>958</v>
      </c>
      <c r="CA34" s="96">
        <v>962.17</v>
      </c>
      <c r="CB34" s="96">
        <v>816.7</v>
      </c>
      <c r="CC34" s="96">
        <v>631.73</v>
      </c>
      <c r="CD34" s="96"/>
      <c r="CE34" s="97">
        <v>736.99</v>
      </c>
      <c r="CF34" s="83" t="s">
        <v>1006</v>
      </c>
      <c r="CG34" s="96">
        <v>914.69</v>
      </c>
      <c r="CH34" s="96">
        <v>1108.03</v>
      </c>
      <c r="CI34" s="96">
        <v>1017.75</v>
      </c>
      <c r="CJ34" s="96"/>
      <c r="CK34" s="96"/>
      <c r="CL34" s="97"/>
      <c r="CM34" s="83" t="s">
        <v>1007</v>
      </c>
      <c r="CN34" s="96">
        <v>939.5</v>
      </c>
      <c r="CO34" s="96">
        <v>939.91</v>
      </c>
      <c r="CP34" s="96">
        <v>940.55</v>
      </c>
      <c r="CQ34" s="96">
        <v>592.11</v>
      </c>
      <c r="CR34" s="96"/>
      <c r="CS34" s="97">
        <v>705.57</v>
      </c>
      <c r="CT34" s="83" t="s">
        <v>1008</v>
      </c>
      <c r="CU34" s="96">
        <v>892.72</v>
      </c>
      <c r="CV34" s="96">
        <v>1002.28</v>
      </c>
      <c r="CW34" s="96">
        <v>725.37</v>
      </c>
      <c r="CX34" s="96">
        <v>619.91999999999996</v>
      </c>
      <c r="CY34" s="96"/>
      <c r="CZ34" s="97"/>
      <c r="DA34" s="83" t="s">
        <v>1009</v>
      </c>
      <c r="DB34" s="86">
        <v>1</v>
      </c>
      <c r="DC34" s="96">
        <v>846.4</v>
      </c>
      <c r="DD34" s="96">
        <v>964.2</v>
      </c>
      <c r="DE34" s="96">
        <v>831.86</v>
      </c>
      <c r="DF34" s="96">
        <v>804.56</v>
      </c>
      <c r="DG34" s="96"/>
      <c r="DH34" s="97">
        <v>707.85</v>
      </c>
      <c r="DI34" s="83" t="s">
        <v>1010</v>
      </c>
      <c r="DJ34" s="86">
        <v>2.6106252447461202E-3</v>
      </c>
      <c r="DK34" s="96">
        <v>1000.25</v>
      </c>
      <c r="DL34" s="96">
        <v>1053.94</v>
      </c>
      <c r="DM34" s="96">
        <v>1053.94</v>
      </c>
      <c r="DN34" s="96">
        <v>1079.3</v>
      </c>
      <c r="DO34" s="96"/>
      <c r="DP34" s="97">
        <v>556.95000000000005</v>
      </c>
      <c r="DQ34" s="83" t="s">
        <v>1011</v>
      </c>
      <c r="DR34" s="96">
        <v>814.47</v>
      </c>
      <c r="DS34" s="96">
        <v>873.01</v>
      </c>
      <c r="DT34" s="96">
        <v>806.15</v>
      </c>
      <c r="DU34" s="96">
        <v>839.33</v>
      </c>
      <c r="DV34" s="96"/>
      <c r="DW34" s="97"/>
      <c r="DX34" s="83" t="s">
        <v>1012</v>
      </c>
      <c r="DY34" s="96">
        <v>873.62</v>
      </c>
      <c r="DZ34" s="96">
        <v>903.59</v>
      </c>
      <c r="EA34" s="96">
        <v>929.08</v>
      </c>
      <c r="EB34" s="96">
        <v>657.61</v>
      </c>
      <c r="EC34" s="96"/>
      <c r="ED34" s="97">
        <v>432.52</v>
      </c>
      <c r="EE34" s="83" t="s">
        <v>1013</v>
      </c>
      <c r="EF34" s="86">
        <v>1</v>
      </c>
      <c r="EG34" s="96">
        <v>847.71</v>
      </c>
      <c r="EH34" s="96">
        <v>889.73</v>
      </c>
      <c r="EI34" s="96">
        <v>804.27</v>
      </c>
      <c r="EJ34" s="96"/>
      <c r="EK34" s="96">
        <v>323.74</v>
      </c>
      <c r="EL34" s="97">
        <v>312.52</v>
      </c>
      <c r="EM34" s="83" t="s">
        <v>1014</v>
      </c>
      <c r="EN34" s="96">
        <v>901.67</v>
      </c>
      <c r="EO34" s="96">
        <v>954.01</v>
      </c>
      <c r="EP34" s="96">
        <v>831.78</v>
      </c>
      <c r="EQ34" s="96"/>
      <c r="ER34" s="96"/>
      <c r="ES34" s="97">
        <v>511.8</v>
      </c>
      <c r="ET34" s="83" t="s">
        <v>1015</v>
      </c>
      <c r="EU34" s="86">
        <v>1</v>
      </c>
      <c r="EV34" s="96">
        <v>880.75</v>
      </c>
      <c r="EW34" s="96">
        <v>909.47</v>
      </c>
      <c r="EX34" s="96">
        <v>909.46</v>
      </c>
      <c r="EY34" s="96"/>
      <c r="EZ34" s="96"/>
      <c r="FA34" s="97">
        <v>395.53</v>
      </c>
      <c r="FB34" s="83" t="s">
        <v>1016</v>
      </c>
      <c r="FC34" s="96">
        <v>586.21</v>
      </c>
      <c r="FD34" s="96">
        <v>553.02</v>
      </c>
      <c r="FE34" s="96">
        <v>615.37</v>
      </c>
      <c r="FF34" s="96"/>
      <c r="FG34" s="96"/>
      <c r="FH34" s="97"/>
      <c r="FI34" s="83" t="s">
        <v>1017</v>
      </c>
      <c r="FJ34" s="96">
        <v>944.22</v>
      </c>
      <c r="FK34" s="96">
        <v>1011.29</v>
      </c>
      <c r="FL34" s="96"/>
      <c r="FM34" s="96"/>
      <c r="FN34" s="96"/>
      <c r="FO34" s="97">
        <v>429.24</v>
      </c>
      <c r="FP34" s="83" t="s">
        <v>1018</v>
      </c>
      <c r="FQ34" s="86">
        <v>0.223898976781676</v>
      </c>
      <c r="FR34" s="96">
        <v>829.81</v>
      </c>
      <c r="FS34" s="96">
        <v>831.06</v>
      </c>
      <c r="FT34" s="96">
        <v>986.25</v>
      </c>
      <c r="FU34" s="96">
        <v>654.69000000000005</v>
      </c>
      <c r="FV34" s="96">
        <v>512.44000000000005</v>
      </c>
      <c r="FW34" s="97">
        <v>402.06</v>
      </c>
      <c r="FX34" s="83" t="s">
        <v>1019</v>
      </c>
      <c r="FY34" s="96">
        <v>933.82</v>
      </c>
      <c r="FZ34" s="96">
        <v>935.63</v>
      </c>
      <c r="GA34" s="96">
        <v>924.3</v>
      </c>
      <c r="GB34" s="96">
        <v>833.89</v>
      </c>
      <c r="GC34" s="96"/>
      <c r="GD34" s="97">
        <v>444.43</v>
      </c>
      <c r="GE34" s="83" t="s">
        <v>1020</v>
      </c>
      <c r="GF34" s="86">
        <v>0.20218358269308501</v>
      </c>
      <c r="GG34" s="96">
        <v>856.45</v>
      </c>
      <c r="GH34" s="96">
        <v>921.67</v>
      </c>
      <c r="GI34" s="96">
        <v>772.18</v>
      </c>
      <c r="GJ34" s="96">
        <v>721.65</v>
      </c>
      <c r="GK34" s="96"/>
      <c r="GL34" s="97">
        <v>469.85</v>
      </c>
      <c r="GM34" s="83" t="s">
        <v>1021</v>
      </c>
      <c r="GN34" s="86">
        <v>8.4026552390555398E-2</v>
      </c>
      <c r="GO34" s="96">
        <v>907.32</v>
      </c>
      <c r="GP34" s="96">
        <v>1313.69</v>
      </c>
      <c r="GQ34" s="96">
        <v>753.82</v>
      </c>
      <c r="GR34" s="96">
        <v>612.29999999999995</v>
      </c>
      <c r="GS34" s="96"/>
      <c r="GT34" s="97"/>
      <c r="GU34" s="83" t="s">
        <v>1022</v>
      </c>
      <c r="GV34" s="86">
        <v>1</v>
      </c>
      <c r="GW34" s="96">
        <v>792.3</v>
      </c>
      <c r="GX34" s="96">
        <v>864.9</v>
      </c>
      <c r="GY34" s="96">
        <v>819.8</v>
      </c>
      <c r="GZ34" s="96"/>
      <c r="HA34" s="96"/>
      <c r="HB34" s="97">
        <v>615.17999999999995</v>
      </c>
      <c r="HC34" s="83" t="s">
        <v>1023</v>
      </c>
      <c r="HD34" s="86">
        <v>1</v>
      </c>
      <c r="HE34" s="96">
        <v>888.85</v>
      </c>
      <c r="HF34" s="96">
        <v>966.52</v>
      </c>
      <c r="HG34" s="96"/>
      <c r="HH34" s="96">
        <v>600.22</v>
      </c>
      <c r="HI34" s="96">
        <v>593.58000000000004</v>
      </c>
      <c r="HJ34" s="97">
        <v>480.05</v>
      </c>
      <c r="HK34" s="98"/>
      <c r="HL34" s="86"/>
      <c r="HM34" s="96"/>
      <c r="HN34" s="96"/>
      <c r="HO34" s="96"/>
      <c r="HP34" s="96"/>
      <c r="HQ34" s="96"/>
      <c r="HR34" s="97"/>
    </row>
    <row r="35" spans="1:226" x14ac:dyDescent="0.35">
      <c r="A35" s="79">
        <v>45166</v>
      </c>
      <c r="B35" s="80" t="s">
        <v>995</v>
      </c>
      <c r="C35" s="94">
        <v>893.08629599005224</v>
      </c>
      <c r="D35" s="94">
        <v>933.16184123103926</v>
      </c>
      <c r="E35" s="94">
        <v>857.163091370041</v>
      </c>
      <c r="F35" s="94">
        <v>654.54800142345061</v>
      </c>
      <c r="G35" s="94">
        <v>511.13011942294827</v>
      </c>
      <c r="H35" s="95">
        <v>444.43229266944297</v>
      </c>
      <c r="I35" s="80" t="s">
        <v>996</v>
      </c>
      <c r="J35" s="94">
        <v>896.24691691147063</v>
      </c>
      <c r="K35" s="94">
        <v>934.65406605119256</v>
      </c>
      <c r="L35" s="94">
        <v>850.17623987190552</v>
      </c>
      <c r="M35" s="94">
        <v>658.77848073209111</v>
      </c>
      <c r="N35" s="94">
        <v>507.33630743525481</v>
      </c>
      <c r="O35" s="95">
        <v>468.4457069172675</v>
      </c>
      <c r="P35" s="83" t="s">
        <v>997</v>
      </c>
      <c r="Q35" s="96">
        <v>845.53</v>
      </c>
      <c r="R35" s="96">
        <v>935.45</v>
      </c>
      <c r="S35" s="96">
        <v>859.39</v>
      </c>
      <c r="T35" s="96">
        <v>613.28</v>
      </c>
      <c r="U35" s="96"/>
      <c r="V35" s="97"/>
      <c r="W35" s="83" t="s">
        <v>998</v>
      </c>
      <c r="X35" s="96">
        <v>899.21</v>
      </c>
      <c r="Y35" s="96">
        <v>938.51</v>
      </c>
      <c r="Z35" s="96">
        <v>834.66</v>
      </c>
      <c r="AA35" s="96">
        <v>504.19</v>
      </c>
      <c r="AB35" s="96"/>
      <c r="AC35" s="97">
        <v>523.97</v>
      </c>
      <c r="AD35" s="83" t="s">
        <v>999</v>
      </c>
      <c r="AE35" s="86">
        <v>0.51129972389814904</v>
      </c>
      <c r="AF35" s="96">
        <v>804.44</v>
      </c>
      <c r="AG35" s="96">
        <v>826.52</v>
      </c>
      <c r="AH35" s="96"/>
      <c r="AI35" s="96"/>
      <c r="AJ35" s="96"/>
      <c r="AK35" s="97">
        <v>477.43</v>
      </c>
      <c r="AL35" s="87" t="s">
        <v>1000</v>
      </c>
      <c r="AM35" s="88">
        <v>1</v>
      </c>
      <c r="AN35" s="96">
        <v>866.36</v>
      </c>
      <c r="AO35" s="96">
        <v>953.96</v>
      </c>
      <c r="AP35" s="96">
        <v>867.46</v>
      </c>
      <c r="AQ35" s="96">
        <v>834.46</v>
      </c>
      <c r="AR35" s="96"/>
      <c r="AS35" s="97"/>
      <c r="AT35" s="83" t="s">
        <v>1001</v>
      </c>
      <c r="AU35" s="86">
        <v>4.1428453061562703E-2</v>
      </c>
      <c r="AV35" s="96">
        <v>823.76</v>
      </c>
      <c r="AW35" s="96">
        <v>887.07</v>
      </c>
      <c r="AX35" s="96">
        <v>804.17</v>
      </c>
      <c r="AY35" s="96"/>
      <c r="AZ35" s="96"/>
      <c r="BA35" s="97">
        <v>416.56</v>
      </c>
      <c r="BB35" s="83" t="s">
        <v>1002</v>
      </c>
      <c r="BC35" s="96">
        <v>899.79</v>
      </c>
      <c r="BD35" s="96">
        <v>954.06</v>
      </c>
      <c r="BE35" s="96">
        <v>814.48</v>
      </c>
      <c r="BF35" s="96"/>
      <c r="BG35" s="96"/>
      <c r="BH35" s="97">
        <v>565.14</v>
      </c>
      <c r="BI35" s="83" t="s">
        <v>1003</v>
      </c>
      <c r="BJ35" s="86">
        <v>0.13417415805715799</v>
      </c>
      <c r="BK35" s="96">
        <v>1044.68</v>
      </c>
      <c r="BL35" s="96">
        <v>1025.22</v>
      </c>
      <c r="BM35" s="96">
        <v>1188</v>
      </c>
      <c r="BN35" s="96">
        <v>648.41999999999996</v>
      </c>
      <c r="BO35" s="96"/>
      <c r="BP35" s="97"/>
      <c r="BQ35" s="83" t="s">
        <v>1004</v>
      </c>
      <c r="BR35" s="86">
        <v>1</v>
      </c>
      <c r="BS35" s="96">
        <v>922.83</v>
      </c>
      <c r="BT35" s="96">
        <v>993.83</v>
      </c>
      <c r="BU35" s="96">
        <v>846.17</v>
      </c>
      <c r="BV35" s="96"/>
      <c r="BW35" s="96"/>
      <c r="BX35" s="97">
        <v>369.5</v>
      </c>
      <c r="BY35" s="83" t="s">
        <v>1005</v>
      </c>
      <c r="BZ35" s="96">
        <v>949.66</v>
      </c>
      <c r="CA35" s="96">
        <v>953.45</v>
      </c>
      <c r="CB35" s="96">
        <v>835.82</v>
      </c>
      <c r="CC35" s="96">
        <v>599.73</v>
      </c>
      <c r="CD35" s="96"/>
      <c r="CE35" s="97">
        <v>734.72</v>
      </c>
      <c r="CF35" s="83" t="s">
        <v>1006</v>
      </c>
      <c r="CG35" s="96">
        <v>837.27</v>
      </c>
      <c r="CH35" s="96">
        <v>1026.58</v>
      </c>
      <c r="CI35" s="96">
        <v>1017.75</v>
      </c>
      <c r="CJ35" s="96"/>
      <c r="CK35" s="96"/>
      <c r="CL35" s="97"/>
      <c r="CM35" s="83" t="s">
        <v>1007</v>
      </c>
      <c r="CN35" s="96">
        <v>919.63</v>
      </c>
      <c r="CO35" s="96">
        <v>910.99</v>
      </c>
      <c r="CP35" s="96">
        <v>945.13</v>
      </c>
      <c r="CQ35" s="96">
        <v>591.83000000000004</v>
      </c>
      <c r="CR35" s="96"/>
      <c r="CS35" s="97">
        <v>704</v>
      </c>
      <c r="CT35" s="83" t="s">
        <v>1008</v>
      </c>
      <c r="CU35" s="96">
        <v>890.31</v>
      </c>
      <c r="CV35" s="96">
        <v>995.83</v>
      </c>
      <c r="CW35" s="96">
        <v>725.37</v>
      </c>
      <c r="CX35" s="96">
        <v>619.91999999999996</v>
      </c>
      <c r="CY35" s="96"/>
      <c r="CZ35" s="97"/>
      <c r="DA35" s="83" t="s">
        <v>1009</v>
      </c>
      <c r="DB35" s="86">
        <v>1</v>
      </c>
      <c r="DC35" s="96">
        <v>825.6</v>
      </c>
      <c r="DD35" s="96">
        <v>953</v>
      </c>
      <c r="DE35" s="96">
        <v>811.86</v>
      </c>
      <c r="DF35" s="96">
        <v>804.56</v>
      </c>
      <c r="DG35" s="96"/>
      <c r="DH35" s="97">
        <v>699.85</v>
      </c>
      <c r="DI35" s="83" t="s">
        <v>1010</v>
      </c>
      <c r="DJ35" s="86">
        <v>2.6134908397146099E-3</v>
      </c>
      <c r="DK35" s="96">
        <v>1000.05</v>
      </c>
      <c r="DL35" s="96">
        <v>1035.6400000000001</v>
      </c>
      <c r="DM35" s="96">
        <v>1035.6400000000001</v>
      </c>
      <c r="DN35" s="96">
        <v>1080.48</v>
      </c>
      <c r="DO35" s="96"/>
      <c r="DP35" s="97">
        <v>561.54999999999995</v>
      </c>
      <c r="DQ35" s="83" t="s">
        <v>1011</v>
      </c>
      <c r="DR35" s="96">
        <v>855.68</v>
      </c>
      <c r="DS35" s="96">
        <v>891.79</v>
      </c>
      <c r="DT35" s="96">
        <v>796.15</v>
      </c>
      <c r="DU35" s="96">
        <v>841.07</v>
      </c>
      <c r="DV35" s="96"/>
      <c r="DW35" s="97"/>
      <c r="DX35" s="83" t="s">
        <v>1012</v>
      </c>
      <c r="DY35" s="96">
        <v>868.09</v>
      </c>
      <c r="DZ35" s="96">
        <v>896.82</v>
      </c>
      <c r="EA35" s="96">
        <v>930.64</v>
      </c>
      <c r="EB35" s="96">
        <v>655.72</v>
      </c>
      <c r="EC35" s="96"/>
      <c r="ED35" s="97">
        <v>434.01</v>
      </c>
      <c r="EE35" s="83" t="s">
        <v>1013</v>
      </c>
      <c r="EF35" s="86">
        <v>1</v>
      </c>
      <c r="EG35" s="96">
        <v>847.54</v>
      </c>
      <c r="EH35" s="96">
        <v>890.79</v>
      </c>
      <c r="EI35" s="96">
        <v>839.05</v>
      </c>
      <c r="EJ35" s="96"/>
      <c r="EK35" s="96">
        <v>323.74</v>
      </c>
      <c r="EL35" s="97">
        <v>322.17</v>
      </c>
      <c r="EM35" s="83" t="s">
        <v>1014</v>
      </c>
      <c r="EN35" s="96">
        <v>890.46</v>
      </c>
      <c r="EO35" s="96">
        <v>969.53</v>
      </c>
      <c r="EP35" s="96">
        <v>851.25</v>
      </c>
      <c r="EQ35" s="96"/>
      <c r="ER35" s="96"/>
      <c r="ES35" s="97">
        <v>511.8</v>
      </c>
      <c r="ET35" s="83" t="s">
        <v>1015</v>
      </c>
      <c r="EU35" s="86">
        <v>1</v>
      </c>
      <c r="EV35" s="96">
        <v>854.59</v>
      </c>
      <c r="EW35" s="96">
        <v>880.71</v>
      </c>
      <c r="EX35" s="96">
        <v>880.7</v>
      </c>
      <c r="EY35" s="96"/>
      <c r="EZ35" s="96"/>
      <c r="FA35" s="97">
        <v>400.71</v>
      </c>
      <c r="FB35" s="83" t="s">
        <v>1016</v>
      </c>
      <c r="FC35" s="96">
        <v>586.21</v>
      </c>
      <c r="FD35" s="96">
        <v>553.02</v>
      </c>
      <c r="FE35" s="96">
        <v>615.37</v>
      </c>
      <c r="FF35" s="96"/>
      <c r="FG35" s="96"/>
      <c r="FH35" s="97"/>
      <c r="FI35" s="83" t="s">
        <v>1017</v>
      </c>
      <c r="FJ35" s="96">
        <v>924.39</v>
      </c>
      <c r="FK35" s="96">
        <v>983.19</v>
      </c>
      <c r="FL35" s="96"/>
      <c r="FM35" s="96"/>
      <c r="FN35" s="96"/>
      <c r="FO35" s="97">
        <v>417.67</v>
      </c>
      <c r="FP35" s="83" t="s">
        <v>1018</v>
      </c>
      <c r="FQ35" s="86">
        <v>0.223538616295965</v>
      </c>
      <c r="FR35" s="96">
        <v>827.3</v>
      </c>
      <c r="FS35" s="96">
        <v>830.58</v>
      </c>
      <c r="FT35" s="96">
        <v>992.1</v>
      </c>
      <c r="FU35" s="96">
        <v>652.08000000000004</v>
      </c>
      <c r="FV35" s="96">
        <v>511.62</v>
      </c>
      <c r="FW35" s="97">
        <v>402.64</v>
      </c>
      <c r="FX35" s="83" t="s">
        <v>1019</v>
      </c>
      <c r="FY35" s="96">
        <v>933.82</v>
      </c>
      <c r="FZ35" s="96">
        <v>938.89</v>
      </c>
      <c r="GA35" s="96">
        <v>927.55</v>
      </c>
      <c r="GB35" s="96">
        <v>845.07</v>
      </c>
      <c r="GC35" s="96"/>
      <c r="GD35" s="97">
        <v>437.11</v>
      </c>
      <c r="GE35" s="83" t="s">
        <v>1020</v>
      </c>
      <c r="GF35" s="86">
        <v>0.20259319286871999</v>
      </c>
      <c r="GG35" s="96">
        <v>858.79</v>
      </c>
      <c r="GH35" s="96">
        <v>916.88</v>
      </c>
      <c r="GI35" s="96">
        <v>888.59</v>
      </c>
      <c r="GJ35" s="96">
        <v>640.87</v>
      </c>
      <c r="GK35" s="96"/>
      <c r="GL35" s="97">
        <v>471.78</v>
      </c>
      <c r="GM35" s="83" t="s">
        <v>1021</v>
      </c>
      <c r="GN35" s="86">
        <v>8.40336134453782E-2</v>
      </c>
      <c r="GO35" s="96">
        <v>925.68</v>
      </c>
      <c r="GP35" s="96">
        <v>1338.27</v>
      </c>
      <c r="GQ35" s="96">
        <v>768.81</v>
      </c>
      <c r="GR35" s="96">
        <v>605.88</v>
      </c>
      <c r="GS35" s="96"/>
      <c r="GT35" s="97"/>
      <c r="GU35" s="83" t="s">
        <v>1022</v>
      </c>
      <c r="GV35" s="86">
        <v>1</v>
      </c>
      <c r="GW35" s="96">
        <v>783.4</v>
      </c>
      <c r="GX35" s="96">
        <v>862.47</v>
      </c>
      <c r="GY35" s="96">
        <v>812.82</v>
      </c>
      <c r="GZ35" s="96"/>
      <c r="HA35" s="96"/>
      <c r="HB35" s="97">
        <v>614.57000000000005</v>
      </c>
      <c r="HC35" s="83" t="s">
        <v>1023</v>
      </c>
      <c r="HD35" s="86">
        <v>1</v>
      </c>
      <c r="HE35" s="96">
        <v>886.35</v>
      </c>
      <c r="HF35" s="96">
        <v>963.18</v>
      </c>
      <c r="HG35" s="96"/>
      <c r="HH35" s="96">
        <v>606.12</v>
      </c>
      <c r="HI35" s="96">
        <v>599.48</v>
      </c>
      <c r="HJ35" s="97">
        <v>480.05</v>
      </c>
      <c r="HK35" s="98"/>
      <c r="HL35" s="86"/>
      <c r="HM35" s="96"/>
      <c r="HN35" s="96"/>
      <c r="HO35" s="96"/>
      <c r="HP35" s="96"/>
      <c r="HQ35" s="96"/>
      <c r="HR35" s="97"/>
    </row>
    <row r="36" spans="1:226" x14ac:dyDescent="0.35">
      <c r="A36" s="79">
        <v>45159</v>
      </c>
      <c r="B36" s="80" t="s">
        <v>995</v>
      </c>
      <c r="C36" s="94">
        <v>883.5835050744322</v>
      </c>
      <c r="D36" s="94">
        <v>925.25107902928198</v>
      </c>
      <c r="E36" s="94">
        <v>845.12172570991777</v>
      </c>
      <c r="F36" s="94">
        <v>647.45508557476251</v>
      </c>
      <c r="G36" s="94">
        <v>572.7127562816471</v>
      </c>
      <c r="H36" s="95">
        <v>445.44703454981214</v>
      </c>
      <c r="I36" s="80" t="s">
        <v>996</v>
      </c>
      <c r="J36" s="94">
        <v>886.92042406788391</v>
      </c>
      <c r="K36" s="94">
        <v>927.13221311847951</v>
      </c>
      <c r="L36" s="94">
        <v>838.08878675309495</v>
      </c>
      <c r="M36" s="94">
        <v>650.65913666156257</v>
      </c>
      <c r="N36" s="94">
        <v>516.045380116959</v>
      </c>
      <c r="O36" s="95">
        <v>471.20796761604311</v>
      </c>
      <c r="P36" s="83" t="s">
        <v>997</v>
      </c>
      <c r="Q36" s="96">
        <v>833.86</v>
      </c>
      <c r="R36" s="96">
        <v>922.95</v>
      </c>
      <c r="S36" s="96">
        <v>852.06</v>
      </c>
      <c r="T36" s="96">
        <v>619.28</v>
      </c>
      <c r="U36" s="96"/>
      <c r="V36" s="97"/>
      <c r="W36" s="83" t="s">
        <v>998</v>
      </c>
      <c r="X36" s="96">
        <v>875.1</v>
      </c>
      <c r="Y36" s="96">
        <v>933.8</v>
      </c>
      <c r="Z36" s="96">
        <v>820.52</v>
      </c>
      <c r="AA36" s="96">
        <v>504.19</v>
      </c>
      <c r="AB36" s="96"/>
      <c r="AC36" s="97">
        <v>523.97</v>
      </c>
      <c r="AD36" s="83" t="s">
        <v>999</v>
      </c>
      <c r="AE36" s="86">
        <v>0.51129972389814904</v>
      </c>
      <c r="AF36" s="96">
        <v>796.09</v>
      </c>
      <c r="AG36" s="96">
        <v>818.04</v>
      </c>
      <c r="AH36" s="96"/>
      <c r="AI36" s="96"/>
      <c r="AJ36" s="96"/>
      <c r="AK36" s="97">
        <v>477.43</v>
      </c>
      <c r="AL36" s="87" t="s">
        <v>1000</v>
      </c>
      <c r="AM36" s="88">
        <v>1</v>
      </c>
      <c r="AN36" s="96">
        <v>861.02</v>
      </c>
      <c r="AO36" s="96">
        <v>936.46</v>
      </c>
      <c r="AP36" s="96">
        <v>853.96</v>
      </c>
      <c r="AQ36" s="96">
        <v>834.46</v>
      </c>
      <c r="AR36" s="96"/>
      <c r="AS36" s="97"/>
      <c r="AT36" s="83" t="s">
        <v>1001</v>
      </c>
      <c r="AU36" s="86">
        <v>4.1631973355537102E-2</v>
      </c>
      <c r="AV36" s="96">
        <v>821.13</v>
      </c>
      <c r="AW36" s="96">
        <v>885.3</v>
      </c>
      <c r="AX36" s="96">
        <v>790.44</v>
      </c>
      <c r="AY36" s="96"/>
      <c r="AZ36" s="96"/>
      <c r="BA36" s="97">
        <v>418.47</v>
      </c>
      <c r="BB36" s="83" t="s">
        <v>1002</v>
      </c>
      <c r="BC36" s="96">
        <v>882.98</v>
      </c>
      <c r="BD36" s="96">
        <v>935.57</v>
      </c>
      <c r="BE36" s="96">
        <v>801.63</v>
      </c>
      <c r="BF36" s="96"/>
      <c r="BG36" s="96"/>
      <c r="BH36" s="97">
        <v>568.16</v>
      </c>
      <c r="BI36" s="83" t="s">
        <v>1003</v>
      </c>
      <c r="BJ36" s="86">
        <v>0.13418496054962101</v>
      </c>
      <c r="BK36" s="96">
        <v>1023.29</v>
      </c>
      <c r="BL36" s="96">
        <v>1014.57</v>
      </c>
      <c r="BM36" s="96">
        <v>1177.3699999999999</v>
      </c>
      <c r="BN36" s="96">
        <v>648.48</v>
      </c>
      <c r="BO36" s="96"/>
      <c r="BP36" s="97"/>
      <c r="BQ36" s="83" t="s">
        <v>1004</v>
      </c>
      <c r="BR36" s="86">
        <v>1</v>
      </c>
      <c r="BS36" s="96">
        <v>919.5</v>
      </c>
      <c r="BT36" s="96">
        <v>985.5</v>
      </c>
      <c r="BU36" s="96">
        <v>846.17</v>
      </c>
      <c r="BV36" s="96"/>
      <c r="BW36" s="96"/>
      <c r="BX36" s="97">
        <v>369.5</v>
      </c>
      <c r="BY36" s="83" t="s">
        <v>1005</v>
      </c>
      <c r="BZ36" s="96">
        <v>940.3</v>
      </c>
      <c r="CA36" s="96">
        <v>944.89</v>
      </c>
      <c r="CB36" s="96">
        <v>821.01</v>
      </c>
      <c r="CC36" s="96">
        <v>579.51</v>
      </c>
      <c r="CD36" s="96"/>
      <c r="CE36" s="97">
        <v>732.77</v>
      </c>
      <c r="CF36" s="83" t="s">
        <v>1006</v>
      </c>
      <c r="CG36" s="96">
        <v>830.82</v>
      </c>
      <c r="CH36" s="96">
        <v>1024.1600000000001</v>
      </c>
      <c r="CI36" s="96">
        <v>993.55</v>
      </c>
      <c r="CJ36" s="96"/>
      <c r="CK36" s="96"/>
      <c r="CL36" s="97"/>
      <c r="CM36" s="83" t="s">
        <v>1007</v>
      </c>
      <c r="CN36" s="96">
        <v>919.42</v>
      </c>
      <c r="CO36" s="96">
        <v>919.03</v>
      </c>
      <c r="CP36" s="96">
        <v>938.3</v>
      </c>
      <c r="CQ36" s="96">
        <v>592.73</v>
      </c>
      <c r="CR36" s="96"/>
      <c r="CS36" s="97">
        <v>705.73</v>
      </c>
      <c r="CT36" s="83" t="s">
        <v>1008</v>
      </c>
      <c r="CU36" s="96">
        <v>889.5</v>
      </c>
      <c r="CV36" s="96">
        <v>986.96</v>
      </c>
      <c r="CW36" s="96">
        <v>725.37</v>
      </c>
      <c r="CX36" s="96">
        <v>619.91999999999996</v>
      </c>
      <c r="CY36" s="96"/>
      <c r="CZ36" s="97"/>
      <c r="DA36" s="83" t="s">
        <v>1009</v>
      </c>
      <c r="DB36" s="86">
        <v>1</v>
      </c>
      <c r="DC36" s="96">
        <v>822.4</v>
      </c>
      <c r="DD36" s="96">
        <v>953.8</v>
      </c>
      <c r="DE36" s="96">
        <v>819.86</v>
      </c>
      <c r="DF36" s="96">
        <v>804.56</v>
      </c>
      <c r="DG36" s="96"/>
      <c r="DH36" s="97">
        <v>706.25</v>
      </c>
      <c r="DI36" s="83" t="s">
        <v>1010</v>
      </c>
      <c r="DJ36" s="86">
        <v>2.6196526340607198E-3</v>
      </c>
      <c r="DK36" s="96">
        <v>1001.03</v>
      </c>
      <c r="DL36" s="96">
        <v>1037.54</v>
      </c>
      <c r="DM36" s="96">
        <v>1037.54</v>
      </c>
      <c r="DN36" s="96">
        <v>735.14</v>
      </c>
      <c r="DO36" s="96"/>
      <c r="DP36" s="97">
        <v>563.39</v>
      </c>
      <c r="DQ36" s="83" t="s">
        <v>1011</v>
      </c>
      <c r="DR36" s="96">
        <v>845.85</v>
      </c>
      <c r="DS36" s="96">
        <v>867.56</v>
      </c>
      <c r="DT36" s="96">
        <v>800.87</v>
      </c>
      <c r="DU36" s="96">
        <v>841.6</v>
      </c>
      <c r="DV36" s="96"/>
      <c r="DW36" s="97"/>
      <c r="DX36" s="83" t="s">
        <v>1012</v>
      </c>
      <c r="DY36" s="96">
        <v>866.81</v>
      </c>
      <c r="DZ36" s="96">
        <v>895.17</v>
      </c>
      <c r="EA36" s="96">
        <v>909.49</v>
      </c>
      <c r="EB36" s="96">
        <v>660.39</v>
      </c>
      <c r="EC36" s="96"/>
      <c r="ED36" s="97">
        <v>439.49</v>
      </c>
      <c r="EE36" s="83" t="s">
        <v>1013</v>
      </c>
      <c r="EF36" s="86">
        <v>1</v>
      </c>
      <c r="EG36" s="96">
        <v>832.12</v>
      </c>
      <c r="EH36" s="96">
        <v>875.04</v>
      </c>
      <c r="EI36" s="96">
        <v>824.9</v>
      </c>
      <c r="EJ36" s="96"/>
      <c r="EK36" s="96">
        <v>323.74</v>
      </c>
      <c r="EL36" s="97">
        <v>313.04000000000002</v>
      </c>
      <c r="EM36" s="83" t="s">
        <v>1014</v>
      </c>
      <c r="EN36" s="96">
        <v>890.46</v>
      </c>
      <c r="EO36" s="96">
        <v>939.35</v>
      </c>
      <c r="EP36" s="96">
        <v>822.05</v>
      </c>
      <c r="EQ36" s="96"/>
      <c r="ER36" s="96"/>
      <c r="ES36" s="97">
        <v>511.8</v>
      </c>
      <c r="ET36" s="83" t="s">
        <v>1015</v>
      </c>
      <c r="EU36" s="86">
        <v>1</v>
      </c>
      <c r="EV36" s="96">
        <v>847.56</v>
      </c>
      <c r="EW36" s="96">
        <v>873.69</v>
      </c>
      <c r="EX36" s="96">
        <v>873.68</v>
      </c>
      <c r="EY36" s="96"/>
      <c r="EZ36" s="96"/>
      <c r="FA36" s="97">
        <v>400.71</v>
      </c>
      <c r="FB36" s="83" t="s">
        <v>1016</v>
      </c>
      <c r="FC36" s="96">
        <v>586.21</v>
      </c>
      <c r="FD36" s="96">
        <v>553.02</v>
      </c>
      <c r="FE36" s="96">
        <v>615.37</v>
      </c>
      <c r="FF36" s="96"/>
      <c r="FG36" s="96"/>
      <c r="FH36" s="97"/>
      <c r="FI36" s="83" t="s">
        <v>1017</v>
      </c>
      <c r="FJ36" s="96">
        <v>921.91</v>
      </c>
      <c r="FK36" s="96">
        <v>980.71</v>
      </c>
      <c r="FL36" s="96"/>
      <c r="FM36" s="96"/>
      <c r="FN36" s="96"/>
      <c r="FO36" s="97">
        <v>412.71</v>
      </c>
      <c r="FP36" s="83" t="s">
        <v>1018</v>
      </c>
      <c r="FQ36" s="86">
        <v>0.223289047672212</v>
      </c>
      <c r="FR36" s="96">
        <v>816.9</v>
      </c>
      <c r="FS36" s="96">
        <v>818.98</v>
      </c>
      <c r="FT36" s="96">
        <v>977</v>
      </c>
      <c r="FU36" s="96">
        <v>652.45000000000005</v>
      </c>
      <c r="FV36" s="96">
        <v>580.03</v>
      </c>
      <c r="FW36" s="97">
        <v>398.83</v>
      </c>
      <c r="FX36" s="83" t="s">
        <v>1019</v>
      </c>
      <c r="FY36" s="96">
        <v>920</v>
      </c>
      <c r="FZ36" s="96">
        <v>921.81</v>
      </c>
      <c r="GA36" s="96">
        <v>913.73</v>
      </c>
      <c r="GB36" s="96">
        <v>845.07</v>
      </c>
      <c r="GC36" s="96"/>
      <c r="GD36" s="97">
        <v>436.3</v>
      </c>
      <c r="GE36" s="83" t="s">
        <v>1020</v>
      </c>
      <c r="GF36" s="86">
        <v>0.202404566247015</v>
      </c>
      <c r="GG36" s="96">
        <v>858.7</v>
      </c>
      <c r="GH36" s="96">
        <v>912.89</v>
      </c>
      <c r="GI36" s="96">
        <v>859.93</v>
      </c>
      <c r="GJ36" s="96">
        <v>661.65</v>
      </c>
      <c r="GK36" s="96"/>
      <c r="GL36" s="97">
        <v>519.05999999999995</v>
      </c>
      <c r="GM36" s="83" t="s">
        <v>1021</v>
      </c>
      <c r="GN36" s="86">
        <v>8.3966581300642301E-2</v>
      </c>
      <c r="GO36" s="96">
        <v>904.25</v>
      </c>
      <c r="GP36" s="96">
        <v>1312.48</v>
      </c>
      <c r="GQ36" s="96">
        <v>756.04</v>
      </c>
      <c r="GR36" s="96">
        <v>605.57000000000005</v>
      </c>
      <c r="GS36" s="96"/>
      <c r="GT36" s="97"/>
      <c r="GU36" s="83" t="s">
        <v>1022</v>
      </c>
      <c r="GV36" s="86">
        <v>1</v>
      </c>
      <c r="GW36" s="96">
        <v>769.32</v>
      </c>
      <c r="GX36" s="96">
        <v>793.56</v>
      </c>
      <c r="GY36" s="96">
        <v>733.27</v>
      </c>
      <c r="GZ36" s="96"/>
      <c r="HA36" s="96"/>
      <c r="HB36" s="97">
        <v>616.67999999999995</v>
      </c>
      <c r="HC36" s="83" t="s">
        <v>1023</v>
      </c>
      <c r="HD36" s="86">
        <v>1</v>
      </c>
      <c r="HE36" s="96">
        <v>873.85</v>
      </c>
      <c r="HF36" s="96">
        <v>949.02</v>
      </c>
      <c r="HG36" s="96"/>
      <c r="HH36" s="96">
        <v>619.20000000000005</v>
      </c>
      <c r="HI36" s="96">
        <v>612.55999999999995</v>
      </c>
      <c r="HJ36" s="97">
        <v>481.72</v>
      </c>
      <c r="HK36" s="98"/>
      <c r="HL36" s="86"/>
      <c r="HM36" s="96"/>
      <c r="HN36" s="96"/>
      <c r="HO36" s="96"/>
      <c r="HP36" s="96"/>
      <c r="HQ36" s="96"/>
      <c r="HR36" s="97"/>
    </row>
    <row r="37" spans="1:226" x14ac:dyDescent="0.35">
      <c r="A37" s="79">
        <v>45152</v>
      </c>
      <c r="B37" s="80" t="s">
        <v>995</v>
      </c>
      <c r="C37" s="94">
        <v>879.36427792662403</v>
      </c>
      <c r="D37" s="94">
        <v>922.28717509302112</v>
      </c>
      <c r="E37" s="94">
        <v>850.48433895084281</v>
      </c>
      <c r="F37" s="94">
        <v>660.85069732971533</v>
      </c>
      <c r="G37" s="94">
        <v>561.00239896818562</v>
      </c>
      <c r="H37" s="95">
        <v>441.64331069327386</v>
      </c>
      <c r="I37" s="80" t="s">
        <v>996</v>
      </c>
      <c r="J37" s="94">
        <v>884.13153814572854</v>
      </c>
      <c r="K37" s="94">
        <v>924.5484299094893</v>
      </c>
      <c r="L37" s="94">
        <v>844.1127463018662</v>
      </c>
      <c r="M37" s="94">
        <v>664.73440188702421</v>
      </c>
      <c r="N37" s="94">
        <v>501.77661654135341</v>
      </c>
      <c r="O37" s="95">
        <v>468.05623121288403</v>
      </c>
      <c r="P37" s="83" t="s">
        <v>997</v>
      </c>
      <c r="Q37" s="96">
        <v>829.69</v>
      </c>
      <c r="R37" s="96">
        <v>922.12</v>
      </c>
      <c r="S37" s="96">
        <v>857.27</v>
      </c>
      <c r="T37" s="96">
        <v>636.28</v>
      </c>
      <c r="U37" s="96"/>
      <c r="V37" s="97"/>
      <c r="W37" s="83" t="s">
        <v>998</v>
      </c>
      <c r="X37" s="96">
        <v>920.82</v>
      </c>
      <c r="Y37" s="96">
        <v>959.64</v>
      </c>
      <c r="Z37" s="96">
        <v>831.43</v>
      </c>
      <c r="AA37" s="96">
        <v>500.45</v>
      </c>
      <c r="AB37" s="96"/>
      <c r="AC37" s="97">
        <v>523.97</v>
      </c>
      <c r="AD37" s="83" t="s">
        <v>999</v>
      </c>
      <c r="AE37" s="86">
        <v>0.51129972389814904</v>
      </c>
      <c r="AF37" s="96">
        <v>780.8</v>
      </c>
      <c r="AG37" s="96">
        <v>798.31</v>
      </c>
      <c r="AH37" s="96"/>
      <c r="AI37" s="96"/>
      <c r="AJ37" s="96"/>
      <c r="AK37" s="97">
        <v>446.84</v>
      </c>
      <c r="AL37" s="87" t="s">
        <v>1000</v>
      </c>
      <c r="AM37" s="88">
        <v>1</v>
      </c>
      <c r="AN37" s="96">
        <v>851.2</v>
      </c>
      <c r="AO37" s="96">
        <v>921.6</v>
      </c>
      <c r="AP37" s="96">
        <v>833.86</v>
      </c>
      <c r="AQ37" s="96">
        <v>834.46</v>
      </c>
      <c r="AR37" s="96"/>
      <c r="AS37" s="97"/>
      <c r="AT37" s="83" t="s">
        <v>1001</v>
      </c>
      <c r="AU37" s="86">
        <v>4.1600798735335703E-2</v>
      </c>
      <c r="AV37" s="96">
        <v>819.08</v>
      </c>
      <c r="AW37" s="96">
        <v>872.6</v>
      </c>
      <c r="AX37" s="96">
        <v>815.08</v>
      </c>
      <c r="AY37" s="96"/>
      <c r="AZ37" s="96"/>
      <c r="BA37" s="97">
        <v>417.02</v>
      </c>
      <c r="BB37" s="83" t="s">
        <v>1002</v>
      </c>
      <c r="BC37" s="96">
        <v>887.18</v>
      </c>
      <c r="BD37" s="96">
        <v>946.5</v>
      </c>
      <c r="BE37" s="96">
        <v>813.98</v>
      </c>
      <c r="BF37" s="96"/>
      <c r="BG37" s="96"/>
      <c r="BH37" s="97">
        <v>569.16999999999996</v>
      </c>
      <c r="BI37" s="83" t="s">
        <v>1003</v>
      </c>
      <c r="BJ37" s="86">
        <v>0.13420116755015801</v>
      </c>
      <c r="BK37" s="96">
        <v>1001.95</v>
      </c>
      <c r="BL37" s="96">
        <v>1025.43</v>
      </c>
      <c r="BM37" s="96">
        <v>1172.1400000000001</v>
      </c>
      <c r="BN37" s="96">
        <v>648.54999999999995</v>
      </c>
      <c r="BO37" s="96"/>
      <c r="BP37" s="97"/>
      <c r="BQ37" s="83" t="s">
        <v>1004</v>
      </c>
      <c r="BR37" s="86">
        <v>1</v>
      </c>
      <c r="BS37" s="96">
        <v>919.5</v>
      </c>
      <c r="BT37" s="96">
        <v>985.5</v>
      </c>
      <c r="BU37" s="96">
        <v>846.17</v>
      </c>
      <c r="BV37" s="96"/>
      <c r="BW37" s="96"/>
      <c r="BX37" s="97">
        <v>369.5</v>
      </c>
      <c r="BY37" s="83" t="s">
        <v>1005</v>
      </c>
      <c r="BZ37" s="96">
        <v>925.68</v>
      </c>
      <c r="CA37" s="96">
        <v>931.9</v>
      </c>
      <c r="CB37" s="96">
        <v>813.4</v>
      </c>
      <c r="CC37" s="96">
        <v>609.15</v>
      </c>
      <c r="CD37" s="96"/>
      <c r="CE37" s="97">
        <v>730.44</v>
      </c>
      <c r="CF37" s="83" t="s">
        <v>1006</v>
      </c>
      <c r="CG37" s="96">
        <v>837.27</v>
      </c>
      <c r="CH37" s="96">
        <v>1024.1600000000001</v>
      </c>
      <c r="CI37" s="96">
        <v>1006.46</v>
      </c>
      <c r="CJ37" s="96"/>
      <c r="CK37" s="96"/>
      <c r="CL37" s="97"/>
      <c r="CM37" s="83" t="s">
        <v>1007</v>
      </c>
      <c r="CN37" s="96">
        <v>902.77</v>
      </c>
      <c r="CO37" s="96">
        <v>919.86</v>
      </c>
      <c r="CP37" s="96">
        <v>932.55</v>
      </c>
      <c r="CQ37" s="96">
        <v>597.74</v>
      </c>
      <c r="CR37" s="96"/>
      <c r="CS37" s="97">
        <v>706.4</v>
      </c>
      <c r="CT37" s="83" t="s">
        <v>1008</v>
      </c>
      <c r="CU37" s="96">
        <v>870.14</v>
      </c>
      <c r="CV37" s="96">
        <v>980.51</v>
      </c>
      <c r="CW37" s="96">
        <v>725.37</v>
      </c>
      <c r="CX37" s="96">
        <v>619.91999999999996</v>
      </c>
      <c r="CY37" s="96"/>
      <c r="CZ37" s="97"/>
      <c r="DA37" s="83" t="s">
        <v>1009</v>
      </c>
      <c r="DB37" s="86">
        <v>1</v>
      </c>
      <c r="DC37" s="96">
        <v>800</v>
      </c>
      <c r="DD37" s="96">
        <v>893.8</v>
      </c>
      <c r="DE37" s="96">
        <v>799.86</v>
      </c>
      <c r="DF37" s="96">
        <v>804.56</v>
      </c>
      <c r="DG37" s="96"/>
      <c r="DH37" s="97">
        <v>698.25</v>
      </c>
      <c r="DI37" s="83" t="s">
        <v>1010</v>
      </c>
      <c r="DJ37" s="86">
        <v>2.61246669104969E-3</v>
      </c>
      <c r="DK37" s="96">
        <v>972.83</v>
      </c>
      <c r="DL37" s="96">
        <v>1021.89</v>
      </c>
      <c r="DM37" s="96">
        <v>1021.89</v>
      </c>
      <c r="DN37" s="96">
        <v>733.12</v>
      </c>
      <c r="DO37" s="96"/>
      <c r="DP37" s="97">
        <v>563.73</v>
      </c>
      <c r="DQ37" s="83" t="s">
        <v>1011</v>
      </c>
      <c r="DR37" s="96">
        <v>828.77</v>
      </c>
      <c r="DS37" s="96">
        <v>826.18</v>
      </c>
      <c r="DT37" s="96">
        <v>788.62</v>
      </c>
      <c r="DU37" s="96">
        <v>842.86</v>
      </c>
      <c r="DV37" s="96"/>
      <c r="DW37" s="97"/>
      <c r="DX37" s="83" t="s">
        <v>1012</v>
      </c>
      <c r="DY37" s="96">
        <v>860.99</v>
      </c>
      <c r="DZ37" s="96">
        <v>880.72</v>
      </c>
      <c r="EA37" s="96">
        <v>911.58</v>
      </c>
      <c r="EB37" s="96">
        <v>668.17</v>
      </c>
      <c r="EC37" s="96"/>
      <c r="ED37" s="97">
        <v>434.63</v>
      </c>
      <c r="EE37" s="83" t="s">
        <v>1013</v>
      </c>
      <c r="EF37" s="86">
        <v>1</v>
      </c>
      <c r="EG37" s="96">
        <v>823.19</v>
      </c>
      <c r="EH37" s="96">
        <v>864.45</v>
      </c>
      <c r="EI37" s="96">
        <v>812.7</v>
      </c>
      <c r="EJ37" s="96"/>
      <c r="EK37" s="96">
        <v>323.74</v>
      </c>
      <c r="EL37" s="97">
        <v>317.02999999999997</v>
      </c>
      <c r="EM37" s="83" t="s">
        <v>1014</v>
      </c>
      <c r="EN37" s="96">
        <v>868.91</v>
      </c>
      <c r="EO37" s="96">
        <v>962.63</v>
      </c>
      <c r="EP37" s="96">
        <v>848.6</v>
      </c>
      <c r="EQ37" s="96"/>
      <c r="ER37" s="96"/>
      <c r="ES37" s="97">
        <v>511.8</v>
      </c>
      <c r="ET37" s="83" t="s">
        <v>1015</v>
      </c>
      <c r="EU37" s="86">
        <v>1</v>
      </c>
      <c r="EV37" s="96">
        <v>836.26</v>
      </c>
      <c r="EW37" s="96">
        <v>855.01</v>
      </c>
      <c r="EX37" s="96">
        <v>855</v>
      </c>
      <c r="EY37" s="96"/>
      <c r="EZ37" s="96"/>
      <c r="FA37" s="97">
        <v>404.39</v>
      </c>
      <c r="FB37" s="83" t="s">
        <v>1016</v>
      </c>
      <c r="FC37" s="96">
        <v>586.21</v>
      </c>
      <c r="FD37" s="96">
        <v>553.02</v>
      </c>
      <c r="FE37" s="96">
        <v>615.37</v>
      </c>
      <c r="FF37" s="96"/>
      <c r="FG37" s="96"/>
      <c r="FH37" s="97"/>
      <c r="FI37" s="83" t="s">
        <v>1017</v>
      </c>
      <c r="FJ37" s="96">
        <v>921.91</v>
      </c>
      <c r="FK37" s="96">
        <v>980.71</v>
      </c>
      <c r="FL37" s="96"/>
      <c r="FM37" s="96"/>
      <c r="FN37" s="96"/>
      <c r="FO37" s="97">
        <v>412.71</v>
      </c>
      <c r="FP37" s="83" t="s">
        <v>1018</v>
      </c>
      <c r="FQ37" s="86">
        <v>0.225250591282802</v>
      </c>
      <c r="FR37" s="96">
        <v>820.57</v>
      </c>
      <c r="FS37" s="96">
        <v>823.82</v>
      </c>
      <c r="FT37" s="96">
        <v>971.23</v>
      </c>
      <c r="FU37" s="96">
        <v>668.03</v>
      </c>
      <c r="FV37" s="96">
        <v>568.65</v>
      </c>
      <c r="FW37" s="97">
        <v>402.72</v>
      </c>
      <c r="FX37" s="83" t="s">
        <v>1019</v>
      </c>
      <c r="FY37" s="96">
        <v>897.24</v>
      </c>
      <c r="FZ37" s="96">
        <v>924.25</v>
      </c>
      <c r="GA37" s="96">
        <v>910.47</v>
      </c>
      <c r="GB37" s="96">
        <v>841.78</v>
      </c>
      <c r="GC37" s="96"/>
      <c r="GD37" s="97">
        <v>433.04</v>
      </c>
      <c r="GE37" s="83" t="s">
        <v>1020</v>
      </c>
      <c r="GF37" s="86">
        <v>0.20235541705451399</v>
      </c>
      <c r="GG37" s="96">
        <v>841.15</v>
      </c>
      <c r="GH37" s="96">
        <v>893.36</v>
      </c>
      <c r="GI37" s="96">
        <v>854.95</v>
      </c>
      <c r="GJ37" s="96">
        <v>707.93</v>
      </c>
      <c r="GK37" s="96"/>
      <c r="GL37" s="97">
        <v>478.18</v>
      </c>
      <c r="GM37" s="83" t="s">
        <v>1021</v>
      </c>
      <c r="GN37" s="86">
        <v>8.4455892909927804E-2</v>
      </c>
      <c r="GO37" s="96">
        <v>883.24</v>
      </c>
      <c r="GP37" s="96">
        <v>1299.19</v>
      </c>
      <c r="GQ37" s="96">
        <v>750.37</v>
      </c>
      <c r="GR37" s="96">
        <v>609.01</v>
      </c>
      <c r="GS37" s="96"/>
      <c r="GT37" s="97"/>
      <c r="GU37" s="83" t="s">
        <v>1022</v>
      </c>
      <c r="GV37" s="86">
        <v>1</v>
      </c>
      <c r="GW37" s="96">
        <v>771.25</v>
      </c>
      <c r="GX37" s="96">
        <v>793.52</v>
      </c>
      <c r="GY37" s="96">
        <v>728.44</v>
      </c>
      <c r="GZ37" s="96"/>
      <c r="HA37" s="96"/>
      <c r="HB37" s="97">
        <v>600.72</v>
      </c>
      <c r="HC37" s="83" t="s">
        <v>1023</v>
      </c>
      <c r="HD37" s="86">
        <v>1</v>
      </c>
      <c r="HE37" s="96">
        <v>863.85</v>
      </c>
      <c r="HF37" s="96">
        <v>947.35</v>
      </c>
      <c r="HG37" s="96"/>
      <c r="HH37" s="96">
        <v>597.77</v>
      </c>
      <c r="HI37" s="96">
        <v>591.13</v>
      </c>
      <c r="HJ37" s="97">
        <v>480.05</v>
      </c>
      <c r="HK37" s="98"/>
      <c r="HL37" s="86"/>
      <c r="HM37" s="96"/>
      <c r="HN37" s="96"/>
      <c r="HO37" s="96"/>
      <c r="HP37" s="96"/>
      <c r="HQ37" s="96"/>
      <c r="HR37" s="97"/>
    </row>
    <row r="38" spans="1:226" x14ac:dyDescent="0.35">
      <c r="A38" s="79">
        <v>45145</v>
      </c>
      <c r="B38" s="80" t="s">
        <v>995</v>
      </c>
      <c r="C38" s="94">
        <v>869.66494920015862</v>
      </c>
      <c r="D38" s="94">
        <v>899.92035520025036</v>
      </c>
      <c r="E38" s="94">
        <v>837.68991597454328</v>
      </c>
      <c r="F38" s="94">
        <v>646.96726100376361</v>
      </c>
      <c r="G38" s="94">
        <v>544.76115983567399</v>
      </c>
      <c r="H38" s="95">
        <v>441.93875936646549</v>
      </c>
      <c r="I38" s="80" t="s">
        <v>996</v>
      </c>
      <c r="J38" s="94">
        <v>873.67075102697697</v>
      </c>
      <c r="K38" s="94">
        <v>900.26980515443358</v>
      </c>
      <c r="L38" s="94">
        <v>831.43532127896276</v>
      </c>
      <c r="M38" s="94">
        <v>649.02671926040193</v>
      </c>
      <c r="N38" s="94">
        <v>476.77465329991651</v>
      </c>
      <c r="O38" s="95">
        <v>466.36076263284593</v>
      </c>
      <c r="P38" s="83" t="s">
        <v>997</v>
      </c>
      <c r="Q38" s="96">
        <v>811.36</v>
      </c>
      <c r="R38" s="96">
        <v>897.12</v>
      </c>
      <c r="S38" s="96">
        <v>820.41</v>
      </c>
      <c r="T38" s="96">
        <v>618.28</v>
      </c>
      <c r="U38" s="96"/>
      <c r="V38" s="97"/>
      <c r="W38" s="83" t="s">
        <v>998</v>
      </c>
      <c r="X38" s="96">
        <v>886.34</v>
      </c>
      <c r="Y38" s="96">
        <v>913.49</v>
      </c>
      <c r="Z38" s="96">
        <v>809.95</v>
      </c>
      <c r="AA38" s="96">
        <v>500.45</v>
      </c>
      <c r="AB38" s="96"/>
      <c r="AC38" s="97">
        <v>497.52</v>
      </c>
      <c r="AD38" s="83" t="s">
        <v>999</v>
      </c>
      <c r="AE38" s="86">
        <v>0.51129972389814904</v>
      </c>
      <c r="AF38" s="96">
        <v>768.52</v>
      </c>
      <c r="AG38" s="96">
        <v>768.65</v>
      </c>
      <c r="AH38" s="96"/>
      <c r="AI38" s="96"/>
      <c r="AJ38" s="96"/>
      <c r="AK38" s="97">
        <v>446.84</v>
      </c>
      <c r="AL38" s="87" t="s">
        <v>1000</v>
      </c>
      <c r="AM38" s="88">
        <v>1</v>
      </c>
      <c r="AN38" s="96">
        <v>834.6</v>
      </c>
      <c r="AO38" s="96">
        <v>891.47</v>
      </c>
      <c r="AP38" s="96">
        <v>812.82</v>
      </c>
      <c r="AQ38" s="96">
        <v>834.46</v>
      </c>
      <c r="AR38" s="96"/>
      <c r="AS38" s="97"/>
      <c r="AT38" s="83" t="s">
        <v>1001</v>
      </c>
      <c r="AU38" s="86">
        <v>4.1281373844121498E-2</v>
      </c>
      <c r="AV38" s="96">
        <v>805.28</v>
      </c>
      <c r="AW38" s="96">
        <v>832.5</v>
      </c>
      <c r="AX38" s="96">
        <v>779.55</v>
      </c>
      <c r="AY38" s="96"/>
      <c r="AZ38" s="96"/>
      <c r="BA38" s="97">
        <v>413.61</v>
      </c>
      <c r="BB38" s="83" t="s">
        <v>1002</v>
      </c>
      <c r="BC38" s="96">
        <v>877.1</v>
      </c>
      <c r="BD38" s="96">
        <v>930.53</v>
      </c>
      <c r="BE38" s="96">
        <v>814.82</v>
      </c>
      <c r="BF38" s="96"/>
      <c r="BG38" s="96"/>
      <c r="BH38" s="97">
        <v>569.16999999999996</v>
      </c>
      <c r="BI38" s="83" t="s">
        <v>1003</v>
      </c>
      <c r="BJ38" s="86">
        <v>0.13420116755015801</v>
      </c>
      <c r="BK38" s="96">
        <v>991.21</v>
      </c>
      <c r="BL38" s="96">
        <v>997.52</v>
      </c>
      <c r="BM38" s="96">
        <v>1159.9000000000001</v>
      </c>
      <c r="BN38" s="96">
        <v>690.83</v>
      </c>
      <c r="BO38" s="96"/>
      <c r="BP38" s="97"/>
      <c r="BQ38" s="83" t="s">
        <v>1004</v>
      </c>
      <c r="BR38" s="86">
        <v>1</v>
      </c>
      <c r="BS38" s="96">
        <v>867.83</v>
      </c>
      <c r="BT38" s="96">
        <v>967.17</v>
      </c>
      <c r="BU38" s="96">
        <v>846.17</v>
      </c>
      <c r="BV38" s="96"/>
      <c r="BW38" s="96"/>
      <c r="BX38" s="97">
        <v>377</v>
      </c>
      <c r="BY38" s="83" t="s">
        <v>1005</v>
      </c>
      <c r="BZ38" s="96">
        <v>915.97</v>
      </c>
      <c r="CA38" s="96">
        <v>904.19</v>
      </c>
      <c r="CB38" s="96">
        <v>776.96</v>
      </c>
      <c r="CC38" s="96">
        <v>595.47</v>
      </c>
      <c r="CD38" s="96"/>
      <c r="CE38" s="97">
        <v>727.96</v>
      </c>
      <c r="CF38" s="83" t="s">
        <v>1006</v>
      </c>
      <c r="CG38" s="96">
        <v>824.36</v>
      </c>
      <c r="CH38" s="96">
        <v>986.25</v>
      </c>
      <c r="CI38" s="96">
        <v>987.1</v>
      </c>
      <c r="CJ38" s="96"/>
      <c r="CK38" s="96"/>
      <c r="CL38" s="97"/>
      <c r="CM38" s="83" t="s">
        <v>1007</v>
      </c>
      <c r="CN38" s="96">
        <v>900.64</v>
      </c>
      <c r="CO38" s="96">
        <v>896.33</v>
      </c>
      <c r="CP38" s="96">
        <v>909.31</v>
      </c>
      <c r="CQ38" s="96">
        <v>585.85</v>
      </c>
      <c r="CR38" s="96"/>
      <c r="CS38" s="97">
        <v>704.89</v>
      </c>
      <c r="CT38" s="83" t="s">
        <v>1008</v>
      </c>
      <c r="CU38" s="96">
        <v>864.5</v>
      </c>
      <c r="CV38" s="96">
        <v>956.32</v>
      </c>
      <c r="CW38" s="96">
        <v>725.37</v>
      </c>
      <c r="CX38" s="96">
        <v>619.91999999999996</v>
      </c>
      <c r="CY38" s="96"/>
      <c r="CZ38" s="97"/>
      <c r="DA38" s="83" t="s">
        <v>1009</v>
      </c>
      <c r="DB38" s="86">
        <v>1</v>
      </c>
      <c r="DC38" s="96">
        <v>801.6</v>
      </c>
      <c r="DD38" s="96">
        <v>883.4</v>
      </c>
      <c r="DE38" s="96">
        <v>755.86</v>
      </c>
      <c r="DF38" s="96">
        <v>754.56</v>
      </c>
      <c r="DG38" s="96"/>
      <c r="DH38" s="97">
        <v>698.25</v>
      </c>
      <c r="DI38" s="83" t="s">
        <v>1010</v>
      </c>
      <c r="DJ38" s="86">
        <v>2.56739409499358E-3</v>
      </c>
      <c r="DK38" s="96">
        <v>955.32</v>
      </c>
      <c r="DL38" s="96">
        <v>974.95</v>
      </c>
      <c r="DM38" s="96">
        <v>974.95</v>
      </c>
      <c r="DN38" s="96">
        <v>720.47</v>
      </c>
      <c r="DO38" s="96"/>
      <c r="DP38" s="97">
        <v>553.17999999999995</v>
      </c>
      <c r="DQ38" s="83" t="s">
        <v>1011</v>
      </c>
      <c r="DR38" s="96">
        <v>796.99</v>
      </c>
      <c r="DS38" s="96">
        <v>783.17</v>
      </c>
      <c r="DT38" s="96">
        <v>768.53</v>
      </c>
      <c r="DU38" s="96">
        <v>828.46</v>
      </c>
      <c r="DV38" s="96"/>
      <c r="DW38" s="97"/>
      <c r="DX38" s="83" t="s">
        <v>1012</v>
      </c>
      <c r="DY38" s="96">
        <v>852.94</v>
      </c>
      <c r="DZ38" s="96">
        <v>855.07</v>
      </c>
      <c r="EA38" s="96">
        <v>889.9</v>
      </c>
      <c r="EB38" s="96">
        <v>654.5</v>
      </c>
      <c r="EC38" s="96"/>
      <c r="ED38" s="97">
        <v>433.46</v>
      </c>
      <c r="EE38" s="83" t="s">
        <v>1013</v>
      </c>
      <c r="EF38" s="86">
        <v>1</v>
      </c>
      <c r="EG38" s="96">
        <v>818.33</v>
      </c>
      <c r="EH38" s="96">
        <v>846.46</v>
      </c>
      <c r="EI38" s="96">
        <v>796.12</v>
      </c>
      <c r="EJ38" s="96"/>
      <c r="EK38" s="96">
        <v>323.74</v>
      </c>
      <c r="EL38" s="97">
        <v>314.01</v>
      </c>
      <c r="EM38" s="83" t="s">
        <v>1014</v>
      </c>
      <c r="EN38" s="96">
        <v>879.25</v>
      </c>
      <c r="EO38" s="96">
        <v>927.28</v>
      </c>
      <c r="EP38" s="96">
        <v>809.66</v>
      </c>
      <c r="EQ38" s="96"/>
      <c r="ER38" s="96"/>
      <c r="ES38" s="97">
        <v>478.15</v>
      </c>
      <c r="ET38" s="83" t="s">
        <v>1015</v>
      </c>
      <c r="EU38" s="86">
        <v>1</v>
      </c>
      <c r="EV38" s="96">
        <v>781.72</v>
      </c>
      <c r="EW38" s="96">
        <v>780.27</v>
      </c>
      <c r="EX38" s="96">
        <v>752.26</v>
      </c>
      <c r="EY38" s="96"/>
      <c r="EZ38" s="96"/>
      <c r="FA38" s="97">
        <v>378.17</v>
      </c>
      <c r="FB38" s="83" t="s">
        <v>1016</v>
      </c>
      <c r="FC38" s="96">
        <v>586.21</v>
      </c>
      <c r="FD38" s="96">
        <v>553.02</v>
      </c>
      <c r="FE38" s="96">
        <v>615.37</v>
      </c>
      <c r="FF38" s="96"/>
      <c r="FG38" s="96"/>
      <c r="FH38" s="97"/>
      <c r="FI38" s="83" t="s">
        <v>1017</v>
      </c>
      <c r="FJ38" s="96">
        <v>913.64</v>
      </c>
      <c r="FK38" s="96">
        <v>963.35</v>
      </c>
      <c r="FL38" s="96"/>
      <c r="FM38" s="96"/>
      <c r="FN38" s="96"/>
      <c r="FO38" s="97">
        <v>414.36</v>
      </c>
      <c r="FP38" s="83" t="s">
        <v>1018</v>
      </c>
      <c r="FQ38" s="86">
        <v>0.22656214599664701</v>
      </c>
      <c r="FR38" s="96">
        <v>824.79</v>
      </c>
      <c r="FS38" s="96">
        <v>827.98</v>
      </c>
      <c r="FT38" s="96">
        <v>967.79</v>
      </c>
      <c r="FU38" s="96">
        <v>653.14</v>
      </c>
      <c r="FV38" s="96">
        <v>553.54</v>
      </c>
      <c r="FW38" s="97">
        <v>406.08</v>
      </c>
      <c r="FX38" s="83" t="s">
        <v>1019</v>
      </c>
      <c r="FY38" s="96">
        <v>893.98</v>
      </c>
      <c r="FZ38" s="96">
        <v>909.62</v>
      </c>
      <c r="GA38" s="96">
        <v>896.65</v>
      </c>
      <c r="GB38" s="96">
        <v>804.2</v>
      </c>
      <c r="GC38" s="96"/>
      <c r="GD38" s="97">
        <v>425.73</v>
      </c>
      <c r="GE38" s="83" t="s">
        <v>1020</v>
      </c>
      <c r="GF38" s="86">
        <v>0.202061022428773</v>
      </c>
      <c r="GG38" s="96">
        <v>813.22</v>
      </c>
      <c r="GH38" s="96">
        <v>855.3</v>
      </c>
      <c r="GI38" s="96">
        <v>792.01</v>
      </c>
      <c r="GJ38" s="96">
        <v>657.71</v>
      </c>
      <c r="GK38" s="96"/>
      <c r="GL38" s="97">
        <v>477.61</v>
      </c>
      <c r="GM38" s="83" t="s">
        <v>1021</v>
      </c>
      <c r="GN38" s="86">
        <v>8.5744908896034297E-2</v>
      </c>
      <c r="GO38" s="96">
        <v>871.34</v>
      </c>
      <c r="GP38" s="96">
        <v>1301.18</v>
      </c>
      <c r="GQ38" s="96">
        <v>743.17</v>
      </c>
      <c r="GR38" s="96">
        <v>606.9</v>
      </c>
      <c r="GS38" s="96"/>
      <c r="GT38" s="97"/>
      <c r="GU38" s="83" t="s">
        <v>1022</v>
      </c>
      <c r="GV38" s="86">
        <v>1</v>
      </c>
      <c r="GW38" s="96">
        <v>739.58</v>
      </c>
      <c r="GX38" s="96">
        <v>767.67</v>
      </c>
      <c r="GY38" s="96">
        <v>695.93</v>
      </c>
      <c r="GZ38" s="96"/>
      <c r="HA38" s="96"/>
      <c r="HB38" s="97">
        <v>596.39</v>
      </c>
      <c r="HC38" s="83" t="s">
        <v>1023</v>
      </c>
      <c r="HD38" s="86">
        <v>1</v>
      </c>
      <c r="HE38" s="96">
        <v>875.52</v>
      </c>
      <c r="HF38" s="96">
        <v>904.85</v>
      </c>
      <c r="HG38" s="96"/>
      <c r="HH38" s="96">
        <v>560.22</v>
      </c>
      <c r="HI38" s="96">
        <v>553.58000000000004</v>
      </c>
      <c r="HJ38" s="97">
        <v>479.22</v>
      </c>
      <c r="HK38" s="98"/>
      <c r="HL38" s="86"/>
      <c r="HM38" s="96"/>
      <c r="HN38" s="96"/>
      <c r="HO38" s="96"/>
      <c r="HP38" s="96"/>
      <c r="HQ38" s="96"/>
      <c r="HR38" s="97"/>
    </row>
    <row r="39" spans="1:226" x14ac:dyDescent="0.35">
      <c r="A39" s="79">
        <v>45138</v>
      </c>
      <c r="B39" s="80" t="s">
        <v>995</v>
      </c>
      <c r="C39" s="94">
        <v>858.15380307057376</v>
      </c>
      <c r="D39" s="94">
        <v>861.6998234687095</v>
      </c>
      <c r="E39" s="94">
        <v>780.51118660773545</v>
      </c>
      <c r="F39" s="94">
        <v>620.06644680564989</v>
      </c>
      <c r="G39" s="94">
        <v>544.78963886500424</v>
      </c>
      <c r="H39" s="95">
        <v>435.4489728164304</v>
      </c>
      <c r="I39" s="80" t="s">
        <v>996</v>
      </c>
      <c r="J39" s="94">
        <v>860.63667785621521</v>
      </c>
      <c r="K39" s="94">
        <v>858.32100570495356</v>
      </c>
      <c r="L39" s="94">
        <v>773.07837454757544</v>
      </c>
      <c r="M39" s="94">
        <v>622.59071398749063</v>
      </c>
      <c r="N39" s="94">
        <v>456.11390977443608</v>
      </c>
      <c r="O39" s="95">
        <v>465.68020237815506</v>
      </c>
      <c r="P39" s="83" t="s">
        <v>997</v>
      </c>
      <c r="Q39" s="96">
        <v>793.03</v>
      </c>
      <c r="R39" s="96">
        <v>853.78</v>
      </c>
      <c r="S39" s="96">
        <v>778.75</v>
      </c>
      <c r="T39" s="96">
        <v>563.28</v>
      </c>
      <c r="U39" s="96"/>
      <c r="V39" s="97"/>
      <c r="W39" s="83" t="s">
        <v>998</v>
      </c>
      <c r="X39" s="96">
        <v>866.84</v>
      </c>
      <c r="Y39" s="96">
        <v>867.4</v>
      </c>
      <c r="Z39" s="96">
        <v>771.02</v>
      </c>
      <c r="AA39" s="96">
        <v>467.04</v>
      </c>
      <c r="AB39" s="96"/>
      <c r="AC39" s="97">
        <v>472.73</v>
      </c>
      <c r="AD39" s="83" t="s">
        <v>999</v>
      </c>
      <c r="AE39" s="86">
        <v>0.51129972389814904</v>
      </c>
      <c r="AF39" s="96">
        <v>743.77</v>
      </c>
      <c r="AG39" s="96">
        <v>735.12</v>
      </c>
      <c r="AH39" s="96"/>
      <c r="AI39" s="96"/>
      <c r="AJ39" s="96"/>
      <c r="AK39" s="97">
        <v>365.07</v>
      </c>
      <c r="AL39" s="87" t="s">
        <v>1000</v>
      </c>
      <c r="AM39" s="88">
        <v>1</v>
      </c>
      <c r="AN39" s="96">
        <v>814.27</v>
      </c>
      <c r="AO39" s="96">
        <v>867.62</v>
      </c>
      <c r="AP39" s="96">
        <v>787.37</v>
      </c>
      <c r="AQ39" s="96">
        <v>834.46</v>
      </c>
      <c r="AR39" s="96"/>
      <c r="AS39" s="97"/>
      <c r="AT39" s="83" t="s">
        <v>1001</v>
      </c>
      <c r="AU39" s="86">
        <v>4.1841004184100403E-2</v>
      </c>
      <c r="AV39" s="96">
        <v>776.33</v>
      </c>
      <c r="AW39" s="96">
        <v>799.08</v>
      </c>
      <c r="AX39" s="96">
        <v>739.86</v>
      </c>
      <c r="AY39" s="96"/>
      <c r="AZ39" s="96"/>
      <c r="BA39" s="97">
        <v>420.57</v>
      </c>
      <c r="BB39" s="83" t="s">
        <v>1002</v>
      </c>
      <c r="BC39" s="96">
        <v>881.3</v>
      </c>
      <c r="BD39" s="96">
        <v>897.76</v>
      </c>
      <c r="BE39" s="96">
        <v>732.22</v>
      </c>
      <c r="BF39" s="96"/>
      <c r="BG39" s="96"/>
      <c r="BH39" s="97">
        <v>570.17999999999995</v>
      </c>
      <c r="BI39" s="83" t="s">
        <v>1003</v>
      </c>
      <c r="BJ39" s="86">
        <v>0.134175958351783</v>
      </c>
      <c r="BK39" s="96">
        <v>1001.76</v>
      </c>
      <c r="BL39" s="96">
        <v>954.39</v>
      </c>
      <c r="BM39" s="96">
        <v>1122.1099999999999</v>
      </c>
      <c r="BN39" s="96">
        <v>690.7</v>
      </c>
      <c r="BO39" s="96"/>
      <c r="BP39" s="97"/>
      <c r="BQ39" s="83" t="s">
        <v>1004</v>
      </c>
      <c r="BR39" s="86">
        <v>1</v>
      </c>
      <c r="BS39" s="96">
        <v>867.83</v>
      </c>
      <c r="BT39" s="96">
        <v>892.17</v>
      </c>
      <c r="BU39" s="96">
        <v>846.17</v>
      </c>
      <c r="BV39" s="96"/>
      <c r="BW39" s="96"/>
      <c r="BX39" s="97">
        <v>377</v>
      </c>
      <c r="BY39" s="83" t="s">
        <v>1005</v>
      </c>
      <c r="BZ39" s="96">
        <v>891.36</v>
      </c>
      <c r="CA39" s="96">
        <v>862.15</v>
      </c>
      <c r="CB39" s="96">
        <v>727.2</v>
      </c>
      <c r="CC39" s="96">
        <v>564.98</v>
      </c>
      <c r="CD39" s="96"/>
      <c r="CE39" s="97">
        <v>725.48</v>
      </c>
      <c r="CF39" s="83" t="s">
        <v>1006</v>
      </c>
      <c r="CG39" s="96">
        <v>819.53</v>
      </c>
      <c r="CH39" s="96">
        <v>965.29</v>
      </c>
      <c r="CI39" s="96">
        <v>941.14</v>
      </c>
      <c r="CJ39" s="96"/>
      <c r="CK39" s="96"/>
      <c r="CL39" s="97"/>
      <c r="CM39" s="83" t="s">
        <v>1007</v>
      </c>
      <c r="CN39" s="96">
        <v>886.21</v>
      </c>
      <c r="CO39" s="96">
        <v>840.89</v>
      </c>
      <c r="CP39" s="96">
        <v>866.65</v>
      </c>
      <c r="CQ39" s="96">
        <v>554.96</v>
      </c>
      <c r="CR39" s="96"/>
      <c r="CS39" s="97">
        <v>705.46</v>
      </c>
      <c r="CT39" s="83" t="s">
        <v>1008</v>
      </c>
      <c r="CU39" s="96">
        <v>855.63</v>
      </c>
      <c r="CV39" s="96">
        <v>912.77</v>
      </c>
      <c r="CW39" s="96">
        <v>725.37</v>
      </c>
      <c r="CX39" s="96">
        <v>619.91999999999996</v>
      </c>
      <c r="CY39" s="96"/>
      <c r="CZ39" s="97"/>
      <c r="DA39" s="83" t="s">
        <v>1009</v>
      </c>
      <c r="DB39" s="86">
        <v>1</v>
      </c>
      <c r="DC39" s="96">
        <v>760</v>
      </c>
      <c r="DD39" s="96">
        <v>838.6</v>
      </c>
      <c r="DE39" s="96">
        <v>699.86</v>
      </c>
      <c r="DF39" s="96">
        <v>754.56</v>
      </c>
      <c r="DG39" s="96"/>
      <c r="DH39" s="97">
        <v>698.25</v>
      </c>
      <c r="DI39" s="83" t="s">
        <v>1010</v>
      </c>
      <c r="DJ39" s="86">
        <v>2.5844467991626399E-3</v>
      </c>
      <c r="DK39" s="96">
        <v>924.97</v>
      </c>
      <c r="DL39" s="96">
        <v>919.87</v>
      </c>
      <c r="DM39" s="96">
        <v>919.87</v>
      </c>
      <c r="DN39" s="96">
        <v>727.12</v>
      </c>
      <c r="DO39" s="96"/>
      <c r="DP39" s="97">
        <v>556.75</v>
      </c>
      <c r="DQ39" s="83" t="s">
        <v>1011</v>
      </c>
      <c r="DR39" s="96">
        <v>779.42</v>
      </c>
      <c r="DS39" s="96">
        <v>764.55</v>
      </c>
      <c r="DT39" s="96">
        <v>712.89</v>
      </c>
      <c r="DU39" s="96">
        <v>794.39</v>
      </c>
      <c r="DV39" s="96"/>
      <c r="DW39" s="97"/>
      <c r="DX39" s="83" t="s">
        <v>1012</v>
      </c>
      <c r="DY39" s="96">
        <v>827.3</v>
      </c>
      <c r="DZ39" s="96">
        <v>813.83</v>
      </c>
      <c r="EA39" s="96">
        <v>858.08</v>
      </c>
      <c r="EB39" s="96">
        <v>627.04999999999995</v>
      </c>
      <c r="EC39" s="96"/>
      <c r="ED39" s="97">
        <v>433.32</v>
      </c>
      <c r="EE39" s="83" t="s">
        <v>1013</v>
      </c>
      <c r="EF39" s="86">
        <v>1</v>
      </c>
      <c r="EG39" s="96">
        <v>787.06</v>
      </c>
      <c r="EH39" s="96">
        <v>800.24</v>
      </c>
      <c r="EI39" s="96">
        <v>774.4</v>
      </c>
      <c r="EJ39" s="96"/>
      <c r="EK39" s="96">
        <v>323.74</v>
      </c>
      <c r="EL39" s="97">
        <v>314.32</v>
      </c>
      <c r="EM39" s="83" t="s">
        <v>1014</v>
      </c>
      <c r="EN39" s="96">
        <v>879.25</v>
      </c>
      <c r="EO39" s="96">
        <v>896.25</v>
      </c>
      <c r="EP39" s="96">
        <v>775.15</v>
      </c>
      <c r="EQ39" s="96"/>
      <c r="ER39" s="96"/>
      <c r="ES39" s="97">
        <v>478.15</v>
      </c>
      <c r="ET39" s="83" t="s">
        <v>1015</v>
      </c>
      <c r="EU39" s="86">
        <v>1</v>
      </c>
      <c r="EV39" s="96">
        <v>806.37</v>
      </c>
      <c r="EW39" s="96">
        <v>804.68</v>
      </c>
      <c r="EX39" s="96">
        <v>804.67</v>
      </c>
      <c r="EY39" s="96"/>
      <c r="EZ39" s="96"/>
      <c r="FA39" s="97">
        <v>404.89</v>
      </c>
      <c r="FB39" s="83" t="s">
        <v>1016</v>
      </c>
      <c r="FC39" s="96">
        <v>586.21</v>
      </c>
      <c r="FD39" s="96">
        <v>553.02</v>
      </c>
      <c r="FE39" s="96">
        <v>615.37</v>
      </c>
      <c r="FF39" s="96"/>
      <c r="FG39" s="96"/>
      <c r="FH39" s="97"/>
      <c r="FI39" s="83" t="s">
        <v>1017</v>
      </c>
      <c r="FJ39" s="96">
        <v>898.77</v>
      </c>
      <c r="FK39" s="96">
        <v>916.25</v>
      </c>
      <c r="FL39" s="96"/>
      <c r="FM39" s="96"/>
      <c r="FN39" s="96"/>
      <c r="FO39" s="97">
        <v>411.06</v>
      </c>
      <c r="FP39" s="83" t="s">
        <v>1018</v>
      </c>
      <c r="FQ39" s="86">
        <v>0.22691173133650999</v>
      </c>
      <c r="FR39" s="96">
        <v>821.56</v>
      </c>
      <c r="FS39" s="96">
        <v>822.89</v>
      </c>
      <c r="FT39" s="96">
        <v>948.77</v>
      </c>
      <c r="FU39" s="96">
        <v>620.28</v>
      </c>
      <c r="FV39" s="96">
        <v>556.24</v>
      </c>
      <c r="FW39" s="97">
        <v>409.05</v>
      </c>
      <c r="FX39" s="83" t="s">
        <v>1019</v>
      </c>
      <c r="FY39" s="96">
        <v>882.6</v>
      </c>
      <c r="FZ39" s="96">
        <v>859.21</v>
      </c>
      <c r="GA39" s="96">
        <v>843</v>
      </c>
      <c r="GB39" s="96">
        <v>769.51</v>
      </c>
      <c r="GC39" s="96"/>
      <c r="GD39" s="97">
        <v>414.35</v>
      </c>
      <c r="GE39" s="83" t="s">
        <v>1020</v>
      </c>
      <c r="GF39" s="86">
        <v>0.202638351334374</v>
      </c>
      <c r="GG39" s="96">
        <v>802.44</v>
      </c>
      <c r="GH39" s="96">
        <v>828.79</v>
      </c>
      <c r="GI39" s="96">
        <v>771.58</v>
      </c>
      <c r="GJ39" s="96">
        <v>647.66999999999996</v>
      </c>
      <c r="GK39" s="96"/>
      <c r="GL39" s="97">
        <v>479.56</v>
      </c>
      <c r="GM39" s="83" t="s">
        <v>1021</v>
      </c>
      <c r="GN39" s="86">
        <v>8.6284999352862504E-2</v>
      </c>
      <c r="GO39" s="96">
        <v>888.08</v>
      </c>
      <c r="GP39" s="96">
        <v>1260.3</v>
      </c>
      <c r="GQ39" s="96">
        <v>693.39</v>
      </c>
      <c r="GR39" s="96">
        <v>565.6</v>
      </c>
      <c r="GS39" s="96"/>
      <c r="GT39" s="97"/>
      <c r="GU39" s="83" t="s">
        <v>1022</v>
      </c>
      <c r="GV39" s="86">
        <v>1</v>
      </c>
      <c r="GW39" s="96">
        <v>724.01</v>
      </c>
      <c r="GX39" s="96">
        <v>747.78</v>
      </c>
      <c r="GY39" s="96">
        <v>692.41</v>
      </c>
      <c r="GZ39" s="96"/>
      <c r="HA39" s="96"/>
      <c r="HB39" s="97">
        <v>594.74</v>
      </c>
      <c r="HC39" s="83" t="s">
        <v>1023</v>
      </c>
      <c r="HD39" s="86">
        <v>1</v>
      </c>
      <c r="HE39" s="96">
        <v>828.85</v>
      </c>
      <c r="HF39" s="96">
        <v>857.35</v>
      </c>
      <c r="HG39" s="96"/>
      <c r="HH39" s="96">
        <v>529.19000000000005</v>
      </c>
      <c r="HI39" s="96">
        <v>522.54999999999995</v>
      </c>
      <c r="HJ39" s="97">
        <v>478.39</v>
      </c>
      <c r="HK39" s="98"/>
      <c r="HL39" s="86"/>
      <c r="HM39" s="96"/>
      <c r="HN39" s="96"/>
      <c r="HO39" s="96"/>
      <c r="HP39" s="96"/>
      <c r="HQ39" s="96"/>
      <c r="HR39" s="97"/>
    </row>
    <row r="40" spans="1:226" x14ac:dyDescent="0.35">
      <c r="A40" s="79">
        <v>45131</v>
      </c>
      <c r="B40" s="80" t="s">
        <v>995</v>
      </c>
      <c r="C40" s="94">
        <v>835.86045419871652</v>
      </c>
      <c r="D40" s="94">
        <v>826.91848901062747</v>
      </c>
      <c r="E40" s="94">
        <v>736.69578197076032</v>
      </c>
      <c r="F40" s="94">
        <v>627.09562839944761</v>
      </c>
      <c r="G40" s="94">
        <v>541.262656921754</v>
      </c>
      <c r="H40" s="95">
        <v>436.93709516417204</v>
      </c>
      <c r="I40" s="80" t="s">
        <v>996</v>
      </c>
      <c r="J40" s="94">
        <v>840.95469005042798</v>
      </c>
      <c r="K40" s="94">
        <v>821.89750276638597</v>
      </c>
      <c r="L40" s="94">
        <v>729.12245152596461</v>
      </c>
      <c r="M40" s="94">
        <v>634.02938748943541</v>
      </c>
      <c r="N40" s="94">
        <v>463.06518796992481</v>
      </c>
      <c r="O40" s="95">
        <v>470.31533685301019</v>
      </c>
      <c r="P40" s="83" t="s">
        <v>997</v>
      </c>
      <c r="Q40" s="96">
        <v>759.69</v>
      </c>
      <c r="R40" s="96">
        <v>811.28</v>
      </c>
      <c r="S40" s="96">
        <v>730.86</v>
      </c>
      <c r="T40" s="96">
        <v>563.28</v>
      </c>
      <c r="U40" s="96"/>
      <c r="V40" s="97"/>
      <c r="W40" s="83" t="s">
        <v>998</v>
      </c>
      <c r="X40" s="96">
        <v>811.68</v>
      </c>
      <c r="Y40" s="96">
        <v>821.07</v>
      </c>
      <c r="Z40" s="96">
        <v>706.23</v>
      </c>
      <c r="AA40" s="96">
        <v>441.97</v>
      </c>
      <c r="AB40" s="96"/>
      <c r="AC40" s="97">
        <v>472.73</v>
      </c>
      <c r="AD40" s="83" t="s">
        <v>999</v>
      </c>
      <c r="AE40" s="86">
        <v>0.51129972389814904</v>
      </c>
      <c r="AF40" s="96">
        <v>725.49</v>
      </c>
      <c r="AG40" s="96">
        <v>713.86</v>
      </c>
      <c r="AH40" s="96"/>
      <c r="AI40" s="96"/>
      <c r="AJ40" s="96"/>
      <c r="AK40" s="97">
        <v>365.07</v>
      </c>
      <c r="AL40" s="87" t="s">
        <v>1000</v>
      </c>
      <c r="AM40" s="88">
        <v>1</v>
      </c>
      <c r="AN40" s="96">
        <v>799.8</v>
      </c>
      <c r="AO40" s="96">
        <v>849.45</v>
      </c>
      <c r="AP40" s="96">
        <v>772.2</v>
      </c>
      <c r="AQ40" s="96">
        <v>779.84</v>
      </c>
      <c r="AR40" s="96"/>
      <c r="AS40" s="97"/>
      <c r="AT40" s="83" t="s">
        <v>1001</v>
      </c>
      <c r="AU40" s="86">
        <v>4.1426736815941001E-2</v>
      </c>
      <c r="AV40" s="96">
        <v>744.78</v>
      </c>
      <c r="AW40" s="96">
        <v>773.5</v>
      </c>
      <c r="AX40" s="96">
        <v>694.16</v>
      </c>
      <c r="AY40" s="96"/>
      <c r="AZ40" s="96"/>
      <c r="BA40" s="97">
        <v>416.4</v>
      </c>
      <c r="BB40" s="83" t="s">
        <v>1002</v>
      </c>
      <c r="BC40" s="96">
        <v>852.73</v>
      </c>
      <c r="BD40" s="96">
        <v>851.54</v>
      </c>
      <c r="BE40" s="96">
        <v>691.29</v>
      </c>
      <c r="BF40" s="96"/>
      <c r="BG40" s="96"/>
      <c r="BH40" s="97">
        <v>572.09</v>
      </c>
      <c r="BI40" s="83" t="s">
        <v>1003</v>
      </c>
      <c r="BJ40" s="86">
        <v>0.13420296856966499</v>
      </c>
      <c r="BK40" s="96">
        <v>948.28</v>
      </c>
      <c r="BL40" s="96">
        <v>900.9</v>
      </c>
      <c r="BM40" s="96">
        <v>1068.6600000000001</v>
      </c>
      <c r="BN40" s="96">
        <v>690.84</v>
      </c>
      <c r="BO40" s="96"/>
      <c r="BP40" s="97"/>
      <c r="BQ40" s="83" t="s">
        <v>1004</v>
      </c>
      <c r="BR40" s="86">
        <v>1</v>
      </c>
      <c r="BS40" s="96">
        <v>850.33</v>
      </c>
      <c r="BT40" s="96">
        <v>875.5</v>
      </c>
      <c r="BU40" s="96">
        <v>817.83</v>
      </c>
      <c r="BV40" s="96"/>
      <c r="BW40" s="96"/>
      <c r="BX40" s="97">
        <v>380.33</v>
      </c>
      <c r="BY40" s="83" t="s">
        <v>1005</v>
      </c>
      <c r="BZ40" s="96">
        <v>862.03</v>
      </c>
      <c r="CA40" s="96">
        <v>832</v>
      </c>
      <c r="CB40" s="96">
        <v>693.65</v>
      </c>
      <c r="CC40" s="96">
        <v>609.62</v>
      </c>
      <c r="CD40" s="96"/>
      <c r="CE40" s="97">
        <v>724.5</v>
      </c>
      <c r="CF40" s="83" t="s">
        <v>1006</v>
      </c>
      <c r="CG40" s="96">
        <v>774.36</v>
      </c>
      <c r="CH40" s="96">
        <v>923.35</v>
      </c>
      <c r="CI40" s="96">
        <v>871.78</v>
      </c>
      <c r="CJ40" s="96"/>
      <c r="CK40" s="96"/>
      <c r="CL40" s="97"/>
      <c r="CM40" s="83" t="s">
        <v>1007</v>
      </c>
      <c r="CN40" s="96">
        <v>847.77</v>
      </c>
      <c r="CO40" s="96">
        <v>807.86</v>
      </c>
      <c r="CP40" s="96">
        <v>824.29</v>
      </c>
      <c r="CQ40" s="96">
        <v>529.52</v>
      </c>
      <c r="CR40" s="96"/>
      <c r="CS40" s="97">
        <v>709.67</v>
      </c>
      <c r="CT40" s="83" t="s">
        <v>1008</v>
      </c>
      <c r="CU40" s="96">
        <v>817.72</v>
      </c>
      <c r="CV40" s="96">
        <v>876.48</v>
      </c>
      <c r="CW40" s="96">
        <v>725.37</v>
      </c>
      <c r="CX40" s="96">
        <v>619.91999999999996</v>
      </c>
      <c r="CY40" s="96"/>
      <c r="CZ40" s="97"/>
      <c r="DA40" s="83" t="s">
        <v>1009</v>
      </c>
      <c r="DB40" s="86">
        <v>1</v>
      </c>
      <c r="DC40" s="96">
        <v>758.4</v>
      </c>
      <c r="DD40" s="96">
        <v>838.6</v>
      </c>
      <c r="DE40" s="96">
        <v>699.86</v>
      </c>
      <c r="DF40" s="96">
        <v>754.56</v>
      </c>
      <c r="DG40" s="96"/>
      <c r="DH40" s="97">
        <v>698.25</v>
      </c>
      <c r="DI40" s="83" t="s">
        <v>1010</v>
      </c>
      <c r="DJ40" s="86">
        <v>2.64284581637507E-3</v>
      </c>
      <c r="DK40" s="96">
        <v>904.05</v>
      </c>
      <c r="DL40" s="96">
        <v>905.45</v>
      </c>
      <c r="DM40" s="96">
        <v>905.45</v>
      </c>
      <c r="DN40" s="96">
        <v>513.44000000000005</v>
      </c>
      <c r="DO40" s="96"/>
      <c r="DP40" s="97">
        <v>569.91999999999996</v>
      </c>
      <c r="DQ40" s="83" t="s">
        <v>1011</v>
      </c>
      <c r="DR40" s="96">
        <v>775.2</v>
      </c>
      <c r="DS40" s="96">
        <v>755.53</v>
      </c>
      <c r="DT40" s="96">
        <v>661.97</v>
      </c>
      <c r="DU40" s="96">
        <v>767.22</v>
      </c>
      <c r="DV40" s="96"/>
      <c r="DW40" s="97"/>
      <c r="DX40" s="83" t="s">
        <v>1012</v>
      </c>
      <c r="DY40" s="96">
        <v>799.5</v>
      </c>
      <c r="DZ40" s="96">
        <v>783.9</v>
      </c>
      <c r="EA40" s="96">
        <v>810.3</v>
      </c>
      <c r="EB40" s="96">
        <v>596.5</v>
      </c>
      <c r="EC40" s="96"/>
      <c r="ED40" s="97">
        <v>434.34</v>
      </c>
      <c r="EE40" s="83" t="s">
        <v>1013</v>
      </c>
      <c r="EF40" s="86">
        <v>1</v>
      </c>
      <c r="EG40" s="96">
        <v>757.88</v>
      </c>
      <c r="EH40" s="96">
        <v>762.79</v>
      </c>
      <c r="EI40" s="96">
        <v>707.58</v>
      </c>
      <c r="EJ40" s="96"/>
      <c r="EK40" s="96">
        <v>323.74</v>
      </c>
      <c r="EL40" s="97">
        <v>318.04000000000002</v>
      </c>
      <c r="EM40" s="83" t="s">
        <v>1014</v>
      </c>
      <c r="EN40" s="96">
        <v>814.6</v>
      </c>
      <c r="EO40" s="96">
        <v>831.59</v>
      </c>
      <c r="EP40" s="96">
        <v>706.12</v>
      </c>
      <c r="EQ40" s="96"/>
      <c r="ER40" s="96"/>
      <c r="ES40" s="97">
        <v>452.92</v>
      </c>
      <c r="ET40" s="83" t="s">
        <v>1015</v>
      </c>
      <c r="EU40" s="86">
        <v>1</v>
      </c>
      <c r="EV40" s="96">
        <v>764.92</v>
      </c>
      <c r="EW40" s="96">
        <v>752.2</v>
      </c>
      <c r="EX40" s="96">
        <v>752.19</v>
      </c>
      <c r="EY40" s="96"/>
      <c r="EZ40" s="96"/>
      <c r="FA40" s="97">
        <v>400.23</v>
      </c>
      <c r="FB40" s="83" t="s">
        <v>1016</v>
      </c>
      <c r="FC40" s="96">
        <v>586.21</v>
      </c>
      <c r="FD40" s="96">
        <v>553.02</v>
      </c>
      <c r="FE40" s="96">
        <v>615.37</v>
      </c>
      <c r="FF40" s="96"/>
      <c r="FG40" s="96"/>
      <c r="FH40" s="97"/>
      <c r="FI40" s="83" t="s">
        <v>1017</v>
      </c>
      <c r="FJ40" s="96">
        <v>992.53</v>
      </c>
      <c r="FK40" s="96">
        <v>860.87</v>
      </c>
      <c r="FL40" s="96"/>
      <c r="FM40" s="96"/>
      <c r="FN40" s="96"/>
      <c r="FO40" s="97">
        <v>446.06</v>
      </c>
      <c r="FP40" s="83" t="s">
        <v>1018</v>
      </c>
      <c r="FQ40" s="86">
        <v>0.22492127755285601</v>
      </c>
      <c r="FR40" s="96">
        <v>799.28</v>
      </c>
      <c r="FS40" s="96">
        <v>799.58</v>
      </c>
      <c r="FT40" s="96">
        <v>903.09</v>
      </c>
      <c r="FU40" s="96">
        <v>587.01</v>
      </c>
      <c r="FV40" s="96">
        <v>551.36</v>
      </c>
      <c r="FW40" s="97">
        <v>404</v>
      </c>
      <c r="FX40" s="83" t="s">
        <v>1019</v>
      </c>
      <c r="FY40" s="96">
        <v>827.79</v>
      </c>
      <c r="FZ40" s="96">
        <v>808.48</v>
      </c>
      <c r="GA40" s="96">
        <v>794.7</v>
      </c>
      <c r="GB40" s="96">
        <v>769.41</v>
      </c>
      <c r="GC40" s="96"/>
      <c r="GD40" s="97">
        <v>420.61</v>
      </c>
      <c r="GE40" s="83" t="s">
        <v>1020</v>
      </c>
      <c r="GF40" s="86">
        <v>0.20308692120227501</v>
      </c>
      <c r="GG40" s="96">
        <v>780.62</v>
      </c>
      <c r="GH40" s="96">
        <v>807.57</v>
      </c>
      <c r="GI40" s="96">
        <v>768.41</v>
      </c>
      <c r="GJ40" s="96">
        <v>633.70000000000005</v>
      </c>
      <c r="GK40" s="96"/>
      <c r="GL40" s="97">
        <v>529.98</v>
      </c>
      <c r="GM40" s="83" t="s">
        <v>1021</v>
      </c>
      <c r="GN40" s="86">
        <v>8.6583834798043199E-2</v>
      </c>
      <c r="GO40" s="96">
        <v>833.87</v>
      </c>
      <c r="GP40" s="96">
        <v>1197.6099999999999</v>
      </c>
      <c r="GQ40" s="96">
        <v>645.15</v>
      </c>
      <c r="GR40" s="96">
        <v>538.98</v>
      </c>
      <c r="GS40" s="96"/>
      <c r="GT40" s="97"/>
      <c r="GU40" s="83" t="s">
        <v>1022</v>
      </c>
      <c r="GV40" s="86">
        <v>1</v>
      </c>
      <c r="GW40" s="96">
        <v>713.5</v>
      </c>
      <c r="GX40" s="96">
        <v>732.07</v>
      </c>
      <c r="GY40" s="96">
        <v>687.32</v>
      </c>
      <c r="GZ40" s="96"/>
      <c r="HA40" s="96"/>
      <c r="HB40" s="97">
        <v>594.17999999999995</v>
      </c>
      <c r="HC40" s="83" t="s">
        <v>1023</v>
      </c>
      <c r="HD40" s="86">
        <v>1</v>
      </c>
      <c r="HE40" s="96">
        <v>780.52</v>
      </c>
      <c r="HF40" s="96">
        <v>831.52</v>
      </c>
      <c r="HG40" s="96"/>
      <c r="HH40" s="96">
        <v>539.63</v>
      </c>
      <c r="HI40" s="96">
        <v>532.99</v>
      </c>
      <c r="HJ40" s="97">
        <v>479.22</v>
      </c>
      <c r="HK40" s="98"/>
      <c r="HL40" s="86"/>
      <c r="HM40" s="96"/>
      <c r="HN40" s="96"/>
      <c r="HO40" s="96"/>
      <c r="HP40" s="96"/>
      <c r="HQ40" s="96"/>
      <c r="HR40" s="97"/>
    </row>
    <row r="41" spans="1:226" x14ac:dyDescent="0.35">
      <c r="A41" s="79">
        <v>45124</v>
      </c>
      <c r="B41" s="80" t="s">
        <v>995</v>
      </c>
      <c r="C41" s="94">
        <v>827.117263904163</v>
      </c>
      <c r="D41" s="94">
        <v>819.55761498141203</v>
      </c>
      <c r="E41" s="94">
        <v>730.84185468701412</v>
      </c>
      <c r="F41" s="94">
        <v>613.85465537818209</v>
      </c>
      <c r="G41" s="94">
        <v>532.09180663036204</v>
      </c>
      <c r="H41" s="95">
        <v>438.96774322205835</v>
      </c>
      <c r="I41" s="80" t="s">
        <v>996</v>
      </c>
      <c r="J41" s="94">
        <v>830.59146196901122</v>
      </c>
      <c r="K41" s="94">
        <v>812.41673752094152</v>
      </c>
      <c r="L41" s="94">
        <v>723.57777942160885</v>
      </c>
      <c r="M41" s="94">
        <v>617.33552514509131</v>
      </c>
      <c r="N41" s="94">
        <v>458.22459482038431</v>
      </c>
      <c r="O41" s="95">
        <v>471.84586682472388</v>
      </c>
      <c r="P41" s="83" t="s">
        <v>997</v>
      </c>
      <c r="Q41" s="96">
        <v>755.53</v>
      </c>
      <c r="R41" s="96">
        <v>812.12</v>
      </c>
      <c r="S41" s="96">
        <v>725.51</v>
      </c>
      <c r="T41" s="96">
        <v>563.28</v>
      </c>
      <c r="U41" s="96"/>
      <c r="V41" s="97"/>
      <c r="W41" s="83" t="s">
        <v>998</v>
      </c>
      <c r="X41" s="96">
        <v>810.45</v>
      </c>
      <c r="Y41" s="96">
        <v>816.84</v>
      </c>
      <c r="Z41" s="96">
        <v>693.17</v>
      </c>
      <c r="AA41" s="96">
        <v>455.61</v>
      </c>
      <c r="AB41" s="96"/>
      <c r="AC41" s="97">
        <v>472.73</v>
      </c>
      <c r="AD41" s="83" t="s">
        <v>999</v>
      </c>
      <c r="AE41" s="86">
        <v>0.51129972389814904</v>
      </c>
      <c r="AF41" s="96">
        <v>716.71</v>
      </c>
      <c r="AG41" s="96">
        <v>710.62</v>
      </c>
      <c r="AH41" s="96"/>
      <c r="AI41" s="96"/>
      <c r="AJ41" s="96"/>
      <c r="AK41" s="97">
        <v>367.71</v>
      </c>
      <c r="AL41" s="87" t="s">
        <v>1000</v>
      </c>
      <c r="AM41" s="88">
        <v>1</v>
      </c>
      <c r="AN41" s="96">
        <v>786.08</v>
      </c>
      <c r="AO41" s="96">
        <v>841.06</v>
      </c>
      <c r="AP41" s="96">
        <v>767.07</v>
      </c>
      <c r="AQ41" s="96">
        <v>779.84</v>
      </c>
      <c r="AR41" s="96"/>
      <c r="AS41" s="97"/>
      <c r="AT41" s="83" t="s">
        <v>1001</v>
      </c>
      <c r="AU41" s="86">
        <v>4.2092856842193903E-2</v>
      </c>
      <c r="AV41" s="96">
        <v>755.71</v>
      </c>
      <c r="AW41" s="96">
        <v>783.36</v>
      </c>
      <c r="AX41" s="96">
        <v>691.06</v>
      </c>
      <c r="AY41" s="96"/>
      <c r="AZ41" s="96"/>
      <c r="BA41" s="97">
        <v>427.17</v>
      </c>
      <c r="BB41" s="83" t="s">
        <v>1002</v>
      </c>
      <c r="BC41" s="96">
        <v>835.08</v>
      </c>
      <c r="BD41" s="96">
        <v>829.69</v>
      </c>
      <c r="BE41" s="96">
        <v>690.37</v>
      </c>
      <c r="BF41" s="96"/>
      <c r="BG41" s="96"/>
      <c r="BH41" s="97">
        <v>573.1</v>
      </c>
      <c r="BI41" s="83" t="s">
        <v>1003</v>
      </c>
      <c r="BJ41" s="86">
        <v>0.134220981423816</v>
      </c>
      <c r="BK41" s="96">
        <v>926.93</v>
      </c>
      <c r="BL41" s="96">
        <v>890.29</v>
      </c>
      <c r="BM41" s="96">
        <v>1058.06</v>
      </c>
      <c r="BN41" s="96">
        <v>690.93</v>
      </c>
      <c r="BO41" s="96"/>
      <c r="BP41" s="97"/>
      <c r="BQ41" s="83" t="s">
        <v>1004</v>
      </c>
      <c r="BR41" s="86">
        <v>1</v>
      </c>
      <c r="BS41" s="96">
        <v>851.17</v>
      </c>
      <c r="BT41" s="96">
        <v>876.33</v>
      </c>
      <c r="BU41" s="96">
        <v>812</v>
      </c>
      <c r="BV41" s="96"/>
      <c r="BW41" s="96"/>
      <c r="BX41" s="97">
        <v>421.17</v>
      </c>
      <c r="BY41" s="83" t="s">
        <v>1005</v>
      </c>
      <c r="BZ41" s="96">
        <v>851.62</v>
      </c>
      <c r="CA41" s="96">
        <v>822.22</v>
      </c>
      <c r="CB41" s="96">
        <v>693.21</v>
      </c>
      <c r="CC41" s="96">
        <v>568.37</v>
      </c>
      <c r="CD41" s="96"/>
      <c r="CE41" s="97">
        <v>725.11</v>
      </c>
      <c r="CF41" s="83" t="s">
        <v>1006</v>
      </c>
      <c r="CG41" s="96">
        <v>774.36</v>
      </c>
      <c r="CH41" s="96">
        <v>923.35</v>
      </c>
      <c r="CI41" s="96">
        <v>871.78</v>
      </c>
      <c r="CJ41" s="96"/>
      <c r="CK41" s="96"/>
      <c r="CL41" s="97"/>
      <c r="CM41" s="83" t="s">
        <v>1007</v>
      </c>
      <c r="CN41" s="96">
        <v>838.08</v>
      </c>
      <c r="CO41" s="96">
        <v>803.38</v>
      </c>
      <c r="CP41" s="96">
        <v>805.5</v>
      </c>
      <c r="CQ41" s="96">
        <v>540.15</v>
      </c>
      <c r="CR41" s="96"/>
      <c r="CS41" s="97">
        <v>703.11</v>
      </c>
      <c r="CT41" s="83" t="s">
        <v>1008</v>
      </c>
      <c r="CU41" s="96">
        <v>803.21</v>
      </c>
      <c r="CV41" s="96">
        <v>867.61</v>
      </c>
      <c r="CW41" s="96">
        <v>725.37</v>
      </c>
      <c r="CX41" s="96">
        <v>619.91999999999996</v>
      </c>
      <c r="CY41" s="96"/>
      <c r="CZ41" s="97"/>
      <c r="DA41" s="83" t="s">
        <v>1009</v>
      </c>
      <c r="DB41" s="86">
        <v>1</v>
      </c>
      <c r="DC41" s="96">
        <v>742.4</v>
      </c>
      <c r="DD41" s="96">
        <v>821</v>
      </c>
      <c r="DE41" s="96">
        <v>679.86</v>
      </c>
      <c r="DF41" s="96">
        <v>754.56</v>
      </c>
      <c r="DG41" s="96"/>
      <c r="DH41" s="97">
        <v>698.25</v>
      </c>
      <c r="DI41" s="83" t="s">
        <v>1010</v>
      </c>
      <c r="DJ41" s="86">
        <v>2.6807495375706998E-3</v>
      </c>
      <c r="DK41" s="96">
        <v>918.79</v>
      </c>
      <c r="DL41" s="96">
        <v>922.07</v>
      </c>
      <c r="DM41" s="96">
        <v>922.07</v>
      </c>
      <c r="DN41" s="96">
        <v>520.79999999999995</v>
      </c>
      <c r="DO41" s="96"/>
      <c r="DP41" s="97">
        <v>578.4</v>
      </c>
      <c r="DQ41" s="83" t="s">
        <v>1011</v>
      </c>
      <c r="DR41" s="96">
        <v>777.07</v>
      </c>
      <c r="DS41" s="96">
        <v>754.31</v>
      </c>
      <c r="DT41" s="96">
        <v>652.54</v>
      </c>
      <c r="DU41" s="96">
        <v>764.11</v>
      </c>
      <c r="DV41" s="96"/>
      <c r="DW41" s="97"/>
      <c r="DX41" s="83" t="s">
        <v>1012</v>
      </c>
      <c r="DY41" s="96">
        <v>795.85</v>
      </c>
      <c r="DZ41" s="96">
        <v>778.72</v>
      </c>
      <c r="EA41" s="96">
        <v>801.78</v>
      </c>
      <c r="EB41" s="96">
        <v>601.04999999999995</v>
      </c>
      <c r="EC41" s="96"/>
      <c r="ED41" s="97">
        <v>436.57</v>
      </c>
      <c r="EE41" s="83" t="s">
        <v>1013</v>
      </c>
      <c r="EF41" s="86">
        <v>1</v>
      </c>
      <c r="EG41" s="96">
        <v>748.6</v>
      </c>
      <c r="EH41" s="96">
        <v>750.12</v>
      </c>
      <c r="EI41" s="96">
        <v>682.51</v>
      </c>
      <c r="EJ41" s="96"/>
      <c r="EK41" s="96">
        <v>323.74</v>
      </c>
      <c r="EL41" s="97">
        <v>320.26</v>
      </c>
      <c r="EM41" s="83" t="s">
        <v>1014</v>
      </c>
      <c r="EN41" s="96">
        <v>814.6</v>
      </c>
      <c r="EO41" s="96">
        <v>831.59</v>
      </c>
      <c r="EP41" s="96">
        <v>716.74</v>
      </c>
      <c r="EQ41" s="96"/>
      <c r="ER41" s="96"/>
      <c r="ES41" s="97">
        <v>452.92</v>
      </c>
      <c r="ET41" s="83" t="s">
        <v>1015</v>
      </c>
      <c r="EU41" s="86">
        <v>1</v>
      </c>
      <c r="EV41" s="96">
        <v>757.65</v>
      </c>
      <c r="EW41" s="96">
        <v>751.61</v>
      </c>
      <c r="EX41" s="96">
        <v>751.6</v>
      </c>
      <c r="EY41" s="96"/>
      <c r="EZ41" s="96"/>
      <c r="FA41" s="97">
        <v>403.1</v>
      </c>
      <c r="FB41" s="83" t="s">
        <v>1016</v>
      </c>
      <c r="FC41" s="96">
        <v>586.21</v>
      </c>
      <c r="FD41" s="96">
        <v>553.02</v>
      </c>
      <c r="FE41" s="96">
        <v>615.37</v>
      </c>
      <c r="FF41" s="96"/>
      <c r="FG41" s="96"/>
      <c r="FH41" s="97"/>
      <c r="FI41" s="83" t="s">
        <v>1017</v>
      </c>
      <c r="FJ41" s="96">
        <v>980.96</v>
      </c>
      <c r="FK41" s="96">
        <v>849.3</v>
      </c>
      <c r="FL41" s="96"/>
      <c r="FM41" s="96"/>
      <c r="FN41" s="96"/>
      <c r="FO41" s="97">
        <v>444.4</v>
      </c>
      <c r="FP41" s="83" t="s">
        <v>1018</v>
      </c>
      <c r="FQ41" s="86">
        <v>0.22467870944549301</v>
      </c>
      <c r="FR41" s="96">
        <v>795.83</v>
      </c>
      <c r="FS41" s="96">
        <v>798.28</v>
      </c>
      <c r="FT41" s="96">
        <v>874.67</v>
      </c>
      <c r="FU41" s="96">
        <v>591.91999999999996</v>
      </c>
      <c r="FV41" s="96">
        <v>541.63</v>
      </c>
      <c r="FW41" s="97">
        <v>406.39</v>
      </c>
      <c r="FX41" s="83" t="s">
        <v>1019</v>
      </c>
      <c r="FY41" s="96">
        <v>809.9</v>
      </c>
      <c r="FZ41" s="96">
        <v>805.23</v>
      </c>
      <c r="GA41" s="96">
        <v>787.39</v>
      </c>
      <c r="GB41" s="96">
        <v>769.41</v>
      </c>
      <c r="GC41" s="96"/>
      <c r="GD41" s="97">
        <v>420.61</v>
      </c>
      <c r="GE41" s="83" t="s">
        <v>1020</v>
      </c>
      <c r="GF41" s="86">
        <v>0.20237179746630499</v>
      </c>
      <c r="GG41" s="96">
        <v>777.82</v>
      </c>
      <c r="GH41" s="96">
        <v>804.57</v>
      </c>
      <c r="GI41" s="96">
        <v>758.78</v>
      </c>
      <c r="GJ41" s="96">
        <v>627.32000000000005</v>
      </c>
      <c r="GK41" s="96"/>
      <c r="GL41" s="97">
        <v>527.29999999999995</v>
      </c>
      <c r="GM41" s="83" t="s">
        <v>1021</v>
      </c>
      <c r="GN41" s="86">
        <v>8.7052658152916698E-2</v>
      </c>
      <c r="GO41" s="96">
        <v>817.91</v>
      </c>
      <c r="GP41" s="96">
        <v>1198.3800000000001</v>
      </c>
      <c r="GQ41" s="96">
        <v>642.38</v>
      </c>
      <c r="GR41" s="96">
        <v>556.27</v>
      </c>
      <c r="GS41" s="96"/>
      <c r="GT41" s="97"/>
      <c r="GU41" s="83" t="s">
        <v>1022</v>
      </c>
      <c r="GV41" s="86">
        <v>1</v>
      </c>
      <c r="GW41" s="96">
        <v>707.25</v>
      </c>
      <c r="GX41" s="96">
        <v>720.99</v>
      </c>
      <c r="GY41" s="96">
        <v>675.32</v>
      </c>
      <c r="GZ41" s="96"/>
      <c r="HA41" s="96"/>
      <c r="HB41" s="97">
        <v>596.1</v>
      </c>
      <c r="HC41" s="83" t="s">
        <v>1023</v>
      </c>
      <c r="HD41" s="86">
        <v>1</v>
      </c>
      <c r="HE41" s="96">
        <v>778.85</v>
      </c>
      <c r="HF41" s="96">
        <v>830.68</v>
      </c>
      <c r="HG41" s="96"/>
      <c r="HH41" s="96">
        <v>532.36</v>
      </c>
      <c r="HI41" s="96">
        <v>525.72</v>
      </c>
      <c r="HJ41" s="97">
        <v>477.55</v>
      </c>
      <c r="HK41" s="98"/>
      <c r="HL41" s="86"/>
      <c r="HM41" s="96"/>
      <c r="HN41" s="96"/>
      <c r="HO41" s="96"/>
      <c r="HP41" s="96"/>
      <c r="HQ41" s="96"/>
      <c r="HR41" s="97"/>
    </row>
    <row r="42" spans="1:226" x14ac:dyDescent="0.35">
      <c r="A42" s="79">
        <v>45117</v>
      </c>
      <c r="B42" s="80" t="s">
        <v>995</v>
      </c>
      <c r="C42" s="94">
        <v>819.29788131178896</v>
      </c>
      <c r="D42" s="94">
        <v>805.74207032745244</v>
      </c>
      <c r="E42" s="94">
        <v>721.78118511252342</v>
      </c>
      <c r="F42" s="94">
        <v>618.50223141698007</v>
      </c>
      <c r="G42" s="94">
        <v>525.97755708416923</v>
      </c>
      <c r="H42" s="95">
        <v>440.44236129587637</v>
      </c>
      <c r="I42" s="80" t="s">
        <v>996</v>
      </c>
      <c r="J42" s="94">
        <v>824.8464379478072</v>
      </c>
      <c r="K42" s="94">
        <v>799.46636837569918</v>
      </c>
      <c r="L42" s="94">
        <v>715.54501229736479</v>
      </c>
      <c r="M42" s="94">
        <v>624.37039367459874</v>
      </c>
      <c r="N42" s="94">
        <v>448.66991645781121</v>
      </c>
      <c r="O42" s="95">
        <v>472.95909528036651</v>
      </c>
      <c r="P42" s="83" t="s">
        <v>997</v>
      </c>
      <c r="Q42" s="96">
        <v>733.86</v>
      </c>
      <c r="R42" s="96">
        <v>788.78</v>
      </c>
      <c r="S42" s="96">
        <v>716.55</v>
      </c>
      <c r="T42" s="96">
        <v>563.28</v>
      </c>
      <c r="U42" s="96"/>
      <c r="V42" s="97"/>
      <c r="W42" s="83" t="s">
        <v>998</v>
      </c>
      <c r="X42" s="96">
        <v>833.14</v>
      </c>
      <c r="Y42" s="96">
        <v>822.98</v>
      </c>
      <c r="Z42" s="96">
        <v>671.27</v>
      </c>
      <c r="AA42" s="96">
        <v>477.17</v>
      </c>
      <c r="AB42" s="96"/>
      <c r="AC42" s="97">
        <v>472.73</v>
      </c>
      <c r="AD42" s="83" t="s">
        <v>999</v>
      </c>
      <c r="AE42" s="86">
        <v>0.51129972389814904</v>
      </c>
      <c r="AF42" s="96">
        <v>716.71</v>
      </c>
      <c r="AG42" s="96">
        <v>706.36</v>
      </c>
      <c r="AH42" s="96"/>
      <c r="AI42" s="96"/>
      <c r="AJ42" s="96"/>
      <c r="AK42" s="97">
        <v>367.71</v>
      </c>
      <c r="AL42" s="87" t="s">
        <v>1000</v>
      </c>
      <c r="AM42" s="88">
        <v>1</v>
      </c>
      <c r="AN42" s="96">
        <v>790.48</v>
      </c>
      <c r="AO42" s="96">
        <v>841.75</v>
      </c>
      <c r="AP42" s="96">
        <v>767.43</v>
      </c>
      <c r="AQ42" s="96">
        <v>779.84</v>
      </c>
      <c r="AR42" s="96"/>
      <c r="AS42" s="97"/>
      <c r="AT42" s="83" t="s">
        <v>1001</v>
      </c>
      <c r="AU42" s="86">
        <v>4.19410309105398E-2</v>
      </c>
      <c r="AV42" s="96">
        <v>752.5</v>
      </c>
      <c r="AW42" s="96">
        <v>772.22</v>
      </c>
      <c r="AX42" s="96">
        <v>686.87</v>
      </c>
      <c r="AY42" s="96"/>
      <c r="AZ42" s="96"/>
      <c r="BA42" s="97">
        <v>428.3</v>
      </c>
      <c r="BB42" s="83" t="s">
        <v>1002</v>
      </c>
      <c r="BC42" s="96">
        <v>835.08</v>
      </c>
      <c r="BD42" s="96">
        <v>824.65</v>
      </c>
      <c r="BE42" s="96">
        <v>689.02</v>
      </c>
      <c r="BF42" s="96"/>
      <c r="BG42" s="96"/>
      <c r="BH42" s="97">
        <v>577.14</v>
      </c>
      <c r="BI42" s="83" t="s">
        <v>1003</v>
      </c>
      <c r="BJ42" s="86">
        <v>0.13420657075370401</v>
      </c>
      <c r="BK42" s="96">
        <v>905.36</v>
      </c>
      <c r="BL42" s="96">
        <v>868.72</v>
      </c>
      <c r="BM42" s="96">
        <v>1036.48</v>
      </c>
      <c r="BN42" s="96">
        <v>690.86</v>
      </c>
      <c r="BO42" s="96"/>
      <c r="BP42" s="97"/>
      <c r="BQ42" s="83" t="s">
        <v>1004</v>
      </c>
      <c r="BR42" s="86">
        <v>1</v>
      </c>
      <c r="BS42" s="96">
        <v>851.17</v>
      </c>
      <c r="BT42" s="96">
        <v>876.33</v>
      </c>
      <c r="BU42" s="96">
        <v>812</v>
      </c>
      <c r="BV42" s="96"/>
      <c r="BW42" s="96"/>
      <c r="BX42" s="97">
        <v>380.33</v>
      </c>
      <c r="BY42" s="83" t="s">
        <v>1005</v>
      </c>
      <c r="BZ42" s="96">
        <v>844.43</v>
      </c>
      <c r="CA42" s="96">
        <v>810.79</v>
      </c>
      <c r="CB42" s="96">
        <v>679.76</v>
      </c>
      <c r="CC42" s="96">
        <v>592.76</v>
      </c>
      <c r="CD42" s="96"/>
      <c r="CE42" s="97">
        <v>727.28</v>
      </c>
      <c r="CF42" s="83" t="s">
        <v>1006</v>
      </c>
      <c r="CG42" s="96">
        <v>788.07</v>
      </c>
      <c r="CH42" s="96">
        <v>933.83</v>
      </c>
      <c r="CI42" s="96">
        <v>860.49</v>
      </c>
      <c r="CJ42" s="96"/>
      <c r="CK42" s="96"/>
      <c r="CL42" s="97"/>
      <c r="CM42" s="83" t="s">
        <v>1007</v>
      </c>
      <c r="CN42" s="96">
        <v>819.48</v>
      </c>
      <c r="CO42" s="96">
        <v>779.17</v>
      </c>
      <c r="CP42" s="96">
        <v>794.81</v>
      </c>
      <c r="CQ42" s="96">
        <v>532.28</v>
      </c>
      <c r="CR42" s="96"/>
      <c r="CS42" s="97">
        <v>702.94</v>
      </c>
      <c r="CT42" s="83" t="s">
        <v>1008</v>
      </c>
      <c r="CU42" s="96">
        <v>791.92</v>
      </c>
      <c r="CV42" s="96">
        <v>852.28</v>
      </c>
      <c r="CW42" s="96">
        <v>725.37</v>
      </c>
      <c r="CX42" s="96">
        <v>619.91999999999996</v>
      </c>
      <c r="CY42" s="96"/>
      <c r="CZ42" s="97"/>
      <c r="DA42" s="83" t="s">
        <v>1009</v>
      </c>
      <c r="DB42" s="86">
        <v>1</v>
      </c>
      <c r="DC42" s="96">
        <v>741.6</v>
      </c>
      <c r="DD42" s="96">
        <v>815.4</v>
      </c>
      <c r="DE42" s="96">
        <v>663.86</v>
      </c>
      <c r="DF42" s="96">
        <v>754.56</v>
      </c>
      <c r="DG42" s="96"/>
      <c r="DH42" s="97">
        <v>671.85</v>
      </c>
      <c r="DI42" s="83" t="s">
        <v>1010</v>
      </c>
      <c r="DJ42" s="86">
        <v>2.6133542401672498E-3</v>
      </c>
      <c r="DK42" s="96">
        <v>869.07</v>
      </c>
      <c r="DL42" s="96">
        <v>865.44</v>
      </c>
      <c r="DM42" s="96">
        <v>865.44</v>
      </c>
      <c r="DN42" s="96">
        <v>507.71</v>
      </c>
      <c r="DO42" s="96"/>
      <c r="DP42" s="97">
        <v>559.41</v>
      </c>
      <c r="DQ42" s="83" t="s">
        <v>1011</v>
      </c>
      <c r="DR42" s="96">
        <v>780.56</v>
      </c>
      <c r="DS42" s="96">
        <v>753.74</v>
      </c>
      <c r="DT42" s="96">
        <v>627.25</v>
      </c>
      <c r="DU42" s="96">
        <v>759.89</v>
      </c>
      <c r="DV42" s="96"/>
      <c r="DW42" s="97"/>
      <c r="DX42" s="83" t="s">
        <v>1012</v>
      </c>
      <c r="DY42" s="96">
        <v>783.77</v>
      </c>
      <c r="DZ42" s="96">
        <v>762.74</v>
      </c>
      <c r="EA42" s="96">
        <v>788.95</v>
      </c>
      <c r="EB42" s="96">
        <v>591.83000000000004</v>
      </c>
      <c r="EC42" s="96"/>
      <c r="ED42" s="97">
        <v>439.46</v>
      </c>
      <c r="EE42" s="83" t="s">
        <v>1013</v>
      </c>
      <c r="EF42" s="86">
        <v>1</v>
      </c>
      <c r="EG42" s="96">
        <v>754.21</v>
      </c>
      <c r="EH42" s="96">
        <v>739.25</v>
      </c>
      <c r="EI42" s="96">
        <v>682.99</v>
      </c>
      <c r="EJ42" s="96"/>
      <c r="EK42" s="96">
        <v>323.74</v>
      </c>
      <c r="EL42" s="97">
        <v>324.3</v>
      </c>
      <c r="EM42" s="83" t="s">
        <v>1014</v>
      </c>
      <c r="EN42" s="96">
        <v>790.46</v>
      </c>
      <c r="EO42" s="96">
        <v>812.63</v>
      </c>
      <c r="EP42" s="96">
        <v>704.35</v>
      </c>
      <c r="EQ42" s="96"/>
      <c r="ER42" s="96"/>
      <c r="ES42" s="97">
        <v>452.92</v>
      </c>
      <c r="ET42" s="83" t="s">
        <v>1015</v>
      </c>
      <c r="EU42" s="86">
        <v>1</v>
      </c>
      <c r="EV42" s="96">
        <v>730.48</v>
      </c>
      <c r="EW42" s="96">
        <v>710.85</v>
      </c>
      <c r="EX42" s="96">
        <v>714.96</v>
      </c>
      <c r="EY42" s="96"/>
      <c r="EZ42" s="96"/>
      <c r="FA42" s="97">
        <v>388.91</v>
      </c>
      <c r="FB42" s="83" t="s">
        <v>1016</v>
      </c>
      <c r="FC42" s="96">
        <v>586.21</v>
      </c>
      <c r="FD42" s="96">
        <v>553.02</v>
      </c>
      <c r="FE42" s="96">
        <v>615.37</v>
      </c>
      <c r="FF42" s="96"/>
      <c r="FG42" s="96"/>
      <c r="FH42" s="97"/>
      <c r="FI42" s="83" t="s">
        <v>1017</v>
      </c>
      <c r="FJ42" s="96">
        <v>970.22</v>
      </c>
      <c r="FK42" s="96">
        <v>838.56</v>
      </c>
      <c r="FL42" s="96"/>
      <c r="FM42" s="96"/>
      <c r="FN42" s="96"/>
      <c r="FO42" s="97">
        <v>447.71</v>
      </c>
      <c r="FP42" s="83" t="s">
        <v>1018</v>
      </c>
      <c r="FQ42" s="86">
        <v>0.22467870944549301</v>
      </c>
      <c r="FR42" s="96">
        <v>789.38</v>
      </c>
      <c r="FS42" s="96">
        <v>785.51</v>
      </c>
      <c r="FT42" s="96">
        <v>852.7</v>
      </c>
      <c r="FU42" s="96">
        <v>590.77</v>
      </c>
      <c r="FV42" s="96">
        <v>535.96</v>
      </c>
      <c r="FW42" s="97">
        <v>409.01</v>
      </c>
      <c r="FX42" s="83" t="s">
        <v>1019</v>
      </c>
      <c r="FY42" s="96">
        <v>796.9</v>
      </c>
      <c r="FZ42" s="96">
        <v>792.22</v>
      </c>
      <c r="GA42" s="96">
        <v>766.25</v>
      </c>
      <c r="GB42" s="96">
        <v>747.41</v>
      </c>
      <c r="GC42" s="96"/>
      <c r="GD42" s="97">
        <v>414.92</v>
      </c>
      <c r="GE42" s="83" t="s">
        <v>1020</v>
      </c>
      <c r="GF42" s="86">
        <v>0.202061022428773</v>
      </c>
      <c r="GG42" s="96">
        <v>777.03</v>
      </c>
      <c r="GH42" s="96">
        <v>803.44</v>
      </c>
      <c r="GI42" s="96">
        <v>756.39</v>
      </c>
      <c r="GJ42" s="96">
        <v>620.28</v>
      </c>
      <c r="GK42" s="96"/>
      <c r="GL42" s="97">
        <v>526.41</v>
      </c>
      <c r="GM42" s="83" t="s">
        <v>1021</v>
      </c>
      <c r="GN42" s="86">
        <v>8.4214072171459903E-2</v>
      </c>
      <c r="GO42" s="96">
        <v>791.24</v>
      </c>
      <c r="GP42" s="96">
        <v>1170.9000000000001</v>
      </c>
      <c r="GQ42" s="96">
        <v>614.42999999999995</v>
      </c>
      <c r="GR42" s="96">
        <v>538.04</v>
      </c>
      <c r="GS42" s="96"/>
      <c r="GT42" s="97"/>
      <c r="GU42" s="83" t="s">
        <v>1022</v>
      </c>
      <c r="GV42" s="86">
        <v>1</v>
      </c>
      <c r="GW42" s="96">
        <v>695.94</v>
      </c>
      <c r="GX42" s="96">
        <v>709.65</v>
      </c>
      <c r="GY42" s="96">
        <v>661.94</v>
      </c>
      <c r="GZ42" s="96"/>
      <c r="HA42" s="96"/>
      <c r="HB42" s="97">
        <v>605.69000000000005</v>
      </c>
      <c r="HC42" s="83" t="s">
        <v>1023</v>
      </c>
      <c r="HD42" s="86">
        <v>1</v>
      </c>
      <c r="HE42" s="96">
        <v>761.35</v>
      </c>
      <c r="HF42" s="96">
        <v>792.35</v>
      </c>
      <c r="HG42" s="96"/>
      <c r="HH42" s="96">
        <v>518.01</v>
      </c>
      <c r="HI42" s="96">
        <v>511.37</v>
      </c>
      <c r="HJ42" s="97">
        <v>488.39</v>
      </c>
      <c r="HK42" s="98"/>
      <c r="HL42" s="86"/>
      <c r="HM42" s="96"/>
      <c r="HN42" s="96"/>
      <c r="HO42" s="96"/>
      <c r="HP42" s="96"/>
      <c r="HQ42" s="96"/>
      <c r="HR42" s="97"/>
    </row>
    <row r="43" spans="1:226" x14ac:dyDescent="0.35">
      <c r="A43" s="79">
        <v>45110</v>
      </c>
      <c r="B43" s="80" t="s">
        <v>995</v>
      </c>
      <c r="C43" s="94">
        <v>821.06005158265691</v>
      </c>
      <c r="D43" s="94">
        <v>802.75236880788555</v>
      </c>
      <c r="E43" s="94">
        <v>705.78572441368635</v>
      </c>
      <c r="F43" s="94">
        <v>606.15734458854001</v>
      </c>
      <c r="G43" s="94">
        <v>527.20350434699537</v>
      </c>
      <c r="H43" s="95">
        <v>444.61411733293681</v>
      </c>
      <c r="I43" s="80" t="s">
        <v>996</v>
      </c>
      <c r="J43" s="94">
        <v>826.83472086401196</v>
      </c>
      <c r="K43" s="94">
        <v>796.20775306547523</v>
      </c>
      <c r="L43" s="94">
        <v>699.14377765276515</v>
      </c>
      <c r="M43" s="94">
        <v>610.74463687585717</v>
      </c>
      <c r="N43" s="94">
        <v>447.85094402673349</v>
      </c>
      <c r="O43" s="95">
        <v>477.4073499688343</v>
      </c>
      <c r="P43" s="83" t="s">
        <v>997</v>
      </c>
      <c r="Q43" s="96">
        <v>740.53</v>
      </c>
      <c r="R43" s="96">
        <v>780.45</v>
      </c>
      <c r="S43" s="96">
        <v>711.32</v>
      </c>
      <c r="T43" s="96">
        <v>551.28</v>
      </c>
      <c r="U43" s="96"/>
      <c r="V43" s="97"/>
      <c r="W43" s="83" t="s">
        <v>998</v>
      </c>
      <c r="X43" s="96">
        <v>813.23</v>
      </c>
      <c r="Y43" s="96">
        <v>803.18</v>
      </c>
      <c r="Z43" s="96">
        <v>656.8</v>
      </c>
      <c r="AA43" s="96">
        <v>428.88</v>
      </c>
      <c r="AB43" s="96"/>
      <c r="AC43" s="97">
        <v>472.73</v>
      </c>
      <c r="AD43" s="83" t="s">
        <v>999</v>
      </c>
      <c r="AE43" s="86">
        <v>0.51129972389814904</v>
      </c>
      <c r="AF43" s="96">
        <v>716.71</v>
      </c>
      <c r="AG43" s="96">
        <v>697.88</v>
      </c>
      <c r="AH43" s="96"/>
      <c r="AI43" s="96"/>
      <c r="AJ43" s="96"/>
      <c r="AK43" s="97">
        <v>371.93</v>
      </c>
      <c r="AL43" s="87" t="s">
        <v>1000</v>
      </c>
      <c r="AM43" s="88">
        <v>1</v>
      </c>
      <c r="AN43" s="96">
        <v>793.88</v>
      </c>
      <c r="AO43" s="96">
        <v>843.54</v>
      </c>
      <c r="AP43" s="96">
        <v>768.39</v>
      </c>
      <c r="AQ43" s="96">
        <v>779.84</v>
      </c>
      <c r="AR43" s="96"/>
      <c r="AS43" s="97"/>
      <c r="AT43" s="83" t="s">
        <v>1001</v>
      </c>
      <c r="AU43" s="86">
        <v>4.2174518156130103E-2</v>
      </c>
      <c r="AV43" s="96">
        <v>757.63</v>
      </c>
      <c r="AW43" s="96">
        <v>778.64</v>
      </c>
      <c r="AX43" s="96">
        <v>680.44</v>
      </c>
      <c r="AY43" s="96"/>
      <c r="AZ43" s="96"/>
      <c r="BA43" s="97">
        <v>431.2</v>
      </c>
      <c r="BB43" s="83" t="s">
        <v>1002</v>
      </c>
      <c r="BC43" s="96">
        <v>831.72</v>
      </c>
      <c r="BD43" s="96">
        <v>805.32</v>
      </c>
      <c r="BE43" s="96">
        <v>666.67</v>
      </c>
      <c r="BF43" s="96"/>
      <c r="BG43" s="96"/>
      <c r="BH43" s="97">
        <v>578.14</v>
      </c>
      <c r="BI43" s="83" t="s">
        <v>1003</v>
      </c>
      <c r="BJ43" s="86">
        <v>0.13428586775527701</v>
      </c>
      <c r="BK43" s="96">
        <v>895.15</v>
      </c>
      <c r="BL43" s="96">
        <v>847.75</v>
      </c>
      <c r="BM43" s="96">
        <v>1015.6</v>
      </c>
      <c r="BN43" s="96">
        <v>691.26</v>
      </c>
      <c r="BO43" s="96"/>
      <c r="BP43" s="97"/>
      <c r="BQ43" s="83" t="s">
        <v>1004</v>
      </c>
      <c r="BR43" s="86">
        <v>1</v>
      </c>
      <c r="BS43" s="96">
        <v>851.17</v>
      </c>
      <c r="BT43" s="96">
        <v>876.33</v>
      </c>
      <c r="BU43" s="96">
        <v>803.67</v>
      </c>
      <c r="BV43" s="96"/>
      <c r="BW43" s="96"/>
      <c r="BX43" s="97">
        <v>380.33</v>
      </c>
      <c r="BY43" s="83" t="s">
        <v>1005</v>
      </c>
      <c r="BZ43" s="96">
        <v>842.76</v>
      </c>
      <c r="CA43" s="96">
        <v>809.07</v>
      </c>
      <c r="CB43" s="96">
        <v>662.37</v>
      </c>
      <c r="CC43" s="96">
        <v>571.14</v>
      </c>
      <c r="CD43" s="96"/>
      <c r="CE43" s="97">
        <v>730.26</v>
      </c>
      <c r="CF43" s="83" t="s">
        <v>1006</v>
      </c>
      <c r="CG43" s="96">
        <v>912.27</v>
      </c>
      <c r="CH43" s="96">
        <v>1042.71</v>
      </c>
      <c r="CI43" s="96">
        <v>841.94</v>
      </c>
      <c r="CJ43" s="96"/>
      <c r="CK43" s="96"/>
      <c r="CL43" s="97"/>
      <c r="CM43" s="83" t="s">
        <v>1007</v>
      </c>
      <c r="CN43" s="96">
        <v>830.35</v>
      </c>
      <c r="CO43" s="96">
        <v>786.98</v>
      </c>
      <c r="CP43" s="96">
        <v>785.72</v>
      </c>
      <c r="CQ43" s="96">
        <v>520.11</v>
      </c>
      <c r="CR43" s="96"/>
      <c r="CS43" s="97">
        <v>702.05</v>
      </c>
      <c r="CT43" s="83" t="s">
        <v>1008</v>
      </c>
      <c r="CU43" s="96">
        <v>787.08</v>
      </c>
      <c r="CV43" s="96">
        <v>848.25</v>
      </c>
      <c r="CW43" s="96">
        <v>725.37</v>
      </c>
      <c r="CX43" s="96">
        <v>619.91999999999996</v>
      </c>
      <c r="CY43" s="96"/>
      <c r="CZ43" s="97"/>
      <c r="DA43" s="83" t="s">
        <v>1009</v>
      </c>
      <c r="DB43" s="86">
        <v>1</v>
      </c>
      <c r="DC43" s="96">
        <v>758</v>
      </c>
      <c r="DD43" s="96">
        <v>816.6</v>
      </c>
      <c r="DE43" s="96">
        <v>667</v>
      </c>
      <c r="DF43" s="96">
        <v>754.56</v>
      </c>
      <c r="DG43" s="96"/>
      <c r="DH43" s="97">
        <v>684.65</v>
      </c>
      <c r="DI43" s="83" t="s">
        <v>1010</v>
      </c>
      <c r="DJ43" s="86">
        <v>2.6664533503986299E-3</v>
      </c>
      <c r="DK43" s="96">
        <v>875.74</v>
      </c>
      <c r="DL43" s="96">
        <v>879.21</v>
      </c>
      <c r="DM43" s="96">
        <v>879.21</v>
      </c>
      <c r="DN43" s="96">
        <v>683.53</v>
      </c>
      <c r="DO43" s="96"/>
      <c r="DP43" s="97">
        <v>568.5</v>
      </c>
      <c r="DQ43" s="83" t="s">
        <v>1011</v>
      </c>
      <c r="DR43" s="96">
        <v>779.83</v>
      </c>
      <c r="DS43" s="96">
        <v>752.84</v>
      </c>
      <c r="DT43" s="96">
        <v>611.30999999999995</v>
      </c>
      <c r="DU43" s="96">
        <v>747.49</v>
      </c>
      <c r="DV43" s="96"/>
      <c r="DW43" s="97"/>
      <c r="DX43" s="83" t="s">
        <v>1012</v>
      </c>
      <c r="DY43" s="96">
        <v>785.12</v>
      </c>
      <c r="DZ43" s="96">
        <v>763.76</v>
      </c>
      <c r="EA43" s="96">
        <v>780.97</v>
      </c>
      <c r="EB43" s="96">
        <v>587.61</v>
      </c>
      <c r="EC43" s="96"/>
      <c r="ED43" s="97">
        <v>443.03</v>
      </c>
      <c r="EE43" s="83" t="s">
        <v>1013</v>
      </c>
      <c r="EF43" s="86">
        <v>1</v>
      </c>
      <c r="EG43" s="96">
        <v>765.47</v>
      </c>
      <c r="EH43" s="96">
        <v>740.37</v>
      </c>
      <c r="EI43" s="96">
        <v>663.44</v>
      </c>
      <c r="EJ43" s="96"/>
      <c r="EK43" s="96">
        <v>323.74</v>
      </c>
      <c r="EL43" s="97">
        <v>324.52</v>
      </c>
      <c r="EM43" s="83" t="s">
        <v>1014</v>
      </c>
      <c r="EN43" s="96">
        <v>790.46</v>
      </c>
      <c r="EO43" s="96">
        <v>800.56</v>
      </c>
      <c r="EP43" s="96">
        <v>679.57</v>
      </c>
      <c r="EQ43" s="96"/>
      <c r="ER43" s="96"/>
      <c r="ES43" s="97">
        <v>452.92</v>
      </c>
      <c r="ET43" s="83" t="s">
        <v>1015</v>
      </c>
      <c r="EU43" s="86">
        <v>1</v>
      </c>
      <c r="EV43" s="96">
        <v>743.84</v>
      </c>
      <c r="EW43" s="96">
        <v>714.97</v>
      </c>
      <c r="EX43" s="96">
        <v>714.96</v>
      </c>
      <c r="EY43" s="96"/>
      <c r="EZ43" s="96"/>
      <c r="FA43" s="97">
        <v>411.41</v>
      </c>
      <c r="FB43" s="83" t="s">
        <v>1016</v>
      </c>
      <c r="FC43" s="96">
        <v>586.21</v>
      </c>
      <c r="FD43" s="96">
        <v>553.02</v>
      </c>
      <c r="FE43" s="96">
        <v>615.37</v>
      </c>
      <c r="FF43" s="96"/>
      <c r="FG43" s="96"/>
      <c r="FH43" s="97"/>
      <c r="FI43" s="83" t="s">
        <v>1017</v>
      </c>
      <c r="FJ43" s="96">
        <v>974.35</v>
      </c>
      <c r="FK43" s="96">
        <v>833.6</v>
      </c>
      <c r="FL43" s="96"/>
      <c r="FM43" s="96"/>
      <c r="FN43" s="96"/>
      <c r="FO43" s="97">
        <v>461.76</v>
      </c>
      <c r="FP43" s="83" t="s">
        <v>1018</v>
      </c>
      <c r="FQ43" s="86">
        <v>0.22530134054297599</v>
      </c>
      <c r="FR43" s="96">
        <v>793.13</v>
      </c>
      <c r="FS43" s="96">
        <v>784.99</v>
      </c>
      <c r="FT43" s="96">
        <v>842.94</v>
      </c>
      <c r="FU43" s="96">
        <v>571.29</v>
      </c>
      <c r="FV43" s="96">
        <v>537.45000000000005</v>
      </c>
      <c r="FW43" s="97">
        <v>412.56</v>
      </c>
      <c r="FX43" s="83" t="s">
        <v>1019</v>
      </c>
      <c r="FY43" s="96">
        <v>770.07</v>
      </c>
      <c r="FZ43" s="96">
        <v>763.76</v>
      </c>
      <c r="GA43" s="96">
        <v>743.48</v>
      </c>
      <c r="GB43" s="96">
        <v>742.53</v>
      </c>
      <c r="GC43" s="96"/>
      <c r="GD43" s="97">
        <v>412.48</v>
      </c>
      <c r="GE43" s="83" t="s">
        <v>1020</v>
      </c>
      <c r="GF43" s="86">
        <v>0.20188968747476399</v>
      </c>
      <c r="GG43" s="96">
        <v>776.23</v>
      </c>
      <c r="GH43" s="96">
        <v>803</v>
      </c>
      <c r="GI43" s="96">
        <v>765.42</v>
      </c>
      <c r="GJ43" s="96">
        <v>635.59</v>
      </c>
      <c r="GK43" s="96"/>
      <c r="GL43" s="97">
        <v>535.08000000000004</v>
      </c>
      <c r="GM43" s="83" t="s">
        <v>1021</v>
      </c>
      <c r="GN43" s="86">
        <v>8.4509422800642303E-2</v>
      </c>
      <c r="GO43" s="96">
        <v>785.57</v>
      </c>
      <c r="GP43" s="96">
        <v>1151.95</v>
      </c>
      <c r="GQ43" s="96">
        <v>599.14</v>
      </c>
      <c r="GR43" s="96">
        <v>532.49</v>
      </c>
      <c r="GS43" s="96"/>
      <c r="GT43" s="97"/>
      <c r="GU43" s="83" t="s">
        <v>1022</v>
      </c>
      <c r="GV43" s="86">
        <v>1</v>
      </c>
      <c r="GW43" s="96">
        <v>715.66</v>
      </c>
      <c r="GX43" s="96">
        <v>712.42</v>
      </c>
      <c r="GY43" s="96">
        <v>673.23</v>
      </c>
      <c r="GZ43" s="96"/>
      <c r="HA43" s="96"/>
      <c r="HB43" s="97">
        <v>607.32000000000005</v>
      </c>
      <c r="HC43" s="83" t="s">
        <v>1023</v>
      </c>
      <c r="HD43" s="86">
        <v>1</v>
      </c>
      <c r="HE43" s="96">
        <v>768.02</v>
      </c>
      <c r="HF43" s="96">
        <v>804.85</v>
      </c>
      <c r="HG43" s="96"/>
      <c r="HH43" s="96">
        <v>516.78</v>
      </c>
      <c r="HI43" s="96">
        <v>510.14</v>
      </c>
      <c r="HJ43" s="97">
        <v>483.39</v>
      </c>
      <c r="HK43" s="98"/>
      <c r="HL43" s="86"/>
      <c r="HM43" s="96"/>
      <c r="HN43" s="96"/>
      <c r="HO43" s="96"/>
      <c r="HP43" s="96"/>
      <c r="HQ43" s="96"/>
      <c r="HR43" s="97"/>
    </row>
    <row r="44" spans="1:226" x14ac:dyDescent="0.35">
      <c r="A44" s="79">
        <v>45103</v>
      </c>
      <c r="B44" s="80" t="s">
        <v>995</v>
      </c>
      <c r="C44" s="94">
        <v>816.8241327568719</v>
      </c>
      <c r="D44" s="94">
        <v>809.71622193417136</v>
      </c>
      <c r="E44" s="94">
        <v>719.60498585911944</v>
      </c>
      <c r="F44" s="94">
        <v>603.87175736019719</v>
      </c>
      <c r="G44" s="94">
        <v>527.24693704022161</v>
      </c>
      <c r="H44" s="95">
        <v>447.30234631737898</v>
      </c>
      <c r="I44" s="80" t="s">
        <v>996</v>
      </c>
      <c r="J44" s="94">
        <v>817.59973549837139</v>
      </c>
      <c r="K44" s="94">
        <v>802.64989967256668</v>
      </c>
      <c r="L44" s="94">
        <v>712.95800605093507</v>
      </c>
      <c r="M44" s="94">
        <v>607.57637755188387</v>
      </c>
      <c r="N44" s="94">
        <v>446.13975772765247</v>
      </c>
      <c r="O44" s="95">
        <v>479.12627875951193</v>
      </c>
      <c r="P44" s="83" t="s">
        <v>997</v>
      </c>
      <c r="Q44" s="96">
        <v>751.08</v>
      </c>
      <c r="R44" s="96">
        <v>788.57</v>
      </c>
      <c r="S44" s="96">
        <v>713.11</v>
      </c>
      <c r="T44" s="96">
        <v>553.02</v>
      </c>
      <c r="U44" s="96"/>
      <c r="V44" s="97"/>
      <c r="W44" s="83" t="s">
        <v>998</v>
      </c>
      <c r="X44" s="96">
        <v>811.38</v>
      </c>
      <c r="Y44" s="96">
        <v>787.53</v>
      </c>
      <c r="Z44" s="96">
        <v>677.14</v>
      </c>
      <c r="AA44" s="96">
        <v>437.7</v>
      </c>
      <c r="AB44" s="96"/>
      <c r="AC44" s="97">
        <v>472.73</v>
      </c>
      <c r="AD44" s="83" t="s">
        <v>999</v>
      </c>
      <c r="AE44" s="86">
        <v>0.51129972389814904</v>
      </c>
      <c r="AF44" s="96">
        <v>716.37</v>
      </c>
      <c r="AG44" s="96">
        <v>700.35</v>
      </c>
      <c r="AH44" s="96"/>
      <c r="AI44" s="96"/>
      <c r="AJ44" s="96"/>
      <c r="AK44" s="97">
        <v>371.93</v>
      </c>
      <c r="AL44" s="87" t="s">
        <v>1000</v>
      </c>
      <c r="AM44" s="88">
        <v>1</v>
      </c>
      <c r="AN44" s="96">
        <v>793.18</v>
      </c>
      <c r="AO44" s="96">
        <v>842.17</v>
      </c>
      <c r="AP44" s="96">
        <v>785.05</v>
      </c>
      <c r="AQ44" s="96">
        <v>779.84</v>
      </c>
      <c r="AR44" s="96"/>
      <c r="AS44" s="97"/>
      <c r="AT44" s="83" t="s">
        <v>1001</v>
      </c>
      <c r="AU44" s="86">
        <v>4.2285086050150099E-2</v>
      </c>
      <c r="AV44" s="96">
        <v>758.67</v>
      </c>
      <c r="AW44" s="96">
        <v>775.97</v>
      </c>
      <c r="AX44" s="96">
        <v>696.83</v>
      </c>
      <c r="AY44" s="96"/>
      <c r="AZ44" s="96"/>
      <c r="BA44" s="97">
        <v>433.56</v>
      </c>
      <c r="BB44" s="83" t="s">
        <v>1002</v>
      </c>
      <c r="BC44" s="96">
        <v>829.2</v>
      </c>
      <c r="BD44" s="96">
        <v>807.84</v>
      </c>
      <c r="BE44" s="96">
        <v>683.22</v>
      </c>
      <c r="BF44" s="96"/>
      <c r="BG44" s="96"/>
      <c r="BH44" s="97">
        <v>583.19000000000005</v>
      </c>
      <c r="BI44" s="83" t="s">
        <v>1003</v>
      </c>
      <c r="BJ44" s="86">
        <v>0.134303902871417</v>
      </c>
      <c r="BK44" s="96">
        <v>906.01</v>
      </c>
      <c r="BL44" s="96">
        <v>858.6</v>
      </c>
      <c r="BM44" s="96">
        <v>1026.48</v>
      </c>
      <c r="BN44" s="96">
        <v>691.36</v>
      </c>
      <c r="BO44" s="96"/>
      <c r="BP44" s="97"/>
      <c r="BQ44" s="83" t="s">
        <v>1004</v>
      </c>
      <c r="BR44" s="86">
        <v>1</v>
      </c>
      <c r="BS44" s="96">
        <v>851.17</v>
      </c>
      <c r="BT44" s="96">
        <v>876.33</v>
      </c>
      <c r="BU44" s="96">
        <v>818.67</v>
      </c>
      <c r="BV44" s="96"/>
      <c r="BW44" s="96"/>
      <c r="BX44" s="97">
        <v>381.17</v>
      </c>
      <c r="BY44" s="83" t="s">
        <v>1005</v>
      </c>
      <c r="BZ44" s="96">
        <v>848.17</v>
      </c>
      <c r="CA44" s="96">
        <v>812.23</v>
      </c>
      <c r="CB44" s="96">
        <v>674.97</v>
      </c>
      <c r="CC44" s="96">
        <v>557.39</v>
      </c>
      <c r="CD44" s="96"/>
      <c r="CE44" s="97">
        <v>732.76</v>
      </c>
      <c r="CF44" s="83" t="s">
        <v>1006</v>
      </c>
      <c r="CG44" s="96">
        <v>834.04</v>
      </c>
      <c r="CH44" s="96">
        <v>959.64</v>
      </c>
      <c r="CI44" s="96">
        <v>864.52</v>
      </c>
      <c r="CJ44" s="96"/>
      <c r="CK44" s="96"/>
      <c r="CL44" s="97"/>
      <c r="CM44" s="83" t="s">
        <v>1007</v>
      </c>
      <c r="CN44" s="96">
        <v>867.65</v>
      </c>
      <c r="CO44" s="96">
        <v>810.56</v>
      </c>
      <c r="CP44" s="96">
        <v>792.81</v>
      </c>
      <c r="CQ44" s="96">
        <v>520.52</v>
      </c>
      <c r="CR44" s="96"/>
      <c r="CS44" s="97">
        <v>701.48</v>
      </c>
      <c r="CT44" s="83" t="s">
        <v>1008</v>
      </c>
      <c r="CU44" s="96">
        <v>795.14</v>
      </c>
      <c r="CV44" s="96">
        <v>853.9</v>
      </c>
      <c r="CW44" s="96">
        <v>725.37</v>
      </c>
      <c r="CX44" s="96">
        <v>619.91999999999996</v>
      </c>
      <c r="CY44" s="96"/>
      <c r="CZ44" s="97"/>
      <c r="DA44" s="83" t="s">
        <v>1009</v>
      </c>
      <c r="DB44" s="86">
        <v>1</v>
      </c>
      <c r="DC44" s="96">
        <v>758</v>
      </c>
      <c r="DD44" s="96">
        <v>813.4</v>
      </c>
      <c r="DE44" s="96">
        <v>667</v>
      </c>
      <c r="DF44" s="96">
        <v>754.56</v>
      </c>
      <c r="DG44" s="96"/>
      <c r="DH44" s="97">
        <v>689.45</v>
      </c>
      <c r="DI44" s="83" t="s">
        <v>1010</v>
      </c>
      <c r="DJ44" s="86">
        <v>2.70929287455974E-3</v>
      </c>
      <c r="DK44" s="96">
        <v>905.23</v>
      </c>
      <c r="DL44" s="96">
        <v>905.14</v>
      </c>
      <c r="DM44" s="96">
        <v>905.14</v>
      </c>
      <c r="DN44" s="96">
        <v>694.51</v>
      </c>
      <c r="DO44" s="96"/>
      <c r="DP44" s="97">
        <v>579.08000000000004</v>
      </c>
      <c r="DQ44" s="83" t="s">
        <v>1011</v>
      </c>
      <c r="DR44" s="96">
        <v>771.21</v>
      </c>
      <c r="DS44" s="96">
        <v>741.79</v>
      </c>
      <c r="DT44" s="96">
        <v>625.04999999999995</v>
      </c>
      <c r="DU44" s="96">
        <v>748.55</v>
      </c>
      <c r="DV44" s="96"/>
      <c r="DW44" s="97"/>
      <c r="DX44" s="83" t="s">
        <v>1012</v>
      </c>
      <c r="DY44" s="96">
        <v>789.99</v>
      </c>
      <c r="DZ44" s="96">
        <v>768.11</v>
      </c>
      <c r="EA44" s="96">
        <v>785.24</v>
      </c>
      <c r="EB44" s="96">
        <v>586.94000000000005</v>
      </c>
      <c r="EC44" s="96"/>
      <c r="ED44" s="97">
        <v>449.07</v>
      </c>
      <c r="EE44" s="83" t="s">
        <v>1013</v>
      </c>
      <c r="EF44" s="86">
        <v>1</v>
      </c>
      <c r="EG44" s="96">
        <v>780.36</v>
      </c>
      <c r="EH44" s="96">
        <v>750.05</v>
      </c>
      <c r="EI44" s="96">
        <v>662.86</v>
      </c>
      <c r="EJ44" s="96"/>
      <c r="EK44" s="96">
        <v>323.74</v>
      </c>
      <c r="EL44" s="97">
        <v>325.56</v>
      </c>
      <c r="EM44" s="83" t="s">
        <v>1014</v>
      </c>
      <c r="EN44" s="96">
        <v>807.7</v>
      </c>
      <c r="EO44" s="96">
        <v>835.91</v>
      </c>
      <c r="EP44" s="96">
        <v>700.81</v>
      </c>
      <c r="EQ44" s="96"/>
      <c r="ER44" s="96"/>
      <c r="ES44" s="97">
        <v>452.92</v>
      </c>
      <c r="ET44" s="83" t="s">
        <v>1015</v>
      </c>
      <c r="EU44" s="86">
        <v>1</v>
      </c>
      <c r="EV44" s="96">
        <v>752.78</v>
      </c>
      <c r="EW44" s="96">
        <v>721.93</v>
      </c>
      <c r="EX44" s="96">
        <v>721.93</v>
      </c>
      <c r="EY44" s="96"/>
      <c r="EZ44" s="96"/>
      <c r="FA44" s="97">
        <v>401.46</v>
      </c>
      <c r="FB44" s="83" t="s">
        <v>1016</v>
      </c>
      <c r="FC44" s="96">
        <v>586.21</v>
      </c>
      <c r="FD44" s="96">
        <v>553.02</v>
      </c>
      <c r="FE44" s="96">
        <v>615.37</v>
      </c>
      <c r="FF44" s="96"/>
      <c r="FG44" s="96"/>
      <c r="FH44" s="97"/>
      <c r="FI44" s="83" t="s">
        <v>1017</v>
      </c>
      <c r="FJ44" s="96">
        <v>852.03</v>
      </c>
      <c r="FK44" s="96">
        <v>844.79</v>
      </c>
      <c r="FL44" s="96"/>
      <c r="FM44" s="96"/>
      <c r="FN44" s="96"/>
      <c r="FO44" s="97">
        <v>435.31</v>
      </c>
      <c r="FP44" s="83" t="s">
        <v>1018</v>
      </c>
      <c r="FQ44" s="86">
        <v>0.225413069449767</v>
      </c>
      <c r="FR44" s="96">
        <v>805.99</v>
      </c>
      <c r="FS44" s="96">
        <v>793.83</v>
      </c>
      <c r="FT44" s="96">
        <v>849.05</v>
      </c>
      <c r="FU44" s="96">
        <v>566.36</v>
      </c>
      <c r="FV44" s="96">
        <v>537.72</v>
      </c>
      <c r="FW44" s="97">
        <v>416.46</v>
      </c>
      <c r="FX44" s="83" t="s">
        <v>1019</v>
      </c>
      <c r="FY44" s="96">
        <v>807.93</v>
      </c>
      <c r="FZ44" s="96">
        <v>795.96</v>
      </c>
      <c r="GA44" s="96">
        <v>770.8</v>
      </c>
      <c r="GB44" s="96">
        <v>767.68</v>
      </c>
      <c r="GC44" s="96"/>
      <c r="GD44" s="97">
        <v>432.6</v>
      </c>
      <c r="GE44" s="83" t="s">
        <v>1020</v>
      </c>
      <c r="GF44" s="86">
        <v>0.20177155424628199</v>
      </c>
      <c r="GG44" s="96">
        <v>780.18</v>
      </c>
      <c r="GH44" s="96">
        <v>804.65</v>
      </c>
      <c r="GI44" s="96">
        <v>766.5</v>
      </c>
      <c r="GJ44" s="96">
        <v>613.02</v>
      </c>
      <c r="GK44" s="96"/>
      <c r="GL44" s="97">
        <v>550.36</v>
      </c>
      <c r="GM44" s="83" t="s">
        <v>1021</v>
      </c>
      <c r="GN44" s="86">
        <v>8.5598116841429497E-2</v>
      </c>
      <c r="GO44" s="96">
        <v>800.55</v>
      </c>
      <c r="GP44" s="96">
        <v>1169.94</v>
      </c>
      <c r="GQ44" s="96">
        <v>623.5</v>
      </c>
      <c r="GR44" s="96">
        <v>543.63</v>
      </c>
      <c r="GS44" s="96"/>
      <c r="GT44" s="97"/>
      <c r="GU44" s="83" t="s">
        <v>1022</v>
      </c>
      <c r="GV44" s="86">
        <v>1</v>
      </c>
      <c r="GW44" s="96">
        <v>706.09</v>
      </c>
      <c r="GX44" s="96">
        <v>698.39</v>
      </c>
      <c r="GY44" s="96">
        <v>659.28</v>
      </c>
      <c r="GZ44" s="96"/>
      <c r="HA44" s="96"/>
      <c r="HB44" s="97">
        <v>605.78</v>
      </c>
      <c r="HC44" s="83" t="s">
        <v>1023</v>
      </c>
      <c r="HD44" s="86">
        <v>1</v>
      </c>
      <c r="HE44" s="96">
        <v>780.52</v>
      </c>
      <c r="HF44" s="96">
        <v>815.68</v>
      </c>
      <c r="HG44" s="96"/>
      <c r="HH44" s="96">
        <v>514.21</v>
      </c>
      <c r="HI44" s="96">
        <v>507.57</v>
      </c>
      <c r="HJ44" s="97">
        <v>482.55</v>
      </c>
      <c r="HK44" s="98"/>
      <c r="HL44" s="86"/>
      <c r="HM44" s="96"/>
      <c r="HN44" s="96"/>
      <c r="HO44" s="96"/>
      <c r="HP44" s="96"/>
      <c r="HQ44" s="96"/>
      <c r="HR44" s="97"/>
    </row>
    <row r="45" spans="1:226" x14ac:dyDescent="0.35">
      <c r="A45" s="79">
        <v>45096</v>
      </c>
      <c r="B45" s="80" t="s">
        <v>995</v>
      </c>
      <c r="C45" s="94">
        <v>817.23516889591895</v>
      </c>
      <c r="D45" s="94">
        <v>795.86670846821517</v>
      </c>
      <c r="E45" s="94">
        <v>716.95775580539339</v>
      </c>
      <c r="F45" s="94">
        <v>610.72570025900677</v>
      </c>
      <c r="G45" s="94">
        <v>541.12219738224894</v>
      </c>
      <c r="H45" s="95">
        <v>450.49929559667487</v>
      </c>
      <c r="I45" s="80" t="s">
        <v>996</v>
      </c>
      <c r="J45" s="94">
        <v>817.82962114535746</v>
      </c>
      <c r="K45" s="94">
        <v>790.16939073778087</v>
      </c>
      <c r="L45" s="94">
        <v>711.00728420980613</v>
      </c>
      <c r="M45" s="94">
        <v>615.59198719339167</v>
      </c>
      <c r="N45" s="94">
        <v>445.57380116959064</v>
      </c>
      <c r="O45" s="95">
        <v>484.52552079856059</v>
      </c>
      <c r="P45" s="83" t="s">
        <v>997</v>
      </c>
      <c r="Q45" s="96">
        <v>746.08</v>
      </c>
      <c r="R45" s="96">
        <v>770.24</v>
      </c>
      <c r="S45" s="96">
        <v>716.21</v>
      </c>
      <c r="T45" s="96">
        <v>547.02</v>
      </c>
      <c r="U45" s="96"/>
      <c r="V45" s="97"/>
      <c r="W45" s="83" t="s">
        <v>998</v>
      </c>
      <c r="X45" s="96">
        <v>815.59</v>
      </c>
      <c r="Y45" s="96">
        <v>781.99</v>
      </c>
      <c r="Z45" s="96">
        <v>685.9</v>
      </c>
      <c r="AA45" s="96">
        <v>437.7</v>
      </c>
      <c r="AB45" s="96"/>
      <c r="AC45" s="97">
        <v>489.26</v>
      </c>
      <c r="AD45" s="83" t="s">
        <v>999</v>
      </c>
      <c r="AE45" s="86">
        <v>0.51129972389814904</v>
      </c>
      <c r="AF45" s="96">
        <v>715.65</v>
      </c>
      <c r="AG45" s="96">
        <v>698.44</v>
      </c>
      <c r="AH45" s="96"/>
      <c r="AI45" s="96"/>
      <c r="AJ45" s="96"/>
      <c r="AK45" s="97">
        <v>371.93</v>
      </c>
      <c r="AL45" s="87" t="s">
        <v>1000</v>
      </c>
      <c r="AM45" s="88">
        <v>1</v>
      </c>
      <c r="AN45" s="96">
        <v>789.26</v>
      </c>
      <c r="AO45" s="96">
        <v>819.32</v>
      </c>
      <c r="AP45" s="96">
        <v>795.19</v>
      </c>
      <c r="AQ45" s="96">
        <v>779.84</v>
      </c>
      <c r="AR45" s="96"/>
      <c r="AS45" s="97"/>
      <c r="AT45" s="83" t="s">
        <v>1001</v>
      </c>
      <c r="AU45" s="86">
        <v>4.2055681722600699E-2</v>
      </c>
      <c r="AV45" s="96">
        <v>750.18</v>
      </c>
      <c r="AW45" s="96">
        <v>749.41</v>
      </c>
      <c r="AX45" s="96">
        <v>691.56</v>
      </c>
      <c r="AY45" s="96"/>
      <c r="AZ45" s="96"/>
      <c r="BA45" s="97">
        <v>434.54</v>
      </c>
      <c r="BB45" s="83" t="s">
        <v>1002</v>
      </c>
      <c r="BC45" s="96">
        <v>837.6</v>
      </c>
      <c r="BD45" s="96">
        <v>804.48</v>
      </c>
      <c r="BE45" s="96">
        <v>681.46</v>
      </c>
      <c r="BF45" s="96"/>
      <c r="BG45" s="96"/>
      <c r="BH45" s="97">
        <v>585.20000000000005</v>
      </c>
      <c r="BI45" s="83" t="s">
        <v>1003</v>
      </c>
      <c r="BJ45" s="86">
        <v>0.13423179145748901</v>
      </c>
      <c r="BK45" s="96">
        <v>914.12</v>
      </c>
      <c r="BL45" s="96">
        <v>849.55</v>
      </c>
      <c r="BM45" s="96">
        <v>981.15</v>
      </c>
      <c r="BN45" s="96">
        <v>722.26</v>
      </c>
      <c r="BO45" s="96"/>
      <c r="BP45" s="97"/>
      <c r="BQ45" s="83" t="s">
        <v>1004</v>
      </c>
      <c r="BR45" s="86">
        <v>1</v>
      </c>
      <c r="BS45" s="96">
        <v>851.17</v>
      </c>
      <c r="BT45" s="96">
        <v>875.5</v>
      </c>
      <c r="BU45" s="96">
        <v>807</v>
      </c>
      <c r="BV45" s="96"/>
      <c r="BW45" s="96"/>
      <c r="BX45" s="97">
        <v>382.83</v>
      </c>
      <c r="BY45" s="83" t="s">
        <v>1005</v>
      </c>
      <c r="BZ45" s="96">
        <v>846.85</v>
      </c>
      <c r="CA45" s="96">
        <v>800.46</v>
      </c>
      <c r="CB45" s="96">
        <v>675.72</v>
      </c>
      <c r="CC45" s="96">
        <v>572.03</v>
      </c>
      <c r="CD45" s="96"/>
      <c r="CE45" s="97">
        <v>734.3</v>
      </c>
      <c r="CF45" s="83" t="s">
        <v>1006</v>
      </c>
      <c r="CG45" s="96">
        <v>831.62</v>
      </c>
      <c r="CH45" s="96">
        <v>937.06</v>
      </c>
      <c r="CI45" s="96">
        <v>853.23</v>
      </c>
      <c r="CJ45" s="96"/>
      <c r="CK45" s="96"/>
      <c r="CL45" s="97"/>
      <c r="CM45" s="83" t="s">
        <v>1007</v>
      </c>
      <c r="CN45" s="96">
        <v>869.48</v>
      </c>
      <c r="CO45" s="96">
        <v>787.66</v>
      </c>
      <c r="CP45" s="96">
        <v>783.25</v>
      </c>
      <c r="CQ45" s="96">
        <v>522.09</v>
      </c>
      <c r="CR45" s="96"/>
      <c r="CS45" s="97">
        <v>702</v>
      </c>
      <c r="CT45" s="83" t="s">
        <v>1008</v>
      </c>
      <c r="CU45" s="96">
        <v>795.95</v>
      </c>
      <c r="CV45" s="96">
        <v>843.41</v>
      </c>
      <c r="CW45" s="96">
        <v>725.37</v>
      </c>
      <c r="CX45" s="96">
        <v>619.91999999999996</v>
      </c>
      <c r="CY45" s="96"/>
      <c r="CZ45" s="97"/>
      <c r="DA45" s="83" t="s">
        <v>1009</v>
      </c>
      <c r="DB45" s="86">
        <v>1</v>
      </c>
      <c r="DC45" s="96">
        <v>743.6</v>
      </c>
      <c r="DD45" s="96">
        <v>796.6</v>
      </c>
      <c r="DE45" s="96">
        <v>663</v>
      </c>
      <c r="DF45" s="96">
        <v>754.56</v>
      </c>
      <c r="DG45" s="96"/>
      <c r="DH45" s="97">
        <v>713.45</v>
      </c>
      <c r="DI45" s="83" t="s">
        <v>1010</v>
      </c>
      <c r="DJ45" s="86">
        <v>2.6709401709401701E-3</v>
      </c>
      <c r="DK45" s="96">
        <v>888.26</v>
      </c>
      <c r="DL45" s="96">
        <v>872.74</v>
      </c>
      <c r="DM45" s="96">
        <v>872.74</v>
      </c>
      <c r="DN45" s="96">
        <v>684.68</v>
      </c>
      <c r="DO45" s="96"/>
      <c r="DP45" s="97">
        <v>579.79</v>
      </c>
      <c r="DQ45" s="83" t="s">
        <v>1011</v>
      </c>
      <c r="DR45" s="96">
        <v>753.41</v>
      </c>
      <c r="DS45" s="96">
        <v>724.06</v>
      </c>
      <c r="DT45" s="96">
        <v>620.07000000000005</v>
      </c>
      <c r="DU45" s="96">
        <v>751.82</v>
      </c>
      <c r="DV45" s="96"/>
      <c r="DW45" s="97"/>
      <c r="DX45" s="83" t="s">
        <v>1012</v>
      </c>
      <c r="DY45" s="96">
        <v>780.59</v>
      </c>
      <c r="DZ45" s="96">
        <v>757.48</v>
      </c>
      <c r="EA45" s="96">
        <v>784.81</v>
      </c>
      <c r="EB45" s="96">
        <v>589.72</v>
      </c>
      <c r="EC45" s="96"/>
      <c r="ED45" s="97">
        <v>454.47</v>
      </c>
      <c r="EE45" s="83" t="s">
        <v>1013</v>
      </c>
      <c r="EF45" s="86">
        <v>1</v>
      </c>
      <c r="EG45" s="96">
        <v>772.22</v>
      </c>
      <c r="EH45" s="96">
        <v>727.98</v>
      </c>
      <c r="EI45" s="96">
        <v>700.32</v>
      </c>
      <c r="EJ45" s="96"/>
      <c r="EK45" s="96">
        <v>323.74</v>
      </c>
      <c r="EL45" s="97">
        <v>323.67</v>
      </c>
      <c r="EM45" s="83" t="s">
        <v>1014</v>
      </c>
      <c r="EN45" s="96">
        <v>807.7</v>
      </c>
      <c r="EO45" s="96">
        <v>807.46</v>
      </c>
      <c r="EP45" s="96">
        <v>700.81</v>
      </c>
      <c r="EQ45" s="96"/>
      <c r="ER45" s="96"/>
      <c r="ES45" s="97">
        <v>452.92</v>
      </c>
      <c r="ET45" s="83" t="s">
        <v>1015</v>
      </c>
      <c r="EU45" s="86">
        <v>1</v>
      </c>
      <c r="EV45" s="96">
        <v>760.78</v>
      </c>
      <c r="EW45" s="96">
        <v>714.03</v>
      </c>
      <c r="EX45" s="96">
        <v>714.02</v>
      </c>
      <c r="EY45" s="96"/>
      <c r="EZ45" s="96"/>
      <c r="FA45" s="97">
        <v>421.09</v>
      </c>
      <c r="FB45" s="83" t="s">
        <v>1016</v>
      </c>
      <c r="FC45" s="96">
        <v>586.21</v>
      </c>
      <c r="FD45" s="96">
        <v>553.02</v>
      </c>
      <c r="FE45" s="96">
        <v>615.37</v>
      </c>
      <c r="FF45" s="96"/>
      <c r="FG45" s="96"/>
      <c r="FH45" s="97"/>
      <c r="FI45" s="83" t="s">
        <v>1017</v>
      </c>
      <c r="FJ45" s="96">
        <v>852.86</v>
      </c>
      <c r="FK45" s="96">
        <v>835.7</v>
      </c>
      <c r="FL45" s="96"/>
      <c r="FM45" s="96"/>
      <c r="FN45" s="96"/>
      <c r="FO45" s="97">
        <v>440.27</v>
      </c>
      <c r="FP45" s="83" t="s">
        <v>1018</v>
      </c>
      <c r="FQ45" s="86">
        <v>0.22436616558222999</v>
      </c>
      <c r="FR45" s="96">
        <v>803.09</v>
      </c>
      <c r="FS45" s="96">
        <v>768.36</v>
      </c>
      <c r="FT45" s="96">
        <v>851.01</v>
      </c>
      <c r="FU45" s="96">
        <v>571.37</v>
      </c>
      <c r="FV45" s="96">
        <v>553.46</v>
      </c>
      <c r="FW45" s="97">
        <v>417.4</v>
      </c>
      <c r="FX45" s="83" t="s">
        <v>1019</v>
      </c>
      <c r="FY45" s="96">
        <v>818.5</v>
      </c>
      <c r="FZ45" s="96">
        <v>782.14</v>
      </c>
      <c r="GA45" s="96">
        <v>764.3</v>
      </c>
      <c r="GB45" s="96">
        <v>777.81</v>
      </c>
      <c r="GC45" s="96"/>
      <c r="GD45" s="97">
        <v>434.23</v>
      </c>
      <c r="GE45" s="83" t="s">
        <v>1020</v>
      </c>
      <c r="GF45" s="86">
        <v>0.20166169234492201</v>
      </c>
      <c r="GG45" s="96">
        <v>793.49</v>
      </c>
      <c r="GH45" s="96">
        <v>808.7</v>
      </c>
      <c r="GI45" s="96">
        <v>787.67</v>
      </c>
      <c r="GJ45" s="96">
        <v>570.66999999999996</v>
      </c>
      <c r="GK45" s="96"/>
      <c r="GL45" s="97">
        <v>556.58000000000004</v>
      </c>
      <c r="GM45" s="83" t="s">
        <v>1021</v>
      </c>
      <c r="GN45" s="86">
        <v>8.5511745038181E-2</v>
      </c>
      <c r="GO45" s="96">
        <v>823.41</v>
      </c>
      <c r="GP45" s="96">
        <v>1161.51</v>
      </c>
      <c r="GQ45" s="96">
        <v>607.67999999999995</v>
      </c>
      <c r="GR45" s="96">
        <v>538.98</v>
      </c>
      <c r="GS45" s="96"/>
      <c r="GT45" s="97"/>
      <c r="GU45" s="83" t="s">
        <v>1022</v>
      </c>
      <c r="GV45" s="86">
        <v>1</v>
      </c>
      <c r="GW45" s="96">
        <v>701.79</v>
      </c>
      <c r="GX45" s="96">
        <v>687.66</v>
      </c>
      <c r="GY45" s="96">
        <v>656.74</v>
      </c>
      <c r="GZ45" s="96"/>
      <c r="HA45" s="96"/>
      <c r="HB45" s="97">
        <v>608.14</v>
      </c>
      <c r="HC45" s="83" t="s">
        <v>1023</v>
      </c>
      <c r="HD45" s="86">
        <v>1</v>
      </c>
      <c r="HE45" s="96">
        <v>773.02</v>
      </c>
      <c r="HF45" s="96">
        <v>796.52</v>
      </c>
      <c r="HG45" s="96"/>
      <c r="HH45" s="96">
        <v>513.36</v>
      </c>
      <c r="HI45" s="96">
        <v>506.72</v>
      </c>
      <c r="HJ45" s="97">
        <v>481.72</v>
      </c>
      <c r="HK45" s="98"/>
      <c r="HL45" s="86"/>
      <c r="HM45" s="96"/>
      <c r="HN45" s="96"/>
      <c r="HO45" s="96"/>
      <c r="HP45" s="96"/>
      <c r="HQ45" s="96"/>
      <c r="HR45" s="97"/>
    </row>
    <row r="46" spans="1:226" x14ac:dyDescent="0.35">
      <c r="A46" s="79">
        <v>45089</v>
      </c>
      <c r="B46" s="80" t="s">
        <v>995</v>
      </c>
      <c r="C46" s="94">
        <v>819.51597510146303</v>
      </c>
      <c r="D46" s="94">
        <v>792.97163853742347</v>
      </c>
      <c r="E46" s="94">
        <v>713.35039363331271</v>
      </c>
      <c r="F46" s="94">
        <v>595.53782637714949</v>
      </c>
      <c r="G46" s="94">
        <v>540.08746727811206</v>
      </c>
      <c r="H46" s="95">
        <v>455.11817183073344</v>
      </c>
      <c r="I46" s="80" t="s">
        <v>996</v>
      </c>
      <c r="J46" s="94">
        <v>819.1617198833676</v>
      </c>
      <c r="K46" s="94">
        <v>786.14029147635847</v>
      </c>
      <c r="L46" s="94">
        <v>707.0949005730663</v>
      </c>
      <c r="M46" s="94">
        <v>592.97859594972249</v>
      </c>
      <c r="N46" s="94">
        <v>433.81522138680037</v>
      </c>
      <c r="O46" s="95">
        <v>489.19781268252649</v>
      </c>
      <c r="P46" s="83" t="s">
        <v>997</v>
      </c>
      <c r="Q46" s="96">
        <v>756.08</v>
      </c>
      <c r="R46" s="96">
        <v>768.57</v>
      </c>
      <c r="S46" s="96">
        <v>711.97</v>
      </c>
      <c r="T46" s="96">
        <v>547.02</v>
      </c>
      <c r="U46" s="96"/>
      <c r="V46" s="97"/>
      <c r="W46" s="83" t="s">
        <v>998</v>
      </c>
      <c r="X46" s="96">
        <v>854.44</v>
      </c>
      <c r="Y46" s="96">
        <v>816.12</v>
      </c>
      <c r="Z46" s="96">
        <v>675.4</v>
      </c>
      <c r="AA46" s="96">
        <v>445.93</v>
      </c>
      <c r="AB46" s="96"/>
      <c r="AC46" s="97">
        <v>489.26</v>
      </c>
      <c r="AD46" s="83" t="s">
        <v>999</v>
      </c>
      <c r="AE46" s="86">
        <v>0.51129972389814904</v>
      </c>
      <c r="AF46" s="96">
        <v>713.69</v>
      </c>
      <c r="AG46" s="96">
        <v>698.18</v>
      </c>
      <c r="AH46" s="96"/>
      <c r="AI46" s="96"/>
      <c r="AJ46" s="96"/>
      <c r="AK46" s="97">
        <v>378.15</v>
      </c>
      <c r="AL46" s="87" t="s">
        <v>1000</v>
      </c>
      <c r="AM46" s="88">
        <v>1</v>
      </c>
      <c r="AN46" s="96">
        <v>790.92</v>
      </c>
      <c r="AO46" s="96">
        <v>819.04</v>
      </c>
      <c r="AP46" s="96">
        <v>800.64</v>
      </c>
      <c r="AQ46" s="96">
        <v>779.84</v>
      </c>
      <c r="AR46" s="96"/>
      <c r="AS46" s="97"/>
      <c r="AT46" s="83" t="s">
        <v>1001</v>
      </c>
      <c r="AU46" s="86">
        <v>4.2089313523296402E-2</v>
      </c>
      <c r="AV46" s="96">
        <v>740.62</v>
      </c>
      <c r="AW46" s="96">
        <v>736.62</v>
      </c>
      <c r="AX46" s="96">
        <v>670.41</v>
      </c>
      <c r="AY46" s="96"/>
      <c r="AZ46" s="96"/>
      <c r="BA46" s="97">
        <v>437.53</v>
      </c>
      <c r="BB46" s="83" t="s">
        <v>1002</v>
      </c>
      <c r="BC46" s="96">
        <v>839.28</v>
      </c>
      <c r="BD46" s="96">
        <v>789.35</v>
      </c>
      <c r="BE46" s="96">
        <v>673.31</v>
      </c>
      <c r="BF46" s="96"/>
      <c r="BG46" s="96"/>
      <c r="BH46" s="97">
        <v>590.24</v>
      </c>
      <c r="BI46" s="83" t="s">
        <v>1003</v>
      </c>
      <c r="BJ46" s="86">
        <v>0.13419216317766999</v>
      </c>
      <c r="BK46" s="96">
        <v>924.58</v>
      </c>
      <c r="BL46" s="96">
        <v>829.98</v>
      </c>
      <c r="BM46" s="96">
        <v>963.58</v>
      </c>
      <c r="BN46" s="96">
        <v>860.4</v>
      </c>
      <c r="BO46" s="96"/>
      <c r="BP46" s="97"/>
      <c r="BQ46" s="83" t="s">
        <v>1004</v>
      </c>
      <c r="BR46" s="86">
        <v>1</v>
      </c>
      <c r="BS46" s="96">
        <v>851.17</v>
      </c>
      <c r="BT46" s="96">
        <v>875.5</v>
      </c>
      <c r="BU46" s="96">
        <v>806.17</v>
      </c>
      <c r="BV46" s="96"/>
      <c r="BW46" s="96"/>
      <c r="BX46" s="97">
        <v>382.83</v>
      </c>
      <c r="BY46" s="83" t="s">
        <v>1005</v>
      </c>
      <c r="BZ46" s="96">
        <v>844.89</v>
      </c>
      <c r="CA46" s="96">
        <v>797.99</v>
      </c>
      <c r="CB46" s="96">
        <v>671.51</v>
      </c>
      <c r="CC46" s="96">
        <v>529.84</v>
      </c>
      <c r="CD46" s="96"/>
      <c r="CE46" s="97">
        <v>737.4</v>
      </c>
      <c r="CF46" s="83" t="s">
        <v>1006</v>
      </c>
      <c r="CG46" s="96">
        <v>835.65</v>
      </c>
      <c r="CH46" s="96">
        <v>945.13</v>
      </c>
      <c r="CI46" s="96">
        <v>846.78</v>
      </c>
      <c r="CJ46" s="96"/>
      <c r="CK46" s="96"/>
      <c r="CL46" s="97"/>
      <c r="CM46" s="83" t="s">
        <v>1007</v>
      </c>
      <c r="CN46" s="96">
        <v>874.03</v>
      </c>
      <c r="CO46" s="96">
        <v>790.72</v>
      </c>
      <c r="CP46" s="96">
        <v>795.12</v>
      </c>
      <c r="CQ46" s="96">
        <v>520.97</v>
      </c>
      <c r="CR46" s="96"/>
      <c r="CS46" s="97">
        <v>702.12</v>
      </c>
      <c r="CT46" s="83" t="s">
        <v>1008</v>
      </c>
      <c r="CU46" s="96">
        <v>798.37</v>
      </c>
      <c r="CV46" s="96">
        <v>841.8</v>
      </c>
      <c r="CW46" s="96">
        <v>725.37</v>
      </c>
      <c r="CX46" s="96">
        <v>619.91999999999996</v>
      </c>
      <c r="CY46" s="96"/>
      <c r="CZ46" s="97"/>
      <c r="DA46" s="83" t="s">
        <v>1009</v>
      </c>
      <c r="DB46" s="86">
        <v>1</v>
      </c>
      <c r="DC46" s="96">
        <v>740.4</v>
      </c>
      <c r="DD46" s="96">
        <v>791</v>
      </c>
      <c r="DE46" s="96">
        <v>647</v>
      </c>
      <c r="DF46" s="96">
        <v>754.56</v>
      </c>
      <c r="DG46" s="96"/>
      <c r="DH46" s="97">
        <v>728.65</v>
      </c>
      <c r="DI46" s="83" t="s">
        <v>1010</v>
      </c>
      <c r="DJ46" s="86">
        <v>2.7162841233192999E-3</v>
      </c>
      <c r="DK46" s="96">
        <v>898</v>
      </c>
      <c r="DL46" s="96">
        <v>877.1</v>
      </c>
      <c r="DM46" s="96">
        <v>877.1</v>
      </c>
      <c r="DN46" s="96">
        <v>696.31</v>
      </c>
      <c r="DO46" s="96"/>
      <c r="DP46" s="97">
        <v>588.66999999999996</v>
      </c>
      <c r="DQ46" s="83" t="s">
        <v>1011</v>
      </c>
      <c r="DR46" s="96">
        <v>738.21</v>
      </c>
      <c r="DS46" s="96">
        <v>707.8</v>
      </c>
      <c r="DT46" s="96">
        <v>617.34</v>
      </c>
      <c r="DU46" s="96">
        <v>754.09</v>
      </c>
      <c r="DV46" s="96"/>
      <c r="DW46" s="97"/>
      <c r="DX46" s="83" t="s">
        <v>1012</v>
      </c>
      <c r="DY46" s="96">
        <v>772.78</v>
      </c>
      <c r="DZ46" s="96">
        <v>750.17</v>
      </c>
      <c r="EA46" s="96">
        <v>777.62</v>
      </c>
      <c r="EB46" s="96">
        <v>580.5</v>
      </c>
      <c r="EC46" s="96"/>
      <c r="ED46" s="97">
        <v>459.15</v>
      </c>
      <c r="EE46" s="83" t="s">
        <v>1013</v>
      </c>
      <c r="EF46" s="86">
        <v>1</v>
      </c>
      <c r="EG46" s="96">
        <v>761.31</v>
      </c>
      <c r="EH46" s="96">
        <v>708.32</v>
      </c>
      <c r="EI46" s="96">
        <v>651.30999999999995</v>
      </c>
      <c r="EJ46" s="96"/>
      <c r="EK46" s="96">
        <v>323.74</v>
      </c>
      <c r="EL46" s="97">
        <v>320.81</v>
      </c>
      <c r="EM46" s="83" t="s">
        <v>1014</v>
      </c>
      <c r="EN46" s="96">
        <v>842.18</v>
      </c>
      <c r="EO46" s="96">
        <v>807.46</v>
      </c>
      <c r="EP46" s="96">
        <v>779.57</v>
      </c>
      <c r="EQ46" s="96"/>
      <c r="ER46" s="96"/>
      <c r="ES46" s="97">
        <v>477.22</v>
      </c>
      <c r="ET46" s="83" t="s">
        <v>1015</v>
      </c>
      <c r="EU46" s="86">
        <v>1</v>
      </c>
      <c r="EV46" s="96">
        <v>757.33</v>
      </c>
      <c r="EW46" s="96">
        <v>702.45</v>
      </c>
      <c r="EX46" s="96">
        <v>702.45</v>
      </c>
      <c r="EY46" s="96"/>
      <c r="EZ46" s="96"/>
      <c r="FA46" s="97">
        <v>424.31</v>
      </c>
      <c r="FB46" s="83" t="s">
        <v>1016</v>
      </c>
      <c r="FC46" s="96">
        <v>586.21</v>
      </c>
      <c r="FD46" s="96">
        <v>553.02</v>
      </c>
      <c r="FE46" s="96">
        <v>615.37</v>
      </c>
      <c r="FF46" s="96"/>
      <c r="FG46" s="96"/>
      <c r="FH46" s="97"/>
      <c r="FI46" s="83" t="s">
        <v>1017</v>
      </c>
      <c r="FJ46" s="96">
        <v>852.86</v>
      </c>
      <c r="FK46" s="96">
        <v>829.91</v>
      </c>
      <c r="FL46" s="96"/>
      <c r="FM46" s="96"/>
      <c r="FN46" s="96"/>
      <c r="FO46" s="97">
        <v>451.01</v>
      </c>
      <c r="FP46" s="83" t="s">
        <v>1018</v>
      </c>
      <c r="FQ46" s="86">
        <v>0.225250591282802</v>
      </c>
      <c r="FR46" s="96">
        <v>808.33</v>
      </c>
      <c r="FS46" s="96">
        <v>778.57</v>
      </c>
      <c r="FT46" s="96">
        <v>860.28</v>
      </c>
      <c r="FU46" s="96">
        <v>576.51</v>
      </c>
      <c r="FV46" s="96">
        <v>553.80999999999995</v>
      </c>
      <c r="FW46" s="97">
        <v>420.98</v>
      </c>
      <c r="FX46" s="83" t="s">
        <v>1019</v>
      </c>
      <c r="FY46" s="96">
        <v>832.32</v>
      </c>
      <c r="FZ46" s="96">
        <v>780.51</v>
      </c>
      <c r="GA46" s="96">
        <v>760.23</v>
      </c>
      <c r="GB46" s="96">
        <v>744.09</v>
      </c>
      <c r="GC46" s="96"/>
      <c r="GD46" s="97">
        <v>429.35</v>
      </c>
      <c r="GE46" s="83" t="s">
        <v>1020</v>
      </c>
      <c r="GF46" s="86">
        <v>0.20174306003873499</v>
      </c>
      <c r="GG46" s="96">
        <v>788.05</v>
      </c>
      <c r="GH46" s="96">
        <v>804.68</v>
      </c>
      <c r="GI46" s="96">
        <v>791.21</v>
      </c>
      <c r="GJ46" s="96">
        <v>616.85</v>
      </c>
      <c r="GK46" s="96"/>
      <c r="GL46" s="97">
        <v>571.94000000000005</v>
      </c>
      <c r="GM46" s="83" t="s">
        <v>1021</v>
      </c>
      <c r="GN46" s="86">
        <v>8.6069630330937702E-2</v>
      </c>
      <c r="GO46" s="96">
        <v>842.28</v>
      </c>
      <c r="GP46" s="96">
        <v>1159.3800000000001</v>
      </c>
      <c r="GQ46" s="96">
        <v>612.13</v>
      </c>
      <c r="GR46" s="96">
        <v>552.14</v>
      </c>
      <c r="GS46" s="96"/>
      <c r="GT46" s="97"/>
      <c r="GU46" s="83" t="s">
        <v>1022</v>
      </c>
      <c r="GV46" s="86">
        <v>1</v>
      </c>
      <c r="GW46" s="96">
        <v>687.46</v>
      </c>
      <c r="GX46" s="96">
        <v>684.56</v>
      </c>
      <c r="GY46" s="96">
        <v>654.79</v>
      </c>
      <c r="GZ46" s="96"/>
      <c r="HA46" s="96"/>
      <c r="HB46" s="97">
        <v>617.44000000000005</v>
      </c>
      <c r="HC46" s="83" t="s">
        <v>1023</v>
      </c>
      <c r="HD46" s="86">
        <v>1</v>
      </c>
      <c r="HE46" s="96">
        <v>776.35</v>
      </c>
      <c r="HF46" s="96">
        <v>788.18</v>
      </c>
      <c r="HG46" s="96"/>
      <c r="HH46" s="96">
        <v>495.7</v>
      </c>
      <c r="HI46" s="96">
        <v>489.06</v>
      </c>
      <c r="HJ46" s="97">
        <v>472.55</v>
      </c>
      <c r="HK46" s="98"/>
      <c r="HL46" s="86"/>
      <c r="HM46" s="96"/>
      <c r="HN46" s="96"/>
      <c r="HO46" s="96"/>
      <c r="HP46" s="96"/>
      <c r="HQ46" s="96"/>
      <c r="HR46" s="97"/>
    </row>
    <row r="47" spans="1:226" x14ac:dyDescent="0.35">
      <c r="A47" s="79">
        <v>45082</v>
      </c>
      <c r="B47" s="80" t="s">
        <v>995</v>
      </c>
      <c r="C47" s="94">
        <v>808.88037773747806</v>
      </c>
      <c r="D47" s="94">
        <v>783.16116570617976</v>
      </c>
      <c r="E47" s="94">
        <v>707.0151978368076</v>
      </c>
      <c r="F47" s="94">
        <v>603.86766235292828</v>
      </c>
      <c r="G47" s="94">
        <v>537.38762682717106</v>
      </c>
      <c r="H47" s="95">
        <v>460.54697851826472</v>
      </c>
      <c r="I47" s="80" t="s">
        <v>996</v>
      </c>
      <c r="J47" s="94">
        <v>807.59558201505081</v>
      </c>
      <c r="K47" s="94">
        <v>775.05313017814137</v>
      </c>
      <c r="L47" s="94">
        <v>702.06457958211672</v>
      </c>
      <c r="M47" s="94">
        <v>604.97350534444536</v>
      </c>
      <c r="N47" s="94">
        <v>442.81060150375941</v>
      </c>
      <c r="O47" s="95">
        <v>496.38982100877632</v>
      </c>
      <c r="P47" s="83" t="s">
        <v>997</v>
      </c>
      <c r="Q47" s="96">
        <v>742.74</v>
      </c>
      <c r="R47" s="96">
        <v>752.74</v>
      </c>
      <c r="S47" s="96">
        <v>703.15</v>
      </c>
      <c r="T47" s="96">
        <v>547.02</v>
      </c>
      <c r="U47" s="96"/>
      <c r="V47" s="97"/>
      <c r="W47" s="83" t="s">
        <v>998</v>
      </c>
      <c r="X47" s="96">
        <v>829.34</v>
      </c>
      <c r="Y47" s="96">
        <v>795.32</v>
      </c>
      <c r="Z47" s="96">
        <v>665.15</v>
      </c>
      <c r="AA47" s="96">
        <v>434.83</v>
      </c>
      <c r="AB47" s="96"/>
      <c r="AC47" s="97">
        <v>489.26</v>
      </c>
      <c r="AD47" s="83" t="s">
        <v>999</v>
      </c>
      <c r="AE47" s="86">
        <v>0.51129972389814904</v>
      </c>
      <c r="AF47" s="96">
        <v>710.41</v>
      </c>
      <c r="AG47" s="96">
        <v>697.84</v>
      </c>
      <c r="AH47" s="96"/>
      <c r="AI47" s="96"/>
      <c r="AJ47" s="96"/>
      <c r="AK47" s="97">
        <v>389.01</v>
      </c>
      <c r="AL47" s="87" t="s">
        <v>1000</v>
      </c>
      <c r="AM47" s="88">
        <v>1</v>
      </c>
      <c r="AN47" s="96">
        <v>788.21</v>
      </c>
      <c r="AO47" s="96">
        <v>819.26</v>
      </c>
      <c r="AP47" s="96">
        <v>785.11</v>
      </c>
      <c r="AQ47" s="96">
        <v>779.84</v>
      </c>
      <c r="AR47" s="96"/>
      <c r="AS47" s="97"/>
      <c r="AT47" s="83" t="s">
        <v>1001</v>
      </c>
      <c r="AU47" s="86">
        <v>4.2421414329953798E-2</v>
      </c>
      <c r="AV47" s="96">
        <v>743.38</v>
      </c>
      <c r="AW47" s="96">
        <v>739.24</v>
      </c>
      <c r="AX47" s="96">
        <v>662.02</v>
      </c>
      <c r="AY47" s="96"/>
      <c r="AZ47" s="96"/>
      <c r="BA47" s="97">
        <v>444.98</v>
      </c>
      <c r="BB47" s="83" t="s">
        <v>1002</v>
      </c>
      <c r="BC47" s="96">
        <v>829.2</v>
      </c>
      <c r="BD47" s="96">
        <v>778.43</v>
      </c>
      <c r="BE47" s="96">
        <v>673.98</v>
      </c>
      <c r="BF47" s="96"/>
      <c r="BG47" s="96"/>
      <c r="BH47" s="97">
        <v>593.37</v>
      </c>
      <c r="BI47" s="83" t="s">
        <v>1003</v>
      </c>
      <c r="BJ47" s="86">
        <v>0.13425702164223199</v>
      </c>
      <c r="BK47" s="96">
        <v>914.29</v>
      </c>
      <c r="BL47" s="96">
        <v>808.9</v>
      </c>
      <c r="BM47" s="96">
        <v>942.56</v>
      </c>
      <c r="BN47" s="96">
        <v>860.82</v>
      </c>
      <c r="BO47" s="96"/>
      <c r="BP47" s="97"/>
      <c r="BQ47" s="83" t="s">
        <v>1004</v>
      </c>
      <c r="BR47" s="86">
        <v>1</v>
      </c>
      <c r="BS47" s="96">
        <v>851.17</v>
      </c>
      <c r="BT47" s="96">
        <v>875.5</v>
      </c>
      <c r="BU47" s="96">
        <v>796.17</v>
      </c>
      <c r="BV47" s="96"/>
      <c r="BW47" s="96"/>
      <c r="BX47" s="97">
        <v>382.83</v>
      </c>
      <c r="BY47" s="83" t="s">
        <v>1005</v>
      </c>
      <c r="BZ47" s="96">
        <v>839.93</v>
      </c>
      <c r="CA47" s="96">
        <v>792.23</v>
      </c>
      <c r="CB47" s="96">
        <v>654.83000000000004</v>
      </c>
      <c r="CC47" s="96">
        <v>563.34</v>
      </c>
      <c r="CD47" s="96"/>
      <c r="CE47" s="97">
        <v>742.65</v>
      </c>
      <c r="CF47" s="83" t="s">
        <v>1006</v>
      </c>
      <c r="CG47" s="96">
        <v>805.01</v>
      </c>
      <c r="CH47" s="96">
        <v>912.87</v>
      </c>
      <c r="CI47" s="96">
        <v>840.33</v>
      </c>
      <c r="CJ47" s="96"/>
      <c r="CK47" s="96"/>
      <c r="CL47" s="97"/>
      <c r="CM47" s="83" t="s">
        <v>1007</v>
      </c>
      <c r="CN47" s="96">
        <v>868.29</v>
      </c>
      <c r="CO47" s="96">
        <v>779.2</v>
      </c>
      <c r="CP47" s="96">
        <v>787.35</v>
      </c>
      <c r="CQ47" s="96">
        <v>518.85</v>
      </c>
      <c r="CR47" s="96"/>
      <c r="CS47" s="97">
        <v>702.25</v>
      </c>
      <c r="CT47" s="83" t="s">
        <v>1008</v>
      </c>
      <c r="CU47" s="96">
        <v>788.69</v>
      </c>
      <c r="CV47" s="96">
        <v>832.12</v>
      </c>
      <c r="CW47" s="96">
        <v>725.37</v>
      </c>
      <c r="CX47" s="96">
        <v>619.91999999999996</v>
      </c>
      <c r="CY47" s="96"/>
      <c r="CZ47" s="97"/>
      <c r="DA47" s="83" t="s">
        <v>1009</v>
      </c>
      <c r="DB47" s="86">
        <v>1</v>
      </c>
      <c r="DC47" s="96">
        <v>688.4</v>
      </c>
      <c r="DD47" s="96">
        <v>758.2</v>
      </c>
      <c r="DE47" s="96">
        <v>643</v>
      </c>
      <c r="DF47" s="96">
        <v>754.56</v>
      </c>
      <c r="DG47" s="96"/>
      <c r="DH47" s="97">
        <v>720.65</v>
      </c>
      <c r="DI47" s="83" t="s">
        <v>1010</v>
      </c>
      <c r="DJ47" s="86">
        <v>2.7079722703639499E-3</v>
      </c>
      <c r="DK47" s="96">
        <v>894.28</v>
      </c>
      <c r="DL47" s="96">
        <v>876.49</v>
      </c>
      <c r="DM47" s="96">
        <v>876.49</v>
      </c>
      <c r="DN47" s="96">
        <v>751.04</v>
      </c>
      <c r="DO47" s="96"/>
      <c r="DP47" s="97">
        <v>585.28</v>
      </c>
      <c r="DQ47" s="83" t="s">
        <v>1011</v>
      </c>
      <c r="DR47" s="96">
        <v>718.21</v>
      </c>
      <c r="DS47" s="96">
        <v>693.17</v>
      </c>
      <c r="DT47" s="96">
        <v>614.61</v>
      </c>
      <c r="DU47" s="96">
        <v>738.37</v>
      </c>
      <c r="DV47" s="96"/>
      <c r="DW47" s="97"/>
      <c r="DX47" s="83" t="s">
        <v>1012</v>
      </c>
      <c r="DY47" s="96">
        <v>765.23</v>
      </c>
      <c r="DZ47" s="96">
        <v>744.44</v>
      </c>
      <c r="EA47" s="96">
        <v>764.32</v>
      </c>
      <c r="EB47" s="96">
        <v>571.28</v>
      </c>
      <c r="EC47" s="96"/>
      <c r="ED47" s="97">
        <v>469.13</v>
      </c>
      <c r="EE47" s="83" t="s">
        <v>1013</v>
      </c>
      <c r="EF47" s="86">
        <v>1</v>
      </c>
      <c r="EG47" s="96">
        <v>752.1</v>
      </c>
      <c r="EH47" s="96">
        <v>698.77</v>
      </c>
      <c r="EI47" s="96">
        <v>636.54999999999995</v>
      </c>
      <c r="EJ47" s="96"/>
      <c r="EK47" s="96">
        <v>323.74</v>
      </c>
      <c r="EL47" s="97">
        <v>318.95</v>
      </c>
      <c r="EM47" s="83" t="s">
        <v>1014</v>
      </c>
      <c r="EN47" s="96">
        <v>800.8</v>
      </c>
      <c r="EO47" s="96">
        <v>774.7</v>
      </c>
      <c r="EP47" s="96">
        <v>666.3</v>
      </c>
      <c r="EQ47" s="96"/>
      <c r="ER47" s="96"/>
      <c r="ES47" s="97">
        <v>477.22</v>
      </c>
      <c r="ET47" s="83" t="s">
        <v>1015</v>
      </c>
      <c r="EU47" s="86">
        <v>1</v>
      </c>
      <c r="EV47" s="96">
        <v>754.44</v>
      </c>
      <c r="EW47" s="96">
        <v>697.22</v>
      </c>
      <c r="EX47" s="96">
        <v>697.22</v>
      </c>
      <c r="EY47" s="96"/>
      <c r="EZ47" s="96"/>
      <c r="FA47" s="97">
        <v>431.89</v>
      </c>
      <c r="FB47" s="83" t="s">
        <v>1016</v>
      </c>
      <c r="FC47" s="96">
        <v>586.21</v>
      </c>
      <c r="FD47" s="96">
        <v>553.02</v>
      </c>
      <c r="FE47" s="96">
        <v>615.37</v>
      </c>
      <c r="FF47" s="96"/>
      <c r="FG47" s="96"/>
      <c r="FH47" s="97"/>
      <c r="FI47" s="83" t="s">
        <v>1017</v>
      </c>
      <c r="FJ47" s="96">
        <v>837.16</v>
      </c>
      <c r="FK47" s="96">
        <v>815.86</v>
      </c>
      <c r="FL47" s="96"/>
      <c r="FM47" s="96"/>
      <c r="FN47" s="96"/>
      <c r="FO47" s="97">
        <v>460.93</v>
      </c>
      <c r="FP47" s="83" t="s">
        <v>1018</v>
      </c>
      <c r="FQ47" s="86">
        <v>0.223538616295965</v>
      </c>
      <c r="FR47" s="96">
        <v>804.01</v>
      </c>
      <c r="FS47" s="96">
        <v>778.09</v>
      </c>
      <c r="FT47" s="96">
        <v>846.64</v>
      </c>
      <c r="FU47" s="96">
        <v>568.98</v>
      </c>
      <c r="FV47" s="96">
        <v>549.6</v>
      </c>
      <c r="FW47" s="97">
        <v>422.1</v>
      </c>
      <c r="FX47" s="83" t="s">
        <v>1019</v>
      </c>
      <c r="FY47" s="96">
        <v>801.43</v>
      </c>
      <c r="FZ47" s="96">
        <v>747.18</v>
      </c>
      <c r="GA47" s="96">
        <v>735.84</v>
      </c>
      <c r="GB47" s="96">
        <v>744.09</v>
      </c>
      <c r="GC47" s="96"/>
      <c r="GD47" s="97">
        <v>429.35</v>
      </c>
      <c r="GE47" s="83" t="s">
        <v>1020</v>
      </c>
      <c r="GF47" s="86">
        <v>0.20139770003826599</v>
      </c>
      <c r="GG47" s="96">
        <v>769.54</v>
      </c>
      <c r="GH47" s="96">
        <v>789.95</v>
      </c>
      <c r="GI47" s="96">
        <v>72.75</v>
      </c>
      <c r="GJ47" s="96">
        <v>580.51</v>
      </c>
      <c r="GK47" s="96"/>
      <c r="GL47" s="97">
        <v>586.99</v>
      </c>
      <c r="GM47" s="83" t="s">
        <v>1021</v>
      </c>
      <c r="GN47" s="86">
        <v>8.5895894176258397E-2</v>
      </c>
      <c r="GO47" s="96">
        <v>820.1</v>
      </c>
      <c r="GP47" s="96">
        <v>1138.96</v>
      </c>
      <c r="GQ47" s="96">
        <v>590.07000000000005</v>
      </c>
      <c r="GR47" s="96">
        <v>530.91999999999996</v>
      </c>
      <c r="GS47" s="96"/>
      <c r="GT47" s="97"/>
      <c r="GU47" s="83" t="s">
        <v>1022</v>
      </c>
      <c r="GV47" s="86">
        <v>1</v>
      </c>
      <c r="GW47" s="96">
        <v>679.29</v>
      </c>
      <c r="GX47" s="96">
        <v>683.82</v>
      </c>
      <c r="GY47" s="96">
        <v>648.76</v>
      </c>
      <c r="GZ47" s="96"/>
      <c r="HA47" s="96"/>
      <c r="HB47" s="97">
        <v>617.61</v>
      </c>
      <c r="HC47" s="83" t="s">
        <v>1023</v>
      </c>
      <c r="HD47" s="86">
        <v>1</v>
      </c>
      <c r="HE47" s="96">
        <v>777.18</v>
      </c>
      <c r="HF47" s="96">
        <v>789.85</v>
      </c>
      <c r="HG47" s="96"/>
      <c r="HH47" s="96">
        <v>509.21</v>
      </c>
      <c r="HI47" s="96">
        <v>502.57</v>
      </c>
      <c r="HJ47" s="97">
        <v>478.39</v>
      </c>
      <c r="HK47" s="98"/>
      <c r="HL47" s="86"/>
      <c r="HM47" s="96"/>
      <c r="HN47" s="96"/>
      <c r="HO47" s="96"/>
      <c r="HP47" s="96"/>
      <c r="HQ47" s="96"/>
      <c r="HR47" s="97"/>
    </row>
    <row r="48" spans="1:226" x14ac:dyDescent="0.35">
      <c r="A48" s="79">
        <v>45075</v>
      </c>
      <c r="B48" s="80" t="s">
        <v>995</v>
      </c>
      <c r="C48" s="94">
        <v>812.42029227989883</v>
      </c>
      <c r="D48" s="94">
        <v>785.09054871251089</v>
      </c>
      <c r="E48" s="94">
        <v>716.5926391783571</v>
      </c>
      <c r="F48" s="94">
        <v>606.63909887854982</v>
      </c>
      <c r="G48" s="94">
        <v>531.69160791057618</v>
      </c>
      <c r="H48" s="95">
        <v>462.76319492822381</v>
      </c>
      <c r="I48" s="80" t="s">
        <v>996</v>
      </c>
      <c r="J48" s="94">
        <v>813.71914325017985</v>
      </c>
      <c r="K48" s="94">
        <v>780.26891537146707</v>
      </c>
      <c r="L48" s="94">
        <v>711.44962891106366</v>
      </c>
      <c r="M48" s="94">
        <v>609.07458826649588</v>
      </c>
      <c r="N48" s="94">
        <v>436.75819548872181</v>
      </c>
      <c r="O48" s="95">
        <v>499.91821330827003</v>
      </c>
      <c r="P48" s="83" t="s">
        <v>997</v>
      </c>
      <c r="Q48" s="96">
        <v>744.41</v>
      </c>
      <c r="R48" s="96">
        <v>762.74</v>
      </c>
      <c r="S48" s="96">
        <v>703.26</v>
      </c>
      <c r="T48" s="96">
        <v>547.02</v>
      </c>
      <c r="U48" s="96"/>
      <c r="V48" s="97"/>
      <c r="W48" s="83" t="s">
        <v>998</v>
      </c>
      <c r="X48" s="96">
        <v>815.38</v>
      </c>
      <c r="Y48" s="96">
        <v>764.84</v>
      </c>
      <c r="Z48" s="96">
        <v>659.86</v>
      </c>
      <c r="AA48" s="96">
        <v>434.83</v>
      </c>
      <c r="AB48" s="96"/>
      <c r="AC48" s="97">
        <v>501.65</v>
      </c>
      <c r="AD48" s="83" t="s">
        <v>999</v>
      </c>
      <c r="AE48" s="86">
        <v>0.51129972389814904</v>
      </c>
      <c r="AF48" s="96">
        <v>710.41</v>
      </c>
      <c r="AG48" s="96">
        <v>702.06</v>
      </c>
      <c r="AH48" s="96"/>
      <c r="AI48" s="96"/>
      <c r="AJ48" s="96"/>
      <c r="AK48" s="97">
        <v>401.84</v>
      </c>
      <c r="AL48" s="87" t="s">
        <v>1000</v>
      </c>
      <c r="AM48" s="88">
        <v>1</v>
      </c>
      <c r="AN48" s="96">
        <v>789.22</v>
      </c>
      <c r="AO48" s="96">
        <v>821.38</v>
      </c>
      <c r="AP48" s="96">
        <v>815.11</v>
      </c>
      <c r="AQ48" s="96">
        <v>779.84</v>
      </c>
      <c r="AR48" s="96"/>
      <c r="AS48" s="97"/>
      <c r="AT48" s="83" t="s">
        <v>1001</v>
      </c>
      <c r="AU48" s="86">
        <v>4.2206558899252899E-2</v>
      </c>
      <c r="AV48" s="96">
        <v>729.29</v>
      </c>
      <c r="AW48" s="96">
        <v>727.47</v>
      </c>
      <c r="AX48" s="96">
        <v>663.45</v>
      </c>
      <c r="AY48" s="96"/>
      <c r="AZ48" s="96"/>
      <c r="BA48" s="97">
        <v>445.1</v>
      </c>
      <c r="BB48" s="83" t="s">
        <v>1002</v>
      </c>
      <c r="BC48" s="96">
        <v>846.01</v>
      </c>
      <c r="BD48" s="96">
        <v>791.03</v>
      </c>
      <c r="BE48" s="96">
        <v>692.64</v>
      </c>
      <c r="BF48" s="96"/>
      <c r="BG48" s="96"/>
      <c r="BH48" s="97">
        <v>593.37</v>
      </c>
      <c r="BI48" s="83" t="s">
        <v>1003</v>
      </c>
      <c r="BJ48" s="86">
        <v>0.13424260323256201</v>
      </c>
      <c r="BK48" s="96">
        <v>924.93</v>
      </c>
      <c r="BL48" s="96">
        <v>808.81</v>
      </c>
      <c r="BM48" s="96">
        <v>937.09</v>
      </c>
      <c r="BN48" s="96">
        <v>860.72</v>
      </c>
      <c r="BO48" s="96"/>
      <c r="BP48" s="97"/>
      <c r="BQ48" s="83" t="s">
        <v>1004</v>
      </c>
      <c r="BR48" s="86">
        <v>1</v>
      </c>
      <c r="BS48" s="96">
        <v>851.17</v>
      </c>
      <c r="BT48" s="96">
        <v>875.5</v>
      </c>
      <c r="BU48" s="96">
        <v>799.5</v>
      </c>
      <c r="BV48" s="96"/>
      <c r="BW48" s="96"/>
      <c r="BX48" s="97">
        <v>382.83</v>
      </c>
      <c r="BY48" s="83" t="s">
        <v>1005</v>
      </c>
      <c r="BZ48" s="96">
        <v>837.22</v>
      </c>
      <c r="CA48" s="96">
        <v>791.12</v>
      </c>
      <c r="CB48" s="96">
        <v>661.63</v>
      </c>
      <c r="CC48" s="96">
        <v>565.17999999999995</v>
      </c>
      <c r="CD48" s="96"/>
      <c r="CE48" s="97">
        <v>743.3</v>
      </c>
      <c r="CF48" s="83" t="s">
        <v>1006</v>
      </c>
      <c r="CG48" s="96">
        <v>812.27</v>
      </c>
      <c r="CH48" s="96">
        <v>931.42</v>
      </c>
      <c r="CI48" s="96">
        <v>833.07</v>
      </c>
      <c r="CJ48" s="96"/>
      <c r="CK48" s="96"/>
      <c r="CL48" s="97"/>
      <c r="CM48" s="83" t="s">
        <v>1007</v>
      </c>
      <c r="CN48" s="96">
        <v>872.27</v>
      </c>
      <c r="CO48" s="96">
        <v>784.53</v>
      </c>
      <c r="CP48" s="96">
        <v>791.16</v>
      </c>
      <c r="CQ48" s="96">
        <v>518.91999999999996</v>
      </c>
      <c r="CR48" s="96"/>
      <c r="CS48" s="97">
        <v>702.8</v>
      </c>
      <c r="CT48" s="83" t="s">
        <v>1008</v>
      </c>
      <c r="CU48" s="96">
        <v>785.47</v>
      </c>
      <c r="CV48" s="96">
        <v>830.51</v>
      </c>
      <c r="CW48" s="96">
        <v>725.37</v>
      </c>
      <c r="CX48" s="96">
        <v>619.91999999999996</v>
      </c>
      <c r="CY48" s="96"/>
      <c r="CZ48" s="97"/>
      <c r="DA48" s="83" t="s">
        <v>1009</v>
      </c>
      <c r="DB48" s="86">
        <v>1</v>
      </c>
      <c r="DC48" s="96">
        <v>688.4</v>
      </c>
      <c r="DD48" s="96">
        <v>758.2</v>
      </c>
      <c r="DE48" s="96">
        <v>643</v>
      </c>
      <c r="DF48" s="96">
        <v>754.56</v>
      </c>
      <c r="DG48" s="96"/>
      <c r="DH48" s="97">
        <v>720.65</v>
      </c>
      <c r="DI48" s="83" t="s">
        <v>1010</v>
      </c>
      <c r="DJ48" s="86">
        <v>2.6921523758244698E-3</v>
      </c>
      <c r="DK48" s="96">
        <v>891.06</v>
      </c>
      <c r="DL48" s="96">
        <v>875.67</v>
      </c>
      <c r="DM48" s="96">
        <v>875.67</v>
      </c>
      <c r="DN48" s="96">
        <v>746.66</v>
      </c>
      <c r="DO48" s="96"/>
      <c r="DP48" s="97">
        <v>564.66999999999996</v>
      </c>
      <c r="DQ48" s="83" t="s">
        <v>1011</v>
      </c>
      <c r="DR48" s="96">
        <v>767.8</v>
      </c>
      <c r="DS48" s="96">
        <v>736.66</v>
      </c>
      <c r="DT48" s="96">
        <v>620.38</v>
      </c>
      <c r="DU48" s="96">
        <v>748.86</v>
      </c>
      <c r="DV48" s="96"/>
      <c r="DW48" s="97"/>
      <c r="DX48" s="83" t="s">
        <v>1012</v>
      </c>
      <c r="DY48" s="96">
        <v>762.15</v>
      </c>
      <c r="DZ48" s="96">
        <v>745.14</v>
      </c>
      <c r="EA48" s="96">
        <v>768.21</v>
      </c>
      <c r="EB48" s="96">
        <v>579.39</v>
      </c>
      <c r="EC48" s="96"/>
      <c r="ED48" s="97">
        <v>473.07</v>
      </c>
      <c r="EE48" s="83" t="s">
        <v>1013</v>
      </c>
      <c r="EF48" s="86">
        <v>1</v>
      </c>
      <c r="EG48" s="96">
        <v>750.02</v>
      </c>
      <c r="EH48" s="96">
        <v>699.41</v>
      </c>
      <c r="EI48" s="96">
        <v>633.26</v>
      </c>
      <c r="EJ48" s="96"/>
      <c r="EK48" s="96">
        <v>323.74</v>
      </c>
      <c r="EL48" s="97">
        <v>313.04000000000002</v>
      </c>
      <c r="EM48" s="83" t="s">
        <v>1014</v>
      </c>
      <c r="EN48" s="96">
        <v>827.53</v>
      </c>
      <c r="EO48" s="96">
        <v>790.22</v>
      </c>
      <c r="EP48" s="96">
        <v>684.88</v>
      </c>
      <c r="EQ48" s="96"/>
      <c r="ER48" s="96"/>
      <c r="ES48" s="97">
        <v>485.63</v>
      </c>
      <c r="ET48" s="83" t="s">
        <v>1015</v>
      </c>
      <c r="EU48" s="86">
        <v>1</v>
      </c>
      <c r="EV48" s="96">
        <v>770.87</v>
      </c>
      <c r="EW48" s="96">
        <v>719.54</v>
      </c>
      <c r="EX48" s="96">
        <v>719.54</v>
      </c>
      <c r="EY48" s="96"/>
      <c r="EZ48" s="96"/>
      <c r="FA48" s="97">
        <v>442.22</v>
      </c>
      <c r="FB48" s="83" t="s">
        <v>1016</v>
      </c>
      <c r="FC48" s="96">
        <v>586.21</v>
      </c>
      <c r="FD48" s="96">
        <v>553.02</v>
      </c>
      <c r="FE48" s="96">
        <v>615.37</v>
      </c>
      <c r="FF48" s="96"/>
      <c r="FG48" s="96"/>
      <c r="FH48" s="97"/>
      <c r="FI48" s="83" t="s">
        <v>1017</v>
      </c>
      <c r="FJ48" s="96">
        <v>844.6</v>
      </c>
      <c r="FK48" s="96">
        <v>821.65</v>
      </c>
      <c r="FL48" s="96"/>
      <c r="FM48" s="96"/>
      <c r="FN48" s="96"/>
      <c r="FO48" s="97">
        <v>465.06</v>
      </c>
      <c r="FP48" s="83" t="s">
        <v>1018</v>
      </c>
      <c r="FQ48" s="86">
        <v>0.221238938053097</v>
      </c>
      <c r="FR48" s="96">
        <v>796.95</v>
      </c>
      <c r="FS48" s="96">
        <v>759.08</v>
      </c>
      <c r="FT48" s="96">
        <v>837.66</v>
      </c>
      <c r="FU48" s="96">
        <v>502.8</v>
      </c>
      <c r="FV48" s="96">
        <v>543.95000000000005</v>
      </c>
      <c r="FW48" s="97">
        <v>422.03</v>
      </c>
      <c r="FX48" s="83" t="s">
        <v>1019</v>
      </c>
      <c r="FY48" s="96">
        <v>831.17</v>
      </c>
      <c r="FZ48" s="96">
        <v>771.24</v>
      </c>
      <c r="GA48" s="96">
        <v>754.21</v>
      </c>
      <c r="GB48" s="96">
        <v>759.69</v>
      </c>
      <c r="GC48" s="96"/>
      <c r="GD48" s="97">
        <v>477.2</v>
      </c>
      <c r="GE48" s="83" t="s">
        <v>1020</v>
      </c>
      <c r="GF48" s="86">
        <v>0.20161290322580599</v>
      </c>
      <c r="GG48" s="96">
        <v>764.04</v>
      </c>
      <c r="GH48" s="96">
        <v>789.93</v>
      </c>
      <c r="GI48" s="96">
        <v>863.9</v>
      </c>
      <c r="GJ48" s="96">
        <v>606.20000000000005</v>
      </c>
      <c r="GK48" s="96"/>
      <c r="GL48" s="97">
        <v>557.03</v>
      </c>
      <c r="GM48" s="83" t="s">
        <v>1021</v>
      </c>
      <c r="GN48" s="86">
        <v>8.6239608127220702E-2</v>
      </c>
      <c r="GO48" s="96">
        <v>816.21</v>
      </c>
      <c r="GP48" s="96">
        <v>1126.07</v>
      </c>
      <c r="GQ48" s="96">
        <v>586.77</v>
      </c>
      <c r="GR48" s="96">
        <v>532.62</v>
      </c>
      <c r="GS48" s="96"/>
      <c r="GT48" s="97"/>
      <c r="GU48" s="83" t="s">
        <v>1022</v>
      </c>
      <c r="GV48" s="86">
        <v>1</v>
      </c>
      <c r="GW48" s="96">
        <v>677.17</v>
      </c>
      <c r="GX48" s="96">
        <v>678.7</v>
      </c>
      <c r="GY48" s="96">
        <v>642.69000000000005</v>
      </c>
      <c r="GZ48" s="96"/>
      <c r="HA48" s="96"/>
      <c r="HB48" s="97">
        <v>615.09</v>
      </c>
      <c r="HC48" s="83" t="s">
        <v>1023</v>
      </c>
      <c r="HD48" s="86">
        <v>1</v>
      </c>
      <c r="HE48" s="96">
        <v>780.52</v>
      </c>
      <c r="HF48" s="96">
        <v>793.18</v>
      </c>
      <c r="HG48" s="96"/>
      <c r="HH48" s="96">
        <v>500.12</v>
      </c>
      <c r="HI48" s="96">
        <v>493.48</v>
      </c>
      <c r="HJ48" s="97">
        <v>477.55</v>
      </c>
      <c r="HK48" s="98"/>
      <c r="HL48" s="86"/>
      <c r="HM48" s="96"/>
      <c r="HN48" s="96"/>
      <c r="HO48" s="96"/>
      <c r="HP48" s="96"/>
      <c r="HQ48" s="96"/>
      <c r="HR48" s="97"/>
    </row>
    <row r="49" spans="1:226" x14ac:dyDescent="0.35">
      <c r="A49" s="79">
        <v>45068</v>
      </c>
      <c r="B49" s="80" t="s">
        <v>995</v>
      </c>
      <c r="C49" s="94">
        <v>800.85991198012653</v>
      </c>
      <c r="D49" s="94">
        <v>780.54833656800224</v>
      </c>
      <c r="E49" s="94">
        <v>713.76708211124185</v>
      </c>
      <c r="F49" s="94">
        <v>595.09116148085013</v>
      </c>
      <c r="G49" s="94">
        <v>530.28742619661796</v>
      </c>
      <c r="H49" s="95">
        <v>467.74263325320607</v>
      </c>
      <c r="I49" s="80" t="s">
        <v>996</v>
      </c>
      <c r="J49" s="94">
        <v>801.7489587796133</v>
      </c>
      <c r="K49" s="94">
        <v>775.31833321400472</v>
      </c>
      <c r="L49" s="94">
        <v>709.18634479554862</v>
      </c>
      <c r="M49" s="94">
        <v>595.94324543712287</v>
      </c>
      <c r="N49" s="94">
        <v>432.22388471177953</v>
      </c>
      <c r="O49" s="95">
        <v>501.74628720893321</v>
      </c>
      <c r="P49" s="83" t="s">
        <v>997</v>
      </c>
      <c r="Q49" s="96">
        <v>728.58</v>
      </c>
      <c r="R49" s="96">
        <v>753.57</v>
      </c>
      <c r="S49" s="96">
        <v>706.16</v>
      </c>
      <c r="T49" s="96">
        <v>536.02</v>
      </c>
      <c r="U49" s="96"/>
      <c r="V49" s="97"/>
      <c r="W49" s="83" t="s">
        <v>998</v>
      </c>
      <c r="X49" s="96">
        <v>788.86</v>
      </c>
      <c r="Y49" s="96">
        <v>775.35</v>
      </c>
      <c r="Z49" s="96">
        <v>669.53</v>
      </c>
      <c r="AA49" s="96">
        <v>419.46</v>
      </c>
      <c r="AB49" s="96"/>
      <c r="AC49" s="97">
        <v>510.74</v>
      </c>
      <c r="AD49" s="83" t="s">
        <v>999</v>
      </c>
      <c r="AE49" s="86">
        <v>0.51129972389814904</v>
      </c>
      <c r="AF49" s="96">
        <v>710.45</v>
      </c>
      <c r="AG49" s="96">
        <v>704.4</v>
      </c>
      <c r="AH49" s="96"/>
      <c r="AI49" s="96"/>
      <c r="AJ49" s="96"/>
      <c r="AK49" s="97">
        <v>413.73</v>
      </c>
      <c r="AL49" s="87" t="s">
        <v>1000</v>
      </c>
      <c r="AM49" s="88">
        <v>1</v>
      </c>
      <c r="AN49" s="96">
        <v>795.52</v>
      </c>
      <c r="AO49" s="96">
        <v>827.09</v>
      </c>
      <c r="AP49" s="96">
        <v>816.86</v>
      </c>
      <c r="AQ49" s="96">
        <v>779.84</v>
      </c>
      <c r="AR49" s="96"/>
      <c r="AS49" s="97"/>
      <c r="AT49" s="83" t="s">
        <v>1001</v>
      </c>
      <c r="AU49" s="86">
        <v>4.2236864335191797E-2</v>
      </c>
      <c r="AV49" s="96">
        <v>727.16</v>
      </c>
      <c r="AW49" s="96">
        <v>730.23</v>
      </c>
      <c r="AX49" s="96">
        <v>652.16</v>
      </c>
      <c r="AY49" s="96"/>
      <c r="AZ49" s="96"/>
      <c r="BA49" s="97">
        <v>446.68</v>
      </c>
      <c r="BB49" s="83" t="s">
        <v>1002</v>
      </c>
      <c r="BC49" s="96">
        <v>832.56</v>
      </c>
      <c r="BD49" s="96">
        <v>791.03</v>
      </c>
      <c r="BE49" s="96">
        <v>685.49</v>
      </c>
      <c r="BF49" s="96"/>
      <c r="BG49" s="96"/>
      <c r="BH49" s="97">
        <v>596.4</v>
      </c>
      <c r="BI49" s="83" t="s">
        <v>1003</v>
      </c>
      <c r="BJ49" s="86">
        <v>0.13426783748221</v>
      </c>
      <c r="BK49" s="96">
        <v>914.36</v>
      </c>
      <c r="BL49" s="96">
        <v>819.71</v>
      </c>
      <c r="BM49" s="96">
        <v>948.01</v>
      </c>
      <c r="BN49" s="96">
        <v>860.89</v>
      </c>
      <c r="BO49" s="96"/>
      <c r="BP49" s="97"/>
      <c r="BQ49" s="83" t="s">
        <v>1004</v>
      </c>
      <c r="BR49" s="86">
        <v>1</v>
      </c>
      <c r="BS49" s="96">
        <v>851.17</v>
      </c>
      <c r="BT49" s="96">
        <v>875.5</v>
      </c>
      <c r="BU49" s="96">
        <v>799.5</v>
      </c>
      <c r="BV49" s="96"/>
      <c r="BW49" s="96"/>
      <c r="BX49" s="97">
        <v>382.83</v>
      </c>
      <c r="BY49" s="83" t="s">
        <v>1005</v>
      </c>
      <c r="BZ49" s="96">
        <v>830.19</v>
      </c>
      <c r="CA49" s="96">
        <v>785.55</v>
      </c>
      <c r="CB49" s="96">
        <v>665.05</v>
      </c>
      <c r="CC49" s="96">
        <v>541.39</v>
      </c>
      <c r="CD49" s="96"/>
      <c r="CE49" s="97">
        <v>745.21</v>
      </c>
      <c r="CF49" s="83" t="s">
        <v>1006</v>
      </c>
      <c r="CG49" s="96">
        <v>801.78</v>
      </c>
      <c r="CH49" s="96">
        <v>920.13</v>
      </c>
      <c r="CI49" s="96">
        <v>830.65</v>
      </c>
      <c r="CJ49" s="96"/>
      <c r="CK49" s="96"/>
      <c r="CL49" s="97"/>
      <c r="CM49" s="83" t="s">
        <v>1007</v>
      </c>
      <c r="CN49" s="96">
        <v>850.77</v>
      </c>
      <c r="CO49" s="96">
        <v>774.42</v>
      </c>
      <c r="CP49" s="96">
        <v>789.04</v>
      </c>
      <c r="CQ49" s="96">
        <v>511.16</v>
      </c>
      <c r="CR49" s="96"/>
      <c r="CS49" s="97">
        <v>702.42</v>
      </c>
      <c r="CT49" s="83" t="s">
        <v>1008</v>
      </c>
      <c r="CU49" s="96">
        <v>762.89</v>
      </c>
      <c r="CV49" s="96">
        <v>823.25</v>
      </c>
      <c r="CW49" s="96">
        <v>725.37</v>
      </c>
      <c r="CX49" s="96">
        <v>619.91999999999996</v>
      </c>
      <c r="CY49" s="96"/>
      <c r="CZ49" s="97"/>
      <c r="DA49" s="83" t="s">
        <v>1009</v>
      </c>
      <c r="DB49" s="86">
        <v>1</v>
      </c>
      <c r="DC49" s="96">
        <v>688.4</v>
      </c>
      <c r="DD49" s="96">
        <v>750.2</v>
      </c>
      <c r="DE49" s="96">
        <v>679</v>
      </c>
      <c r="DF49" s="96">
        <v>754.56</v>
      </c>
      <c r="DG49" s="96"/>
      <c r="DH49" s="97">
        <v>712.65</v>
      </c>
      <c r="DI49" s="83" t="s">
        <v>1010</v>
      </c>
      <c r="DJ49" s="86">
        <v>2.66858805006271E-3</v>
      </c>
      <c r="DK49" s="96">
        <v>838.48</v>
      </c>
      <c r="DL49" s="96">
        <v>845.1</v>
      </c>
      <c r="DM49" s="96">
        <v>845.1</v>
      </c>
      <c r="DN49" s="96">
        <v>806.83</v>
      </c>
      <c r="DO49" s="96"/>
      <c r="DP49" s="97">
        <v>575.99</v>
      </c>
      <c r="DQ49" s="83" t="s">
        <v>1011</v>
      </c>
      <c r="DR49" s="96">
        <v>773.08</v>
      </c>
      <c r="DS49" s="96">
        <v>743.33</v>
      </c>
      <c r="DT49" s="96">
        <v>618.75</v>
      </c>
      <c r="DU49" s="96">
        <v>739.05</v>
      </c>
      <c r="DV49" s="96"/>
      <c r="DW49" s="97"/>
      <c r="DX49" s="83" t="s">
        <v>1012</v>
      </c>
      <c r="DY49" s="96">
        <v>753.19</v>
      </c>
      <c r="DZ49" s="96">
        <v>735.33</v>
      </c>
      <c r="EA49" s="96">
        <v>772.13</v>
      </c>
      <c r="EB49" s="96">
        <v>577.83000000000004</v>
      </c>
      <c r="EC49" s="96"/>
      <c r="ED49" s="97">
        <v>474.94</v>
      </c>
      <c r="EE49" s="83" t="s">
        <v>1013</v>
      </c>
      <c r="EF49" s="86">
        <v>1</v>
      </c>
      <c r="EG49" s="96">
        <v>753</v>
      </c>
      <c r="EH49" s="96">
        <v>704.49</v>
      </c>
      <c r="EI49" s="96">
        <v>632.69000000000005</v>
      </c>
      <c r="EJ49" s="96"/>
      <c r="EK49" s="96">
        <v>323.74</v>
      </c>
      <c r="EL49" s="97">
        <v>315.38</v>
      </c>
      <c r="EM49" s="83" t="s">
        <v>1014</v>
      </c>
      <c r="EN49" s="96">
        <v>815.46</v>
      </c>
      <c r="EO49" s="96">
        <v>779.87</v>
      </c>
      <c r="EP49" s="96">
        <v>684.88</v>
      </c>
      <c r="EQ49" s="96"/>
      <c r="ER49" s="96"/>
      <c r="ES49" s="97">
        <v>485.63</v>
      </c>
      <c r="ET49" s="83" t="s">
        <v>1015</v>
      </c>
      <c r="EU49" s="86">
        <v>1</v>
      </c>
      <c r="EV49" s="96">
        <v>775.67</v>
      </c>
      <c r="EW49" s="96">
        <v>718.74</v>
      </c>
      <c r="EX49" s="96">
        <v>718.74</v>
      </c>
      <c r="EY49" s="96"/>
      <c r="EZ49" s="96"/>
      <c r="FA49" s="97">
        <v>430.68</v>
      </c>
      <c r="FB49" s="83" t="s">
        <v>1016</v>
      </c>
      <c r="FC49" s="96">
        <v>586.21</v>
      </c>
      <c r="FD49" s="96">
        <v>553.02</v>
      </c>
      <c r="FE49" s="96">
        <v>615.37</v>
      </c>
      <c r="FF49" s="96"/>
      <c r="FG49" s="96"/>
      <c r="FH49" s="97"/>
      <c r="FI49" s="83" t="s">
        <v>1017</v>
      </c>
      <c r="FJ49" s="96">
        <v>834.68</v>
      </c>
      <c r="FK49" s="96">
        <v>819.17</v>
      </c>
      <c r="FL49" s="96"/>
      <c r="FM49" s="96"/>
      <c r="FN49" s="96"/>
      <c r="FO49" s="97">
        <v>471.68</v>
      </c>
      <c r="FP49" s="83" t="s">
        <v>1018</v>
      </c>
      <c r="FQ49" s="86">
        <v>0.22156736755810599</v>
      </c>
      <c r="FR49" s="96">
        <v>791.83</v>
      </c>
      <c r="FS49" s="96">
        <v>755.24</v>
      </c>
      <c r="FT49" s="96">
        <v>829.88</v>
      </c>
      <c r="FU49" s="96">
        <v>566.1</v>
      </c>
      <c r="FV49" s="96">
        <v>542.95000000000005</v>
      </c>
      <c r="FW49" s="97">
        <v>427.45</v>
      </c>
      <c r="FX49" s="83" t="s">
        <v>1019</v>
      </c>
      <c r="FY49" s="96">
        <v>811.66</v>
      </c>
      <c r="FZ49" s="96">
        <v>767.18</v>
      </c>
      <c r="GA49" s="96">
        <v>755.03</v>
      </c>
      <c r="GB49" s="96">
        <v>752.98</v>
      </c>
      <c r="GC49" s="96"/>
      <c r="GD49" s="97">
        <v>475.58</v>
      </c>
      <c r="GE49" s="83" t="s">
        <v>1020</v>
      </c>
      <c r="GF49" s="86">
        <v>0.20105756278022399</v>
      </c>
      <c r="GG49" s="96">
        <v>753.79</v>
      </c>
      <c r="GH49" s="96">
        <v>785.03</v>
      </c>
      <c r="GI49" s="96">
        <v>557.71</v>
      </c>
      <c r="GJ49" s="96">
        <v>536.66</v>
      </c>
      <c r="GK49" s="96"/>
      <c r="GL49" s="97">
        <v>601.07000000000005</v>
      </c>
      <c r="GM49" s="83" t="s">
        <v>1021</v>
      </c>
      <c r="GN49" s="86">
        <v>8.7900496637805997E-2</v>
      </c>
      <c r="GO49" s="96">
        <v>813.92</v>
      </c>
      <c r="GP49" s="96">
        <v>1137.4100000000001</v>
      </c>
      <c r="GQ49" s="96">
        <v>588.92999999999995</v>
      </c>
      <c r="GR49" s="96">
        <v>526.26</v>
      </c>
      <c r="GS49" s="96"/>
      <c r="GT49" s="97"/>
      <c r="GU49" s="83" t="s">
        <v>1022</v>
      </c>
      <c r="GV49" s="86">
        <v>1</v>
      </c>
      <c r="GW49" s="96">
        <v>680.39</v>
      </c>
      <c r="GX49" s="96">
        <v>678.15</v>
      </c>
      <c r="GY49" s="96">
        <v>641.38</v>
      </c>
      <c r="GZ49" s="96"/>
      <c r="HA49" s="96"/>
      <c r="HB49" s="97">
        <v>615</v>
      </c>
      <c r="HC49" s="83" t="s">
        <v>1023</v>
      </c>
      <c r="HD49" s="86">
        <v>1</v>
      </c>
      <c r="HE49" s="96">
        <v>760.52</v>
      </c>
      <c r="HF49" s="96">
        <v>788.18</v>
      </c>
      <c r="HG49" s="96"/>
      <c r="HH49" s="96">
        <v>493.31</v>
      </c>
      <c r="HI49" s="96">
        <v>486.67</v>
      </c>
      <c r="HJ49" s="97">
        <v>478.39</v>
      </c>
      <c r="HK49" s="98"/>
      <c r="HL49" s="86"/>
      <c r="HM49" s="96"/>
      <c r="HN49" s="96"/>
      <c r="HO49" s="96"/>
      <c r="HP49" s="96"/>
      <c r="HQ49" s="96"/>
      <c r="HR49" s="97"/>
    </row>
    <row r="50" spans="1:226" x14ac:dyDescent="0.35">
      <c r="A50" s="79">
        <v>45061</v>
      </c>
      <c r="B50" s="80" t="s">
        <v>995</v>
      </c>
      <c r="C50" s="94">
        <v>799.13444524298768</v>
      </c>
      <c r="D50" s="94">
        <v>780.84979871459871</v>
      </c>
      <c r="E50" s="94">
        <v>712.45219783495554</v>
      </c>
      <c r="F50" s="94">
        <v>597.25375454389075</v>
      </c>
      <c r="G50" s="94">
        <v>500.27357122384626</v>
      </c>
      <c r="H50" s="95">
        <v>473.01399197262384</v>
      </c>
      <c r="I50" s="80" t="s">
        <v>996</v>
      </c>
      <c r="J50" s="94">
        <v>799.35452735594572</v>
      </c>
      <c r="K50" s="94">
        <v>773.82562023245157</v>
      </c>
      <c r="L50" s="94">
        <v>707.68995738610204</v>
      </c>
      <c r="M50" s="94">
        <v>598.01531770843428</v>
      </c>
      <c r="N50" s="94">
        <v>428.58844611528815</v>
      </c>
      <c r="O50" s="95">
        <v>503.15877819170606</v>
      </c>
      <c r="P50" s="83" t="s">
        <v>997</v>
      </c>
      <c r="Q50" s="96">
        <v>732.74</v>
      </c>
      <c r="R50" s="96">
        <v>756.9</v>
      </c>
      <c r="S50" s="96">
        <v>705.31</v>
      </c>
      <c r="T50" s="96">
        <v>536.02</v>
      </c>
      <c r="U50" s="96"/>
      <c r="V50" s="97"/>
      <c r="W50" s="83" t="s">
        <v>998</v>
      </c>
      <c r="X50" s="96">
        <v>802.81</v>
      </c>
      <c r="Y50" s="96">
        <v>774.05</v>
      </c>
      <c r="Z50" s="96">
        <v>654.49</v>
      </c>
      <c r="AA50" s="96">
        <v>411.47</v>
      </c>
      <c r="AB50" s="96"/>
      <c r="AC50" s="97">
        <v>510.74</v>
      </c>
      <c r="AD50" s="83" t="s">
        <v>999</v>
      </c>
      <c r="AE50" s="86">
        <v>0.51129972389814904</v>
      </c>
      <c r="AF50" s="96">
        <v>712.15</v>
      </c>
      <c r="AG50" s="96">
        <v>708.79</v>
      </c>
      <c r="AH50" s="96"/>
      <c r="AI50" s="96"/>
      <c r="AJ50" s="96"/>
      <c r="AK50" s="97">
        <v>430</v>
      </c>
      <c r="AL50" s="87" t="s">
        <v>1000</v>
      </c>
      <c r="AM50" s="88">
        <v>1</v>
      </c>
      <c r="AN50" s="96">
        <v>824.02</v>
      </c>
      <c r="AO50" s="96">
        <v>852.38</v>
      </c>
      <c r="AP50" s="96">
        <v>818.98</v>
      </c>
      <c r="AQ50" s="96">
        <v>779.84</v>
      </c>
      <c r="AR50" s="96"/>
      <c r="AS50" s="97"/>
      <c r="AT50" s="83" t="s">
        <v>1001</v>
      </c>
      <c r="AU50" s="86">
        <v>4.2419614829897298E-2</v>
      </c>
      <c r="AV50" s="96">
        <v>733.53</v>
      </c>
      <c r="AW50" s="96">
        <v>743.87</v>
      </c>
      <c r="AX50" s="96">
        <v>645.20000000000005</v>
      </c>
      <c r="AY50" s="96"/>
      <c r="AZ50" s="96"/>
      <c r="BA50" s="97">
        <v>453.52</v>
      </c>
      <c r="BB50" s="83" t="s">
        <v>1002</v>
      </c>
      <c r="BC50" s="96">
        <v>819.96</v>
      </c>
      <c r="BD50" s="96">
        <v>782.63</v>
      </c>
      <c r="BE50" s="96">
        <v>690.03</v>
      </c>
      <c r="BF50" s="96"/>
      <c r="BG50" s="96"/>
      <c r="BH50" s="97">
        <v>607.49</v>
      </c>
      <c r="BI50" s="83" t="s">
        <v>1003</v>
      </c>
      <c r="BJ50" s="86">
        <v>0.13428045816492301</v>
      </c>
      <c r="BK50" s="96">
        <v>892.97</v>
      </c>
      <c r="BL50" s="96">
        <v>798.3</v>
      </c>
      <c r="BM50" s="96">
        <v>926.62</v>
      </c>
      <c r="BN50" s="96">
        <v>860.97</v>
      </c>
      <c r="BO50" s="96"/>
      <c r="BP50" s="97"/>
      <c r="BQ50" s="83" t="s">
        <v>1004</v>
      </c>
      <c r="BR50" s="86">
        <v>1</v>
      </c>
      <c r="BS50" s="96">
        <v>852</v>
      </c>
      <c r="BT50" s="96">
        <v>876.33</v>
      </c>
      <c r="BU50" s="96">
        <v>795.33</v>
      </c>
      <c r="BV50" s="96"/>
      <c r="BW50" s="96"/>
      <c r="BX50" s="97">
        <v>383.67</v>
      </c>
      <c r="BY50" s="83" t="s">
        <v>1005</v>
      </c>
      <c r="BZ50" s="96">
        <v>832.84</v>
      </c>
      <c r="CA50" s="96">
        <v>787.93</v>
      </c>
      <c r="CB50" s="96">
        <v>662.12</v>
      </c>
      <c r="CC50" s="96">
        <v>553.77</v>
      </c>
      <c r="CD50" s="96"/>
      <c r="CE50" s="97">
        <v>747.44</v>
      </c>
      <c r="CF50" s="83" t="s">
        <v>1006</v>
      </c>
      <c r="CG50" s="96">
        <v>815.49</v>
      </c>
      <c r="CH50" s="96">
        <v>943.51</v>
      </c>
      <c r="CI50" s="96">
        <v>817.75</v>
      </c>
      <c r="CJ50" s="96"/>
      <c r="CK50" s="96"/>
      <c r="CL50" s="97"/>
      <c r="CM50" s="83" t="s">
        <v>1007</v>
      </c>
      <c r="CN50" s="96">
        <v>854.7</v>
      </c>
      <c r="CO50" s="96">
        <v>770.61</v>
      </c>
      <c r="CP50" s="96">
        <v>789.82</v>
      </c>
      <c r="CQ50" s="96">
        <v>505</v>
      </c>
      <c r="CR50" s="96"/>
      <c r="CS50" s="97">
        <v>702.46</v>
      </c>
      <c r="CT50" s="83" t="s">
        <v>1008</v>
      </c>
      <c r="CU50" s="96">
        <v>758.05</v>
      </c>
      <c r="CV50" s="96">
        <v>815.99</v>
      </c>
      <c r="CW50" s="96">
        <v>725.37</v>
      </c>
      <c r="CX50" s="96">
        <v>619.91999999999996</v>
      </c>
      <c r="CY50" s="96"/>
      <c r="CZ50" s="97"/>
      <c r="DA50" s="83" t="s">
        <v>1009</v>
      </c>
      <c r="DB50" s="86">
        <v>1</v>
      </c>
      <c r="DC50" s="96">
        <v>687.6</v>
      </c>
      <c r="DD50" s="96">
        <v>745.4</v>
      </c>
      <c r="DE50" s="96">
        <v>619</v>
      </c>
      <c r="DF50" s="96">
        <v>754.56</v>
      </c>
      <c r="DG50" s="96"/>
      <c r="DH50" s="97">
        <v>680.65</v>
      </c>
      <c r="DI50" s="83" t="s">
        <v>1010</v>
      </c>
      <c r="DJ50" s="86">
        <v>2.7078256160303301E-3</v>
      </c>
      <c r="DK50" s="96">
        <v>850.75</v>
      </c>
      <c r="DL50" s="96">
        <v>852.94</v>
      </c>
      <c r="DM50" s="96">
        <v>852.94</v>
      </c>
      <c r="DN50" s="96">
        <v>818.7</v>
      </c>
      <c r="DO50" s="96"/>
      <c r="DP50" s="97">
        <v>604.33000000000004</v>
      </c>
      <c r="DQ50" s="83" t="s">
        <v>1011</v>
      </c>
      <c r="DR50" s="96">
        <v>793.08</v>
      </c>
      <c r="DS50" s="96">
        <v>767.96</v>
      </c>
      <c r="DT50" s="96">
        <v>605.01</v>
      </c>
      <c r="DU50" s="96">
        <v>732.14</v>
      </c>
      <c r="DV50" s="96"/>
      <c r="DW50" s="97"/>
      <c r="DX50" s="83" t="s">
        <v>1012</v>
      </c>
      <c r="DY50" s="96">
        <v>756.52</v>
      </c>
      <c r="DZ50" s="96">
        <v>738.45</v>
      </c>
      <c r="EA50" s="96">
        <v>767.53</v>
      </c>
      <c r="EB50" s="96">
        <v>565.83000000000004</v>
      </c>
      <c r="EC50" s="96"/>
      <c r="ED50" s="97">
        <v>477.5</v>
      </c>
      <c r="EE50" s="83" t="s">
        <v>1013</v>
      </c>
      <c r="EF50" s="86">
        <v>1</v>
      </c>
      <c r="EG50" s="96">
        <v>755.46</v>
      </c>
      <c r="EH50" s="96">
        <v>711.65</v>
      </c>
      <c r="EI50" s="96">
        <v>623.84</v>
      </c>
      <c r="EJ50" s="96"/>
      <c r="EK50" s="96">
        <v>323.74</v>
      </c>
      <c r="EL50" s="97">
        <v>315.66000000000003</v>
      </c>
      <c r="EM50" s="83" t="s">
        <v>1014</v>
      </c>
      <c r="EN50" s="96">
        <v>797.35</v>
      </c>
      <c r="EO50" s="96">
        <v>769.53</v>
      </c>
      <c r="EP50" s="96">
        <v>660.1</v>
      </c>
      <c r="EQ50" s="96"/>
      <c r="ER50" s="96"/>
      <c r="ES50" s="97">
        <v>497.78</v>
      </c>
      <c r="ET50" s="83" t="s">
        <v>1015</v>
      </c>
      <c r="EU50" s="86">
        <v>1</v>
      </c>
      <c r="EV50" s="96">
        <v>770.28</v>
      </c>
      <c r="EW50" s="96">
        <v>710.41</v>
      </c>
      <c r="EX50" s="96">
        <v>710.41</v>
      </c>
      <c r="EY50" s="96"/>
      <c r="EZ50" s="96"/>
      <c r="FA50" s="97">
        <v>425.33</v>
      </c>
      <c r="FB50" s="83" t="s">
        <v>1016</v>
      </c>
      <c r="FC50" s="96">
        <v>586.21</v>
      </c>
      <c r="FD50" s="96">
        <v>553.02</v>
      </c>
      <c r="FE50" s="96">
        <v>615.37</v>
      </c>
      <c r="FF50" s="96"/>
      <c r="FG50" s="96"/>
      <c r="FH50" s="97"/>
      <c r="FI50" s="83" t="s">
        <v>1017</v>
      </c>
      <c r="FJ50" s="96">
        <v>830.55</v>
      </c>
      <c r="FK50" s="96">
        <v>815.04</v>
      </c>
      <c r="FL50" s="96"/>
      <c r="FM50" s="96"/>
      <c r="FN50" s="96"/>
      <c r="FO50" s="97">
        <v>475.81</v>
      </c>
      <c r="FP50" s="83" t="s">
        <v>1018</v>
      </c>
      <c r="FQ50" s="86">
        <v>0.221837703536093</v>
      </c>
      <c r="FR50" s="96">
        <v>794.55</v>
      </c>
      <c r="FS50" s="96">
        <v>765.83</v>
      </c>
      <c r="FT50" s="96">
        <v>836.77</v>
      </c>
      <c r="FU50" s="96">
        <v>566.16</v>
      </c>
      <c r="FV50" s="96">
        <v>509.53</v>
      </c>
      <c r="FW50" s="97">
        <v>433</v>
      </c>
      <c r="FX50" s="83" t="s">
        <v>1019</v>
      </c>
      <c r="FY50" s="96">
        <v>797.83</v>
      </c>
      <c r="FZ50" s="96">
        <v>755.8</v>
      </c>
      <c r="GA50" s="96">
        <v>745.27</v>
      </c>
      <c r="GB50" s="96">
        <v>744.72</v>
      </c>
      <c r="GC50" s="96"/>
      <c r="GD50" s="97">
        <v>477.2</v>
      </c>
      <c r="GE50" s="83" t="s">
        <v>1020</v>
      </c>
      <c r="GF50" s="86">
        <v>0.20253164556962</v>
      </c>
      <c r="GG50" s="96">
        <v>781.06</v>
      </c>
      <c r="GH50" s="96">
        <v>824.48</v>
      </c>
      <c r="GI50" s="96">
        <v>739.98</v>
      </c>
      <c r="GJ50" s="96">
        <v>595.01</v>
      </c>
      <c r="GK50" s="96"/>
      <c r="GL50" s="97">
        <v>641.51</v>
      </c>
      <c r="GM50" s="83" t="s">
        <v>1021</v>
      </c>
      <c r="GN50" s="86">
        <v>8.8570036756565301E-2</v>
      </c>
      <c r="GO50" s="96">
        <v>795.82</v>
      </c>
      <c r="GP50" s="96">
        <v>1113.9100000000001</v>
      </c>
      <c r="GQ50" s="96">
        <v>576.34</v>
      </c>
      <c r="GR50" s="96">
        <v>521.32000000000005</v>
      </c>
      <c r="GS50" s="96"/>
      <c r="GT50" s="97"/>
      <c r="GU50" s="83" t="s">
        <v>1022</v>
      </c>
      <c r="GV50" s="86">
        <v>1</v>
      </c>
      <c r="GW50" s="96">
        <v>691.79</v>
      </c>
      <c r="GX50" s="96">
        <v>686.03</v>
      </c>
      <c r="GY50" s="96">
        <v>646.25</v>
      </c>
      <c r="GZ50" s="96"/>
      <c r="HA50" s="96"/>
      <c r="HB50" s="97">
        <v>616.48</v>
      </c>
      <c r="HC50" s="83" t="s">
        <v>1023</v>
      </c>
      <c r="HD50" s="86">
        <v>1</v>
      </c>
      <c r="HE50" s="96">
        <v>727.18</v>
      </c>
      <c r="HF50" s="96">
        <v>779.85</v>
      </c>
      <c r="HG50" s="96"/>
      <c r="HH50" s="96">
        <v>487.85</v>
      </c>
      <c r="HI50" s="96">
        <v>481.21</v>
      </c>
      <c r="HJ50" s="97">
        <v>480.89</v>
      </c>
      <c r="HK50" s="98"/>
      <c r="HL50" s="86"/>
      <c r="HM50" s="96"/>
      <c r="HN50" s="96"/>
      <c r="HO50" s="96"/>
      <c r="HP50" s="96"/>
      <c r="HQ50" s="96"/>
      <c r="HR50" s="97"/>
    </row>
    <row r="51" spans="1:226" x14ac:dyDescent="0.35">
      <c r="A51" s="79">
        <v>45054</v>
      </c>
      <c r="B51" s="80" t="s">
        <v>995</v>
      </c>
      <c r="C51" s="94">
        <v>804.99210527604816</v>
      </c>
      <c r="D51" s="94">
        <v>793.84976030787197</v>
      </c>
      <c r="E51" s="94">
        <v>698.01979414625009</v>
      </c>
      <c r="F51" s="94">
        <v>610.21164370690781</v>
      </c>
      <c r="G51" s="94">
        <v>510.95465940575127</v>
      </c>
      <c r="H51" s="95">
        <v>477.99666291239674</v>
      </c>
      <c r="I51" s="80" t="s">
        <v>996</v>
      </c>
      <c r="J51" s="94">
        <v>805.79559485155778</v>
      </c>
      <c r="K51" s="94">
        <v>786.69842386989296</v>
      </c>
      <c r="L51" s="94">
        <v>692.83956868352095</v>
      </c>
      <c r="M51" s="94">
        <v>611.01897081315383</v>
      </c>
      <c r="N51" s="94">
        <v>451.12683375104427</v>
      </c>
      <c r="O51" s="95">
        <v>508.96796368553248</v>
      </c>
      <c r="P51" s="83" t="s">
        <v>997</v>
      </c>
      <c r="Q51" s="96">
        <v>732.74</v>
      </c>
      <c r="R51" s="96">
        <v>760.24</v>
      </c>
      <c r="S51" s="96">
        <v>707.41</v>
      </c>
      <c r="T51" s="96">
        <v>536.02</v>
      </c>
      <c r="U51" s="96"/>
      <c r="V51" s="97"/>
      <c r="W51" s="83" t="s">
        <v>998</v>
      </c>
      <c r="X51" s="96">
        <v>807.78</v>
      </c>
      <c r="Y51" s="96">
        <v>779.76</v>
      </c>
      <c r="Z51" s="96">
        <v>619.70000000000005</v>
      </c>
      <c r="AA51" s="96">
        <v>426.93</v>
      </c>
      <c r="AB51" s="96"/>
      <c r="AC51" s="97">
        <v>540.5</v>
      </c>
      <c r="AD51" s="83" t="s">
        <v>999</v>
      </c>
      <c r="AE51" s="86">
        <v>0.51129972389814904</v>
      </c>
      <c r="AF51" s="96">
        <v>717.27</v>
      </c>
      <c r="AG51" s="96">
        <v>732.01</v>
      </c>
      <c r="AH51" s="96"/>
      <c r="AI51" s="96"/>
      <c r="AJ51" s="96"/>
      <c r="AK51" s="97">
        <v>444.15</v>
      </c>
      <c r="AL51" s="87" t="s">
        <v>1000</v>
      </c>
      <c r="AM51" s="88">
        <v>1</v>
      </c>
      <c r="AN51" s="96">
        <v>828.91</v>
      </c>
      <c r="AO51" s="96">
        <v>867.57</v>
      </c>
      <c r="AP51" s="96">
        <v>824.75</v>
      </c>
      <c r="AQ51" s="96">
        <v>779.84</v>
      </c>
      <c r="AR51" s="96"/>
      <c r="AS51" s="97"/>
      <c r="AT51" s="83" t="s">
        <v>1001</v>
      </c>
      <c r="AU51" s="86">
        <v>4.2716787697565102E-2</v>
      </c>
      <c r="AV51" s="96">
        <v>749.58</v>
      </c>
      <c r="AW51" s="96">
        <v>769.45</v>
      </c>
      <c r="AX51" s="96">
        <v>660.03</v>
      </c>
      <c r="AY51" s="96"/>
      <c r="AZ51" s="96"/>
      <c r="BA51" s="97">
        <v>464.99</v>
      </c>
      <c r="BB51" s="83" t="s">
        <v>1002</v>
      </c>
      <c r="BC51" s="96">
        <v>814.07</v>
      </c>
      <c r="BD51" s="96">
        <v>791.87</v>
      </c>
      <c r="BE51" s="96">
        <v>666.33</v>
      </c>
      <c r="BF51" s="96"/>
      <c r="BG51" s="96"/>
      <c r="BH51" s="97">
        <v>603.45000000000005</v>
      </c>
      <c r="BI51" s="83" t="s">
        <v>1003</v>
      </c>
      <c r="BJ51" s="86">
        <v>0.134276852013481</v>
      </c>
      <c r="BK51" s="96">
        <v>892.94</v>
      </c>
      <c r="BL51" s="96">
        <v>787.53</v>
      </c>
      <c r="BM51" s="96">
        <v>915.85</v>
      </c>
      <c r="BN51" s="96">
        <v>860.94</v>
      </c>
      <c r="BO51" s="96"/>
      <c r="BP51" s="97"/>
      <c r="BQ51" s="83" t="s">
        <v>1004</v>
      </c>
      <c r="BR51" s="86">
        <v>1</v>
      </c>
      <c r="BS51" s="96">
        <v>852</v>
      </c>
      <c r="BT51" s="96">
        <v>876.33</v>
      </c>
      <c r="BU51" s="96">
        <v>780.33</v>
      </c>
      <c r="BV51" s="96"/>
      <c r="BW51" s="96"/>
      <c r="BX51" s="97">
        <v>391.17</v>
      </c>
      <c r="BY51" s="83" t="s">
        <v>1005</v>
      </c>
      <c r="BZ51" s="96">
        <v>849.05</v>
      </c>
      <c r="CA51" s="96">
        <v>805.89</v>
      </c>
      <c r="CB51" s="96">
        <v>658.75</v>
      </c>
      <c r="CC51" s="96">
        <v>576.32000000000005</v>
      </c>
      <c r="CD51" s="96"/>
      <c r="CE51" s="97">
        <v>753.79</v>
      </c>
      <c r="CF51" s="83" t="s">
        <v>1006</v>
      </c>
      <c r="CG51" s="96">
        <v>844.53</v>
      </c>
      <c r="CH51" s="96">
        <v>966.9</v>
      </c>
      <c r="CI51" s="96">
        <v>788.72</v>
      </c>
      <c r="CJ51" s="96"/>
      <c r="CK51" s="96"/>
      <c r="CL51" s="97"/>
      <c r="CM51" s="83" t="s">
        <v>1007</v>
      </c>
      <c r="CN51" s="96">
        <v>868.54</v>
      </c>
      <c r="CO51" s="96">
        <v>778.92</v>
      </c>
      <c r="CP51" s="96">
        <v>794.55</v>
      </c>
      <c r="CQ51" s="96">
        <v>500.37</v>
      </c>
      <c r="CR51" s="96"/>
      <c r="CS51" s="97">
        <v>704.27</v>
      </c>
      <c r="CT51" s="83" t="s">
        <v>1008</v>
      </c>
      <c r="CU51" s="96">
        <v>766.11</v>
      </c>
      <c r="CV51" s="96">
        <v>825.67</v>
      </c>
      <c r="CW51" s="96">
        <v>725.37</v>
      </c>
      <c r="CX51" s="96">
        <v>619.91999999999996</v>
      </c>
      <c r="CY51" s="96"/>
      <c r="CZ51" s="97"/>
      <c r="DA51" s="83" t="s">
        <v>1009</v>
      </c>
      <c r="DB51" s="86">
        <v>1</v>
      </c>
      <c r="DC51" s="96">
        <v>768.4</v>
      </c>
      <c r="DD51" s="96">
        <v>827.8</v>
      </c>
      <c r="DE51" s="96">
        <v>655</v>
      </c>
      <c r="DF51" s="96">
        <v>754.56</v>
      </c>
      <c r="DG51" s="96"/>
      <c r="DH51" s="97">
        <v>712.65</v>
      </c>
      <c r="DI51" s="83" t="s">
        <v>1010</v>
      </c>
      <c r="DJ51" s="86">
        <v>2.68672756582483E-3</v>
      </c>
      <c r="DK51" s="96">
        <v>872.66</v>
      </c>
      <c r="DL51" s="96">
        <v>865.73</v>
      </c>
      <c r="DM51" s="96">
        <v>865.73</v>
      </c>
      <c r="DN51" s="96">
        <v>812.32</v>
      </c>
      <c r="DO51" s="96"/>
      <c r="DP51" s="97">
        <v>605.38</v>
      </c>
      <c r="DQ51" s="83" t="s">
        <v>1011</v>
      </c>
      <c r="DR51" s="96">
        <v>810.24</v>
      </c>
      <c r="DS51" s="96">
        <v>797.64</v>
      </c>
      <c r="DT51" s="96">
        <v>613.38</v>
      </c>
      <c r="DU51" s="96">
        <v>732.56</v>
      </c>
      <c r="DV51" s="96"/>
      <c r="DW51" s="97"/>
      <c r="DX51" s="83" t="s">
        <v>1012</v>
      </c>
      <c r="DY51" s="96">
        <v>775.5</v>
      </c>
      <c r="DZ51" s="96">
        <v>759.53</v>
      </c>
      <c r="EA51" s="96">
        <v>757.37</v>
      </c>
      <c r="EB51" s="96">
        <v>561.04999999999995</v>
      </c>
      <c r="EC51" s="96"/>
      <c r="ED51" s="97">
        <v>482.84</v>
      </c>
      <c r="EE51" s="83" t="s">
        <v>1013</v>
      </c>
      <c r="EF51" s="86">
        <v>1</v>
      </c>
      <c r="EG51" s="96">
        <v>770.72</v>
      </c>
      <c r="EH51" s="96">
        <v>735.05</v>
      </c>
      <c r="EI51" s="96">
        <v>621.53</v>
      </c>
      <c r="EJ51" s="96"/>
      <c r="EK51" s="96">
        <v>323.74</v>
      </c>
      <c r="EL51" s="97">
        <v>317.93</v>
      </c>
      <c r="EM51" s="83" t="s">
        <v>1014</v>
      </c>
      <c r="EN51" s="96">
        <v>769.77</v>
      </c>
      <c r="EO51" s="96">
        <v>757.46</v>
      </c>
      <c r="EP51" s="96">
        <v>646.83000000000004</v>
      </c>
      <c r="EQ51" s="96"/>
      <c r="ER51" s="96"/>
      <c r="ES51" s="97">
        <v>497.78</v>
      </c>
      <c r="ET51" s="83" t="s">
        <v>1015</v>
      </c>
      <c r="EU51" s="86">
        <v>1</v>
      </c>
      <c r="EV51" s="96">
        <v>812.16</v>
      </c>
      <c r="EW51" s="96">
        <v>770.5</v>
      </c>
      <c r="EX51" s="96">
        <v>770.5</v>
      </c>
      <c r="EY51" s="96"/>
      <c r="EZ51" s="96"/>
      <c r="FA51" s="97">
        <v>458.45</v>
      </c>
      <c r="FB51" s="83" t="s">
        <v>1016</v>
      </c>
      <c r="FC51" s="96">
        <v>586.21</v>
      </c>
      <c r="FD51" s="96">
        <v>553.02</v>
      </c>
      <c r="FE51" s="96">
        <v>615.37</v>
      </c>
      <c r="FF51" s="96"/>
      <c r="FG51" s="96"/>
      <c r="FH51" s="97"/>
      <c r="FI51" s="83" t="s">
        <v>1017</v>
      </c>
      <c r="FJ51" s="96">
        <v>821.46</v>
      </c>
      <c r="FK51" s="96">
        <v>806.77</v>
      </c>
      <c r="FL51" s="96"/>
      <c r="FM51" s="96"/>
      <c r="FN51" s="96"/>
      <c r="FO51" s="97">
        <v>475.81</v>
      </c>
      <c r="FP51" s="83" t="s">
        <v>1018</v>
      </c>
      <c r="FQ51" s="86">
        <v>0.218851902917296</v>
      </c>
      <c r="FR51" s="96">
        <v>795.89</v>
      </c>
      <c r="FS51" s="96">
        <v>781.52</v>
      </c>
      <c r="FT51" s="96">
        <v>812.96</v>
      </c>
      <c r="FU51" s="96">
        <v>545.24</v>
      </c>
      <c r="FV51" s="96">
        <v>518.67999999999995</v>
      </c>
      <c r="FW51" s="97">
        <v>434.45</v>
      </c>
      <c r="FX51" s="83" t="s">
        <v>1019</v>
      </c>
      <c r="FY51" s="96">
        <v>778.32</v>
      </c>
      <c r="FZ51" s="96">
        <v>739.54</v>
      </c>
      <c r="GA51" s="96">
        <v>726.57</v>
      </c>
      <c r="GB51" s="96">
        <v>779.53</v>
      </c>
      <c r="GC51" s="96"/>
      <c r="GD51" s="97">
        <v>480.45</v>
      </c>
      <c r="GE51" s="83" t="s">
        <v>1020</v>
      </c>
      <c r="GF51" s="86">
        <v>0.203062177638793</v>
      </c>
      <c r="GG51" s="96">
        <v>781.73</v>
      </c>
      <c r="GH51" s="96">
        <v>824.15</v>
      </c>
      <c r="GI51" s="96">
        <v>979.24</v>
      </c>
      <c r="GJ51" s="96">
        <v>718.48</v>
      </c>
      <c r="GK51" s="96"/>
      <c r="GL51" s="97">
        <v>644.63</v>
      </c>
      <c r="GM51" s="83" t="s">
        <v>1021</v>
      </c>
      <c r="GN51" s="86">
        <v>8.9276148984037407E-2</v>
      </c>
      <c r="GO51" s="96">
        <v>787.38</v>
      </c>
      <c r="GP51" s="96">
        <v>1125.72</v>
      </c>
      <c r="GQ51" s="96">
        <v>562.87</v>
      </c>
      <c r="GR51" s="96">
        <v>527.98</v>
      </c>
      <c r="GS51" s="96"/>
      <c r="GT51" s="97"/>
      <c r="GU51" s="83" t="s">
        <v>1022</v>
      </c>
      <c r="GV51" s="86">
        <v>1</v>
      </c>
      <c r="GW51" s="96">
        <v>745.7</v>
      </c>
      <c r="GX51" s="96">
        <v>747.19</v>
      </c>
      <c r="GY51" s="96">
        <v>705.31</v>
      </c>
      <c r="GZ51" s="96"/>
      <c r="HA51" s="96"/>
      <c r="HB51" s="97">
        <v>613.98</v>
      </c>
      <c r="HC51" s="83" t="s">
        <v>1023</v>
      </c>
      <c r="HD51" s="86">
        <v>1</v>
      </c>
      <c r="HE51" s="96">
        <v>733.02</v>
      </c>
      <c r="HF51" s="96">
        <v>786.52</v>
      </c>
      <c r="HG51" s="96"/>
      <c r="HH51" s="96">
        <v>521.70000000000005</v>
      </c>
      <c r="HI51" s="96">
        <v>515.05999999999995</v>
      </c>
      <c r="HJ51" s="97">
        <v>484.22</v>
      </c>
      <c r="HK51" s="98"/>
      <c r="HL51" s="86"/>
      <c r="HM51" s="96"/>
      <c r="HN51" s="96"/>
      <c r="HO51" s="96"/>
      <c r="HP51" s="96"/>
      <c r="HQ51" s="96"/>
      <c r="HR51" s="97"/>
    </row>
    <row r="52" spans="1:226" x14ac:dyDescent="0.35">
      <c r="A52" s="79">
        <v>45047</v>
      </c>
      <c r="B52" s="80" t="s">
        <v>995</v>
      </c>
      <c r="C52" s="94">
        <v>824.69407019008156</v>
      </c>
      <c r="D52" s="94">
        <v>821.50181883878611</v>
      </c>
      <c r="E52" s="94">
        <v>703.18100754322768</v>
      </c>
      <c r="F52" s="94">
        <v>617.98526522366069</v>
      </c>
      <c r="G52" s="94">
        <v>547.76382440049679</v>
      </c>
      <c r="H52" s="95">
        <v>478.30115399170586</v>
      </c>
      <c r="I52" s="80" t="s">
        <v>996</v>
      </c>
      <c r="J52" s="94">
        <v>825.18221394056741</v>
      </c>
      <c r="K52" s="94">
        <v>816.0175503038364</v>
      </c>
      <c r="L52" s="94">
        <v>696.18914945437871</v>
      </c>
      <c r="M52" s="94">
        <v>618.08317391530431</v>
      </c>
      <c r="N52" s="94">
        <v>455.24832915622392</v>
      </c>
      <c r="O52" s="95">
        <v>513.09970040642736</v>
      </c>
      <c r="P52" s="83" t="s">
        <v>997</v>
      </c>
      <c r="Q52" s="96">
        <v>754.41</v>
      </c>
      <c r="R52" s="96">
        <v>791.9</v>
      </c>
      <c r="S52" s="96">
        <v>733.9</v>
      </c>
      <c r="T52" s="96">
        <v>568.02</v>
      </c>
      <c r="U52" s="96"/>
      <c r="V52" s="97"/>
      <c r="W52" s="83" t="s">
        <v>998</v>
      </c>
      <c r="X52" s="96">
        <v>814.42</v>
      </c>
      <c r="Y52" s="96">
        <v>798.09</v>
      </c>
      <c r="Z52" s="96">
        <v>650.44000000000005</v>
      </c>
      <c r="AA52" s="96">
        <v>426.93</v>
      </c>
      <c r="AB52" s="96"/>
      <c r="AC52" s="97">
        <v>540.5</v>
      </c>
      <c r="AD52" s="83" t="s">
        <v>999</v>
      </c>
      <c r="AE52" s="86">
        <v>0.51129972389814904</v>
      </c>
      <c r="AF52" s="96">
        <v>723.06</v>
      </c>
      <c r="AG52" s="96">
        <v>755.36</v>
      </c>
      <c r="AH52" s="96"/>
      <c r="AI52" s="96"/>
      <c r="AJ52" s="96"/>
      <c r="AK52" s="97">
        <v>446.53</v>
      </c>
      <c r="AL52" s="87" t="s">
        <v>1000</v>
      </c>
      <c r="AM52" s="88">
        <v>1</v>
      </c>
      <c r="AN52" s="96">
        <v>834.47</v>
      </c>
      <c r="AO52" s="96">
        <v>879.3</v>
      </c>
      <c r="AP52" s="96">
        <v>834.19</v>
      </c>
      <c r="AQ52" s="96">
        <v>779.84</v>
      </c>
      <c r="AR52" s="96"/>
      <c r="AS52" s="97"/>
      <c r="AT52" s="83" t="s">
        <v>1001</v>
      </c>
      <c r="AU52" s="86">
        <v>4.2549570249340501E-2</v>
      </c>
      <c r="AV52" s="96">
        <v>763.77</v>
      </c>
      <c r="AW52" s="96">
        <v>797.7</v>
      </c>
      <c r="AX52" s="96">
        <v>695.18</v>
      </c>
      <c r="AY52" s="96"/>
      <c r="AZ52" s="96"/>
      <c r="BA52" s="97">
        <v>468.55</v>
      </c>
      <c r="BB52" s="83" t="s">
        <v>1002</v>
      </c>
      <c r="BC52" s="96">
        <v>830.04</v>
      </c>
      <c r="BD52" s="96">
        <v>817.08</v>
      </c>
      <c r="BE52" s="96">
        <v>643.64</v>
      </c>
      <c r="BF52" s="96"/>
      <c r="BG52" s="96"/>
      <c r="BH52" s="97">
        <v>607.49</v>
      </c>
      <c r="BI52" s="83" t="s">
        <v>1003</v>
      </c>
      <c r="BJ52" s="86">
        <v>0.13415975743915901</v>
      </c>
      <c r="BK52" s="96">
        <v>945.83</v>
      </c>
      <c r="BL52" s="96">
        <v>840.51</v>
      </c>
      <c r="BM52" s="96">
        <v>974.08</v>
      </c>
      <c r="BN52" s="96">
        <v>860.19</v>
      </c>
      <c r="BO52" s="96"/>
      <c r="BP52" s="97"/>
      <c r="BQ52" s="83" t="s">
        <v>1004</v>
      </c>
      <c r="BR52" s="86">
        <v>1</v>
      </c>
      <c r="BS52" s="96">
        <v>867.83</v>
      </c>
      <c r="BT52" s="96">
        <v>893</v>
      </c>
      <c r="BU52" s="96">
        <v>836.17</v>
      </c>
      <c r="BV52" s="96"/>
      <c r="BW52" s="96"/>
      <c r="BX52" s="97">
        <v>391.17</v>
      </c>
      <c r="BY52" s="83" t="s">
        <v>1005</v>
      </c>
      <c r="BZ52" s="96">
        <v>868.1</v>
      </c>
      <c r="CA52" s="96">
        <v>831.49</v>
      </c>
      <c r="CB52" s="96">
        <v>693.04</v>
      </c>
      <c r="CC52" s="96">
        <v>572.48</v>
      </c>
      <c r="CD52" s="96"/>
      <c r="CE52" s="97">
        <v>760.79</v>
      </c>
      <c r="CF52" s="83" t="s">
        <v>1006</v>
      </c>
      <c r="CG52" s="96">
        <v>865.49</v>
      </c>
      <c r="CH52" s="96">
        <v>999.16</v>
      </c>
      <c r="CI52" s="96">
        <v>820.97</v>
      </c>
      <c r="CJ52" s="96"/>
      <c r="CK52" s="96"/>
      <c r="CL52" s="97"/>
      <c r="CM52" s="83" t="s">
        <v>1007</v>
      </c>
      <c r="CN52" s="96">
        <v>901.02</v>
      </c>
      <c r="CO52" s="96">
        <v>824.32</v>
      </c>
      <c r="CP52" s="96">
        <v>818.15</v>
      </c>
      <c r="CQ52" s="96">
        <v>533.42999999999995</v>
      </c>
      <c r="CR52" s="96"/>
      <c r="CS52" s="97">
        <v>705.14</v>
      </c>
      <c r="CT52" s="83" t="s">
        <v>1008</v>
      </c>
      <c r="CU52" s="96">
        <v>800.79</v>
      </c>
      <c r="CV52" s="96">
        <v>862.77</v>
      </c>
      <c r="CW52" s="96">
        <v>725.37</v>
      </c>
      <c r="CX52" s="96">
        <v>619.91999999999996</v>
      </c>
      <c r="CY52" s="96"/>
      <c r="CZ52" s="97"/>
      <c r="DA52" s="83" t="s">
        <v>1009</v>
      </c>
      <c r="DB52" s="86">
        <v>1</v>
      </c>
      <c r="DC52" s="96">
        <v>768.4</v>
      </c>
      <c r="DD52" s="96">
        <v>827.8</v>
      </c>
      <c r="DE52" s="96">
        <v>687</v>
      </c>
      <c r="DF52" s="96">
        <v>754.56</v>
      </c>
      <c r="DG52" s="96"/>
      <c r="DH52" s="97">
        <v>728.65</v>
      </c>
      <c r="DI52" s="83" t="s">
        <v>1010</v>
      </c>
      <c r="DJ52" s="86">
        <v>2.6753705388196298E-3</v>
      </c>
      <c r="DK52" s="96">
        <v>889.64</v>
      </c>
      <c r="DL52" s="96">
        <v>889.62</v>
      </c>
      <c r="DM52" s="96">
        <v>889.62</v>
      </c>
      <c r="DN52" s="96">
        <v>808.88</v>
      </c>
      <c r="DO52" s="96"/>
      <c r="DP52" s="97">
        <v>624.15</v>
      </c>
      <c r="DQ52" s="83" t="s">
        <v>1011</v>
      </c>
      <c r="DR52" s="96">
        <v>820.64</v>
      </c>
      <c r="DS52" s="96">
        <v>819.18</v>
      </c>
      <c r="DT52" s="96">
        <v>653.4</v>
      </c>
      <c r="DU52" s="96">
        <v>790.6</v>
      </c>
      <c r="DV52" s="96"/>
      <c r="DW52" s="97"/>
      <c r="DX52" s="83" t="s">
        <v>1012</v>
      </c>
      <c r="DY52" s="96">
        <v>794.17</v>
      </c>
      <c r="DZ52" s="96">
        <v>784.92</v>
      </c>
      <c r="EA52" s="96">
        <v>782.25</v>
      </c>
      <c r="EB52" s="96">
        <v>586.72</v>
      </c>
      <c r="EC52" s="96"/>
      <c r="ED52" s="97">
        <v>485.54</v>
      </c>
      <c r="EE52" s="83" t="s">
        <v>1013</v>
      </c>
      <c r="EF52" s="86">
        <v>1</v>
      </c>
      <c r="EG52" s="96">
        <v>790.68</v>
      </c>
      <c r="EH52" s="96">
        <v>772.26</v>
      </c>
      <c r="EI52" s="96">
        <v>641.26</v>
      </c>
      <c r="EJ52" s="96"/>
      <c r="EK52" s="96">
        <v>323.74</v>
      </c>
      <c r="EL52" s="97">
        <v>315.70999999999998</v>
      </c>
      <c r="EM52" s="83" t="s">
        <v>1014</v>
      </c>
      <c r="EN52" s="96">
        <v>814.6</v>
      </c>
      <c r="EO52" s="96">
        <v>773.84</v>
      </c>
      <c r="EP52" s="96">
        <v>665.41</v>
      </c>
      <c r="EQ52" s="96"/>
      <c r="ER52" s="96"/>
      <c r="ES52" s="97">
        <v>535.16</v>
      </c>
      <c r="ET52" s="83" t="s">
        <v>1015</v>
      </c>
      <c r="EU52" s="86">
        <v>1</v>
      </c>
      <c r="EV52" s="96">
        <v>801.68</v>
      </c>
      <c r="EW52" s="96">
        <v>792.68</v>
      </c>
      <c r="EX52" s="96">
        <v>804.21</v>
      </c>
      <c r="EY52" s="96"/>
      <c r="EZ52" s="96"/>
      <c r="FA52" s="97">
        <v>469.49</v>
      </c>
      <c r="FB52" s="83" t="s">
        <v>1016</v>
      </c>
      <c r="FC52" s="96">
        <v>586.21</v>
      </c>
      <c r="FD52" s="96">
        <v>553.02</v>
      </c>
      <c r="FE52" s="96">
        <v>615.37</v>
      </c>
      <c r="FF52" s="96"/>
      <c r="FG52" s="96"/>
      <c r="FH52" s="97"/>
      <c r="FI52" s="83" t="s">
        <v>1017</v>
      </c>
      <c r="FJ52" s="96">
        <v>846.25</v>
      </c>
      <c r="FK52" s="96">
        <v>835.7</v>
      </c>
      <c r="FL52" s="96"/>
      <c r="FM52" s="96"/>
      <c r="FN52" s="96"/>
      <c r="FO52" s="97">
        <v>484.9</v>
      </c>
      <c r="FP52" s="83" t="s">
        <v>1018</v>
      </c>
      <c r="FQ52" s="86">
        <v>0.218269125832151</v>
      </c>
      <c r="FR52" s="96">
        <v>811.26</v>
      </c>
      <c r="FS52" s="96">
        <v>807.34</v>
      </c>
      <c r="FT52" s="96">
        <v>872.89</v>
      </c>
      <c r="FU52" s="96">
        <v>595.82000000000005</v>
      </c>
      <c r="FV52" s="96">
        <v>559.71</v>
      </c>
      <c r="FW52" s="97">
        <v>433.36</v>
      </c>
      <c r="FX52" s="83" t="s">
        <v>1019</v>
      </c>
      <c r="FY52" s="96">
        <v>815.72</v>
      </c>
      <c r="FZ52" s="96">
        <v>779.37</v>
      </c>
      <c r="GA52" s="96">
        <v>768.04</v>
      </c>
      <c r="GB52" s="96">
        <v>765.15</v>
      </c>
      <c r="GC52" s="96"/>
      <c r="GD52" s="97">
        <v>483.57</v>
      </c>
      <c r="GE52" s="83" t="s">
        <v>1020</v>
      </c>
      <c r="GF52" s="86">
        <v>0.20283564227906101</v>
      </c>
      <c r="GG52" s="96">
        <v>766.21</v>
      </c>
      <c r="GH52" s="96">
        <v>804.69</v>
      </c>
      <c r="GI52" s="96">
        <v>690.78</v>
      </c>
      <c r="GJ52" s="96">
        <v>636.41</v>
      </c>
      <c r="GK52" s="96"/>
      <c r="GL52" s="97">
        <v>565.22</v>
      </c>
      <c r="GM52" s="83" t="s">
        <v>1021</v>
      </c>
      <c r="GN52" s="86">
        <v>8.8094084482226998E-2</v>
      </c>
      <c r="GO52" s="96">
        <v>831.43</v>
      </c>
      <c r="GP52" s="96">
        <v>1125.54</v>
      </c>
      <c r="GQ52" s="96">
        <v>594.39</v>
      </c>
      <c r="GR52" s="96">
        <v>550.41</v>
      </c>
      <c r="GS52" s="96"/>
      <c r="GT52" s="97"/>
      <c r="GU52" s="83" t="s">
        <v>1022</v>
      </c>
      <c r="GV52" s="86">
        <v>1</v>
      </c>
      <c r="GW52" s="96">
        <v>750.77</v>
      </c>
      <c r="GX52" s="96">
        <v>737.23</v>
      </c>
      <c r="GY52" s="96">
        <v>681.35</v>
      </c>
      <c r="GZ52" s="96"/>
      <c r="HA52" s="96"/>
      <c r="HB52" s="97">
        <v>618.25</v>
      </c>
      <c r="HC52" s="83" t="s">
        <v>1023</v>
      </c>
      <c r="HD52" s="86">
        <v>1</v>
      </c>
      <c r="HE52" s="96">
        <v>758.02</v>
      </c>
      <c r="HF52" s="96">
        <v>812.35</v>
      </c>
      <c r="HG52" s="96"/>
      <c r="HH52" s="96">
        <v>527.89</v>
      </c>
      <c r="HI52" s="96">
        <v>521.25</v>
      </c>
      <c r="HJ52" s="97">
        <v>502.55</v>
      </c>
      <c r="HK52" s="98"/>
      <c r="HL52" s="86"/>
      <c r="HM52" s="96"/>
      <c r="HN52" s="96"/>
      <c r="HO52" s="96"/>
      <c r="HP52" s="96"/>
      <c r="HQ52" s="96"/>
      <c r="HR52" s="97"/>
    </row>
    <row r="53" spans="1:226" x14ac:dyDescent="0.35">
      <c r="A53" s="79">
        <v>45040</v>
      </c>
      <c r="B53" s="80" t="s">
        <v>995</v>
      </c>
      <c r="C53" s="94">
        <v>834.86096454862059</v>
      </c>
      <c r="D53" s="94">
        <v>846.09646343122097</v>
      </c>
      <c r="E53" s="94">
        <v>755.52825278609885</v>
      </c>
      <c r="F53" s="94">
        <v>622.79184325298161</v>
      </c>
      <c r="G53" s="94">
        <v>544.92239036973331</v>
      </c>
      <c r="H53" s="95">
        <v>484.4181554397253</v>
      </c>
      <c r="I53" s="80" t="s">
        <v>996</v>
      </c>
      <c r="J53" s="94">
        <v>836.18581984110187</v>
      </c>
      <c r="K53" s="94">
        <v>841.45113228493892</v>
      </c>
      <c r="L53" s="94">
        <v>750.70548014525775</v>
      </c>
      <c r="M53" s="94">
        <v>622.59791165889339</v>
      </c>
      <c r="N53" s="94">
        <v>452.93789473684205</v>
      </c>
      <c r="O53" s="95">
        <v>518.05299130698108</v>
      </c>
      <c r="P53" s="83" t="s">
        <v>997</v>
      </c>
      <c r="Q53" s="96">
        <v>772.74</v>
      </c>
      <c r="R53" s="96">
        <v>820.24</v>
      </c>
      <c r="S53" s="96">
        <v>753.93</v>
      </c>
      <c r="T53" s="96">
        <v>579.02</v>
      </c>
      <c r="U53" s="96"/>
      <c r="V53" s="97"/>
      <c r="W53" s="83" t="s">
        <v>998</v>
      </c>
      <c r="X53" s="96">
        <v>841.96</v>
      </c>
      <c r="Y53" s="96">
        <v>818.24</v>
      </c>
      <c r="Z53" s="96">
        <v>680.61</v>
      </c>
      <c r="AA53" s="96">
        <v>444.03</v>
      </c>
      <c r="AB53" s="96"/>
      <c r="AC53" s="97">
        <v>565.29</v>
      </c>
      <c r="AD53" s="83" t="s">
        <v>999</v>
      </c>
      <c r="AE53" s="86">
        <v>0.51129972389814904</v>
      </c>
      <c r="AF53" s="96">
        <v>727.41</v>
      </c>
      <c r="AG53" s="96">
        <v>781.05</v>
      </c>
      <c r="AH53" s="96">
        <v>591.77</v>
      </c>
      <c r="AI53" s="96"/>
      <c r="AJ53" s="96"/>
      <c r="AK53" s="97">
        <v>463.71</v>
      </c>
      <c r="AL53" s="87" t="s">
        <v>1000</v>
      </c>
      <c r="AM53" s="88">
        <v>1</v>
      </c>
      <c r="AN53" s="96">
        <v>832.24</v>
      </c>
      <c r="AO53" s="96">
        <v>891.51</v>
      </c>
      <c r="AP53" s="96">
        <v>836.86</v>
      </c>
      <c r="AQ53" s="96">
        <v>779.84</v>
      </c>
      <c r="AR53" s="96"/>
      <c r="AS53" s="97"/>
      <c r="AT53" s="83" t="s">
        <v>1001</v>
      </c>
      <c r="AU53" s="86">
        <v>4.2663936174751498E-2</v>
      </c>
      <c r="AV53" s="96">
        <v>772.66</v>
      </c>
      <c r="AW53" s="96">
        <v>825.19</v>
      </c>
      <c r="AX53" s="96">
        <v>709.74</v>
      </c>
      <c r="AY53" s="96"/>
      <c r="AZ53" s="96"/>
      <c r="BA53" s="97">
        <v>475.28</v>
      </c>
      <c r="BB53" s="83" t="s">
        <v>1002</v>
      </c>
      <c r="BC53" s="96">
        <v>825</v>
      </c>
      <c r="BD53" s="96">
        <v>831.37</v>
      </c>
      <c r="BE53" s="96">
        <v>726.92</v>
      </c>
      <c r="BF53" s="96"/>
      <c r="BG53" s="96"/>
      <c r="BH53" s="97">
        <v>609.51</v>
      </c>
      <c r="BI53" s="83" t="s">
        <v>1003</v>
      </c>
      <c r="BJ53" s="86">
        <v>0.13417415805715799</v>
      </c>
      <c r="BK53" s="96">
        <v>924.46</v>
      </c>
      <c r="BL53" s="96">
        <v>851.34</v>
      </c>
      <c r="BM53" s="96">
        <v>995.65</v>
      </c>
      <c r="BN53" s="96">
        <v>860.28</v>
      </c>
      <c r="BO53" s="96"/>
      <c r="BP53" s="97"/>
      <c r="BQ53" s="83" t="s">
        <v>1004</v>
      </c>
      <c r="BR53" s="86">
        <v>1</v>
      </c>
      <c r="BS53" s="96">
        <v>909.5</v>
      </c>
      <c r="BT53" s="96">
        <v>934.67</v>
      </c>
      <c r="BU53" s="96">
        <v>854.5</v>
      </c>
      <c r="BV53" s="96"/>
      <c r="BW53" s="96"/>
      <c r="BX53" s="97">
        <v>391.17</v>
      </c>
      <c r="BY53" s="83" t="s">
        <v>1005</v>
      </c>
      <c r="BZ53" s="96">
        <v>884.21</v>
      </c>
      <c r="CA53" s="96">
        <v>857.74</v>
      </c>
      <c r="CB53" s="96">
        <v>714.24</v>
      </c>
      <c r="CC53" s="96">
        <v>572.38</v>
      </c>
      <c r="CD53" s="96"/>
      <c r="CE53" s="97">
        <v>765.38</v>
      </c>
      <c r="CF53" s="83" t="s">
        <v>1006</v>
      </c>
      <c r="CG53" s="96">
        <v>878.4</v>
      </c>
      <c r="CH53" s="96">
        <v>1022.54</v>
      </c>
      <c r="CI53" s="96">
        <v>854.04</v>
      </c>
      <c r="CJ53" s="96"/>
      <c r="CK53" s="96"/>
      <c r="CL53" s="97"/>
      <c r="CM53" s="83" t="s">
        <v>1007</v>
      </c>
      <c r="CN53" s="96">
        <v>926.47</v>
      </c>
      <c r="CO53" s="96">
        <v>859.45</v>
      </c>
      <c r="CP53" s="96">
        <v>861.77</v>
      </c>
      <c r="CQ53" s="96">
        <v>539.01</v>
      </c>
      <c r="CR53" s="96"/>
      <c r="CS53" s="97">
        <v>703.36</v>
      </c>
      <c r="CT53" s="83" t="s">
        <v>1008</v>
      </c>
      <c r="CU53" s="96">
        <v>829.01</v>
      </c>
      <c r="CV53" s="96">
        <v>890.99</v>
      </c>
      <c r="CW53" s="96">
        <v>725.37</v>
      </c>
      <c r="CX53" s="96">
        <v>619.91999999999996</v>
      </c>
      <c r="CY53" s="96"/>
      <c r="CZ53" s="97"/>
      <c r="DA53" s="83" t="s">
        <v>1009</v>
      </c>
      <c r="DB53" s="86">
        <v>1</v>
      </c>
      <c r="DC53" s="96">
        <v>792.4</v>
      </c>
      <c r="DD53" s="96">
        <v>842.2</v>
      </c>
      <c r="DE53" s="96">
        <v>719</v>
      </c>
      <c r="DF53" s="96">
        <v>754.56</v>
      </c>
      <c r="DG53" s="96"/>
      <c r="DH53" s="97">
        <v>752.65</v>
      </c>
      <c r="DI53" s="83" t="s">
        <v>1010</v>
      </c>
      <c r="DJ53" s="86">
        <v>2.66560042649607E-3</v>
      </c>
      <c r="DK53" s="96">
        <v>912.96</v>
      </c>
      <c r="DL53" s="96">
        <v>907.17</v>
      </c>
      <c r="DM53" s="96">
        <v>907.17</v>
      </c>
      <c r="DN53" s="96">
        <v>805.93</v>
      </c>
      <c r="DO53" s="96"/>
      <c r="DP53" s="97">
        <v>618.41</v>
      </c>
      <c r="DQ53" s="83" t="s">
        <v>1011</v>
      </c>
      <c r="DR53" s="96">
        <v>819.18</v>
      </c>
      <c r="DS53" s="96">
        <v>830.97</v>
      </c>
      <c r="DT53" s="96">
        <v>681.02</v>
      </c>
      <c r="DU53" s="96">
        <v>771.4</v>
      </c>
      <c r="DV53" s="96"/>
      <c r="DW53" s="97"/>
      <c r="DX53" s="83" t="s">
        <v>1012</v>
      </c>
      <c r="DY53" s="96">
        <v>810.9</v>
      </c>
      <c r="DZ53" s="96">
        <v>813.43</v>
      </c>
      <c r="EA53" s="96">
        <v>810.22</v>
      </c>
      <c r="EB53" s="96">
        <v>598.5</v>
      </c>
      <c r="EC53" s="96"/>
      <c r="ED53" s="97">
        <v>487.23</v>
      </c>
      <c r="EE53" s="83" t="s">
        <v>1013</v>
      </c>
      <c r="EF53" s="86">
        <v>1</v>
      </c>
      <c r="EG53" s="96">
        <v>816.46</v>
      </c>
      <c r="EH53" s="96">
        <v>803.4</v>
      </c>
      <c r="EI53" s="96">
        <v>668.92</v>
      </c>
      <c r="EJ53" s="96"/>
      <c r="EK53" s="96">
        <v>323.74</v>
      </c>
      <c r="EL53" s="97">
        <v>323.72000000000003</v>
      </c>
      <c r="EM53" s="83" t="s">
        <v>1014</v>
      </c>
      <c r="EN53" s="96">
        <v>814.6</v>
      </c>
      <c r="EO53" s="96">
        <v>825.56</v>
      </c>
      <c r="EP53" s="96">
        <v>695.5</v>
      </c>
      <c r="EQ53" s="96"/>
      <c r="ER53" s="96"/>
      <c r="ES53" s="97">
        <v>547.30999999999995</v>
      </c>
      <c r="ET53" s="83" t="s">
        <v>1015</v>
      </c>
      <c r="EU53" s="86">
        <v>1</v>
      </c>
      <c r="EV53" s="96">
        <v>830.88</v>
      </c>
      <c r="EW53" s="96">
        <v>804.21</v>
      </c>
      <c r="EX53" s="96">
        <v>804.21</v>
      </c>
      <c r="EY53" s="96"/>
      <c r="EZ53" s="96"/>
      <c r="FA53" s="97">
        <v>458.49</v>
      </c>
      <c r="FB53" s="83" t="s">
        <v>1016</v>
      </c>
      <c r="FC53" s="96">
        <v>586.21</v>
      </c>
      <c r="FD53" s="96">
        <v>553.02</v>
      </c>
      <c r="FE53" s="96">
        <v>615.37</v>
      </c>
      <c r="FF53" s="96"/>
      <c r="FG53" s="96"/>
      <c r="FH53" s="97"/>
      <c r="FI53" s="83" t="s">
        <v>1017</v>
      </c>
      <c r="FJ53" s="96">
        <v>856.99</v>
      </c>
      <c r="FK53" s="96">
        <v>860.49</v>
      </c>
      <c r="FL53" s="96"/>
      <c r="FM53" s="96"/>
      <c r="FN53" s="96"/>
      <c r="FO53" s="97">
        <v>503.91</v>
      </c>
      <c r="FP53" s="83" t="s">
        <v>1018</v>
      </c>
      <c r="FQ53" s="86">
        <v>0.21713169037020999</v>
      </c>
      <c r="FR53" s="96">
        <v>823.18</v>
      </c>
      <c r="FS53" s="96">
        <v>826.02</v>
      </c>
      <c r="FT53" s="96">
        <v>868.34</v>
      </c>
      <c r="FU53" s="96">
        <v>592.72</v>
      </c>
      <c r="FV53" s="96">
        <v>556.79999999999995</v>
      </c>
      <c r="FW53" s="97">
        <v>438.73</v>
      </c>
      <c r="FX53" s="83" t="s">
        <v>1019</v>
      </c>
      <c r="FY53" s="96">
        <v>845.99</v>
      </c>
      <c r="FZ53" s="96">
        <v>816.89</v>
      </c>
      <c r="GA53" s="96">
        <v>799.42</v>
      </c>
      <c r="GB53" s="96">
        <v>802.32</v>
      </c>
      <c r="GC53" s="96"/>
      <c r="GD53" s="97">
        <v>489.02</v>
      </c>
      <c r="GE53" s="83" t="s">
        <v>1020</v>
      </c>
      <c r="GF53" s="86">
        <v>0.20284798571950199</v>
      </c>
      <c r="GG53" s="96">
        <v>761.31</v>
      </c>
      <c r="GH53" s="96">
        <v>814.96</v>
      </c>
      <c r="GI53" s="96">
        <v>690.83</v>
      </c>
      <c r="GJ53" s="96">
        <v>636.45000000000005</v>
      </c>
      <c r="GK53" s="96"/>
      <c r="GL53" s="97">
        <v>565.42999999999995</v>
      </c>
      <c r="GM53" s="83" t="s">
        <v>1021</v>
      </c>
      <c r="GN53" s="86">
        <v>8.8425148112123098E-2</v>
      </c>
      <c r="GO53" s="96">
        <v>838.66</v>
      </c>
      <c r="GP53" s="96">
        <v>1169.32</v>
      </c>
      <c r="GQ53" s="96">
        <v>625.77</v>
      </c>
      <c r="GR53" s="96">
        <v>562.74</v>
      </c>
      <c r="GS53" s="96"/>
      <c r="GT53" s="97"/>
      <c r="GU53" s="83" t="s">
        <v>1022</v>
      </c>
      <c r="GV53" s="86">
        <v>1</v>
      </c>
      <c r="GW53" s="96">
        <v>766.94</v>
      </c>
      <c r="GX53" s="96">
        <v>762.99</v>
      </c>
      <c r="GY53" s="96">
        <v>720.62</v>
      </c>
      <c r="GZ53" s="96"/>
      <c r="HA53" s="96"/>
      <c r="HB53" s="97">
        <v>622.57000000000005</v>
      </c>
      <c r="HC53" s="83" t="s">
        <v>1023</v>
      </c>
      <c r="HD53" s="86">
        <v>1</v>
      </c>
      <c r="HE53" s="96">
        <v>773.85</v>
      </c>
      <c r="HF53" s="96">
        <v>829.02</v>
      </c>
      <c r="HG53" s="96"/>
      <c r="HH53" s="96">
        <v>524.41999999999996</v>
      </c>
      <c r="HI53" s="96">
        <v>517.78</v>
      </c>
      <c r="HJ53" s="97">
        <v>502.55</v>
      </c>
      <c r="HK53" s="98"/>
      <c r="HL53" s="86"/>
      <c r="HM53" s="96"/>
      <c r="HN53" s="96"/>
      <c r="HO53" s="96"/>
      <c r="HP53" s="96"/>
      <c r="HQ53" s="96"/>
      <c r="HR53" s="97"/>
    </row>
    <row r="54" spans="1:226" x14ac:dyDescent="0.35">
      <c r="A54" s="79">
        <v>45033</v>
      </c>
      <c r="B54" s="80" t="s">
        <v>995</v>
      </c>
      <c r="C54" s="94">
        <v>855.97618329281124</v>
      </c>
      <c r="D54" s="94">
        <v>873.29926761286299</v>
      </c>
      <c r="E54" s="94">
        <v>791.9325655317889</v>
      </c>
      <c r="F54" s="94">
        <v>609.96706495459</v>
      </c>
      <c r="G54" s="94">
        <v>569.48195184866711</v>
      </c>
      <c r="H54" s="95">
        <v>491.32134481011246</v>
      </c>
      <c r="I54" s="80" t="s">
        <v>996</v>
      </c>
      <c r="J54" s="94">
        <v>855.33300513308677</v>
      </c>
      <c r="K54" s="94">
        <v>867.39349013693936</v>
      </c>
      <c r="L54" s="94">
        <v>787.43845168973303</v>
      </c>
      <c r="M54" s="94">
        <v>606.99653176407458</v>
      </c>
      <c r="N54" s="94">
        <v>450.00157894736839</v>
      </c>
      <c r="O54" s="95">
        <v>526.32385029618081</v>
      </c>
      <c r="P54" s="83" t="s">
        <v>997</v>
      </c>
      <c r="Q54" s="96">
        <v>783.58</v>
      </c>
      <c r="R54" s="96">
        <v>830.24</v>
      </c>
      <c r="S54" s="96">
        <v>777.31</v>
      </c>
      <c r="T54" s="96">
        <v>589.02</v>
      </c>
      <c r="U54" s="96"/>
      <c r="V54" s="97"/>
      <c r="W54" s="83" t="s">
        <v>998</v>
      </c>
      <c r="X54" s="96">
        <v>873.7</v>
      </c>
      <c r="Y54" s="96">
        <v>852.07</v>
      </c>
      <c r="Z54" s="96">
        <v>726.23</v>
      </c>
      <c r="AA54" s="96">
        <v>450.59</v>
      </c>
      <c r="AB54" s="96"/>
      <c r="AC54" s="97">
        <v>590.08000000000004</v>
      </c>
      <c r="AD54" s="83" t="s">
        <v>999</v>
      </c>
      <c r="AE54" s="86">
        <v>0.51129972389814904</v>
      </c>
      <c r="AF54" s="96">
        <v>723.62</v>
      </c>
      <c r="AG54" s="96">
        <v>791.71</v>
      </c>
      <c r="AH54" s="96">
        <v>618.44000000000005</v>
      </c>
      <c r="AI54" s="96"/>
      <c r="AJ54" s="96"/>
      <c r="AK54" s="97">
        <v>474.14</v>
      </c>
      <c r="AL54" s="87" t="s">
        <v>1000</v>
      </c>
      <c r="AM54" s="88">
        <v>1</v>
      </c>
      <c r="AN54" s="96">
        <v>825.86</v>
      </c>
      <c r="AO54" s="96">
        <v>895.36</v>
      </c>
      <c r="AP54" s="96">
        <v>841.59</v>
      </c>
      <c r="AQ54" s="96">
        <v>779.84</v>
      </c>
      <c r="AR54" s="96"/>
      <c r="AS54" s="97"/>
      <c r="AT54" s="83" t="s">
        <v>1001</v>
      </c>
      <c r="AU54" s="86">
        <v>4.2835724994645497E-2</v>
      </c>
      <c r="AV54" s="96">
        <v>789.23</v>
      </c>
      <c r="AW54" s="96">
        <v>853.69</v>
      </c>
      <c r="AX54" s="96">
        <v>728.53</v>
      </c>
      <c r="AY54" s="96"/>
      <c r="AZ54" s="96"/>
      <c r="BA54" s="97">
        <v>483.77</v>
      </c>
      <c r="BB54" s="83" t="s">
        <v>1002</v>
      </c>
      <c r="BC54" s="96">
        <v>856.93</v>
      </c>
      <c r="BD54" s="96">
        <v>872.55</v>
      </c>
      <c r="BE54" s="96">
        <v>767.93</v>
      </c>
      <c r="BF54" s="96"/>
      <c r="BG54" s="96"/>
      <c r="BH54" s="97">
        <v>628.66</v>
      </c>
      <c r="BI54" s="83" t="s">
        <v>1003</v>
      </c>
      <c r="BJ54" s="86">
        <v>0.13419216317766999</v>
      </c>
      <c r="BK54" s="96">
        <v>967.53</v>
      </c>
      <c r="BL54" s="96">
        <v>883.66</v>
      </c>
      <c r="BM54" s="96">
        <v>1027.99</v>
      </c>
      <c r="BN54" s="96">
        <v>860.4</v>
      </c>
      <c r="BO54" s="96"/>
      <c r="BP54" s="97"/>
      <c r="BQ54" s="83" t="s">
        <v>1004</v>
      </c>
      <c r="BR54" s="86">
        <v>1</v>
      </c>
      <c r="BS54" s="96">
        <v>844.5</v>
      </c>
      <c r="BT54" s="96">
        <v>934.67</v>
      </c>
      <c r="BU54" s="96">
        <v>857.83</v>
      </c>
      <c r="BV54" s="96"/>
      <c r="BW54" s="96"/>
      <c r="BX54" s="97">
        <v>391.17</v>
      </c>
      <c r="BY54" s="83" t="s">
        <v>1005</v>
      </c>
      <c r="BZ54" s="96">
        <v>892.01</v>
      </c>
      <c r="CA54" s="96">
        <v>876.99</v>
      </c>
      <c r="CB54" s="96">
        <v>742.03</v>
      </c>
      <c r="CC54" s="96">
        <v>535.65</v>
      </c>
      <c r="CD54" s="96"/>
      <c r="CE54" s="97">
        <v>768.11</v>
      </c>
      <c r="CF54" s="83" t="s">
        <v>1006</v>
      </c>
      <c r="CG54" s="96">
        <v>865.49</v>
      </c>
      <c r="CH54" s="96">
        <v>1037.8699999999999</v>
      </c>
      <c r="CI54" s="96">
        <v>892.75</v>
      </c>
      <c r="CJ54" s="96"/>
      <c r="CK54" s="96"/>
      <c r="CL54" s="97"/>
      <c r="CM54" s="83" t="s">
        <v>1007</v>
      </c>
      <c r="CN54" s="96">
        <v>943.03</v>
      </c>
      <c r="CO54" s="96">
        <v>890.87</v>
      </c>
      <c r="CP54" s="96">
        <v>900.17</v>
      </c>
      <c r="CQ54" s="96">
        <v>535.73</v>
      </c>
      <c r="CR54" s="96"/>
      <c r="CS54" s="97">
        <v>711.46</v>
      </c>
      <c r="CT54" s="83" t="s">
        <v>1008</v>
      </c>
      <c r="CU54" s="96">
        <v>855.63</v>
      </c>
      <c r="CV54" s="96">
        <v>910.35</v>
      </c>
      <c r="CW54" s="96">
        <v>729.4</v>
      </c>
      <c r="CX54" s="96">
        <v>619.91999999999996</v>
      </c>
      <c r="CY54" s="96"/>
      <c r="CZ54" s="97"/>
      <c r="DA54" s="83" t="s">
        <v>1009</v>
      </c>
      <c r="DB54" s="86">
        <v>1</v>
      </c>
      <c r="DC54" s="96">
        <v>792.4</v>
      </c>
      <c r="DD54" s="96">
        <v>842.2</v>
      </c>
      <c r="DE54" s="96">
        <v>727</v>
      </c>
      <c r="DF54" s="96">
        <v>754.56</v>
      </c>
      <c r="DG54" s="96"/>
      <c r="DH54" s="97">
        <v>752.65</v>
      </c>
      <c r="DI54" s="83" t="s">
        <v>1010</v>
      </c>
      <c r="DJ54" s="86">
        <v>2.6903416733925199E-3</v>
      </c>
      <c r="DK54" s="96">
        <v>959.61</v>
      </c>
      <c r="DL54" s="96">
        <v>934.59</v>
      </c>
      <c r="DM54" s="96">
        <v>934.59</v>
      </c>
      <c r="DN54" s="96">
        <v>813.41</v>
      </c>
      <c r="DO54" s="96"/>
      <c r="DP54" s="97">
        <v>655.34</v>
      </c>
      <c r="DQ54" s="83" t="s">
        <v>1011</v>
      </c>
      <c r="DR54" s="96">
        <v>805.6</v>
      </c>
      <c r="DS54" s="96">
        <v>838.29</v>
      </c>
      <c r="DT54" s="96">
        <v>707.63</v>
      </c>
      <c r="DU54" s="96">
        <v>765.02</v>
      </c>
      <c r="DV54" s="96"/>
      <c r="DW54" s="97"/>
      <c r="DX54" s="83" t="s">
        <v>1012</v>
      </c>
      <c r="DY54" s="96">
        <v>817.26</v>
      </c>
      <c r="DZ54" s="96">
        <v>830.54</v>
      </c>
      <c r="EA54" s="96">
        <v>840.27</v>
      </c>
      <c r="EB54" s="96">
        <v>605.94000000000005</v>
      </c>
      <c r="EC54" s="96"/>
      <c r="ED54" s="97">
        <v>495.29</v>
      </c>
      <c r="EE54" s="83" t="s">
        <v>1013</v>
      </c>
      <c r="EF54" s="86">
        <v>1</v>
      </c>
      <c r="EG54" s="96">
        <v>831.84</v>
      </c>
      <c r="EH54" s="96">
        <v>818.64</v>
      </c>
      <c r="EI54" s="96">
        <v>703.14</v>
      </c>
      <c r="EJ54" s="96"/>
      <c r="EK54" s="96">
        <v>323.74</v>
      </c>
      <c r="EL54" s="97">
        <v>321.31</v>
      </c>
      <c r="EM54" s="83" t="s">
        <v>1014</v>
      </c>
      <c r="EN54" s="96">
        <v>869.77</v>
      </c>
      <c r="EO54" s="96">
        <v>847.97</v>
      </c>
      <c r="EP54" s="96">
        <v>754.79</v>
      </c>
      <c r="EQ54" s="96"/>
      <c r="ER54" s="96"/>
      <c r="ES54" s="97">
        <v>567.87</v>
      </c>
      <c r="ET54" s="83" t="s">
        <v>1015</v>
      </c>
      <c r="EU54" s="86">
        <v>1</v>
      </c>
      <c r="EV54" s="96">
        <v>815.32</v>
      </c>
      <c r="EW54" s="96">
        <v>814.85</v>
      </c>
      <c r="EX54" s="96">
        <v>814.85</v>
      </c>
      <c r="EY54" s="96"/>
      <c r="EZ54" s="96"/>
      <c r="FA54" s="97">
        <v>432.35</v>
      </c>
      <c r="FB54" s="83" t="s">
        <v>1016</v>
      </c>
      <c r="FC54" s="96">
        <v>586.21</v>
      </c>
      <c r="FD54" s="96">
        <v>553.02</v>
      </c>
      <c r="FE54" s="96">
        <v>615.37</v>
      </c>
      <c r="FF54" s="96"/>
      <c r="FG54" s="96"/>
      <c r="FH54" s="97"/>
      <c r="FI54" s="83" t="s">
        <v>1017</v>
      </c>
      <c r="FJ54" s="96">
        <v>893.36</v>
      </c>
      <c r="FK54" s="96">
        <v>897.68</v>
      </c>
      <c r="FL54" s="96"/>
      <c r="FM54" s="96"/>
      <c r="FN54" s="96"/>
      <c r="FO54" s="97">
        <v>517.96</v>
      </c>
      <c r="FP54" s="83" t="s">
        <v>1018</v>
      </c>
      <c r="FQ54" s="86">
        <v>0.216038714137573</v>
      </c>
      <c r="FR54" s="96">
        <v>830.85</v>
      </c>
      <c r="FS54" s="96">
        <v>848.64</v>
      </c>
      <c r="FT54" s="96">
        <v>905.22</v>
      </c>
      <c r="FU54" s="96">
        <v>603.33000000000004</v>
      </c>
      <c r="FV54" s="96">
        <v>584.91</v>
      </c>
      <c r="FW54" s="97">
        <v>440.15</v>
      </c>
      <c r="FX54" s="83" t="s">
        <v>1019</v>
      </c>
      <c r="FY54" s="96">
        <v>879.33</v>
      </c>
      <c r="FZ54" s="96">
        <v>830.71</v>
      </c>
      <c r="GA54" s="96">
        <v>819.74</v>
      </c>
      <c r="GB54" s="96">
        <v>803</v>
      </c>
      <c r="GC54" s="96"/>
      <c r="GD54" s="97">
        <v>512.6</v>
      </c>
      <c r="GE54" s="83" t="s">
        <v>1020</v>
      </c>
      <c r="GF54" s="86">
        <v>0.20232675771370801</v>
      </c>
      <c r="GG54" s="96">
        <v>831.36</v>
      </c>
      <c r="GH54" s="96">
        <v>913.63</v>
      </c>
      <c r="GI54" s="96">
        <v>689.05</v>
      </c>
      <c r="GJ54" s="96">
        <v>634.80999999999995</v>
      </c>
      <c r="GK54" s="96"/>
      <c r="GL54" s="97">
        <v>615.54</v>
      </c>
      <c r="GM54" s="83" t="s">
        <v>1021</v>
      </c>
      <c r="GN54" s="86">
        <v>8.8368106183116399E-2</v>
      </c>
      <c r="GO54" s="96">
        <v>894.39</v>
      </c>
      <c r="GP54" s="96">
        <v>1209.1400000000001</v>
      </c>
      <c r="GQ54" s="96">
        <v>659.51</v>
      </c>
      <c r="GR54" s="96">
        <v>570.67999999999995</v>
      </c>
      <c r="GS54" s="96"/>
      <c r="GT54" s="97"/>
      <c r="GU54" s="83" t="s">
        <v>1022</v>
      </c>
      <c r="GV54" s="86">
        <v>1</v>
      </c>
      <c r="GW54" s="96">
        <v>745.43</v>
      </c>
      <c r="GX54" s="96">
        <v>770.79</v>
      </c>
      <c r="GY54" s="96">
        <v>727.84</v>
      </c>
      <c r="GZ54" s="96"/>
      <c r="HA54" s="96"/>
      <c r="HB54" s="97">
        <v>628.61</v>
      </c>
      <c r="HC54" s="83" t="s">
        <v>1023</v>
      </c>
      <c r="HD54" s="86">
        <v>1</v>
      </c>
      <c r="HE54" s="96">
        <v>793.85</v>
      </c>
      <c r="HF54" s="96">
        <v>846.52</v>
      </c>
      <c r="HG54" s="96"/>
      <c r="HH54" s="96">
        <v>520.01</v>
      </c>
      <c r="HI54" s="96">
        <v>513.37</v>
      </c>
      <c r="HJ54" s="97">
        <v>515.04999999999995</v>
      </c>
      <c r="HK54" s="98"/>
      <c r="HL54" s="86"/>
      <c r="HM54" s="96"/>
      <c r="HN54" s="96"/>
      <c r="HO54" s="96"/>
      <c r="HP54" s="96"/>
      <c r="HQ54" s="96"/>
      <c r="HR54" s="97"/>
    </row>
    <row r="55" spans="1:226" x14ac:dyDescent="0.35">
      <c r="A55" s="79">
        <v>45026</v>
      </c>
      <c r="B55" s="80" t="s">
        <v>995</v>
      </c>
      <c r="C55" s="94">
        <v>850.28421590759297</v>
      </c>
      <c r="D55" s="94">
        <v>879.06156069663859</v>
      </c>
      <c r="E55" s="94">
        <v>793.70449982681998</v>
      </c>
      <c r="F55" s="94">
        <v>616.63937943033545</v>
      </c>
      <c r="G55" s="94">
        <v>561.15929683768036</v>
      </c>
      <c r="H55" s="95">
        <v>494.81268672457833</v>
      </c>
      <c r="I55" s="80" t="s">
        <v>996</v>
      </c>
      <c r="J55" s="94">
        <v>850.76078097393486</v>
      </c>
      <c r="K55" s="94">
        <v>874.77644878919716</v>
      </c>
      <c r="L55" s="94">
        <v>789.55656822252274</v>
      </c>
      <c r="M55" s="94">
        <v>618.17839476807114</v>
      </c>
      <c r="N55" s="94">
        <v>432.82979114452797</v>
      </c>
      <c r="O55" s="95">
        <v>530.12884140938218</v>
      </c>
      <c r="P55" s="83" t="s">
        <v>997</v>
      </c>
      <c r="Q55" s="96">
        <v>789.41</v>
      </c>
      <c r="R55" s="96">
        <v>851.07</v>
      </c>
      <c r="S55" s="96">
        <v>783.73</v>
      </c>
      <c r="T55" s="96">
        <v>584.02</v>
      </c>
      <c r="U55" s="96"/>
      <c r="V55" s="97"/>
      <c r="W55" s="83" t="s">
        <v>998</v>
      </c>
      <c r="X55" s="96">
        <v>856.81</v>
      </c>
      <c r="Y55" s="96">
        <v>849.09</v>
      </c>
      <c r="Z55" s="96">
        <v>739.78</v>
      </c>
      <c r="AA55" s="96">
        <v>450.59</v>
      </c>
      <c r="AB55" s="96"/>
      <c r="AC55" s="97">
        <v>590.08000000000004</v>
      </c>
      <c r="AD55" s="83" t="s">
        <v>999</v>
      </c>
      <c r="AE55" s="86">
        <v>0.51129972389814904</v>
      </c>
      <c r="AF55" s="96">
        <v>716.12</v>
      </c>
      <c r="AG55" s="96">
        <v>793.28</v>
      </c>
      <c r="AH55" s="96">
        <v>637.41999999999996</v>
      </c>
      <c r="AI55" s="96"/>
      <c r="AJ55" s="96"/>
      <c r="AK55" s="97">
        <v>489.31</v>
      </c>
      <c r="AL55" s="87" t="s">
        <v>1000</v>
      </c>
      <c r="AM55" s="88">
        <v>1</v>
      </c>
      <c r="AN55" s="96">
        <v>818.32</v>
      </c>
      <c r="AO55" s="96">
        <v>898.78</v>
      </c>
      <c r="AP55" s="96">
        <v>846</v>
      </c>
      <c r="AQ55" s="96">
        <v>779.84</v>
      </c>
      <c r="AR55" s="96"/>
      <c r="AS55" s="97"/>
      <c r="AT55" s="83" t="s">
        <v>1001</v>
      </c>
      <c r="AU55" s="86">
        <v>4.2718612499465999E-2</v>
      </c>
      <c r="AV55" s="96">
        <v>777.11</v>
      </c>
      <c r="AW55" s="96">
        <v>861.7</v>
      </c>
      <c r="AX55" s="96">
        <v>735.82</v>
      </c>
      <c r="AY55" s="96"/>
      <c r="AZ55" s="96"/>
      <c r="BA55" s="97">
        <v>487.47</v>
      </c>
      <c r="BB55" s="83" t="s">
        <v>1002</v>
      </c>
      <c r="BC55" s="96">
        <v>857.77</v>
      </c>
      <c r="BD55" s="96">
        <v>890.19</v>
      </c>
      <c r="BE55" s="96">
        <v>763.31</v>
      </c>
      <c r="BF55" s="96"/>
      <c r="BG55" s="96"/>
      <c r="BH55" s="97">
        <v>629.66999999999996</v>
      </c>
      <c r="BI55" s="83" t="s">
        <v>1003</v>
      </c>
      <c r="BJ55" s="86">
        <v>0.13421017313112299</v>
      </c>
      <c r="BK55" s="96">
        <v>978.39</v>
      </c>
      <c r="BL55" s="96">
        <v>894.51</v>
      </c>
      <c r="BM55" s="96">
        <v>1017.39</v>
      </c>
      <c r="BN55" s="96">
        <v>860.52</v>
      </c>
      <c r="BO55" s="96"/>
      <c r="BP55" s="97"/>
      <c r="BQ55" s="83" t="s">
        <v>1004</v>
      </c>
      <c r="BR55" s="86">
        <v>1</v>
      </c>
      <c r="BS55" s="96">
        <v>844.5</v>
      </c>
      <c r="BT55" s="96">
        <v>936.33</v>
      </c>
      <c r="BU55" s="96">
        <v>862.83</v>
      </c>
      <c r="BV55" s="96"/>
      <c r="BW55" s="96"/>
      <c r="BX55" s="97">
        <v>392</v>
      </c>
      <c r="BY55" s="83" t="s">
        <v>1005</v>
      </c>
      <c r="BZ55" s="96">
        <v>883.14</v>
      </c>
      <c r="CA55" s="96">
        <v>880.27</v>
      </c>
      <c r="CB55" s="96">
        <v>738.5</v>
      </c>
      <c r="CC55" s="96">
        <v>569.63</v>
      </c>
      <c r="CD55" s="96"/>
      <c r="CE55" s="97">
        <v>772.73</v>
      </c>
      <c r="CF55" s="83" t="s">
        <v>1006</v>
      </c>
      <c r="CG55" s="96">
        <v>859.85</v>
      </c>
      <c r="CH55" s="96">
        <v>1064.48</v>
      </c>
      <c r="CI55" s="96">
        <v>903.23</v>
      </c>
      <c r="CJ55" s="96"/>
      <c r="CK55" s="96"/>
      <c r="CL55" s="97"/>
      <c r="CM55" s="83" t="s">
        <v>1007</v>
      </c>
      <c r="CN55" s="96">
        <v>933.12</v>
      </c>
      <c r="CO55" s="96">
        <v>892.19</v>
      </c>
      <c r="CP55" s="96">
        <v>913.98</v>
      </c>
      <c r="CQ55" s="96">
        <v>532.1</v>
      </c>
      <c r="CR55" s="96"/>
      <c r="CS55" s="97">
        <v>706.99</v>
      </c>
      <c r="CT55" s="83" t="s">
        <v>1008</v>
      </c>
      <c r="CU55" s="96">
        <v>849.18</v>
      </c>
      <c r="CV55" s="96">
        <v>909.54</v>
      </c>
      <c r="CW55" s="96">
        <v>719.73</v>
      </c>
      <c r="CX55" s="96">
        <v>619.91999999999996</v>
      </c>
      <c r="CY55" s="96"/>
      <c r="CZ55" s="97"/>
      <c r="DA55" s="83" t="s">
        <v>1009</v>
      </c>
      <c r="DB55" s="86">
        <v>1</v>
      </c>
      <c r="DC55" s="96">
        <v>760.4</v>
      </c>
      <c r="DD55" s="96">
        <v>850.2</v>
      </c>
      <c r="DE55" s="96">
        <v>711</v>
      </c>
      <c r="DF55" s="96">
        <v>754.56</v>
      </c>
      <c r="DG55" s="96"/>
      <c r="DH55" s="97">
        <v>736.65</v>
      </c>
      <c r="DI55" s="83" t="s">
        <v>1010</v>
      </c>
      <c r="DJ55" s="86">
        <v>2.6588673225206101E-3</v>
      </c>
      <c r="DK55" s="96">
        <v>949.17</v>
      </c>
      <c r="DL55" s="96">
        <v>922.09</v>
      </c>
      <c r="DM55" s="96">
        <v>922.09</v>
      </c>
      <c r="DN55" s="96">
        <v>803.9</v>
      </c>
      <c r="DO55" s="96"/>
      <c r="DP55" s="97">
        <v>650.44000000000005</v>
      </c>
      <c r="DQ55" s="83" t="s">
        <v>1011</v>
      </c>
      <c r="DR55" s="96">
        <v>802.19</v>
      </c>
      <c r="DS55" s="96">
        <v>846.91</v>
      </c>
      <c r="DT55" s="96">
        <v>704.59</v>
      </c>
      <c r="DU55" s="96">
        <v>753.67</v>
      </c>
      <c r="DV55" s="96"/>
      <c r="DW55" s="97"/>
      <c r="DX55" s="83" t="s">
        <v>1012</v>
      </c>
      <c r="DY55" s="96">
        <v>808.71</v>
      </c>
      <c r="DZ55" s="96">
        <v>831.14</v>
      </c>
      <c r="EA55" s="96">
        <v>845.45</v>
      </c>
      <c r="EB55" s="96">
        <v>605.72</v>
      </c>
      <c r="EC55" s="96"/>
      <c r="ED55" s="97">
        <v>499.5</v>
      </c>
      <c r="EE55" s="83" t="s">
        <v>1013</v>
      </c>
      <c r="EF55" s="86">
        <v>1</v>
      </c>
      <c r="EG55" s="96">
        <v>817.64</v>
      </c>
      <c r="EH55" s="96">
        <v>823.74</v>
      </c>
      <c r="EI55" s="96">
        <v>717.62</v>
      </c>
      <c r="EJ55" s="96"/>
      <c r="EK55" s="96">
        <v>323.74</v>
      </c>
      <c r="EL55" s="97">
        <v>326</v>
      </c>
      <c r="EM55" s="83" t="s">
        <v>1014</v>
      </c>
      <c r="EN55" s="96">
        <v>869.77</v>
      </c>
      <c r="EO55" s="96">
        <v>847.97</v>
      </c>
      <c r="EP55" s="96">
        <v>754.79</v>
      </c>
      <c r="EQ55" s="96"/>
      <c r="ER55" s="96"/>
      <c r="ES55" s="97">
        <v>567.87</v>
      </c>
      <c r="ET55" s="83" t="s">
        <v>1015</v>
      </c>
      <c r="EU55" s="86">
        <v>1</v>
      </c>
      <c r="EV55" s="96">
        <v>814.08</v>
      </c>
      <c r="EW55" s="96">
        <v>834</v>
      </c>
      <c r="EX55" s="96">
        <v>858.93</v>
      </c>
      <c r="EY55" s="96"/>
      <c r="EZ55" s="96"/>
      <c r="FA55" s="97">
        <v>472.8</v>
      </c>
      <c r="FB55" s="83" t="s">
        <v>1016</v>
      </c>
      <c r="FC55" s="96">
        <v>586.21</v>
      </c>
      <c r="FD55" s="96">
        <v>553.02</v>
      </c>
      <c r="FE55" s="96">
        <v>615.37</v>
      </c>
      <c r="FF55" s="96"/>
      <c r="FG55" s="96"/>
      <c r="FH55" s="97"/>
      <c r="FI55" s="83" t="s">
        <v>1017</v>
      </c>
      <c r="FJ55" s="96">
        <v>895.84</v>
      </c>
      <c r="FK55" s="96">
        <v>913.38</v>
      </c>
      <c r="FL55" s="96"/>
      <c r="FM55" s="96"/>
      <c r="FN55" s="96"/>
      <c r="FO55" s="97">
        <v>527.04999999999995</v>
      </c>
      <c r="FP55" s="83" t="s">
        <v>1018</v>
      </c>
      <c r="FQ55" s="86">
        <v>0.21338796065126001</v>
      </c>
      <c r="FR55" s="96">
        <v>816.2</v>
      </c>
      <c r="FS55" s="96">
        <v>843.05</v>
      </c>
      <c r="FT55" s="96">
        <v>904.07</v>
      </c>
      <c r="FU55" s="96">
        <v>519.98</v>
      </c>
      <c r="FV55" s="96">
        <v>577.73</v>
      </c>
      <c r="FW55" s="97">
        <v>440</v>
      </c>
      <c r="FX55" s="83" t="s">
        <v>1019</v>
      </c>
      <c r="FY55" s="96">
        <v>873.63</v>
      </c>
      <c r="FZ55" s="96">
        <v>847.22</v>
      </c>
      <c r="GA55" s="96">
        <v>824.62</v>
      </c>
      <c r="GB55" s="96">
        <v>779.45</v>
      </c>
      <c r="GC55" s="96"/>
      <c r="GD55" s="97">
        <v>511.79</v>
      </c>
      <c r="GE55" s="83" t="s">
        <v>1020</v>
      </c>
      <c r="GF55" s="86">
        <v>0.20255626000121499</v>
      </c>
      <c r="GG55" s="96">
        <v>827.21</v>
      </c>
      <c r="GH55" s="96">
        <v>922.26</v>
      </c>
      <c r="GI55" s="96">
        <v>705.15</v>
      </c>
      <c r="GJ55" s="96">
        <v>545.21</v>
      </c>
      <c r="GK55" s="96"/>
      <c r="GL55" s="97">
        <v>625.9</v>
      </c>
      <c r="GM55" s="83" t="s">
        <v>1021</v>
      </c>
      <c r="GN55" s="86">
        <v>8.7815587266739797E-2</v>
      </c>
      <c r="GO55" s="96">
        <v>886.62</v>
      </c>
      <c r="GP55" s="96">
        <v>1214.02</v>
      </c>
      <c r="GQ55" s="96">
        <v>655.16999999999996</v>
      </c>
      <c r="GR55" s="96">
        <v>565.17999999999995</v>
      </c>
      <c r="GS55" s="96"/>
      <c r="GT55" s="97"/>
      <c r="GU55" s="83" t="s">
        <v>1022</v>
      </c>
      <c r="GV55" s="86">
        <v>1</v>
      </c>
      <c r="GW55" s="96">
        <v>732.15</v>
      </c>
      <c r="GX55" s="96">
        <v>769.66</v>
      </c>
      <c r="GY55" s="96">
        <v>728.71</v>
      </c>
      <c r="GZ55" s="96"/>
      <c r="HA55" s="96"/>
      <c r="HB55" s="97">
        <v>649.71</v>
      </c>
      <c r="HC55" s="83" t="s">
        <v>1023</v>
      </c>
      <c r="HD55" s="86">
        <v>1</v>
      </c>
      <c r="HE55" s="96">
        <v>790.52</v>
      </c>
      <c r="HF55" s="96">
        <v>849.02</v>
      </c>
      <c r="HG55" s="96"/>
      <c r="HH55" s="96">
        <v>494.22</v>
      </c>
      <c r="HI55" s="96">
        <v>487.58</v>
      </c>
      <c r="HJ55" s="97">
        <v>518.39</v>
      </c>
      <c r="HK55" s="98"/>
      <c r="HL55" s="86"/>
      <c r="HM55" s="96"/>
      <c r="HN55" s="96"/>
      <c r="HO55" s="96"/>
      <c r="HP55" s="96"/>
      <c r="HQ55" s="96"/>
      <c r="HR55" s="97"/>
    </row>
    <row r="56" spans="1:226" x14ac:dyDescent="0.35">
      <c r="A56" s="79">
        <v>45019</v>
      </c>
      <c r="B56" s="80" t="s">
        <v>995</v>
      </c>
      <c r="C56" s="94">
        <v>830.07691909178902</v>
      </c>
      <c r="D56" s="94">
        <v>875.1928321454069</v>
      </c>
      <c r="E56" s="94">
        <v>788.20437215937875</v>
      </c>
      <c r="F56" s="94">
        <v>607.55148573986571</v>
      </c>
      <c r="G56" s="94">
        <v>560.30828413107861</v>
      </c>
      <c r="H56" s="95">
        <v>497.24273877951651</v>
      </c>
      <c r="I56" s="80" t="s">
        <v>996</v>
      </c>
      <c r="J56" s="94">
        <v>827.04369632725945</v>
      </c>
      <c r="K56" s="94">
        <v>869.39349723862415</v>
      </c>
      <c r="L56" s="94">
        <v>783.78111722419783</v>
      </c>
      <c r="M56" s="94">
        <v>607.59169282661958</v>
      </c>
      <c r="N56" s="94">
        <v>416.01755221386804</v>
      </c>
      <c r="O56" s="95">
        <v>535.69209982242091</v>
      </c>
      <c r="P56" s="83" t="s">
        <v>997</v>
      </c>
      <c r="Q56" s="96">
        <v>750.24</v>
      </c>
      <c r="R56" s="96">
        <v>834.4</v>
      </c>
      <c r="S56" s="96">
        <v>776.74</v>
      </c>
      <c r="T56" s="96">
        <v>564.02</v>
      </c>
      <c r="U56" s="96"/>
      <c r="V56" s="97"/>
      <c r="W56" s="83" t="s">
        <v>998</v>
      </c>
      <c r="X56" s="96">
        <v>797.35</v>
      </c>
      <c r="Y56" s="96">
        <v>796.78</v>
      </c>
      <c r="Z56" s="96">
        <v>709.78</v>
      </c>
      <c r="AA56" s="96">
        <v>419.59</v>
      </c>
      <c r="AB56" s="96"/>
      <c r="AC56" s="97">
        <v>590.08000000000004</v>
      </c>
      <c r="AD56" s="83" t="s">
        <v>999</v>
      </c>
      <c r="AE56" s="86">
        <v>0.51129972389814904</v>
      </c>
      <c r="AF56" s="96">
        <v>714.12</v>
      </c>
      <c r="AG56" s="96">
        <v>804.23</v>
      </c>
      <c r="AH56" s="96">
        <v>600.5</v>
      </c>
      <c r="AI56" s="96"/>
      <c r="AJ56" s="96"/>
      <c r="AK56" s="97">
        <v>493.32</v>
      </c>
      <c r="AL56" s="87" t="s">
        <v>1000</v>
      </c>
      <c r="AM56" s="88">
        <v>1</v>
      </c>
      <c r="AN56" s="96">
        <v>810.14</v>
      </c>
      <c r="AO56" s="96">
        <v>907.97</v>
      </c>
      <c r="AP56" s="96">
        <v>851.96</v>
      </c>
      <c r="AQ56" s="96">
        <v>872.78</v>
      </c>
      <c r="AR56" s="96"/>
      <c r="AS56" s="97"/>
      <c r="AT56" s="83" t="s">
        <v>1001</v>
      </c>
      <c r="AU56" s="86">
        <v>4.26621160409556E-2</v>
      </c>
      <c r="AV56" s="96">
        <v>756.76</v>
      </c>
      <c r="AW56" s="96">
        <v>874.1</v>
      </c>
      <c r="AX56" s="96">
        <v>748.46</v>
      </c>
      <c r="AY56" s="96"/>
      <c r="AZ56" s="96"/>
      <c r="BA56" s="97">
        <v>496.23</v>
      </c>
      <c r="BB56" s="83" t="s">
        <v>1002</v>
      </c>
      <c r="BC56" s="96">
        <v>824.16</v>
      </c>
      <c r="BD56" s="96">
        <v>866.66</v>
      </c>
      <c r="BE56" s="96">
        <v>763.95</v>
      </c>
      <c r="BF56" s="96"/>
      <c r="BG56" s="96"/>
      <c r="BH56" s="97">
        <v>668.09</v>
      </c>
      <c r="BI56" s="83" t="s">
        <v>1003</v>
      </c>
      <c r="BJ56" s="86">
        <v>0.134220981423816</v>
      </c>
      <c r="BK56" s="96">
        <v>967.73</v>
      </c>
      <c r="BL56" s="96">
        <v>883.85</v>
      </c>
      <c r="BM56" s="96">
        <v>996</v>
      </c>
      <c r="BN56" s="96">
        <v>860.58</v>
      </c>
      <c r="BO56" s="96"/>
      <c r="BP56" s="97"/>
      <c r="BQ56" s="83" t="s">
        <v>1004</v>
      </c>
      <c r="BR56" s="86">
        <v>1</v>
      </c>
      <c r="BS56" s="96">
        <v>840.33</v>
      </c>
      <c r="BT56" s="96">
        <v>943</v>
      </c>
      <c r="BU56" s="96">
        <v>887</v>
      </c>
      <c r="BV56" s="96"/>
      <c r="BW56" s="96"/>
      <c r="BX56" s="97">
        <v>392</v>
      </c>
      <c r="BY56" s="83" t="s">
        <v>1005</v>
      </c>
      <c r="BZ56" s="96">
        <v>875.26</v>
      </c>
      <c r="CA56" s="96">
        <v>885.43</v>
      </c>
      <c r="CB56" s="96">
        <v>746.9</v>
      </c>
      <c r="CC56" s="96">
        <v>563.46</v>
      </c>
      <c r="CD56" s="96"/>
      <c r="CE56" s="97">
        <v>778.57</v>
      </c>
      <c r="CF56" s="83" t="s">
        <v>1006</v>
      </c>
      <c r="CG56" s="96">
        <v>840.49</v>
      </c>
      <c r="CH56" s="96">
        <v>1051.58</v>
      </c>
      <c r="CI56" s="96">
        <v>887.91</v>
      </c>
      <c r="CJ56" s="96"/>
      <c r="CK56" s="96"/>
      <c r="CL56" s="97"/>
      <c r="CM56" s="83" t="s">
        <v>1007</v>
      </c>
      <c r="CN56" s="96">
        <v>922.09</v>
      </c>
      <c r="CO56" s="96">
        <v>898.72</v>
      </c>
      <c r="CP56" s="96">
        <v>912.68</v>
      </c>
      <c r="CQ56" s="96">
        <v>508</v>
      </c>
      <c r="CR56" s="96"/>
      <c r="CS56" s="97">
        <v>714.49</v>
      </c>
      <c r="CT56" s="83" t="s">
        <v>1008</v>
      </c>
      <c r="CU56" s="96">
        <v>831.43</v>
      </c>
      <c r="CV56" s="96">
        <v>908.73</v>
      </c>
      <c r="CW56" s="96">
        <v>672.95</v>
      </c>
      <c r="CX56" s="96">
        <v>619.91999999999996</v>
      </c>
      <c r="CY56" s="96"/>
      <c r="CZ56" s="97"/>
      <c r="DA56" s="83" t="s">
        <v>1009</v>
      </c>
      <c r="DB56" s="86">
        <v>1</v>
      </c>
      <c r="DC56" s="96">
        <v>758</v>
      </c>
      <c r="DD56" s="96">
        <v>851.8</v>
      </c>
      <c r="DE56" s="96">
        <v>719</v>
      </c>
      <c r="DF56" s="96">
        <v>754.56</v>
      </c>
      <c r="DG56" s="96"/>
      <c r="DH56" s="97">
        <v>728.65</v>
      </c>
      <c r="DI56" s="83" t="s">
        <v>1010</v>
      </c>
      <c r="DJ56" s="86">
        <v>2.6396367859782498E-3</v>
      </c>
      <c r="DK56" s="96">
        <v>946.55</v>
      </c>
      <c r="DL56" s="96">
        <v>947.61</v>
      </c>
      <c r="DM56" s="96">
        <v>947.61</v>
      </c>
      <c r="DN56" s="96">
        <v>798.08</v>
      </c>
      <c r="DO56" s="96"/>
      <c r="DP56" s="97">
        <v>641</v>
      </c>
      <c r="DQ56" s="83" t="s">
        <v>1011</v>
      </c>
      <c r="DR56" s="96">
        <v>809.1</v>
      </c>
      <c r="DS56" s="96">
        <v>870.24</v>
      </c>
      <c r="DT56" s="96">
        <v>709.79</v>
      </c>
      <c r="DU56" s="96">
        <v>736.79</v>
      </c>
      <c r="DV56" s="96"/>
      <c r="DW56" s="97"/>
      <c r="DX56" s="83" t="s">
        <v>1012</v>
      </c>
      <c r="DY56" s="96">
        <v>794.67</v>
      </c>
      <c r="DZ56" s="96">
        <v>830.69</v>
      </c>
      <c r="EA56" s="96">
        <v>833.18</v>
      </c>
      <c r="EB56" s="96">
        <v>585.61</v>
      </c>
      <c r="EC56" s="96"/>
      <c r="ED56" s="97">
        <v>503.14</v>
      </c>
      <c r="EE56" s="83" t="s">
        <v>1013</v>
      </c>
      <c r="EF56" s="86">
        <v>1</v>
      </c>
      <c r="EG56" s="96">
        <v>800.89</v>
      </c>
      <c r="EH56" s="96">
        <v>832.71</v>
      </c>
      <c r="EI56" s="96">
        <v>727.42</v>
      </c>
      <c r="EJ56" s="96"/>
      <c r="EK56" s="96">
        <v>323.74</v>
      </c>
      <c r="EL56" s="97">
        <v>328.4</v>
      </c>
      <c r="EM56" s="83" t="s">
        <v>1014</v>
      </c>
      <c r="EN56" s="96">
        <v>840.46</v>
      </c>
      <c r="EO56" s="96">
        <v>835.91</v>
      </c>
      <c r="EP56" s="96">
        <v>735.32</v>
      </c>
      <c r="EQ56" s="96"/>
      <c r="ER56" s="96"/>
      <c r="ES56" s="97">
        <v>575.35</v>
      </c>
      <c r="ET56" s="83" t="s">
        <v>1015</v>
      </c>
      <c r="EU56" s="86">
        <v>1</v>
      </c>
      <c r="EV56" s="96">
        <v>816.56</v>
      </c>
      <c r="EW56" s="96">
        <v>858.93</v>
      </c>
      <c r="EX56" s="96">
        <v>858.93</v>
      </c>
      <c r="EY56" s="96"/>
      <c r="EZ56" s="96"/>
      <c r="FA56" s="97">
        <v>459.89</v>
      </c>
      <c r="FB56" s="83" t="s">
        <v>1016</v>
      </c>
      <c r="FC56" s="96">
        <v>586.21</v>
      </c>
      <c r="FD56" s="96">
        <v>553.02</v>
      </c>
      <c r="FE56" s="96">
        <v>615.37</v>
      </c>
      <c r="FF56" s="96"/>
      <c r="FG56" s="96"/>
      <c r="FH56" s="97"/>
      <c r="FI56" s="83" t="s">
        <v>1017</v>
      </c>
      <c r="FJ56" s="96">
        <v>863.6</v>
      </c>
      <c r="FK56" s="96">
        <v>905.94</v>
      </c>
      <c r="FL56" s="96"/>
      <c r="FM56" s="96"/>
      <c r="FN56" s="96"/>
      <c r="FO56" s="97">
        <v>535.30999999999995</v>
      </c>
      <c r="FP56" s="83" t="s">
        <v>1018</v>
      </c>
      <c r="FQ56" s="86">
        <v>0.21383513311237001</v>
      </c>
      <c r="FR56" s="96">
        <v>810.04</v>
      </c>
      <c r="FS56" s="96">
        <v>845.58</v>
      </c>
      <c r="FT56" s="96">
        <v>904.56</v>
      </c>
      <c r="FU56" s="96">
        <v>586.91999999999996</v>
      </c>
      <c r="FV56" s="96">
        <v>578.94000000000005</v>
      </c>
      <c r="FW56" s="97">
        <v>439.8</v>
      </c>
      <c r="FX56" s="83" t="s">
        <v>1019</v>
      </c>
      <c r="FY56" s="96">
        <v>862.25</v>
      </c>
      <c r="FZ56" s="96">
        <v>843.96</v>
      </c>
      <c r="GA56" s="96">
        <v>820.56</v>
      </c>
      <c r="GB56" s="96">
        <v>761.41</v>
      </c>
      <c r="GC56" s="96"/>
      <c r="GD56" s="97">
        <v>517.48</v>
      </c>
      <c r="GE56" s="83" t="s">
        <v>1020</v>
      </c>
      <c r="GF56" s="86">
        <v>0.20256446614134899</v>
      </c>
      <c r="GG56" s="96">
        <v>775.73</v>
      </c>
      <c r="GH56" s="96">
        <v>875.66</v>
      </c>
      <c r="GI56" s="96">
        <v>705.18</v>
      </c>
      <c r="GJ56" s="96">
        <v>586.46</v>
      </c>
      <c r="GK56" s="96"/>
      <c r="GL56" s="97">
        <v>589.85</v>
      </c>
      <c r="GM56" s="83" t="s">
        <v>1021</v>
      </c>
      <c r="GN56" s="86">
        <v>8.8624983382815603E-2</v>
      </c>
      <c r="GO56" s="96">
        <v>895.71</v>
      </c>
      <c r="GP56" s="96">
        <v>1226.8399999999999</v>
      </c>
      <c r="GQ56" s="96">
        <v>652.07000000000005</v>
      </c>
      <c r="GR56" s="96">
        <v>543.71</v>
      </c>
      <c r="GS56" s="96"/>
      <c r="GT56" s="97"/>
      <c r="GU56" s="83" t="s">
        <v>1022</v>
      </c>
      <c r="GV56" s="86">
        <v>1</v>
      </c>
      <c r="GW56" s="96">
        <v>728.27</v>
      </c>
      <c r="GX56" s="96">
        <v>788.93</v>
      </c>
      <c r="GY56" s="96">
        <v>763.42</v>
      </c>
      <c r="GZ56" s="96"/>
      <c r="HA56" s="96"/>
      <c r="HB56" s="97">
        <v>649.4</v>
      </c>
      <c r="HC56" s="83" t="s">
        <v>1023</v>
      </c>
      <c r="HD56" s="86">
        <v>1</v>
      </c>
      <c r="HE56" s="96">
        <v>733.02</v>
      </c>
      <c r="HF56" s="96">
        <v>853.18</v>
      </c>
      <c r="HG56" s="96"/>
      <c r="HH56" s="96">
        <v>468.97</v>
      </c>
      <c r="HI56" s="96">
        <v>462.33</v>
      </c>
      <c r="HJ56" s="97">
        <v>525.89</v>
      </c>
      <c r="HK56" s="98"/>
      <c r="HL56" s="86"/>
      <c r="HM56" s="96"/>
      <c r="HN56" s="96"/>
      <c r="HO56" s="96"/>
      <c r="HP56" s="96"/>
      <c r="HQ56" s="96"/>
      <c r="HR56" s="97"/>
    </row>
    <row r="57" spans="1:226" x14ac:dyDescent="0.35">
      <c r="A57" s="79">
        <v>45012</v>
      </c>
      <c r="B57" s="80" t="s">
        <v>995</v>
      </c>
      <c r="C57" s="94">
        <v>814.74927983760188</v>
      </c>
      <c r="D57" s="94">
        <v>887.78905654666812</v>
      </c>
      <c r="E57" s="94">
        <v>793.49216156287241</v>
      </c>
      <c r="F57" s="94">
        <v>598.483615212671</v>
      </c>
      <c r="G57" s="94">
        <v>595.96247157733831</v>
      </c>
      <c r="H57" s="95">
        <v>497.97359108054519</v>
      </c>
      <c r="I57" s="80" t="s">
        <v>996</v>
      </c>
      <c r="J57" s="94">
        <v>812.91474549211898</v>
      </c>
      <c r="K57" s="94">
        <v>884.41672849267752</v>
      </c>
      <c r="L57" s="94">
        <v>788.32623403755645</v>
      </c>
      <c r="M57" s="94">
        <v>598.7664624667367</v>
      </c>
      <c r="N57" s="94">
        <v>420.57183792815368</v>
      </c>
      <c r="O57" s="95">
        <v>536.62171392628602</v>
      </c>
      <c r="P57" s="83" t="s">
        <v>997</v>
      </c>
      <c r="Q57" s="96">
        <v>734.41</v>
      </c>
      <c r="R57" s="96">
        <v>846.9</v>
      </c>
      <c r="S57" s="96">
        <v>784.21</v>
      </c>
      <c r="T57" s="96">
        <v>549.02</v>
      </c>
      <c r="U57" s="96"/>
      <c r="V57" s="97"/>
      <c r="W57" s="83" t="s">
        <v>998</v>
      </c>
      <c r="X57" s="96">
        <v>773.08</v>
      </c>
      <c r="Y57" s="96">
        <v>847.6</v>
      </c>
      <c r="Z57" s="96">
        <v>726.56</v>
      </c>
      <c r="AA57" s="96">
        <v>387.72</v>
      </c>
      <c r="AB57" s="96"/>
      <c r="AC57" s="97">
        <v>595.87</v>
      </c>
      <c r="AD57" s="83" t="s">
        <v>999</v>
      </c>
      <c r="AE57" s="86">
        <v>0.51129972389814904</v>
      </c>
      <c r="AF57" s="96">
        <v>713.78</v>
      </c>
      <c r="AG57" s="96">
        <v>821.92</v>
      </c>
      <c r="AH57" s="96">
        <v>608.19000000000005</v>
      </c>
      <c r="AI57" s="96"/>
      <c r="AJ57" s="96"/>
      <c r="AK57" s="97">
        <v>494.24</v>
      </c>
      <c r="AL57" s="87" t="s">
        <v>1000</v>
      </c>
      <c r="AM57" s="88">
        <v>1</v>
      </c>
      <c r="AN57" s="96">
        <v>810.51</v>
      </c>
      <c r="AO57" s="96">
        <v>931.57</v>
      </c>
      <c r="AP57" s="96">
        <v>857.54</v>
      </c>
      <c r="AQ57" s="96">
        <v>872.78</v>
      </c>
      <c r="AR57" s="96"/>
      <c r="AS57" s="97"/>
      <c r="AT57" s="83" t="s">
        <v>1001</v>
      </c>
      <c r="AU57" s="86">
        <v>4.2137198719029198E-2</v>
      </c>
      <c r="AV57" s="96">
        <v>746.06</v>
      </c>
      <c r="AW57" s="96">
        <v>870.86</v>
      </c>
      <c r="AX57" s="96">
        <v>752.38</v>
      </c>
      <c r="AY57" s="96"/>
      <c r="AZ57" s="96"/>
      <c r="BA57" s="97">
        <v>486.3</v>
      </c>
      <c r="BB57" s="83" t="s">
        <v>1002</v>
      </c>
      <c r="BC57" s="96">
        <v>806.51</v>
      </c>
      <c r="BD57" s="96">
        <v>877.59</v>
      </c>
      <c r="BE57" s="96">
        <v>767.34</v>
      </c>
      <c r="BF57" s="96"/>
      <c r="BG57" s="96"/>
      <c r="BH57" s="97">
        <v>634.72</v>
      </c>
      <c r="BI57" s="83" t="s">
        <v>1003</v>
      </c>
      <c r="BJ57" s="86">
        <v>0.13420116755015801</v>
      </c>
      <c r="BK57" s="96">
        <v>967.59</v>
      </c>
      <c r="BL57" s="96">
        <v>915.92</v>
      </c>
      <c r="BM57" s="96">
        <v>1028.06</v>
      </c>
      <c r="BN57" s="96">
        <v>860.46</v>
      </c>
      <c r="BO57" s="96"/>
      <c r="BP57" s="97"/>
      <c r="BQ57" s="83" t="s">
        <v>1004</v>
      </c>
      <c r="BR57" s="86">
        <v>1</v>
      </c>
      <c r="BS57" s="96">
        <v>835.33</v>
      </c>
      <c r="BT57" s="96">
        <v>948</v>
      </c>
      <c r="BU57" s="96">
        <v>892.83</v>
      </c>
      <c r="BV57" s="96"/>
      <c r="BW57" s="96"/>
      <c r="BX57" s="97">
        <v>392</v>
      </c>
      <c r="BY57" s="83" t="s">
        <v>1005</v>
      </c>
      <c r="BZ57" s="96">
        <v>872.41</v>
      </c>
      <c r="CA57" s="96">
        <v>898.6</v>
      </c>
      <c r="CB57" s="96">
        <v>761.41</v>
      </c>
      <c r="CC57" s="96">
        <v>554.42999999999995</v>
      </c>
      <c r="CD57" s="96"/>
      <c r="CE57" s="97">
        <v>783.11</v>
      </c>
      <c r="CF57" s="83" t="s">
        <v>1006</v>
      </c>
      <c r="CG57" s="96">
        <v>836.46</v>
      </c>
      <c r="CH57" s="96">
        <v>1059.6400000000001</v>
      </c>
      <c r="CI57" s="96">
        <v>906.46</v>
      </c>
      <c r="CJ57" s="96"/>
      <c r="CK57" s="96"/>
      <c r="CL57" s="97"/>
      <c r="CM57" s="83" t="s">
        <v>1007</v>
      </c>
      <c r="CN57" s="96">
        <v>909.87</v>
      </c>
      <c r="CO57" s="96">
        <v>904.52</v>
      </c>
      <c r="CP57" s="96">
        <v>909.82</v>
      </c>
      <c r="CQ57" s="96">
        <v>483.56</v>
      </c>
      <c r="CR57" s="96"/>
      <c r="CS57" s="97">
        <v>706.96</v>
      </c>
      <c r="CT57" s="83" t="s">
        <v>1008</v>
      </c>
      <c r="CU57" s="96">
        <v>816.92</v>
      </c>
      <c r="CV57" s="96">
        <v>918.41</v>
      </c>
      <c r="CW57" s="96">
        <v>643.11</v>
      </c>
      <c r="CX57" s="96">
        <v>619.91999999999996</v>
      </c>
      <c r="CY57" s="96"/>
      <c r="CZ57" s="97"/>
      <c r="DA57" s="83" t="s">
        <v>1009</v>
      </c>
      <c r="DB57" s="86">
        <v>1</v>
      </c>
      <c r="DC57" s="96">
        <v>763.6</v>
      </c>
      <c r="DD57" s="96">
        <v>899</v>
      </c>
      <c r="DE57" s="96">
        <v>731</v>
      </c>
      <c r="DF57" s="96">
        <v>754.56</v>
      </c>
      <c r="DG57" s="96"/>
      <c r="DH57" s="97">
        <v>728.65</v>
      </c>
      <c r="DI57" s="83" t="s">
        <v>1010</v>
      </c>
      <c r="DJ57" s="86">
        <v>2.5953802232026998E-3</v>
      </c>
      <c r="DK57" s="96">
        <v>913.47</v>
      </c>
      <c r="DL57" s="96">
        <v>942.73</v>
      </c>
      <c r="DM57" s="96">
        <v>942.73</v>
      </c>
      <c r="DN57" s="96">
        <v>784.7</v>
      </c>
      <c r="DO57" s="96"/>
      <c r="DP57" s="97">
        <v>630.46</v>
      </c>
      <c r="DQ57" s="83" t="s">
        <v>1011</v>
      </c>
      <c r="DR57" s="96">
        <v>817.39</v>
      </c>
      <c r="DS57" s="96">
        <v>892.76</v>
      </c>
      <c r="DT57" s="96">
        <v>730.75</v>
      </c>
      <c r="DU57" s="96">
        <v>713.64</v>
      </c>
      <c r="DV57" s="96"/>
      <c r="DW57" s="97"/>
      <c r="DX57" s="83" t="s">
        <v>1012</v>
      </c>
      <c r="DY57" s="96">
        <v>788.7</v>
      </c>
      <c r="DZ57" s="96">
        <v>858.56</v>
      </c>
      <c r="EA57" s="96">
        <v>842.3</v>
      </c>
      <c r="EB57" s="96">
        <v>574.39</v>
      </c>
      <c r="EC57" s="96"/>
      <c r="ED57" s="97">
        <v>504.84</v>
      </c>
      <c r="EE57" s="83" t="s">
        <v>1013</v>
      </c>
      <c r="EF57" s="86">
        <v>1</v>
      </c>
      <c r="EG57" s="96">
        <v>789.17</v>
      </c>
      <c r="EH57" s="96">
        <v>847.63</v>
      </c>
      <c r="EI57" s="96">
        <v>713.3</v>
      </c>
      <c r="EJ57" s="96"/>
      <c r="EK57" s="96">
        <v>323.74</v>
      </c>
      <c r="EL57" s="97">
        <v>333.12</v>
      </c>
      <c r="EM57" s="83" t="s">
        <v>1014</v>
      </c>
      <c r="EN57" s="96">
        <v>765.46</v>
      </c>
      <c r="EO57" s="96">
        <v>855.73</v>
      </c>
      <c r="EP57" s="96">
        <v>735.32</v>
      </c>
      <c r="EQ57" s="96"/>
      <c r="ER57" s="96"/>
      <c r="ES57" s="97">
        <v>585.63</v>
      </c>
      <c r="ET57" s="83" t="s">
        <v>1015</v>
      </c>
      <c r="EU57" s="86">
        <v>1</v>
      </c>
      <c r="EV57" s="96">
        <v>761.83</v>
      </c>
      <c r="EW57" s="96">
        <v>836.17</v>
      </c>
      <c r="EX57" s="96">
        <v>836.16</v>
      </c>
      <c r="EY57" s="96"/>
      <c r="EZ57" s="96"/>
      <c r="FA57" s="97">
        <v>441.07</v>
      </c>
      <c r="FB57" s="83" t="s">
        <v>1016</v>
      </c>
      <c r="FC57" s="96">
        <v>586.21</v>
      </c>
      <c r="FD57" s="96">
        <v>553.02</v>
      </c>
      <c r="FE57" s="96">
        <v>615.37</v>
      </c>
      <c r="FF57" s="96"/>
      <c r="FG57" s="96"/>
      <c r="FH57" s="97"/>
      <c r="FI57" s="83" t="s">
        <v>1017</v>
      </c>
      <c r="FJ57" s="96">
        <v>828.89</v>
      </c>
      <c r="FK57" s="96">
        <v>907.6</v>
      </c>
      <c r="FL57" s="96"/>
      <c r="FM57" s="96"/>
      <c r="FN57" s="96"/>
      <c r="FO57" s="97">
        <v>552.66999999999996</v>
      </c>
      <c r="FP57" s="83" t="s">
        <v>1018</v>
      </c>
      <c r="FQ57" s="86">
        <v>0.21342439440828101</v>
      </c>
      <c r="FR57" s="96">
        <v>787.92</v>
      </c>
      <c r="FS57" s="96">
        <v>847.09</v>
      </c>
      <c r="FT57" s="96">
        <v>931.41</v>
      </c>
      <c r="FU57" s="96">
        <v>591.22</v>
      </c>
      <c r="FV57" s="96">
        <v>618.61</v>
      </c>
      <c r="FW57" s="97">
        <v>440.83</v>
      </c>
      <c r="FX57" s="83" t="s">
        <v>1019</v>
      </c>
      <c r="FY57" s="96">
        <v>841.11</v>
      </c>
      <c r="FZ57" s="96">
        <v>854.53</v>
      </c>
      <c r="GA57" s="96">
        <v>830.31</v>
      </c>
      <c r="GB57" s="96">
        <v>770.39</v>
      </c>
      <c r="GC57" s="96"/>
      <c r="GD57" s="97">
        <v>516.66999999999996</v>
      </c>
      <c r="GE57" s="83" t="s">
        <v>1020</v>
      </c>
      <c r="GF57" s="86">
        <v>0.20240866309078001</v>
      </c>
      <c r="GG57" s="96">
        <v>775.14</v>
      </c>
      <c r="GH57" s="96">
        <v>887.56</v>
      </c>
      <c r="GI57" s="96">
        <v>771.68</v>
      </c>
      <c r="GJ57" s="96">
        <v>554.42999999999995</v>
      </c>
      <c r="GK57" s="96"/>
      <c r="GL57" s="97">
        <v>589.62</v>
      </c>
      <c r="GM57" s="83" t="s">
        <v>1021</v>
      </c>
      <c r="GN57" s="86">
        <v>8.9190153407063905E-2</v>
      </c>
      <c r="GO57" s="96">
        <v>861.18</v>
      </c>
      <c r="GP57" s="96">
        <v>1213.1099999999999</v>
      </c>
      <c r="GQ57" s="96">
        <v>659.36</v>
      </c>
      <c r="GR57" s="96">
        <v>529.79</v>
      </c>
      <c r="GS57" s="96"/>
      <c r="GT57" s="97"/>
      <c r="GU57" s="83" t="s">
        <v>1022</v>
      </c>
      <c r="GV57" s="86">
        <v>1</v>
      </c>
      <c r="GW57" s="96">
        <v>736.7</v>
      </c>
      <c r="GX57" s="96">
        <v>827.22</v>
      </c>
      <c r="GY57" s="96">
        <v>777.6</v>
      </c>
      <c r="GZ57" s="96"/>
      <c r="HA57" s="96"/>
      <c r="HB57" s="97">
        <v>649.57000000000005</v>
      </c>
      <c r="HC57" s="83" t="s">
        <v>1023</v>
      </c>
      <c r="HD57" s="86">
        <v>1</v>
      </c>
      <c r="HE57" s="96">
        <v>713.02</v>
      </c>
      <c r="HF57" s="96">
        <v>872.35</v>
      </c>
      <c r="HG57" s="96"/>
      <c r="HH57" s="96">
        <v>475.81</v>
      </c>
      <c r="HI57" s="96">
        <v>469.17</v>
      </c>
      <c r="HJ57" s="97">
        <v>528.39</v>
      </c>
      <c r="HK57" s="98"/>
      <c r="HL57" s="86"/>
      <c r="HM57" s="96"/>
      <c r="HN57" s="96"/>
      <c r="HO57" s="96"/>
      <c r="HP57" s="96"/>
      <c r="HQ57" s="96"/>
      <c r="HR57" s="97"/>
    </row>
    <row r="58" spans="1:226" x14ac:dyDescent="0.35">
      <c r="A58" s="79">
        <v>45005</v>
      </c>
      <c r="B58" s="80" t="s">
        <v>995</v>
      </c>
      <c r="C58" s="94">
        <v>809.55292166474339</v>
      </c>
      <c r="D58" s="94">
        <v>896.62241234343298</v>
      </c>
      <c r="E58" s="94">
        <v>797.2051061196579</v>
      </c>
      <c r="F58" s="94">
        <v>607.30332569185896</v>
      </c>
      <c r="G58" s="94">
        <v>597.60278303238749</v>
      </c>
      <c r="H58" s="95">
        <v>501.7062860212265</v>
      </c>
      <c r="I58" s="80" t="s">
        <v>996</v>
      </c>
      <c r="J58" s="94">
        <v>808.84755360035126</v>
      </c>
      <c r="K58" s="94">
        <v>892.29340461488368</v>
      </c>
      <c r="L58" s="94">
        <v>792.96327114269252</v>
      </c>
      <c r="M58" s="94">
        <v>605.78651320212293</v>
      </c>
      <c r="N58" s="94">
        <v>454.27621553884711</v>
      </c>
      <c r="O58" s="95">
        <v>541.33325399611726</v>
      </c>
      <c r="P58" s="83" t="s">
        <v>997</v>
      </c>
      <c r="Q58" s="96">
        <v>739.41</v>
      </c>
      <c r="R58" s="96">
        <v>858.57</v>
      </c>
      <c r="S58" s="96">
        <v>788.48</v>
      </c>
      <c r="T58" s="96">
        <v>570.02</v>
      </c>
      <c r="U58" s="96"/>
      <c r="V58" s="97"/>
      <c r="W58" s="83" t="s">
        <v>998</v>
      </c>
      <c r="X58" s="96">
        <v>816.69</v>
      </c>
      <c r="Y58" s="96">
        <v>857.35</v>
      </c>
      <c r="Z58" s="96">
        <v>717.96</v>
      </c>
      <c r="AA58" s="96">
        <v>378.08</v>
      </c>
      <c r="AB58" s="96"/>
      <c r="AC58" s="97">
        <v>595.87</v>
      </c>
      <c r="AD58" s="83" t="s">
        <v>999</v>
      </c>
      <c r="AE58" s="86">
        <v>0.51129972389814904</v>
      </c>
      <c r="AF58" s="96">
        <v>717.57</v>
      </c>
      <c r="AG58" s="96">
        <v>843.01</v>
      </c>
      <c r="AH58" s="96">
        <v>627.66</v>
      </c>
      <c r="AI58" s="96"/>
      <c r="AJ58" s="96"/>
      <c r="AK58" s="97">
        <v>495.41</v>
      </c>
      <c r="AL58" s="87" t="s">
        <v>1000</v>
      </c>
      <c r="AM58" s="88">
        <v>1</v>
      </c>
      <c r="AN58" s="96">
        <v>809.32</v>
      </c>
      <c r="AO58" s="96">
        <v>953.27</v>
      </c>
      <c r="AP58" s="96">
        <v>861.04</v>
      </c>
      <c r="AQ58" s="96">
        <v>872.78</v>
      </c>
      <c r="AR58" s="96"/>
      <c r="AS58" s="97"/>
      <c r="AT58" s="83" t="s">
        <v>1001</v>
      </c>
      <c r="AU58" s="86">
        <v>4.1687510421877599E-2</v>
      </c>
      <c r="AV58" s="96">
        <v>742.61</v>
      </c>
      <c r="AW58" s="96">
        <v>872.77</v>
      </c>
      <c r="AX58" s="96">
        <v>757.48</v>
      </c>
      <c r="AY58" s="96"/>
      <c r="AZ58" s="96"/>
      <c r="BA58" s="97">
        <v>483.69</v>
      </c>
      <c r="BB58" s="83" t="s">
        <v>1002</v>
      </c>
      <c r="BC58" s="96">
        <v>786.34</v>
      </c>
      <c r="BD58" s="96">
        <v>886.83</v>
      </c>
      <c r="BE58" s="96">
        <v>770.87</v>
      </c>
      <c r="BF58" s="96"/>
      <c r="BG58" s="96"/>
      <c r="BH58" s="97">
        <v>637.74</v>
      </c>
      <c r="BI58" s="83" t="s">
        <v>1003</v>
      </c>
      <c r="BJ58" s="86">
        <v>0.13431833445265301</v>
      </c>
      <c r="BK58" s="96">
        <v>914.71</v>
      </c>
      <c r="BL58" s="96">
        <v>905.98</v>
      </c>
      <c r="BM58" s="96">
        <v>1018.21</v>
      </c>
      <c r="BN58" s="96">
        <v>861.21</v>
      </c>
      <c r="BO58" s="96"/>
      <c r="BP58" s="97"/>
      <c r="BQ58" s="83" t="s">
        <v>1004</v>
      </c>
      <c r="BR58" s="86">
        <v>1</v>
      </c>
      <c r="BS58" s="96">
        <v>835.33</v>
      </c>
      <c r="BT58" s="96">
        <v>948.83</v>
      </c>
      <c r="BU58" s="96">
        <v>892</v>
      </c>
      <c r="BV58" s="96"/>
      <c r="BW58" s="96"/>
      <c r="BX58" s="97">
        <v>392</v>
      </c>
      <c r="BY58" s="83" t="s">
        <v>1005</v>
      </c>
      <c r="BZ58" s="96">
        <v>879.29</v>
      </c>
      <c r="CA58" s="96">
        <v>919.38</v>
      </c>
      <c r="CB58" s="96">
        <v>777.68</v>
      </c>
      <c r="CC58" s="96">
        <v>557.66999999999996</v>
      </c>
      <c r="CD58" s="96"/>
      <c r="CE58" s="97">
        <v>784.76</v>
      </c>
      <c r="CF58" s="83" t="s">
        <v>1006</v>
      </c>
      <c r="CG58" s="96">
        <v>846.94</v>
      </c>
      <c r="CH58" s="96">
        <v>1081.42</v>
      </c>
      <c r="CI58" s="96">
        <v>904.04</v>
      </c>
      <c r="CJ58" s="96"/>
      <c r="CK58" s="96"/>
      <c r="CL58" s="97"/>
      <c r="CM58" s="83" t="s">
        <v>1007</v>
      </c>
      <c r="CN58" s="96">
        <v>902.63</v>
      </c>
      <c r="CO58" s="96">
        <v>906.23</v>
      </c>
      <c r="CP58" s="96">
        <v>910.43</v>
      </c>
      <c r="CQ58" s="96">
        <v>481.46</v>
      </c>
      <c r="CR58" s="96"/>
      <c r="CS58" s="97">
        <v>697.22</v>
      </c>
      <c r="CT58" s="83" t="s">
        <v>1008</v>
      </c>
      <c r="CU58" s="96">
        <v>813.69</v>
      </c>
      <c r="CV58" s="96">
        <v>936.15</v>
      </c>
      <c r="CW58" s="96">
        <v>658.44</v>
      </c>
      <c r="CX58" s="96">
        <v>619.91999999999996</v>
      </c>
      <c r="CY58" s="96"/>
      <c r="CZ58" s="97"/>
      <c r="DA58" s="83" t="s">
        <v>1009</v>
      </c>
      <c r="DB58" s="86">
        <v>1</v>
      </c>
      <c r="DC58" s="96">
        <v>763.6</v>
      </c>
      <c r="DD58" s="96">
        <v>908.6</v>
      </c>
      <c r="DE58" s="96">
        <v>767</v>
      </c>
      <c r="DF58" s="96">
        <v>754.56</v>
      </c>
      <c r="DG58" s="96"/>
      <c r="DH58" s="97">
        <v>771.85</v>
      </c>
      <c r="DI58" s="83" t="s">
        <v>1010</v>
      </c>
      <c r="DJ58" s="86">
        <v>2.5049472708599499E-3</v>
      </c>
      <c r="DK58" s="96">
        <v>886.56</v>
      </c>
      <c r="DL58" s="96">
        <v>921.18</v>
      </c>
      <c r="DM58" s="96">
        <v>921.18</v>
      </c>
      <c r="DN58" s="96">
        <v>1195.72</v>
      </c>
      <c r="DO58" s="96"/>
      <c r="DP58" s="97">
        <v>609.89</v>
      </c>
      <c r="DQ58" s="83" t="s">
        <v>1011</v>
      </c>
      <c r="DR58" s="96">
        <v>813.73</v>
      </c>
      <c r="DS58" s="96">
        <v>895.04</v>
      </c>
      <c r="DT58" s="96">
        <v>776.92</v>
      </c>
      <c r="DU58" s="96">
        <v>718.91</v>
      </c>
      <c r="DV58" s="96"/>
      <c r="DW58" s="97"/>
      <c r="DX58" s="83" t="s">
        <v>1012</v>
      </c>
      <c r="DY58" s="96">
        <v>792.37</v>
      </c>
      <c r="DZ58" s="96">
        <v>859.49</v>
      </c>
      <c r="EA58" s="96">
        <v>851.68</v>
      </c>
      <c r="EB58" s="96">
        <v>576.5</v>
      </c>
      <c r="EC58" s="96"/>
      <c r="ED58" s="97">
        <v>506.8</v>
      </c>
      <c r="EE58" s="83" t="s">
        <v>1013</v>
      </c>
      <c r="EF58" s="86">
        <v>1</v>
      </c>
      <c r="EG58" s="96">
        <v>781.75</v>
      </c>
      <c r="EH58" s="96">
        <v>876</v>
      </c>
      <c r="EI58" s="96">
        <v>723.45</v>
      </c>
      <c r="EJ58" s="96"/>
      <c r="EK58" s="96">
        <v>323.74</v>
      </c>
      <c r="EL58" s="97">
        <v>334.13</v>
      </c>
      <c r="EM58" s="83" t="s">
        <v>1014</v>
      </c>
      <c r="EN58" s="96">
        <v>777.53</v>
      </c>
      <c r="EO58" s="96">
        <v>855.73</v>
      </c>
      <c r="EP58" s="96">
        <v>735.32</v>
      </c>
      <c r="EQ58" s="96"/>
      <c r="ER58" s="96"/>
      <c r="ES58" s="97">
        <v>589.37</v>
      </c>
      <c r="ET58" s="83" t="s">
        <v>1015</v>
      </c>
      <c r="EU58" s="86">
        <v>1</v>
      </c>
      <c r="EV58" s="96">
        <v>796.68</v>
      </c>
      <c r="EW58" s="96">
        <v>880.38</v>
      </c>
      <c r="EX58" s="96">
        <v>880.38</v>
      </c>
      <c r="EY58" s="96"/>
      <c r="EZ58" s="96"/>
      <c r="FA58" s="97">
        <v>467.7</v>
      </c>
      <c r="FB58" s="83" t="s">
        <v>1016</v>
      </c>
      <c r="FC58" s="96">
        <v>586.21</v>
      </c>
      <c r="FD58" s="96">
        <v>553.02</v>
      </c>
      <c r="FE58" s="96">
        <v>615.37</v>
      </c>
      <c r="FF58" s="96"/>
      <c r="FG58" s="96"/>
      <c r="FH58" s="97"/>
      <c r="FI58" s="83" t="s">
        <v>1017</v>
      </c>
      <c r="FJ58" s="96">
        <v>812.36</v>
      </c>
      <c r="FK58" s="96">
        <v>891.9</v>
      </c>
      <c r="FL58" s="96"/>
      <c r="FM58" s="96"/>
      <c r="FN58" s="96"/>
      <c r="FO58" s="97">
        <v>557.63</v>
      </c>
      <c r="FP58" s="83" t="s">
        <v>1018</v>
      </c>
      <c r="FQ58" s="86">
        <v>0.212562440216814</v>
      </c>
      <c r="FR58" s="96">
        <v>793.91</v>
      </c>
      <c r="FS58" s="96">
        <v>870.8</v>
      </c>
      <c r="FT58" s="96">
        <v>905.27</v>
      </c>
      <c r="FU58" s="96">
        <v>588.94000000000005</v>
      </c>
      <c r="FV58" s="96">
        <v>616.11</v>
      </c>
      <c r="FW58" s="97">
        <v>444.35</v>
      </c>
      <c r="FX58" s="83" t="s">
        <v>1019</v>
      </c>
      <c r="FY58" s="96">
        <v>832.98</v>
      </c>
      <c r="FZ58" s="96">
        <v>861.04</v>
      </c>
      <c r="GA58" s="96">
        <v>838.44</v>
      </c>
      <c r="GB58" s="96">
        <v>819.21</v>
      </c>
      <c r="GC58" s="96"/>
      <c r="GD58" s="97">
        <v>550.80999999999995</v>
      </c>
      <c r="GE58" s="83" t="s">
        <v>1020</v>
      </c>
      <c r="GF58" s="86">
        <v>0.20311579631547899</v>
      </c>
      <c r="GG58" s="96">
        <v>775.93</v>
      </c>
      <c r="GH58" s="96">
        <v>904.64</v>
      </c>
      <c r="GI58" s="96">
        <v>774.37</v>
      </c>
      <c r="GJ58" s="96">
        <v>665.86</v>
      </c>
      <c r="GK58" s="96"/>
      <c r="GL58" s="97">
        <v>592.83000000000004</v>
      </c>
      <c r="GM58" s="83" t="s">
        <v>1021</v>
      </c>
      <c r="GN58" s="86">
        <v>8.9634649169983094E-2</v>
      </c>
      <c r="GO58" s="96">
        <v>840.45</v>
      </c>
      <c r="GP58" s="96">
        <v>1227.69</v>
      </c>
      <c r="GQ58" s="96">
        <v>671.76</v>
      </c>
      <c r="GR58" s="96">
        <v>543.9</v>
      </c>
      <c r="GS58" s="96"/>
      <c r="GT58" s="97"/>
      <c r="GU58" s="83" t="s">
        <v>1022</v>
      </c>
      <c r="GV58" s="86">
        <v>1</v>
      </c>
      <c r="GW58" s="96">
        <v>728.89</v>
      </c>
      <c r="GX58" s="96">
        <v>820.31</v>
      </c>
      <c r="GY58" s="96">
        <v>764.97</v>
      </c>
      <c r="GZ58" s="96"/>
      <c r="HA58" s="96"/>
      <c r="HB58" s="97">
        <v>649.29999999999995</v>
      </c>
      <c r="HC58" s="83" t="s">
        <v>1023</v>
      </c>
      <c r="HD58" s="86">
        <v>1</v>
      </c>
      <c r="HE58" s="96">
        <v>715.52</v>
      </c>
      <c r="HF58" s="96">
        <v>874.85</v>
      </c>
      <c r="HG58" s="96"/>
      <c r="HH58" s="96">
        <v>526.42999999999995</v>
      </c>
      <c r="HI58" s="96">
        <v>519.79</v>
      </c>
      <c r="HJ58" s="97">
        <v>558.39</v>
      </c>
      <c r="HK58" s="98"/>
      <c r="HL58" s="86"/>
      <c r="HM58" s="96"/>
      <c r="HN58" s="96"/>
      <c r="HO58" s="96"/>
      <c r="HP58" s="96"/>
      <c r="HQ58" s="96"/>
      <c r="HR58" s="97"/>
    </row>
    <row r="59" spans="1:226" x14ac:dyDescent="0.35">
      <c r="A59" s="79">
        <v>44998</v>
      </c>
      <c r="B59" s="80" t="s">
        <v>995</v>
      </c>
      <c r="C59" s="94">
        <v>827.04517176289289</v>
      </c>
      <c r="D59" s="94">
        <v>918.93358041792271</v>
      </c>
      <c r="E59" s="94">
        <v>821.75025566862541</v>
      </c>
      <c r="F59" s="94">
        <v>622.45873991890312</v>
      </c>
      <c r="G59" s="94">
        <v>599.11219260533096</v>
      </c>
      <c r="H59" s="95">
        <v>505.00710909309549</v>
      </c>
      <c r="I59" s="80" t="s">
        <v>996</v>
      </c>
      <c r="J59" s="94">
        <v>827.01063170926921</v>
      </c>
      <c r="K59" s="94">
        <v>913.06848450159282</v>
      </c>
      <c r="L59" s="94">
        <v>817.17233606015338</v>
      </c>
      <c r="M59" s="94">
        <v>617.57752728834612</v>
      </c>
      <c r="N59" s="94">
        <v>457.25248120300751</v>
      </c>
      <c r="O59" s="95">
        <v>543.99179905204858</v>
      </c>
      <c r="P59" s="83" t="s">
        <v>997</v>
      </c>
      <c r="Q59" s="96">
        <v>763.58</v>
      </c>
      <c r="R59" s="96">
        <v>885.24</v>
      </c>
      <c r="S59" s="96">
        <v>818.66</v>
      </c>
      <c r="T59" s="96">
        <v>613.02</v>
      </c>
      <c r="U59" s="96"/>
      <c r="V59" s="97"/>
      <c r="W59" s="83" t="s">
        <v>998</v>
      </c>
      <c r="X59" s="96">
        <v>831.61</v>
      </c>
      <c r="Y59" s="96">
        <v>912.1</v>
      </c>
      <c r="Z59" s="96">
        <v>761.18</v>
      </c>
      <c r="AA59" s="96">
        <v>441.53</v>
      </c>
      <c r="AB59" s="96"/>
      <c r="AC59" s="97">
        <v>636.36</v>
      </c>
      <c r="AD59" s="83" t="s">
        <v>999</v>
      </c>
      <c r="AE59" s="86">
        <v>0.51129972389814904</v>
      </c>
      <c r="AF59" s="96">
        <v>719.69</v>
      </c>
      <c r="AG59" s="96">
        <v>854.72</v>
      </c>
      <c r="AH59" s="96">
        <v>669.73</v>
      </c>
      <c r="AI59" s="96"/>
      <c r="AJ59" s="96"/>
      <c r="AK59" s="97">
        <v>496</v>
      </c>
      <c r="AL59" s="87" t="s">
        <v>1000</v>
      </c>
      <c r="AM59" s="88">
        <v>1</v>
      </c>
      <c r="AN59" s="96">
        <v>801.49</v>
      </c>
      <c r="AO59" s="96">
        <v>961.19</v>
      </c>
      <c r="AP59" s="96">
        <v>862.48</v>
      </c>
      <c r="AQ59" s="96">
        <v>872.78</v>
      </c>
      <c r="AR59" s="96"/>
      <c r="AS59" s="97"/>
      <c r="AT59" s="83" t="s">
        <v>1001</v>
      </c>
      <c r="AU59" s="86">
        <v>4.2110582389354403E-2</v>
      </c>
      <c r="AV59" s="96">
        <v>754.01</v>
      </c>
      <c r="AW59" s="96">
        <v>898.85</v>
      </c>
      <c r="AX59" s="96">
        <v>781.03</v>
      </c>
      <c r="AY59" s="96"/>
      <c r="AZ59" s="96"/>
      <c r="BA59" s="97">
        <v>490.24</v>
      </c>
      <c r="BB59" s="83" t="s">
        <v>1002</v>
      </c>
      <c r="BC59" s="96">
        <v>816.6</v>
      </c>
      <c r="BD59" s="96">
        <v>910.36</v>
      </c>
      <c r="BE59" s="96">
        <v>796.08</v>
      </c>
      <c r="BF59" s="96"/>
      <c r="BG59" s="96"/>
      <c r="BH59" s="97">
        <v>638.75</v>
      </c>
      <c r="BI59" s="83" t="s">
        <v>1003</v>
      </c>
      <c r="BJ59" s="86">
        <v>0.13432916017409099</v>
      </c>
      <c r="BK59" s="96">
        <v>947.02</v>
      </c>
      <c r="BL59" s="96">
        <v>938.29</v>
      </c>
      <c r="BM59" s="96">
        <v>1050.53</v>
      </c>
      <c r="BN59" s="96">
        <v>861.28</v>
      </c>
      <c r="BO59" s="96"/>
      <c r="BP59" s="97"/>
      <c r="BQ59" s="83" t="s">
        <v>1004</v>
      </c>
      <c r="BR59" s="86">
        <v>1</v>
      </c>
      <c r="BS59" s="96">
        <v>876.17</v>
      </c>
      <c r="BT59" s="96">
        <v>1041.33</v>
      </c>
      <c r="BU59" s="96">
        <v>999.5</v>
      </c>
      <c r="BV59" s="96"/>
      <c r="BW59" s="96"/>
      <c r="BX59" s="97">
        <v>389.5</v>
      </c>
      <c r="BY59" s="83" t="s">
        <v>1005</v>
      </c>
      <c r="BZ59" s="96">
        <v>886.37</v>
      </c>
      <c r="CA59" s="96">
        <v>937.25</v>
      </c>
      <c r="CB59" s="96">
        <v>800.37</v>
      </c>
      <c r="CC59" s="96">
        <v>549.34</v>
      </c>
      <c r="CD59" s="96"/>
      <c r="CE59" s="97">
        <v>788.66</v>
      </c>
      <c r="CF59" s="83" t="s">
        <v>1006</v>
      </c>
      <c r="CG59" s="96">
        <v>861.46</v>
      </c>
      <c r="CH59" s="96">
        <v>1108.03</v>
      </c>
      <c r="CI59" s="96">
        <v>933.88</v>
      </c>
      <c r="CJ59" s="96"/>
      <c r="CK59" s="96"/>
      <c r="CL59" s="97"/>
      <c r="CM59" s="83" t="s">
        <v>1007</v>
      </c>
      <c r="CN59" s="96">
        <v>905.91</v>
      </c>
      <c r="CO59" s="96">
        <v>922.93</v>
      </c>
      <c r="CP59" s="96">
        <v>921.99</v>
      </c>
      <c r="CQ59" s="96">
        <v>530.29</v>
      </c>
      <c r="CR59" s="96"/>
      <c r="CS59" s="97">
        <v>697.18</v>
      </c>
      <c r="CT59" s="83" t="s">
        <v>1008</v>
      </c>
      <c r="CU59" s="96">
        <v>824.18</v>
      </c>
      <c r="CV59" s="96">
        <v>957.12</v>
      </c>
      <c r="CW59" s="96">
        <v>677.79</v>
      </c>
      <c r="CX59" s="96">
        <v>619.91999999999996</v>
      </c>
      <c r="CY59" s="96"/>
      <c r="CZ59" s="97"/>
      <c r="DA59" s="83" t="s">
        <v>1009</v>
      </c>
      <c r="DB59" s="86">
        <v>1</v>
      </c>
      <c r="DC59" s="96">
        <v>747.6</v>
      </c>
      <c r="DD59" s="96">
        <v>899</v>
      </c>
      <c r="DE59" s="96">
        <v>779</v>
      </c>
      <c r="DF59" s="96">
        <v>784.56</v>
      </c>
      <c r="DG59" s="96"/>
      <c r="DH59" s="97">
        <v>787.85</v>
      </c>
      <c r="DI59" s="83" t="s">
        <v>1010</v>
      </c>
      <c r="DJ59" s="86">
        <v>2.5578718506202801E-3</v>
      </c>
      <c r="DK59" s="96">
        <v>902.96</v>
      </c>
      <c r="DL59" s="96">
        <v>956.73</v>
      </c>
      <c r="DM59" s="96">
        <v>956.73</v>
      </c>
      <c r="DN59" s="96">
        <v>778.42</v>
      </c>
      <c r="DO59" s="96"/>
      <c r="DP59" s="97">
        <v>633.41999999999996</v>
      </c>
      <c r="DQ59" s="83" t="s">
        <v>1011</v>
      </c>
      <c r="DR59" s="96">
        <v>804.79</v>
      </c>
      <c r="DS59" s="96">
        <v>892.92</v>
      </c>
      <c r="DT59" s="96">
        <v>775.47</v>
      </c>
      <c r="DU59" s="96">
        <v>766.97</v>
      </c>
      <c r="DV59" s="96"/>
      <c r="DW59" s="97"/>
      <c r="DX59" s="83" t="s">
        <v>1012</v>
      </c>
      <c r="DY59" s="96">
        <v>796.13</v>
      </c>
      <c r="DZ59" s="96">
        <v>868.32</v>
      </c>
      <c r="EA59" s="96">
        <v>884.63</v>
      </c>
      <c r="EB59" s="96">
        <v>620.39</v>
      </c>
      <c r="EC59" s="96"/>
      <c r="ED59" s="97">
        <v>508.65</v>
      </c>
      <c r="EE59" s="83" t="s">
        <v>1013</v>
      </c>
      <c r="EF59" s="86">
        <v>1</v>
      </c>
      <c r="EG59" s="96">
        <v>792.94</v>
      </c>
      <c r="EH59" s="96">
        <v>919.77</v>
      </c>
      <c r="EI59" s="96">
        <v>784.84</v>
      </c>
      <c r="EJ59" s="96"/>
      <c r="EK59" s="96">
        <v>323.74</v>
      </c>
      <c r="EL59" s="97">
        <v>334.39</v>
      </c>
      <c r="EM59" s="83" t="s">
        <v>1014</v>
      </c>
      <c r="EN59" s="96">
        <v>817.18</v>
      </c>
      <c r="EO59" s="96">
        <v>912.63</v>
      </c>
      <c r="EP59" s="96">
        <v>783.11</v>
      </c>
      <c r="EQ59" s="96"/>
      <c r="ER59" s="96"/>
      <c r="ES59" s="97">
        <v>653.85</v>
      </c>
      <c r="ET59" s="83" t="s">
        <v>1015</v>
      </c>
      <c r="EU59" s="86">
        <v>1</v>
      </c>
      <c r="EV59" s="96">
        <v>791.17</v>
      </c>
      <c r="EW59" s="96">
        <v>876.93</v>
      </c>
      <c r="EX59" s="96">
        <v>876.93</v>
      </c>
      <c r="EY59" s="96"/>
      <c r="EZ59" s="96"/>
      <c r="FA59" s="97">
        <v>458.28</v>
      </c>
      <c r="FB59" s="83" t="s">
        <v>1016</v>
      </c>
      <c r="FC59" s="96">
        <v>586.21</v>
      </c>
      <c r="FD59" s="96">
        <v>553.02</v>
      </c>
      <c r="FE59" s="96">
        <v>615.37</v>
      </c>
      <c r="FF59" s="96"/>
      <c r="FG59" s="96"/>
      <c r="FH59" s="97"/>
      <c r="FI59" s="83" t="s">
        <v>1017</v>
      </c>
      <c r="FJ59" s="96">
        <v>854.51</v>
      </c>
      <c r="FK59" s="96">
        <v>939.83</v>
      </c>
      <c r="FL59" s="96"/>
      <c r="FM59" s="96"/>
      <c r="FN59" s="96"/>
      <c r="FO59" s="97">
        <v>556.79999999999995</v>
      </c>
      <c r="FP59" s="83" t="s">
        <v>1018</v>
      </c>
      <c r="FQ59" s="86">
        <v>0.21301976823449201</v>
      </c>
      <c r="FR59" s="96">
        <v>802.05</v>
      </c>
      <c r="FS59" s="96">
        <v>904.86</v>
      </c>
      <c r="FT59" s="96">
        <v>944.14</v>
      </c>
      <c r="FU59" s="96">
        <v>620.41</v>
      </c>
      <c r="FV59" s="96">
        <v>617.42999999999995</v>
      </c>
      <c r="FW59" s="97">
        <v>449.05</v>
      </c>
      <c r="FX59" s="83" t="s">
        <v>1019</v>
      </c>
      <c r="FY59" s="96">
        <v>858.19</v>
      </c>
      <c r="FZ59" s="96">
        <v>891.12</v>
      </c>
      <c r="GA59" s="96">
        <v>867.71</v>
      </c>
      <c r="GB59" s="96">
        <v>818.13</v>
      </c>
      <c r="GC59" s="96"/>
      <c r="GD59" s="97">
        <v>565.45000000000005</v>
      </c>
      <c r="GE59" s="83" t="s">
        <v>1020</v>
      </c>
      <c r="GF59" s="86">
        <v>0.20338431500162699</v>
      </c>
      <c r="GG59" s="96">
        <v>813.91</v>
      </c>
      <c r="GH59" s="96">
        <v>931.78</v>
      </c>
      <c r="GI59" s="96">
        <v>730.4</v>
      </c>
      <c r="GJ59" s="96">
        <v>816.43</v>
      </c>
      <c r="GK59" s="96"/>
      <c r="GL59" s="97">
        <v>593.54</v>
      </c>
      <c r="GM59" s="83" t="s">
        <v>1021</v>
      </c>
      <c r="GN59" s="86">
        <v>8.7420229041000094E-2</v>
      </c>
      <c r="GO59" s="96">
        <v>859.76</v>
      </c>
      <c r="GP59" s="96">
        <v>1235.1300000000001</v>
      </c>
      <c r="GQ59" s="96">
        <v>687.96</v>
      </c>
      <c r="GR59" s="96">
        <v>580.29999999999995</v>
      </c>
      <c r="GS59" s="96"/>
      <c r="GT59" s="97"/>
      <c r="GU59" s="83" t="s">
        <v>1022</v>
      </c>
      <c r="GV59" s="86">
        <v>1</v>
      </c>
      <c r="GW59" s="96">
        <v>724.26</v>
      </c>
      <c r="GX59" s="96">
        <v>815.34</v>
      </c>
      <c r="GY59" s="96">
        <v>762.36</v>
      </c>
      <c r="GZ59" s="96"/>
      <c r="HA59" s="96"/>
      <c r="HB59" s="97">
        <v>649.66999999999996</v>
      </c>
      <c r="HC59" s="83" t="s">
        <v>1023</v>
      </c>
      <c r="HD59" s="86">
        <v>1</v>
      </c>
      <c r="HE59" s="96">
        <v>758.02</v>
      </c>
      <c r="HF59" s="96">
        <v>900.68</v>
      </c>
      <c r="HG59" s="96"/>
      <c r="HH59" s="96">
        <v>530.9</v>
      </c>
      <c r="HI59" s="96">
        <v>524.26</v>
      </c>
      <c r="HJ59" s="97">
        <v>558.39</v>
      </c>
      <c r="HK59" s="98"/>
      <c r="HL59" s="86"/>
      <c r="HM59" s="96"/>
      <c r="HN59" s="96"/>
      <c r="HO59" s="96"/>
      <c r="HP59" s="96"/>
      <c r="HQ59" s="96"/>
      <c r="HR59" s="97"/>
    </row>
    <row r="60" spans="1:226" x14ac:dyDescent="0.35">
      <c r="A60" s="79">
        <v>44991</v>
      </c>
      <c r="B60" s="80" t="s">
        <v>995</v>
      </c>
      <c r="C60" s="94">
        <v>824.91551389253914</v>
      </c>
      <c r="D60" s="94">
        <v>922.22512765469094</v>
      </c>
      <c r="E60" s="94">
        <v>832.94131507907446</v>
      </c>
      <c r="F60" s="94">
        <v>628.08851967590238</v>
      </c>
      <c r="G60" s="94">
        <v>596.81831948027127</v>
      </c>
      <c r="H60" s="95">
        <v>507.24071707472211</v>
      </c>
      <c r="I60" s="80" t="s">
        <v>996</v>
      </c>
      <c r="J60" s="94">
        <v>823.45666418676535</v>
      </c>
      <c r="K60" s="94">
        <v>914.51803347987288</v>
      </c>
      <c r="L60" s="94">
        <v>827.21723375202487</v>
      </c>
      <c r="M60" s="94">
        <v>624.68290774682282</v>
      </c>
      <c r="N60" s="94">
        <v>451.98575605680873</v>
      </c>
      <c r="O60" s="95">
        <v>546.24548472965182</v>
      </c>
      <c r="P60" s="83" t="s">
        <v>997</v>
      </c>
      <c r="Q60" s="96">
        <v>761.91</v>
      </c>
      <c r="R60" s="96">
        <v>900.24</v>
      </c>
      <c r="S60" s="96">
        <v>833.75</v>
      </c>
      <c r="T60" s="96">
        <v>603.02</v>
      </c>
      <c r="U60" s="96"/>
      <c r="V60" s="97"/>
      <c r="W60" s="83" t="s">
        <v>998</v>
      </c>
      <c r="X60" s="96">
        <v>801.91</v>
      </c>
      <c r="Y60" s="96">
        <v>897.78</v>
      </c>
      <c r="Z60" s="96">
        <v>794.82</v>
      </c>
      <c r="AA60" s="96">
        <v>441.53</v>
      </c>
      <c r="AB60" s="96"/>
      <c r="AC60" s="97">
        <v>677.69</v>
      </c>
      <c r="AD60" s="83" t="s">
        <v>999</v>
      </c>
      <c r="AE60" s="86">
        <v>0.51129972389814904</v>
      </c>
      <c r="AF60" s="96">
        <v>719.88</v>
      </c>
      <c r="AG60" s="96">
        <v>854.55</v>
      </c>
      <c r="AH60" s="96">
        <v>697.42</v>
      </c>
      <c r="AI60" s="96"/>
      <c r="AJ60" s="96"/>
      <c r="AK60" s="97">
        <v>495.99</v>
      </c>
      <c r="AL60" s="87" t="s">
        <v>1000</v>
      </c>
      <c r="AM60" s="88">
        <v>1</v>
      </c>
      <c r="AN60" s="96">
        <v>801.89</v>
      </c>
      <c r="AO60" s="96">
        <v>965.76</v>
      </c>
      <c r="AP60" s="96">
        <v>863.29</v>
      </c>
      <c r="AQ60" s="96">
        <v>872.78</v>
      </c>
      <c r="AR60" s="96"/>
      <c r="AS60" s="97"/>
      <c r="AT60" s="83" t="s">
        <v>1001</v>
      </c>
      <c r="AU60" s="86">
        <v>4.2471862391165897E-2</v>
      </c>
      <c r="AV60" s="96">
        <v>765.85</v>
      </c>
      <c r="AW60" s="96">
        <v>912.43</v>
      </c>
      <c r="AX60" s="96">
        <v>808.13</v>
      </c>
      <c r="AY60" s="96"/>
      <c r="AZ60" s="96"/>
      <c r="BA60" s="97">
        <v>496.44</v>
      </c>
      <c r="BB60" s="83" t="s">
        <v>1002</v>
      </c>
      <c r="BC60" s="96">
        <v>823.32</v>
      </c>
      <c r="BD60" s="96">
        <v>937.25</v>
      </c>
      <c r="BE60" s="96">
        <v>798.35</v>
      </c>
      <c r="BF60" s="96"/>
      <c r="BG60" s="96"/>
      <c r="BH60" s="97">
        <v>638.75</v>
      </c>
      <c r="BI60" s="83" t="s">
        <v>1003</v>
      </c>
      <c r="BJ60" s="86">
        <v>0.134367063945286</v>
      </c>
      <c r="BK60" s="96">
        <v>947.29</v>
      </c>
      <c r="BL60" s="96">
        <v>981.55</v>
      </c>
      <c r="BM60" s="96">
        <v>1093.83</v>
      </c>
      <c r="BN60" s="96">
        <v>861.52</v>
      </c>
      <c r="BO60" s="96"/>
      <c r="BP60" s="97"/>
      <c r="BQ60" s="83" t="s">
        <v>1004</v>
      </c>
      <c r="BR60" s="86">
        <v>1</v>
      </c>
      <c r="BS60" s="96">
        <v>876.17</v>
      </c>
      <c r="BT60" s="96">
        <v>1041.33</v>
      </c>
      <c r="BU60" s="96">
        <v>999.5</v>
      </c>
      <c r="BV60" s="96"/>
      <c r="BW60" s="96"/>
      <c r="BX60" s="97">
        <v>389.5</v>
      </c>
      <c r="BY60" s="83" t="s">
        <v>1005</v>
      </c>
      <c r="BZ60" s="96">
        <v>879.1</v>
      </c>
      <c r="CA60" s="96">
        <v>934.06</v>
      </c>
      <c r="CB60" s="96">
        <v>810.46</v>
      </c>
      <c r="CC60" s="96">
        <v>571.42999999999995</v>
      </c>
      <c r="CD60" s="96"/>
      <c r="CE60" s="97">
        <v>792.18</v>
      </c>
      <c r="CF60" s="83" t="s">
        <v>1006</v>
      </c>
      <c r="CG60" s="96">
        <v>839.69</v>
      </c>
      <c r="CH60" s="96">
        <v>1076.58</v>
      </c>
      <c r="CI60" s="96">
        <v>964.52</v>
      </c>
      <c r="CJ60" s="96"/>
      <c r="CK60" s="96"/>
      <c r="CL60" s="97"/>
      <c r="CM60" s="83" t="s">
        <v>1007</v>
      </c>
      <c r="CN60" s="96">
        <v>880.32</v>
      </c>
      <c r="CO60" s="96">
        <v>901.03</v>
      </c>
      <c r="CP60" s="96">
        <v>931.72</v>
      </c>
      <c r="CQ60" s="96">
        <v>533.83000000000004</v>
      </c>
      <c r="CR60" s="96"/>
      <c r="CS60" s="97">
        <v>699.36</v>
      </c>
      <c r="CT60" s="83" t="s">
        <v>1008</v>
      </c>
      <c r="CU60" s="96">
        <v>817.72</v>
      </c>
      <c r="CV60" s="96">
        <v>954.7</v>
      </c>
      <c r="CW60" s="96">
        <v>677.79</v>
      </c>
      <c r="CX60" s="96">
        <v>619.91999999999996</v>
      </c>
      <c r="CY60" s="96"/>
      <c r="CZ60" s="97"/>
      <c r="DA60" s="83" t="s">
        <v>1009</v>
      </c>
      <c r="DB60" s="86">
        <v>1</v>
      </c>
      <c r="DC60" s="96">
        <v>746</v>
      </c>
      <c r="DD60" s="96">
        <v>887</v>
      </c>
      <c r="DE60" s="96">
        <v>747</v>
      </c>
      <c r="DF60" s="96">
        <v>784.56</v>
      </c>
      <c r="DG60" s="96"/>
      <c r="DH60" s="97">
        <v>771.85</v>
      </c>
      <c r="DI60" s="83" t="s">
        <v>1010</v>
      </c>
      <c r="DJ60" s="86">
        <v>2.6525198938992002E-3</v>
      </c>
      <c r="DK60" s="96">
        <v>932.83</v>
      </c>
      <c r="DL60" s="96">
        <v>984</v>
      </c>
      <c r="DM60" s="96">
        <v>984</v>
      </c>
      <c r="DN60" s="96">
        <v>1305.95</v>
      </c>
      <c r="DO60" s="96"/>
      <c r="DP60" s="97">
        <v>657.37</v>
      </c>
      <c r="DQ60" s="83" t="s">
        <v>1011</v>
      </c>
      <c r="DR60" s="96">
        <v>803.98</v>
      </c>
      <c r="DS60" s="96">
        <v>899.1</v>
      </c>
      <c r="DT60" s="96">
        <v>798.9</v>
      </c>
      <c r="DU60" s="96">
        <v>769.55</v>
      </c>
      <c r="DV60" s="96"/>
      <c r="DW60" s="97"/>
      <c r="DX60" s="83" t="s">
        <v>1012</v>
      </c>
      <c r="DY60" s="96">
        <v>790.32</v>
      </c>
      <c r="DZ60" s="96">
        <v>865.44</v>
      </c>
      <c r="EA60" s="96">
        <v>897.2</v>
      </c>
      <c r="EB60" s="96">
        <v>628.16999999999996</v>
      </c>
      <c r="EC60" s="96"/>
      <c r="ED60" s="97">
        <v>510.62</v>
      </c>
      <c r="EE60" s="83" t="s">
        <v>1013</v>
      </c>
      <c r="EF60" s="86">
        <v>1</v>
      </c>
      <c r="EG60" s="96">
        <v>797.35</v>
      </c>
      <c r="EH60" s="96">
        <v>943.94</v>
      </c>
      <c r="EI60" s="96">
        <v>797.47</v>
      </c>
      <c r="EJ60" s="96"/>
      <c r="EK60" s="96">
        <v>323.74</v>
      </c>
      <c r="EL60" s="97">
        <v>336.33</v>
      </c>
      <c r="EM60" s="83" t="s">
        <v>1014</v>
      </c>
      <c r="EN60" s="96">
        <v>804.25</v>
      </c>
      <c r="EO60" s="96">
        <v>925.56</v>
      </c>
      <c r="EP60" s="96">
        <v>796.39</v>
      </c>
      <c r="EQ60" s="96"/>
      <c r="ER60" s="96"/>
      <c r="ES60" s="97">
        <v>666.94</v>
      </c>
      <c r="ET60" s="83" t="s">
        <v>1015</v>
      </c>
      <c r="EU60" s="86">
        <v>1</v>
      </c>
      <c r="EV60" s="96">
        <v>800.26</v>
      </c>
      <c r="EW60" s="96">
        <v>881.26</v>
      </c>
      <c r="EX60" s="96">
        <v>881.26</v>
      </c>
      <c r="EY60" s="96"/>
      <c r="EZ60" s="96"/>
      <c r="FA60" s="97">
        <v>474.98</v>
      </c>
      <c r="FB60" s="83" t="s">
        <v>1016</v>
      </c>
      <c r="FC60" s="96">
        <v>586.21</v>
      </c>
      <c r="FD60" s="96">
        <v>553.02</v>
      </c>
      <c r="FE60" s="96">
        <v>615.37</v>
      </c>
      <c r="FF60" s="96"/>
      <c r="FG60" s="96"/>
      <c r="FH60" s="97"/>
      <c r="FI60" s="83" t="s">
        <v>1017</v>
      </c>
      <c r="FJ60" s="96">
        <v>853.69</v>
      </c>
      <c r="FK60" s="96">
        <v>958.84</v>
      </c>
      <c r="FL60" s="96"/>
      <c r="FM60" s="96"/>
      <c r="FN60" s="96"/>
      <c r="FO60" s="97">
        <v>560.92999999999995</v>
      </c>
      <c r="FP60" s="83" t="s">
        <v>1018</v>
      </c>
      <c r="FQ60" s="86">
        <v>0.21235931195582899</v>
      </c>
      <c r="FR60" s="96">
        <v>798.8</v>
      </c>
      <c r="FS60" s="96">
        <v>903.46</v>
      </c>
      <c r="FT60" s="96">
        <v>969.47</v>
      </c>
      <c r="FU60" s="96">
        <v>624.27</v>
      </c>
      <c r="FV60" s="96">
        <v>615.52</v>
      </c>
      <c r="FW60" s="97">
        <v>451.71</v>
      </c>
      <c r="FX60" s="83" t="s">
        <v>1019</v>
      </c>
      <c r="FY60" s="96">
        <v>854.12</v>
      </c>
      <c r="FZ60" s="96">
        <v>902.5</v>
      </c>
      <c r="GA60" s="96">
        <v>881.53</v>
      </c>
      <c r="GB60" s="96">
        <v>781.82</v>
      </c>
      <c r="GC60" s="96"/>
      <c r="GD60" s="97">
        <v>556.5</v>
      </c>
      <c r="GE60" s="83" t="s">
        <v>1020</v>
      </c>
      <c r="GF60" s="86">
        <v>0.203231378924906</v>
      </c>
      <c r="GG60" s="96">
        <v>787.45</v>
      </c>
      <c r="GH60" s="96">
        <v>912.42</v>
      </c>
      <c r="GI60" s="96">
        <v>883.65</v>
      </c>
      <c r="GJ60" s="96">
        <v>725.2</v>
      </c>
      <c r="GK60" s="96"/>
      <c r="GL60" s="97">
        <v>591.74</v>
      </c>
      <c r="GM60" s="83" t="s">
        <v>1021</v>
      </c>
      <c r="GN60" s="86">
        <v>8.9613764674253998E-2</v>
      </c>
      <c r="GO60" s="96">
        <v>865.99</v>
      </c>
      <c r="GP60" s="96">
        <v>1295.73</v>
      </c>
      <c r="GQ60" s="96">
        <v>716.34</v>
      </c>
      <c r="GR60" s="96">
        <v>581.5</v>
      </c>
      <c r="GS60" s="96"/>
      <c r="GT60" s="97"/>
      <c r="GU60" s="83" t="s">
        <v>1022</v>
      </c>
      <c r="GV60" s="86">
        <v>1</v>
      </c>
      <c r="GW60" s="96">
        <v>722.9</v>
      </c>
      <c r="GX60" s="96">
        <v>816.71</v>
      </c>
      <c r="GY60" s="96">
        <v>763.24</v>
      </c>
      <c r="GZ60" s="96"/>
      <c r="HA60" s="96"/>
      <c r="HB60" s="97">
        <v>650.15</v>
      </c>
      <c r="HC60" s="83" t="s">
        <v>1023</v>
      </c>
      <c r="HD60" s="86">
        <v>1</v>
      </c>
      <c r="HE60" s="96">
        <v>759.68</v>
      </c>
      <c r="HF60" s="96">
        <v>889.85</v>
      </c>
      <c r="HG60" s="96"/>
      <c r="HH60" s="96">
        <v>522.99</v>
      </c>
      <c r="HI60" s="96">
        <v>516.35</v>
      </c>
      <c r="HJ60" s="97">
        <v>570.89</v>
      </c>
      <c r="HK60" s="98"/>
      <c r="HL60" s="86"/>
      <c r="HM60" s="96"/>
      <c r="HN60" s="96"/>
      <c r="HO60" s="96"/>
      <c r="HP60" s="96"/>
      <c r="HQ60" s="96"/>
      <c r="HR60" s="97"/>
    </row>
    <row r="61" spans="1:226" x14ac:dyDescent="0.35">
      <c r="A61" s="79">
        <v>44984</v>
      </c>
      <c r="B61" s="80" t="s">
        <v>995</v>
      </c>
      <c r="C61" s="94">
        <v>818.92996929451795</v>
      </c>
      <c r="D61" s="94">
        <v>917.7056733301697</v>
      </c>
      <c r="E61" s="94">
        <v>813.51064476041211</v>
      </c>
      <c r="F61" s="94">
        <v>620.49138385741662</v>
      </c>
      <c r="G61" s="94">
        <v>597.26038788573612</v>
      </c>
      <c r="H61" s="95">
        <v>508.28177372679346</v>
      </c>
      <c r="I61" s="80" t="s">
        <v>996</v>
      </c>
      <c r="J61" s="94">
        <v>817.10148175560926</v>
      </c>
      <c r="K61" s="94">
        <v>909.00330193016202</v>
      </c>
      <c r="L61" s="94">
        <v>807.98315767968052</v>
      </c>
      <c r="M61" s="94">
        <v>617.85273455732079</v>
      </c>
      <c r="N61" s="94">
        <v>462.89873015873013</v>
      </c>
      <c r="O61" s="95">
        <v>547.3280579197243</v>
      </c>
      <c r="P61" s="83" t="s">
        <v>997</v>
      </c>
      <c r="Q61" s="96">
        <v>754.41</v>
      </c>
      <c r="R61" s="96">
        <v>884.4</v>
      </c>
      <c r="S61" s="96">
        <v>826.56</v>
      </c>
      <c r="T61" s="96">
        <v>591.02</v>
      </c>
      <c r="U61" s="96"/>
      <c r="V61" s="97"/>
      <c r="W61" s="83" t="s">
        <v>998</v>
      </c>
      <c r="X61" s="96">
        <v>814.69</v>
      </c>
      <c r="Y61" s="96">
        <v>879.48</v>
      </c>
      <c r="Z61" s="96">
        <v>740.61</v>
      </c>
      <c r="AA61" s="96">
        <v>441.53</v>
      </c>
      <c r="AB61" s="96"/>
      <c r="AC61" s="97">
        <v>678.51</v>
      </c>
      <c r="AD61" s="83" t="s">
        <v>999</v>
      </c>
      <c r="AE61" s="86">
        <v>0.51129972389814904</v>
      </c>
      <c r="AF61" s="96">
        <v>721.7</v>
      </c>
      <c r="AG61" s="96">
        <v>861.03</v>
      </c>
      <c r="AH61" s="96">
        <v>673.83</v>
      </c>
      <c r="AI61" s="96"/>
      <c r="AJ61" s="96"/>
      <c r="AK61" s="97">
        <v>496.22</v>
      </c>
      <c r="AL61" s="87" t="s">
        <v>1000</v>
      </c>
      <c r="AM61" s="88">
        <v>1</v>
      </c>
      <c r="AN61" s="96">
        <v>799.91</v>
      </c>
      <c r="AO61" s="96">
        <v>970.48</v>
      </c>
      <c r="AP61" s="96">
        <v>872.9</v>
      </c>
      <c r="AQ61" s="96">
        <v>890.23</v>
      </c>
      <c r="AR61" s="96"/>
      <c r="AS61" s="97"/>
      <c r="AT61" s="83" t="s">
        <v>1001</v>
      </c>
      <c r="AU61" s="86">
        <v>4.2338795037893201E-2</v>
      </c>
      <c r="AV61" s="96">
        <v>766.67</v>
      </c>
      <c r="AW61" s="96">
        <v>914.22</v>
      </c>
      <c r="AX61" s="96">
        <v>788.34</v>
      </c>
      <c r="AY61" s="96"/>
      <c r="AZ61" s="96"/>
      <c r="BA61" s="97">
        <v>495.76</v>
      </c>
      <c r="BB61" s="83" t="s">
        <v>1002</v>
      </c>
      <c r="BC61" s="96">
        <v>804.83</v>
      </c>
      <c r="BD61" s="96">
        <v>915.4</v>
      </c>
      <c r="BE61" s="96">
        <v>784.99</v>
      </c>
      <c r="BF61" s="96"/>
      <c r="BG61" s="96"/>
      <c r="BH61" s="97">
        <v>661.94</v>
      </c>
      <c r="BI61" s="83" t="s">
        <v>1003</v>
      </c>
      <c r="BJ61" s="86">
        <v>0.13436164781124901</v>
      </c>
      <c r="BK61" s="96">
        <v>925.75</v>
      </c>
      <c r="BL61" s="96">
        <v>927.77</v>
      </c>
      <c r="BM61" s="96">
        <v>1040.04</v>
      </c>
      <c r="BN61" s="96">
        <v>861.49</v>
      </c>
      <c r="BO61" s="96"/>
      <c r="BP61" s="97"/>
      <c r="BQ61" s="83" t="s">
        <v>1004</v>
      </c>
      <c r="BR61" s="86">
        <v>1</v>
      </c>
      <c r="BS61" s="96">
        <v>876.17</v>
      </c>
      <c r="BT61" s="96">
        <v>1042.17</v>
      </c>
      <c r="BU61" s="96">
        <v>987.83</v>
      </c>
      <c r="BV61" s="96"/>
      <c r="BW61" s="96"/>
      <c r="BX61" s="97">
        <v>415.33</v>
      </c>
      <c r="BY61" s="83" t="s">
        <v>1005</v>
      </c>
      <c r="BZ61" s="96">
        <v>876.24</v>
      </c>
      <c r="CA61" s="96">
        <v>934.31</v>
      </c>
      <c r="CB61" s="96">
        <v>788.74</v>
      </c>
      <c r="CC61" s="96">
        <v>552.13</v>
      </c>
      <c r="CD61" s="96"/>
      <c r="CE61" s="97">
        <v>793.92</v>
      </c>
      <c r="CF61" s="83" t="s">
        <v>1006</v>
      </c>
      <c r="CG61" s="96">
        <v>849.36</v>
      </c>
      <c r="CH61" s="96">
        <v>1095.1300000000001</v>
      </c>
      <c r="CI61" s="96">
        <v>926.62</v>
      </c>
      <c r="CJ61" s="96"/>
      <c r="CK61" s="96"/>
      <c r="CL61" s="97"/>
      <c r="CM61" s="83" t="s">
        <v>1007</v>
      </c>
      <c r="CN61" s="96">
        <v>890</v>
      </c>
      <c r="CO61" s="96">
        <v>899.45</v>
      </c>
      <c r="CP61" s="96">
        <v>911.75</v>
      </c>
      <c r="CQ61" s="96">
        <v>526.73</v>
      </c>
      <c r="CR61" s="96"/>
      <c r="CS61" s="97">
        <v>698.94</v>
      </c>
      <c r="CT61" s="83" t="s">
        <v>1008</v>
      </c>
      <c r="CU61" s="96">
        <v>815.31</v>
      </c>
      <c r="CV61" s="96">
        <v>949.86</v>
      </c>
      <c r="CW61" s="96">
        <v>667.31</v>
      </c>
      <c r="CX61" s="96">
        <v>619.91999999999996</v>
      </c>
      <c r="CY61" s="96"/>
      <c r="CZ61" s="97"/>
      <c r="DA61" s="83" t="s">
        <v>1009</v>
      </c>
      <c r="DB61" s="86">
        <v>1</v>
      </c>
      <c r="DC61" s="96">
        <v>746</v>
      </c>
      <c r="DD61" s="96">
        <v>891</v>
      </c>
      <c r="DE61" s="96">
        <v>767</v>
      </c>
      <c r="DF61" s="96">
        <v>784.56</v>
      </c>
      <c r="DG61" s="96"/>
      <c r="DH61" s="97">
        <v>767.05</v>
      </c>
      <c r="DI61" s="83" t="s">
        <v>1010</v>
      </c>
      <c r="DJ61" s="86">
        <v>2.63206380122654E-3</v>
      </c>
      <c r="DK61" s="96">
        <v>937.41</v>
      </c>
      <c r="DL61" s="96">
        <v>983.64</v>
      </c>
      <c r="DM61" s="96">
        <v>983.64</v>
      </c>
      <c r="DN61" s="96">
        <v>1295.8800000000001</v>
      </c>
      <c r="DO61" s="96"/>
      <c r="DP61" s="97">
        <v>669.53</v>
      </c>
      <c r="DQ61" s="83" t="s">
        <v>1011</v>
      </c>
      <c r="DR61" s="96">
        <v>831.51</v>
      </c>
      <c r="DS61" s="96">
        <v>935.99</v>
      </c>
      <c r="DT61" s="96">
        <v>810.55</v>
      </c>
      <c r="DU61" s="96">
        <v>765.91</v>
      </c>
      <c r="DV61" s="96"/>
      <c r="DW61" s="97"/>
      <c r="DX61" s="83" t="s">
        <v>1012</v>
      </c>
      <c r="DY61" s="96">
        <v>793.28</v>
      </c>
      <c r="DZ61" s="96">
        <v>875.8</v>
      </c>
      <c r="EA61" s="96">
        <v>881.69</v>
      </c>
      <c r="EB61" s="96">
        <v>617.39</v>
      </c>
      <c r="EC61" s="96"/>
      <c r="ED61" s="97">
        <v>512.19000000000005</v>
      </c>
      <c r="EE61" s="83" t="s">
        <v>1013</v>
      </c>
      <c r="EF61" s="86">
        <v>1</v>
      </c>
      <c r="EG61" s="96">
        <v>788.51</v>
      </c>
      <c r="EH61" s="96">
        <v>941.6</v>
      </c>
      <c r="EI61" s="96">
        <v>767.12</v>
      </c>
      <c r="EJ61" s="96"/>
      <c r="EK61" s="96">
        <v>323.74</v>
      </c>
      <c r="EL61" s="97">
        <v>336.04</v>
      </c>
      <c r="EM61" s="83" t="s">
        <v>1014</v>
      </c>
      <c r="EN61" s="96">
        <v>804.25</v>
      </c>
      <c r="EO61" s="96">
        <v>895.39</v>
      </c>
      <c r="EP61" s="96">
        <v>763.64</v>
      </c>
      <c r="EQ61" s="96"/>
      <c r="ER61" s="96"/>
      <c r="ES61" s="97">
        <v>666.94</v>
      </c>
      <c r="ET61" s="83" t="s">
        <v>1015</v>
      </c>
      <c r="EU61" s="86">
        <v>1</v>
      </c>
      <c r="EV61" s="96">
        <v>782.86</v>
      </c>
      <c r="EW61" s="96">
        <v>884.47</v>
      </c>
      <c r="EX61" s="96">
        <v>884.47</v>
      </c>
      <c r="EY61" s="96"/>
      <c r="EZ61" s="96"/>
      <c r="FA61" s="97">
        <v>468.85</v>
      </c>
      <c r="FB61" s="83" t="s">
        <v>1016</v>
      </c>
      <c r="FC61" s="96">
        <v>586.21</v>
      </c>
      <c r="FD61" s="96">
        <v>553.02</v>
      </c>
      <c r="FE61" s="96">
        <v>615.37</v>
      </c>
      <c r="FF61" s="96"/>
      <c r="FG61" s="96"/>
      <c r="FH61" s="97"/>
      <c r="FI61" s="83" t="s">
        <v>1017</v>
      </c>
      <c r="FJ61" s="96">
        <v>830.55</v>
      </c>
      <c r="FK61" s="96">
        <v>929.91</v>
      </c>
      <c r="FL61" s="96">
        <v>1902</v>
      </c>
      <c r="FM61" s="96">
        <v>745</v>
      </c>
      <c r="FN61" s="96"/>
      <c r="FO61" s="97">
        <v>551.84</v>
      </c>
      <c r="FP61" s="83" t="s">
        <v>1018</v>
      </c>
      <c r="FQ61" s="86">
        <v>0.21204410517387601</v>
      </c>
      <c r="FR61" s="96">
        <v>798.43</v>
      </c>
      <c r="FS61" s="96">
        <v>917.8</v>
      </c>
      <c r="FT61" s="96">
        <v>953.75</v>
      </c>
      <c r="FU61" s="96">
        <v>620.16</v>
      </c>
      <c r="FV61" s="96">
        <v>614.61</v>
      </c>
      <c r="FW61" s="97">
        <v>452.91</v>
      </c>
      <c r="FX61" s="83" t="s">
        <v>1019</v>
      </c>
      <c r="FY61" s="96">
        <v>849.19</v>
      </c>
      <c r="FZ61" s="96">
        <v>881.41</v>
      </c>
      <c r="GA61" s="96">
        <v>857.14</v>
      </c>
      <c r="GB61" s="96">
        <v>818.03</v>
      </c>
      <c r="GC61" s="96"/>
      <c r="GD61" s="97">
        <v>535.37</v>
      </c>
      <c r="GE61" s="83" t="s">
        <v>1020</v>
      </c>
      <c r="GF61" s="86">
        <v>0.203260295133949</v>
      </c>
      <c r="GG61" s="96">
        <v>772.89</v>
      </c>
      <c r="GH61" s="96">
        <v>899.12</v>
      </c>
      <c r="GI61" s="96">
        <v>844.18</v>
      </c>
      <c r="GJ61" s="96">
        <v>646.13</v>
      </c>
      <c r="GK61" s="96"/>
      <c r="GL61" s="97">
        <v>592.52</v>
      </c>
      <c r="GM61" s="83" t="s">
        <v>1021</v>
      </c>
      <c r="GN61" s="86">
        <v>9.0420000904200007E-2</v>
      </c>
      <c r="GO61" s="96">
        <v>851.21</v>
      </c>
      <c r="GP61" s="96">
        <v>1265.43</v>
      </c>
      <c r="GQ61" s="96">
        <v>688.2</v>
      </c>
      <c r="GR61" s="96">
        <v>573.71</v>
      </c>
      <c r="GS61" s="96"/>
      <c r="GT61" s="97"/>
      <c r="GU61" s="83" t="s">
        <v>1022</v>
      </c>
      <c r="GV61" s="86">
        <v>1</v>
      </c>
      <c r="GW61" s="96">
        <v>722.1</v>
      </c>
      <c r="GX61" s="96">
        <v>836.93</v>
      </c>
      <c r="GY61" s="96">
        <v>772.39</v>
      </c>
      <c r="GZ61" s="96"/>
      <c r="HA61" s="96"/>
      <c r="HB61" s="97">
        <v>650.09</v>
      </c>
      <c r="HC61" s="83" t="s">
        <v>1023</v>
      </c>
      <c r="HD61" s="86">
        <v>1</v>
      </c>
      <c r="HE61" s="96">
        <v>759.68</v>
      </c>
      <c r="HF61" s="96">
        <v>890.68</v>
      </c>
      <c r="HG61" s="96"/>
      <c r="HH61" s="96">
        <v>539.38</v>
      </c>
      <c r="HI61" s="96">
        <v>532.74</v>
      </c>
      <c r="HJ61" s="97">
        <v>571.72</v>
      </c>
      <c r="HK61" s="98"/>
      <c r="HL61" s="86"/>
      <c r="HM61" s="96"/>
      <c r="HN61" s="96"/>
      <c r="HO61" s="96"/>
      <c r="HP61" s="96"/>
      <c r="HQ61" s="96"/>
      <c r="HR61" s="97"/>
    </row>
    <row r="62" spans="1:226" x14ac:dyDescent="0.35">
      <c r="A62" s="79">
        <v>44977</v>
      </c>
      <c r="B62" s="80" t="s">
        <v>995</v>
      </c>
      <c r="C62" s="94">
        <v>822.63026905787319</v>
      </c>
      <c r="D62" s="94">
        <v>934.49054126996805</v>
      </c>
      <c r="E62" s="94">
        <v>832.26864829802014</v>
      </c>
      <c r="F62" s="94">
        <v>628.91782989551984</v>
      </c>
      <c r="G62" s="94">
        <v>593.9486471768414</v>
      </c>
      <c r="H62" s="95">
        <v>505.74860701739181</v>
      </c>
      <c r="I62" s="80" t="s">
        <v>996</v>
      </c>
      <c r="J62" s="94">
        <v>820.4073637199881</v>
      </c>
      <c r="K62" s="94">
        <v>925.36729313719775</v>
      </c>
      <c r="L62" s="94">
        <v>826.66342596971367</v>
      </c>
      <c r="M62" s="94">
        <v>624.8788550632471</v>
      </c>
      <c r="N62" s="94">
        <v>461.58704260651626</v>
      </c>
      <c r="O62" s="95">
        <v>543.2527785965251</v>
      </c>
      <c r="P62" s="83" t="s">
        <v>997</v>
      </c>
      <c r="Q62" s="96">
        <v>759.41</v>
      </c>
      <c r="R62" s="96">
        <v>904.4</v>
      </c>
      <c r="S62" s="96">
        <v>838.26</v>
      </c>
      <c r="T62" s="96">
        <v>614.02</v>
      </c>
      <c r="U62" s="96"/>
      <c r="V62" s="97"/>
      <c r="W62" s="83" t="s">
        <v>998</v>
      </c>
      <c r="X62" s="96">
        <v>816.1</v>
      </c>
      <c r="Y62" s="96">
        <v>899.93</v>
      </c>
      <c r="Z62" s="96">
        <v>765.15</v>
      </c>
      <c r="AA62" s="96">
        <v>460.05</v>
      </c>
      <c r="AB62" s="96"/>
      <c r="AC62" s="97">
        <v>652.89</v>
      </c>
      <c r="AD62" s="83" t="s">
        <v>999</v>
      </c>
      <c r="AE62" s="86">
        <v>0.51129972389814904</v>
      </c>
      <c r="AF62" s="96">
        <v>723.11</v>
      </c>
      <c r="AG62" s="96">
        <v>872.45</v>
      </c>
      <c r="AH62" s="96">
        <v>652.29</v>
      </c>
      <c r="AI62" s="96"/>
      <c r="AJ62" s="96"/>
      <c r="AK62" s="97">
        <v>493.45</v>
      </c>
      <c r="AL62" s="87" t="s">
        <v>1000</v>
      </c>
      <c r="AM62" s="88">
        <v>1</v>
      </c>
      <c r="AN62" s="96">
        <v>791.1</v>
      </c>
      <c r="AO62" s="96">
        <v>978.1</v>
      </c>
      <c r="AP62" s="96">
        <v>899.05</v>
      </c>
      <c r="AQ62" s="96">
        <v>890.23</v>
      </c>
      <c r="AR62" s="96"/>
      <c r="AS62" s="97"/>
      <c r="AT62" s="83" t="s">
        <v>1001</v>
      </c>
      <c r="AU62" s="86">
        <v>4.2206558899252899E-2</v>
      </c>
      <c r="AV62" s="96">
        <v>771.42</v>
      </c>
      <c r="AW62" s="96">
        <v>918.55</v>
      </c>
      <c r="AX62" s="96">
        <v>787.73</v>
      </c>
      <c r="AY62" s="96"/>
      <c r="AZ62" s="96"/>
      <c r="BA62" s="97">
        <v>493.1</v>
      </c>
      <c r="BB62" s="83" t="s">
        <v>1002</v>
      </c>
      <c r="BC62" s="96">
        <v>805.67</v>
      </c>
      <c r="BD62" s="96">
        <v>928.01</v>
      </c>
      <c r="BE62" s="96">
        <v>803.9</v>
      </c>
      <c r="BF62" s="96"/>
      <c r="BG62" s="96"/>
      <c r="BH62" s="97">
        <v>648.83000000000004</v>
      </c>
      <c r="BI62" s="83" t="s">
        <v>1003</v>
      </c>
      <c r="BJ62" s="86">
        <v>0.13429849182793699</v>
      </c>
      <c r="BK62" s="96">
        <v>946.8</v>
      </c>
      <c r="BL62" s="96">
        <v>959.56</v>
      </c>
      <c r="BM62" s="96">
        <v>1066.4100000000001</v>
      </c>
      <c r="BN62" s="96">
        <v>861.08</v>
      </c>
      <c r="BO62" s="96"/>
      <c r="BP62" s="97"/>
      <c r="BQ62" s="83" t="s">
        <v>1004</v>
      </c>
      <c r="BR62" s="86">
        <v>1</v>
      </c>
      <c r="BS62" s="96">
        <v>876.17</v>
      </c>
      <c r="BT62" s="96">
        <v>1042.17</v>
      </c>
      <c r="BU62" s="96">
        <v>997.83</v>
      </c>
      <c r="BV62" s="96"/>
      <c r="BW62" s="96"/>
      <c r="BX62" s="97">
        <v>415.33</v>
      </c>
      <c r="BY62" s="83" t="s">
        <v>1005</v>
      </c>
      <c r="BZ62" s="96">
        <v>879.89</v>
      </c>
      <c r="CA62" s="96">
        <v>952.74</v>
      </c>
      <c r="CB62" s="96">
        <v>809.5</v>
      </c>
      <c r="CC62" s="96">
        <v>559.19000000000005</v>
      </c>
      <c r="CD62" s="96"/>
      <c r="CE62" s="97">
        <v>797.48</v>
      </c>
      <c r="CF62" s="83" t="s">
        <v>1006</v>
      </c>
      <c r="CG62" s="96">
        <v>842.11</v>
      </c>
      <c r="CH62" s="96">
        <v>1096.74</v>
      </c>
      <c r="CI62" s="96">
        <v>945.97</v>
      </c>
      <c r="CJ62" s="96"/>
      <c r="CK62" s="96"/>
      <c r="CL62" s="97"/>
      <c r="CM62" s="83" t="s">
        <v>1007</v>
      </c>
      <c r="CN62" s="96">
        <v>897.88</v>
      </c>
      <c r="CO62" s="96">
        <v>922.82</v>
      </c>
      <c r="CP62" s="96">
        <v>931.36</v>
      </c>
      <c r="CQ62" s="96">
        <v>539.74</v>
      </c>
      <c r="CR62" s="96"/>
      <c r="CS62" s="97">
        <v>696.32</v>
      </c>
      <c r="CT62" s="83" t="s">
        <v>1008</v>
      </c>
      <c r="CU62" s="96">
        <v>818.53</v>
      </c>
      <c r="CV62" s="96">
        <v>961.15</v>
      </c>
      <c r="CW62" s="96">
        <v>675.37</v>
      </c>
      <c r="CX62" s="96">
        <v>619.91999999999996</v>
      </c>
      <c r="CY62" s="96"/>
      <c r="CZ62" s="97"/>
      <c r="DA62" s="83" t="s">
        <v>1009</v>
      </c>
      <c r="DB62" s="86">
        <v>1</v>
      </c>
      <c r="DC62" s="96">
        <v>744.4</v>
      </c>
      <c r="DD62" s="96">
        <v>882.2</v>
      </c>
      <c r="DE62" s="96">
        <v>751</v>
      </c>
      <c r="DF62" s="96">
        <v>784.56</v>
      </c>
      <c r="DG62" s="96"/>
      <c r="DH62" s="97">
        <v>743.05</v>
      </c>
      <c r="DI62" s="83" t="s">
        <v>1010</v>
      </c>
      <c r="DJ62" s="86">
        <v>2.6121254865083699E-3</v>
      </c>
      <c r="DK62" s="96">
        <v>949.52</v>
      </c>
      <c r="DL62" s="96">
        <v>1002.45</v>
      </c>
      <c r="DM62" s="96">
        <v>1002.45</v>
      </c>
      <c r="DN62" s="96">
        <v>750.58</v>
      </c>
      <c r="DO62" s="96"/>
      <c r="DP62" s="97">
        <v>671.92</v>
      </c>
      <c r="DQ62" s="83" t="s">
        <v>1011</v>
      </c>
      <c r="DR62" s="96">
        <v>840.38</v>
      </c>
      <c r="DS62" s="96">
        <v>960.14</v>
      </c>
      <c r="DT62" s="96">
        <v>818.65</v>
      </c>
      <c r="DU62" s="96">
        <v>785.85</v>
      </c>
      <c r="DV62" s="96"/>
      <c r="DW62" s="97"/>
      <c r="DX62" s="83" t="s">
        <v>1012</v>
      </c>
      <c r="DY62" s="96">
        <v>796.2</v>
      </c>
      <c r="DZ62" s="96">
        <v>887.99</v>
      </c>
      <c r="EA62" s="96">
        <v>889.72</v>
      </c>
      <c r="EB62" s="96">
        <v>626.83000000000004</v>
      </c>
      <c r="EC62" s="96"/>
      <c r="ED62" s="97">
        <v>511.12</v>
      </c>
      <c r="EE62" s="83" t="s">
        <v>1013</v>
      </c>
      <c r="EF62" s="86">
        <v>1</v>
      </c>
      <c r="EG62" s="96">
        <v>790.54</v>
      </c>
      <c r="EH62" s="96">
        <v>967.56</v>
      </c>
      <c r="EI62" s="96">
        <v>791.62</v>
      </c>
      <c r="EJ62" s="96"/>
      <c r="EK62" s="96">
        <v>323.74</v>
      </c>
      <c r="EL62" s="97">
        <v>340.57</v>
      </c>
      <c r="EM62" s="83" t="s">
        <v>1014</v>
      </c>
      <c r="EN62" s="96">
        <v>814.6</v>
      </c>
      <c r="EO62" s="96">
        <v>908.32</v>
      </c>
      <c r="EP62" s="96">
        <v>793.73</v>
      </c>
      <c r="EQ62" s="96"/>
      <c r="ER62" s="96"/>
      <c r="ES62" s="97">
        <v>666.94</v>
      </c>
      <c r="ET62" s="83" t="s">
        <v>1015</v>
      </c>
      <c r="EU62" s="86">
        <v>1</v>
      </c>
      <c r="EV62" s="96">
        <v>805.19</v>
      </c>
      <c r="EW62" s="96">
        <v>932.94</v>
      </c>
      <c r="EX62" s="96">
        <v>932.94</v>
      </c>
      <c r="EY62" s="96"/>
      <c r="EZ62" s="96"/>
      <c r="FA62" s="97">
        <v>495.02</v>
      </c>
      <c r="FB62" s="83" t="s">
        <v>1016</v>
      </c>
      <c r="FC62" s="96">
        <v>586.21</v>
      </c>
      <c r="FD62" s="96">
        <v>553.02</v>
      </c>
      <c r="FE62" s="96">
        <v>615.37</v>
      </c>
      <c r="FF62" s="96"/>
      <c r="FG62" s="96"/>
      <c r="FH62" s="97"/>
      <c r="FI62" s="83" t="s">
        <v>1017</v>
      </c>
      <c r="FJ62" s="96">
        <v>842.12</v>
      </c>
      <c r="FK62" s="96">
        <v>946.44</v>
      </c>
      <c r="FL62" s="96">
        <v>1902</v>
      </c>
      <c r="FM62" s="96">
        <v>745</v>
      </c>
      <c r="FN62" s="96"/>
      <c r="FO62" s="97">
        <v>536.14</v>
      </c>
      <c r="FP62" s="83" t="s">
        <v>1018</v>
      </c>
      <c r="FQ62" s="86">
        <v>0.210814799198904</v>
      </c>
      <c r="FR62" s="96">
        <v>798.2</v>
      </c>
      <c r="FS62" s="96">
        <v>943.07</v>
      </c>
      <c r="FT62" s="96">
        <v>972.05</v>
      </c>
      <c r="FU62" s="96">
        <v>625.54</v>
      </c>
      <c r="FV62" s="96">
        <v>611.04</v>
      </c>
      <c r="FW62" s="97">
        <v>452.3</v>
      </c>
      <c r="FX62" s="83" t="s">
        <v>1019</v>
      </c>
      <c r="FY62" s="96">
        <v>854.07</v>
      </c>
      <c r="FZ62" s="96">
        <v>896.04</v>
      </c>
      <c r="GA62" s="96">
        <v>871.78</v>
      </c>
      <c r="GB62" s="96">
        <v>814.23</v>
      </c>
      <c r="GC62" s="96"/>
      <c r="GD62" s="97">
        <v>530.49</v>
      </c>
      <c r="GE62" s="83" t="s">
        <v>1020</v>
      </c>
      <c r="GF62" s="86">
        <v>0.203334688897926</v>
      </c>
      <c r="GG62" s="96">
        <v>773.87</v>
      </c>
      <c r="GH62" s="96">
        <v>909.5</v>
      </c>
      <c r="GI62" s="96">
        <v>828.72</v>
      </c>
      <c r="GJ62" s="96">
        <v>718.28</v>
      </c>
      <c r="GK62" s="96"/>
      <c r="GL62" s="97">
        <v>593.42999999999995</v>
      </c>
      <c r="GM62" s="83" t="s">
        <v>1021</v>
      </c>
      <c r="GN62" s="86">
        <v>9.03995660820828E-2</v>
      </c>
      <c r="GO62" s="96">
        <v>858.04</v>
      </c>
      <c r="GP62" s="96">
        <v>1272.3</v>
      </c>
      <c r="GQ62" s="96">
        <v>716.18</v>
      </c>
      <c r="GR62" s="96">
        <v>596.54999999999995</v>
      </c>
      <c r="GS62" s="96"/>
      <c r="GT62" s="97"/>
      <c r="GU62" s="83" t="s">
        <v>1022</v>
      </c>
      <c r="GV62" s="86">
        <v>1</v>
      </c>
      <c r="GW62" s="96">
        <v>720.96</v>
      </c>
      <c r="GX62" s="96">
        <v>852.61</v>
      </c>
      <c r="GY62" s="96">
        <v>783.91</v>
      </c>
      <c r="GZ62" s="96"/>
      <c r="HA62" s="96"/>
      <c r="HB62" s="97">
        <v>649.29</v>
      </c>
      <c r="HC62" s="83" t="s">
        <v>1023</v>
      </c>
      <c r="HD62" s="86">
        <v>1</v>
      </c>
      <c r="HE62" s="96">
        <v>763.85</v>
      </c>
      <c r="HF62" s="96">
        <v>895.68</v>
      </c>
      <c r="HG62" s="96"/>
      <c r="HH62" s="96">
        <v>537.41</v>
      </c>
      <c r="HI62" s="96">
        <v>530.77</v>
      </c>
      <c r="HJ62" s="97">
        <v>556.72</v>
      </c>
      <c r="HK62" s="98"/>
      <c r="HL62" s="86"/>
      <c r="HM62" s="96"/>
      <c r="HN62" s="96"/>
      <c r="HO62" s="96"/>
      <c r="HP62" s="96"/>
      <c r="HQ62" s="96"/>
      <c r="HR62" s="97"/>
    </row>
    <row r="63" spans="1:226" x14ac:dyDescent="0.35">
      <c r="A63" s="79">
        <v>44970</v>
      </c>
      <c r="B63" s="80" t="s">
        <v>995</v>
      </c>
      <c r="C63" s="94">
        <v>820.55660833065258</v>
      </c>
      <c r="D63" s="94">
        <v>945.11383279483982</v>
      </c>
      <c r="E63" s="94">
        <v>832.8585827350264</v>
      </c>
      <c r="F63" s="94">
        <v>642.92946666230114</v>
      </c>
      <c r="G63" s="94">
        <v>587.74057800706976</v>
      </c>
      <c r="H63" s="95">
        <v>502.8572785257</v>
      </c>
      <c r="I63" s="80" t="s">
        <v>996</v>
      </c>
      <c r="J63" s="94">
        <v>821.1937483982033</v>
      </c>
      <c r="K63" s="94">
        <v>937.40971070656065</v>
      </c>
      <c r="L63" s="94">
        <v>827.55713683922443</v>
      </c>
      <c r="M63" s="94">
        <v>641.41000028921337</v>
      </c>
      <c r="N63" s="94">
        <v>450.74730994152043</v>
      </c>
      <c r="O63" s="95">
        <v>540.61376754755349</v>
      </c>
      <c r="P63" s="83" t="s">
        <v>997</v>
      </c>
      <c r="Q63" s="96">
        <v>748.58</v>
      </c>
      <c r="R63" s="96">
        <v>915.24</v>
      </c>
      <c r="S63" s="96">
        <v>852.2</v>
      </c>
      <c r="T63" s="96">
        <v>597.02</v>
      </c>
      <c r="U63" s="96"/>
      <c r="V63" s="97"/>
      <c r="W63" s="83" t="s">
        <v>998</v>
      </c>
      <c r="X63" s="96">
        <v>802.33</v>
      </c>
      <c r="Y63" s="96">
        <v>905.54</v>
      </c>
      <c r="Z63" s="96">
        <v>758.13</v>
      </c>
      <c r="AA63" s="96">
        <v>452.78</v>
      </c>
      <c r="AB63" s="96"/>
      <c r="AC63" s="97">
        <v>652.89</v>
      </c>
      <c r="AD63" s="83" t="s">
        <v>999</v>
      </c>
      <c r="AE63" s="86">
        <v>0.51129972389814904</v>
      </c>
      <c r="AF63" s="96">
        <v>726.47</v>
      </c>
      <c r="AG63" s="96">
        <v>885.4</v>
      </c>
      <c r="AH63" s="96">
        <v>683.57</v>
      </c>
      <c r="AI63" s="96"/>
      <c r="AJ63" s="96"/>
      <c r="AK63" s="97">
        <v>490.25</v>
      </c>
      <c r="AL63" s="87" t="s">
        <v>1000</v>
      </c>
      <c r="AM63" s="88">
        <v>1</v>
      </c>
      <c r="AN63" s="96">
        <v>789.96</v>
      </c>
      <c r="AO63" s="96">
        <v>986.53</v>
      </c>
      <c r="AP63" s="96">
        <v>933.33</v>
      </c>
      <c r="AQ63" s="96">
        <v>890.23</v>
      </c>
      <c r="AR63" s="96"/>
      <c r="AS63" s="97"/>
      <c r="AT63" s="83" t="s">
        <v>1001</v>
      </c>
      <c r="AU63" s="86">
        <v>4.2124773579342002E-2</v>
      </c>
      <c r="AV63" s="96">
        <v>768.99</v>
      </c>
      <c r="AW63" s="96">
        <v>925.09</v>
      </c>
      <c r="AX63" s="96">
        <v>799.85</v>
      </c>
      <c r="AY63" s="96"/>
      <c r="AZ63" s="96"/>
      <c r="BA63" s="97">
        <v>486.57</v>
      </c>
      <c r="BB63" s="83" t="s">
        <v>1002</v>
      </c>
      <c r="BC63" s="96">
        <v>813.23</v>
      </c>
      <c r="BD63" s="96">
        <v>950.7</v>
      </c>
      <c r="BE63" s="96">
        <v>802.72</v>
      </c>
      <c r="BF63" s="96"/>
      <c r="BG63" s="96"/>
      <c r="BH63" s="97">
        <v>634.61</v>
      </c>
      <c r="BI63" s="83" t="s">
        <v>1003</v>
      </c>
      <c r="BJ63" s="86">
        <v>0.13425521917164501</v>
      </c>
      <c r="BK63" s="96">
        <v>925.02</v>
      </c>
      <c r="BL63" s="96">
        <v>959.25</v>
      </c>
      <c r="BM63" s="96">
        <v>1066.07</v>
      </c>
      <c r="BN63" s="96">
        <v>860.8</v>
      </c>
      <c r="BO63" s="96"/>
      <c r="BP63" s="97"/>
      <c r="BQ63" s="83" t="s">
        <v>1004</v>
      </c>
      <c r="BR63" s="86">
        <v>1</v>
      </c>
      <c r="BS63" s="96">
        <v>876.17</v>
      </c>
      <c r="BT63" s="96">
        <v>1042.17</v>
      </c>
      <c r="BU63" s="96">
        <v>992.83</v>
      </c>
      <c r="BV63" s="96"/>
      <c r="BW63" s="96"/>
      <c r="BX63" s="97">
        <v>415.33</v>
      </c>
      <c r="BY63" s="83" t="s">
        <v>1005</v>
      </c>
      <c r="BZ63" s="96">
        <v>877.38</v>
      </c>
      <c r="CA63" s="96">
        <v>967.07</v>
      </c>
      <c r="CB63" s="96">
        <v>806.52</v>
      </c>
      <c r="CC63" s="96">
        <v>599.24</v>
      </c>
      <c r="CD63" s="96"/>
      <c r="CE63" s="97">
        <v>797.87</v>
      </c>
      <c r="CF63" s="83" t="s">
        <v>1006</v>
      </c>
      <c r="CG63" s="96">
        <v>835.65</v>
      </c>
      <c r="CH63" s="96">
        <v>1116.9000000000001</v>
      </c>
      <c r="CI63" s="96">
        <v>945.17</v>
      </c>
      <c r="CJ63" s="96"/>
      <c r="CK63" s="96"/>
      <c r="CL63" s="97"/>
      <c r="CM63" s="83" t="s">
        <v>1007</v>
      </c>
      <c r="CN63" s="96">
        <v>895.22</v>
      </c>
      <c r="CO63" s="96">
        <v>914.21</v>
      </c>
      <c r="CP63" s="96">
        <v>933.37</v>
      </c>
      <c r="CQ63" s="96">
        <v>539.78</v>
      </c>
      <c r="CR63" s="96"/>
      <c r="CS63" s="97">
        <v>693.32</v>
      </c>
      <c r="CT63" s="83" t="s">
        <v>1008</v>
      </c>
      <c r="CU63" s="96">
        <v>812.89</v>
      </c>
      <c r="CV63" s="96">
        <v>965.99</v>
      </c>
      <c r="CW63" s="96">
        <v>675.37</v>
      </c>
      <c r="CX63" s="96">
        <v>619.91999999999996</v>
      </c>
      <c r="CY63" s="96"/>
      <c r="CZ63" s="97"/>
      <c r="DA63" s="83" t="s">
        <v>1009</v>
      </c>
      <c r="DB63" s="86">
        <v>1</v>
      </c>
      <c r="DC63" s="96">
        <v>768.4</v>
      </c>
      <c r="DD63" s="96">
        <v>967.8</v>
      </c>
      <c r="DE63" s="96">
        <v>779</v>
      </c>
      <c r="DF63" s="96">
        <v>784.56</v>
      </c>
      <c r="DG63" s="96"/>
      <c r="DH63" s="97">
        <v>751.05</v>
      </c>
      <c r="DI63" s="83" t="s">
        <v>1010</v>
      </c>
      <c r="DJ63" s="86">
        <v>2.59416830963993E-3</v>
      </c>
      <c r="DK63" s="96">
        <v>938.99</v>
      </c>
      <c r="DL63" s="96">
        <v>1008.45</v>
      </c>
      <c r="DM63" s="96">
        <v>1008.45</v>
      </c>
      <c r="DN63" s="96">
        <v>745.42</v>
      </c>
      <c r="DO63" s="96"/>
      <c r="DP63" s="97">
        <v>707.21</v>
      </c>
      <c r="DQ63" s="83" t="s">
        <v>1011</v>
      </c>
      <c r="DR63" s="96">
        <v>850.54</v>
      </c>
      <c r="DS63" s="96">
        <v>979.32</v>
      </c>
      <c r="DT63" s="96">
        <v>848.56</v>
      </c>
      <c r="DU63" s="96">
        <v>777.93</v>
      </c>
      <c r="DV63" s="96"/>
      <c r="DW63" s="97"/>
      <c r="DX63" s="83" t="s">
        <v>1012</v>
      </c>
      <c r="DY63" s="96">
        <v>795.98</v>
      </c>
      <c r="DZ63" s="96">
        <v>901.59</v>
      </c>
      <c r="EA63" s="96">
        <v>884.73</v>
      </c>
      <c r="EB63" s="96">
        <v>626.28</v>
      </c>
      <c r="EC63" s="96"/>
      <c r="ED63" s="97">
        <v>509.25</v>
      </c>
      <c r="EE63" s="83" t="s">
        <v>1013</v>
      </c>
      <c r="EF63" s="86">
        <v>1</v>
      </c>
      <c r="EG63" s="96">
        <v>776.49</v>
      </c>
      <c r="EH63" s="96">
        <v>984.4</v>
      </c>
      <c r="EI63" s="96">
        <v>818.67</v>
      </c>
      <c r="EJ63" s="96"/>
      <c r="EK63" s="96">
        <v>323.74</v>
      </c>
      <c r="EL63" s="97">
        <v>343.46</v>
      </c>
      <c r="EM63" s="83" t="s">
        <v>1014</v>
      </c>
      <c r="EN63" s="96">
        <v>814.6</v>
      </c>
      <c r="EO63" s="96">
        <v>934.18</v>
      </c>
      <c r="EP63" s="96">
        <v>793.73</v>
      </c>
      <c r="EQ63" s="96"/>
      <c r="ER63" s="96"/>
      <c r="ES63" s="97">
        <v>637.97</v>
      </c>
      <c r="ET63" s="83" t="s">
        <v>1015</v>
      </c>
      <c r="EU63" s="86">
        <v>1</v>
      </c>
      <c r="EV63" s="96">
        <v>781.77</v>
      </c>
      <c r="EW63" s="96">
        <v>936.52</v>
      </c>
      <c r="EX63" s="96">
        <v>936.52</v>
      </c>
      <c r="EY63" s="96"/>
      <c r="EZ63" s="96"/>
      <c r="FA63" s="97">
        <v>490.89</v>
      </c>
      <c r="FB63" s="83" t="s">
        <v>1016</v>
      </c>
      <c r="FC63" s="96">
        <v>586.21</v>
      </c>
      <c r="FD63" s="96">
        <v>553.02</v>
      </c>
      <c r="FE63" s="96">
        <v>615.37</v>
      </c>
      <c r="FF63" s="96"/>
      <c r="FG63" s="96"/>
      <c r="FH63" s="97"/>
      <c r="FI63" s="83" t="s">
        <v>1017</v>
      </c>
      <c r="FJ63" s="96">
        <v>842.94</v>
      </c>
      <c r="FK63" s="96">
        <v>965.45</v>
      </c>
      <c r="FL63" s="96">
        <v>1902</v>
      </c>
      <c r="FM63" s="96">
        <v>745</v>
      </c>
      <c r="FN63" s="96"/>
      <c r="FO63" s="97">
        <v>525.39</v>
      </c>
      <c r="FP63" s="83" t="s">
        <v>1018</v>
      </c>
      <c r="FQ63" s="86">
        <v>0.2088772845953</v>
      </c>
      <c r="FR63" s="96">
        <v>779.08</v>
      </c>
      <c r="FS63" s="96">
        <v>946.25</v>
      </c>
      <c r="FT63" s="96">
        <v>965.37</v>
      </c>
      <c r="FU63" s="96">
        <v>618.72</v>
      </c>
      <c r="FV63" s="96">
        <v>605.42999999999995</v>
      </c>
      <c r="FW63" s="97">
        <v>448.74</v>
      </c>
      <c r="FX63" s="83" t="s">
        <v>1019</v>
      </c>
      <c r="FY63" s="96">
        <v>849.19</v>
      </c>
      <c r="FZ63" s="96">
        <v>891.16</v>
      </c>
      <c r="GA63" s="96">
        <v>867.71</v>
      </c>
      <c r="GB63" s="96">
        <v>815.7</v>
      </c>
      <c r="GC63" s="96"/>
      <c r="GD63" s="97">
        <v>533.74</v>
      </c>
      <c r="GE63" s="83" t="s">
        <v>1020</v>
      </c>
      <c r="GF63" s="86">
        <v>0.20395260141543101</v>
      </c>
      <c r="GG63" s="96">
        <v>766.89</v>
      </c>
      <c r="GH63" s="96">
        <v>915.24</v>
      </c>
      <c r="GI63" s="96">
        <v>722.44</v>
      </c>
      <c r="GJ63" s="96">
        <v>731.12</v>
      </c>
      <c r="GK63" s="96"/>
      <c r="GL63" s="97">
        <v>595.80999999999995</v>
      </c>
      <c r="GM63" s="83" t="s">
        <v>1021</v>
      </c>
      <c r="GN63" s="86">
        <v>8.9645898700134494E-2</v>
      </c>
      <c r="GO63" s="96">
        <v>859.63</v>
      </c>
      <c r="GP63" s="96">
        <v>1279.98</v>
      </c>
      <c r="GQ63" s="96">
        <v>709.06</v>
      </c>
      <c r="GR63" s="96">
        <v>590.86</v>
      </c>
      <c r="GS63" s="96"/>
      <c r="GT63" s="97"/>
      <c r="GU63" s="83" t="s">
        <v>1022</v>
      </c>
      <c r="GV63" s="86">
        <v>1</v>
      </c>
      <c r="GW63" s="96">
        <v>742.14</v>
      </c>
      <c r="GX63" s="96">
        <v>927.07</v>
      </c>
      <c r="GY63" s="96">
        <v>865.26</v>
      </c>
      <c r="GZ63" s="96"/>
      <c r="HA63" s="96"/>
      <c r="HB63" s="97">
        <v>646.57000000000005</v>
      </c>
      <c r="HC63" s="83" t="s">
        <v>1023</v>
      </c>
      <c r="HD63" s="86">
        <v>1</v>
      </c>
      <c r="HE63" s="96">
        <v>764.68</v>
      </c>
      <c r="HF63" s="96">
        <v>896.52</v>
      </c>
      <c r="HG63" s="96"/>
      <c r="HH63" s="96">
        <v>521.13</v>
      </c>
      <c r="HI63" s="96">
        <v>514.49</v>
      </c>
      <c r="HJ63" s="97">
        <v>558.39</v>
      </c>
      <c r="HK63" s="98"/>
      <c r="HL63" s="86"/>
      <c r="HM63" s="96"/>
      <c r="HN63" s="96"/>
      <c r="HO63" s="96"/>
      <c r="HP63" s="96"/>
      <c r="HQ63" s="96"/>
      <c r="HR63" s="97"/>
    </row>
    <row r="64" spans="1:226" x14ac:dyDescent="0.35">
      <c r="A64" s="79">
        <v>44963</v>
      </c>
      <c r="B64" s="80" t="s">
        <v>995</v>
      </c>
      <c r="C64" s="94">
        <v>824.09315802675974</v>
      </c>
      <c r="D64" s="94">
        <v>976.80917182527753</v>
      </c>
      <c r="E64" s="94">
        <v>861.85582722242225</v>
      </c>
      <c r="F64" s="94">
        <v>619.09929095580253</v>
      </c>
      <c r="G64" s="94">
        <v>594.90740708894623</v>
      </c>
      <c r="H64" s="95">
        <v>502.04893525149657</v>
      </c>
      <c r="I64" s="80" t="s">
        <v>996</v>
      </c>
      <c r="J64" s="94">
        <v>824.62511604957456</v>
      </c>
      <c r="K64" s="94">
        <v>968.77834747592487</v>
      </c>
      <c r="L64" s="94">
        <v>856.67506243150797</v>
      </c>
      <c r="M64" s="94">
        <v>614.37519334674187</v>
      </c>
      <c r="N64" s="94">
        <v>449.21589807852968</v>
      </c>
      <c r="O64" s="95">
        <v>534.54777708433778</v>
      </c>
      <c r="P64" s="83" t="s">
        <v>997</v>
      </c>
      <c r="Q64" s="96">
        <v>756.08</v>
      </c>
      <c r="R64" s="96">
        <v>948.57</v>
      </c>
      <c r="S64" s="96">
        <v>874.42</v>
      </c>
      <c r="T64" s="96">
        <v>621.02</v>
      </c>
      <c r="U64" s="96"/>
      <c r="V64" s="97"/>
      <c r="W64" s="83" t="s">
        <v>998</v>
      </c>
      <c r="X64" s="96">
        <v>825.22</v>
      </c>
      <c r="Y64" s="96">
        <v>967.75</v>
      </c>
      <c r="Z64" s="96">
        <v>756.23</v>
      </c>
      <c r="AA64" s="96">
        <v>439</v>
      </c>
      <c r="AB64" s="96"/>
      <c r="AC64" s="97">
        <v>633.05999999999995</v>
      </c>
      <c r="AD64" s="83" t="s">
        <v>999</v>
      </c>
      <c r="AE64" s="86">
        <v>0.51129972389814904</v>
      </c>
      <c r="AF64" s="96">
        <v>726.47</v>
      </c>
      <c r="AG64" s="96">
        <v>905.77</v>
      </c>
      <c r="AH64" s="96">
        <v>815.01</v>
      </c>
      <c r="AI64" s="96"/>
      <c r="AJ64" s="96"/>
      <c r="AK64" s="97">
        <v>483.18</v>
      </c>
      <c r="AL64" s="87" t="s">
        <v>1000</v>
      </c>
      <c r="AM64" s="88">
        <v>1</v>
      </c>
      <c r="AN64" s="96">
        <v>779.38</v>
      </c>
      <c r="AO64" s="96">
        <v>978.67</v>
      </c>
      <c r="AP64" s="96">
        <v>933.69</v>
      </c>
      <c r="AQ64" s="96">
        <v>890.23</v>
      </c>
      <c r="AR64" s="96"/>
      <c r="AS64" s="97"/>
      <c r="AT64" s="83" t="s">
        <v>1001</v>
      </c>
      <c r="AU64" s="86">
        <v>4.19410309105398E-2</v>
      </c>
      <c r="AV64" s="96">
        <v>774.61</v>
      </c>
      <c r="AW64" s="96">
        <v>951.35</v>
      </c>
      <c r="AX64" s="96">
        <v>819.52</v>
      </c>
      <c r="AY64" s="96"/>
      <c r="AZ64" s="96"/>
      <c r="BA64" s="97">
        <v>483.2</v>
      </c>
      <c r="BB64" s="83" t="s">
        <v>1002</v>
      </c>
      <c r="BC64" s="96">
        <v>791.39</v>
      </c>
      <c r="BD64" s="96">
        <v>949.02</v>
      </c>
      <c r="BE64" s="96">
        <v>845.32</v>
      </c>
      <c r="BF64" s="96"/>
      <c r="BG64" s="96"/>
      <c r="BH64" s="97">
        <v>620.5</v>
      </c>
      <c r="BI64" s="83" t="s">
        <v>1003</v>
      </c>
      <c r="BJ64" s="86">
        <v>0.13435081685296599</v>
      </c>
      <c r="BK64" s="96">
        <v>947.17</v>
      </c>
      <c r="BL64" s="96">
        <v>992.18</v>
      </c>
      <c r="BM64" s="96">
        <v>1099.07</v>
      </c>
      <c r="BN64" s="96">
        <v>861.42</v>
      </c>
      <c r="BO64" s="96"/>
      <c r="BP64" s="97"/>
      <c r="BQ64" s="83" t="s">
        <v>1004</v>
      </c>
      <c r="BR64" s="86">
        <v>1</v>
      </c>
      <c r="BS64" s="96">
        <v>927.83</v>
      </c>
      <c r="BT64" s="96">
        <v>1143.83</v>
      </c>
      <c r="BU64" s="96">
        <v>1033.67</v>
      </c>
      <c r="BV64" s="96"/>
      <c r="BW64" s="96"/>
      <c r="BX64" s="97">
        <v>436.17</v>
      </c>
      <c r="BY64" s="83" t="s">
        <v>1005</v>
      </c>
      <c r="BZ64" s="96">
        <v>895.33</v>
      </c>
      <c r="CA64" s="96">
        <v>1007.3</v>
      </c>
      <c r="CB64" s="96">
        <v>821.44</v>
      </c>
      <c r="CC64" s="96">
        <v>542.79999999999995</v>
      </c>
      <c r="CD64" s="96"/>
      <c r="CE64" s="97">
        <v>798.51</v>
      </c>
      <c r="CF64" s="83" t="s">
        <v>1006</v>
      </c>
      <c r="CG64" s="96">
        <v>870.33</v>
      </c>
      <c r="CH64" s="96">
        <v>1191.9000000000001</v>
      </c>
      <c r="CI64" s="96">
        <v>958.07</v>
      </c>
      <c r="CJ64" s="96"/>
      <c r="CK64" s="96"/>
      <c r="CL64" s="97"/>
      <c r="CM64" s="83" t="s">
        <v>1007</v>
      </c>
      <c r="CN64" s="96">
        <v>916.92</v>
      </c>
      <c r="CO64" s="96">
        <v>963.72</v>
      </c>
      <c r="CP64" s="96">
        <v>963.88</v>
      </c>
      <c r="CQ64" s="96">
        <v>525.19000000000005</v>
      </c>
      <c r="CR64" s="96"/>
      <c r="CS64" s="97">
        <v>694.81</v>
      </c>
      <c r="CT64" s="83" t="s">
        <v>1008</v>
      </c>
      <c r="CU64" s="96">
        <v>824.18</v>
      </c>
      <c r="CV64" s="96">
        <v>1010.35</v>
      </c>
      <c r="CW64" s="96">
        <v>712.47</v>
      </c>
      <c r="CX64" s="96">
        <v>619.91999999999996</v>
      </c>
      <c r="CY64" s="96"/>
      <c r="CZ64" s="97"/>
      <c r="DA64" s="83" t="s">
        <v>1009</v>
      </c>
      <c r="DB64" s="86">
        <v>1</v>
      </c>
      <c r="DC64" s="96">
        <v>768.4</v>
      </c>
      <c r="DD64" s="96">
        <v>981.4</v>
      </c>
      <c r="DE64" s="96">
        <v>867</v>
      </c>
      <c r="DF64" s="96">
        <v>784.56</v>
      </c>
      <c r="DG64" s="96"/>
      <c r="DH64" s="97">
        <v>759.85</v>
      </c>
      <c r="DI64" s="83" t="s">
        <v>1010</v>
      </c>
      <c r="DJ64" s="86">
        <v>2.5586572166926801E-3</v>
      </c>
      <c r="DK64" s="96">
        <v>936.63</v>
      </c>
      <c r="DL64" s="96">
        <v>1049.95</v>
      </c>
      <c r="DM64" s="96">
        <v>1049.95</v>
      </c>
      <c r="DN64" s="96">
        <v>658.97</v>
      </c>
      <c r="DO64" s="96"/>
      <c r="DP64" s="97">
        <v>696.78</v>
      </c>
      <c r="DQ64" s="83" t="s">
        <v>1011</v>
      </c>
      <c r="DR64" s="96">
        <v>839.81</v>
      </c>
      <c r="DS64" s="96">
        <v>976.31</v>
      </c>
      <c r="DT64" s="96">
        <v>848.87</v>
      </c>
      <c r="DU64" s="96">
        <v>766.64</v>
      </c>
      <c r="DV64" s="96"/>
      <c r="DW64" s="97"/>
      <c r="DX64" s="83" t="s">
        <v>1012</v>
      </c>
      <c r="DY64" s="96">
        <v>806.33</v>
      </c>
      <c r="DZ64" s="96">
        <v>937.55</v>
      </c>
      <c r="EA64" s="96">
        <v>909.12</v>
      </c>
      <c r="EB64" s="96">
        <v>610.83000000000004</v>
      </c>
      <c r="EC64" s="96"/>
      <c r="ED64" s="97">
        <v>502.38</v>
      </c>
      <c r="EE64" s="83" t="s">
        <v>1013</v>
      </c>
      <c r="EF64" s="86">
        <v>1</v>
      </c>
      <c r="EG64" s="96">
        <v>782.85</v>
      </c>
      <c r="EH64" s="96">
        <v>1009.13</v>
      </c>
      <c r="EI64" s="96">
        <v>815.25</v>
      </c>
      <c r="EJ64" s="96"/>
      <c r="EK64" s="96">
        <v>323.74</v>
      </c>
      <c r="EL64" s="97">
        <v>352.5</v>
      </c>
      <c r="EM64" s="83" t="s">
        <v>1014</v>
      </c>
      <c r="EN64" s="96">
        <v>824.08</v>
      </c>
      <c r="EO64" s="96">
        <v>921.25</v>
      </c>
      <c r="EP64" s="96">
        <v>773.38</v>
      </c>
      <c r="EQ64" s="96"/>
      <c r="ER64" s="96"/>
      <c r="ES64" s="97">
        <v>621.14</v>
      </c>
      <c r="ET64" s="83" t="s">
        <v>1015</v>
      </c>
      <c r="EU64" s="86">
        <v>1</v>
      </c>
      <c r="EV64" s="96">
        <v>825.97</v>
      </c>
      <c r="EW64" s="96">
        <v>965.45</v>
      </c>
      <c r="EX64" s="96">
        <v>965.45</v>
      </c>
      <c r="EY64" s="96"/>
      <c r="EZ64" s="96"/>
      <c r="FA64" s="97">
        <v>494.95</v>
      </c>
      <c r="FB64" s="83" t="s">
        <v>1016</v>
      </c>
      <c r="FC64" s="96">
        <v>586.21</v>
      </c>
      <c r="FD64" s="96">
        <v>553.02</v>
      </c>
      <c r="FE64" s="96">
        <v>615.37</v>
      </c>
      <c r="FF64" s="96"/>
      <c r="FG64" s="96"/>
      <c r="FH64" s="97"/>
      <c r="FI64" s="83" t="s">
        <v>1017</v>
      </c>
      <c r="FJ64" s="96">
        <v>857.82</v>
      </c>
      <c r="FK64" s="96">
        <v>1019.17</v>
      </c>
      <c r="FL64" s="96">
        <v>1902</v>
      </c>
      <c r="FM64" s="96">
        <v>745</v>
      </c>
      <c r="FN64" s="96"/>
      <c r="FO64" s="97">
        <v>508.04</v>
      </c>
      <c r="FP64" s="83" t="s">
        <v>1018</v>
      </c>
      <c r="FQ64" s="86">
        <v>0.21173879901753201</v>
      </c>
      <c r="FR64" s="96">
        <v>792.23</v>
      </c>
      <c r="FS64" s="96">
        <v>992.14</v>
      </c>
      <c r="FT64" s="96">
        <v>982.81</v>
      </c>
      <c r="FU64" s="96">
        <v>623.76</v>
      </c>
      <c r="FV64" s="96">
        <v>613.72</v>
      </c>
      <c r="FW64" s="97">
        <v>456.63</v>
      </c>
      <c r="FX64" s="83" t="s">
        <v>1019</v>
      </c>
      <c r="FY64" s="96">
        <v>866.26</v>
      </c>
      <c r="FZ64" s="96">
        <v>929.37</v>
      </c>
      <c r="GA64" s="96">
        <v>899.42</v>
      </c>
      <c r="GB64" s="96">
        <v>827.89</v>
      </c>
      <c r="GC64" s="96"/>
      <c r="GD64" s="97">
        <v>530.49</v>
      </c>
      <c r="GE64" s="83" t="s">
        <v>1020</v>
      </c>
      <c r="GF64" s="86">
        <v>0.20385281826521201</v>
      </c>
      <c r="GG64" s="96">
        <v>766.64</v>
      </c>
      <c r="GH64" s="96">
        <v>946.82</v>
      </c>
      <c r="GI64" s="96">
        <v>850.81</v>
      </c>
      <c r="GJ64" s="96">
        <v>719.18</v>
      </c>
      <c r="GK64" s="96"/>
      <c r="GL64" s="97">
        <v>597.65</v>
      </c>
      <c r="GM64" s="83" t="s">
        <v>1021</v>
      </c>
      <c r="GN64" s="86">
        <v>8.7987892865941594E-2</v>
      </c>
      <c r="GO64" s="96">
        <v>832.82</v>
      </c>
      <c r="GP64" s="96">
        <v>1261.31</v>
      </c>
      <c r="GQ64" s="96">
        <v>716.29</v>
      </c>
      <c r="GR64" s="96">
        <v>588.9</v>
      </c>
      <c r="GS64" s="96"/>
      <c r="GT64" s="97"/>
      <c r="GU64" s="83" t="s">
        <v>1022</v>
      </c>
      <c r="GV64" s="86">
        <v>1</v>
      </c>
      <c r="GW64" s="96">
        <v>706.53</v>
      </c>
      <c r="GX64" s="96">
        <v>903.14</v>
      </c>
      <c r="GY64" s="96">
        <v>856.03</v>
      </c>
      <c r="GZ64" s="96"/>
      <c r="HA64" s="96"/>
      <c r="HB64" s="97">
        <v>643.32000000000005</v>
      </c>
      <c r="HC64" s="83" t="s">
        <v>1023</v>
      </c>
      <c r="HD64" s="86">
        <v>1</v>
      </c>
      <c r="HE64" s="96">
        <v>788.02</v>
      </c>
      <c r="HF64" s="96">
        <v>936.52</v>
      </c>
      <c r="HG64" s="96"/>
      <c r="HH64" s="96">
        <v>518.83000000000004</v>
      </c>
      <c r="HI64" s="96">
        <v>512.19000000000005</v>
      </c>
      <c r="HJ64" s="97">
        <v>552.54999999999995</v>
      </c>
      <c r="HK64" s="98"/>
      <c r="HL64" s="86"/>
      <c r="HM64" s="96"/>
      <c r="HN64" s="96"/>
      <c r="HO64" s="96"/>
      <c r="HP64" s="96"/>
      <c r="HQ64" s="96"/>
      <c r="HR64" s="97"/>
    </row>
    <row r="65" spans="1:226" x14ac:dyDescent="0.35">
      <c r="A65" s="79">
        <v>44956</v>
      </c>
      <c r="B65" s="80" t="s">
        <v>995</v>
      </c>
      <c r="C65" s="94">
        <v>837.03947443383333</v>
      </c>
      <c r="D65" s="94">
        <v>1009.0151247713334</v>
      </c>
      <c r="E65" s="94">
        <v>915.3111365935506</v>
      </c>
      <c r="F65" s="94">
        <v>617.43787488825637</v>
      </c>
      <c r="G65" s="94">
        <v>635.67747396579728</v>
      </c>
      <c r="H65" s="95">
        <v>502.41251307798416</v>
      </c>
      <c r="I65" s="80" t="s">
        <v>996</v>
      </c>
      <c r="J65" s="94">
        <v>837.72908592558645</v>
      </c>
      <c r="K65" s="94">
        <v>1003.8783492668468</v>
      </c>
      <c r="L65" s="94">
        <v>909.54015697196576</v>
      </c>
      <c r="M65" s="94">
        <v>611.81188733482941</v>
      </c>
      <c r="N65" s="94">
        <v>445.53385129490391</v>
      </c>
      <c r="O65" s="95">
        <v>534.47853419407056</v>
      </c>
      <c r="P65" s="83" t="s">
        <v>997</v>
      </c>
      <c r="Q65" s="96">
        <v>776.91</v>
      </c>
      <c r="R65" s="96">
        <v>996.07</v>
      </c>
      <c r="S65" s="96">
        <v>918.77</v>
      </c>
      <c r="T65" s="96">
        <v>629.02</v>
      </c>
      <c r="U65" s="96"/>
      <c r="V65" s="97"/>
      <c r="W65" s="83" t="s">
        <v>998</v>
      </c>
      <c r="X65" s="96">
        <v>828.25</v>
      </c>
      <c r="Y65" s="96">
        <v>989.47</v>
      </c>
      <c r="Z65" s="96">
        <v>855.56</v>
      </c>
      <c r="AA65" s="96">
        <v>439</v>
      </c>
      <c r="AB65" s="96"/>
      <c r="AC65" s="97">
        <v>611.57000000000005</v>
      </c>
      <c r="AD65" s="83" t="s">
        <v>999</v>
      </c>
      <c r="AE65" s="86">
        <v>0.51129972389814904</v>
      </c>
      <c r="AF65" s="96">
        <v>725.49</v>
      </c>
      <c r="AG65" s="96">
        <v>902.15</v>
      </c>
      <c r="AH65" s="96">
        <v>781.52</v>
      </c>
      <c r="AI65" s="96"/>
      <c r="AJ65" s="96"/>
      <c r="AK65" s="97">
        <v>483.78</v>
      </c>
      <c r="AL65" s="87" t="s">
        <v>1000</v>
      </c>
      <c r="AM65" s="88">
        <v>1</v>
      </c>
      <c r="AN65" s="96">
        <v>779.42</v>
      </c>
      <c r="AO65" s="96">
        <v>978.55</v>
      </c>
      <c r="AP65" s="96">
        <v>933.87</v>
      </c>
      <c r="AQ65" s="96">
        <v>890.23</v>
      </c>
      <c r="AR65" s="96"/>
      <c r="AS65" s="97"/>
      <c r="AT65" s="83" t="s">
        <v>1001</v>
      </c>
      <c r="AU65" s="86">
        <v>4.1909391894723598E-2</v>
      </c>
      <c r="AV65" s="96">
        <v>766.93</v>
      </c>
      <c r="AW65" s="96">
        <v>948.31</v>
      </c>
      <c r="AX65" s="96">
        <v>882.52</v>
      </c>
      <c r="AY65" s="96"/>
      <c r="AZ65" s="96"/>
      <c r="BA65" s="97">
        <v>485.64</v>
      </c>
      <c r="BB65" s="83" t="s">
        <v>1002</v>
      </c>
      <c r="BC65" s="96">
        <v>827.52</v>
      </c>
      <c r="BD65" s="96">
        <v>1010.36</v>
      </c>
      <c r="BE65" s="96">
        <v>892.38</v>
      </c>
      <c r="BF65" s="96"/>
      <c r="BG65" s="96"/>
      <c r="BH65" s="97">
        <v>618.48</v>
      </c>
      <c r="BI65" s="83" t="s">
        <v>1003</v>
      </c>
      <c r="BJ65" s="86">
        <v>0.134439320812551</v>
      </c>
      <c r="BK65" s="96">
        <v>990.82</v>
      </c>
      <c r="BL65" s="96">
        <v>1068.1199999999999</v>
      </c>
      <c r="BM65" s="96">
        <v>1175.08</v>
      </c>
      <c r="BN65" s="96">
        <v>861.98</v>
      </c>
      <c r="BO65" s="96"/>
      <c r="BP65" s="97"/>
      <c r="BQ65" s="83" t="s">
        <v>1004</v>
      </c>
      <c r="BR65" s="86">
        <v>1</v>
      </c>
      <c r="BS65" s="96">
        <v>920.33</v>
      </c>
      <c r="BT65" s="96">
        <v>1128.83</v>
      </c>
      <c r="BU65" s="96">
        <v>1068.67</v>
      </c>
      <c r="BV65" s="96"/>
      <c r="BW65" s="96"/>
      <c r="BX65" s="97">
        <v>415.33</v>
      </c>
      <c r="BY65" s="83" t="s">
        <v>1005</v>
      </c>
      <c r="BZ65" s="96">
        <v>899.92</v>
      </c>
      <c r="CA65" s="96">
        <v>1029.3</v>
      </c>
      <c r="CB65" s="96">
        <v>869.2</v>
      </c>
      <c r="CC65" s="96">
        <v>537.70000000000005</v>
      </c>
      <c r="CD65" s="96"/>
      <c r="CE65" s="97">
        <v>799.61</v>
      </c>
      <c r="CF65" s="83" t="s">
        <v>1006</v>
      </c>
      <c r="CG65" s="96">
        <v>844.53</v>
      </c>
      <c r="CH65" s="96">
        <v>1177.3800000000001</v>
      </c>
      <c r="CI65" s="96">
        <v>1045.97</v>
      </c>
      <c r="CJ65" s="96"/>
      <c r="CK65" s="96"/>
      <c r="CL65" s="97"/>
      <c r="CM65" s="83" t="s">
        <v>1007</v>
      </c>
      <c r="CN65" s="96">
        <v>919.89</v>
      </c>
      <c r="CO65" s="96">
        <v>1010.32</v>
      </c>
      <c r="CP65" s="96">
        <v>1010.97</v>
      </c>
      <c r="CQ65" s="96">
        <v>525.36</v>
      </c>
      <c r="CR65" s="96"/>
      <c r="CS65" s="97">
        <v>692.88</v>
      </c>
      <c r="CT65" s="83" t="s">
        <v>1008</v>
      </c>
      <c r="CU65" s="96">
        <v>832.24</v>
      </c>
      <c r="CV65" s="96">
        <v>1045.02</v>
      </c>
      <c r="CW65" s="96">
        <v>754.4</v>
      </c>
      <c r="CX65" s="96">
        <v>619.91999999999996</v>
      </c>
      <c r="CY65" s="96"/>
      <c r="CZ65" s="97"/>
      <c r="DA65" s="83" t="s">
        <v>1009</v>
      </c>
      <c r="DB65" s="86">
        <v>1</v>
      </c>
      <c r="DC65" s="96">
        <v>718</v>
      </c>
      <c r="DD65" s="96">
        <v>947.8</v>
      </c>
      <c r="DE65" s="96">
        <v>855</v>
      </c>
      <c r="DF65" s="96">
        <v>784.56</v>
      </c>
      <c r="DG65" s="96"/>
      <c r="DH65" s="97">
        <v>743.85</v>
      </c>
      <c r="DI65" s="83" t="s">
        <v>1010</v>
      </c>
      <c r="DJ65" s="86">
        <v>2.5606227434512101E-3</v>
      </c>
      <c r="DK65" s="96">
        <v>946.52</v>
      </c>
      <c r="DL65" s="96">
        <v>1104.67</v>
      </c>
      <c r="DM65" s="96">
        <v>1104.67</v>
      </c>
      <c r="DN65" s="96">
        <v>659.48</v>
      </c>
      <c r="DO65" s="96"/>
      <c r="DP65" s="97">
        <v>697.97</v>
      </c>
      <c r="DQ65" s="83" t="s">
        <v>1011</v>
      </c>
      <c r="DR65" s="96">
        <v>817.77</v>
      </c>
      <c r="DS65" s="96">
        <v>957.7</v>
      </c>
      <c r="DT65" s="96">
        <v>852.66</v>
      </c>
      <c r="DU65" s="96">
        <v>763.11</v>
      </c>
      <c r="DV65" s="96"/>
      <c r="DW65" s="97"/>
      <c r="DX65" s="83" t="s">
        <v>1012</v>
      </c>
      <c r="DY65" s="96">
        <v>805.46</v>
      </c>
      <c r="DZ65" s="96">
        <v>950.08</v>
      </c>
      <c r="EA65" s="96">
        <v>960.59</v>
      </c>
      <c r="EB65" s="96">
        <v>624.39</v>
      </c>
      <c r="EC65" s="96"/>
      <c r="ED65" s="97">
        <v>505.59</v>
      </c>
      <c r="EE65" s="83" t="s">
        <v>1013</v>
      </c>
      <c r="EF65" s="86">
        <v>1</v>
      </c>
      <c r="EG65" s="96">
        <v>793.69</v>
      </c>
      <c r="EH65" s="96">
        <v>1026.43</v>
      </c>
      <c r="EI65" s="96">
        <v>874.06</v>
      </c>
      <c r="EJ65" s="96"/>
      <c r="EK65" s="96">
        <v>323.74</v>
      </c>
      <c r="EL65" s="97">
        <v>372.76</v>
      </c>
      <c r="EM65" s="83" t="s">
        <v>1014</v>
      </c>
      <c r="EN65" s="96">
        <v>824.08</v>
      </c>
      <c r="EO65" s="96">
        <v>996.25</v>
      </c>
      <c r="EP65" s="96">
        <v>861.87</v>
      </c>
      <c r="EQ65" s="96"/>
      <c r="ER65" s="96"/>
      <c r="ES65" s="97">
        <v>594.98</v>
      </c>
      <c r="ET65" s="83" t="s">
        <v>1015</v>
      </c>
      <c r="EU65" s="86">
        <v>1</v>
      </c>
      <c r="EV65" s="96">
        <v>824.73</v>
      </c>
      <c r="EW65" s="96">
        <v>998.5</v>
      </c>
      <c r="EX65" s="96">
        <v>998.5</v>
      </c>
      <c r="EY65" s="96"/>
      <c r="EZ65" s="96"/>
      <c r="FA65" s="97">
        <v>494.95</v>
      </c>
      <c r="FB65" s="83" t="s">
        <v>1016</v>
      </c>
      <c r="FC65" s="96">
        <v>586.21</v>
      </c>
      <c r="FD65" s="96">
        <v>553.02</v>
      </c>
      <c r="FE65" s="96">
        <v>615.37</v>
      </c>
      <c r="FF65" s="96"/>
      <c r="FG65" s="96"/>
      <c r="FH65" s="97"/>
      <c r="FI65" s="83" t="s">
        <v>1017</v>
      </c>
      <c r="FJ65" s="96">
        <v>881.79</v>
      </c>
      <c r="FK65" s="96">
        <v>1077.8499999999999</v>
      </c>
      <c r="FL65" s="96">
        <v>1902</v>
      </c>
      <c r="FM65" s="96">
        <v>745</v>
      </c>
      <c r="FN65" s="96"/>
      <c r="FO65" s="97">
        <v>493.99</v>
      </c>
      <c r="FP65" s="83" t="s">
        <v>1018</v>
      </c>
      <c r="FQ65" s="86">
        <v>0.212300702715326</v>
      </c>
      <c r="FR65" s="96">
        <v>793.37</v>
      </c>
      <c r="FS65" s="96">
        <v>994.71</v>
      </c>
      <c r="FT65" s="96">
        <v>1051.8900000000001</v>
      </c>
      <c r="FU65" s="96">
        <v>645.9</v>
      </c>
      <c r="FV65" s="96">
        <v>660.23</v>
      </c>
      <c r="FW65" s="97">
        <v>457.45</v>
      </c>
      <c r="FX65" s="83" t="s">
        <v>1019</v>
      </c>
      <c r="FY65" s="96">
        <v>887.84</v>
      </c>
      <c r="FZ65" s="96">
        <v>986.28</v>
      </c>
      <c r="GA65" s="96">
        <v>955.52</v>
      </c>
      <c r="GB65" s="96">
        <v>811.51</v>
      </c>
      <c r="GC65" s="96"/>
      <c r="GD65" s="97">
        <v>510.16</v>
      </c>
      <c r="GE65" s="83" t="s">
        <v>1020</v>
      </c>
      <c r="GF65" s="86">
        <v>0.20385281826521201</v>
      </c>
      <c r="GG65" s="96">
        <v>765.06</v>
      </c>
      <c r="GH65" s="96">
        <v>959.37</v>
      </c>
      <c r="GI65" s="96">
        <v>855.21</v>
      </c>
      <c r="GJ65" s="96">
        <v>720.9</v>
      </c>
      <c r="GK65" s="96"/>
      <c r="GL65" s="97">
        <v>597.54</v>
      </c>
      <c r="GM65" s="83" t="s">
        <v>1021</v>
      </c>
      <c r="GN65" s="86">
        <v>8.8794175102113307E-2</v>
      </c>
      <c r="GO65" s="96">
        <v>884.78</v>
      </c>
      <c r="GP65" s="96">
        <v>1348.87</v>
      </c>
      <c r="GQ65" s="96">
        <v>783.38</v>
      </c>
      <c r="GR65" s="96">
        <v>590.57000000000005</v>
      </c>
      <c r="GS65" s="96"/>
      <c r="GT65" s="97"/>
      <c r="GU65" s="83" t="s">
        <v>1022</v>
      </c>
      <c r="GV65" s="86">
        <v>1</v>
      </c>
      <c r="GW65" s="96">
        <v>686.52</v>
      </c>
      <c r="GX65" s="96">
        <v>887.02</v>
      </c>
      <c r="GY65" s="96">
        <v>823.06</v>
      </c>
      <c r="GZ65" s="96"/>
      <c r="HA65" s="96"/>
      <c r="HB65" s="97">
        <v>644.16</v>
      </c>
      <c r="HC65" s="83" t="s">
        <v>1023</v>
      </c>
      <c r="HD65" s="86">
        <v>1</v>
      </c>
      <c r="HE65" s="96">
        <v>771.35</v>
      </c>
      <c r="HF65" s="96">
        <v>940.68</v>
      </c>
      <c r="HG65" s="96"/>
      <c r="HH65" s="96">
        <v>513.29999999999995</v>
      </c>
      <c r="HI65" s="96">
        <v>506.66</v>
      </c>
      <c r="HJ65" s="97">
        <v>552.54999999999995</v>
      </c>
      <c r="HK65" s="98"/>
      <c r="HL65" s="86"/>
      <c r="HM65" s="96"/>
      <c r="HN65" s="96"/>
      <c r="HO65" s="96"/>
      <c r="HP65" s="96"/>
      <c r="HQ65" s="96"/>
      <c r="HR65" s="97"/>
    </row>
    <row r="66" spans="1:226" x14ac:dyDescent="0.35">
      <c r="A66" s="79">
        <v>44949</v>
      </c>
      <c r="B66" s="80" t="s">
        <v>995</v>
      </c>
      <c r="C66" s="94">
        <v>815.77601120762608</v>
      </c>
      <c r="D66" s="94">
        <v>996.91578503529286</v>
      </c>
      <c r="E66" s="94">
        <v>911.58601003247406</v>
      </c>
      <c r="F66" s="94">
        <v>615.15701022259668</v>
      </c>
      <c r="G66" s="94">
        <v>633.42906467946875</v>
      </c>
      <c r="H66" s="95">
        <v>499.43082398803938</v>
      </c>
      <c r="I66" s="80" t="s">
        <v>996</v>
      </c>
      <c r="J66" s="94">
        <v>815.87457534542261</v>
      </c>
      <c r="K66" s="94">
        <v>989.65716372819747</v>
      </c>
      <c r="L66" s="94">
        <v>906.14480869101453</v>
      </c>
      <c r="M66" s="94">
        <v>609.85823245175607</v>
      </c>
      <c r="N66" s="94">
        <v>426.95715956558058</v>
      </c>
      <c r="O66" s="95">
        <v>533.84915057818114</v>
      </c>
      <c r="P66" s="83" t="s">
        <v>997</v>
      </c>
      <c r="Q66" s="96">
        <v>761.08</v>
      </c>
      <c r="R66" s="96">
        <v>981.9</v>
      </c>
      <c r="S66" s="96">
        <v>907.62</v>
      </c>
      <c r="T66" s="96">
        <v>600.02</v>
      </c>
      <c r="U66" s="96"/>
      <c r="V66" s="97"/>
      <c r="W66" s="83" t="s">
        <v>998</v>
      </c>
      <c r="X66" s="96">
        <v>798.16</v>
      </c>
      <c r="Y66" s="96">
        <v>977.03</v>
      </c>
      <c r="Z66" s="96">
        <v>859.61</v>
      </c>
      <c r="AA66" s="96">
        <v>430.13</v>
      </c>
      <c r="AB66" s="96"/>
      <c r="AC66" s="97">
        <v>611.57000000000005</v>
      </c>
      <c r="AD66" s="83" t="s">
        <v>999</v>
      </c>
      <c r="AE66" s="86">
        <v>0.51129972389814904</v>
      </c>
      <c r="AF66" s="96">
        <v>718.08</v>
      </c>
      <c r="AG66" s="96">
        <v>888.81</v>
      </c>
      <c r="AH66" s="96">
        <v>815.18</v>
      </c>
      <c r="AI66" s="96"/>
      <c r="AJ66" s="96"/>
      <c r="AK66" s="97">
        <v>483.18</v>
      </c>
      <c r="AL66" s="87" t="s">
        <v>1000</v>
      </c>
      <c r="AM66" s="88">
        <v>1</v>
      </c>
      <c r="AN66" s="96">
        <v>778.36</v>
      </c>
      <c r="AO66" s="96">
        <v>978.66</v>
      </c>
      <c r="AP66" s="96">
        <v>939.03</v>
      </c>
      <c r="AQ66" s="96">
        <v>890.23</v>
      </c>
      <c r="AR66" s="96"/>
      <c r="AS66" s="97"/>
      <c r="AT66" s="83" t="s">
        <v>1001</v>
      </c>
      <c r="AU66" s="86">
        <v>4.1874293371299401E-2</v>
      </c>
      <c r="AV66" s="96">
        <v>731.75</v>
      </c>
      <c r="AW66" s="96">
        <v>935.79</v>
      </c>
      <c r="AX66" s="96">
        <v>895.59</v>
      </c>
      <c r="AY66" s="96"/>
      <c r="AZ66" s="96"/>
      <c r="BA66" s="97">
        <v>488.8</v>
      </c>
      <c r="BB66" s="83" t="s">
        <v>1002</v>
      </c>
      <c r="BC66" s="96">
        <v>812.39</v>
      </c>
      <c r="BD66" s="96">
        <v>1012.04</v>
      </c>
      <c r="BE66" s="96">
        <v>892.38</v>
      </c>
      <c r="BF66" s="96"/>
      <c r="BG66" s="96"/>
      <c r="BH66" s="97">
        <v>615.45000000000005</v>
      </c>
      <c r="BI66" s="83" t="s">
        <v>1003</v>
      </c>
      <c r="BJ66" s="86">
        <v>0.13442124931109101</v>
      </c>
      <c r="BK66" s="96">
        <v>969.18</v>
      </c>
      <c r="BL66" s="96">
        <v>1067.98</v>
      </c>
      <c r="BM66" s="96">
        <v>1174.92</v>
      </c>
      <c r="BN66" s="96">
        <v>861.87</v>
      </c>
      <c r="BO66" s="96"/>
      <c r="BP66" s="97"/>
      <c r="BQ66" s="83" t="s">
        <v>1004</v>
      </c>
      <c r="BR66" s="86">
        <v>1</v>
      </c>
      <c r="BS66" s="96">
        <v>888.67</v>
      </c>
      <c r="BT66" s="96">
        <v>1098</v>
      </c>
      <c r="BU66" s="96">
        <v>1033.67</v>
      </c>
      <c r="BV66" s="96"/>
      <c r="BW66" s="96"/>
      <c r="BX66" s="97">
        <v>436.17</v>
      </c>
      <c r="BY66" s="83" t="s">
        <v>1005</v>
      </c>
      <c r="BZ66" s="96">
        <v>880.02</v>
      </c>
      <c r="CA66" s="96">
        <v>1016.3</v>
      </c>
      <c r="CB66" s="96">
        <v>859.07</v>
      </c>
      <c r="CC66" s="96">
        <v>546.9</v>
      </c>
      <c r="CD66" s="96"/>
      <c r="CE66" s="97">
        <v>799.03</v>
      </c>
      <c r="CF66" s="83" t="s">
        <v>1006</v>
      </c>
      <c r="CG66" s="96">
        <v>834.04</v>
      </c>
      <c r="CH66" s="96">
        <v>1187.06</v>
      </c>
      <c r="CI66" s="96">
        <v>1051.6199999999999</v>
      </c>
      <c r="CJ66" s="96"/>
      <c r="CK66" s="96"/>
      <c r="CL66" s="97"/>
      <c r="CM66" s="83" t="s">
        <v>1007</v>
      </c>
      <c r="CN66" s="96">
        <v>892.72</v>
      </c>
      <c r="CO66" s="96">
        <v>987.82</v>
      </c>
      <c r="CP66" s="96">
        <v>991.72</v>
      </c>
      <c r="CQ66" s="96">
        <v>520.51</v>
      </c>
      <c r="CR66" s="96"/>
      <c r="CS66" s="97">
        <v>692.51</v>
      </c>
      <c r="CT66" s="83" t="s">
        <v>1008</v>
      </c>
      <c r="CU66" s="96">
        <v>812.89</v>
      </c>
      <c r="CV66" s="96">
        <v>1030.51</v>
      </c>
      <c r="CW66" s="96">
        <v>743.92</v>
      </c>
      <c r="CX66" s="96">
        <v>619.91999999999996</v>
      </c>
      <c r="CY66" s="96"/>
      <c r="CZ66" s="97"/>
      <c r="DA66" s="83" t="s">
        <v>1009</v>
      </c>
      <c r="DB66" s="86">
        <v>1</v>
      </c>
      <c r="DC66" s="96">
        <v>712.4</v>
      </c>
      <c r="DD66" s="96">
        <v>938.2</v>
      </c>
      <c r="DE66" s="96">
        <v>823</v>
      </c>
      <c r="DF66" s="96">
        <v>784.56</v>
      </c>
      <c r="DG66" s="96"/>
      <c r="DH66" s="97">
        <v>727.85</v>
      </c>
      <c r="DI66" s="83" t="s">
        <v>1010</v>
      </c>
      <c r="DJ66" s="86">
        <v>2.52538006970049E-3</v>
      </c>
      <c r="DK66" s="96">
        <v>930.49</v>
      </c>
      <c r="DL66" s="96">
        <v>1082.3499999999999</v>
      </c>
      <c r="DM66" s="96">
        <v>1082.3499999999999</v>
      </c>
      <c r="DN66" s="96">
        <v>763.54</v>
      </c>
      <c r="DO66" s="96"/>
      <c r="DP66" s="97">
        <v>688.54</v>
      </c>
      <c r="DQ66" s="83" t="s">
        <v>1011</v>
      </c>
      <c r="DR66" s="96">
        <v>804.68</v>
      </c>
      <c r="DS66" s="96">
        <v>949.4</v>
      </c>
      <c r="DT66" s="96">
        <v>857.77</v>
      </c>
      <c r="DU66" s="96">
        <v>754.83</v>
      </c>
      <c r="DV66" s="96"/>
      <c r="DW66" s="97"/>
      <c r="DX66" s="83" t="s">
        <v>1012</v>
      </c>
      <c r="DY66" s="96">
        <v>771.17</v>
      </c>
      <c r="DZ66" s="96">
        <v>919.57</v>
      </c>
      <c r="EA66" s="96">
        <v>969.49</v>
      </c>
      <c r="EB66" s="96">
        <v>613.83000000000004</v>
      </c>
      <c r="EC66" s="96"/>
      <c r="ED66" s="97">
        <v>506.71</v>
      </c>
      <c r="EE66" s="83" t="s">
        <v>1013</v>
      </c>
      <c r="EF66" s="86">
        <v>1</v>
      </c>
      <c r="EG66" s="96">
        <v>770.69</v>
      </c>
      <c r="EH66" s="96">
        <v>1004.71</v>
      </c>
      <c r="EI66" s="96">
        <v>895.97</v>
      </c>
      <c r="EJ66" s="96"/>
      <c r="EK66" s="96">
        <v>323.74</v>
      </c>
      <c r="EL66" s="97">
        <v>385.32</v>
      </c>
      <c r="EM66" s="83" t="s">
        <v>1014</v>
      </c>
      <c r="EN66" s="96">
        <v>793.04</v>
      </c>
      <c r="EO66" s="96">
        <v>991.94</v>
      </c>
      <c r="EP66" s="96">
        <v>860.99</v>
      </c>
      <c r="EQ66" s="96"/>
      <c r="ER66" s="96"/>
      <c r="ES66" s="97">
        <v>594.98</v>
      </c>
      <c r="ET66" s="83" t="s">
        <v>1015</v>
      </c>
      <c r="EU66" s="86">
        <v>1</v>
      </c>
      <c r="EV66" s="96">
        <v>810.82</v>
      </c>
      <c r="EW66" s="96">
        <v>974.4</v>
      </c>
      <c r="EX66" s="96">
        <v>974.4</v>
      </c>
      <c r="EY66" s="96"/>
      <c r="EZ66" s="96"/>
      <c r="FA66" s="97">
        <v>494.95</v>
      </c>
      <c r="FB66" s="83" t="s">
        <v>1016</v>
      </c>
      <c r="FC66" s="96">
        <v>586.21</v>
      </c>
      <c r="FD66" s="96">
        <v>553.02</v>
      </c>
      <c r="FE66" s="96">
        <v>615.37</v>
      </c>
      <c r="FF66" s="96"/>
      <c r="FG66" s="96"/>
      <c r="FH66" s="97"/>
      <c r="FI66" s="83" t="s">
        <v>1017</v>
      </c>
      <c r="FJ66" s="96">
        <v>861.12</v>
      </c>
      <c r="FK66" s="96">
        <v>1048.92</v>
      </c>
      <c r="FL66" s="96">
        <v>1902</v>
      </c>
      <c r="FM66" s="96">
        <v>745</v>
      </c>
      <c r="FN66" s="96"/>
      <c r="FO66" s="97">
        <v>481.59</v>
      </c>
      <c r="FP66" s="83" t="s">
        <v>1018</v>
      </c>
      <c r="FQ66" s="86">
        <v>0.21225564069365099</v>
      </c>
      <c r="FR66" s="96">
        <v>770.87</v>
      </c>
      <c r="FS66" s="96">
        <v>990.39</v>
      </c>
      <c r="FT66" s="96">
        <v>1037.03</v>
      </c>
      <c r="FU66" s="96">
        <v>641.21</v>
      </c>
      <c r="FV66" s="96">
        <v>660.09</v>
      </c>
      <c r="FW66" s="97">
        <v>450.39</v>
      </c>
      <c r="FX66" s="83" t="s">
        <v>1019</v>
      </c>
      <c r="FY66" s="96">
        <v>860.2</v>
      </c>
      <c r="FZ66" s="96">
        <v>973.28</v>
      </c>
      <c r="GA66" s="96">
        <v>940.07</v>
      </c>
      <c r="GB66" s="96">
        <v>780.72</v>
      </c>
      <c r="GC66" s="96"/>
      <c r="GD66" s="97">
        <v>506.1</v>
      </c>
      <c r="GE66" s="83" t="s">
        <v>1020</v>
      </c>
      <c r="GF66" s="86">
        <v>0.20324377057843199</v>
      </c>
      <c r="GG66" s="96">
        <v>747.86</v>
      </c>
      <c r="GH66" s="96">
        <v>939.87</v>
      </c>
      <c r="GI66" s="96">
        <v>808.05</v>
      </c>
      <c r="GJ66" s="96">
        <v>702.16</v>
      </c>
      <c r="GK66" s="96"/>
      <c r="GL66" s="97">
        <v>595.78</v>
      </c>
      <c r="GM66" s="83" t="s">
        <v>1021</v>
      </c>
      <c r="GN66" s="86">
        <v>8.9941807650450206E-2</v>
      </c>
      <c r="GO66" s="96">
        <v>882.04</v>
      </c>
      <c r="GP66" s="96">
        <v>1398.47</v>
      </c>
      <c r="GQ66" s="96">
        <v>786.67</v>
      </c>
      <c r="GR66" s="96">
        <v>586.15</v>
      </c>
      <c r="GS66" s="96"/>
      <c r="GT66" s="97"/>
      <c r="GU66" s="83" t="s">
        <v>1022</v>
      </c>
      <c r="GV66" s="86">
        <v>1</v>
      </c>
      <c r="GW66" s="96">
        <v>680.89</v>
      </c>
      <c r="GX66" s="96">
        <v>887.59</v>
      </c>
      <c r="GY66" s="96">
        <v>823.07</v>
      </c>
      <c r="GZ66" s="96"/>
      <c r="HA66" s="96"/>
      <c r="HB66" s="97">
        <v>644.19000000000005</v>
      </c>
      <c r="HC66" s="83" t="s">
        <v>1023</v>
      </c>
      <c r="HD66" s="86">
        <v>1</v>
      </c>
      <c r="HE66" s="96">
        <v>722.18</v>
      </c>
      <c r="HF66" s="96">
        <v>941.52</v>
      </c>
      <c r="HG66" s="96"/>
      <c r="HH66" s="96">
        <v>485.4</v>
      </c>
      <c r="HI66" s="96">
        <v>478.76</v>
      </c>
      <c r="HJ66" s="97">
        <v>555.89</v>
      </c>
      <c r="HK66" s="98"/>
      <c r="HL66" s="86"/>
      <c r="HM66" s="96"/>
      <c r="HN66" s="96"/>
      <c r="HO66" s="96"/>
      <c r="HP66" s="96"/>
      <c r="HQ66" s="96"/>
      <c r="HR66" s="97"/>
    </row>
    <row r="67" spans="1:226" x14ac:dyDescent="0.35">
      <c r="A67" s="79">
        <v>44942</v>
      </c>
      <c r="B67" s="80" t="s">
        <v>995</v>
      </c>
      <c r="C67" s="94">
        <v>797.38647223599264</v>
      </c>
      <c r="D67" s="94">
        <v>997.85006109496067</v>
      </c>
      <c r="E67" s="94">
        <v>904.58949236891021</v>
      </c>
      <c r="F67" s="94">
        <v>622.56820377670613</v>
      </c>
      <c r="G67" s="94">
        <v>635.43605426578767</v>
      </c>
      <c r="H67" s="95">
        <v>498.30936289103255</v>
      </c>
      <c r="I67" s="80" t="s">
        <v>996</v>
      </c>
      <c r="J67" s="94">
        <v>795.95255913826475</v>
      </c>
      <c r="K67" s="94">
        <v>991.86662969112456</v>
      </c>
      <c r="L67" s="94">
        <v>899.6806783779025</v>
      </c>
      <c r="M67" s="94">
        <v>622.92034762200569</v>
      </c>
      <c r="N67" s="94">
        <v>425.1460985797828</v>
      </c>
      <c r="O67" s="95">
        <v>539.07903050146967</v>
      </c>
      <c r="P67" s="83" t="s">
        <v>997</v>
      </c>
      <c r="Q67" s="96">
        <v>742.74</v>
      </c>
      <c r="R67" s="96">
        <v>963.57</v>
      </c>
      <c r="S67" s="96">
        <v>905.66</v>
      </c>
      <c r="T67" s="96">
        <v>569.02</v>
      </c>
      <c r="U67" s="96"/>
      <c r="V67" s="97"/>
      <c r="W67" s="83" t="s">
        <v>998</v>
      </c>
      <c r="X67" s="96">
        <v>772.51</v>
      </c>
      <c r="Y67" s="96">
        <v>962.08</v>
      </c>
      <c r="Z67" s="96">
        <v>851.93</v>
      </c>
      <c r="AA67" s="96">
        <v>404.92</v>
      </c>
      <c r="AB67" s="96"/>
      <c r="AC67" s="97">
        <v>574.38</v>
      </c>
      <c r="AD67" s="83" t="s">
        <v>999</v>
      </c>
      <c r="AE67" s="86">
        <v>0.51129972389814904</v>
      </c>
      <c r="AF67" s="96">
        <v>720.97</v>
      </c>
      <c r="AG67" s="96">
        <v>890.64</v>
      </c>
      <c r="AH67" s="96">
        <v>762.04</v>
      </c>
      <c r="AI67" s="96"/>
      <c r="AJ67" s="96"/>
      <c r="AK67" s="97">
        <v>483.9</v>
      </c>
      <c r="AL67" s="87" t="s">
        <v>1000</v>
      </c>
      <c r="AM67" s="88">
        <v>1</v>
      </c>
      <c r="AN67" s="96">
        <v>780.9</v>
      </c>
      <c r="AO67" s="96">
        <v>981.89</v>
      </c>
      <c r="AP67" s="96">
        <v>943.96</v>
      </c>
      <c r="AQ67" s="96">
        <v>890.23</v>
      </c>
      <c r="AR67" s="96"/>
      <c r="AS67" s="97"/>
      <c r="AT67" s="83" t="s">
        <v>1001</v>
      </c>
      <c r="AU67" s="86">
        <v>4.1671875651123097E-2</v>
      </c>
      <c r="AV67" s="96">
        <v>710.89</v>
      </c>
      <c r="AW67" s="96">
        <v>933.26</v>
      </c>
      <c r="AX67" s="96">
        <v>872.25</v>
      </c>
      <c r="AY67" s="96"/>
      <c r="AZ67" s="96"/>
      <c r="BA67" s="97">
        <v>489.19</v>
      </c>
      <c r="BB67" s="83" t="s">
        <v>1002</v>
      </c>
      <c r="BC67" s="96">
        <v>790.55</v>
      </c>
      <c r="BD67" s="96">
        <v>1073.3</v>
      </c>
      <c r="BE67" s="96">
        <v>890.87</v>
      </c>
      <c r="BF67" s="96"/>
      <c r="BG67" s="96"/>
      <c r="BH67" s="97">
        <v>655.38</v>
      </c>
      <c r="BI67" s="83" t="s">
        <v>1003</v>
      </c>
      <c r="BJ67" s="86">
        <v>0.134423056242607</v>
      </c>
      <c r="BK67" s="96">
        <v>947.68</v>
      </c>
      <c r="BL67" s="96">
        <v>1067.99</v>
      </c>
      <c r="BM67" s="96">
        <v>1174.94</v>
      </c>
      <c r="BN67" s="96">
        <v>861.88</v>
      </c>
      <c r="BO67" s="96"/>
      <c r="BP67" s="97"/>
      <c r="BQ67" s="83" t="s">
        <v>1004</v>
      </c>
      <c r="BR67" s="86">
        <v>1</v>
      </c>
      <c r="BS67" s="96">
        <v>864.5</v>
      </c>
      <c r="BT67" s="96">
        <v>1073</v>
      </c>
      <c r="BU67" s="96">
        <v>1027.83</v>
      </c>
      <c r="BV67" s="96"/>
      <c r="BW67" s="96"/>
      <c r="BX67" s="97">
        <v>452</v>
      </c>
      <c r="BY67" s="83" t="s">
        <v>1005</v>
      </c>
      <c r="BZ67" s="96">
        <v>865.6</v>
      </c>
      <c r="CA67" s="96">
        <v>1008.67</v>
      </c>
      <c r="CB67" s="96">
        <v>864.22</v>
      </c>
      <c r="CC67" s="96">
        <v>592.47</v>
      </c>
      <c r="CD67" s="96"/>
      <c r="CE67" s="97">
        <v>801.14</v>
      </c>
      <c r="CF67" s="83" t="s">
        <v>1006</v>
      </c>
      <c r="CG67" s="96">
        <v>786.46</v>
      </c>
      <c r="CH67" s="96">
        <v>1151.58</v>
      </c>
      <c r="CI67" s="96">
        <v>1036.3</v>
      </c>
      <c r="CJ67" s="96"/>
      <c r="CK67" s="96"/>
      <c r="CL67" s="97"/>
      <c r="CM67" s="83" t="s">
        <v>1007</v>
      </c>
      <c r="CN67" s="96">
        <v>856.4</v>
      </c>
      <c r="CO67" s="96">
        <v>961.47</v>
      </c>
      <c r="CP67" s="96">
        <v>973.16</v>
      </c>
      <c r="CQ67" s="96">
        <v>497.2</v>
      </c>
      <c r="CR67" s="96"/>
      <c r="CS67" s="97">
        <v>691.04</v>
      </c>
      <c r="CT67" s="83" t="s">
        <v>1008</v>
      </c>
      <c r="CU67" s="96">
        <v>782.24</v>
      </c>
      <c r="CV67" s="96">
        <v>1013.57</v>
      </c>
      <c r="CW67" s="96">
        <v>722.95</v>
      </c>
      <c r="CX67" s="96">
        <v>619.91999999999996</v>
      </c>
      <c r="CY67" s="96"/>
      <c r="CZ67" s="97"/>
      <c r="DA67" s="83" t="s">
        <v>1009</v>
      </c>
      <c r="DB67" s="86">
        <v>1</v>
      </c>
      <c r="DC67" s="96">
        <v>704.4</v>
      </c>
      <c r="DD67" s="96">
        <v>945.4</v>
      </c>
      <c r="DE67" s="96">
        <v>799</v>
      </c>
      <c r="DF67" s="96">
        <v>784.56</v>
      </c>
      <c r="DG67" s="96"/>
      <c r="DH67" s="97">
        <v>703.85</v>
      </c>
      <c r="DI67" s="83" t="s">
        <v>1010</v>
      </c>
      <c r="DJ67" s="86">
        <v>2.5063912978094101E-3</v>
      </c>
      <c r="DK67" s="96">
        <v>923.97</v>
      </c>
      <c r="DL67" s="96">
        <v>1074.8</v>
      </c>
      <c r="DM67" s="96">
        <v>1074.8</v>
      </c>
      <c r="DN67" s="96">
        <v>675.08</v>
      </c>
      <c r="DO67" s="96"/>
      <c r="DP67" s="97">
        <v>684.04</v>
      </c>
      <c r="DQ67" s="83" t="s">
        <v>1011</v>
      </c>
      <c r="DR67" s="96">
        <v>793.06</v>
      </c>
      <c r="DS67" s="96">
        <v>943.22</v>
      </c>
      <c r="DT67" s="96">
        <v>871.21</v>
      </c>
      <c r="DU67" s="96">
        <v>725.02</v>
      </c>
      <c r="DV67" s="96"/>
      <c r="DW67" s="97"/>
      <c r="DX67" s="83" t="s">
        <v>1012</v>
      </c>
      <c r="DY67" s="96">
        <v>758.14</v>
      </c>
      <c r="DZ67" s="96">
        <v>910.21</v>
      </c>
      <c r="EA67" s="96">
        <v>950.54</v>
      </c>
      <c r="EB67" s="96">
        <v>605.39</v>
      </c>
      <c r="EC67" s="96"/>
      <c r="ED67" s="97">
        <v>508.23</v>
      </c>
      <c r="EE67" s="83" t="s">
        <v>1013</v>
      </c>
      <c r="EF67" s="86">
        <v>1</v>
      </c>
      <c r="EG67" s="96">
        <v>760.74</v>
      </c>
      <c r="EH67" s="96">
        <v>993.94</v>
      </c>
      <c r="EI67" s="96">
        <v>883.95</v>
      </c>
      <c r="EJ67" s="96"/>
      <c r="EK67" s="96">
        <v>323.74</v>
      </c>
      <c r="EL67" s="97">
        <v>441.34</v>
      </c>
      <c r="EM67" s="83" t="s">
        <v>1014</v>
      </c>
      <c r="EN67" s="96">
        <v>793.04</v>
      </c>
      <c r="EO67" s="96">
        <v>962.63</v>
      </c>
      <c r="EP67" s="96">
        <v>836.21</v>
      </c>
      <c r="EQ67" s="96"/>
      <c r="ER67" s="96"/>
      <c r="ES67" s="97">
        <v>563.20000000000005</v>
      </c>
      <c r="ET67" s="83" t="s">
        <v>1015</v>
      </c>
      <c r="EU67" s="86">
        <v>1</v>
      </c>
      <c r="EV67" s="96">
        <v>795.67</v>
      </c>
      <c r="EW67" s="96">
        <v>950.63</v>
      </c>
      <c r="EX67" s="96">
        <v>950.63</v>
      </c>
      <c r="EY67" s="96"/>
      <c r="EZ67" s="96"/>
      <c r="FA67" s="97">
        <v>500.39</v>
      </c>
      <c r="FB67" s="83" t="s">
        <v>1016</v>
      </c>
      <c r="FC67" s="96">
        <v>586.21</v>
      </c>
      <c r="FD67" s="96">
        <v>553.02</v>
      </c>
      <c r="FE67" s="96">
        <v>615.37</v>
      </c>
      <c r="FF67" s="96"/>
      <c r="FG67" s="96"/>
      <c r="FH67" s="97"/>
      <c r="FI67" s="83" t="s">
        <v>1017</v>
      </c>
      <c r="FJ67" s="96">
        <v>839.64</v>
      </c>
      <c r="FK67" s="96">
        <v>1035.7</v>
      </c>
      <c r="FL67" s="96">
        <v>1146.44</v>
      </c>
      <c r="FM67" s="96">
        <v>706.14</v>
      </c>
      <c r="FN67" s="96"/>
      <c r="FO67" s="97">
        <v>484.9</v>
      </c>
      <c r="FP67" s="83" t="s">
        <v>1018</v>
      </c>
      <c r="FQ67" s="86">
        <v>0.21306061574518001</v>
      </c>
      <c r="FR67" s="96">
        <v>769.2</v>
      </c>
      <c r="FS67" s="96">
        <v>994.09</v>
      </c>
      <c r="FT67" s="96">
        <v>1015.09</v>
      </c>
      <c r="FU67" s="96">
        <v>629.72</v>
      </c>
      <c r="FV67" s="96">
        <v>662.59</v>
      </c>
      <c r="FW67" s="97">
        <v>440.17</v>
      </c>
      <c r="FX67" s="83" t="s">
        <v>1019</v>
      </c>
      <c r="FY67" s="96">
        <v>833.37</v>
      </c>
      <c r="FZ67" s="96">
        <v>954.58</v>
      </c>
      <c r="GA67" s="96">
        <v>919.74</v>
      </c>
      <c r="GB67" s="96">
        <v>772.41</v>
      </c>
      <c r="GC67" s="96"/>
      <c r="GD67" s="97">
        <v>510.98</v>
      </c>
      <c r="GE67" s="83" t="s">
        <v>1020</v>
      </c>
      <c r="GF67" s="86">
        <v>0.20278628353578201</v>
      </c>
      <c r="GG67" s="96">
        <v>721.67</v>
      </c>
      <c r="GH67" s="96">
        <v>918.91</v>
      </c>
      <c r="GI67" s="96">
        <v>769.08</v>
      </c>
      <c r="GJ67" s="96">
        <v>645.53</v>
      </c>
      <c r="GK67" s="96"/>
      <c r="GL67" s="97">
        <v>594.46</v>
      </c>
      <c r="GM67" s="83" t="s">
        <v>1021</v>
      </c>
      <c r="GN67" s="86">
        <v>8.8711465956974905E-2</v>
      </c>
      <c r="GO67" s="96">
        <v>844.85</v>
      </c>
      <c r="GP67" s="96">
        <v>1366.92</v>
      </c>
      <c r="GQ67" s="96">
        <v>761.5</v>
      </c>
      <c r="GR67" s="96">
        <v>546.11</v>
      </c>
      <c r="GS67" s="96"/>
      <c r="GT67" s="97"/>
      <c r="GU67" s="83" t="s">
        <v>1022</v>
      </c>
      <c r="GV67" s="86">
        <v>1</v>
      </c>
      <c r="GW67" s="96">
        <v>686.87</v>
      </c>
      <c r="GX67" s="96">
        <v>900.43</v>
      </c>
      <c r="GY67" s="96">
        <v>835.48</v>
      </c>
      <c r="GZ67" s="96"/>
      <c r="HA67" s="96"/>
      <c r="HB67" s="97">
        <v>659.23</v>
      </c>
      <c r="HC67" s="83" t="s">
        <v>1023</v>
      </c>
      <c r="HD67" s="86">
        <v>1</v>
      </c>
      <c r="HE67" s="96">
        <v>697.18</v>
      </c>
      <c r="HF67" s="96">
        <v>949.85</v>
      </c>
      <c r="HG67" s="96"/>
      <c r="HH67" s="96">
        <v>482.68</v>
      </c>
      <c r="HI67" s="96">
        <v>476.04</v>
      </c>
      <c r="HJ67" s="97">
        <v>558.39</v>
      </c>
      <c r="HK67" s="98"/>
      <c r="HL67" s="86"/>
      <c r="HM67" s="96"/>
      <c r="HN67" s="96"/>
      <c r="HO67" s="96"/>
      <c r="HP67" s="96"/>
      <c r="HQ67" s="96"/>
      <c r="HR67" s="97"/>
    </row>
    <row r="68" spans="1:226" x14ac:dyDescent="0.35">
      <c r="A68" s="79">
        <v>44935</v>
      </c>
      <c r="B68" s="80" t="s">
        <v>995</v>
      </c>
      <c r="C68" s="94">
        <v>792.55055950176575</v>
      </c>
      <c r="D68" s="94">
        <v>986.05832397810161</v>
      </c>
      <c r="E68" s="94">
        <v>900.51203832458998</v>
      </c>
      <c r="F68" s="94">
        <v>619.13717304719057</v>
      </c>
      <c r="G68" s="94">
        <v>655.07758192414258</v>
      </c>
      <c r="H68" s="95">
        <v>497.72779594990055</v>
      </c>
      <c r="I68" s="80" t="s">
        <v>996</v>
      </c>
      <c r="J68" s="94">
        <v>790.21186575033983</v>
      </c>
      <c r="K68" s="94">
        <v>976.18398241943419</v>
      </c>
      <c r="L68" s="94">
        <v>894.59607066868489</v>
      </c>
      <c r="M68" s="94">
        <v>617.89265786350802</v>
      </c>
      <c r="N68" s="94">
        <v>439.06862990810356</v>
      </c>
      <c r="O68" s="95">
        <v>540.24179536866563</v>
      </c>
      <c r="P68" s="83" t="s">
        <v>997</v>
      </c>
      <c r="Q68" s="96">
        <v>745.24</v>
      </c>
      <c r="R68" s="96">
        <v>966.07</v>
      </c>
      <c r="S68" s="96">
        <v>923.99</v>
      </c>
      <c r="T68" s="96">
        <v>565.02</v>
      </c>
      <c r="U68" s="96"/>
      <c r="V68" s="97"/>
      <c r="W68" s="83" t="s">
        <v>998</v>
      </c>
      <c r="X68" s="96">
        <v>798.17</v>
      </c>
      <c r="Y68" s="96">
        <v>971.56</v>
      </c>
      <c r="Z68" s="96">
        <v>809.7</v>
      </c>
      <c r="AA68" s="96">
        <v>404.92</v>
      </c>
      <c r="AB68" s="96"/>
      <c r="AC68" s="97">
        <v>574.38</v>
      </c>
      <c r="AD68" s="83" t="s">
        <v>999</v>
      </c>
      <c r="AE68" s="86">
        <v>0.51129972389814904</v>
      </c>
      <c r="AF68" s="96">
        <v>734.48</v>
      </c>
      <c r="AG68" s="96">
        <v>908.92</v>
      </c>
      <c r="AH68" s="96">
        <v>722.55</v>
      </c>
      <c r="AI68" s="96"/>
      <c r="AJ68" s="96"/>
      <c r="AK68" s="97">
        <v>485.61</v>
      </c>
      <c r="AL68" s="87" t="s">
        <v>1000</v>
      </c>
      <c r="AM68" s="88">
        <v>1</v>
      </c>
      <c r="AN68" s="96">
        <v>789.28</v>
      </c>
      <c r="AO68" s="96">
        <v>989.27</v>
      </c>
      <c r="AP68" s="96">
        <v>945.35</v>
      </c>
      <c r="AQ68" s="96">
        <v>890.23</v>
      </c>
      <c r="AR68" s="96"/>
      <c r="AS68" s="97"/>
      <c r="AT68" s="83" t="s">
        <v>1001</v>
      </c>
      <c r="AU68" s="86">
        <v>4.16840350145894E-2</v>
      </c>
      <c r="AV68" s="96">
        <v>713.33</v>
      </c>
      <c r="AW68" s="96">
        <v>937.7</v>
      </c>
      <c r="AX68" s="96">
        <v>876.13</v>
      </c>
      <c r="AY68" s="96"/>
      <c r="AZ68" s="96"/>
      <c r="BA68" s="97">
        <v>497.12</v>
      </c>
      <c r="BB68" s="83" t="s">
        <v>1002</v>
      </c>
      <c r="BC68" s="96">
        <v>772.9</v>
      </c>
      <c r="BD68" s="96">
        <v>986.83</v>
      </c>
      <c r="BE68" s="96">
        <v>893.22</v>
      </c>
      <c r="BF68" s="96"/>
      <c r="BG68" s="96"/>
      <c r="BH68" s="97">
        <v>619.49</v>
      </c>
      <c r="BI68" s="83" t="s">
        <v>1003</v>
      </c>
      <c r="BJ68" s="86">
        <v>0.13445558931884799</v>
      </c>
      <c r="BK68" s="96">
        <v>894.13</v>
      </c>
      <c r="BL68" s="96">
        <v>1014.47</v>
      </c>
      <c r="BM68" s="96">
        <v>1121.44</v>
      </c>
      <c r="BN68" s="96">
        <v>862.09</v>
      </c>
      <c r="BO68" s="96"/>
      <c r="BP68" s="97"/>
      <c r="BQ68" s="83" t="s">
        <v>1004</v>
      </c>
      <c r="BR68" s="86">
        <v>1</v>
      </c>
      <c r="BS68" s="96">
        <v>864.5</v>
      </c>
      <c r="BT68" s="96">
        <v>1073</v>
      </c>
      <c r="BU68" s="96">
        <v>1019.5</v>
      </c>
      <c r="BV68" s="96"/>
      <c r="BW68" s="96"/>
      <c r="BX68" s="97">
        <v>478.67</v>
      </c>
      <c r="BY68" s="83" t="s">
        <v>1005</v>
      </c>
      <c r="BZ68" s="96">
        <v>863.14</v>
      </c>
      <c r="CA68" s="96">
        <v>1011.03</v>
      </c>
      <c r="CB68" s="96">
        <v>888.59</v>
      </c>
      <c r="CC68" s="96">
        <v>579.79999999999995</v>
      </c>
      <c r="CD68" s="96"/>
      <c r="CE68" s="97">
        <v>806.98</v>
      </c>
      <c r="CF68" s="83" t="s">
        <v>1006</v>
      </c>
      <c r="CG68" s="96">
        <v>816.3</v>
      </c>
      <c r="CH68" s="96">
        <v>1170.1300000000001</v>
      </c>
      <c r="CI68" s="96">
        <v>1037.0999999999999</v>
      </c>
      <c r="CJ68" s="96"/>
      <c r="CK68" s="96"/>
      <c r="CL68" s="97"/>
      <c r="CM68" s="83" t="s">
        <v>1007</v>
      </c>
      <c r="CN68" s="96">
        <v>851.74</v>
      </c>
      <c r="CO68" s="96">
        <v>973.82</v>
      </c>
      <c r="CP68" s="96">
        <v>953.84</v>
      </c>
      <c r="CQ68" s="96">
        <v>497.36</v>
      </c>
      <c r="CR68" s="96"/>
      <c r="CS68" s="97">
        <v>692.96</v>
      </c>
      <c r="CT68" s="83" t="s">
        <v>1008</v>
      </c>
      <c r="CU68" s="96">
        <v>780.63</v>
      </c>
      <c r="CV68" s="96">
        <v>1020.02</v>
      </c>
      <c r="CW68" s="96">
        <v>712.47</v>
      </c>
      <c r="CX68" s="96">
        <v>619.91999999999996</v>
      </c>
      <c r="CY68" s="96"/>
      <c r="CZ68" s="97"/>
      <c r="DA68" s="83" t="s">
        <v>1009</v>
      </c>
      <c r="DB68" s="86">
        <v>1</v>
      </c>
      <c r="DC68" s="96">
        <v>704.4</v>
      </c>
      <c r="DD68" s="96">
        <v>948.6</v>
      </c>
      <c r="DE68" s="96">
        <v>839</v>
      </c>
      <c r="DF68" s="96">
        <v>784.56</v>
      </c>
      <c r="DG68" s="96"/>
      <c r="DH68" s="97">
        <v>688.65</v>
      </c>
      <c r="DI68" s="83" t="s">
        <v>1010</v>
      </c>
      <c r="DJ68" s="86">
        <v>2.5173064820641902E-3</v>
      </c>
      <c r="DK68" s="96">
        <v>990.81</v>
      </c>
      <c r="DL68" s="96">
        <v>1137.3599999999999</v>
      </c>
      <c r="DM68" s="96">
        <v>1137.3599999999999</v>
      </c>
      <c r="DN68" s="96">
        <v>678.02</v>
      </c>
      <c r="DO68" s="96"/>
      <c r="DP68" s="97">
        <v>689.71</v>
      </c>
      <c r="DQ68" s="83" t="s">
        <v>1011</v>
      </c>
      <c r="DR68" s="96">
        <v>778.51</v>
      </c>
      <c r="DS68" s="96">
        <v>931.44</v>
      </c>
      <c r="DT68" s="96">
        <v>880.46</v>
      </c>
      <c r="DU68" s="96">
        <v>724.6</v>
      </c>
      <c r="DV68" s="96"/>
      <c r="DW68" s="97"/>
      <c r="DX68" s="83" t="s">
        <v>1012</v>
      </c>
      <c r="DY68" s="96">
        <v>756.85</v>
      </c>
      <c r="DZ68" s="96">
        <v>913.85</v>
      </c>
      <c r="EA68" s="96">
        <v>938.99</v>
      </c>
      <c r="EB68" s="96">
        <v>601.28</v>
      </c>
      <c r="EC68" s="96"/>
      <c r="ED68" s="97">
        <v>516.29</v>
      </c>
      <c r="EE68" s="83" t="s">
        <v>1013</v>
      </c>
      <c r="EF68" s="86">
        <v>1</v>
      </c>
      <c r="EG68" s="96">
        <v>756.93</v>
      </c>
      <c r="EH68" s="96">
        <v>987.14</v>
      </c>
      <c r="EI68" s="96">
        <v>869.3</v>
      </c>
      <c r="EJ68" s="96"/>
      <c r="EK68" s="96">
        <v>323.74</v>
      </c>
      <c r="EL68" s="97">
        <v>416.34</v>
      </c>
      <c r="EM68" s="83" t="s">
        <v>1014</v>
      </c>
      <c r="EN68" s="96">
        <v>748.22</v>
      </c>
      <c r="EO68" s="96">
        <v>927.28</v>
      </c>
      <c r="EP68" s="96">
        <v>800.81</v>
      </c>
      <c r="EQ68" s="96"/>
      <c r="ER68" s="96"/>
      <c r="ES68" s="97">
        <v>566</v>
      </c>
      <c r="ET68" s="83" t="s">
        <v>1015</v>
      </c>
      <c r="EU68" s="86">
        <v>1</v>
      </c>
      <c r="EV68" s="96">
        <v>799.52</v>
      </c>
      <c r="EW68" s="96">
        <v>952.36</v>
      </c>
      <c r="EX68" s="96">
        <v>952.36</v>
      </c>
      <c r="EY68" s="96"/>
      <c r="EZ68" s="96"/>
      <c r="FA68" s="97">
        <v>498.05</v>
      </c>
      <c r="FB68" s="83" t="s">
        <v>1016</v>
      </c>
      <c r="FC68" s="96">
        <v>586.21</v>
      </c>
      <c r="FD68" s="96">
        <v>553.02</v>
      </c>
      <c r="FE68" s="96">
        <v>615.37</v>
      </c>
      <c r="FF68" s="96"/>
      <c r="FG68" s="96"/>
      <c r="FH68" s="97"/>
      <c r="FI68" s="83" t="s">
        <v>1017</v>
      </c>
      <c r="FJ68" s="96">
        <v>831.37</v>
      </c>
      <c r="FK68" s="96">
        <v>1040.6600000000001</v>
      </c>
      <c r="FL68" s="96">
        <v>1146.44</v>
      </c>
      <c r="FM68" s="96">
        <v>706.14</v>
      </c>
      <c r="FN68" s="96"/>
      <c r="FO68" s="97">
        <v>480.77</v>
      </c>
      <c r="FP68" s="83" t="s">
        <v>1018</v>
      </c>
      <c r="FQ68" s="86">
        <v>0.212933586014522</v>
      </c>
      <c r="FR68" s="96">
        <v>775.4</v>
      </c>
      <c r="FS68" s="96">
        <v>1002.9</v>
      </c>
      <c r="FT68" s="96">
        <v>1044.68</v>
      </c>
      <c r="FU68" s="96">
        <v>646.01</v>
      </c>
      <c r="FV68" s="96">
        <v>682.97</v>
      </c>
      <c r="FW68" s="97">
        <v>436.16</v>
      </c>
      <c r="FX68" s="83" t="s">
        <v>1019</v>
      </c>
      <c r="FY68" s="96">
        <v>824.43</v>
      </c>
      <c r="FZ68" s="96">
        <v>944.82</v>
      </c>
      <c r="GA68" s="96">
        <v>916.49</v>
      </c>
      <c r="GB68" s="96">
        <v>782.44</v>
      </c>
      <c r="GC68" s="96"/>
      <c r="GD68" s="97">
        <v>518.29</v>
      </c>
      <c r="GE68" s="83" t="s">
        <v>1020</v>
      </c>
      <c r="GF68" s="86">
        <v>0.20303331776744599</v>
      </c>
      <c r="GG68" s="96">
        <v>712.7</v>
      </c>
      <c r="GH68" s="96">
        <v>907.13</v>
      </c>
      <c r="GI68" s="96">
        <v>1017.46</v>
      </c>
      <c r="GJ68" s="96">
        <v>703.56</v>
      </c>
      <c r="GK68" s="96"/>
      <c r="GL68" s="97">
        <v>595.13</v>
      </c>
      <c r="GM68" s="83" t="s">
        <v>1021</v>
      </c>
      <c r="GN68" s="86">
        <v>8.9317613433369095E-2</v>
      </c>
      <c r="GO68" s="96">
        <v>799.18</v>
      </c>
      <c r="GP68" s="96">
        <v>1330.67</v>
      </c>
      <c r="GQ68" s="96">
        <v>742.12</v>
      </c>
      <c r="GR68" s="96">
        <v>545.19000000000005</v>
      </c>
      <c r="GS68" s="96"/>
      <c r="GT68" s="97"/>
      <c r="GU68" s="83" t="s">
        <v>1022</v>
      </c>
      <c r="GV68" s="86">
        <v>1</v>
      </c>
      <c r="GW68" s="96">
        <v>663.67</v>
      </c>
      <c r="GX68" s="96">
        <v>885.26</v>
      </c>
      <c r="GY68" s="96">
        <v>825.87</v>
      </c>
      <c r="GZ68" s="96"/>
      <c r="HA68" s="96"/>
      <c r="HB68" s="97">
        <v>667.05</v>
      </c>
      <c r="HC68" s="83" t="s">
        <v>1023</v>
      </c>
      <c r="HD68" s="86">
        <v>1</v>
      </c>
      <c r="HE68" s="96">
        <v>698.85</v>
      </c>
      <c r="HF68" s="96">
        <v>951.52</v>
      </c>
      <c r="HG68" s="96"/>
      <c r="HH68" s="96">
        <v>503.59</v>
      </c>
      <c r="HI68" s="96">
        <v>496.95</v>
      </c>
      <c r="HJ68" s="97">
        <v>561.72</v>
      </c>
      <c r="HK68" s="98"/>
      <c r="HL68" s="86"/>
      <c r="HM68" s="96"/>
      <c r="HN68" s="96"/>
      <c r="HO68" s="96"/>
      <c r="HP68" s="96"/>
      <c r="HQ68" s="96"/>
      <c r="HR68" s="97"/>
    </row>
    <row r="69" spans="1:226" x14ac:dyDescent="0.35">
      <c r="A69" s="79">
        <v>44928</v>
      </c>
      <c r="B69" s="80" t="s">
        <v>995</v>
      </c>
      <c r="C69" s="94">
        <v>774.86796719484914</v>
      </c>
      <c r="D69" s="94">
        <v>973.5857174649509</v>
      </c>
      <c r="E69" s="94">
        <v>915.00089116565266</v>
      </c>
      <c r="F69" s="94">
        <v>626.90568990785948</v>
      </c>
      <c r="G69" s="94">
        <v>655.05870927677461</v>
      </c>
      <c r="H69" s="95">
        <v>484.50789589090869</v>
      </c>
      <c r="I69" s="80" t="s">
        <v>996</v>
      </c>
      <c r="J69" s="94">
        <v>767.70861392091581</v>
      </c>
      <c r="K69" s="94">
        <v>959.69731464413792</v>
      </c>
      <c r="L69" s="94">
        <v>908.61672444618614</v>
      </c>
      <c r="M69" s="94">
        <v>627.47992081403072</v>
      </c>
      <c r="N69" s="94">
        <v>421.9434502923977</v>
      </c>
      <c r="O69" s="95">
        <v>543.73583942490575</v>
      </c>
      <c r="P69" s="83" t="s">
        <v>997</v>
      </c>
      <c r="Q69" s="96">
        <v>680.24</v>
      </c>
      <c r="R69" s="96">
        <v>917.74</v>
      </c>
      <c r="S69" s="96">
        <v>955.3</v>
      </c>
      <c r="T69" s="96">
        <v>565.02</v>
      </c>
      <c r="U69" s="96"/>
      <c r="V69" s="97"/>
      <c r="W69" s="83" t="s">
        <v>998</v>
      </c>
      <c r="X69" s="96">
        <v>794.05</v>
      </c>
      <c r="Y69" s="96">
        <v>996.54</v>
      </c>
      <c r="Z69" s="96">
        <v>855.81</v>
      </c>
      <c r="AA69" s="96">
        <v>420.18</v>
      </c>
      <c r="AB69" s="96"/>
      <c r="AC69" s="97">
        <v>579.34</v>
      </c>
      <c r="AD69" s="83" t="s">
        <v>999</v>
      </c>
      <c r="AE69" s="86">
        <v>0.51129972389814904</v>
      </c>
      <c r="AF69" s="96">
        <v>665.24</v>
      </c>
      <c r="AG69" s="96">
        <v>885.44</v>
      </c>
      <c r="AH69" s="96">
        <v>747.68</v>
      </c>
      <c r="AI69" s="96"/>
      <c r="AJ69" s="96"/>
      <c r="AK69" s="97">
        <v>420.84</v>
      </c>
      <c r="AL69" s="87" t="s">
        <v>1000</v>
      </c>
      <c r="AM69" s="88">
        <v>1</v>
      </c>
      <c r="AN69" s="96">
        <v>814.44</v>
      </c>
      <c r="AO69" s="96">
        <v>1014.18</v>
      </c>
      <c r="AP69" s="96">
        <v>948.17</v>
      </c>
      <c r="AQ69" s="96">
        <v>890.23</v>
      </c>
      <c r="AR69" s="96"/>
      <c r="AS69" s="97"/>
      <c r="AT69" s="83" t="s">
        <v>1001</v>
      </c>
      <c r="AU69" s="86">
        <v>4.1363335539377898E-2</v>
      </c>
      <c r="AV69" s="96">
        <v>709.35</v>
      </c>
      <c r="AW69" s="96">
        <v>942.69</v>
      </c>
      <c r="AX69" s="96">
        <v>880.53</v>
      </c>
      <c r="AY69" s="96"/>
      <c r="AZ69" s="96"/>
      <c r="BA69" s="97">
        <v>491.28</v>
      </c>
      <c r="BB69" s="83" t="s">
        <v>1002</v>
      </c>
      <c r="BC69" s="96">
        <v>731.72</v>
      </c>
      <c r="BD69" s="96">
        <v>1009.52</v>
      </c>
      <c r="BE69" s="96">
        <v>901.96</v>
      </c>
      <c r="BF69" s="96"/>
      <c r="BG69" s="96"/>
      <c r="BH69" s="97">
        <v>662.31</v>
      </c>
      <c r="BI69" s="83" t="s">
        <v>1003</v>
      </c>
      <c r="BJ69" s="86">
        <v>0.13445558931884799</v>
      </c>
      <c r="BK69" s="96">
        <v>913.49</v>
      </c>
      <c r="BL69" s="96">
        <v>1020.92</v>
      </c>
      <c r="BM69" s="96">
        <v>1126.82</v>
      </c>
      <c r="BN69" s="96">
        <v>862.09</v>
      </c>
      <c r="BO69" s="96"/>
      <c r="BP69" s="97"/>
      <c r="BQ69" s="83" t="s">
        <v>1004</v>
      </c>
      <c r="BR69" s="86">
        <v>1</v>
      </c>
      <c r="BS69" s="96">
        <v>869.5</v>
      </c>
      <c r="BT69" s="96">
        <v>1085.5</v>
      </c>
      <c r="BU69" s="96">
        <v>944.5</v>
      </c>
      <c r="BV69" s="96"/>
      <c r="BW69" s="96"/>
      <c r="BX69" s="97">
        <v>455.33</v>
      </c>
      <c r="BY69" s="83" t="s">
        <v>1005</v>
      </c>
      <c r="BZ69" s="96">
        <v>836.27</v>
      </c>
      <c r="CA69" s="96">
        <v>993.57</v>
      </c>
      <c r="CB69" s="96">
        <v>879.25</v>
      </c>
      <c r="CC69" s="96">
        <v>593.79999999999995</v>
      </c>
      <c r="CD69" s="96"/>
      <c r="CE69" s="97">
        <v>812.66</v>
      </c>
      <c r="CF69" s="83" t="s">
        <v>1006</v>
      </c>
      <c r="CG69" s="96">
        <v>817.91</v>
      </c>
      <c r="CH69" s="96">
        <v>1167.71</v>
      </c>
      <c r="CI69" s="96">
        <v>1062.0999999999999</v>
      </c>
      <c r="CJ69" s="96"/>
      <c r="CK69" s="96"/>
      <c r="CL69" s="97"/>
      <c r="CM69" s="83" t="s">
        <v>1007</v>
      </c>
      <c r="CN69" s="96">
        <v>707.73</v>
      </c>
      <c r="CO69" s="96">
        <v>863.01</v>
      </c>
      <c r="CP69" s="96">
        <v>979.48</v>
      </c>
      <c r="CQ69" s="96">
        <v>524.89</v>
      </c>
      <c r="CR69" s="96"/>
      <c r="CS69" s="97">
        <v>628.29</v>
      </c>
      <c r="CT69" s="83" t="s">
        <v>1008</v>
      </c>
      <c r="CU69" s="96">
        <v>773.37</v>
      </c>
      <c r="CV69" s="96">
        <v>1024.06</v>
      </c>
      <c r="CW69" s="96">
        <v>653.6</v>
      </c>
      <c r="CX69" s="96">
        <v>619.91999999999996</v>
      </c>
      <c r="CY69" s="96"/>
      <c r="CZ69" s="97"/>
      <c r="DA69" s="83" t="s">
        <v>1009</v>
      </c>
      <c r="DB69" s="86">
        <v>1</v>
      </c>
      <c r="DC69" s="96">
        <v>679.22</v>
      </c>
      <c r="DD69" s="96">
        <v>936.6</v>
      </c>
      <c r="DE69" s="96">
        <v>837.5</v>
      </c>
      <c r="DF69" s="96">
        <v>784.52</v>
      </c>
      <c r="DG69" s="96"/>
      <c r="DH69" s="97">
        <v>672.19</v>
      </c>
      <c r="DI69" s="83" t="s">
        <v>1010</v>
      </c>
      <c r="DJ69" s="86">
        <v>2.49357903398748E-3</v>
      </c>
      <c r="DK69" s="96">
        <v>949.59</v>
      </c>
      <c r="DL69" s="96">
        <v>1118.02</v>
      </c>
      <c r="DM69" s="96">
        <v>1118.02</v>
      </c>
      <c r="DN69" s="96">
        <v>906.64</v>
      </c>
      <c r="DO69" s="96"/>
      <c r="DP69" s="97">
        <v>666.83</v>
      </c>
      <c r="DQ69" s="83" t="s">
        <v>1011</v>
      </c>
      <c r="DR69" s="96">
        <v>781.11</v>
      </c>
      <c r="DS69" s="96">
        <v>936.96</v>
      </c>
      <c r="DT69" s="96">
        <v>915.66</v>
      </c>
      <c r="DU69" s="96">
        <v>742.27</v>
      </c>
      <c r="DV69" s="96"/>
      <c r="DW69" s="97"/>
      <c r="DX69" s="83" t="s">
        <v>1012</v>
      </c>
      <c r="DY69" s="96">
        <v>769.21</v>
      </c>
      <c r="DZ69" s="96">
        <v>932.47</v>
      </c>
      <c r="EA69" s="96">
        <v>951.47</v>
      </c>
      <c r="EB69" s="96">
        <v>608.5</v>
      </c>
      <c r="EC69" s="96"/>
      <c r="ED69" s="97">
        <v>523.02</v>
      </c>
      <c r="EE69" s="83" t="s">
        <v>1013</v>
      </c>
      <c r="EF69" s="86">
        <v>1</v>
      </c>
      <c r="EG69" s="96">
        <v>759.57</v>
      </c>
      <c r="EH69" s="96">
        <v>992.74</v>
      </c>
      <c r="EI69" s="96">
        <v>890.63</v>
      </c>
      <c r="EJ69" s="96"/>
      <c r="EK69" s="96">
        <v>323.74</v>
      </c>
      <c r="EL69" s="97">
        <v>423.78</v>
      </c>
      <c r="EM69" s="83" t="s">
        <v>1014</v>
      </c>
      <c r="EN69" s="96">
        <v>761.15</v>
      </c>
      <c r="EO69" s="96">
        <v>972.97</v>
      </c>
      <c r="EP69" s="96">
        <v>859.22</v>
      </c>
      <c r="EQ69" s="96"/>
      <c r="ER69" s="96"/>
      <c r="ES69" s="97">
        <v>566</v>
      </c>
      <c r="ET69" s="83" t="s">
        <v>1015</v>
      </c>
      <c r="EU69" s="86">
        <v>1</v>
      </c>
      <c r="EV69" s="96">
        <v>787.95</v>
      </c>
      <c r="EW69" s="96">
        <v>918.38</v>
      </c>
      <c r="EX69" s="96">
        <v>918.38</v>
      </c>
      <c r="EY69" s="96"/>
      <c r="EZ69" s="96"/>
      <c r="FA69" s="97">
        <v>500.16</v>
      </c>
      <c r="FB69" s="83" t="s">
        <v>1016</v>
      </c>
      <c r="FC69" s="96">
        <v>586.21</v>
      </c>
      <c r="FD69" s="96">
        <v>553.02</v>
      </c>
      <c r="FE69" s="96">
        <v>615.37</v>
      </c>
      <c r="FF69" s="96"/>
      <c r="FG69" s="96"/>
      <c r="FH69" s="97"/>
      <c r="FI69" s="83" t="s">
        <v>1017</v>
      </c>
      <c r="FJ69" s="96">
        <v>824.76</v>
      </c>
      <c r="FK69" s="96">
        <v>1046.44</v>
      </c>
      <c r="FL69" s="96">
        <v>1146.44</v>
      </c>
      <c r="FM69" s="96">
        <v>706.14</v>
      </c>
      <c r="FN69" s="96"/>
      <c r="FO69" s="97">
        <v>474.15</v>
      </c>
      <c r="FP69" s="83" t="s">
        <v>1018</v>
      </c>
      <c r="FQ69" s="86">
        <v>0.21361587593189901</v>
      </c>
      <c r="FR69" s="96">
        <v>776.82</v>
      </c>
      <c r="FS69" s="96">
        <v>1005.76</v>
      </c>
      <c r="FT69" s="96">
        <v>1091.6500000000001</v>
      </c>
      <c r="FU69" s="96">
        <v>648.75</v>
      </c>
      <c r="FV69" s="96">
        <v>685.16</v>
      </c>
      <c r="FW69" s="97">
        <v>411.2</v>
      </c>
      <c r="FX69" s="83" t="s">
        <v>1019</v>
      </c>
      <c r="FY69" s="96">
        <v>831.74</v>
      </c>
      <c r="FZ69" s="96">
        <v>973.28</v>
      </c>
      <c r="GA69" s="96">
        <v>938.44</v>
      </c>
      <c r="GB69" s="96">
        <v>772.41</v>
      </c>
      <c r="GC69" s="96"/>
      <c r="GD69" s="97">
        <v>512.6</v>
      </c>
      <c r="GE69" s="83" t="s">
        <v>1020</v>
      </c>
      <c r="GF69" s="86">
        <v>0.20242914979757101</v>
      </c>
      <c r="GG69" s="96">
        <v>697.05</v>
      </c>
      <c r="GH69" s="96">
        <v>930.45</v>
      </c>
      <c r="GI69" s="96">
        <v>993.82</v>
      </c>
      <c r="GJ69" s="96">
        <v>573.52</v>
      </c>
      <c r="GK69" s="96"/>
      <c r="GL69" s="97">
        <v>607.62</v>
      </c>
      <c r="GM69" s="83" t="s">
        <v>1021</v>
      </c>
      <c r="GN69" s="86">
        <v>8.9555179423802006E-2</v>
      </c>
      <c r="GO69" s="96">
        <v>830.39</v>
      </c>
      <c r="GP69" s="96">
        <v>1357.28</v>
      </c>
      <c r="GQ69" s="96">
        <v>775.91</v>
      </c>
      <c r="GR69" s="96">
        <v>555.6</v>
      </c>
      <c r="GS69" s="96"/>
      <c r="GT69" s="97"/>
      <c r="GU69" s="83" t="s">
        <v>1022</v>
      </c>
      <c r="GV69" s="86">
        <v>1</v>
      </c>
      <c r="GW69" s="96">
        <v>658.84</v>
      </c>
      <c r="GX69" s="96">
        <v>888.24</v>
      </c>
      <c r="GY69" s="96">
        <v>821.45</v>
      </c>
      <c r="GZ69" s="96"/>
      <c r="HA69" s="96"/>
      <c r="HB69" s="97">
        <v>667.94</v>
      </c>
      <c r="HC69" s="83" t="s">
        <v>1023</v>
      </c>
      <c r="HD69" s="86">
        <v>1</v>
      </c>
      <c r="HE69" s="96">
        <v>693.85</v>
      </c>
      <c r="HF69" s="96">
        <v>945.68</v>
      </c>
      <c r="HG69" s="96"/>
      <c r="HH69" s="96">
        <v>477.87</v>
      </c>
      <c r="HI69" s="96">
        <v>471.23</v>
      </c>
      <c r="HJ69" s="97">
        <v>560.89</v>
      </c>
      <c r="HK69" s="98"/>
      <c r="HL69" s="86"/>
      <c r="HM69" s="96"/>
      <c r="HN69" s="96"/>
      <c r="HO69" s="96"/>
      <c r="HP69" s="96"/>
      <c r="HQ69" s="96"/>
      <c r="HR69" s="97"/>
    </row>
    <row r="70" spans="1:226" x14ac:dyDescent="0.35">
      <c r="A70" s="99">
        <v>44921</v>
      </c>
      <c r="B70" s="100" t="s">
        <v>995</v>
      </c>
      <c r="C70" s="101">
        <v>796.58472168638468</v>
      </c>
      <c r="D70" s="101">
        <v>992.38847971676864</v>
      </c>
      <c r="E70" s="101">
        <v>940.93369300998575</v>
      </c>
      <c r="F70" s="101">
        <v>631.29038456511626</v>
      </c>
      <c r="G70" s="101">
        <v>659.68297888602274</v>
      </c>
      <c r="H70" s="102">
        <v>525.48251364887381</v>
      </c>
      <c r="I70" s="100" t="s">
        <v>996</v>
      </c>
      <c r="J70" s="101">
        <v>779.06221234095256</v>
      </c>
      <c r="K70" s="101">
        <v>959.80338923154318</v>
      </c>
      <c r="L70" s="101">
        <v>934.65673155650393</v>
      </c>
      <c r="M70" s="101">
        <v>625.9015118321081</v>
      </c>
      <c r="N70" s="101">
        <v>409.48574770258978</v>
      </c>
      <c r="O70" s="102">
        <v>545.74749462990383</v>
      </c>
      <c r="P70" s="83" t="s">
        <v>997</v>
      </c>
      <c r="Q70" s="96">
        <v>654.26</v>
      </c>
      <c r="R70" s="96">
        <v>898.15</v>
      </c>
      <c r="S70" s="96">
        <v>943.51</v>
      </c>
      <c r="T70" s="96">
        <v>555.02</v>
      </c>
      <c r="U70" s="96"/>
      <c r="V70" s="97"/>
      <c r="W70" s="83" t="s">
        <v>998</v>
      </c>
      <c r="X70" s="96">
        <v>750.54</v>
      </c>
      <c r="Y70" s="96">
        <v>979.67</v>
      </c>
      <c r="Z70" s="96">
        <v>837.38</v>
      </c>
      <c r="AA70" s="96">
        <v>420.18</v>
      </c>
      <c r="AB70" s="96"/>
      <c r="AC70" s="97">
        <v>579.34</v>
      </c>
      <c r="AD70" s="83" t="s">
        <v>999</v>
      </c>
      <c r="AE70" s="86">
        <v>0.51129972389814904</v>
      </c>
      <c r="AF70" s="96">
        <v>709.85</v>
      </c>
      <c r="AG70" s="96">
        <v>940.28</v>
      </c>
      <c r="AH70" s="96">
        <v>750.67</v>
      </c>
      <c r="AI70" s="96"/>
      <c r="AJ70" s="96"/>
      <c r="AK70" s="97">
        <v>421.4</v>
      </c>
      <c r="AL70" s="87" t="s">
        <v>1000</v>
      </c>
      <c r="AM70" s="88">
        <v>1</v>
      </c>
      <c r="AN70" s="96">
        <v>836.47</v>
      </c>
      <c r="AO70" s="96">
        <v>1057.33</v>
      </c>
      <c r="AP70" s="96">
        <v>951.73</v>
      </c>
      <c r="AQ70" s="96">
        <v>890.23</v>
      </c>
      <c r="AR70" s="96"/>
      <c r="AS70" s="97"/>
      <c r="AT70" s="83" t="s">
        <v>1001</v>
      </c>
      <c r="AU70" s="86">
        <v>4.1242215531818401E-2</v>
      </c>
      <c r="AV70" s="96">
        <v>706.69</v>
      </c>
      <c r="AW70" s="96">
        <v>940.37</v>
      </c>
      <c r="AX70" s="96">
        <v>857.53</v>
      </c>
      <c r="AY70" s="96"/>
      <c r="AZ70" s="96"/>
      <c r="BA70" s="97">
        <v>494.03</v>
      </c>
      <c r="BB70" s="83" t="s">
        <v>1002</v>
      </c>
      <c r="BC70" s="96">
        <v>813.57</v>
      </c>
      <c r="BD70" s="96">
        <v>1057.33</v>
      </c>
      <c r="BE70" s="96">
        <v>982.26</v>
      </c>
      <c r="BF70" s="96"/>
      <c r="BG70" s="96"/>
      <c r="BH70" s="97">
        <v>814.08</v>
      </c>
      <c r="BI70" s="83" t="s">
        <v>1003</v>
      </c>
      <c r="BJ70" s="86">
        <v>0.13447367005540301</v>
      </c>
      <c r="BK70" s="96">
        <v>830.64</v>
      </c>
      <c r="BL70" s="96">
        <v>1010.84</v>
      </c>
      <c r="BM70" s="96">
        <v>1213.68</v>
      </c>
      <c r="BN70" s="96">
        <v>862.25</v>
      </c>
      <c r="BO70" s="96"/>
      <c r="BP70" s="97"/>
      <c r="BQ70" s="83" t="s">
        <v>1004</v>
      </c>
      <c r="BR70" s="86">
        <v>1</v>
      </c>
      <c r="BS70" s="96">
        <v>862.83</v>
      </c>
      <c r="BT70" s="96">
        <v>1054.67</v>
      </c>
      <c r="BU70" s="96">
        <v>944.5</v>
      </c>
      <c r="BV70" s="96"/>
      <c r="BW70" s="96"/>
      <c r="BX70" s="97">
        <v>455.33</v>
      </c>
      <c r="BY70" s="83" t="s">
        <v>1005</v>
      </c>
      <c r="BZ70" s="96">
        <v>821.03</v>
      </c>
      <c r="CA70" s="96">
        <v>979.14</v>
      </c>
      <c r="CB70" s="96">
        <v>842.37</v>
      </c>
      <c r="CC70" s="96">
        <v>611.49</v>
      </c>
      <c r="CD70" s="96"/>
      <c r="CE70" s="97">
        <v>816.8</v>
      </c>
      <c r="CF70" s="83" t="s">
        <v>1006</v>
      </c>
      <c r="CG70" s="96">
        <v>770.33</v>
      </c>
      <c r="CH70" s="96">
        <v>1090.29</v>
      </c>
      <c r="CI70" s="96">
        <v>1045.17</v>
      </c>
      <c r="CJ70" s="96"/>
      <c r="CK70" s="96"/>
      <c r="CL70" s="97"/>
      <c r="CM70" s="83" t="s">
        <v>1007</v>
      </c>
      <c r="CN70" s="96">
        <v>687.97</v>
      </c>
      <c r="CO70" s="96">
        <v>848.72</v>
      </c>
      <c r="CP70" s="96">
        <v>942.11</v>
      </c>
      <c r="CQ70" s="96">
        <v>522.22</v>
      </c>
      <c r="CR70" s="96"/>
      <c r="CS70" s="97">
        <v>621.03</v>
      </c>
      <c r="CT70" s="83" t="s">
        <v>1008</v>
      </c>
      <c r="CU70" s="96">
        <v>758.05</v>
      </c>
      <c r="CV70" s="96">
        <v>1020.02</v>
      </c>
      <c r="CW70" s="96">
        <v>615.69000000000005</v>
      </c>
      <c r="CX70" s="96">
        <v>619.91999999999996</v>
      </c>
      <c r="CY70" s="96"/>
      <c r="CZ70" s="97"/>
      <c r="DA70" s="83" t="s">
        <v>1009</v>
      </c>
      <c r="DB70" s="86">
        <v>0.13267878466233199</v>
      </c>
      <c r="DC70" s="96">
        <v>658.94</v>
      </c>
      <c r="DD70" s="96">
        <v>923.13</v>
      </c>
      <c r="DE70" s="96">
        <v>831.5</v>
      </c>
      <c r="DF70" s="96">
        <v>784.26</v>
      </c>
      <c r="DG70" s="96"/>
      <c r="DH70" s="97">
        <v>675.04</v>
      </c>
      <c r="DI70" s="83" t="s">
        <v>1010</v>
      </c>
      <c r="DJ70" s="86">
        <v>2.4957572127383399E-3</v>
      </c>
      <c r="DK70" s="96">
        <v>929.21</v>
      </c>
      <c r="DL70" s="96">
        <v>1120.24</v>
      </c>
      <c r="DM70" s="96">
        <v>1120.24</v>
      </c>
      <c r="DN70" s="96">
        <v>909.17</v>
      </c>
      <c r="DO70" s="96"/>
      <c r="DP70" s="97">
        <v>669.57</v>
      </c>
      <c r="DQ70" s="83" t="s">
        <v>1011</v>
      </c>
      <c r="DR70" s="96">
        <v>791.43</v>
      </c>
      <c r="DS70" s="96">
        <v>950.14</v>
      </c>
      <c r="DT70" s="96">
        <v>925.88</v>
      </c>
      <c r="DU70" s="96">
        <v>736.73</v>
      </c>
      <c r="DV70" s="96"/>
      <c r="DW70" s="97"/>
      <c r="DX70" s="83" t="s">
        <v>1012</v>
      </c>
      <c r="DY70" s="96">
        <v>753.75</v>
      </c>
      <c r="DZ70" s="96">
        <v>917.66</v>
      </c>
      <c r="EA70" s="96">
        <v>937.3</v>
      </c>
      <c r="EB70" s="96">
        <v>607.5</v>
      </c>
      <c r="EC70" s="96"/>
      <c r="ED70" s="97">
        <v>518.21</v>
      </c>
      <c r="EE70" s="83" t="s">
        <v>1013</v>
      </c>
      <c r="EF70" s="86">
        <v>1</v>
      </c>
      <c r="EG70" s="96">
        <v>767.5</v>
      </c>
      <c r="EH70" s="96">
        <v>995.4</v>
      </c>
      <c r="EI70" s="96">
        <v>862.75</v>
      </c>
      <c r="EJ70" s="96"/>
      <c r="EK70" s="96">
        <v>323.74</v>
      </c>
      <c r="EL70" s="97">
        <v>429.4</v>
      </c>
      <c r="EM70" s="83" t="s">
        <v>1014</v>
      </c>
      <c r="EN70" s="96">
        <v>742.08</v>
      </c>
      <c r="EO70" s="96">
        <v>948.42</v>
      </c>
      <c r="EP70" s="96">
        <v>831.88</v>
      </c>
      <c r="EQ70" s="96"/>
      <c r="ER70" s="96"/>
      <c r="ES70" s="97">
        <v>568.82000000000005</v>
      </c>
      <c r="ET70" s="83" t="s">
        <v>1015</v>
      </c>
      <c r="EU70" s="86">
        <v>1</v>
      </c>
      <c r="EV70" s="96">
        <v>797.78</v>
      </c>
      <c r="EW70" s="96">
        <v>927.95</v>
      </c>
      <c r="EX70" s="96">
        <v>927.95</v>
      </c>
      <c r="EY70" s="96"/>
      <c r="EZ70" s="96"/>
      <c r="FA70" s="97">
        <v>515.27</v>
      </c>
      <c r="FB70" s="83" t="s">
        <v>1016</v>
      </c>
      <c r="FC70" s="96">
        <v>586.21</v>
      </c>
      <c r="FD70" s="96">
        <v>553.02</v>
      </c>
      <c r="FE70" s="96">
        <v>615.37</v>
      </c>
      <c r="FF70" s="96"/>
      <c r="FG70" s="96"/>
      <c r="FH70" s="97"/>
      <c r="FI70" s="83" t="s">
        <v>1017</v>
      </c>
      <c r="FJ70" s="96">
        <v>793.36</v>
      </c>
      <c r="FK70" s="96">
        <v>1024.1300000000001</v>
      </c>
      <c r="FL70" s="96">
        <v>1146.44</v>
      </c>
      <c r="FM70" s="96">
        <v>706.14</v>
      </c>
      <c r="FN70" s="96"/>
      <c r="FO70" s="97">
        <v>482.42</v>
      </c>
      <c r="FP70" s="83" t="s">
        <v>1018</v>
      </c>
      <c r="FQ70" s="86">
        <v>0.215410464640372</v>
      </c>
      <c r="FR70" s="96">
        <v>965.13</v>
      </c>
      <c r="FS70" s="96">
        <v>1219.3499999999999</v>
      </c>
      <c r="FT70" s="96">
        <v>1183.26</v>
      </c>
      <c r="FU70" s="96">
        <v>658.38</v>
      </c>
      <c r="FV70" s="96">
        <v>691.99</v>
      </c>
      <c r="FW70" s="97">
        <v>511.84</v>
      </c>
      <c r="FX70" s="83" t="s">
        <v>1019</v>
      </c>
      <c r="FY70" s="96">
        <v>786.6</v>
      </c>
      <c r="FZ70" s="96">
        <v>964.34</v>
      </c>
      <c r="GA70" s="96">
        <v>910.8</v>
      </c>
      <c r="GB70" s="96">
        <v>755.56</v>
      </c>
      <c r="GC70" s="96"/>
      <c r="GD70" s="97">
        <v>511.79</v>
      </c>
      <c r="GE70" s="83" t="s">
        <v>1020</v>
      </c>
      <c r="GF70" s="86">
        <v>0.203848662752772</v>
      </c>
      <c r="GG70" s="96">
        <v>703.41</v>
      </c>
      <c r="GH70" s="96">
        <v>934.48</v>
      </c>
      <c r="GI70" s="96">
        <v>1000.79</v>
      </c>
      <c r="GJ70" s="96">
        <v>724.05</v>
      </c>
      <c r="GK70" s="96"/>
      <c r="GL70" s="97">
        <v>612.99</v>
      </c>
      <c r="GM70" s="83" t="s">
        <v>1021</v>
      </c>
      <c r="GN70" s="86">
        <v>9.00535818812193E-2</v>
      </c>
      <c r="GO70" s="96">
        <v>774.24</v>
      </c>
      <c r="GP70" s="96">
        <v>1297.44</v>
      </c>
      <c r="GQ70" s="96">
        <v>726.5</v>
      </c>
      <c r="GR70" s="96">
        <v>527.71</v>
      </c>
      <c r="GS70" s="96"/>
      <c r="GT70" s="97"/>
      <c r="GU70" s="83" t="s">
        <v>1022</v>
      </c>
      <c r="GV70" s="86">
        <v>1</v>
      </c>
      <c r="GW70" s="96">
        <v>701.12</v>
      </c>
      <c r="GX70" s="96">
        <v>916.45</v>
      </c>
      <c r="GY70" s="96">
        <v>851.73</v>
      </c>
      <c r="GZ70" s="96"/>
      <c r="HA70" s="96"/>
      <c r="HB70" s="97">
        <v>666.22</v>
      </c>
      <c r="HC70" s="83" t="s">
        <v>1023</v>
      </c>
      <c r="HD70" s="86">
        <v>1</v>
      </c>
      <c r="HE70" s="96">
        <v>695.52</v>
      </c>
      <c r="HF70" s="96">
        <v>949.02</v>
      </c>
      <c r="HG70" s="96"/>
      <c r="HH70" s="96">
        <v>459.16</v>
      </c>
      <c r="HI70" s="96">
        <v>452.52</v>
      </c>
      <c r="HJ70" s="97">
        <v>565.04999999999995</v>
      </c>
      <c r="HK70" s="98"/>
      <c r="HL70" s="86"/>
      <c r="HM70" s="96"/>
      <c r="HN70" s="96"/>
      <c r="HO70" s="96"/>
      <c r="HP70" s="96"/>
      <c r="HQ70" s="96"/>
      <c r="HR70" s="97"/>
    </row>
    <row r="71" spans="1:226" x14ac:dyDescent="0.35">
      <c r="A71" s="99">
        <v>44914</v>
      </c>
      <c r="B71" s="100" t="s">
        <v>995</v>
      </c>
      <c r="C71" s="101">
        <v>799.99804359448774</v>
      </c>
      <c r="D71" s="101">
        <v>997.34686900879194</v>
      </c>
      <c r="E71" s="101">
        <v>955.11083749595173</v>
      </c>
      <c r="F71" s="101">
        <v>622.27664792170594</v>
      </c>
      <c r="G71" s="101">
        <v>654.23353109773564</v>
      </c>
      <c r="H71" s="102">
        <v>522.20546289246477</v>
      </c>
      <c r="I71" s="100" t="s">
        <v>996</v>
      </c>
      <c r="J71" s="101">
        <v>782.86298474453292</v>
      </c>
      <c r="K71" s="101">
        <v>966.19370346923154</v>
      </c>
      <c r="L71" s="101">
        <v>951.20854678779608</v>
      </c>
      <c r="M71" s="101">
        <v>612.80519299270156</v>
      </c>
      <c r="N71" s="101">
        <v>411.01050125313287</v>
      </c>
      <c r="O71" s="102">
        <v>542.11762746643092</v>
      </c>
      <c r="P71" s="83" t="s">
        <v>997</v>
      </c>
      <c r="Q71" s="96">
        <v>665.92</v>
      </c>
      <c r="R71" s="96">
        <v>908.15</v>
      </c>
      <c r="S71" s="96">
        <v>937.02</v>
      </c>
      <c r="T71" s="96">
        <v>549.02</v>
      </c>
      <c r="U71" s="96"/>
      <c r="V71" s="97"/>
      <c r="W71" s="83" t="s">
        <v>998</v>
      </c>
      <c r="X71" s="96">
        <v>739.82</v>
      </c>
      <c r="Y71" s="96">
        <v>968.06</v>
      </c>
      <c r="Z71" s="96">
        <v>867.22</v>
      </c>
      <c r="AA71" s="96">
        <v>407.21</v>
      </c>
      <c r="AB71" s="96"/>
      <c r="AC71" s="97">
        <v>579.34</v>
      </c>
      <c r="AD71" s="83" t="s">
        <v>999</v>
      </c>
      <c r="AE71" s="86">
        <v>0.51129972389814904</v>
      </c>
      <c r="AF71" s="96">
        <v>705.34</v>
      </c>
      <c r="AG71" s="96">
        <v>935</v>
      </c>
      <c r="AH71" s="96">
        <v>738.96</v>
      </c>
      <c r="AI71" s="96"/>
      <c r="AJ71" s="96"/>
      <c r="AK71" s="97">
        <v>423.74</v>
      </c>
      <c r="AL71" s="87" t="s">
        <v>1000</v>
      </c>
      <c r="AM71" s="88">
        <v>1</v>
      </c>
      <c r="AN71" s="96">
        <v>845.32</v>
      </c>
      <c r="AO71" s="96">
        <v>1067.1199999999999</v>
      </c>
      <c r="AP71" s="96">
        <v>986.58</v>
      </c>
      <c r="AQ71" s="96">
        <v>890.23</v>
      </c>
      <c r="AR71" s="96"/>
      <c r="AS71" s="97"/>
      <c r="AT71" s="83" t="s">
        <v>1001</v>
      </c>
      <c r="AU71" s="86">
        <v>4.1266042173895102E-2</v>
      </c>
      <c r="AV71" s="96">
        <v>712.73</v>
      </c>
      <c r="AW71" s="96">
        <v>943.99</v>
      </c>
      <c r="AX71" s="96">
        <v>858.03</v>
      </c>
      <c r="AY71" s="96"/>
      <c r="AZ71" s="96"/>
      <c r="BA71" s="97">
        <v>496.91</v>
      </c>
      <c r="BB71" s="83" t="s">
        <v>1002</v>
      </c>
      <c r="BC71" s="96">
        <v>800.96</v>
      </c>
      <c r="BD71" s="96">
        <v>1059.8499999999999</v>
      </c>
      <c r="BE71" s="96">
        <v>1005.09</v>
      </c>
      <c r="BF71" s="96"/>
      <c r="BG71" s="96"/>
      <c r="BH71" s="97">
        <v>787.92</v>
      </c>
      <c r="BI71" s="83" t="s">
        <v>1003</v>
      </c>
      <c r="BJ71" s="86">
        <v>0.134441128229948</v>
      </c>
      <c r="BK71" s="96">
        <v>849.26</v>
      </c>
      <c r="BL71" s="96">
        <v>999.3</v>
      </c>
      <c r="BM71" s="96">
        <v>1126.7</v>
      </c>
      <c r="BN71" s="96">
        <v>862.04</v>
      </c>
      <c r="BO71" s="96"/>
      <c r="BP71" s="97"/>
      <c r="BQ71" s="83" t="s">
        <v>1004</v>
      </c>
      <c r="BR71" s="86">
        <v>1</v>
      </c>
      <c r="BS71" s="96">
        <v>852</v>
      </c>
      <c r="BT71" s="96">
        <v>1042.17</v>
      </c>
      <c r="BU71" s="96">
        <v>957</v>
      </c>
      <c r="BV71" s="96"/>
      <c r="BW71" s="96"/>
      <c r="BX71" s="97">
        <v>454.5</v>
      </c>
      <c r="BY71" s="83" t="s">
        <v>1005</v>
      </c>
      <c r="BZ71" s="96">
        <v>841.91</v>
      </c>
      <c r="CA71" s="96">
        <v>994.35</v>
      </c>
      <c r="CB71" s="96">
        <v>858.49</v>
      </c>
      <c r="CC71" s="96">
        <v>589.87</v>
      </c>
      <c r="CD71" s="96"/>
      <c r="CE71" s="97">
        <v>821.44</v>
      </c>
      <c r="CF71" s="83" t="s">
        <v>1006</v>
      </c>
      <c r="CG71" s="96">
        <v>737.27</v>
      </c>
      <c r="CH71" s="96">
        <v>1039.48</v>
      </c>
      <c r="CI71" s="96">
        <v>1051.6199999999999</v>
      </c>
      <c r="CJ71" s="96"/>
      <c r="CK71" s="96"/>
      <c r="CL71" s="97"/>
      <c r="CM71" s="83" t="s">
        <v>1007</v>
      </c>
      <c r="CN71" s="96">
        <v>692.29</v>
      </c>
      <c r="CO71" s="96">
        <v>843.17</v>
      </c>
      <c r="CP71" s="96">
        <v>958.14</v>
      </c>
      <c r="CQ71" s="96">
        <v>503.04</v>
      </c>
      <c r="CR71" s="96"/>
      <c r="CS71" s="97">
        <v>620.15</v>
      </c>
      <c r="CT71" s="83" t="s">
        <v>1008</v>
      </c>
      <c r="CU71" s="96">
        <v>758.85</v>
      </c>
      <c r="CV71" s="96">
        <v>1020.83</v>
      </c>
      <c r="CW71" s="96">
        <v>615.69000000000005</v>
      </c>
      <c r="CX71" s="96">
        <v>619.91999999999996</v>
      </c>
      <c r="CY71" s="96"/>
      <c r="CZ71" s="97"/>
      <c r="DA71" s="83" t="s">
        <v>1009</v>
      </c>
      <c r="DB71" s="86">
        <v>0.13263479010544499</v>
      </c>
      <c r="DC71" s="96">
        <v>759.52</v>
      </c>
      <c r="DD71" s="96">
        <v>984.26</v>
      </c>
      <c r="DE71" s="96">
        <v>793.02</v>
      </c>
      <c r="DF71" s="96">
        <v>866.9</v>
      </c>
      <c r="DG71" s="96"/>
      <c r="DH71" s="97">
        <v>682.78</v>
      </c>
      <c r="DI71" s="83" t="s">
        <v>1010</v>
      </c>
      <c r="DJ71" s="86">
        <v>2.4802817600079398E-3</v>
      </c>
      <c r="DK71" s="96">
        <v>946.04</v>
      </c>
      <c r="DL71" s="96">
        <v>1115.47</v>
      </c>
      <c r="DM71" s="96">
        <v>1115.47</v>
      </c>
      <c r="DN71" s="96">
        <v>903.54</v>
      </c>
      <c r="DO71" s="96"/>
      <c r="DP71" s="97">
        <v>659.89</v>
      </c>
      <c r="DQ71" s="83" t="s">
        <v>1011</v>
      </c>
      <c r="DR71" s="96">
        <v>825.25</v>
      </c>
      <c r="DS71" s="96">
        <v>1001.76</v>
      </c>
      <c r="DT71" s="96">
        <v>871.78</v>
      </c>
      <c r="DU71" s="96">
        <v>727.93</v>
      </c>
      <c r="DV71" s="96"/>
      <c r="DW71" s="97"/>
      <c r="DX71" s="83" t="s">
        <v>1012</v>
      </c>
      <c r="DY71" s="96">
        <v>784.68</v>
      </c>
      <c r="DZ71" s="96">
        <v>940.09</v>
      </c>
      <c r="EA71" s="96">
        <v>947.37</v>
      </c>
      <c r="EB71" s="96">
        <v>593.72</v>
      </c>
      <c r="EC71" s="96"/>
      <c r="ED71" s="97">
        <v>512.4</v>
      </c>
      <c r="EE71" s="83" t="s">
        <v>1013</v>
      </c>
      <c r="EF71" s="86">
        <v>1</v>
      </c>
      <c r="EG71" s="96">
        <v>779.92</v>
      </c>
      <c r="EH71" s="96">
        <v>1003.56</v>
      </c>
      <c r="EI71" s="96">
        <v>859.2</v>
      </c>
      <c r="EJ71" s="96"/>
      <c r="EK71" s="96">
        <v>323.74</v>
      </c>
      <c r="EL71" s="97">
        <v>430.9</v>
      </c>
      <c r="EM71" s="83" t="s">
        <v>1014</v>
      </c>
      <c r="EN71" s="96">
        <v>715.59</v>
      </c>
      <c r="EO71" s="96">
        <v>982.61</v>
      </c>
      <c r="EP71" s="96">
        <v>868.72</v>
      </c>
      <c r="EQ71" s="96"/>
      <c r="ER71" s="96"/>
      <c r="ES71" s="97">
        <v>568.82000000000005</v>
      </c>
      <c r="ET71" s="83" t="s">
        <v>1015</v>
      </c>
      <c r="EU71" s="86">
        <v>1</v>
      </c>
      <c r="EV71" s="96">
        <v>806.17</v>
      </c>
      <c r="EW71" s="96">
        <v>937.73</v>
      </c>
      <c r="EX71" s="96">
        <v>937.73</v>
      </c>
      <c r="EY71" s="96"/>
      <c r="EZ71" s="96"/>
      <c r="FA71" s="97">
        <v>514.54</v>
      </c>
      <c r="FB71" s="83" t="s">
        <v>1016</v>
      </c>
      <c r="FC71" s="96">
        <v>586.21</v>
      </c>
      <c r="FD71" s="96">
        <v>553.02</v>
      </c>
      <c r="FE71" s="96">
        <v>615.37</v>
      </c>
      <c r="FF71" s="96"/>
      <c r="FG71" s="96"/>
      <c r="FH71" s="97"/>
      <c r="FI71" s="83" t="s">
        <v>1017</v>
      </c>
      <c r="FJ71" s="96">
        <v>780.96</v>
      </c>
      <c r="FK71" s="96">
        <v>1021.65</v>
      </c>
      <c r="FL71" s="96">
        <v>1146.44</v>
      </c>
      <c r="FM71" s="96">
        <v>706.14</v>
      </c>
      <c r="FN71" s="96"/>
      <c r="FO71" s="97">
        <v>494.82</v>
      </c>
      <c r="FP71" s="83" t="s">
        <v>1018</v>
      </c>
      <c r="FQ71" s="86">
        <v>0.21343350479158199</v>
      </c>
      <c r="FR71" s="96">
        <v>953.29</v>
      </c>
      <c r="FS71" s="96">
        <v>1205.75</v>
      </c>
      <c r="FT71" s="96">
        <v>1163.04</v>
      </c>
      <c r="FU71" s="96">
        <v>641.49</v>
      </c>
      <c r="FV71" s="96">
        <v>685.64</v>
      </c>
      <c r="FW71" s="97">
        <v>506.82</v>
      </c>
      <c r="FX71" s="83" t="s">
        <v>1019</v>
      </c>
      <c r="FY71" s="96">
        <v>771.97</v>
      </c>
      <c r="FZ71" s="96">
        <v>965.16</v>
      </c>
      <c r="GA71" s="96">
        <v>903.48</v>
      </c>
      <c r="GB71" s="96">
        <v>764.25</v>
      </c>
      <c r="GC71" s="96"/>
      <c r="GD71" s="97">
        <v>515.04</v>
      </c>
      <c r="GE71" s="83" t="s">
        <v>1020</v>
      </c>
      <c r="GF71" s="86">
        <v>0.20363695603478099</v>
      </c>
      <c r="GG71" s="96">
        <v>732.16</v>
      </c>
      <c r="GH71" s="96">
        <v>963.25</v>
      </c>
      <c r="GI71" s="96">
        <v>999.75</v>
      </c>
      <c r="GJ71" s="96">
        <v>726.17</v>
      </c>
      <c r="GK71" s="96"/>
      <c r="GL71" s="97">
        <v>609.35</v>
      </c>
      <c r="GM71" s="83" t="s">
        <v>1021</v>
      </c>
      <c r="GN71" s="86">
        <v>9.08570545960041E-2</v>
      </c>
      <c r="GO71" s="96">
        <v>755.13</v>
      </c>
      <c r="GP71" s="96">
        <v>1310.18</v>
      </c>
      <c r="GQ71" s="96">
        <v>727.38</v>
      </c>
      <c r="GR71" s="96">
        <v>516.89</v>
      </c>
      <c r="GS71" s="96"/>
      <c r="GT71" s="97"/>
      <c r="GU71" s="83" t="s">
        <v>1022</v>
      </c>
      <c r="GV71" s="86">
        <v>1</v>
      </c>
      <c r="GW71" s="96">
        <v>748.44</v>
      </c>
      <c r="GX71" s="96">
        <v>946.69</v>
      </c>
      <c r="GY71" s="96">
        <v>900.78</v>
      </c>
      <c r="GZ71" s="96"/>
      <c r="HA71" s="96"/>
      <c r="HB71" s="97">
        <v>668.12</v>
      </c>
      <c r="HC71" s="83" t="s">
        <v>1023</v>
      </c>
      <c r="HD71" s="86">
        <v>1</v>
      </c>
      <c r="HE71" s="96">
        <v>698.02</v>
      </c>
      <c r="HF71" s="96">
        <v>949.85</v>
      </c>
      <c r="HG71" s="96"/>
      <c r="HH71" s="96">
        <v>461.45</v>
      </c>
      <c r="HI71" s="96">
        <v>454.81</v>
      </c>
      <c r="HJ71" s="97">
        <v>564.22</v>
      </c>
      <c r="HK71" s="98"/>
      <c r="HL71" s="86"/>
      <c r="HM71" s="96"/>
      <c r="HN71" s="96"/>
      <c r="HO71" s="96"/>
      <c r="HP71" s="96"/>
      <c r="HQ71" s="96"/>
      <c r="HR71" s="97"/>
    </row>
    <row r="72" spans="1:226" x14ac:dyDescent="0.35">
      <c r="A72" s="99">
        <v>44907</v>
      </c>
      <c r="B72" s="100" t="s">
        <v>995</v>
      </c>
      <c r="C72" s="101">
        <v>813.94465574746516</v>
      </c>
      <c r="D72" s="101">
        <v>1001.2696370366458</v>
      </c>
      <c r="E72" s="101">
        <v>894.54286451937378</v>
      </c>
      <c r="F72" s="101">
        <v>629.25885313742845</v>
      </c>
      <c r="G72" s="101">
        <v>679.27675838349091</v>
      </c>
      <c r="H72" s="102">
        <v>527.54587990874404</v>
      </c>
      <c r="I72" s="100" t="s">
        <v>996</v>
      </c>
      <c r="J72" s="101">
        <v>798.87851042244699</v>
      </c>
      <c r="K72" s="101">
        <v>972.16118141769311</v>
      </c>
      <c r="L72" s="101">
        <v>888.8406394201246</v>
      </c>
      <c r="M72" s="101">
        <v>618.99695940409197</v>
      </c>
      <c r="N72" s="101">
        <v>436.69827067669172</v>
      </c>
      <c r="O72" s="102">
        <v>552.51763476150143</v>
      </c>
      <c r="P72" s="83" t="s">
        <v>997</v>
      </c>
      <c r="Q72" s="96">
        <v>694.26</v>
      </c>
      <c r="R72" s="96">
        <v>928.15</v>
      </c>
      <c r="S72" s="96">
        <v>918.55</v>
      </c>
      <c r="T72" s="96">
        <v>574.02</v>
      </c>
      <c r="U72" s="96"/>
      <c r="V72" s="97"/>
      <c r="W72" s="83" t="s">
        <v>998</v>
      </c>
      <c r="X72" s="96">
        <v>793.76</v>
      </c>
      <c r="Y72" s="96">
        <v>985.05</v>
      </c>
      <c r="Z72" s="96">
        <v>781.76</v>
      </c>
      <c r="AA72" s="96">
        <v>407.21</v>
      </c>
      <c r="AB72" s="96"/>
      <c r="AC72" s="97">
        <v>602.48</v>
      </c>
      <c r="AD72" s="83" t="s">
        <v>999</v>
      </c>
      <c r="AE72" s="86">
        <v>0.51129972389814904</v>
      </c>
      <c r="AF72" s="96">
        <v>735.46</v>
      </c>
      <c r="AG72" s="96">
        <v>970.1</v>
      </c>
      <c r="AH72" s="96">
        <v>750.75</v>
      </c>
      <c r="AI72" s="96"/>
      <c r="AJ72" s="96"/>
      <c r="AK72" s="97">
        <v>421.18</v>
      </c>
      <c r="AL72" s="87" t="s">
        <v>1000</v>
      </c>
      <c r="AM72" s="88">
        <v>1</v>
      </c>
      <c r="AN72" s="96">
        <v>872.36</v>
      </c>
      <c r="AO72" s="96">
        <v>1090.67</v>
      </c>
      <c r="AP72" s="96">
        <v>1018.79</v>
      </c>
      <c r="AQ72" s="96">
        <v>977.67</v>
      </c>
      <c r="AR72" s="96"/>
      <c r="AS72" s="97"/>
      <c r="AT72" s="83" t="s">
        <v>1001</v>
      </c>
      <c r="AU72" s="86">
        <v>4.1140412226930503E-2</v>
      </c>
      <c r="AV72" s="96">
        <v>729.77</v>
      </c>
      <c r="AW72" s="96">
        <v>955.83</v>
      </c>
      <c r="AX72" s="96">
        <v>851.88</v>
      </c>
      <c r="AY72" s="96"/>
      <c r="AZ72" s="96"/>
      <c r="BA72" s="97">
        <v>502.23</v>
      </c>
      <c r="BB72" s="83" t="s">
        <v>1002</v>
      </c>
      <c r="BC72" s="96">
        <v>787.52</v>
      </c>
      <c r="BD72" s="96">
        <v>1021.2</v>
      </c>
      <c r="BE72" s="96">
        <v>923.15</v>
      </c>
      <c r="BF72" s="96"/>
      <c r="BG72" s="96"/>
      <c r="BH72" s="97">
        <v>788.93</v>
      </c>
      <c r="BI72" s="83" t="s">
        <v>1003</v>
      </c>
      <c r="BJ72" s="86">
        <v>0.13444655077373999</v>
      </c>
      <c r="BK72" s="96">
        <v>849.3</v>
      </c>
      <c r="BL72" s="96">
        <v>946.64</v>
      </c>
      <c r="BM72" s="96">
        <v>1105.8800000000001</v>
      </c>
      <c r="BN72" s="96">
        <v>836.8</v>
      </c>
      <c r="BO72" s="96"/>
      <c r="BP72" s="97"/>
      <c r="BQ72" s="83" t="s">
        <v>1004</v>
      </c>
      <c r="BR72" s="86">
        <v>1</v>
      </c>
      <c r="BS72" s="96">
        <v>901.17</v>
      </c>
      <c r="BT72" s="96">
        <v>1092.17</v>
      </c>
      <c r="BU72" s="96">
        <v>944.5</v>
      </c>
      <c r="BV72" s="96"/>
      <c r="BW72" s="96"/>
      <c r="BX72" s="97">
        <v>455.33</v>
      </c>
      <c r="BY72" s="83" t="s">
        <v>1005</v>
      </c>
      <c r="BZ72" s="96">
        <v>884.48</v>
      </c>
      <c r="CA72" s="96">
        <v>1035.02</v>
      </c>
      <c r="CB72" s="96">
        <v>866.62</v>
      </c>
      <c r="CC72" s="96">
        <v>594.22</v>
      </c>
      <c r="CD72" s="96"/>
      <c r="CE72" s="97">
        <v>825.78</v>
      </c>
      <c r="CF72" s="83" t="s">
        <v>1006</v>
      </c>
      <c r="CG72" s="96">
        <v>791.3</v>
      </c>
      <c r="CH72" s="96">
        <v>1119.32</v>
      </c>
      <c r="CI72" s="96">
        <v>920.97</v>
      </c>
      <c r="CJ72" s="96"/>
      <c r="CK72" s="96"/>
      <c r="CL72" s="97"/>
      <c r="CM72" s="83" t="s">
        <v>1007</v>
      </c>
      <c r="CN72" s="96">
        <v>719.56</v>
      </c>
      <c r="CO72" s="96">
        <v>834.27</v>
      </c>
      <c r="CP72" s="96">
        <v>923.97</v>
      </c>
      <c r="CQ72" s="96">
        <v>504.69</v>
      </c>
      <c r="CR72" s="96"/>
      <c r="CS72" s="97">
        <v>620.22</v>
      </c>
      <c r="CT72" s="83" t="s">
        <v>1008</v>
      </c>
      <c r="CU72" s="96">
        <v>783.05</v>
      </c>
      <c r="CV72" s="96">
        <v>1032.93</v>
      </c>
      <c r="CW72" s="96">
        <v>610.86</v>
      </c>
      <c r="CX72" s="96">
        <v>619.91999999999996</v>
      </c>
      <c r="CY72" s="96"/>
      <c r="CZ72" s="97"/>
      <c r="DA72" s="83" t="s">
        <v>1009</v>
      </c>
      <c r="DB72" s="86">
        <v>0.13238019592269001</v>
      </c>
      <c r="DC72" s="96">
        <v>758.06</v>
      </c>
      <c r="DD72" s="96">
        <v>994.02</v>
      </c>
      <c r="DE72" s="96">
        <v>878.34</v>
      </c>
      <c r="DF72" s="96">
        <v>865.24</v>
      </c>
      <c r="DG72" s="96"/>
      <c r="DH72" s="97">
        <v>702.33</v>
      </c>
      <c r="DI72" s="83" t="s">
        <v>1010</v>
      </c>
      <c r="DJ72" s="86">
        <v>2.3993473775133201E-3</v>
      </c>
      <c r="DK72" s="96">
        <v>955.29</v>
      </c>
      <c r="DL72" s="96">
        <v>1096.29</v>
      </c>
      <c r="DM72" s="96">
        <v>1096.29</v>
      </c>
      <c r="DN72" s="96">
        <v>775.09</v>
      </c>
      <c r="DO72" s="96"/>
      <c r="DP72" s="97">
        <v>638.02</v>
      </c>
      <c r="DQ72" s="83" t="s">
        <v>1011</v>
      </c>
      <c r="DR72" s="96">
        <v>860.78</v>
      </c>
      <c r="DS72" s="96">
        <v>1051.44</v>
      </c>
      <c r="DT72" s="96">
        <v>859.45</v>
      </c>
      <c r="DU72" s="96">
        <v>724.92</v>
      </c>
      <c r="DV72" s="96"/>
      <c r="DW72" s="97"/>
      <c r="DX72" s="83" t="s">
        <v>1012</v>
      </c>
      <c r="DY72" s="96">
        <v>816.35</v>
      </c>
      <c r="DZ72" s="96">
        <v>983.49</v>
      </c>
      <c r="EA72" s="96">
        <v>913.7</v>
      </c>
      <c r="EB72" s="96">
        <v>590.28</v>
      </c>
      <c r="EC72" s="96"/>
      <c r="ED72" s="97">
        <v>524.21</v>
      </c>
      <c r="EE72" s="83" t="s">
        <v>1013</v>
      </c>
      <c r="EF72" s="86">
        <v>1</v>
      </c>
      <c r="EG72" s="96">
        <v>824.54</v>
      </c>
      <c r="EH72" s="96">
        <v>1043.1600000000001</v>
      </c>
      <c r="EI72" s="96">
        <v>765.65</v>
      </c>
      <c r="EJ72" s="96"/>
      <c r="EK72" s="96">
        <v>323.74</v>
      </c>
      <c r="EL72" s="97">
        <v>444.5</v>
      </c>
      <c r="EM72" s="83" t="s">
        <v>1014</v>
      </c>
      <c r="EN72" s="96">
        <v>712.17</v>
      </c>
      <c r="EO72" s="96">
        <v>907.39</v>
      </c>
      <c r="EP72" s="96">
        <v>784.51</v>
      </c>
      <c r="EQ72" s="96"/>
      <c r="ER72" s="96"/>
      <c r="ES72" s="97">
        <v>568.82000000000005</v>
      </c>
      <c r="ET72" s="83" t="s">
        <v>1015</v>
      </c>
      <c r="EU72" s="86">
        <v>1</v>
      </c>
      <c r="EV72" s="96">
        <v>834.69</v>
      </c>
      <c r="EW72" s="96">
        <v>974.7</v>
      </c>
      <c r="EX72" s="96">
        <v>974.7</v>
      </c>
      <c r="EY72" s="96"/>
      <c r="EZ72" s="96"/>
      <c r="FA72" s="97">
        <v>514.54</v>
      </c>
      <c r="FB72" s="83" t="s">
        <v>1016</v>
      </c>
      <c r="FC72" s="96">
        <v>586.21</v>
      </c>
      <c r="FD72" s="96">
        <v>553.02</v>
      </c>
      <c r="FE72" s="96">
        <v>615.37</v>
      </c>
      <c r="FF72" s="96"/>
      <c r="FG72" s="96"/>
      <c r="FH72" s="97"/>
      <c r="FI72" s="83" t="s">
        <v>1017</v>
      </c>
      <c r="FJ72" s="96">
        <v>771.04</v>
      </c>
      <c r="FK72" s="96">
        <v>990.24</v>
      </c>
      <c r="FL72" s="96">
        <v>1146.44</v>
      </c>
      <c r="FM72" s="96">
        <v>706.14</v>
      </c>
      <c r="FN72" s="96"/>
      <c r="FO72" s="97">
        <v>506.39</v>
      </c>
      <c r="FP72" s="83" t="s">
        <v>1018</v>
      </c>
      <c r="FQ72" s="86">
        <v>0.21311510346738299</v>
      </c>
      <c r="FR72" s="96">
        <v>960.52</v>
      </c>
      <c r="FS72" s="96">
        <v>1205.67</v>
      </c>
      <c r="FT72" s="96">
        <v>1098.6600000000001</v>
      </c>
      <c r="FU72" s="96">
        <v>671.79</v>
      </c>
      <c r="FV72" s="96">
        <v>710.6</v>
      </c>
      <c r="FW72" s="97">
        <v>507.11</v>
      </c>
      <c r="FX72" s="83" t="s">
        <v>1019</v>
      </c>
      <c r="FY72" s="96">
        <v>780.91</v>
      </c>
      <c r="FZ72" s="96">
        <v>928.57</v>
      </c>
      <c r="GA72" s="96">
        <v>880.72</v>
      </c>
      <c r="GB72" s="96">
        <v>801.86</v>
      </c>
      <c r="GC72" s="96"/>
      <c r="GD72" s="97">
        <v>529.66999999999996</v>
      </c>
      <c r="GE72" s="83" t="s">
        <v>1020</v>
      </c>
      <c r="GF72" s="86">
        <v>0.202765724481934</v>
      </c>
      <c r="GG72" s="96">
        <v>745.19</v>
      </c>
      <c r="GH72" s="96">
        <v>979.34</v>
      </c>
      <c r="GI72" s="96">
        <v>963.75</v>
      </c>
      <c r="GJ72" s="96">
        <v>736.1</v>
      </c>
      <c r="GK72" s="96"/>
      <c r="GL72" s="97">
        <v>611.47</v>
      </c>
      <c r="GM72" s="83" t="s">
        <v>1021</v>
      </c>
      <c r="GN72" s="86">
        <v>9.16800366720147E-2</v>
      </c>
      <c r="GO72" s="96">
        <v>752.22</v>
      </c>
      <c r="GP72" s="96">
        <v>1266.45</v>
      </c>
      <c r="GQ72" s="96">
        <v>692.97</v>
      </c>
      <c r="GR72" s="96">
        <v>540.82000000000005</v>
      </c>
      <c r="GS72" s="96"/>
      <c r="GT72" s="97"/>
      <c r="GU72" s="83" t="s">
        <v>1022</v>
      </c>
      <c r="GV72" s="86">
        <v>1</v>
      </c>
      <c r="GW72" s="96">
        <v>786.97</v>
      </c>
      <c r="GX72" s="96">
        <v>971.21</v>
      </c>
      <c r="GY72" s="96">
        <v>932.53</v>
      </c>
      <c r="GZ72" s="96"/>
      <c r="HA72" s="96"/>
      <c r="HB72" s="97">
        <v>700.22</v>
      </c>
      <c r="HC72" s="83" t="s">
        <v>1023</v>
      </c>
      <c r="HD72" s="86">
        <v>1</v>
      </c>
      <c r="HE72" s="96">
        <v>723.85</v>
      </c>
      <c r="HF72" s="96">
        <v>983.18</v>
      </c>
      <c r="HG72" s="96"/>
      <c r="HH72" s="96">
        <v>500.03</v>
      </c>
      <c r="HI72" s="96">
        <v>493.39</v>
      </c>
      <c r="HJ72" s="97">
        <v>565.89</v>
      </c>
      <c r="HK72" s="98"/>
      <c r="HL72" s="86"/>
      <c r="HM72" s="96"/>
      <c r="HN72" s="96"/>
      <c r="HO72" s="96"/>
      <c r="HP72" s="96"/>
      <c r="HQ72" s="96"/>
      <c r="HR72" s="97"/>
    </row>
    <row r="73" spans="1:226" x14ac:dyDescent="0.35">
      <c r="A73" s="99">
        <v>44900</v>
      </c>
      <c r="B73" s="100" t="s">
        <v>995</v>
      </c>
      <c r="C73" s="101">
        <v>862.20677161757624</v>
      </c>
      <c r="D73" s="101">
        <v>1057.2616389937875</v>
      </c>
      <c r="E73" s="101">
        <v>975.08194902177468</v>
      </c>
      <c r="F73" s="101">
        <v>669.61878573822844</v>
      </c>
      <c r="G73" s="101">
        <v>678.88595299512747</v>
      </c>
      <c r="H73" s="102">
        <v>532.5345203359343</v>
      </c>
      <c r="I73" s="100" t="s">
        <v>996</v>
      </c>
      <c r="J73" s="101">
        <v>859.66490123450467</v>
      </c>
      <c r="K73" s="101">
        <v>1036.6435305319787</v>
      </c>
      <c r="L73" s="101">
        <v>973.45494311107734</v>
      </c>
      <c r="M73" s="101">
        <v>664.81336447595436</v>
      </c>
      <c r="N73" s="101">
        <v>436.37867167919802</v>
      </c>
      <c r="O73" s="102">
        <v>561.43979577482912</v>
      </c>
      <c r="P73" s="83" t="s">
        <v>997</v>
      </c>
      <c r="Q73" s="96">
        <v>731.76</v>
      </c>
      <c r="R73" s="96">
        <v>965.65</v>
      </c>
      <c r="S73" s="96">
        <v>948.7</v>
      </c>
      <c r="T73" s="96">
        <v>602.02</v>
      </c>
      <c r="U73" s="96"/>
      <c r="V73" s="97"/>
      <c r="W73" s="83" t="s">
        <v>998</v>
      </c>
      <c r="X73" s="96">
        <v>814.86</v>
      </c>
      <c r="Y73" s="96">
        <v>1023.55</v>
      </c>
      <c r="Z73" s="96">
        <v>910.94</v>
      </c>
      <c r="AA73" s="96">
        <v>439.27</v>
      </c>
      <c r="AB73" s="96"/>
      <c r="AC73" s="97">
        <v>602.48</v>
      </c>
      <c r="AD73" s="83" t="s">
        <v>999</v>
      </c>
      <c r="AE73" s="86">
        <v>0.51129972389814904</v>
      </c>
      <c r="AF73" s="96">
        <v>764.48</v>
      </c>
      <c r="AG73" s="96">
        <v>1004.02</v>
      </c>
      <c r="AH73" s="96">
        <v>802.03</v>
      </c>
      <c r="AI73" s="96"/>
      <c r="AJ73" s="96"/>
      <c r="AK73" s="97">
        <v>417.01</v>
      </c>
      <c r="AL73" s="87" t="s">
        <v>1000</v>
      </c>
      <c r="AM73" s="88">
        <v>1</v>
      </c>
      <c r="AN73" s="96">
        <v>883.3</v>
      </c>
      <c r="AO73" s="96">
        <v>1127.01</v>
      </c>
      <c r="AP73" s="96">
        <v>1064.33</v>
      </c>
      <c r="AQ73" s="96">
        <v>977.67</v>
      </c>
      <c r="AR73" s="96"/>
      <c r="AS73" s="97"/>
      <c r="AT73" s="83" t="s">
        <v>1001</v>
      </c>
      <c r="AU73" s="86">
        <v>4.1066075315182103E-2</v>
      </c>
      <c r="AV73" s="96">
        <v>781.74</v>
      </c>
      <c r="AW73" s="96">
        <v>1012.55</v>
      </c>
      <c r="AX73" s="96">
        <v>849.05</v>
      </c>
      <c r="AY73" s="96"/>
      <c r="AZ73" s="96"/>
      <c r="BA73" s="97">
        <v>504.72</v>
      </c>
      <c r="BB73" s="83" t="s">
        <v>1002</v>
      </c>
      <c r="BC73" s="96">
        <v>858.95</v>
      </c>
      <c r="BD73" s="96">
        <v>1087.58</v>
      </c>
      <c r="BE73" s="96">
        <v>1019.69</v>
      </c>
      <c r="BF73" s="96"/>
      <c r="BG73" s="96"/>
      <c r="BH73" s="97">
        <v>790.95</v>
      </c>
      <c r="BI73" s="83" t="s">
        <v>1003</v>
      </c>
      <c r="BJ73" s="86">
        <v>0.134464629079321</v>
      </c>
      <c r="BK73" s="96">
        <v>924.71</v>
      </c>
      <c r="BL73" s="96">
        <v>1054.3399999999999</v>
      </c>
      <c r="BM73" s="96">
        <v>1213.5999999999999</v>
      </c>
      <c r="BN73" s="96">
        <v>836.91</v>
      </c>
      <c r="BO73" s="96"/>
      <c r="BP73" s="97"/>
      <c r="BQ73" s="83" t="s">
        <v>1004</v>
      </c>
      <c r="BR73" s="86">
        <v>1</v>
      </c>
      <c r="BS73" s="96">
        <v>934.5</v>
      </c>
      <c r="BT73" s="96">
        <v>1174.67</v>
      </c>
      <c r="BU73" s="96">
        <v>1035.33</v>
      </c>
      <c r="BV73" s="96"/>
      <c r="BW73" s="96"/>
      <c r="BX73" s="97">
        <v>505.33</v>
      </c>
      <c r="BY73" s="83" t="s">
        <v>1005</v>
      </c>
      <c r="BZ73" s="96">
        <v>922.35</v>
      </c>
      <c r="CA73" s="96">
        <v>1078.82</v>
      </c>
      <c r="CB73" s="96">
        <v>910.85</v>
      </c>
      <c r="CC73" s="96">
        <v>666.42</v>
      </c>
      <c r="CD73" s="96"/>
      <c r="CE73" s="97">
        <v>828.19</v>
      </c>
      <c r="CF73" s="83" t="s">
        <v>1006</v>
      </c>
      <c r="CG73" s="96">
        <v>828.4</v>
      </c>
      <c r="CH73" s="96">
        <v>1164.48</v>
      </c>
      <c r="CI73" s="96">
        <v>1027.43</v>
      </c>
      <c r="CJ73" s="96"/>
      <c r="CK73" s="96"/>
      <c r="CL73" s="97"/>
      <c r="CM73" s="83" t="s">
        <v>1007</v>
      </c>
      <c r="CN73" s="96">
        <v>753.33</v>
      </c>
      <c r="CO73" s="96">
        <v>907.75</v>
      </c>
      <c r="CP73" s="96">
        <v>993.34</v>
      </c>
      <c r="CQ73" s="96">
        <v>540.98</v>
      </c>
      <c r="CR73" s="96"/>
      <c r="CS73" s="97">
        <v>619.12</v>
      </c>
      <c r="CT73" s="83" t="s">
        <v>1008</v>
      </c>
      <c r="CU73" s="96">
        <v>862.89</v>
      </c>
      <c r="CV73" s="96">
        <v>1099.8599999999999</v>
      </c>
      <c r="CW73" s="96">
        <v>659.24</v>
      </c>
      <c r="CX73" s="96">
        <v>619.91999999999996</v>
      </c>
      <c r="CY73" s="96"/>
      <c r="CZ73" s="97"/>
      <c r="DA73" s="83" t="s">
        <v>1009</v>
      </c>
      <c r="DB73" s="86">
        <v>0.13243279035889299</v>
      </c>
      <c r="DC73" s="96">
        <v>851.6</v>
      </c>
      <c r="DD73" s="96">
        <v>1080.1199999999999</v>
      </c>
      <c r="DE73" s="96">
        <v>903.06</v>
      </c>
      <c r="DF73" s="96">
        <v>865.58</v>
      </c>
      <c r="DG73" s="96"/>
      <c r="DH73" s="97">
        <v>720.73</v>
      </c>
      <c r="DI73" s="83" t="s">
        <v>1010</v>
      </c>
      <c r="DJ73" s="86">
        <v>2.4264188484216099E-3</v>
      </c>
      <c r="DK73" s="96">
        <v>720.34</v>
      </c>
      <c r="DL73" s="96">
        <v>902.87</v>
      </c>
      <c r="DM73" s="96">
        <v>902.87</v>
      </c>
      <c r="DN73" s="96">
        <v>783.84</v>
      </c>
      <c r="DO73" s="96"/>
      <c r="DP73" s="97">
        <v>663.71</v>
      </c>
      <c r="DQ73" s="83" t="s">
        <v>1011</v>
      </c>
      <c r="DR73" s="96">
        <v>902.49</v>
      </c>
      <c r="DS73" s="96">
        <v>1108.18</v>
      </c>
      <c r="DT73" s="96">
        <v>838.08</v>
      </c>
      <c r="DU73" s="96">
        <v>761.32</v>
      </c>
      <c r="DV73" s="96"/>
      <c r="DW73" s="97"/>
      <c r="DX73" s="83" t="s">
        <v>1012</v>
      </c>
      <c r="DY73" s="96">
        <v>906.39</v>
      </c>
      <c r="DZ73" s="96">
        <v>1079.06</v>
      </c>
      <c r="EA73" s="96">
        <v>988.39</v>
      </c>
      <c r="EB73" s="96">
        <v>638.72</v>
      </c>
      <c r="EC73" s="96"/>
      <c r="ED73" s="97">
        <v>536</v>
      </c>
      <c r="EE73" s="83" t="s">
        <v>1013</v>
      </c>
      <c r="EF73" s="86">
        <v>1</v>
      </c>
      <c r="EG73" s="96">
        <v>848.31</v>
      </c>
      <c r="EH73" s="96">
        <v>1074.02</v>
      </c>
      <c r="EI73" s="96">
        <v>875.19</v>
      </c>
      <c r="EJ73" s="96"/>
      <c r="EK73" s="96">
        <v>323.74</v>
      </c>
      <c r="EL73" s="97">
        <v>438</v>
      </c>
      <c r="EM73" s="83" t="s">
        <v>1014</v>
      </c>
      <c r="EN73" s="96">
        <v>786.53</v>
      </c>
      <c r="EO73" s="96">
        <v>1011.67</v>
      </c>
      <c r="EP73" s="96">
        <v>895.92</v>
      </c>
      <c r="EQ73" s="96"/>
      <c r="ER73" s="96"/>
      <c r="ES73" s="97">
        <v>593.82000000000005</v>
      </c>
      <c r="ET73" s="83" t="s">
        <v>1015</v>
      </c>
      <c r="EU73" s="86">
        <v>1</v>
      </c>
      <c r="EV73" s="96">
        <v>871.69</v>
      </c>
      <c r="EW73" s="96">
        <v>1018.09</v>
      </c>
      <c r="EX73" s="96">
        <v>1018.09</v>
      </c>
      <c r="EY73" s="96"/>
      <c r="EZ73" s="96"/>
      <c r="FA73" s="97">
        <v>514.54</v>
      </c>
      <c r="FB73" s="83" t="s">
        <v>1016</v>
      </c>
      <c r="FC73" s="96">
        <v>586.21</v>
      </c>
      <c r="FD73" s="96">
        <v>553.02</v>
      </c>
      <c r="FE73" s="96">
        <v>615.37</v>
      </c>
      <c r="FF73" s="96"/>
      <c r="FG73" s="96"/>
      <c r="FH73" s="97"/>
      <c r="FI73" s="83" t="s">
        <v>1017</v>
      </c>
      <c r="FJ73" s="96">
        <v>828.07</v>
      </c>
      <c r="FK73" s="96">
        <v>1048.92</v>
      </c>
      <c r="FL73" s="96">
        <v>1146.44</v>
      </c>
      <c r="FM73" s="96">
        <v>706.14</v>
      </c>
      <c r="FN73" s="96"/>
      <c r="FO73" s="97">
        <v>512.16999999999996</v>
      </c>
      <c r="FP73" s="83" t="s">
        <v>1018</v>
      </c>
      <c r="FQ73" s="86">
        <v>0.21299254526091599</v>
      </c>
      <c r="FR73" s="96">
        <v>950.29</v>
      </c>
      <c r="FS73" s="96">
        <v>1210.24</v>
      </c>
      <c r="FT73" s="96">
        <v>1116.0999999999999</v>
      </c>
      <c r="FU73" s="96">
        <v>677.04</v>
      </c>
      <c r="FV73" s="96">
        <v>710.2</v>
      </c>
      <c r="FW73" s="97">
        <v>508.74</v>
      </c>
      <c r="FX73" s="83" t="s">
        <v>1019</v>
      </c>
      <c r="FY73" s="96">
        <v>828.88</v>
      </c>
      <c r="FZ73" s="96">
        <v>993.61</v>
      </c>
      <c r="GA73" s="96">
        <v>943.32</v>
      </c>
      <c r="GB73" s="96">
        <v>805.31</v>
      </c>
      <c r="GC73" s="96"/>
      <c r="GD73" s="97">
        <v>550</v>
      </c>
      <c r="GE73" s="83" t="s">
        <v>1020</v>
      </c>
      <c r="GF73" s="86">
        <v>0.203190084323885</v>
      </c>
      <c r="GG73" s="96">
        <v>850.47</v>
      </c>
      <c r="GH73" s="96">
        <v>1089.96</v>
      </c>
      <c r="GI73" s="96">
        <v>1031.92</v>
      </c>
      <c r="GJ73" s="96">
        <v>708.31</v>
      </c>
      <c r="GK73" s="96"/>
      <c r="GL73" s="97">
        <v>611.62</v>
      </c>
      <c r="GM73" s="83" t="s">
        <v>1021</v>
      </c>
      <c r="GN73" s="86">
        <v>9.1801231972533107E-2</v>
      </c>
      <c r="GO73" s="96">
        <v>843.32</v>
      </c>
      <c r="GP73" s="96">
        <v>1384.67</v>
      </c>
      <c r="GQ73" s="96">
        <v>772.1</v>
      </c>
      <c r="GR73" s="96">
        <v>571.46</v>
      </c>
      <c r="GS73" s="96"/>
      <c r="GT73" s="97"/>
      <c r="GU73" s="83" t="s">
        <v>1022</v>
      </c>
      <c r="GV73" s="86">
        <v>1</v>
      </c>
      <c r="GW73" s="96">
        <v>828.57</v>
      </c>
      <c r="GX73" s="96">
        <v>999.1</v>
      </c>
      <c r="GY73" s="96">
        <v>994.29</v>
      </c>
      <c r="GZ73" s="96"/>
      <c r="HA73" s="96"/>
      <c r="HB73" s="97">
        <v>700.55</v>
      </c>
      <c r="HC73" s="83" t="s">
        <v>1023</v>
      </c>
      <c r="HD73" s="86">
        <v>1</v>
      </c>
      <c r="HE73" s="96">
        <v>770.52</v>
      </c>
      <c r="HF73" s="96">
        <v>1034.02</v>
      </c>
      <c r="HG73" s="96"/>
      <c r="HH73" s="96">
        <v>499.55</v>
      </c>
      <c r="HI73" s="96">
        <v>492.91</v>
      </c>
      <c r="HJ73" s="97">
        <v>585.04999999999995</v>
      </c>
      <c r="HK73" s="98"/>
      <c r="HL73" s="86"/>
      <c r="HM73" s="96"/>
      <c r="HN73" s="96"/>
      <c r="HO73" s="96"/>
      <c r="HP73" s="96"/>
      <c r="HQ73" s="96"/>
      <c r="HR73" s="97"/>
    </row>
    <row r="74" spans="1:226" x14ac:dyDescent="0.35">
      <c r="A74" s="99">
        <v>44893</v>
      </c>
      <c r="B74" s="100" t="s">
        <v>995</v>
      </c>
      <c r="C74" s="101">
        <v>874.11185781739584</v>
      </c>
      <c r="D74" s="101">
        <v>1079.6066846169497</v>
      </c>
      <c r="E74" s="101">
        <v>990.10467252331648</v>
      </c>
      <c r="F74" s="101">
        <v>665.62713020143838</v>
      </c>
      <c r="G74" s="101">
        <v>697.26443202445785</v>
      </c>
      <c r="H74" s="102">
        <v>532.4844026836131</v>
      </c>
      <c r="I74" s="100" t="s">
        <v>996</v>
      </c>
      <c r="J74" s="101">
        <v>872.39905438914968</v>
      </c>
      <c r="K74" s="101">
        <v>1060.5814225622028</v>
      </c>
      <c r="L74" s="101">
        <v>988.78017973618125</v>
      </c>
      <c r="M74" s="101">
        <v>658.51138618231312</v>
      </c>
      <c r="N74" s="101">
        <v>461.56040935672519</v>
      </c>
      <c r="O74" s="102">
        <v>559.0687526819811</v>
      </c>
      <c r="P74" s="83" t="s">
        <v>997</v>
      </c>
      <c r="Q74" s="96">
        <v>773.42</v>
      </c>
      <c r="R74" s="96">
        <v>1008.99</v>
      </c>
      <c r="S74" s="96">
        <v>986.83</v>
      </c>
      <c r="T74" s="96">
        <v>602.02</v>
      </c>
      <c r="U74" s="96"/>
      <c r="V74" s="97"/>
      <c r="W74" s="83" t="s">
        <v>998</v>
      </c>
      <c r="X74" s="96">
        <v>849.59</v>
      </c>
      <c r="Y74" s="96">
        <v>1042.49</v>
      </c>
      <c r="Z74" s="96">
        <v>883.83</v>
      </c>
      <c r="AA74" s="96">
        <v>439.27</v>
      </c>
      <c r="AB74" s="96"/>
      <c r="AC74" s="97">
        <v>626.45000000000005</v>
      </c>
      <c r="AD74" s="83" t="s">
        <v>999</v>
      </c>
      <c r="AE74" s="86">
        <v>0.51129972389814904</v>
      </c>
      <c r="AF74" s="96">
        <v>787.79</v>
      </c>
      <c r="AG74" s="96">
        <v>1029.1199999999999</v>
      </c>
      <c r="AH74" s="96">
        <v>835.37</v>
      </c>
      <c r="AI74" s="96"/>
      <c r="AJ74" s="96"/>
      <c r="AK74" s="97">
        <v>411.85</v>
      </c>
      <c r="AL74" s="87" t="s">
        <v>1000</v>
      </c>
      <c r="AM74" s="88">
        <v>1</v>
      </c>
      <c r="AN74" s="96">
        <v>917.87</v>
      </c>
      <c r="AO74" s="96">
        <v>1175.83</v>
      </c>
      <c r="AP74" s="96">
        <v>1083.5</v>
      </c>
      <c r="AQ74" s="96">
        <v>977.67</v>
      </c>
      <c r="AR74" s="96"/>
      <c r="AS74" s="97"/>
      <c r="AT74" s="83" t="s">
        <v>1001</v>
      </c>
      <c r="AU74" s="86">
        <v>4.1071135206177098E-2</v>
      </c>
      <c r="AV74" s="96">
        <v>823.99</v>
      </c>
      <c r="AW74" s="96">
        <v>1060.3</v>
      </c>
      <c r="AX74" s="96">
        <v>932.56</v>
      </c>
      <c r="AY74" s="96"/>
      <c r="AZ74" s="96"/>
      <c r="BA74" s="97">
        <v>507.6</v>
      </c>
      <c r="BB74" s="83" t="s">
        <v>1002</v>
      </c>
      <c r="BC74" s="96">
        <v>873.23</v>
      </c>
      <c r="BD74" s="96">
        <v>1104.3900000000001</v>
      </c>
      <c r="BE74" s="96">
        <v>1045.27</v>
      </c>
      <c r="BF74" s="96"/>
      <c r="BG74" s="96"/>
      <c r="BH74" s="97">
        <v>798.92</v>
      </c>
      <c r="BI74" s="83" t="s">
        <v>1003</v>
      </c>
      <c r="BJ74" s="86">
        <v>0.134468245323867</v>
      </c>
      <c r="BK74" s="96">
        <v>913.98</v>
      </c>
      <c r="BL74" s="96">
        <v>1043.6099999999999</v>
      </c>
      <c r="BM74" s="96">
        <v>1202.8699999999999</v>
      </c>
      <c r="BN74" s="96">
        <v>836.93</v>
      </c>
      <c r="BO74" s="96"/>
      <c r="BP74" s="97"/>
      <c r="BQ74" s="83" t="s">
        <v>1004</v>
      </c>
      <c r="BR74" s="86">
        <v>1</v>
      </c>
      <c r="BS74" s="96">
        <v>934.5</v>
      </c>
      <c r="BT74" s="96">
        <v>1174.67</v>
      </c>
      <c r="BU74" s="96">
        <v>1048.67</v>
      </c>
      <c r="BV74" s="96"/>
      <c r="BW74" s="96"/>
      <c r="BX74" s="97">
        <v>506.17</v>
      </c>
      <c r="BY74" s="83" t="s">
        <v>1005</v>
      </c>
      <c r="BZ74" s="96">
        <v>957.51</v>
      </c>
      <c r="CA74" s="96">
        <v>1126.43</v>
      </c>
      <c r="CB74" s="96">
        <v>945.36</v>
      </c>
      <c r="CC74" s="96">
        <v>650.33000000000004</v>
      </c>
      <c r="CD74" s="96"/>
      <c r="CE74" s="97">
        <v>830.45</v>
      </c>
      <c r="CF74" s="83" t="s">
        <v>1006</v>
      </c>
      <c r="CG74" s="96">
        <v>854.2</v>
      </c>
      <c r="CH74" s="96">
        <v>1197.54</v>
      </c>
      <c r="CI74" s="96">
        <v>1037.9100000000001</v>
      </c>
      <c r="CJ74" s="96"/>
      <c r="CK74" s="96"/>
      <c r="CL74" s="97"/>
      <c r="CM74" s="83" t="s">
        <v>1007</v>
      </c>
      <c r="CN74" s="96">
        <v>772.49</v>
      </c>
      <c r="CO74" s="96">
        <v>941.85</v>
      </c>
      <c r="CP74" s="96">
        <v>1001.26</v>
      </c>
      <c r="CQ74" s="96">
        <v>537.47</v>
      </c>
      <c r="CR74" s="96"/>
      <c r="CS74" s="97">
        <v>615.73</v>
      </c>
      <c r="CT74" s="83" t="s">
        <v>1008</v>
      </c>
      <c r="CU74" s="96">
        <v>888.69</v>
      </c>
      <c r="CV74" s="96">
        <v>1134.54</v>
      </c>
      <c r="CW74" s="96">
        <v>669.73</v>
      </c>
      <c r="CX74" s="96">
        <v>619.91999999999996</v>
      </c>
      <c r="CY74" s="96"/>
      <c r="CZ74" s="97"/>
      <c r="DA74" s="83" t="s">
        <v>1009</v>
      </c>
      <c r="DB74" s="86">
        <v>0.13247138618058499</v>
      </c>
      <c r="DC74" s="96">
        <v>851.84</v>
      </c>
      <c r="DD74" s="96">
        <v>1082.6600000000001</v>
      </c>
      <c r="DE74" s="96">
        <v>957.11</v>
      </c>
      <c r="DF74" s="96">
        <v>865.83</v>
      </c>
      <c r="DG74" s="96"/>
      <c r="DH74" s="97">
        <v>721.04</v>
      </c>
      <c r="DI74" s="83" t="s">
        <v>1010</v>
      </c>
      <c r="DJ74" s="86">
        <v>2.4457651576295599E-3</v>
      </c>
      <c r="DK74" s="96">
        <v>736.31</v>
      </c>
      <c r="DL74" s="96">
        <v>949.76</v>
      </c>
      <c r="DM74" s="96">
        <v>949.76</v>
      </c>
      <c r="DN74" s="96">
        <v>925.58</v>
      </c>
      <c r="DO74" s="96"/>
      <c r="DP74" s="97">
        <v>669.79</v>
      </c>
      <c r="DQ74" s="83" t="s">
        <v>1011</v>
      </c>
      <c r="DR74" s="96">
        <v>945.74</v>
      </c>
      <c r="DS74" s="96">
        <v>1159.6500000000001</v>
      </c>
      <c r="DT74" s="96">
        <v>842.13</v>
      </c>
      <c r="DU74" s="96">
        <v>758.57</v>
      </c>
      <c r="DV74" s="96"/>
      <c r="DW74" s="97"/>
      <c r="DX74" s="83" t="s">
        <v>1012</v>
      </c>
      <c r="DY74" s="96">
        <v>882.09</v>
      </c>
      <c r="DZ74" s="96">
        <v>1065.33</v>
      </c>
      <c r="EA74" s="96">
        <v>991.8</v>
      </c>
      <c r="EB74" s="96">
        <v>625.83000000000004</v>
      </c>
      <c r="EC74" s="96"/>
      <c r="ED74" s="97">
        <v>529.30999999999995</v>
      </c>
      <c r="EE74" s="83" t="s">
        <v>1013</v>
      </c>
      <c r="EF74" s="86">
        <v>1</v>
      </c>
      <c r="EG74" s="96">
        <v>868.69</v>
      </c>
      <c r="EH74" s="96">
        <v>1101.68</v>
      </c>
      <c r="EI74" s="96">
        <v>886.17</v>
      </c>
      <c r="EJ74" s="96"/>
      <c r="EK74" s="96">
        <v>323.74</v>
      </c>
      <c r="EL74" s="97">
        <v>443.05</v>
      </c>
      <c r="EM74" s="83" t="s">
        <v>1014</v>
      </c>
      <c r="EN74" s="96">
        <v>788.23</v>
      </c>
      <c r="EO74" s="96">
        <v>1002.26</v>
      </c>
      <c r="EP74" s="96">
        <v>887.15</v>
      </c>
      <c r="EQ74" s="96"/>
      <c r="ER74" s="96"/>
      <c r="ES74" s="97">
        <v>611.41999999999996</v>
      </c>
      <c r="ET74" s="83" t="s">
        <v>1015</v>
      </c>
      <c r="EU74" s="86">
        <v>1</v>
      </c>
      <c r="EV74" s="96">
        <v>893</v>
      </c>
      <c r="EW74" s="96">
        <v>1068.9100000000001</v>
      </c>
      <c r="EX74" s="96">
        <v>1068.9100000000001</v>
      </c>
      <c r="EY74" s="96"/>
      <c r="EZ74" s="96"/>
      <c r="FA74" s="97">
        <v>514.54</v>
      </c>
      <c r="FB74" s="83" t="s">
        <v>1016</v>
      </c>
      <c r="FC74" s="96">
        <v>586.21</v>
      </c>
      <c r="FD74" s="96">
        <v>553.02</v>
      </c>
      <c r="FE74" s="96">
        <v>615.37</v>
      </c>
      <c r="FF74" s="96"/>
      <c r="FG74" s="96"/>
      <c r="FH74" s="97"/>
      <c r="FI74" s="83" t="s">
        <v>1017</v>
      </c>
      <c r="FJ74" s="96">
        <v>835.5</v>
      </c>
      <c r="FK74" s="96">
        <v>1056.3599999999999</v>
      </c>
      <c r="FL74" s="96">
        <v>1146.44</v>
      </c>
      <c r="FM74" s="96">
        <v>706.14</v>
      </c>
      <c r="FN74" s="96"/>
      <c r="FO74" s="97">
        <v>517.13</v>
      </c>
      <c r="FP74" s="83" t="s">
        <v>1018</v>
      </c>
      <c r="FQ74" s="86">
        <v>0.21304699816779599</v>
      </c>
      <c r="FR74" s="96">
        <v>952.72</v>
      </c>
      <c r="FS74" s="96">
        <v>1216.49</v>
      </c>
      <c r="FT74" s="96">
        <v>1104.19</v>
      </c>
      <c r="FU74" s="96">
        <v>685.25</v>
      </c>
      <c r="FV74" s="96">
        <v>727.7</v>
      </c>
      <c r="FW74" s="97">
        <v>512.79</v>
      </c>
      <c r="FX74" s="83" t="s">
        <v>1019</v>
      </c>
      <c r="FY74" s="96">
        <v>849.29</v>
      </c>
      <c r="FZ74" s="96">
        <v>1033.8</v>
      </c>
      <c r="GA74" s="96">
        <v>959.58</v>
      </c>
      <c r="GB74" s="96">
        <v>833.15</v>
      </c>
      <c r="GC74" s="96"/>
      <c r="GD74" s="97">
        <v>558.13</v>
      </c>
      <c r="GE74" s="83" t="s">
        <v>1020</v>
      </c>
      <c r="GF74" s="86">
        <v>0.203062177638793</v>
      </c>
      <c r="GG74" s="96">
        <v>882.67</v>
      </c>
      <c r="GH74" s="96">
        <v>1128.72</v>
      </c>
      <c r="GI74" s="96">
        <v>1168.44</v>
      </c>
      <c r="GJ74" s="96">
        <v>781.1</v>
      </c>
      <c r="GK74" s="96"/>
      <c r="GL74" s="97">
        <v>611.22</v>
      </c>
      <c r="GM74" s="83" t="s">
        <v>1021</v>
      </c>
      <c r="GN74" s="86">
        <v>9.1765850256485607E-2</v>
      </c>
      <c r="GO74" s="96">
        <v>839.69</v>
      </c>
      <c r="GP74" s="96">
        <v>1376.87</v>
      </c>
      <c r="GQ74" s="96">
        <v>776.21</v>
      </c>
      <c r="GR74" s="96">
        <v>572.99</v>
      </c>
      <c r="GS74" s="96"/>
      <c r="GT74" s="97"/>
      <c r="GU74" s="83" t="s">
        <v>1022</v>
      </c>
      <c r="GV74" s="86">
        <v>1</v>
      </c>
      <c r="GW74" s="96">
        <v>836.85</v>
      </c>
      <c r="GX74" s="96">
        <v>1037.6500000000001</v>
      </c>
      <c r="GY74" s="96">
        <v>1039.26</v>
      </c>
      <c r="GZ74" s="96"/>
      <c r="HA74" s="96"/>
      <c r="HB74" s="97">
        <v>700.31</v>
      </c>
      <c r="HC74" s="83" t="s">
        <v>1023</v>
      </c>
      <c r="HD74" s="86">
        <v>1</v>
      </c>
      <c r="HE74" s="96">
        <v>801.35</v>
      </c>
      <c r="HF74" s="96">
        <v>1056.52</v>
      </c>
      <c r="HG74" s="96"/>
      <c r="HH74" s="96">
        <v>537.37</v>
      </c>
      <c r="HI74" s="96">
        <v>530.73</v>
      </c>
      <c r="HJ74" s="97">
        <v>586.72</v>
      </c>
      <c r="HK74" s="98"/>
      <c r="HL74" s="86"/>
      <c r="HM74" s="96"/>
      <c r="HN74" s="96"/>
      <c r="HO74" s="96"/>
      <c r="HP74" s="96"/>
      <c r="HQ74" s="96"/>
      <c r="HR74" s="97"/>
    </row>
    <row r="75" spans="1:226" x14ac:dyDescent="0.35">
      <c r="A75" s="99">
        <v>44886</v>
      </c>
      <c r="B75" s="100" t="s">
        <v>995</v>
      </c>
      <c r="C75" s="101">
        <v>903.4821033924585</v>
      </c>
      <c r="D75" s="101">
        <v>1117.2078247476963</v>
      </c>
      <c r="E75" s="101">
        <v>1042.6926296353297</v>
      </c>
      <c r="F75" s="101">
        <v>690.431953377166</v>
      </c>
      <c r="G75" s="101">
        <v>715.04874940288528</v>
      </c>
      <c r="H75" s="102">
        <v>535.44676749703331</v>
      </c>
      <c r="I75" s="100" t="s">
        <v>996</v>
      </c>
      <c r="J75" s="101">
        <v>905.97534127110225</v>
      </c>
      <c r="K75" s="101">
        <v>1101.8445489854257</v>
      </c>
      <c r="L75" s="101">
        <v>1043.4411999840379</v>
      </c>
      <c r="M75" s="101">
        <v>682.56968093188243</v>
      </c>
      <c r="N75" s="101">
        <v>499.74583124477863</v>
      </c>
      <c r="O75" s="102">
        <v>562.2733435467045</v>
      </c>
      <c r="P75" s="83" t="s">
        <v>997</v>
      </c>
      <c r="Q75" s="96">
        <v>830.92</v>
      </c>
      <c r="R75" s="96">
        <v>1063.1500000000001</v>
      </c>
      <c r="S75" s="96">
        <v>1076.25</v>
      </c>
      <c r="T75" s="96">
        <v>649.02</v>
      </c>
      <c r="U75" s="96"/>
      <c r="V75" s="97"/>
      <c r="W75" s="83" t="s">
        <v>998</v>
      </c>
      <c r="X75" s="96">
        <v>914.35</v>
      </c>
      <c r="Y75" s="96">
        <v>1098.43</v>
      </c>
      <c r="Z75" s="96">
        <v>919.28</v>
      </c>
      <c r="AA75" s="96">
        <v>448</v>
      </c>
      <c r="AB75" s="96"/>
      <c r="AC75" s="97">
        <v>626.45000000000005</v>
      </c>
      <c r="AD75" s="83" t="s">
        <v>999</v>
      </c>
      <c r="AE75" s="86">
        <v>0.51129972389814904</v>
      </c>
      <c r="AF75" s="96">
        <v>809.99</v>
      </c>
      <c r="AG75" s="96">
        <v>1048.33</v>
      </c>
      <c r="AH75" s="96">
        <v>873.83</v>
      </c>
      <c r="AI75" s="96"/>
      <c r="AJ75" s="96"/>
      <c r="AK75" s="97">
        <v>408.91</v>
      </c>
      <c r="AL75" s="87" t="s">
        <v>1000</v>
      </c>
      <c r="AM75" s="88">
        <v>1</v>
      </c>
      <c r="AN75" s="96">
        <v>918.17</v>
      </c>
      <c r="AO75" s="96">
        <v>1197.5</v>
      </c>
      <c r="AP75" s="96">
        <v>1099.1199999999999</v>
      </c>
      <c r="AQ75" s="96">
        <v>977.67</v>
      </c>
      <c r="AR75" s="96"/>
      <c r="AS75" s="97"/>
      <c r="AT75" s="83" t="s">
        <v>1001</v>
      </c>
      <c r="AU75" s="86">
        <v>4.1057644933486598E-2</v>
      </c>
      <c r="AV75" s="96">
        <v>859.21</v>
      </c>
      <c r="AW75" s="96">
        <v>1121.77</v>
      </c>
      <c r="AX75" s="96">
        <v>951.96</v>
      </c>
      <c r="AY75" s="96"/>
      <c r="AZ75" s="96"/>
      <c r="BA75" s="97">
        <v>512.83000000000004</v>
      </c>
      <c r="BB75" s="83" t="s">
        <v>1002</v>
      </c>
      <c r="BC75" s="96">
        <v>904.32</v>
      </c>
      <c r="BD75" s="96">
        <v>1135.48</v>
      </c>
      <c r="BE75" s="96">
        <v>1113.26</v>
      </c>
      <c r="BF75" s="96"/>
      <c r="BG75" s="96"/>
      <c r="BH75" s="97">
        <v>812.03</v>
      </c>
      <c r="BI75" s="83" t="s">
        <v>1003</v>
      </c>
      <c r="BJ75" s="86">
        <v>0.134450166045955</v>
      </c>
      <c r="BK75" s="96">
        <v>956.88</v>
      </c>
      <c r="BL75" s="96">
        <v>1086.49</v>
      </c>
      <c r="BM75" s="96">
        <v>1245.73</v>
      </c>
      <c r="BN75" s="96">
        <v>836.82</v>
      </c>
      <c r="BO75" s="96"/>
      <c r="BP75" s="97"/>
      <c r="BQ75" s="83" t="s">
        <v>1004</v>
      </c>
      <c r="BR75" s="86">
        <v>1</v>
      </c>
      <c r="BS75" s="96">
        <v>832.83</v>
      </c>
      <c r="BT75" s="96">
        <v>1018</v>
      </c>
      <c r="BU75" s="96">
        <v>1081.17</v>
      </c>
      <c r="BV75" s="96"/>
      <c r="BW75" s="96"/>
      <c r="BX75" s="97">
        <v>456.17</v>
      </c>
      <c r="BY75" s="83" t="s">
        <v>1005</v>
      </c>
      <c r="BZ75" s="96">
        <v>985.71</v>
      </c>
      <c r="CA75" s="96">
        <v>1172.06</v>
      </c>
      <c r="CB75" s="96">
        <v>972.39</v>
      </c>
      <c r="CC75" s="96">
        <v>665.24</v>
      </c>
      <c r="CD75" s="96"/>
      <c r="CE75" s="97">
        <v>832.29</v>
      </c>
      <c r="CF75" s="83" t="s">
        <v>1006</v>
      </c>
      <c r="CG75" s="96">
        <v>884.85</v>
      </c>
      <c r="CH75" s="96">
        <v>1250.77</v>
      </c>
      <c r="CI75" s="96">
        <v>1075.81</v>
      </c>
      <c r="CJ75" s="96"/>
      <c r="CK75" s="96"/>
      <c r="CL75" s="97"/>
      <c r="CM75" s="83" t="s">
        <v>1007</v>
      </c>
      <c r="CN75" s="96">
        <v>794.4</v>
      </c>
      <c r="CO75" s="96">
        <v>979.13</v>
      </c>
      <c r="CP75" s="96">
        <v>1050.67</v>
      </c>
      <c r="CQ75" s="96">
        <v>570.58000000000004</v>
      </c>
      <c r="CR75" s="96"/>
      <c r="CS75" s="97">
        <v>611.54999999999995</v>
      </c>
      <c r="CT75" s="83" t="s">
        <v>1008</v>
      </c>
      <c r="CU75" s="96">
        <v>939.5</v>
      </c>
      <c r="CV75" s="96">
        <v>1183.73</v>
      </c>
      <c r="CW75" s="96">
        <v>711.66</v>
      </c>
      <c r="CX75" s="96">
        <v>619.91999999999996</v>
      </c>
      <c r="CY75" s="96"/>
      <c r="CZ75" s="97"/>
      <c r="DA75" s="83" t="s">
        <v>1009</v>
      </c>
      <c r="DB75" s="86">
        <v>0.132582035134239</v>
      </c>
      <c r="DC75" s="96">
        <v>863.16</v>
      </c>
      <c r="DD75" s="96">
        <v>1156.8599999999999</v>
      </c>
      <c r="DE75" s="96">
        <v>1031.0899999999999</v>
      </c>
      <c r="DF75" s="96">
        <v>924.63</v>
      </c>
      <c r="DG75" s="96"/>
      <c r="DH75" s="97">
        <v>737.55</v>
      </c>
      <c r="DI75" s="83" t="s">
        <v>1010</v>
      </c>
      <c r="DJ75" s="86">
        <v>2.44241994968615E-3</v>
      </c>
      <c r="DK75" s="96">
        <v>743.14</v>
      </c>
      <c r="DL75" s="96">
        <v>972.13</v>
      </c>
      <c r="DM75" s="96">
        <v>972.13</v>
      </c>
      <c r="DN75" s="96">
        <v>924.31</v>
      </c>
      <c r="DO75" s="96"/>
      <c r="DP75" s="97">
        <v>668.92</v>
      </c>
      <c r="DQ75" s="83" t="s">
        <v>1011</v>
      </c>
      <c r="DR75" s="96">
        <v>979.16</v>
      </c>
      <c r="DS75" s="96">
        <v>1205.0899999999999</v>
      </c>
      <c r="DT75" s="96">
        <v>874.51</v>
      </c>
      <c r="DU75" s="96">
        <v>807.79</v>
      </c>
      <c r="DV75" s="96"/>
      <c r="DW75" s="97"/>
      <c r="DX75" s="83" t="s">
        <v>1012</v>
      </c>
      <c r="DY75" s="96">
        <v>912.67</v>
      </c>
      <c r="DZ75" s="96">
        <v>1116.1400000000001</v>
      </c>
      <c r="EA75" s="96">
        <v>1024.8</v>
      </c>
      <c r="EB75" s="96">
        <v>644.83000000000004</v>
      </c>
      <c r="EC75" s="96"/>
      <c r="ED75" s="97">
        <v>531.99</v>
      </c>
      <c r="EE75" s="83" t="s">
        <v>1013</v>
      </c>
      <c r="EF75" s="86">
        <v>1</v>
      </c>
      <c r="EG75" s="96">
        <v>895.03</v>
      </c>
      <c r="EH75" s="96">
        <v>1140.94</v>
      </c>
      <c r="EI75" s="96">
        <v>935.34</v>
      </c>
      <c r="EJ75" s="96"/>
      <c r="EK75" s="96">
        <v>323.74</v>
      </c>
      <c r="EL75" s="97">
        <v>446.73</v>
      </c>
      <c r="EM75" s="83" t="s">
        <v>1014</v>
      </c>
      <c r="EN75" s="96">
        <v>832.68</v>
      </c>
      <c r="EO75" s="96">
        <v>1068.08</v>
      </c>
      <c r="EP75" s="96">
        <v>949.43</v>
      </c>
      <c r="EQ75" s="96"/>
      <c r="ER75" s="96"/>
      <c r="ES75" s="97">
        <v>611.41999999999996</v>
      </c>
      <c r="ET75" s="83" t="s">
        <v>1015</v>
      </c>
      <c r="EU75" s="86">
        <v>1</v>
      </c>
      <c r="EV75" s="96">
        <v>924.44</v>
      </c>
      <c r="EW75" s="96">
        <v>1118.9100000000001</v>
      </c>
      <c r="EX75" s="96">
        <v>1118.9100000000001</v>
      </c>
      <c r="EY75" s="96"/>
      <c r="EZ75" s="96"/>
      <c r="FA75" s="97">
        <v>514.30999999999995</v>
      </c>
      <c r="FB75" s="83" t="s">
        <v>1016</v>
      </c>
      <c r="FC75" s="96">
        <v>586.21</v>
      </c>
      <c r="FD75" s="96">
        <v>553.02</v>
      </c>
      <c r="FE75" s="96">
        <v>615.37</v>
      </c>
      <c r="FF75" s="96"/>
      <c r="FG75" s="96"/>
      <c r="FH75" s="97"/>
      <c r="FI75" s="83" t="s">
        <v>1017</v>
      </c>
      <c r="FJ75" s="96">
        <v>869.98</v>
      </c>
      <c r="FK75" s="96">
        <v>1098.53</v>
      </c>
      <c r="FL75" s="96">
        <v>1146.44</v>
      </c>
      <c r="FM75" s="96">
        <v>706.14</v>
      </c>
      <c r="FN75" s="96"/>
      <c r="FO75" s="97">
        <v>525.87</v>
      </c>
      <c r="FP75" s="83" t="s">
        <v>1018</v>
      </c>
      <c r="FQ75" s="86">
        <v>0.21242697822623499</v>
      </c>
      <c r="FR75" s="96">
        <v>959.32</v>
      </c>
      <c r="FS75" s="96">
        <v>1224.3399999999999</v>
      </c>
      <c r="FT75" s="96">
        <v>1085.96</v>
      </c>
      <c r="FU75" s="96">
        <v>716.27</v>
      </c>
      <c r="FV75" s="96">
        <v>742.85</v>
      </c>
      <c r="FW75" s="97">
        <v>516.35</v>
      </c>
      <c r="FX75" s="83" t="s">
        <v>1019</v>
      </c>
      <c r="FY75" s="96">
        <v>894</v>
      </c>
      <c r="FZ75" s="96">
        <v>1080.1400000000001</v>
      </c>
      <c r="GA75" s="96">
        <v>1003.48</v>
      </c>
      <c r="GB75" s="96">
        <v>904.15</v>
      </c>
      <c r="GC75" s="96"/>
      <c r="GD75" s="97">
        <v>553.25</v>
      </c>
      <c r="GE75" s="83" t="s">
        <v>1020</v>
      </c>
      <c r="GF75" s="86">
        <v>0.20237589298362799</v>
      </c>
      <c r="GG75" s="96">
        <v>910.44</v>
      </c>
      <c r="GH75" s="96">
        <v>1158.46</v>
      </c>
      <c r="GI75" s="96">
        <v>1296.22</v>
      </c>
      <c r="GJ75" s="96">
        <v>731.11</v>
      </c>
      <c r="GK75" s="96"/>
      <c r="GL75" s="97">
        <v>609.20000000000005</v>
      </c>
      <c r="GM75" s="83" t="s">
        <v>1021</v>
      </c>
      <c r="GN75" s="86">
        <v>9.1014170906410105E-2</v>
      </c>
      <c r="GO75" s="96">
        <v>850.36</v>
      </c>
      <c r="GP75" s="96">
        <v>1387.95</v>
      </c>
      <c r="GQ75" s="96">
        <v>801.53</v>
      </c>
      <c r="GR75" s="96">
        <v>607.25</v>
      </c>
      <c r="GS75" s="96"/>
      <c r="GT75" s="97"/>
      <c r="GU75" s="83" t="s">
        <v>1022</v>
      </c>
      <c r="GV75" s="86">
        <v>1</v>
      </c>
      <c r="GW75" s="96">
        <v>844.01</v>
      </c>
      <c r="GX75" s="96">
        <v>1076.3800000000001</v>
      </c>
      <c r="GY75" s="96">
        <v>1072.03</v>
      </c>
      <c r="GZ75" s="96"/>
      <c r="HA75" s="96"/>
      <c r="HB75" s="97">
        <v>700.33</v>
      </c>
      <c r="HC75" s="83" t="s">
        <v>1023</v>
      </c>
      <c r="HD75" s="86">
        <v>1</v>
      </c>
      <c r="HE75" s="96">
        <v>848.02</v>
      </c>
      <c r="HF75" s="96">
        <v>1105.68</v>
      </c>
      <c r="HG75" s="96"/>
      <c r="HH75" s="96">
        <v>594.72</v>
      </c>
      <c r="HI75" s="96">
        <v>588.08000000000004</v>
      </c>
      <c r="HJ75" s="97">
        <v>599.22</v>
      </c>
      <c r="HK75" s="98"/>
      <c r="HL75" s="86"/>
      <c r="HM75" s="96"/>
      <c r="HN75" s="96"/>
      <c r="HO75" s="96"/>
      <c r="HP75" s="96"/>
      <c r="HQ75" s="96"/>
      <c r="HR75" s="97"/>
    </row>
    <row r="76" spans="1:226" x14ac:dyDescent="0.35">
      <c r="A76" s="99">
        <v>44879</v>
      </c>
      <c r="B76" s="100" t="s">
        <v>995</v>
      </c>
      <c r="C76" s="101">
        <v>938.74377719496033</v>
      </c>
      <c r="D76" s="101">
        <v>1146.7963648218288</v>
      </c>
      <c r="E76" s="101">
        <v>1104.5284276710574</v>
      </c>
      <c r="F76" s="101">
        <v>719.91268390462358</v>
      </c>
      <c r="G76" s="101">
        <v>718.78463934269598</v>
      </c>
      <c r="H76" s="102">
        <v>538.19510595496786</v>
      </c>
      <c r="I76" s="100" t="s">
        <v>996</v>
      </c>
      <c r="J76" s="101">
        <v>942.71186099654096</v>
      </c>
      <c r="K76" s="101">
        <v>1130.1987621044784</v>
      </c>
      <c r="L76" s="101">
        <v>1105.4160720739687</v>
      </c>
      <c r="M76" s="101">
        <v>707.19433195303588</v>
      </c>
      <c r="N76" s="101">
        <v>510.65214703425227</v>
      </c>
      <c r="O76" s="102">
        <v>562.40268181756824</v>
      </c>
      <c r="P76" s="83" t="s">
        <v>997</v>
      </c>
      <c r="Q76" s="96">
        <v>871.76</v>
      </c>
      <c r="R76" s="96">
        <v>1133.99</v>
      </c>
      <c r="S76" s="96">
        <v>1076.25</v>
      </c>
      <c r="T76" s="96">
        <v>711.02</v>
      </c>
      <c r="U76" s="96"/>
      <c r="V76" s="97"/>
      <c r="W76" s="83" t="s">
        <v>998</v>
      </c>
      <c r="X76" s="96">
        <v>999.8</v>
      </c>
      <c r="Y76" s="96">
        <v>1199.92</v>
      </c>
      <c r="Z76" s="96">
        <v>985.73</v>
      </c>
      <c r="AA76" s="96">
        <v>539.46</v>
      </c>
      <c r="AB76" s="96"/>
      <c r="AC76" s="97">
        <v>639.66999999999996</v>
      </c>
      <c r="AD76" s="83" t="s">
        <v>999</v>
      </c>
      <c r="AE76" s="86">
        <v>0.51129972389814904</v>
      </c>
      <c r="AF76" s="96">
        <v>817.7</v>
      </c>
      <c r="AG76" s="96">
        <v>1060.48</v>
      </c>
      <c r="AH76" s="96">
        <v>917.94</v>
      </c>
      <c r="AI76" s="96"/>
      <c r="AJ76" s="96"/>
      <c r="AK76" s="97">
        <v>408.78</v>
      </c>
      <c r="AL76" s="87" t="s">
        <v>1000</v>
      </c>
      <c r="AM76" s="88">
        <v>1</v>
      </c>
      <c r="AN76" s="96">
        <v>909.92</v>
      </c>
      <c r="AO76" s="96">
        <v>1220.1500000000001</v>
      </c>
      <c r="AP76" s="96">
        <v>1124.3399999999999</v>
      </c>
      <c r="AQ76" s="96">
        <v>977.67</v>
      </c>
      <c r="AR76" s="96"/>
      <c r="AS76" s="97"/>
      <c r="AT76" s="83" t="s">
        <v>1001</v>
      </c>
      <c r="AU76" s="86">
        <v>4.1170900407591901E-2</v>
      </c>
      <c r="AV76" s="96">
        <v>892</v>
      </c>
      <c r="AW76" s="96">
        <v>1184.79</v>
      </c>
      <c r="AX76" s="96">
        <v>1014.03</v>
      </c>
      <c r="AY76" s="96"/>
      <c r="AZ76" s="96"/>
      <c r="BA76" s="97">
        <v>516.32000000000005</v>
      </c>
      <c r="BB76" s="83" t="s">
        <v>1002</v>
      </c>
      <c r="BC76" s="96">
        <v>961.47</v>
      </c>
      <c r="BD76" s="96">
        <v>1198.51</v>
      </c>
      <c r="BE76" s="96">
        <v>1179.51</v>
      </c>
      <c r="BF76" s="96"/>
      <c r="BG76" s="96"/>
      <c r="BH76" s="97">
        <v>806.99</v>
      </c>
      <c r="BI76" s="83" t="s">
        <v>1003</v>
      </c>
      <c r="BJ76" s="86">
        <v>0.134441128229948</v>
      </c>
      <c r="BK76" s="96">
        <v>1021.35</v>
      </c>
      <c r="BL76" s="96">
        <v>1172.46</v>
      </c>
      <c r="BM76" s="96">
        <v>1331.69</v>
      </c>
      <c r="BN76" s="96">
        <v>927.91</v>
      </c>
      <c r="BO76" s="96"/>
      <c r="BP76" s="97"/>
      <c r="BQ76" s="83" t="s">
        <v>1004</v>
      </c>
      <c r="BR76" s="86">
        <v>1</v>
      </c>
      <c r="BS76" s="96">
        <v>1011.17</v>
      </c>
      <c r="BT76" s="96">
        <v>1254.67</v>
      </c>
      <c r="BU76" s="96">
        <v>1169.5</v>
      </c>
      <c r="BV76" s="96"/>
      <c r="BW76" s="96"/>
      <c r="BX76" s="97">
        <v>532.83000000000004</v>
      </c>
      <c r="BY76" s="83" t="s">
        <v>1005</v>
      </c>
      <c r="BZ76" s="96">
        <v>1002.38</v>
      </c>
      <c r="CA76" s="96">
        <v>1224.22</v>
      </c>
      <c r="CB76" s="96">
        <v>1039.43</v>
      </c>
      <c r="CC76" s="96">
        <v>678.53</v>
      </c>
      <c r="CD76" s="96"/>
      <c r="CE76" s="97">
        <v>828.59</v>
      </c>
      <c r="CF76" s="83" t="s">
        <v>1006</v>
      </c>
      <c r="CG76" s="96">
        <v>913.07</v>
      </c>
      <c r="CH76" s="96">
        <v>1286.25</v>
      </c>
      <c r="CI76" s="96">
        <v>1151.6199999999999</v>
      </c>
      <c r="CJ76" s="96"/>
      <c r="CK76" s="96"/>
      <c r="CL76" s="97"/>
      <c r="CM76" s="83" t="s">
        <v>1007</v>
      </c>
      <c r="CN76" s="96">
        <v>713.3</v>
      </c>
      <c r="CO76" s="96">
        <v>892.59</v>
      </c>
      <c r="CP76" s="96">
        <v>1116.77</v>
      </c>
      <c r="CQ76" s="96">
        <v>628.83000000000004</v>
      </c>
      <c r="CR76" s="96"/>
      <c r="CS76" s="97">
        <v>514.73</v>
      </c>
      <c r="CT76" s="83" t="s">
        <v>1008</v>
      </c>
      <c r="CU76" s="96">
        <v>983.05</v>
      </c>
      <c r="CV76" s="96">
        <v>1245.83</v>
      </c>
      <c r="CW76" s="96">
        <v>771.34</v>
      </c>
      <c r="CX76" s="96">
        <v>619.91999999999996</v>
      </c>
      <c r="CY76" s="96"/>
      <c r="CZ76" s="97"/>
      <c r="DA76" s="83" t="s">
        <v>1009</v>
      </c>
      <c r="DB76" s="86">
        <v>0.132511760418737</v>
      </c>
      <c r="DC76" s="96">
        <v>862.7</v>
      </c>
      <c r="DD76" s="96">
        <v>1159.53</v>
      </c>
      <c r="DE76" s="96">
        <v>1043.27</v>
      </c>
      <c r="DF76" s="96">
        <v>924.14</v>
      </c>
      <c r="DG76" s="96"/>
      <c r="DH76" s="97">
        <v>737.16</v>
      </c>
      <c r="DI76" s="83" t="s">
        <v>1010</v>
      </c>
      <c r="DJ76" s="86">
        <v>2.4553132979768201E-3</v>
      </c>
      <c r="DK76" s="96">
        <v>758.3</v>
      </c>
      <c r="DL76" s="96">
        <v>1010.79</v>
      </c>
      <c r="DM76" s="96">
        <v>1010.79</v>
      </c>
      <c r="DN76" s="96">
        <v>929.19</v>
      </c>
      <c r="DO76" s="96"/>
      <c r="DP76" s="97">
        <v>691.39</v>
      </c>
      <c r="DQ76" s="83" t="s">
        <v>1011</v>
      </c>
      <c r="DR76" s="96">
        <v>989.07</v>
      </c>
      <c r="DS76" s="96">
        <v>1220.05</v>
      </c>
      <c r="DT76" s="96">
        <v>895.75</v>
      </c>
      <c r="DU76" s="96">
        <v>862.49</v>
      </c>
      <c r="DV76" s="96"/>
      <c r="DW76" s="97"/>
      <c r="DX76" s="83" t="s">
        <v>1012</v>
      </c>
      <c r="DY76" s="96">
        <v>923.18</v>
      </c>
      <c r="DZ76" s="96">
        <v>1151.01</v>
      </c>
      <c r="EA76" s="96">
        <v>1072.3399999999999</v>
      </c>
      <c r="EB76" s="96">
        <v>700.72</v>
      </c>
      <c r="EC76" s="96"/>
      <c r="ED76" s="97">
        <v>536.4</v>
      </c>
      <c r="EE76" s="83" t="s">
        <v>1013</v>
      </c>
      <c r="EF76" s="86">
        <v>1</v>
      </c>
      <c r="EG76" s="96">
        <v>924.28</v>
      </c>
      <c r="EH76" s="96">
        <v>1173.8900000000001</v>
      </c>
      <c r="EI76" s="96">
        <v>990.27</v>
      </c>
      <c r="EJ76" s="96"/>
      <c r="EK76" s="96">
        <v>323.74</v>
      </c>
      <c r="EL76" s="97">
        <v>451.57</v>
      </c>
      <c r="EM76" s="83" t="s">
        <v>1014</v>
      </c>
      <c r="EN76" s="96">
        <v>945.5</v>
      </c>
      <c r="EO76" s="96">
        <v>1143.29</v>
      </c>
      <c r="EP76" s="96">
        <v>1025.74</v>
      </c>
      <c r="EQ76" s="96"/>
      <c r="ER76" s="96"/>
      <c r="ES76" s="97">
        <v>638.27</v>
      </c>
      <c r="ET76" s="83" t="s">
        <v>1015</v>
      </c>
      <c r="EU76" s="86">
        <v>1</v>
      </c>
      <c r="EV76" s="96">
        <v>960.02</v>
      </c>
      <c r="EW76" s="96">
        <v>1168.5</v>
      </c>
      <c r="EX76" s="96">
        <v>1168.5</v>
      </c>
      <c r="EY76" s="96"/>
      <c r="EZ76" s="96"/>
      <c r="FA76" s="97">
        <v>514.30999999999995</v>
      </c>
      <c r="FB76" s="83" t="s">
        <v>1016</v>
      </c>
      <c r="FC76" s="96">
        <v>586.21</v>
      </c>
      <c r="FD76" s="96">
        <v>553.02</v>
      </c>
      <c r="FE76" s="96">
        <v>615.37</v>
      </c>
      <c r="FF76" s="96"/>
      <c r="FG76" s="96"/>
      <c r="FH76" s="97"/>
      <c r="FI76" s="83" t="s">
        <v>1017</v>
      </c>
      <c r="FJ76" s="96">
        <v>947.9</v>
      </c>
      <c r="FK76" s="96">
        <v>1175.3699999999999</v>
      </c>
      <c r="FL76" s="96">
        <v>1146.44</v>
      </c>
      <c r="FM76" s="96">
        <v>706.14</v>
      </c>
      <c r="FN76" s="96"/>
      <c r="FO76" s="97">
        <v>525.39</v>
      </c>
      <c r="FP76" s="83" t="s">
        <v>1018</v>
      </c>
      <c r="FQ76" s="86">
        <v>0.213228709113395</v>
      </c>
      <c r="FR76" s="96">
        <v>969.48</v>
      </c>
      <c r="FS76" s="96">
        <v>1237.0899999999999</v>
      </c>
      <c r="FT76" s="96">
        <v>1158.33</v>
      </c>
      <c r="FU76" s="96">
        <v>755.04</v>
      </c>
      <c r="FV76" s="96">
        <v>745.66</v>
      </c>
      <c r="FW76" s="97">
        <v>523.11</v>
      </c>
      <c r="FX76" s="83" t="s">
        <v>1019</v>
      </c>
      <c r="FY76" s="96">
        <v>960.67</v>
      </c>
      <c r="FZ76" s="96">
        <v>1158.19</v>
      </c>
      <c r="GA76" s="96">
        <v>1056.33</v>
      </c>
      <c r="GB76" s="96">
        <v>904.15</v>
      </c>
      <c r="GC76" s="96"/>
      <c r="GD76" s="97">
        <v>554.88</v>
      </c>
      <c r="GE76" s="83" t="s">
        <v>1020</v>
      </c>
      <c r="GF76" s="86">
        <v>0.20390269763269001</v>
      </c>
      <c r="GG76" s="96">
        <v>930.25</v>
      </c>
      <c r="GH76" s="96">
        <v>1186.68</v>
      </c>
      <c r="GI76" s="96">
        <v>1116.32</v>
      </c>
      <c r="GJ76" s="96">
        <v>808.76</v>
      </c>
      <c r="GK76" s="96"/>
      <c r="GL76" s="97">
        <v>613.79</v>
      </c>
      <c r="GM76" s="83" t="s">
        <v>1021</v>
      </c>
      <c r="GN76" s="86">
        <v>9.2839304447931106E-2</v>
      </c>
      <c r="GO76" s="96">
        <v>943.84</v>
      </c>
      <c r="GP76" s="96">
        <v>1484.63</v>
      </c>
      <c r="GQ76" s="96">
        <v>883.92</v>
      </c>
      <c r="GR76" s="96">
        <v>678.38</v>
      </c>
      <c r="GS76" s="96"/>
      <c r="GT76" s="97"/>
      <c r="GU76" s="83" t="s">
        <v>1022</v>
      </c>
      <c r="GV76" s="86">
        <v>1</v>
      </c>
      <c r="GW76" s="96">
        <v>819.53</v>
      </c>
      <c r="GX76" s="96">
        <v>1101.08</v>
      </c>
      <c r="GY76" s="96">
        <v>1087.74</v>
      </c>
      <c r="GZ76" s="96"/>
      <c r="HA76" s="96"/>
      <c r="HB76" s="97">
        <v>701.53</v>
      </c>
      <c r="HC76" s="83" t="s">
        <v>1023</v>
      </c>
      <c r="HD76" s="86">
        <v>1</v>
      </c>
      <c r="HE76" s="96">
        <v>893.85</v>
      </c>
      <c r="HF76" s="96">
        <v>1159.8499999999999</v>
      </c>
      <c r="HG76" s="96"/>
      <c r="HH76" s="96">
        <v>611.1</v>
      </c>
      <c r="HI76" s="96">
        <v>604.46</v>
      </c>
      <c r="HJ76" s="97">
        <v>597.54999999999995</v>
      </c>
      <c r="HK76" s="98"/>
      <c r="HL76" s="86"/>
      <c r="HM76" s="96"/>
      <c r="HN76" s="96"/>
      <c r="HO76" s="96"/>
      <c r="HP76" s="96"/>
      <c r="HQ76" s="96"/>
      <c r="HR76" s="97"/>
    </row>
    <row r="77" spans="1:226" x14ac:dyDescent="0.35">
      <c r="A77" s="99">
        <v>44872</v>
      </c>
      <c r="B77" s="100" t="s">
        <v>995</v>
      </c>
      <c r="C77" s="101">
        <v>951.17831429637567</v>
      </c>
      <c r="D77" s="101">
        <v>1185.3378942278853</v>
      </c>
      <c r="E77" s="101">
        <v>1148.7769018454267</v>
      </c>
      <c r="F77" s="101">
        <v>720.58105014898729</v>
      </c>
      <c r="G77" s="101">
        <v>719.05938091143582</v>
      </c>
      <c r="H77" s="102">
        <v>531.36112238089629</v>
      </c>
      <c r="I77" s="100" t="s">
        <v>996</v>
      </c>
      <c r="J77" s="101">
        <v>956.3939281851782</v>
      </c>
      <c r="K77" s="101">
        <v>1169.3840378913637</v>
      </c>
      <c r="L77" s="101">
        <v>1149.5577305063539</v>
      </c>
      <c r="M77" s="101">
        <v>708.29109413551851</v>
      </c>
      <c r="N77" s="101">
        <v>509.02751879699241</v>
      </c>
      <c r="O77" s="102">
        <v>563.38746018277732</v>
      </c>
      <c r="P77" s="83" t="s">
        <v>997</v>
      </c>
      <c r="Q77" s="96">
        <v>889.26</v>
      </c>
      <c r="R77" s="96">
        <v>1204.82</v>
      </c>
      <c r="S77" s="96">
        <v>1149.07</v>
      </c>
      <c r="T77" s="96">
        <v>700.02</v>
      </c>
      <c r="U77" s="96"/>
      <c r="V77" s="97"/>
      <c r="W77" s="83" t="s">
        <v>998</v>
      </c>
      <c r="X77" s="96">
        <v>962.13</v>
      </c>
      <c r="Y77" s="96">
        <v>1225.8699999999999</v>
      </c>
      <c r="Z77" s="96">
        <v>1086.8</v>
      </c>
      <c r="AA77" s="96">
        <v>555.33000000000004</v>
      </c>
      <c r="AB77" s="96"/>
      <c r="AC77" s="97">
        <v>657.85</v>
      </c>
      <c r="AD77" s="83" t="s">
        <v>999</v>
      </c>
      <c r="AE77" s="86">
        <v>0.51129972389814904</v>
      </c>
      <c r="AF77" s="96">
        <v>817.78</v>
      </c>
      <c r="AG77" s="96">
        <v>1054.68</v>
      </c>
      <c r="AH77" s="96">
        <v>969.22</v>
      </c>
      <c r="AI77" s="96"/>
      <c r="AJ77" s="96"/>
      <c r="AK77" s="97">
        <v>313.25</v>
      </c>
      <c r="AL77" s="87" t="s">
        <v>1000</v>
      </c>
      <c r="AM77" s="88">
        <v>1</v>
      </c>
      <c r="AN77" s="96">
        <v>888.72</v>
      </c>
      <c r="AO77" s="96">
        <v>1233.45</v>
      </c>
      <c r="AP77" s="96">
        <v>1155.3399999999999</v>
      </c>
      <c r="AQ77" s="96">
        <v>977.67</v>
      </c>
      <c r="AR77" s="96"/>
      <c r="AS77" s="97"/>
      <c r="AT77" s="83" t="s">
        <v>1001</v>
      </c>
      <c r="AU77" s="86">
        <v>4.1150569935393601E-2</v>
      </c>
      <c r="AV77" s="96">
        <v>901.73</v>
      </c>
      <c r="AW77" s="96">
        <v>1226.81</v>
      </c>
      <c r="AX77" s="96">
        <v>1061.72</v>
      </c>
      <c r="AY77" s="96"/>
      <c r="AZ77" s="96"/>
      <c r="BA77" s="97">
        <v>519.04999999999995</v>
      </c>
      <c r="BB77" s="83" t="s">
        <v>1002</v>
      </c>
      <c r="BC77" s="96">
        <v>1004.32</v>
      </c>
      <c r="BD77" s="96">
        <v>1283.3800000000001</v>
      </c>
      <c r="BE77" s="96">
        <v>1207.21</v>
      </c>
      <c r="BF77" s="96"/>
      <c r="BG77" s="96"/>
      <c r="BH77" s="97">
        <v>803.96</v>
      </c>
      <c r="BI77" s="83" t="s">
        <v>1003</v>
      </c>
      <c r="BJ77" s="86">
        <v>0.13442124931109101</v>
      </c>
      <c r="BK77" s="96">
        <v>1064.21</v>
      </c>
      <c r="BL77" s="96">
        <v>1269.07</v>
      </c>
      <c r="BM77" s="96">
        <v>1428.28</v>
      </c>
      <c r="BN77" s="96">
        <v>927.78</v>
      </c>
      <c r="BO77" s="96"/>
      <c r="BP77" s="97"/>
      <c r="BQ77" s="83" t="s">
        <v>1004</v>
      </c>
      <c r="BR77" s="86">
        <v>1</v>
      </c>
      <c r="BS77" s="96">
        <v>1012</v>
      </c>
      <c r="BT77" s="96">
        <v>1254.67</v>
      </c>
      <c r="BU77" s="96">
        <v>1202.83</v>
      </c>
      <c r="BV77" s="96"/>
      <c r="BW77" s="96"/>
      <c r="BX77" s="97">
        <v>532.83000000000004</v>
      </c>
      <c r="BY77" s="83" t="s">
        <v>1005</v>
      </c>
      <c r="BZ77" s="96">
        <v>991.21</v>
      </c>
      <c r="CA77" s="96">
        <v>1244.1199999999999</v>
      </c>
      <c r="CB77" s="96">
        <v>1055.05</v>
      </c>
      <c r="CC77" s="96">
        <v>672.43</v>
      </c>
      <c r="CD77" s="96"/>
      <c r="CE77" s="97">
        <v>824.26</v>
      </c>
      <c r="CF77" s="83" t="s">
        <v>1006</v>
      </c>
      <c r="CG77" s="96">
        <v>927.59</v>
      </c>
      <c r="CH77" s="96">
        <v>1272.54</v>
      </c>
      <c r="CI77" s="96">
        <v>1261.3</v>
      </c>
      <c r="CJ77" s="96"/>
      <c r="CK77" s="96"/>
      <c r="CL77" s="97"/>
      <c r="CM77" s="83" t="s">
        <v>1007</v>
      </c>
      <c r="CN77" s="96">
        <v>708.42</v>
      </c>
      <c r="CO77" s="96">
        <v>917.51</v>
      </c>
      <c r="CP77" s="96">
        <v>1152.47</v>
      </c>
      <c r="CQ77" s="96">
        <v>645.96</v>
      </c>
      <c r="CR77" s="96"/>
      <c r="CS77" s="97">
        <v>508.52</v>
      </c>
      <c r="CT77" s="83" t="s">
        <v>1008</v>
      </c>
      <c r="CU77" s="96">
        <v>973.37</v>
      </c>
      <c r="CV77" s="96">
        <v>1261.96</v>
      </c>
      <c r="CW77" s="96">
        <v>798.76</v>
      </c>
      <c r="CX77" s="96">
        <v>619.91999999999996</v>
      </c>
      <c r="CY77" s="96"/>
      <c r="CZ77" s="97"/>
      <c r="DA77" s="83" t="s">
        <v>1009</v>
      </c>
      <c r="DB77" s="86">
        <v>0.132669983416252</v>
      </c>
      <c r="DC77" s="96">
        <v>807.06</v>
      </c>
      <c r="DD77" s="96">
        <v>1189.78</v>
      </c>
      <c r="DE77" s="96">
        <v>1031.77</v>
      </c>
      <c r="DF77" s="96">
        <v>925.24</v>
      </c>
      <c r="DG77" s="96"/>
      <c r="DH77" s="97">
        <v>734.22</v>
      </c>
      <c r="DI77" s="83" t="s">
        <v>1010</v>
      </c>
      <c r="DJ77" s="86">
        <v>2.49357903398748E-3</v>
      </c>
      <c r="DK77" s="96">
        <v>764.32</v>
      </c>
      <c r="DL77" s="96">
        <v>1052.6500000000001</v>
      </c>
      <c r="DM77" s="96">
        <v>1052.6500000000001</v>
      </c>
      <c r="DN77" s="96">
        <v>880.34</v>
      </c>
      <c r="DO77" s="96"/>
      <c r="DP77" s="97">
        <v>702.91</v>
      </c>
      <c r="DQ77" s="83" t="s">
        <v>1011</v>
      </c>
      <c r="DR77" s="96">
        <v>994.52</v>
      </c>
      <c r="DS77" s="96">
        <v>1221.44</v>
      </c>
      <c r="DT77" s="96">
        <v>961.82</v>
      </c>
      <c r="DU77" s="96">
        <v>876.73</v>
      </c>
      <c r="DV77" s="96"/>
      <c r="DW77" s="97"/>
      <c r="DX77" s="83" t="s">
        <v>1012</v>
      </c>
      <c r="DY77" s="96">
        <v>904.99</v>
      </c>
      <c r="DZ77" s="96">
        <v>1156.01</v>
      </c>
      <c r="EA77" s="96">
        <v>1112.29</v>
      </c>
      <c r="EB77" s="96">
        <v>714.5</v>
      </c>
      <c r="EC77" s="96"/>
      <c r="ED77" s="97">
        <v>538.29</v>
      </c>
      <c r="EE77" s="83" t="s">
        <v>1013</v>
      </c>
      <c r="EF77" s="86">
        <v>1</v>
      </c>
      <c r="EG77" s="96">
        <v>934.79</v>
      </c>
      <c r="EH77" s="96">
        <v>1191.82</v>
      </c>
      <c r="EI77" s="96">
        <v>1115.98</v>
      </c>
      <c r="EJ77" s="96"/>
      <c r="EK77" s="96">
        <v>323.74</v>
      </c>
      <c r="EL77" s="97">
        <v>454.52</v>
      </c>
      <c r="EM77" s="83" t="s">
        <v>1014</v>
      </c>
      <c r="EN77" s="96">
        <v>944.64</v>
      </c>
      <c r="EO77" s="96">
        <v>1147.56</v>
      </c>
      <c r="EP77" s="96">
        <v>1029.25</v>
      </c>
      <c r="EQ77" s="96"/>
      <c r="ER77" s="96"/>
      <c r="ES77" s="97">
        <v>638.27</v>
      </c>
      <c r="ET77" s="83" t="s">
        <v>1015</v>
      </c>
      <c r="EU77" s="86">
        <v>1</v>
      </c>
      <c r="EV77" s="96">
        <v>960.02</v>
      </c>
      <c r="EW77" s="96">
        <v>1189.1600000000001</v>
      </c>
      <c r="EX77" s="96">
        <v>1189.1600000000001</v>
      </c>
      <c r="EY77" s="96"/>
      <c r="EZ77" s="96"/>
      <c r="FA77" s="97">
        <v>514.23</v>
      </c>
      <c r="FB77" s="83" t="s">
        <v>1016</v>
      </c>
      <c r="FC77" s="96">
        <v>586.21</v>
      </c>
      <c r="FD77" s="96">
        <v>553.02</v>
      </c>
      <c r="FE77" s="96">
        <v>615.37</v>
      </c>
      <c r="FF77" s="96"/>
      <c r="FG77" s="96"/>
      <c r="FH77" s="97"/>
      <c r="FI77" s="83" t="s">
        <v>1017</v>
      </c>
      <c r="FJ77" s="96">
        <v>1018.15</v>
      </c>
      <c r="FK77" s="96">
        <v>1286.94</v>
      </c>
      <c r="FL77" s="96">
        <v>1146.44</v>
      </c>
      <c r="FM77" s="96">
        <v>706.14</v>
      </c>
      <c r="FN77" s="96"/>
      <c r="FO77" s="97">
        <v>522.91999999999996</v>
      </c>
      <c r="FP77" s="83" t="s">
        <v>1018</v>
      </c>
      <c r="FQ77" s="86">
        <v>0.21337885415555299</v>
      </c>
      <c r="FR77" s="96">
        <v>970.76</v>
      </c>
      <c r="FS77" s="96">
        <v>1259.32</v>
      </c>
      <c r="FT77" s="96">
        <v>1191.75</v>
      </c>
      <c r="FU77" s="96">
        <v>757.1</v>
      </c>
      <c r="FV77" s="96">
        <v>746.18</v>
      </c>
      <c r="FW77" s="97">
        <v>526.6</v>
      </c>
      <c r="FX77" s="83" t="s">
        <v>1019</v>
      </c>
      <c r="FY77" s="96">
        <v>991.56</v>
      </c>
      <c r="FZ77" s="96">
        <v>1224.8499999999999</v>
      </c>
      <c r="GA77" s="96">
        <v>1083.97</v>
      </c>
      <c r="GB77" s="96">
        <v>900.68</v>
      </c>
      <c r="GC77" s="96"/>
      <c r="GD77" s="97">
        <v>555.69000000000005</v>
      </c>
      <c r="GE77" s="83" t="s">
        <v>1020</v>
      </c>
      <c r="GF77" s="86">
        <v>0.20468734008801601</v>
      </c>
      <c r="GG77" s="96">
        <v>921.85</v>
      </c>
      <c r="GH77" s="96">
        <v>1182.48</v>
      </c>
      <c r="GI77" s="96">
        <v>1265.49</v>
      </c>
      <c r="GJ77" s="96">
        <v>829.45</v>
      </c>
      <c r="GK77" s="96"/>
      <c r="GL77" s="97">
        <v>616.14</v>
      </c>
      <c r="GM77" s="83" t="s">
        <v>1021</v>
      </c>
      <c r="GN77" s="86">
        <v>9.23190546528804E-2</v>
      </c>
      <c r="GO77" s="96">
        <v>977.33</v>
      </c>
      <c r="GP77" s="96">
        <v>1600.98</v>
      </c>
      <c r="GQ77" s="96">
        <v>931.92</v>
      </c>
      <c r="GR77" s="96">
        <v>671.16</v>
      </c>
      <c r="GS77" s="96"/>
      <c r="GT77" s="97"/>
      <c r="GU77" s="83" t="s">
        <v>1022</v>
      </c>
      <c r="GV77" s="86">
        <v>1</v>
      </c>
      <c r="GW77" s="96">
        <v>807.98</v>
      </c>
      <c r="GX77" s="96">
        <v>1131.6400000000001</v>
      </c>
      <c r="GY77" s="96">
        <v>1118.1400000000001</v>
      </c>
      <c r="GZ77" s="96"/>
      <c r="HA77" s="96"/>
      <c r="HB77" s="97">
        <v>703.52</v>
      </c>
      <c r="HC77" s="83" t="s">
        <v>1023</v>
      </c>
      <c r="HD77" s="86">
        <v>1</v>
      </c>
      <c r="HE77" s="96">
        <v>893.02</v>
      </c>
      <c r="HF77" s="96">
        <v>1199.02</v>
      </c>
      <c r="HG77" s="96"/>
      <c r="HH77" s="96">
        <v>608.66</v>
      </c>
      <c r="HI77" s="96">
        <v>602.02</v>
      </c>
      <c r="HJ77" s="97">
        <v>606.72</v>
      </c>
      <c r="HK77" s="98"/>
      <c r="HL77" s="86"/>
      <c r="HM77" s="96"/>
      <c r="HN77" s="96"/>
      <c r="HO77" s="96"/>
      <c r="HP77" s="96"/>
      <c r="HQ77" s="96"/>
      <c r="HR77" s="97"/>
    </row>
    <row r="78" spans="1:226" x14ac:dyDescent="0.35">
      <c r="A78" s="99">
        <v>44865</v>
      </c>
      <c r="B78" s="100" t="s">
        <v>995</v>
      </c>
      <c r="C78" s="101">
        <v>942.59046248444554</v>
      </c>
      <c r="D78" s="101">
        <v>1203.4656495546915</v>
      </c>
      <c r="E78" s="101">
        <v>1171.0471993405881</v>
      </c>
      <c r="F78" s="101">
        <v>718.96633888212455</v>
      </c>
      <c r="G78" s="101">
        <v>715.47556224324057</v>
      </c>
      <c r="H78" s="102">
        <v>531.98436163056294</v>
      </c>
      <c r="I78" s="100" t="s">
        <v>996</v>
      </c>
      <c r="J78" s="101">
        <v>942.73067582423164</v>
      </c>
      <c r="K78" s="101">
        <v>1192.3338526648083</v>
      </c>
      <c r="L78" s="101">
        <v>1173.3009378925699</v>
      </c>
      <c r="M78" s="101">
        <v>705.86352384458326</v>
      </c>
      <c r="N78" s="101">
        <v>504.63969089390139</v>
      </c>
      <c r="O78" s="102">
        <v>563.58208112739919</v>
      </c>
      <c r="P78" s="83" t="s">
        <v>997</v>
      </c>
      <c r="Q78" s="96">
        <v>903.42</v>
      </c>
      <c r="R78" s="96">
        <v>1221.49</v>
      </c>
      <c r="S78" s="96">
        <v>1188.75</v>
      </c>
      <c r="T78" s="96">
        <v>617.6</v>
      </c>
      <c r="U78" s="96"/>
      <c r="V78" s="97"/>
      <c r="W78" s="83" t="s">
        <v>998</v>
      </c>
      <c r="X78" s="96">
        <v>956.5</v>
      </c>
      <c r="Y78" s="96">
        <v>1298.71</v>
      </c>
      <c r="Z78" s="96">
        <v>1149.78</v>
      </c>
      <c r="AA78" s="96">
        <v>533.67999999999995</v>
      </c>
      <c r="AB78" s="96"/>
      <c r="AC78" s="97">
        <v>657.85</v>
      </c>
      <c r="AD78" s="83" t="s">
        <v>999</v>
      </c>
      <c r="AE78" s="86">
        <v>0.51129972389814904</v>
      </c>
      <c r="AF78" s="96">
        <v>822.77</v>
      </c>
      <c r="AG78" s="96">
        <v>1058.18</v>
      </c>
      <c r="AH78" s="96">
        <v>761.18</v>
      </c>
      <c r="AI78" s="96"/>
      <c r="AJ78" s="96"/>
      <c r="AK78" s="97">
        <v>308.64999999999998</v>
      </c>
      <c r="AL78" s="87" t="s">
        <v>1000</v>
      </c>
      <c r="AM78" s="88">
        <v>1</v>
      </c>
      <c r="AN78" s="96">
        <v>870.61</v>
      </c>
      <c r="AO78" s="96">
        <v>1246.6500000000001</v>
      </c>
      <c r="AP78" s="96">
        <v>1168.3800000000001</v>
      </c>
      <c r="AQ78" s="96">
        <v>977.67</v>
      </c>
      <c r="AR78" s="96"/>
      <c r="AS78" s="97"/>
      <c r="AT78" s="83" t="s">
        <v>1001</v>
      </c>
      <c r="AU78" s="86">
        <v>4.0836327997386498E-2</v>
      </c>
      <c r="AV78" s="96">
        <v>908.14</v>
      </c>
      <c r="AW78" s="96">
        <v>1247.18</v>
      </c>
      <c r="AX78" s="96">
        <v>1116.22</v>
      </c>
      <c r="AY78" s="96"/>
      <c r="AZ78" s="96"/>
      <c r="BA78" s="97">
        <v>516.1</v>
      </c>
      <c r="BB78" s="83" t="s">
        <v>1002</v>
      </c>
      <c r="BC78" s="96">
        <v>979.95</v>
      </c>
      <c r="BD78" s="96">
        <v>1320.36</v>
      </c>
      <c r="BE78" s="96">
        <v>1219.98</v>
      </c>
      <c r="BF78" s="96"/>
      <c r="BG78" s="96"/>
      <c r="BH78" s="97">
        <v>806.99</v>
      </c>
      <c r="BI78" s="83" t="s">
        <v>1003</v>
      </c>
      <c r="BJ78" s="86">
        <v>0.13432916017409099</v>
      </c>
      <c r="BK78" s="96">
        <v>1031.24</v>
      </c>
      <c r="BL78" s="96">
        <v>1268.2</v>
      </c>
      <c r="BM78" s="96">
        <v>1427.3</v>
      </c>
      <c r="BN78" s="96">
        <v>927.14</v>
      </c>
      <c r="BO78" s="96"/>
      <c r="BP78" s="97"/>
      <c r="BQ78" s="83" t="s">
        <v>1004</v>
      </c>
      <c r="BR78" s="86">
        <v>1</v>
      </c>
      <c r="BS78" s="96">
        <v>1042</v>
      </c>
      <c r="BT78" s="96">
        <v>1270.5</v>
      </c>
      <c r="BU78" s="96">
        <v>1219.5</v>
      </c>
      <c r="BV78" s="96"/>
      <c r="BW78" s="96"/>
      <c r="BX78" s="97">
        <v>533.66999999999996</v>
      </c>
      <c r="BY78" s="83" t="s">
        <v>1005</v>
      </c>
      <c r="BZ78" s="96">
        <v>981.57</v>
      </c>
      <c r="CA78" s="96">
        <v>1250.28</v>
      </c>
      <c r="CB78" s="96">
        <v>1075.31</v>
      </c>
      <c r="CC78" s="96">
        <v>668.73</v>
      </c>
      <c r="CD78" s="96"/>
      <c r="CE78" s="97">
        <v>823.51</v>
      </c>
      <c r="CF78" s="83" t="s">
        <v>1006</v>
      </c>
      <c r="CG78" s="96">
        <v>936.46</v>
      </c>
      <c r="CH78" s="96">
        <v>1285.45</v>
      </c>
      <c r="CI78" s="96">
        <v>1281.46</v>
      </c>
      <c r="CJ78" s="96"/>
      <c r="CK78" s="96"/>
      <c r="CL78" s="97"/>
      <c r="CM78" s="83" t="s">
        <v>1007</v>
      </c>
      <c r="CN78" s="96">
        <v>702.52</v>
      </c>
      <c r="CO78" s="96">
        <v>947.37</v>
      </c>
      <c r="CP78" s="96">
        <v>1179.99</v>
      </c>
      <c r="CQ78" s="96">
        <v>643.6</v>
      </c>
      <c r="CR78" s="96"/>
      <c r="CS78" s="97">
        <v>506.99</v>
      </c>
      <c r="CT78" s="83" t="s">
        <v>1008</v>
      </c>
      <c r="CU78" s="96">
        <v>927.4</v>
      </c>
      <c r="CV78" s="96">
        <v>1276.48</v>
      </c>
      <c r="CW78" s="96">
        <v>826.18</v>
      </c>
      <c r="CX78" s="96">
        <v>619.91999999999996</v>
      </c>
      <c r="CY78" s="96"/>
      <c r="CZ78" s="97"/>
      <c r="DA78" s="83" t="s">
        <v>1009</v>
      </c>
      <c r="DB78" s="86">
        <v>0.132784490771478</v>
      </c>
      <c r="DC78" s="96">
        <v>807.75</v>
      </c>
      <c r="DD78" s="96">
        <v>1199.2</v>
      </c>
      <c r="DE78" s="96">
        <v>1053.5899999999999</v>
      </c>
      <c r="DF78" s="96">
        <v>926.04</v>
      </c>
      <c r="DG78" s="96"/>
      <c r="DH78" s="97">
        <v>734.86</v>
      </c>
      <c r="DI78" s="83" t="s">
        <v>1010</v>
      </c>
      <c r="DJ78" s="86">
        <v>2.4411082631514698E-3</v>
      </c>
      <c r="DK78" s="96">
        <v>732.45</v>
      </c>
      <c r="DL78" s="96">
        <v>938.92</v>
      </c>
      <c r="DM78" s="96">
        <v>938.92</v>
      </c>
      <c r="DN78" s="96">
        <v>861.81</v>
      </c>
      <c r="DO78" s="96"/>
      <c r="DP78" s="97">
        <v>689.39</v>
      </c>
      <c r="DQ78" s="83" t="s">
        <v>1011</v>
      </c>
      <c r="DR78" s="96">
        <v>997.69</v>
      </c>
      <c r="DS78" s="96">
        <v>1219.24</v>
      </c>
      <c r="DT78" s="96">
        <v>996.14</v>
      </c>
      <c r="DU78" s="96">
        <v>890.82</v>
      </c>
      <c r="DV78" s="96"/>
      <c r="DW78" s="97"/>
      <c r="DX78" s="83" t="s">
        <v>1012</v>
      </c>
      <c r="DY78" s="96">
        <v>896.8</v>
      </c>
      <c r="DZ78" s="96">
        <v>1161.73</v>
      </c>
      <c r="EA78" s="96">
        <v>1126.8</v>
      </c>
      <c r="EB78" s="96">
        <v>710.72</v>
      </c>
      <c r="EC78" s="96"/>
      <c r="ED78" s="97">
        <v>537.09</v>
      </c>
      <c r="EE78" s="83" t="s">
        <v>1013</v>
      </c>
      <c r="EF78" s="86">
        <v>1</v>
      </c>
      <c r="EG78" s="96">
        <v>943.37</v>
      </c>
      <c r="EH78" s="96">
        <v>1202.5</v>
      </c>
      <c r="EI78" s="96">
        <v>1125.57</v>
      </c>
      <c r="EJ78" s="96"/>
      <c r="EK78" s="96">
        <v>323.74</v>
      </c>
      <c r="EL78" s="97">
        <v>460.1</v>
      </c>
      <c r="EM78" s="83" t="s">
        <v>1014</v>
      </c>
      <c r="EN78" s="96">
        <v>917.29</v>
      </c>
      <c r="EO78" s="96">
        <v>1277.48</v>
      </c>
      <c r="EP78" s="96">
        <v>1146.79</v>
      </c>
      <c r="EQ78" s="96"/>
      <c r="ER78" s="96"/>
      <c r="ES78" s="97">
        <v>652.16</v>
      </c>
      <c r="ET78" s="83" t="s">
        <v>1015</v>
      </c>
      <c r="EU78" s="86">
        <v>1</v>
      </c>
      <c r="EV78" s="96">
        <v>981.61</v>
      </c>
      <c r="EW78" s="96">
        <v>1202.52</v>
      </c>
      <c r="EX78" s="96">
        <v>1202.52</v>
      </c>
      <c r="EY78" s="96"/>
      <c r="EZ78" s="96"/>
      <c r="FA78" s="97">
        <v>514.23</v>
      </c>
      <c r="FB78" s="83" t="s">
        <v>1016</v>
      </c>
      <c r="FC78" s="96">
        <v>586.21</v>
      </c>
      <c r="FD78" s="96">
        <v>553.02</v>
      </c>
      <c r="FE78" s="96">
        <v>615.37</v>
      </c>
      <c r="FF78" s="96"/>
      <c r="FG78" s="96"/>
      <c r="FH78" s="97"/>
      <c r="FI78" s="83" t="s">
        <v>1017</v>
      </c>
      <c r="FJ78" s="96">
        <v>1004.1</v>
      </c>
      <c r="FK78" s="96">
        <v>1335.7</v>
      </c>
      <c r="FL78" s="96">
        <v>1146.44</v>
      </c>
      <c r="FM78" s="96">
        <v>706.14</v>
      </c>
      <c r="FN78" s="96"/>
      <c r="FO78" s="97">
        <v>527.04999999999995</v>
      </c>
      <c r="FP78" s="83" t="s">
        <v>1018</v>
      </c>
      <c r="FQ78" s="86">
        <v>0.21238186258893499</v>
      </c>
      <c r="FR78" s="96">
        <v>1014.21</v>
      </c>
      <c r="FS78" s="96">
        <v>1274.82</v>
      </c>
      <c r="FT78" s="96">
        <v>1220.27</v>
      </c>
      <c r="FU78" s="96">
        <v>757.71</v>
      </c>
      <c r="FV78" s="96">
        <v>742.7</v>
      </c>
      <c r="FW78" s="97">
        <v>529.77</v>
      </c>
      <c r="FX78" s="83" t="s">
        <v>1019</v>
      </c>
      <c r="FY78" s="96">
        <v>975.38</v>
      </c>
      <c r="FZ78" s="96">
        <v>1244.3699999999999</v>
      </c>
      <c r="GA78" s="96">
        <v>1113.24</v>
      </c>
      <c r="GB78" s="96">
        <v>906.12</v>
      </c>
      <c r="GC78" s="96"/>
      <c r="GD78" s="97">
        <v>558.94000000000005</v>
      </c>
      <c r="GE78" s="83" t="s">
        <v>1020</v>
      </c>
      <c r="GF78" s="86">
        <v>0.203487780558777</v>
      </c>
      <c r="GG78" s="96">
        <v>909.56</v>
      </c>
      <c r="GH78" s="96">
        <v>1163.7</v>
      </c>
      <c r="GI78" s="96">
        <v>1352.66</v>
      </c>
      <c r="GJ78" s="96">
        <v>817.21</v>
      </c>
      <c r="GK78" s="96"/>
      <c r="GL78" s="97">
        <v>608.98</v>
      </c>
      <c r="GM78" s="83" t="s">
        <v>1021</v>
      </c>
      <c r="GN78" s="86">
        <v>9.1734703238235002E-2</v>
      </c>
      <c r="GO78" s="96">
        <v>952.79</v>
      </c>
      <c r="GP78" s="96">
        <v>1627.98</v>
      </c>
      <c r="GQ78" s="96">
        <v>935.05</v>
      </c>
      <c r="GR78" s="96">
        <v>678.47</v>
      </c>
      <c r="GS78" s="96"/>
      <c r="GT78" s="97"/>
      <c r="GU78" s="83" t="s">
        <v>1022</v>
      </c>
      <c r="GV78" s="86">
        <v>1</v>
      </c>
      <c r="GW78" s="96">
        <v>794.85</v>
      </c>
      <c r="GX78" s="96">
        <v>1073.6300000000001</v>
      </c>
      <c r="GY78" s="96">
        <v>1053.6600000000001</v>
      </c>
      <c r="GZ78" s="96"/>
      <c r="HA78" s="96"/>
      <c r="HB78" s="97">
        <v>701.77</v>
      </c>
      <c r="HC78" s="83" t="s">
        <v>1023</v>
      </c>
      <c r="HD78" s="86">
        <v>1</v>
      </c>
      <c r="HE78" s="96">
        <v>894.68</v>
      </c>
      <c r="HF78" s="96">
        <v>1194.02</v>
      </c>
      <c r="HG78" s="96"/>
      <c r="HH78" s="96">
        <v>602.07000000000005</v>
      </c>
      <c r="HI78" s="96">
        <v>595.42999999999995</v>
      </c>
      <c r="HJ78" s="97">
        <v>610.89</v>
      </c>
      <c r="HK78" s="98"/>
      <c r="HL78" s="86"/>
      <c r="HM78" s="96"/>
      <c r="HN78" s="96"/>
      <c r="HO78" s="96"/>
      <c r="HP78" s="96"/>
      <c r="HQ78" s="96"/>
      <c r="HR78" s="97"/>
    </row>
    <row r="79" spans="1:226" x14ac:dyDescent="0.35">
      <c r="A79" s="99">
        <v>44858</v>
      </c>
      <c r="B79" s="100" t="s">
        <v>995</v>
      </c>
      <c r="C79" s="101">
        <v>950.23155391006935</v>
      </c>
      <c r="D79" s="101">
        <v>1212.7697352197324</v>
      </c>
      <c r="E79" s="101">
        <v>1212.7877188791008</v>
      </c>
      <c r="F79" s="101">
        <v>726.62894690427709</v>
      </c>
      <c r="G79" s="101">
        <v>675.62103468042415</v>
      </c>
      <c r="H79" s="102">
        <v>531.60154290098671</v>
      </c>
      <c r="I79" s="100" t="s">
        <v>996</v>
      </c>
      <c r="J79" s="101">
        <v>953.15030410905138</v>
      </c>
      <c r="K79" s="101">
        <v>1203.2425797638259</v>
      </c>
      <c r="L79" s="101">
        <v>1217.0158194479252</v>
      </c>
      <c r="M79" s="101">
        <v>716.57740607183143</v>
      </c>
      <c r="N79" s="101">
        <v>517.87641604010014</v>
      </c>
      <c r="O79" s="102">
        <v>568.9240010026632</v>
      </c>
      <c r="P79" s="83" t="s">
        <v>997</v>
      </c>
      <c r="Q79" s="96">
        <v>912.59</v>
      </c>
      <c r="R79" s="96">
        <v>1223.99</v>
      </c>
      <c r="S79" s="96">
        <v>1286.56</v>
      </c>
      <c r="T79" s="96">
        <v>710</v>
      </c>
      <c r="U79" s="96"/>
      <c r="V79" s="97"/>
      <c r="W79" s="83" t="s">
        <v>998</v>
      </c>
      <c r="X79" s="96">
        <v>978.84</v>
      </c>
      <c r="Y79" s="96">
        <v>1320.64</v>
      </c>
      <c r="Z79" s="96">
        <v>1110.94</v>
      </c>
      <c r="AA79" s="96">
        <v>533.67999999999995</v>
      </c>
      <c r="AB79" s="96"/>
      <c r="AC79" s="97">
        <v>657.85</v>
      </c>
      <c r="AD79" s="83" t="s">
        <v>999</v>
      </c>
      <c r="AE79" s="86">
        <v>0.51129972389814904</v>
      </c>
      <c r="AF79" s="96">
        <v>826.99</v>
      </c>
      <c r="AG79" s="96">
        <v>1058.18</v>
      </c>
      <c r="AH79" s="96">
        <v>761.18</v>
      </c>
      <c r="AI79" s="96"/>
      <c r="AJ79" s="96"/>
      <c r="AK79" s="97">
        <v>308.64999999999998</v>
      </c>
      <c r="AL79" s="87" t="s">
        <v>1000</v>
      </c>
      <c r="AM79" s="88">
        <v>1</v>
      </c>
      <c r="AN79" s="96">
        <v>868.64</v>
      </c>
      <c r="AO79" s="96">
        <v>1237.5899999999999</v>
      </c>
      <c r="AP79" s="96">
        <v>1170.5999999999999</v>
      </c>
      <c r="AQ79" s="96">
        <v>977.67</v>
      </c>
      <c r="AR79" s="96"/>
      <c r="AS79" s="97"/>
      <c r="AT79" s="83" t="s">
        <v>1001</v>
      </c>
      <c r="AU79" s="86">
        <v>4.0846336083653297E-2</v>
      </c>
      <c r="AV79" s="96">
        <v>923.79</v>
      </c>
      <c r="AW79" s="96">
        <v>1253.32</v>
      </c>
      <c r="AX79" s="96">
        <v>1155.1099999999999</v>
      </c>
      <c r="AY79" s="96"/>
      <c r="AZ79" s="96"/>
      <c r="BA79" s="97">
        <v>516.6</v>
      </c>
      <c r="BB79" s="83" t="s">
        <v>1002</v>
      </c>
      <c r="BC79" s="96">
        <v>994.24</v>
      </c>
      <c r="BD79" s="96">
        <v>1326.24</v>
      </c>
      <c r="BE79" s="96">
        <v>1293.3</v>
      </c>
      <c r="BF79" s="96"/>
      <c r="BG79" s="96"/>
      <c r="BH79" s="97">
        <v>804.97</v>
      </c>
      <c r="BI79" s="83" t="s">
        <v>1003</v>
      </c>
      <c r="BJ79" s="86">
        <v>0.13443570612354599</v>
      </c>
      <c r="BK79" s="96">
        <v>1042.82</v>
      </c>
      <c r="BL79" s="96">
        <v>1322.98</v>
      </c>
      <c r="BM79" s="96">
        <v>1460.7</v>
      </c>
      <c r="BN79" s="96">
        <v>927.88</v>
      </c>
      <c r="BO79" s="96"/>
      <c r="BP79" s="97"/>
      <c r="BQ79" s="83" t="s">
        <v>1004</v>
      </c>
      <c r="BR79" s="86">
        <v>1</v>
      </c>
      <c r="BS79" s="96">
        <v>1042.83</v>
      </c>
      <c r="BT79" s="96">
        <v>1270.5</v>
      </c>
      <c r="BU79" s="96">
        <v>1227.83</v>
      </c>
      <c r="BV79" s="96"/>
      <c r="BW79" s="96"/>
      <c r="BX79" s="97">
        <v>533.66999999999996</v>
      </c>
      <c r="BY79" s="83" t="s">
        <v>1005</v>
      </c>
      <c r="BZ79" s="96">
        <v>984.57</v>
      </c>
      <c r="CA79" s="96">
        <v>1251.5</v>
      </c>
      <c r="CB79" s="96">
        <v>1092</v>
      </c>
      <c r="CC79" s="96">
        <v>693.16</v>
      </c>
      <c r="CD79" s="96"/>
      <c r="CE79" s="97">
        <v>820.96</v>
      </c>
      <c r="CF79" s="83" t="s">
        <v>1006</v>
      </c>
      <c r="CG79" s="96">
        <v>934.85</v>
      </c>
      <c r="CH79" s="96">
        <v>1274.96</v>
      </c>
      <c r="CI79" s="96">
        <v>1283.8800000000001</v>
      </c>
      <c r="CJ79" s="96"/>
      <c r="CK79" s="96"/>
      <c r="CL79" s="97"/>
      <c r="CM79" s="83" t="s">
        <v>1007</v>
      </c>
      <c r="CN79" s="96">
        <v>729.51</v>
      </c>
      <c r="CO79" s="96">
        <v>978.62</v>
      </c>
      <c r="CP79" s="96">
        <v>1229.2</v>
      </c>
      <c r="CQ79" s="96">
        <v>636.01</v>
      </c>
      <c r="CR79" s="96"/>
      <c r="CS79" s="97">
        <v>506.51</v>
      </c>
      <c r="CT79" s="83" t="s">
        <v>1008</v>
      </c>
      <c r="CU79" s="96">
        <v>918.53</v>
      </c>
      <c r="CV79" s="96">
        <v>1300.67</v>
      </c>
      <c r="CW79" s="96">
        <v>839.08</v>
      </c>
      <c r="CX79" s="96">
        <v>619.91999999999996</v>
      </c>
      <c r="CY79" s="96"/>
      <c r="CZ79" s="97"/>
      <c r="DA79" s="83" t="s">
        <v>1009</v>
      </c>
      <c r="DB79" s="86">
        <v>0.13273690218617701</v>
      </c>
      <c r="DC79" s="96">
        <v>772.42</v>
      </c>
      <c r="DD79" s="96">
        <v>1143.8699999999999</v>
      </c>
      <c r="DE79" s="96">
        <v>1031.98</v>
      </c>
      <c r="DF79" s="96">
        <v>900.75</v>
      </c>
      <c r="DG79" s="96"/>
      <c r="DH79" s="97">
        <v>751.48</v>
      </c>
      <c r="DI79" s="83" t="s">
        <v>1010</v>
      </c>
      <c r="DJ79" s="86">
        <v>2.42789161891813E-3</v>
      </c>
      <c r="DK79" s="96">
        <v>749.58</v>
      </c>
      <c r="DL79" s="96">
        <v>1084.6600000000001</v>
      </c>
      <c r="DM79" s="96">
        <v>1084.6600000000001</v>
      </c>
      <c r="DN79" s="96">
        <v>801.22</v>
      </c>
      <c r="DO79" s="96"/>
      <c r="DP79" s="97">
        <v>683.76</v>
      </c>
      <c r="DQ79" s="83" t="s">
        <v>1011</v>
      </c>
      <c r="DR79" s="96">
        <v>998.42</v>
      </c>
      <c r="DS79" s="96">
        <v>1214.44</v>
      </c>
      <c r="DT79" s="96">
        <v>1049.97</v>
      </c>
      <c r="DU79" s="96">
        <v>863.97</v>
      </c>
      <c r="DV79" s="96"/>
      <c r="DW79" s="97"/>
      <c r="DX79" s="83" t="s">
        <v>1012</v>
      </c>
      <c r="DY79" s="96">
        <v>907.86</v>
      </c>
      <c r="DZ79" s="96">
        <v>1173.6500000000001</v>
      </c>
      <c r="EA79" s="96">
        <v>1139.5899999999999</v>
      </c>
      <c r="EB79" s="96">
        <v>704.72</v>
      </c>
      <c r="EC79" s="96"/>
      <c r="ED79" s="97">
        <v>544.84</v>
      </c>
      <c r="EE79" s="83" t="s">
        <v>1013</v>
      </c>
      <c r="EF79" s="86">
        <v>1</v>
      </c>
      <c r="EG79" s="96">
        <v>950</v>
      </c>
      <c r="EH79" s="96">
        <v>1204.78</v>
      </c>
      <c r="EI79" s="96">
        <v>1116.6300000000001</v>
      </c>
      <c r="EJ79" s="96"/>
      <c r="EK79" s="96">
        <v>323.74</v>
      </c>
      <c r="EL79" s="97">
        <v>461.92</v>
      </c>
      <c r="EM79" s="83" t="s">
        <v>1014</v>
      </c>
      <c r="EN79" s="96">
        <v>940.37</v>
      </c>
      <c r="EO79" s="96">
        <v>1310.81</v>
      </c>
      <c r="EP79" s="96">
        <v>1114.3399999999999</v>
      </c>
      <c r="EQ79" s="96"/>
      <c r="ER79" s="96"/>
      <c r="ES79" s="97">
        <v>652.16</v>
      </c>
      <c r="ET79" s="83" t="s">
        <v>1015</v>
      </c>
      <c r="EU79" s="86">
        <v>1</v>
      </c>
      <c r="EV79" s="96">
        <v>991.94</v>
      </c>
      <c r="EW79" s="96">
        <v>1192.19</v>
      </c>
      <c r="EX79" s="96">
        <v>1192.19</v>
      </c>
      <c r="EY79" s="96"/>
      <c r="EZ79" s="96"/>
      <c r="FA79" s="97">
        <v>512.24</v>
      </c>
      <c r="FB79" s="83" t="s">
        <v>1016</v>
      </c>
      <c r="FC79" s="96">
        <v>586.21</v>
      </c>
      <c r="FD79" s="96">
        <v>553.02</v>
      </c>
      <c r="FE79" s="96">
        <v>615.37</v>
      </c>
      <c r="FF79" s="96"/>
      <c r="FG79" s="96"/>
      <c r="FH79" s="97"/>
      <c r="FI79" s="83" t="s">
        <v>1017</v>
      </c>
      <c r="FJ79" s="96">
        <v>1014.02</v>
      </c>
      <c r="FK79" s="96">
        <v>1343.96</v>
      </c>
      <c r="FL79" s="96">
        <v>1146.44</v>
      </c>
      <c r="FM79" s="96">
        <v>706.14</v>
      </c>
      <c r="FN79" s="96"/>
      <c r="FO79" s="97">
        <v>533.66</v>
      </c>
      <c r="FP79" s="83" t="s">
        <v>1018</v>
      </c>
      <c r="FQ79" s="86">
        <v>0.208733405694247</v>
      </c>
      <c r="FR79" s="96">
        <v>996.79</v>
      </c>
      <c r="FS79" s="96">
        <v>1252.92</v>
      </c>
      <c r="FT79" s="96">
        <v>1199.31</v>
      </c>
      <c r="FU79" s="96">
        <v>745.3</v>
      </c>
      <c r="FV79" s="96">
        <v>695.99</v>
      </c>
      <c r="FW79" s="97">
        <v>520.66999999999996</v>
      </c>
      <c r="FX79" s="83" t="s">
        <v>1019</v>
      </c>
      <c r="FY79" s="96">
        <v>990.01</v>
      </c>
      <c r="FZ79" s="96">
        <v>1254.1199999999999</v>
      </c>
      <c r="GA79" s="96">
        <v>1146.57</v>
      </c>
      <c r="GB79" s="96">
        <v>920.53</v>
      </c>
      <c r="GC79" s="96"/>
      <c r="GD79" s="97">
        <v>554.88</v>
      </c>
      <c r="GE79" s="83" t="s">
        <v>1020</v>
      </c>
      <c r="GF79" s="86">
        <v>0.20354991043803899</v>
      </c>
      <c r="GG79" s="96">
        <v>903.48</v>
      </c>
      <c r="GH79" s="96">
        <v>1161.94</v>
      </c>
      <c r="GI79" s="96">
        <v>1225.99</v>
      </c>
      <c r="GJ79" s="96">
        <v>782.85</v>
      </c>
      <c r="GK79" s="96"/>
      <c r="GL79" s="97">
        <v>612.66999999999996</v>
      </c>
      <c r="GM79" s="83" t="s">
        <v>1021</v>
      </c>
      <c r="GN79" s="86">
        <v>9.0256780540638099E-2</v>
      </c>
      <c r="GO79" s="96">
        <v>970.51</v>
      </c>
      <c r="GP79" s="96">
        <v>1603.84</v>
      </c>
      <c r="GQ79" s="96">
        <v>889.01</v>
      </c>
      <c r="GR79" s="96">
        <v>682.79</v>
      </c>
      <c r="GS79" s="96"/>
      <c r="GT79" s="97"/>
      <c r="GU79" s="83" t="s">
        <v>1022</v>
      </c>
      <c r="GV79" s="86">
        <v>1</v>
      </c>
      <c r="GW79" s="96">
        <v>789.94</v>
      </c>
      <c r="GX79" s="96">
        <v>1050.96</v>
      </c>
      <c r="GY79" s="96">
        <v>1043.08</v>
      </c>
      <c r="GZ79" s="96"/>
      <c r="HA79" s="96"/>
      <c r="HB79" s="97">
        <v>702.16</v>
      </c>
      <c r="HC79" s="83" t="s">
        <v>1023</v>
      </c>
      <c r="HD79" s="86">
        <v>1</v>
      </c>
      <c r="HE79" s="96">
        <v>902.18</v>
      </c>
      <c r="HF79" s="96">
        <v>1169.8499999999999</v>
      </c>
      <c r="HG79" s="96"/>
      <c r="HH79" s="96">
        <v>621.95000000000005</v>
      </c>
      <c r="HI79" s="96">
        <v>615.30999999999995</v>
      </c>
      <c r="HJ79" s="97">
        <v>611.72</v>
      </c>
      <c r="HK79" s="98"/>
      <c r="HL79" s="86"/>
      <c r="HM79" s="96"/>
      <c r="HN79" s="96"/>
      <c r="HO79" s="96"/>
      <c r="HP79" s="96"/>
      <c r="HQ79" s="96"/>
      <c r="HR79" s="97"/>
    </row>
    <row r="80" spans="1:226" x14ac:dyDescent="0.35">
      <c r="A80" s="99">
        <v>44851</v>
      </c>
      <c r="B80" s="100" t="s">
        <v>995</v>
      </c>
      <c r="C80" s="101">
        <v>968.37822703119241</v>
      </c>
      <c r="D80" s="101">
        <v>1209.459701272745</v>
      </c>
      <c r="E80" s="101">
        <v>1229.6129415308942</v>
      </c>
      <c r="F80" s="101">
        <v>704.3568300289013</v>
      </c>
      <c r="G80" s="101">
        <v>643.66880385974969</v>
      </c>
      <c r="H80" s="102">
        <v>535.00974308394609</v>
      </c>
      <c r="I80" s="100" t="s">
        <v>996</v>
      </c>
      <c r="J80" s="101">
        <v>968.84917260556483</v>
      </c>
      <c r="K80" s="101">
        <v>1203.175858775312</v>
      </c>
      <c r="L80" s="101">
        <v>1233.2544605433025</v>
      </c>
      <c r="M80" s="101">
        <v>688.75156685127399</v>
      </c>
      <c r="N80" s="101">
        <v>526.33247284878871</v>
      </c>
      <c r="O80" s="102">
        <v>571.7256850230649</v>
      </c>
      <c r="P80" s="83" t="s">
        <v>997</v>
      </c>
      <c r="Q80" s="96">
        <v>930.92</v>
      </c>
      <c r="R80" s="96">
        <v>1226.49</v>
      </c>
      <c r="S80" s="96">
        <v>1319.29</v>
      </c>
      <c r="T80" s="96">
        <v>739</v>
      </c>
      <c r="U80" s="96"/>
      <c r="V80" s="97"/>
      <c r="W80" s="83" t="s">
        <v>998</v>
      </c>
      <c r="X80" s="96">
        <v>983.85</v>
      </c>
      <c r="Y80" s="96">
        <v>1316.96</v>
      </c>
      <c r="Z80" s="96">
        <v>1175.98</v>
      </c>
      <c r="AA80" s="96">
        <v>561.91</v>
      </c>
      <c r="AB80" s="96"/>
      <c r="AC80" s="97">
        <v>647.92999999999995</v>
      </c>
      <c r="AD80" s="83" t="s">
        <v>999</v>
      </c>
      <c r="AE80" s="86">
        <v>0.51129972389814904</v>
      </c>
      <c r="AF80" s="96">
        <v>827.63</v>
      </c>
      <c r="AG80" s="96">
        <v>1037.21</v>
      </c>
      <c r="AH80" s="96">
        <v>765.46</v>
      </c>
      <c r="AI80" s="96"/>
      <c r="AJ80" s="96"/>
      <c r="AK80" s="97">
        <v>307.92</v>
      </c>
      <c r="AL80" s="87" t="s">
        <v>1000</v>
      </c>
      <c r="AM80" s="88">
        <v>1</v>
      </c>
      <c r="AN80" s="96">
        <v>846.69</v>
      </c>
      <c r="AO80" s="96">
        <v>1174.69</v>
      </c>
      <c r="AP80" s="96">
        <v>1135.31</v>
      </c>
      <c r="AQ80" s="96">
        <v>977.67</v>
      </c>
      <c r="AR80" s="96"/>
      <c r="AS80" s="97"/>
      <c r="AT80" s="83" t="s">
        <v>1001</v>
      </c>
      <c r="AU80" s="86">
        <v>4.0713296962787998E-2</v>
      </c>
      <c r="AV80" s="96">
        <v>910.65</v>
      </c>
      <c r="AW80" s="96">
        <v>1219.97</v>
      </c>
      <c r="AX80" s="96">
        <v>1150.3</v>
      </c>
      <c r="AY80" s="96"/>
      <c r="AZ80" s="96"/>
      <c r="BA80" s="97">
        <v>515.79</v>
      </c>
      <c r="BB80" s="83" t="s">
        <v>1002</v>
      </c>
      <c r="BC80" s="96">
        <v>1036.26</v>
      </c>
      <c r="BD80" s="96">
        <v>1341.36</v>
      </c>
      <c r="BE80" s="96">
        <v>1292.74</v>
      </c>
      <c r="BF80" s="96"/>
      <c r="BG80" s="96"/>
      <c r="BH80" s="97">
        <v>801.95</v>
      </c>
      <c r="BI80" s="83" t="s">
        <v>1003</v>
      </c>
      <c r="BJ80" s="86">
        <v>0.13444655077373999</v>
      </c>
      <c r="BK80" s="96">
        <v>1128.95</v>
      </c>
      <c r="BL80" s="96">
        <v>1333.84</v>
      </c>
      <c r="BM80" s="96">
        <v>1471.57</v>
      </c>
      <c r="BN80" s="96">
        <v>927.95</v>
      </c>
      <c r="BO80" s="96"/>
      <c r="BP80" s="97"/>
      <c r="BQ80" s="83" t="s">
        <v>1004</v>
      </c>
      <c r="BR80" s="86">
        <v>1</v>
      </c>
      <c r="BS80" s="96">
        <v>1042.83</v>
      </c>
      <c r="BT80" s="96">
        <v>1249.67</v>
      </c>
      <c r="BU80" s="96">
        <v>1211.17</v>
      </c>
      <c r="BV80" s="96"/>
      <c r="BW80" s="96"/>
      <c r="BX80" s="97">
        <v>533.66999999999996</v>
      </c>
      <c r="BY80" s="83" t="s">
        <v>1005</v>
      </c>
      <c r="BZ80" s="96">
        <v>979.07</v>
      </c>
      <c r="CA80" s="96">
        <v>1231.9100000000001</v>
      </c>
      <c r="CB80" s="96">
        <v>1127.31</v>
      </c>
      <c r="CC80" s="96">
        <v>640.20000000000005</v>
      </c>
      <c r="CD80" s="96"/>
      <c r="CE80" s="97">
        <v>821.18</v>
      </c>
      <c r="CF80" s="83" t="s">
        <v>1006</v>
      </c>
      <c r="CG80" s="96">
        <v>939.69</v>
      </c>
      <c r="CH80" s="96">
        <v>1243.51</v>
      </c>
      <c r="CI80" s="96">
        <v>1299.2</v>
      </c>
      <c r="CJ80" s="96"/>
      <c r="CK80" s="96"/>
      <c r="CL80" s="97"/>
      <c r="CM80" s="83" t="s">
        <v>1007</v>
      </c>
      <c r="CN80" s="96">
        <v>747.66</v>
      </c>
      <c r="CO80" s="96">
        <v>991.8</v>
      </c>
      <c r="CP80" s="96">
        <v>1264.3900000000001</v>
      </c>
      <c r="CQ80" s="96">
        <v>654.66</v>
      </c>
      <c r="CR80" s="96"/>
      <c r="CS80" s="97">
        <v>503.71</v>
      </c>
      <c r="CT80" s="83" t="s">
        <v>1008</v>
      </c>
      <c r="CU80" s="96">
        <v>925.79</v>
      </c>
      <c r="CV80" s="96">
        <v>1302.28</v>
      </c>
      <c r="CW80" s="96">
        <v>847.95</v>
      </c>
      <c r="CX80" s="96">
        <v>619.91999999999996</v>
      </c>
      <c r="CY80" s="96"/>
      <c r="CZ80" s="97"/>
      <c r="DA80" s="83" t="s">
        <v>1009</v>
      </c>
      <c r="DB80" s="86">
        <v>0.13286388095396301</v>
      </c>
      <c r="DC80" s="96">
        <v>767.85</v>
      </c>
      <c r="DD80" s="96">
        <v>1073.33</v>
      </c>
      <c r="DE80" s="96">
        <v>935.49</v>
      </c>
      <c r="DF80" s="96">
        <v>901.61</v>
      </c>
      <c r="DG80" s="96"/>
      <c r="DH80" s="97">
        <v>757.4</v>
      </c>
      <c r="DI80" s="83" t="s">
        <v>1010</v>
      </c>
      <c r="DJ80" s="86">
        <v>2.3906287353574001E-3</v>
      </c>
      <c r="DK80" s="96">
        <v>736.67</v>
      </c>
      <c r="DL80" s="96">
        <v>1044.21</v>
      </c>
      <c r="DM80" s="96">
        <v>1044.21</v>
      </c>
      <c r="DN80" s="96">
        <v>788.92</v>
      </c>
      <c r="DO80" s="96"/>
      <c r="DP80" s="97">
        <v>674.23</v>
      </c>
      <c r="DQ80" s="83" t="s">
        <v>1011</v>
      </c>
      <c r="DR80" s="96">
        <v>994.52</v>
      </c>
      <c r="DS80" s="96">
        <v>1182.49</v>
      </c>
      <c r="DT80" s="96">
        <v>1028.83</v>
      </c>
      <c r="DU80" s="96">
        <v>783.37</v>
      </c>
      <c r="DV80" s="96"/>
      <c r="DW80" s="97"/>
      <c r="DX80" s="83" t="s">
        <v>1012</v>
      </c>
      <c r="DY80" s="96">
        <v>913.07</v>
      </c>
      <c r="DZ80" s="96">
        <v>1175.77</v>
      </c>
      <c r="EA80" s="96">
        <v>1163.22</v>
      </c>
      <c r="EB80" s="96">
        <v>719.5</v>
      </c>
      <c r="EC80" s="96"/>
      <c r="ED80" s="97">
        <v>550.14</v>
      </c>
      <c r="EE80" s="83" t="s">
        <v>1013</v>
      </c>
      <c r="EF80" s="86">
        <v>1</v>
      </c>
      <c r="EG80" s="96">
        <v>937.45</v>
      </c>
      <c r="EH80" s="96">
        <v>1207.77</v>
      </c>
      <c r="EI80" s="96">
        <v>1144.5</v>
      </c>
      <c r="EJ80" s="96"/>
      <c r="EK80" s="96">
        <v>323.74</v>
      </c>
      <c r="EL80" s="97">
        <v>463.02</v>
      </c>
      <c r="EM80" s="83" t="s">
        <v>1014</v>
      </c>
      <c r="EN80" s="96">
        <v>983.96</v>
      </c>
      <c r="EO80" s="96">
        <v>1325.34</v>
      </c>
      <c r="EP80" s="96">
        <v>1202.93</v>
      </c>
      <c r="EQ80" s="96"/>
      <c r="ER80" s="96"/>
      <c r="ES80" s="97">
        <v>654.92999999999995</v>
      </c>
      <c r="ET80" s="83" t="s">
        <v>1015</v>
      </c>
      <c r="EU80" s="86">
        <v>1</v>
      </c>
      <c r="EV80" s="96">
        <v>987.5</v>
      </c>
      <c r="EW80" s="96">
        <v>1166.06</v>
      </c>
      <c r="EX80" s="96">
        <v>1166.06</v>
      </c>
      <c r="EY80" s="96"/>
      <c r="EZ80" s="96"/>
      <c r="FA80" s="97">
        <v>510.18</v>
      </c>
      <c r="FB80" s="83" t="s">
        <v>1016</v>
      </c>
      <c r="FC80" s="96">
        <v>586.21</v>
      </c>
      <c r="FD80" s="96">
        <v>553.02</v>
      </c>
      <c r="FE80" s="96">
        <v>615.37</v>
      </c>
      <c r="FF80" s="96"/>
      <c r="FG80" s="96"/>
      <c r="FH80" s="97"/>
      <c r="FI80" s="83" t="s">
        <v>1017</v>
      </c>
      <c r="FJ80" s="96">
        <v>1020.63</v>
      </c>
      <c r="FK80" s="96">
        <v>1324.95</v>
      </c>
      <c r="FL80" s="96">
        <v>1148.0899999999999</v>
      </c>
      <c r="FM80" s="96">
        <v>707.14</v>
      </c>
      <c r="FN80" s="96"/>
      <c r="FO80" s="97">
        <v>532.01</v>
      </c>
      <c r="FP80" s="83" t="s">
        <v>1018</v>
      </c>
      <c r="FQ80" s="86">
        <v>0.207714517167605</v>
      </c>
      <c r="FR80" s="96">
        <v>989.65</v>
      </c>
      <c r="FS80" s="96">
        <v>1240.92</v>
      </c>
      <c r="FT80" s="96">
        <v>1282.06</v>
      </c>
      <c r="FU80" s="96">
        <v>718.99</v>
      </c>
      <c r="FV80" s="96">
        <v>658.82</v>
      </c>
      <c r="FW80" s="97">
        <v>526.38</v>
      </c>
      <c r="FX80" s="83" t="s">
        <v>1019</v>
      </c>
      <c r="FY80" s="96">
        <v>1031.47</v>
      </c>
      <c r="FZ80" s="96">
        <v>1254.94</v>
      </c>
      <c r="GA80" s="96">
        <v>1161.21</v>
      </c>
      <c r="GB80" s="96">
        <v>908.19</v>
      </c>
      <c r="GC80" s="96"/>
      <c r="GD80" s="97">
        <v>558.94000000000005</v>
      </c>
      <c r="GE80" s="83" t="s">
        <v>1020</v>
      </c>
      <c r="GF80" s="86">
        <v>0.20255215718047401</v>
      </c>
      <c r="GG80" s="96">
        <v>883.13</v>
      </c>
      <c r="GH80" s="96">
        <v>1132.6400000000001</v>
      </c>
      <c r="GI80" s="96">
        <v>1320.54</v>
      </c>
      <c r="GJ80" s="96">
        <v>845.26</v>
      </c>
      <c r="GK80" s="96"/>
      <c r="GL80" s="97">
        <v>609.91</v>
      </c>
      <c r="GM80" s="83" t="s">
        <v>1021</v>
      </c>
      <c r="GN80" s="86">
        <v>9.0997606762942093E-2</v>
      </c>
      <c r="GO80" s="96">
        <v>1144.0899999999999</v>
      </c>
      <c r="GP80" s="96">
        <v>1647.07</v>
      </c>
      <c r="GQ80" s="96">
        <v>926.96</v>
      </c>
      <c r="GR80" s="96">
        <v>691.85</v>
      </c>
      <c r="GS80" s="96"/>
      <c r="GT80" s="97"/>
      <c r="GU80" s="83" t="s">
        <v>1022</v>
      </c>
      <c r="GV80" s="86">
        <v>1</v>
      </c>
      <c r="GW80" s="96">
        <v>758.78</v>
      </c>
      <c r="GX80" s="96">
        <v>1009.88</v>
      </c>
      <c r="GY80" s="96">
        <v>998.76</v>
      </c>
      <c r="GZ80" s="96"/>
      <c r="HA80" s="96"/>
      <c r="HB80" s="97">
        <v>702.15</v>
      </c>
      <c r="HC80" s="83" t="s">
        <v>1023</v>
      </c>
      <c r="HD80" s="86">
        <v>1</v>
      </c>
      <c r="HE80" s="96">
        <v>880.52</v>
      </c>
      <c r="HF80" s="96">
        <v>1124.8499999999999</v>
      </c>
      <c r="HG80" s="96"/>
      <c r="HH80" s="96">
        <v>614.65</v>
      </c>
      <c r="HI80" s="96">
        <v>628.01</v>
      </c>
      <c r="HJ80" s="97">
        <v>611.72</v>
      </c>
      <c r="HK80" s="98"/>
      <c r="HL80" s="86"/>
      <c r="HM80" s="96"/>
      <c r="HN80" s="96"/>
      <c r="HO80" s="96"/>
      <c r="HP80" s="96"/>
      <c r="HQ80" s="96"/>
      <c r="HR80" s="97"/>
    </row>
    <row r="81" spans="1:226" x14ac:dyDescent="0.35">
      <c r="A81" s="99">
        <v>44844</v>
      </c>
      <c r="B81" s="100" t="s">
        <v>995</v>
      </c>
      <c r="C81" s="101">
        <v>940.76187483148772</v>
      </c>
      <c r="D81" s="101">
        <v>1151.018258757686</v>
      </c>
      <c r="E81" s="101">
        <v>1195.1337436564868</v>
      </c>
      <c r="F81" s="101">
        <v>725.28331128022785</v>
      </c>
      <c r="G81" s="101">
        <v>635.94447215056834</v>
      </c>
      <c r="H81" s="102">
        <v>532.94078111049623</v>
      </c>
      <c r="I81" s="100" t="s">
        <v>996</v>
      </c>
      <c r="J81" s="101">
        <v>940.4429242874005</v>
      </c>
      <c r="K81" s="101">
        <v>1138.4081803874503</v>
      </c>
      <c r="L81" s="101">
        <v>1198.9904001038215</v>
      </c>
      <c r="M81" s="101">
        <v>716.67253253271588</v>
      </c>
      <c r="N81" s="101">
        <v>512.45654970760233</v>
      </c>
      <c r="O81" s="102">
        <v>573.7054704195931</v>
      </c>
      <c r="P81" s="83" t="s">
        <v>997</v>
      </c>
      <c r="Q81" s="96">
        <v>909.26</v>
      </c>
      <c r="R81" s="96">
        <v>1192.32</v>
      </c>
      <c r="S81" s="96">
        <v>1303.07</v>
      </c>
      <c r="T81" s="96">
        <v>731</v>
      </c>
      <c r="U81" s="96"/>
      <c r="V81" s="97"/>
      <c r="W81" s="83" t="s">
        <v>998</v>
      </c>
      <c r="X81" s="96">
        <v>936.69</v>
      </c>
      <c r="Y81" s="96">
        <v>1176.8</v>
      </c>
      <c r="Z81" s="96">
        <v>1136.6400000000001</v>
      </c>
      <c r="AA81" s="96">
        <v>547.88</v>
      </c>
      <c r="AB81" s="96"/>
      <c r="AC81" s="97">
        <v>647.92999999999995</v>
      </c>
      <c r="AD81" s="83" t="s">
        <v>999</v>
      </c>
      <c r="AE81" s="86">
        <v>0.51129972389814904</v>
      </c>
      <c r="AF81" s="96">
        <v>845.82</v>
      </c>
      <c r="AG81" s="96">
        <v>1011.05</v>
      </c>
      <c r="AH81" s="96">
        <v>765.46</v>
      </c>
      <c r="AI81" s="96"/>
      <c r="AJ81" s="96"/>
      <c r="AK81" s="97">
        <v>308.60000000000002</v>
      </c>
      <c r="AL81" s="87" t="s">
        <v>1000</v>
      </c>
      <c r="AM81" s="88">
        <v>1</v>
      </c>
      <c r="AN81" s="96">
        <v>844.59</v>
      </c>
      <c r="AO81" s="96">
        <v>1155.9000000000001</v>
      </c>
      <c r="AP81" s="96">
        <v>1138.6300000000001</v>
      </c>
      <c r="AQ81" s="96">
        <v>977.67</v>
      </c>
      <c r="AR81" s="96"/>
      <c r="AS81" s="97"/>
      <c r="AT81" s="83" t="s">
        <v>1001</v>
      </c>
      <c r="AU81" s="86">
        <v>4.0781371069695399E-2</v>
      </c>
      <c r="AV81" s="96">
        <v>858.15</v>
      </c>
      <c r="AW81" s="96">
        <v>1149.3399999999999</v>
      </c>
      <c r="AX81" s="96">
        <v>1139.96</v>
      </c>
      <c r="AY81" s="96"/>
      <c r="AZ81" s="96"/>
      <c r="BA81" s="97">
        <v>523.97</v>
      </c>
      <c r="BB81" s="83" t="s">
        <v>1002</v>
      </c>
      <c r="BC81" s="96">
        <v>1030.3699999999999</v>
      </c>
      <c r="BD81" s="96">
        <v>1328.76</v>
      </c>
      <c r="BE81" s="96">
        <v>1238.3399999999999</v>
      </c>
      <c r="BF81" s="96"/>
      <c r="BG81" s="96"/>
      <c r="BH81" s="97">
        <v>806.99</v>
      </c>
      <c r="BI81" s="83" t="s">
        <v>1003</v>
      </c>
      <c r="BJ81" s="86">
        <v>0.13443751344375099</v>
      </c>
      <c r="BK81" s="96">
        <v>1075.0999999999999</v>
      </c>
      <c r="BL81" s="96">
        <v>1301.49</v>
      </c>
      <c r="BM81" s="96">
        <v>1439.21</v>
      </c>
      <c r="BN81" s="96">
        <v>917.13</v>
      </c>
      <c r="BO81" s="96"/>
      <c r="BP81" s="97"/>
      <c r="BQ81" s="83" t="s">
        <v>1004</v>
      </c>
      <c r="BR81" s="86">
        <v>1</v>
      </c>
      <c r="BS81" s="96">
        <v>1001.17</v>
      </c>
      <c r="BT81" s="96">
        <v>1191.33</v>
      </c>
      <c r="BU81" s="96">
        <v>1156.17</v>
      </c>
      <c r="BV81" s="96"/>
      <c r="BW81" s="96"/>
      <c r="BX81" s="97">
        <v>532.83000000000004</v>
      </c>
      <c r="BY81" s="83" t="s">
        <v>1005</v>
      </c>
      <c r="BZ81" s="96">
        <v>941.37</v>
      </c>
      <c r="CA81" s="96">
        <v>1155.3800000000001</v>
      </c>
      <c r="CB81" s="96">
        <v>1053.06</v>
      </c>
      <c r="CC81" s="96">
        <v>699.43</v>
      </c>
      <c r="CD81" s="96"/>
      <c r="CE81" s="97">
        <v>821.58</v>
      </c>
      <c r="CF81" s="83" t="s">
        <v>1006</v>
      </c>
      <c r="CG81" s="96">
        <v>909.04</v>
      </c>
      <c r="CH81" s="96">
        <v>1187.8699999999999</v>
      </c>
      <c r="CI81" s="96">
        <v>1275.81</v>
      </c>
      <c r="CJ81" s="96"/>
      <c r="CK81" s="96"/>
      <c r="CL81" s="97"/>
      <c r="CM81" s="83" t="s">
        <v>1007</v>
      </c>
      <c r="CN81" s="96">
        <v>678.7</v>
      </c>
      <c r="CO81" s="96">
        <v>893.79</v>
      </c>
      <c r="CP81" s="96">
        <v>1239.75</v>
      </c>
      <c r="CQ81" s="96">
        <v>668.64</v>
      </c>
      <c r="CR81" s="96"/>
      <c r="CS81" s="97">
        <v>509.16</v>
      </c>
      <c r="CT81" s="83" t="s">
        <v>1008</v>
      </c>
      <c r="CU81" s="96">
        <v>911.27</v>
      </c>
      <c r="CV81" s="96">
        <v>1231.32</v>
      </c>
      <c r="CW81" s="96">
        <v>1002.79</v>
      </c>
      <c r="CX81" s="96">
        <v>619.91999999999996</v>
      </c>
      <c r="CY81" s="96"/>
      <c r="CZ81" s="97"/>
      <c r="DA81" s="83" t="s">
        <v>1009</v>
      </c>
      <c r="DB81" s="86">
        <v>0.132837407013815</v>
      </c>
      <c r="DC81" s="96">
        <v>767.69</v>
      </c>
      <c r="DD81" s="96">
        <v>1073.1099999999999</v>
      </c>
      <c r="DE81" s="96">
        <v>935.31</v>
      </c>
      <c r="DF81" s="96">
        <v>901.43</v>
      </c>
      <c r="DG81" s="96"/>
      <c r="DH81" s="97">
        <v>752.15</v>
      </c>
      <c r="DI81" s="83" t="s">
        <v>1010</v>
      </c>
      <c r="DJ81" s="86">
        <v>2.3353573096683801E-3</v>
      </c>
      <c r="DK81" s="96">
        <v>710.42</v>
      </c>
      <c r="DL81" s="96">
        <v>966.88</v>
      </c>
      <c r="DM81" s="96">
        <v>966.88</v>
      </c>
      <c r="DN81" s="96">
        <v>770.68</v>
      </c>
      <c r="DO81" s="96"/>
      <c r="DP81" s="97">
        <v>640.80999999999995</v>
      </c>
      <c r="DQ81" s="83" t="s">
        <v>1011</v>
      </c>
      <c r="DR81" s="96">
        <v>935.97</v>
      </c>
      <c r="DS81" s="96">
        <v>1094.1300000000001</v>
      </c>
      <c r="DT81" s="96">
        <v>1042.43</v>
      </c>
      <c r="DU81" s="96">
        <v>786.59</v>
      </c>
      <c r="DV81" s="96"/>
      <c r="DW81" s="97"/>
      <c r="DX81" s="83" t="s">
        <v>1012</v>
      </c>
      <c r="DY81" s="96">
        <v>882.08</v>
      </c>
      <c r="DZ81" s="96">
        <v>1098.98</v>
      </c>
      <c r="EA81" s="96">
        <v>1150.04</v>
      </c>
      <c r="EB81" s="96">
        <v>732.83</v>
      </c>
      <c r="EC81" s="96"/>
      <c r="ED81" s="97">
        <v>551.08000000000004</v>
      </c>
      <c r="EE81" s="83" t="s">
        <v>1013</v>
      </c>
      <c r="EF81" s="86">
        <v>1</v>
      </c>
      <c r="EG81" s="96">
        <v>944.58</v>
      </c>
      <c r="EH81" s="96">
        <v>1174.25</v>
      </c>
      <c r="EI81" s="96">
        <v>1131.81</v>
      </c>
      <c r="EJ81" s="96"/>
      <c r="EK81" s="96">
        <v>323.74</v>
      </c>
      <c r="EL81" s="97">
        <v>468.14</v>
      </c>
      <c r="EM81" s="83" t="s">
        <v>1014</v>
      </c>
      <c r="EN81" s="96">
        <v>904.47</v>
      </c>
      <c r="EO81" s="96">
        <v>1267.22</v>
      </c>
      <c r="EP81" s="96">
        <v>1139.78</v>
      </c>
      <c r="EQ81" s="96"/>
      <c r="ER81" s="96"/>
      <c r="ES81" s="97">
        <v>654.92999999999995</v>
      </c>
      <c r="ET81" s="83" t="s">
        <v>1015</v>
      </c>
      <c r="EU81" s="86">
        <v>1</v>
      </c>
      <c r="EV81" s="96">
        <v>930.87</v>
      </c>
      <c r="EW81" s="96">
        <v>1076.3399999999999</v>
      </c>
      <c r="EX81" s="96">
        <v>1076.3399999999999</v>
      </c>
      <c r="EY81" s="96"/>
      <c r="EZ81" s="96"/>
      <c r="FA81" s="97">
        <v>509.9</v>
      </c>
      <c r="FB81" s="83" t="s">
        <v>1016</v>
      </c>
      <c r="FC81" s="96">
        <v>586.21</v>
      </c>
      <c r="FD81" s="96">
        <v>553.02</v>
      </c>
      <c r="FE81" s="96">
        <v>615.37</v>
      </c>
      <c r="FF81" s="96"/>
      <c r="FG81" s="96"/>
      <c r="FH81" s="97"/>
      <c r="FI81" s="83" t="s">
        <v>1017</v>
      </c>
      <c r="FJ81" s="96">
        <v>971.04</v>
      </c>
      <c r="FK81" s="96">
        <v>1262.1400000000001</v>
      </c>
      <c r="FL81" s="96">
        <v>1139</v>
      </c>
      <c r="FM81" s="96">
        <v>701.14</v>
      </c>
      <c r="FN81" s="96"/>
      <c r="FO81" s="97">
        <v>536.96</v>
      </c>
      <c r="FP81" s="83" t="s">
        <v>1018</v>
      </c>
      <c r="FQ81" s="86">
        <v>0.205528722638989</v>
      </c>
      <c r="FR81" s="96">
        <v>967.89</v>
      </c>
      <c r="FS81" s="96">
        <v>1213.95</v>
      </c>
      <c r="FT81" s="96">
        <v>1268.57</v>
      </c>
      <c r="FU81" s="96">
        <v>711.42</v>
      </c>
      <c r="FV81" s="96">
        <v>651.89</v>
      </c>
      <c r="FW81" s="97">
        <v>518.19000000000005</v>
      </c>
      <c r="FX81" s="83" t="s">
        <v>1019</v>
      </c>
      <c r="FY81" s="96">
        <v>981.88</v>
      </c>
      <c r="FZ81" s="96">
        <v>1175.26</v>
      </c>
      <c r="GA81" s="96">
        <v>1117.3</v>
      </c>
      <c r="GB81" s="96">
        <v>894.47</v>
      </c>
      <c r="GC81" s="96"/>
      <c r="GD81" s="97">
        <v>559.76</v>
      </c>
      <c r="GE81" s="83" t="s">
        <v>1020</v>
      </c>
      <c r="GF81" s="86">
        <v>0.20242914979757101</v>
      </c>
      <c r="GG81" s="96">
        <v>854.6</v>
      </c>
      <c r="GH81" s="96">
        <v>1093.56</v>
      </c>
      <c r="GI81" s="96">
        <v>1138.8</v>
      </c>
      <c r="GJ81" s="96">
        <v>823.17</v>
      </c>
      <c r="GK81" s="96"/>
      <c r="GL81" s="97">
        <v>609.72</v>
      </c>
      <c r="GM81" s="83" t="s">
        <v>1021</v>
      </c>
      <c r="GN81" s="86">
        <v>9.13225329217731E-2</v>
      </c>
      <c r="GO81" s="96">
        <v>1134.96</v>
      </c>
      <c r="GP81" s="96">
        <v>1644.48</v>
      </c>
      <c r="GQ81" s="96">
        <v>860.28</v>
      </c>
      <c r="GR81" s="96">
        <v>668.66</v>
      </c>
      <c r="GS81" s="96"/>
      <c r="GT81" s="97"/>
      <c r="GU81" s="83" t="s">
        <v>1022</v>
      </c>
      <c r="GV81" s="86">
        <v>1</v>
      </c>
      <c r="GW81" s="96">
        <v>742.67</v>
      </c>
      <c r="GX81" s="96">
        <v>986.17</v>
      </c>
      <c r="GY81" s="96">
        <v>978.67</v>
      </c>
      <c r="GZ81" s="96"/>
      <c r="HA81" s="96"/>
      <c r="HB81" s="97">
        <v>703.1</v>
      </c>
      <c r="HC81" s="83" t="s">
        <v>1023</v>
      </c>
      <c r="HD81" s="86">
        <v>1</v>
      </c>
      <c r="HE81" s="96">
        <v>841.35</v>
      </c>
      <c r="HF81" s="96">
        <v>1084.02</v>
      </c>
      <c r="HG81" s="96"/>
      <c r="HH81" s="96">
        <v>613.80999999999995</v>
      </c>
      <c r="HI81" s="96">
        <v>607.16999999999996</v>
      </c>
      <c r="HJ81" s="97">
        <v>616.72</v>
      </c>
      <c r="HK81" s="98"/>
      <c r="HL81" s="86"/>
      <c r="HM81" s="96"/>
      <c r="HN81" s="96"/>
      <c r="HO81" s="96"/>
      <c r="HP81" s="96"/>
      <c r="HQ81" s="96"/>
      <c r="HR81" s="97"/>
    </row>
    <row r="82" spans="1:226" x14ac:dyDescent="0.35">
      <c r="A82" s="99">
        <v>44837</v>
      </c>
      <c r="B82" s="100" t="s">
        <v>995</v>
      </c>
      <c r="C82" s="101">
        <v>897.95178066786252</v>
      </c>
      <c r="D82" s="101">
        <v>1079.0294454953225</v>
      </c>
      <c r="E82" s="101">
        <v>1115.1199041787677</v>
      </c>
      <c r="F82" s="101">
        <v>708.5242463186604</v>
      </c>
      <c r="G82" s="101">
        <v>639.53486672398969</v>
      </c>
      <c r="H82" s="102">
        <v>536.04254598555667</v>
      </c>
      <c r="I82" s="100" t="s">
        <v>996</v>
      </c>
      <c r="J82" s="101">
        <v>903.08408765081856</v>
      </c>
      <c r="K82" s="101">
        <v>1069.44086613796</v>
      </c>
      <c r="L82" s="101">
        <v>1119.4545630354628</v>
      </c>
      <c r="M82" s="101">
        <v>697.64618872781682</v>
      </c>
      <c r="N82" s="101">
        <v>508.84774436090231</v>
      </c>
      <c r="O82" s="102">
        <v>574.01558779498703</v>
      </c>
      <c r="P82" s="83" t="s">
        <v>997</v>
      </c>
      <c r="Q82" s="96">
        <v>879.26</v>
      </c>
      <c r="R82" s="96">
        <v>1148.99</v>
      </c>
      <c r="S82" s="96">
        <v>1284.9000000000001</v>
      </c>
      <c r="T82" s="96">
        <v>719</v>
      </c>
      <c r="U82" s="96"/>
      <c r="V82" s="97"/>
      <c r="W82" s="83" t="s">
        <v>998</v>
      </c>
      <c r="X82" s="96">
        <v>898.05</v>
      </c>
      <c r="Y82" s="96">
        <v>1120.19</v>
      </c>
      <c r="Z82" s="96">
        <v>1014.9</v>
      </c>
      <c r="AA82" s="96">
        <v>540.78</v>
      </c>
      <c r="AB82" s="96"/>
      <c r="AC82" s="97">
        <v>647.92999999999995</v>
      </c>
      <c r="AD82" s="83" t="s">
        <v>999</v>
      </c>
      <c r="AE82" s="86">
        <v>0.51129972389814904</v>
      </c>
      <c r="AF82" s="96">
        <v>845.82</v>
      </c>
      <c r="AG82" s="96">
        <v>1005.51</v>
      </c>
      <c r="AH82" s="96">
        <v>888.19</v>
      </c>
      <c r="AI82" s="96"/>
      <c r="AJ82" s="96"/>
      <c r="AK82" s="97">
        <v>308.69</v>
      </c>
      <c r="AL82" s="87" t="s">
        <v>1000</v>
      </c>
      <c r="AM82" s="88">
        <v>1</v>
      </c>
      <c r="AN82" s="96">
        <v>849.61</v>
      </c>
      <c r="AO82" s="96">
        <v>1172.4000000000001</v>
      </c>
      <c r="AP82" s="96">
        <v>1140.46</v>
      </c>
      <c r="AQ82" s="96">
        <v>977.67</v>
      </c>
      <c r="AR82" s="96"/>
      <c r="AS82" s="97"/>
      <c r="AT82" s="83" t="s">
        <v>1001</v>
      </c>
      <c r="AU82" s="86">
        <v>4.0771394789415702E-2</v>
      </c>
      <c r="AV82" s="96">
        <v>764.77</v>
      </c>
      <c r="AW82" s="96">
        <v>1102.8</v>
      </c>
      <c r="AX82" s="96">
        <v>1007.93</v>
      </c>
      <c r="AY82" s="96"/>
      <c r="AZ82" s="96"/>
      <c r="BA82" s="97">
        <v>527.25</v>
      </c>
      <c r="BB82" s="83" t="s">
        <v>1002</v>
      </c>
      <c r="BC82" s="96">
        <v>976.59</v>
      </c>
      <c r="BD82" s="96">
        <v>1223.72</v>
      </c>
      <c r="BE82" s="96">
        <v>1167.52</v>
      </c>
      <c r="BF82" s="96"/>
      <c r="BG82" s="96"/>
      <c r="BH82" s="97">
        <v>804.97</v>
      </c>
      <c r="BI82" s="83" t="s">
        <v>1003</v>
      </c>
      <c r="BJ82" s="86">
        <v>0.13447005351908101</v>
      </c>
      <c r="BK82" s="96">
        <v>1021.57</v>
      </c>
      <c r="BL82" s="96">
        <v>1183.47</v>
      </c>
      <c r="BM82" s="96">
        <v>1331.98</v>
      </c>
      <c r="BN82" s="96">
        <v>917.35</v>
      </c>
      <c r="BO82" s="96"/>
      <c r="BP82" s="97"/>
      <c r="BQ82" s="83" t="s">
        <v>1004</v>
      </c>
      <c r="BR82" s="86">
        <v>1</v>
      </c>
      <c r="BS82" s="96">
        <v>934.5</v>
      </c>
      <c r="BT82" s="96">
        <v>1124.67</v>
      </c>
      <c r="BU82" s="96">
        <v>1092.83</v>
      </c>
      <c r="BV82" s="96"/>
      <c r="BW82" s="96"/>
      <c r="BX82" s="97">
        <v>532.83000000000004</v>
      </c>
      <c r="BY82" s="83" t="s">
        <v>1005</v>
      </c>
      <c r="BZ82" s="96">
        <v>912.83</v>
      </c>
      <c r="CA82" s="96">
        <v>1115.5</v>
      </c>
      <c r="CB82" s="96">
        <v>985.9</v>
      </c>
      <c r="CC82" s="96">
        <v>672.74</v>
      </c>
      <c r="CD82" s="96"/>
      <c r="CE82" s="97">
        <v>825.1</v>
      </c>
      <c r="CF82" s="83" t="s">
        <v>1006</v>
      </c>
      <c r="CG82" s="96">
        <v>880.82</v>
      </c>
      <c r="CH82" s="96">
        <v>1160.45</v>
      </c>
      <c r="CI82" s="96">
        <v>1135.49</v>
      </c>
      <c r="CJ82" s="96"/>
      <c r="CK82" s="96"/>
      <c r="CL82" s="97"/>
      <c r="CM82" s="83" t="s">
        <v>1007</v>
      </c>
      <c r="CN82" s="96">
        <v>620.12</v>
      </c>
      <c r="CO82" s="96">
        <v>803.91</v>
      </c>
      <c r="CP82" s="96">
        <v>1145.24</v>
      </c>
      <c r="CQ82" s="96">
        <v>645.19000000000005</v>
      </c>
      <c r="CR82" s="96"/>
      <c r="CS82" s="97">
        <v>506.87</v>
      </c>
      <c r="CT82" s="83" t="s">
        <v>1008</v>
      </c>
      <c r="CU82" s="96">
        <v>883.85</v>
      </c>
      <c r="CV82" s="96">
        <v>1103.9000000000001</v>
      </c>
      <c r="CW82" s="96">
        <v>1002.79</v>
      </c>
      <c r="CX82" s="96">
        <v>619.91999999999996</v>
      </c>
      <c r="CY82" s="96"/>
      <c r="CZ82" s="97"/>
      <c r="DA82" s="83" t="s">
        <v>1009</v>
      </c>
      <c r="DB82" s="86">
        <v>0.13284623048821001</v>
      </c>
      <c r="DC82" s="96">
        <v>743.3</v>
      </c>
      <c r="DD82" s="96">
        <v>1060.96</v>
      </c>
      <c r="DE82" s="96">
        <v>891.8</v>
      </c>
      <c r="DF82" s="96">
        <v>901.49</v>
      </c>
      <c r="DG82" s="96"/>
      <c r="DH82" s="97">
        <v>767.72</v>
      </c>
      <c r="DI82" s="83" t="s">
        <v>1010</v>
      </c>
      <c r="DJ82" s="86">
        <v>2.3537165183825301E-3</v>
      </c>
      <c r="DK82" s="96">
        <v>709.2</v>
      </c>
      <c r="DL82" s="96">
        <v>949.36</v>
      </c>
      <c r="DM82" s="96">
        <v>949.36</v>
      </c>
      <c r="DN82" s="96">
        <v>794.71</v>
      </c>
      <c r="DO82" s="96"/>
      <c r="DP82" s="97">
        <v>647.21</v>
      </c>
      <c r="DQ82" s="83" t="s">
        <v>1011</v>
      </c>
      <c r="DR82" s="96">
        <v>919.71</v>
      </c>
      <c r="DS82" s="96">
        <v>1077.8699999999999</v>
      </c>
      <c r="DT82" s="96">
        <v>957.58</v>
      </c>
      <c r="DU82" s="96">
        <v>768.81</v>
      </c>
      <c r="DV82" s="96"/>
      <c r="DW82" s="97"/>
      <c r="DX82" s="83" t="s">
        <v>1012</v>
      </c>
      <c r="DY82" s="96">
        <v>859.97</v>
      </c>
      <c r="DZ82" s="96">
        <v>1057.46</v>
      </c>
      <c r="EA82" s="96">
        <v>1065.99</v>
      </c>
      <c r="EB82" s="96">
        <v>707.05</v>
      </c>
      <c r="EC82" s="96"/>
      <c r="ED82" s="97">
        <v>552.55999999999995</v>
      </c>
      <c r="EE82" s="83" t="s">
        <v>1013</v>
      </c>
      <c r="EF82" s="86">
        <v>1</v>
      </c>
      <c r="EG82" s="96">
        <v>897.51</v>
      </c>
      <c r="EH82" s="96">
        <v>1085.77</v>
      </c>
      <c r="EI82" s="96">
        <v>954.06</v>
      </c>
      <c r="EJ82" s="96"/>
      <c r="EK82" s="96">
        <v>323.74</v>
      </c>
      <c r="EL82" s="97">
        <v>459.06</v>
      </c>
      <c r="EM82" s="83" t="s">
        <v>1014</v>
      </c>
      <c r="EN82" s="96">
        <v>904.47</v>
      </c>
      <c r="EO82" s="96">
        <v>1156.1099999999999</v>
      </c>
      <c r="EP82" s="96">
        <v>1027.5</v>
      </c>
      <c r="EQ82" s="96"/>
      <c r="ER82" s="96"/>
      <c r="ES82" s="97">
        <v>646.6</v>
      </c>
      <c r="ET82" s="83" t="s">
        <v>1015</v>
      </c>
      <c r="EU82" s="86">
        <v>1</v>
      </c>
      <c r="EV82" s="96">
        <v>887.05</v>
      </c>
      <c r="EW82" s="96">
        <v>1024.1400000000001</v>
      </c>
      <c r="EX82" s="96">
        <v>1024.1400000000001</v>
      </c>
      <c r="EY82" s="96"/>
      <c r="EZ82" s="96"/>
      <c r="FA82" s="97">
        <v>509.9</v>
      </c>
      <c r="FB82" s="83" t="s">
        <v>1016</v>
      </c>
      <c r="FC82" s="96">
        <v>586.21</v>
      </c>
      <c r="FD82" s="96">
        <v>553.02</v>
      </c>
      <c r="FE82" s="96">
        <v>615.37</v>
      </c>
      <c r="FF82" s="96"/>
      <c r="FG82" s="96"/>
      <c r="FH82" s="97"/>
      <c r="FI82" s="83" t="s">
        <v>1017</v>
      </c>
      <c r="FJ82" s="96">
        <v>942.94</v>
      </c>
      <c r="FK82" s="96">
        <v>1185.28</v>
      </c>
      <c r="FL82" s="96">
        <v>1143.96</v>
      </c>
      <c r="FM82" s="96">
        <v>705.14</v>
      </c>
      <c r="FN82" s="96"/>
      <c r="FO82" s="97">
        <v>536.14</v>
      </c>
      <c r="FP82" s="83" t="s">
        <v>1018</v>
      </c>
      <c r="FQ82" s="86">
        <v>0.20695364238410599</v>
      </c>
      <c r="FR82" s="96">
        <v>903.87</v>
      </c>
      <c r="FS82" s="96">
        <v>1101.45</v>
      </c>
      <c r="FT82" s="96">
        <v>1110.45</v>
      </c>
      <c r="FU82" s="96">
        <v>706.22</v>
      </c>
      <c r="FV82" s="96">
        <v>656.41</v>
      </c>
      <c r="FW82" s="97">
        <v>525.14</v>
      </c>
      <c r="FX82" s="83" t="s">
        <v>1019</v>
      </c>
      <c r="FY82" s="96">
        <v>881.07</v>
      </c>
      <c r="FZ82" s="96">
        <v>1090.71</v>
      </c>
      <c r="GA82" s="96">
        <v>1041.69</v>
      </c>
      <c r="GB82" s="96">
        <v>891.53</v>
      </c>
      <c r="GC82" s="96"/>
      <c r="GD82" s="97">
        <v>558.13</v>
      </c>
      <c r="GE82" s="83" t="s">
        <v>1020</v>
      </c>
      <c r="GF82" s="86">
        <v>0.20210594393581099</v>
      </c>
      <c r="GG82" s="96">
        <v>847.03</v>
      </c>
      <c r="GH82" s="96">
        <v>1079.18</v>
      </c>
      <c r="GI82" s="96">
        <v>1174.04</v>
      </c>
      <c r="GJ82" s="96">
        <v>752.66</v>
      </c>
      <c r="GK82" s="96"/>
      <c r="GL82" s="97">
        <v>609.41</v>
      </c>
      <c r="GM82" s="83" t="s">
        <v>1021</v>
      </c>
      <c r="GN82" s="86">
        <v>9.1959942249156296E-2</v>
      </c>
      <c r="GO82" s="96">
        <v>1017.52</v>
      </c>
      <c r="GP82" s="96">
        <v>1454.75</v>
      </c>
      <c r="GQ82" s="96">
        <v>835.68</v>
      </c>
      <c r="GR82" s="96">
        <v>669.65</v>
      </c>
      <c r="GS82" s="96"/>
      <c r="GT82" s="97"/>
      <c r="GU82" s="83" t="s">
        <v>1022</v>
      </c>
      <c r="GV82" s="86">
        <v>1</v>
      </c>
      <c r="GW82" s="96">
        <v>744.45</v>
      </c>
      <c r="GX82" s="96">
        <v>1021.49</v>
      </c>
      <c r="GY82" s="96">
        <v>1007.24</v>
      </c>
      <c r="GZ82" s="96"/>
      <c r="HA82" s="96"/>
      <c r="HB82" s="97">
        <v>705.11</v>
      </c>
      <c r="HC82" s="83" t="s">
        <v>1023</v>
      </c>
      <c r="HD82" s="86">
        <v>1</v>
      </c>
      <c r="HE82" s="96">
        <v>822.18</v>
      </c>
      <c r="HF82" s="96">
        <v>1068.18</v>
      </c>
      <c r="HG82" s="96"/>
      <c r="HH82" s="96">
        <v>608.39</v>
      </c>
      <c r="HI82" s="96">
        <v>601.75</v>
      </c>
      <c r="HJ82" s="97">
        <v>617.54999999999995</v>
      </c>
      <c r="HK82" s="98"/>
      <c r="HL82" s="86"/>
      <c r="HM82" s="96"/>
      <c r="HN82" s="96"/>
      <c r="HO82" s="96"/>
      <c r="HP82" s="96"/>
      <c r="HQ82" s="96"/>
      <c r="HR82" s="97"/>
    </row>
    <row r="83" spans="1:226" x14ac:dyDescent="0.35">
      <c r="A83" s="99">
        <v>44830</v>
      </c>
      <c r="B83" s="100" t="s">
        <v>995</v>
      </c>
      <c r="C83" s="101">
        <v>901.21095886078069</v>
      </c>
      <c r="D83" s="101">
        <v>1078.8026638166345</v>
      </c>
      <c r="E83" s="101">
        <v>1121.2209667153654</v>
      </c>
      <c r="F83" s="101">
        <v>687.4529341866164</v>
      </c>
      <c r="G83" s="101">
        <v>678.99730868443669</v>
      </c>
      <c r="H83" s="102">
        <v>541.91583132034225</v>
      </c>
      <c r="I83" s="100" t="s">
        <v>996</v>
      </c>
      <c r="J83" s="101">
        <v>909.67559449241548</v>
      </c>
      <c r="K83" s="101">
        <v>1068.6072051876774</v>
      </c>
      <c r="L83" s="101">
        <v>1126.2538467699999</v>
      </c>
      <c r="M83" s="101">
        <v>673.66968324147945</v>
      </c>
      <c r="N83" s="101">
        <v>513.40203007518801</v>
      </c>
      <c r="O83" s="102">
        <v>574.36296786693185</v>
      </c>
      <c r="P83" s="83" t="s">
        <v>997</v>
      </c>
      <c r="Q83" s="96">
        <v>909.86</v>
      </c>
      <c r="R83" s="96">
        <v>1192.32</v>
      </c>
      <c r="S83" s="96">
        <v>1234.8399999999999</v>
      </c>
      <c r="T83" s="96">
        <v>719</v>
      </c>
      <c r="U83" s="96"/>
      <c r="V83" s="97"/>
      <c r="W83" s="83" t="s">
        <v>998</v>
      </c>
      <c r="X83" s="96">
        <v>907.67</v>
      </c>
      <c r="Y83" s="96">
        <v>1102.6500000000001</v>
      </c>
      <c r="Z83" s="96">
        <v>985.23</v>
      </c>
      <c r="AA83" s="96">
        <v>542.15</v>
      </c>
      <c r="AB83" s="96"/>
      <c r="AC83" s="97">
        <v>634.71</v>
      </c>
      <c r="AD83" s="83" t="s">
        <v>999</v>
      </c>
      <c r="AE83" s="86">
        <v>0.51129972389814904</v>
      </c>
      <c r="AF83" s="96">
        <v>845.82</v>
      </c>
      <c r="AG83" s="96">
        <v>1003.94</v>
      </c>
      <c r="AH83" s="96">
        <v>878.92</v>
      </c>
      <c r="AI83" s="96"/>
      <c r="AJ83" s="96"/>
      <c r="AK83" s="97">
        <v>312.52</v>
      </c>
      <c r="AL83" s="87" t="s">
        <v>1000</v>
      </c>
      <c r="AM83" s="88">
        <v>1</v>
      </c>
      <c r="AN83" s="96">
        <v>856.77</v>
      </c>
      <c r="AO83" s="96">
        <v>1192.83</v>
      </c>
      <c r="AP83" s="96">
        <v>1142</v>
      </c>
      <c r="AQ83" s="96">
        <v>1097.8399999999999</v>
      </c>
      <c r="AR83" s="96"/>
      <c r="AS83" s="97"/>
      <c r="AT83" s="83" t="s">
        <v>1001</v>
      </c>
      <c r="AU83" s="86">
        <v>4.0584415584415598E-2</v>
      </c>
      <c r="AV83" s="96">
        <v>806.21</v>
      </c>
      <c r="AW83" s="96">
        <v>1102.6400000000001</v>
      </c>
      <c r="AX83" s="96">
        <v>978.99</v>
      </c>
      <c r="AY83" s="96"/>
      <c r="AZ83" s="96"/>
      <c r="BA83" s="97">
        <v>526.16999999999996</v>
      </c>
      <c r="BB83" s="83" t="s">
        <v>1002</v>
      </c>
      <c r="BC83" s="96">
        <v>985</v>
      </c>
      <c r="BD83" s="96">
        <v>1221.2</v>
      </c>
      <c r="BE83" s="96">
        <v>1212.47</v>
      </c>
      <c r="BF83" s="96"/>
      <c r="BG83" s="96"/>
      <c r="BH83" s="97">
        <v>792.87</v>
      </c>
      <c r="BI83" s="83" t="s">
        <v>1003</v>
      </c>
      <c r="BJ83" s="86">
        <v>0.134471861762926</v>
      </c>
      <c r="BK83" s="96">
        <v>994.69</v>
      </c>
      <c r="BL83" s="96">
        <v>1150.68</v>
      </c>
      <c r="BM83" s="96">
        <v>1321.24</v>
      </c>
      <c r="BN83" s="96">
        <v>917.37</v>
      </c>
      <c r="BO83" s="96"/>
      <c r="BP83" s="97"/>
      <c r="BQ83" s="83" t="s">
        <v>1004</v>
      </c>
      <c r="BR83" s="86">
        <v>1</v>
      </c>
      <c r="BS83" s="96">
        <v>959.5</v>
      </c>
      <c r="BT83" s="96">
        <v>1166.33</v>
      </c>
      <c r="BU83" s="96">
        <v>1077</v>
      </c>
      <c r="BV83" s="96"/>
      <c r="BW83" s="96"/>
      <c r="BX83" s="97">
        <v>532.83000000000004</v>
      </c>
      <c r="BY83" s="83" t="s">
        <v>1005</v>
      </c>
      <c r="BZ83" s="96">
        <v>916.56</v>
      </c>
      <c r="CA83" s="96">
        <v>1126.79</v>
      </c>
      <c r="CB83" s="96">
        <v>983.69</v>
      </c>
      <c r="CC83" s="96">
        <v>613.86</v>
      </c>
      <c r="CD83" s="96"/>
      <c r="CE83" s="97">
        <v>826.56</v>
      </c>
      <c r="CF83" s="83" t="s">
        <v>1006</v>
      </c>
      <c r="CG83" s="96">
        <v>885.65</v>
      </c>
      <c r="CH83" s="96">
        <v>1143.51</v>
      </c>
      <c r="CI83" s="96">
        <v>1092.75</v>
      </c>
      <c r="CJ83" s="96"/>
      <c r="CK83" s="96"/>
      <c r="CL83" s="97"/>
      <c r="CM83" s="83" t="s">
        <v>1007</v>
      </c>
      <c r="CN83" s="96">
        <v>598.13</v>
      </c>
      <c r="CO83" s="96">
        <v>773.65</v>
      </c>
      <c r="CP83" s="96">
        <v>1102.0999999999999</v>
      </c>
      <c r="CQ83" s="96">
        <v>641.69000000000005</v>
      </c>
      <c r="CR83" s="96"/>
      <c r="CS83" s="97">
        <v>507.72</v>
      </c>
      <c r="CT83" s="83" t="s">
        <v>1008</v>
      </c>
      <c r="CU83" s="96">
        <v>856.43</v>
      </c>
      <c r="CV83" s="96">
        <v>1045.83</v>
      </c>
      <c r="CW83" s="96">
        <v>1002.79</v>
      </c>
      <c r="CX83" s="96">
        <v>619.91999999999996</v>
      </c>
      <c r="CY83" s="96"/>
      <c r="CZ83" s="97"/>
      <c r="DA83" s="83" t="s">
        <v>1009</v>
      </c>
      <c r="DB83" s="86">
        <v>0.13284093626291901</v>
      </c>
      <c r="DC83" s="96">
        <v>752.62</v>
      </c>
      <c r="DD83" s="96">
        <v>1070.5899999999999</v>
      </c>
      <c r="DE83" s="96">
        <v>905.58</v>
      </c>
      <c r="DF83" s="96">
        <v>901.06</v>
      </c>
      <c r="DG83" s="96"/>
      <c r="DH83" s="97">
        <v>790.64</v>
      </c>
      <c r="DI83" s="83" t="s">
        <v>1010</v>
      </c>
      <c r="DJ83" s="86">
        <v>2.4460044517281001E-3</v>
      </c>
      <c r="DK83" s="96">
        <v>740.43</v>
      </c>
      <c r="DL83" s="96">
        <v>979.63</v>
      </c>
      <c r="DM83" s="96">
        <v>979.63</v>
      </c>
      <c r="DN83" s="96">
        <v>825.87</v>
      </c>
      <c r="DO83" s="96"/>
      <c r="DP83" s="97">
        <v>672.39</v>
      </c>
      <c r="DQ83" s="83" t="s">
        <v>1011</v>
      </c>
      <c r="DR83" s="96">
        <v>944.1</v>
      </c>
      <c r="DS83" s="96">
        <v>1102.26</v>
      </c>
      <c r="DT83" s="96">
        <v>949.96</v>
      </c>
      <c r="DU83" s="96">
        <v>765.59</v>
      </c>
      <c r="DV83" s="96"/>
      <c r="DW83" s="97"/>
      <c r="DX83" s="83" t="s">
        <v>1012</v>
      </c>
      <c r="DY83" s="96">
        <v>879.08</v>
      </c>
      <c r="DZ83" s="96">
        <v>1076.6400000000001</v>
      </c>
      <c r="EA83" s="96">
        <v>1063.49</v>
      </c>
      <c r="EB83" s="96">
        <v>708.83</v>
      </c>
      <c r="EC83" s="96"/>
      <c r="ED83" s="97">
        <v>554.79</v>
      </c>
      <c r="EE83" s="83" t="s">
        <v>1013</v>
      </c>
      <c r="EF83" s="86">
        <v>1</v>
      </c>
      <c r="EG83" s="96">
        <v>902.11</v>
      </c>
      <c r="EH83" s="96">
        <v>1094.26</v>
      </c>
      <c r="EI83" s="96">
        <v>935.19</v>
      </c>
      <c r="EJ83" s="96"/>
      <c r="EK83" s="96">
        <v>323.74</v>
      </c>
      <c r="EL83" s="97">
        <v>449.99</v>
      </c>
      <c r="EM83" s="83" t="s">
        <v>1014</v>
      </c>
      <c r="EN83" s="96">
        <v>881.4</v>
      </c>
      <c r="EO83" s="96">
        <v>1130.47</v>
      </c>
      <c r="EP83" s="96">
        <v>1001.18</v>
      </c>
      <c r="EQ83" s="96"/>
      <c r="ER83" s="96"/>
      <c r="ES83" s="97">
        <v>630.86</v>
      </c>
      <c r="ET83" s="83" t="s">
        <v>1015</v>
      </c>
      <c r="EU83" s="86">
        <v>1</v>
      </c>
      <c r="EV83" s="96">
        <v>889.46</v>
      </c>
      <c r="EW83" s="96">
        <v>1026.71</v>
      </c>
      <c r="EX83" s="96">
        <v>1026.71</v>
      </c>
      <c r="EY83" s="96"/>
      <c r="EZ83" s="96"/>
      <c r="FA83" s="97">
        <v>509.9</v>
      </c>
      <c r="FB83" s="83" t="s">
        <v>1016</v>
      </c>
      <c r="FC83" s="96">
        <v>586.21</v>
      </c>
      <c r="FD83" s="96">
        <v>553.02</v>
      </c>
      <c r="FE83" s="96">
        <v>615.37</v>
      </c>
      <c r="FF83" s="96"/>
      <c r="FG83" s="96"/>
      <c r="FH83" s="97"/>
      <c r="FI83" s="83" t="s">
        <v>1017</v>
      </c>
      <c r="FJ83" s="96">
        <v>934.68</v>
      </c>
      <c r="FK83" s="96">
        <v>1180.33</v>
      </c>
      <c r="FL83" s="96">
        <v>1143.96</v>
      </c>
      <c r="FM83" s="96">
        <v>704.14</v>
      </c>
      <c r="FN83" s="96"/>
      <c r="FO83" s="97">
        <v>538.62</v>
      </c>
      <c r="FP83" s="83" t="s">
        <v>1018</v>
      </c>
      <c r="FQ83" s="86">
        <v>0.21004873130566301</v>
      </c>
      <c r="FR83" s="96">
        <v>895.52</v>
      </c>
      <c r="FS83" s="96">
        <v>1091.79</v>
      </c>
      <c r="FT83" s="96">
        <v>1077.54</v>
      </c>
      <c r="FU83" s="96">
        <v>629.25</v>
      </c>
      <c r="FV83" s="96">
        <v>700.38</v>
      </c>
      <c r="FW83" s="97">
        <v>537.91</v>
      </c>
      <c r="FX83" s="83" t="s">
        <v>1019</v>
      </c>
      <c r="FY83" s="96">
        <v>914.96</v>
      </c>
      <c r="FZ83" s="96">
        <v>1079.2</v>
      </c>
      <c r="GA83" s="96">
        <v>1036</v>
      </c>
      <c r="GB83" s="96">
        <v>917.74</v>
      </c>
      <c r="GC83" s="96"/>
      <c r="GD83" s="97">
        <v>557.32000000000005</v>
      </c>
      <c r="GE83" s="83" t="s">
        <v>1020</v>
      </c>
      <c r="GF83" s="86">
        <v>0.20235541705451399</v>
      </c>
      <c r="GG83" s="96">
        <v>867.96</v>
      </c>
      <c r="GH83" s="96">
        <v>1098.48</v>
      </c>
      <c r="GI83" s="96">
        <v>1185.76</v>
      </c>
      <c r="GJ83" s="96">
        <v>824.28</v>
      </c>
      <c r="GK83" s="96"/>
      <c r="GL83" s="97">
        <v>615.86</v>
      </c>
      <c r="GM83" s="83" t="s">
        <v>1021</v>
      </c>
      <c r="GN83" s="86">
        <v>9.1512239762068195E-2</v>
      </c>
      <c r="GO83" s="96">
        <v>938.55</v>
      </c>
      <c r="GP83" s="96">
        <v>1493.19</v>
      </c>
      <c r="GQ83" s="96">
        <v>849.54</v>
      </c>
      <c r="GR83" s="96">
        <v>663.28</v>
      </c>
      <c r="GS83" s="96"/>
      <c r="GT83" s="97"/>
      <c r="GU83" s="83" t="s">
        <v>1022</v>
      </c>
      <c r="GV83" s="86">
        <v>1</v>
      </c>
      <c r="GW83" s="96">
        <v>745.85</v>
      </c>
      <c r="GX83" s="96">
        <v>1053.6400000000001</v>
      </c>
      <c r="GY83" s="96">
        <v>1042.29</v>
      </c>
      <c r="GZ83" s="96"/>
      <c r="HA83" s="96"/>
      <c r="HB83" s="97">
        <v>706.38</v>
      </c>
      <c r="HC83" s="83" t="s">
        <v>1023</v>
      </c>
      <c r="HD83" s="86">
        <v>1</v>
      </c>
      <c r="HE83" s="96">
        <v>821.35</v>
      </c>
      <c r="HF83" s="96">
        <v>1113.18</v>
      </c>
      <c r="HG83" s="96"/>
      <c r="HH83" s="96">
        <v>615.23</v>
      </c>
      <c r="HI83" s="96">
        <v>608.59</v>
      </c>
      <c r="HJ83" s="97">
        <v>620.04999999999995</v>
      </c>
      <c r="HK83" s="98"/>
      <c r="HL83" s="86"/>
      <c r="HM83" s="96"/>
      <c r="HN83" s="96"/>
      <c r="HO83" s="96"/>
      <c r="HP83" s="96"/>
      <c r="HQ83" s="96"/>
      <c r="HR83" s="97"/>
    </row>
    <row r="84" spans="1:226" x14ac:dyDescent="0.35">
      <c r="A84" s="99">
        <v>44823</v>
      </c>
      <c r="B84" s="100" t="s">
        <v>995</v>
      </c>
      <c r="C84" s="101">
        <v>919.58089867996898</v>
      </c>
      <c r="D84" s="101">
        <v>1104.1066861301404</v>
      </c>
      <c r="E84" s="101">
        <v>1111.1765178923392</v>
      </c>
      <c r="F84" s="101">
        <v>707.68083211201258</v>
      </c>
      <c r="G84" s="101">
        <v>686.99234833285561</v>
      </c>
      <c r="H84" s="102">
        <v>541.15653659667737</v>
      </c>
      <c r="I84" s="100" t="s">
        <v>996</v>
      </c>
      <c r="J84" s="101">
        <v>930.65076025997371</v>
      </c>
      <c r="K84" s="101">
        <v>1096.9391769380118</v>
      </c>
      <c r="L84" s="101">
        <v>1115.7590291396623</v>
      </c>
      <c r="M84" s="101">
        <v>693.77449483263786</v>
      </c>
      <c r="N84" s="101">
        <v>519.88722639933167</v>
      </c>
      <c r="O84" s="102">
        <v>574.81413832500436</v>
      </c>
      <c r="P84" s="83" t="s">
        <v>997</v>
      </c>
      <c r="Q84" s="96">
        <v>931.52</v>
      </c>
      <c r="R84" s="96">
        <v>1205.6500000000001</v>
      </c>
      <c r="S84" s="96">
        <v>1204.9100000000001</v>
      </c>
      <c r="T84" s="96">
        <v>719</v>
      </c>
      <c r="U84" s="96"/>
      <c r="V84" s="97"/>
      <c r="W84" s="83" t="s">
        <v>998</v>
      </c>
      <c r="X84" s="96">
        <v>895.87</v>
      </c>
      <c r="Y84" s="96">
        <v>1143.1099999999999</v>
      </c>
      <c r="Z84" s="96">
        <v>905.32</v>
      </c>
      <c r="AA84" s="96">
        <v>530.69000000000005</v>
      </c>
      <c r="AB84" s="96"/>
      <c r="AC84" s="97">
        <v>620.66</v>
      </c>
      <c r="AD84" s="83" t="s">
        <v>999</v>
      </c>
      <c r="AE84" s="86">
        <v>0.51129972389814904</v>
      </c>
      <c r="AF84" s="96">
        <v>867.51</v>
      </c>
      <c r="AG84" s="96">
        <v>1014.84</v>
      </c>
      <c r="AH84" s="96">
        <v>1144.07</v>
      </c>
      <c r="AI84" s="96"/>
      <c r="AJ84" s="96"/>
      <c r="AK84" s="97">
        <v>321.47000000000003</v>
      </c>
      <c r="AL84" s="87" t="s">
        <v>1000</v>
      </c>
      <c r="AM84" s="88">
        <v>1</v>
      </c>
      <c r="AN84" s="96">
        <v>878.22</v>
      </c>
      <c r="AO84" s="96">
        <v>1200.56</v>
      </c>
      <c r="AP84" s="96">
        <v>1145.3499999999999</v>
      </c>
      <c r="AQ84" s="96">
        <v>1097.8399999999999</v>
      </c>
      <c r="AR84" s="96"/>
      <c r="AS84" s="97"/>
      <c r="AT84" s="83" t="s">
        <v>1001</v>
      </c>
      <c r="AU84" s="86">
        <v>4.08263248142402E-2</v>
      </c>
      <c r="AV84" s="96">
        <v>837.2</v>
      </c>
      <c r="AW84" s="96">
        <v>1145.92</v>
      </c>
      <c r="AX84" s="96">
        <v>1009.8</v>
      </c>
      <c r="AY84" s="96"/>
      <c r="AZ84" s="96"/>
      <c r="BA84" s="97">
        <v>531.97</v>
      </c>
      <c r="BB84" s="83" t="s">
        <v>1002</v>
      </c>
      <c r="BC84" s="96">
        <v>1013.57</v>
      </c>
      <c r="BD84" s="96">
        <v>1238.8399999999999</v>
      </c>
      <c r="BE84" s="96">
        <v>1213.97</v>
      </c>
      <c r="BF84" s="96"/>
      <c r="BG84" s="96"/>
      <c r="BH84" s="97">
        <v>794.99</v>
      </c>
      <c r="BI84" s="83" t="s">
        <v>1003</v>
      </c>
      <c r="BJ84" s="86">
        <v>0.134457397173706</v>
      </c>
      <c r="BK84" s="96">
        <v>999.96</v>
      </c>
      <c r="BL84" s="96">
        <v>1108.06</v>
      </c>
      <c r="BM84" s="96">
        <v>1256.56</v>
      </c>
      <c r="BN84" s="96">
        <v>917.27</v>
      </c>
      <c r="BO84" s="96"/>
      <c r="BP84" s="97"/>
      <c r="BQ84" s="83" t="s">
        <v>1004</v>
      </c>
      <c r="BR84" s="86">
        <v>1</v>
      </c>
      <c r="BS84" s="96">
        <v>959.5</v>
      </c>
      <c r="BT84" s="96">
        <v>1166.33</v>
      </c>
      <c r="BU84" s="96">
        <v>1077</v>
      </c>
      <c r="BV84" s="96"/>
      <c r="BW84" s="96"/>
      <c r="BX84" s="97">
        <v>532.83000000000004</v>
      </c>
      <c r="BY84" s="83" t="s">
        <v>1005</v>
      </c>
      <c r="BZ84" s="96">
        <v>939.7</v>
      </c>
      <c r="CA84" s="96">
        <v>1164.79</v>
      </c>
      <c r="CB84" s="96">
        <v>995.67</v>
      </c>
      <c r="CC84" s="96">
        <v>672.29</v>
      </c>
      <c r="CD84" s="96"/>
      <c r="CE84" s="97">
        <v>830.31</v>
      </c>
      <c r="CF84" s="83" t="s">
        <v>1006</v>
      </c>
      <c r="CG84" s="96">
        <v>900.17</v>
      </c>
      <c r="CH84" s="96">
        <v>1184.6400000000001</v>
      </c>
      <c r="CI84" s="96">
        <v>1075.81</v>
      </c>
      <c r="CJ84" s="96"/>
      <c r="CK84" s="96"/>
      <c r="CL84" s="97"/>
      <c r="CM84" s="83" t="s">
        <v>1007</v>
      </c>
      <c r="CN84" s="96">
        <v>604.30999999999995</v>
      </c>
      <c r="CO84" s="96">
        <v>804.63</v>
      </c>
      <c r="CP84" s="96">
        <v>1083.32</v>
      </c>
      <c r="CQ84" s="96">
        <v>652.42999999999995</v>
      </c>
      <c r="CR84" s="96"/>
      <c r="CS84" s="97">
        <v>508.17</v>
      </c>
      <c r="CT84" s="83" t="s">
        <v>1008</v>
      </c>
      <c r="CU84" s="96">
        <v>860.47</v>
      </c>
      <c r="CV84" s="96">
        <v>1078.9000000000001</v>
      </c>
      <c r="CW84" s="96">
        <v>1002.79</v>
      </c>
      <c r="CX84" s="96">
        <v>619.91999999999996</v>
      </c>
      <c r="CY84" s="96"/>
      <c r="CZ84" s="97"/>
      <c r="DA84" s="83" t="s">
        <v>1009</v>
      </c>
      <c r="DB84" s="86">
        <v>0.13295220368277599</v>
      </c>
      <c r="DC84" s="96">
        <v>752.4</v>
      </c>
      <c r="DD84" s="96">
        <v>1134.03</v>
      </c>
      <c r="DE84" s="96">
        <v>964.83</v>
      </c>
      <c r="DF84" s="96">
        <v>927.21</v>
      </c>
      <c r="DG84" s="96"/>
      <c r="DH84" s="97">
        <v>791.62</v>
      </c>
      <c r="DI84" s="83" t="s">
        <v>1010</v>
      </c>
      <c r="DJ84" s="86">
        <v>2.49469876512411E-3</v>
      </c>
      <c r="DK84" s="96">
        <v>752.11</v>
      </c>
      <c r="DL84" s="96">
        <v>1003.98</v>
      </c>
      <c r="DM84" s="96">
        <v>1003.98</v>
      </c>
      <c r="DN84" s="96">
        <v>842.32</v>
      </c>
      <c r="DO84" s="96"/>
      <c r="DP84" s="97">
        <v>686.08</v>
      </c>
      <c r="DQ84" s="83" t="s">
        <v>1011</v>
      </c>
      <c r="DR84" s="96">
        <v>976.62</v>
      </c>
      <c r="DS84" s="96">
        <v>1134.78</v>
      </c>
      <c r="DT84" s="96">
        <v>993.4</v>
      </c>
      <c r="DU84" s="96">
        <v>683.36</v>
      </c>
      <c r="DV84" s="96"/>
      <c r="DW84" s="97"/>
      <c r="DX84" s="83" t="s">
        <v>1012</v>
      </c>
      <c r="DY84" s="96">
        <v>908.07</v>
      </c>
      <c r="DZ84" s="96">
        <v>1110.54</v>
      </c>
      <c r="EA84" s="96">
        <v>1048.77</v>
      </c>
      <c r="EB84" s="96">
        <v>703.17</v>
      </c>
      <c r="EC84" s="96"/>
      <c r="ED84" s="97">
        <v>555.77</v>
      </c>
      <c r="EE84" s="83" t="s">
        <v>1013</v>
      </c>
      <c r="EF84" s="86">
        <v>1</v>
      </c>
      <c r="EG84" s="96">
        <v>906.79</v>
      </c>
      <c r="EH84" s="96">
        <v>1107.8699999999999</v>
      </c>
      <c r="EI84" s="96">
        <v>960.91</v>
      </c>
      <c r="EJ84" s="96"/>
      <c r="EK84" s="96">
        <v>323.74</v>
      </c>
      <c r="EL84" s="97">
        <v>448.14</v>
      </c>
      <c r="EM84" s="83" t="s">
        <v>1014</v>
      </c>
      <c r="EN84" s="96">
        <v>874.56</v>
      </c>
      <c r="EO84" s="96">
        <v>1106.54</v>
      </c>
      <c r="EP84" s="96">
        <v>979.25</v>
      </c>
      <c r="EQ84" s="96"/>
      <c r="ER84" s="96"/>
      <c r="ES84" s="97">
        <v>604.01</v>
      </c>
      <c r="ET84" s="83" t="s">
        <v>1015</v>
      </c>
      <c r="EU84" s="86">
        <v>1</v>
      </c>
      <c r="EV84" s="96">
        <v>910.27</v>
      </c>
      <c r="EW84" s="96">
        <v>1059.7</v>
      </c>
      <c r="EX84" s="96">
        <v>1059.7</v>
      </c>
      <c r="EY84" s="96"/>
      <c r="EZ84" s="96"/>
      <c r="FA84" s="97">
        <v>509.9</v>
      </c>
      <c r="FB84" s="83" t="s">
        <v>1016</v>
      </c>
      <c r="FC84" s="96">
        <v>586.21</v>
      </c>
      <c r="FD84" s="96">
        <v>553.02</v>
      </c>
      <c r="FE84" s="96">
        <v>615.37</v>
      </c>
      <c r="FF84" s="96"/>
      <c r="FG84" s="96"/>
      <c r="FH84" s="97"/>
      <c r="FI84" s="83" t="s">
        <v>1017</v>
      </c>
      <c r="FJ84" s="96">
        <v>948.73</v>
      </c>
      <c r="FK84" s="96">
        <v>1210.08</v>
      </c>
      <c r="FL84" s="96">
        <v>1121.6500000000001</v>
      </c>
      <c r="FM84" s="96">
        <v>691.14</v>
      </c>
      <c r="FN84" s="96"/>
      <c r="FO84" s="97">
        <v>535.30999999999995</v>
      </c>
      <c r="FP84" s="83" t="s">
        <v>1018</v>
      </c>
      <c r="FQ84" s="86">
        <v>0.21250371881507901</v>
      </c>
      <c r="FR84" s="96">
        <v>894.23</v>
      </c>
      <c r="FS84" s="96">
        <v>1111.1099999999999</v>
      </c>
      <c r="FT84" s="96">
        <v>1092.81</v>
      </c>
      <c r="FU84" s="96">
        <v>731.95</v>
      </c>
      <c r="FV84" s="96">
        <v>708.57</v>
      </c>
      <c r="FW84" s="97">
        <v>532.54999999999995</v>
      </c>
      <c r="FX84" s="83" t="s">
        <v>1019</v>
      </c>
      <c r="FY84" s="96">
        <v>920.65</v>
      </c>
      <c r="FZ84" s="96">
        <v>1097.8900000000001</v>
      </c>
      <c r="GA84" s="96">
        <v>1061.21</v>
      </c>
      <c r="GB84" s="96">
        <v>920.45</v>
      </c>
      <c r="GC84" s="96"/>
      <c r="GD84" s="97">
        <v>570.33000000000004</v>
      </c>
      <c r="GE84" s="83" t="s">
        <v>1020</v>
      </c>
      <c r="GF84" s="86">
        <v>0.202839756592292</v>
      </c>
      <c r="GG84" s="96">
        <v>907.15</v>
      </c>
      <c r="GH84" s="96">
        <v>1122.31</v>
      </c>
      <c r="GI84" s="96">
        <v>951.2</v>
      </c>
      <c r="GJ84" s="96">
        <v>761.86</v>
      </c>
      <c r="GK84" s="96"/>
      <c r="GL84" s="97">
        <v>617.66999999999996</v>
      </c>
      <c r="GM84" s="83" t="s">
        <v>1021</v>
      </c>
      <c r="GN84" s="86">
        <v>9.2598594353337699E-2</v>
      </c>
      <c r="GO84" s="96">
        <v>950.88</v>
      </c>
      <c r="GP84" s="96">
        <v>1438.91</v>
      </c>
      <c r="GQ84" s="96">
        <v>841.11</v>
      </c>
      <c r="GR84" s="96">
        <v>680.51</v>
      </c>
      <c r="GS84" s="96"/>
      <c r="GT84" s="97"/>
      <c r="GU84" s="83" t="s">
        <v>1022</v>
      </c>
      <c r="GV84" s="86">
        <v>1</v>
      </c>
      <c r="GW84" s="96">
        <v>808.98</v>
      </c>
      <c r="GX84" s="96">
        <v>1093.3399999999999</v>
      </c>
      <c r="GY84" s="96">
        <v>1043.42</v>
      </c>
      <c r="GZ84" s="96"/>
      <c r="HA84" s="96"/>
      <c r="HB84" s="97">
        <v>707.93</v>
      </c>
      <c r="HC84" s="83" t="s">
        <v>1023</v>
      </c>
      <c r="HD84" s="86">
        <v>1</v>
      </c>
      <c r="HE84" s="96">
        <v>824.68</v>
      </c>
      <c r="HF84" s="96">
        <v>1141.52</v>
      </c>
      <c r="HG84" s="96"/>
      <c r="HH84" s="96">
        <v>624.94000000000005</v>
      </c>
      <c r="HI84" s="96">
        <v>618.33000000000004</v>
      </c>
      <c r="HJ84" s="97">
        <v>621.72</v>
      </c>
      <c r="HK84" s="98"/>
      <c r="HL84" s="86"/>
      <c r="HM84" s="96"/>
      <c r="HN84" s="96"/>
      <c r="HO84" s="96"/>
      <c r="HP84" s="96"/>
      <c r="HQ84" s="96"/>
      <c r="HR84" s="97"/>
    </row>
    <row r="85" spans="1:226" x14ac:dyDescent="0.35">
      <c r="A85" s="99">
        <v>44816</v>
      </c>
      <c r="B85" s="100" t="s">
        <v>995</v>
      </c>
      <c r="C85" s="101">
        <v>942.02994420845198</v>
      </c>
      <c r="D85" s="101">
        <v>1150.4345488673735</v>
      </c>
      <c r="E85" s="101">
        <v>1134.1363507830088</v>
      </c>
      <c r="F85" s="101">
        <v>717.77208576557553</v>
      </c>
      <c r="G85" s="101">
        <v>689.20612783032379</v>
      </c>
      <c r="H85" s="102">
        <v>545.85346676980623</v>
      </c>
      <c r="I85" s="100" t="s">
        <v>996</v>
      </c>
      <c r="J85" s="101">
        <v>955.44524092571658</v>
      </c>
      <c r="K85" s="101">
        <v>1143.0832627847237</v>
      </c>
      <c r="L85" s="101">
        <v>1136.453398643587</v>
      </c>
      <c r="M85" s="101">
        <v>702.38877207488247</v>
      </c>
      <c r="N85" s="101">
        <v>528.4032080200501</v>
      </c>
      <c r="O85" s="102">
        <v>577.18556080649762</v>
      </c>
      <c r="P85" s="83" t="s">
        <v>997</v>
      </c>
      <c r="Q85" s="96">
        <v>969.86</v>
      </c>
      <c r="R85" s="96">
        <v>1226.49</v>
      </c>
      <c r="S85" s="96">
        <v>1204.69</v>
      </c>
      <c r="T85" s="96">
        <v>749</v>
      </c>
      <c r="U85" s="96"/>
      <c r="V85" s="97"/>
      <c r="W85" s="83" t="s">
        <v>998</v>
      </c>
      <c r="X85" s="96">
        <v>878.91</v>
      </c>
      <c r="Y85" s="96">
        <v>1189.5999999999999</v>
      </c>
      <c r="Z85" s="96">
        <v>1014.16</v>
      </c>
      <c r="AA85" s="96">
        <v>544.53</v>
      </c>
      <c r="AB85" s="96"/>
      <c r="AC85" s="97">
        <v>641.32000000000005</v>
      </c>
      <c r="AD85" s="83" t="s">
        <v>999</v>
      </c>
      <c r="AE85" s="86">
        <v>0.51129972389814904</v>
      </c>
      <c r="AF85" s="96">
        <v>897.33</v>
      </c>
      <c r="AG85" s="96">
        <v>1040.4100000000001</v>
      </c>
      <c r="AH85" s="96">
        <v>1144.07</v>
      </c>
      <c r="AI85" s="96"/>
      <c r="AJ85" s="96"/>
      <c r="AK85" s="97">
        <v>334.25</v>
      </c>
      <c r="AL85" s="87" t="s">
        <v>1000</v>
      </c>
      <c r="AM85" s="88">
        <v>1</v>
      </c>
      <c r="AN85" s="96">
        <v>910.53</v>
      </c>
      <c r="AO85" s="96">
        <v>1202.4100000000001</v>
      </c>
      <c r="AP85" s="96">
        <v>1158.53</v>
      </c>
      <c r="AQ85" s="96">
        <v>1097.8399999999999</v>
      </c>
      <c r="AR85" s="96"/>
      <c r="AS85" s="97"/>
      <c r="AT85" s="83" t="s">
        <v>1001</v>
      </c>
      <c r="AU85" s="86">
        <v>4.0739835411064899E-2</v>
      </c>
      <c r="AV85" s="96">
        <v>858.05</v>
      </c>
      <c r="AW85" s="96">
        <v>1162.3499999999999</v>
      </c>
      <c r="AX85" s="96">
        <v>1058.77</v>
      </c>
      <c r="AY85" s="96"/>
      <c r="AZ85" s="96"/>
      <c r="BA85" s="97">
        <v>535.15</v>
      </c>
      <c r="BB85" s="83" t="s">
        <v>1002</v>
      </c>
      <c r="BC85" s="96">
        <v>1040.46</v>
      </c>
      <c r="BD85" s="96">
        <v>1323.72</v>
      </c>
      <c r="BE85" s="96">
        <v>1198.2</v>
      </c>
      <c r="BF85" s="96"/>
      <c r="BG85" s="96"/>
      <c r="BH85" s="97">
        <v>809.07</v>
      </c>
      <c r="BI85" s="83" t="s">
        <v>1003</v>
      </c>
      <c r="BJ85" s="86">
        <v>0.134471861762926</v>
      </c>
      <c r="BK85" s="96">
        <v>967.79</v>
      </c>
      <c r="BL85" s="96">
        <v>1172.73</v>
      </c>
      <c r="BM85" s="96">
        <v>1321.24</v>
      </c>
      <c r="BN85" s="96">
        <v>928.12</v>
      </c>
      <c r="BO85" s="96"/>
      <c r="BP85" s="97"/>
      <c r="BQ85" s="83" t="s">
        <v>1004</v>
      </c>
      <c r="BR85" s="86">
        <v>1</v>
      </c>
      <c r="BS85" s="96">
        <v>1017.83</v>
      </c>
      <c r="BT85" s="96">
        <v>1208</v>
      </c>
      <c r="BU85" s="96">
        <v>1131.17</v>
      </c>
      <c r="BV85" s="96"/>
      <c r="BW85" s="96"/>
      <c r="BX85" s="97">
        <v>532.83000000000004</v>
      </c>
      <c r="BY85" s="83" t="s">
        <v>1005</v>
      </c>
      <c r="BZ85" s="96">
        <v>972.4</v>
      </c>
      <c r="CA85" s="96">
        <v>1195.98</v>
      </c>
      <c r="CB85" s="96">
        <v>1042.69</v>
      </c>
      <c r="CC85" s="96">
        <v>678.08</v>
      </c>
      <c r="CD85" s="96"/>
      <c r="CE85" s="97">
        <v>831.89</v>
      </c>
      <c r="CF85" s="83" t="s">
        <v>1006</v>
      </c>
      <c r="CG85" s="96">
        <v>950.98</v>
      </c>
      <c r="CH85" s="96">
        <v>1236.25</v>
      </c>
      <c r="CI85" s="96">
        <v>1155.6500000000001</v>
      </c>
      <c r="CJ85" s="96"/>
      <c r="CK85" s="96"/>
      <c r="CL85" s="97"/>
      <c r="CM85" s="83" t="s">
        <v>1007</v>
      </c>
      <c r="CN85" s="96">
        <v>616.16999999999996</v>
      </c>
      <c r="CO85" s="96">
        <v>853.18</v>
      </c>
      <c r="CP85" s="96">
        <v>1119.1400000000001</v>
      </c>
      <c r="CQ85" s="96">
        <v>661.78</v>
      </c>
      <c r="CR85" s="96"/>
      <c r="CS85" s="97">
        <v>508.34</v>
      </c>
      <c r="CT85" s="83" t="s">
        <v>1008</v>
      </c>
      <c r="CU85" s="96">
        <v>868.53</v>
      </c>
      <c r="CV85" s="96">
        <v>1117.6099999999999</v>
      </c>
      <c r="CW85" s="96">
        <v>1002.79</v>
      </c>
      <c r="CX85" s="96">
        <v>619.91999999999996</v>
      </c>
      <c r="CY85" s="96"/>
      <c r="CZ85" s="97"/>
      <c r="DA85" s="83" t="s">
        <v>1009</v>
      </c>
      <c r="DB85" s="86">
        <v>0.132987565662611</v>
      </c>
      <c r="DC85" s="96">
        <v>757.71</v>
      </c>
      <c r="DD85" s="96">
        <v>1134.8599999999999</v>
      </c>
      <c r="DE85" s="96">
        <v>967.22</v>
      </c>
      <c r="DF85" s="96">
        <v>927.46</v>
      </c>
      <c r="DG85" s="96"/>
      <c r="DH85" s="97">
        <v>769.07</v>
      </c>
      <c r="DI85" s="83" t="s">
        <v>1010</v>
      </c>
      <c r="DJ85" s="86">
        <v>2.5269754630682499E-3</v>
      </c>
      <c r="DK85" s="96">
        <v>765.63</v>
      </c>
      <c r="DL85" s="96">
        <v>1030.95</v>
      </c>
      <c r="DM85" s="96">
        <v>1030.95</v>
      </c>
      <c r="DN85" s="96">
        <v>886.21</v>
      </c>
      <c r="DO85" s="96"/>
      <c r="DP85" s="97">
        <v>697.07</v>
      </c>
      <c r="DQ85" s="83" t="s">
        <v>1011</v>
      </c>
      <c r="DR85" s="96">
        <v>1009.14</v>
      </c>
      <c r="DS85" s="96">
        <v>1159.17</v>
      </c>
      <c r="DT85" s="96">
        <v>1023.71</v>
      </c>
      <c r="DU85" s="96">
        <v>706.83</v>
      </c>
      <c r="DV85" s="96"/>
      <c r="DW85" s="97"/>
      <c r="DX85" s="83" t="s">
        <v>1012</v>
      </c>
      <c r="DY85" s="96">
        <v>933.26</v>
      </c>
      <c r="DZ85" s="96">
        <v>1130.79</v>
      </c>
      <c r="EA85" s="96">
        <v>1092.72</v>
      </c>
      <c r="EB85" s="96">
        <v>708.28</v>
      </c>
      <c r="EC85" s="96"/>
      <c r="ED85" s="97">
        <v>557.38</v>
      </c>
      <c r="EE85" s="83" t="s">
        <v>1013</v>
      </c>
      <c r="EF85" s="86">
        <v>1</v>
      </c>
      <c r="EG85" s="96">
        <v>938.88</v>
      </c>
      <c r="EH85" s="96">
        <v>1141.74</v>
      </c>
      <c r="EI85" s="96">
        <v>1024.33</v>
      </c>
      <c r="EJ85" s="96"/>
      <c r="EK85" s="96">
        <v>323.74</v>
      </c>
      <c r="EL85" s="97">
        <v>445.53</v>
      </c>
      <c r="EM85" s="83" t="s">
        <v>1014</v>
      </c>
      <c r="EN85" s="96">
        <v>828.41</v>
      </c>
      <c r="EO85" s="96">
        <v>1187.73</v>
      </c>
      <c r="EP85" s="96">
        <v>1064.3399999999999</v>
      </c>
      <c r="EQ85" s="96"/>
      <c r="ER85" s="96"/>
      <c r="ES85" s="97">
        <v>637.34</v>
      </c>
      <c r="ET85" s="83" t="s">
        <v>1015</v>
      </c>
      <c r="EU85" s="86">
        <v>1</v>
      </c>
      <c r="EV85" s="96">
        <v>927.99</v>
      </c>
      <c r="EW85" s="96">
        <v>1087.71</v>
      </c>
      <c r="EX85" s="96">
        <v>1087.71</v>
      </c>
      <c r="EY85" s="96"/>
      <c r="EZ85" s="96"/>
      <c r="FA85" s="97">
        <v>507.84</v>
      </c>
      <c r="FB85" s="83" t="s">
        <v>1016</v>
      </c>
      <c r="FC85" s="96">
        <v>586.21</v>
      </c>
      <c r="FD85" s="96">
        <v>553.02</v>
      </c>
      <c r="FE85" s="96">
        <v>615.37</v>
      </c>
      <c r="FF85" s="96"/>
      <c r="FG85" s="96"/>
      <c r="FH85" s="97"/>
      <c r="FI85" s="83" t="s">
        <v>1017</v>
      </c>
      <c r="FJ85" s="96">
        <v>984.27</v>
      </c>
      <c r="FK85" s="96">
        <v>1258.01</v>
      </c>
      <c r="FL85" s="96">
        <v>1111.73</v>
      </c>
      <c r="FM85" s="96">
        <v>685.14</v>
      </c>
      <c r="FN85" s="96"/>
      <c r="FO85" s="97">
        <v>537.79</v>
      </c>
      <c r="FP85" s="83" t="s">
        <v>1018</v>
      </c>
      <c r="FQ85" s="86">
        <v>0.21292451825827699</v>
      </c>
      <c r="FR85" s="96">
        <v>926.45</v>
      </c>
      <c r="FS85" s="96">
        <v>1160.18</v>
      </c>
      <c r="FT85" s="96">
        <v>1152.32</v>
      </c>
      <c r="FU85" s="96">
        <v>739.5</v>
      </c>
      <c r="FV85" s="96">
        <v>709.97</v>
      </c>
      <c r="FW85" s="97">
        <v>539.82000000000005</v>
      </c>
      <c r="FX85" s="83" t="s">
        <v>1019</v>
      </c>
      <c r="FY85" s="96">
        <v>927.15</v>
      </c>
      <c r="FZ85" s="96">
        <v>1149.1099999999999</v>
      </c>
      <c r="GA85" s="96">
        <v>1115.68</v>
      </c>
      <c r="GB85" s="96">
        <v>938.56</v>
      </c>
      <c r="GC85" s="96"/>
      <c r="GD85" s="97">
        <v>568.70000000000005</v>
      </c>
      <c r="GE85" s="83" t="s">
        <v>1020</v>
      </c>
      <c r="GF85" s="86">
        <v>0.203520911773685</v>
      </c>
      <c r="GG85" s="96">
        <v>932.55</v>
      </c>
      <c r="GH85" s="96">
        <v>1176.0999999999999</v>
      </c>
      <c r="GI85" s="96">
        <v>1381.48</v>
      </c>
      <c r="GJ85" s="96">
        <v>835.79</v>
      </c>
      <c r="GK85" s="96"/>
      <c r="GL85" s="97">
        <v>622.28</v>
      </c>
      <c r="GM85" s="83" t="s">
        <v>1021</v>
      </c>
      <c r="GN85" s="86">
        <v>9.4013237063778607E-2</v>
      </c>
      <c r="GO85" s="96">
        <v>939.61</v>
      </c>
      <c r="GP85" s="96">
        <v>1555.88</v>
      </c>
      <c r="GQ85" s="96">
        <v>923.53</v>
      </c>
      <c r="GR85" s="96">
        <v>701.53</v>
      </c>
      <c r="GS85" s="96"/>
      <c r="GT85" s="97"/>
      <c r="GU85" s="83" t="s">
        <v>1022</v>
      </c>
      <c r="GV85" s="86">
        <v>1</v>
      </c>
      <c r="GW85" s="96">
        <v>823.88</v>
      </c>
      <c r="GX85" s="96">
        <v>1080.55</v>
      </c>
      <c r="GY85" s="96">
        <v>1115.18</v>
      </c>
      <c r="GZ85" s="96"/>
      <c r="HA85" s="96"/>
      <c r="HB85" s="97">
        <v>709.44</v>
      </c>
      <c r="HC85" s="83" t="s">
        <v>1023</v>
      </c>
      <c r="HD85" s="86">
        <v>1</v>
      </c>
      <c r="HE85" s="96">
        <v>853.02</v>
      </c>
      <c r="HF85" s="96">
        <v>1141.52</v>
      </c>
      <c r="HG85" s="96"/>
      <c r="HH85" s="96">
        <v>637.76</v>
      </c>
      <c r="HI85" s="96">
        <v>631.12</v>
      </c>
      <c r="HJ85" s="97">
        <v>621.72</v>
      </c>
      <c r="HK85" s="98"/>
      <c r="HL85" s="86"/>
      <c r="HM85" s="96"/>
      <c r="HN85" s="96"/>
      <c r="HO85" s="96"/>
      <c r="HP85" s="96"/>
      <c r="HQ85" s="96"/>
      <c r="HR85" s="97"/>
    </row>
    <row r="86" spans="1:226" x14ac:dyDescent="0.35">
      <c r="A86" s="99">
        <v>44809</v>
      </c>
      <c r="B86" s="100" t="s">
        <v>995</v>
      </c>
      <c r="C86" s="101">
        <v>970.13273733594804</v>
      </c>
      <c r="D86" s="101">
        <v>1163.2241005188898</v>
      </c>
      <c r="E86" s="101">
        <v>1185.8210987557811</v>
      </c>
      <c r="F86" s="101">
        <v>719.25702463959533</v>
      </c>
      <c r="G86" s="101">
        <v>686.06014330753783</v>
      </c>
      <c r="H86" s="102">
        <v>547.30828388009581</v>
      </c>
      <c r="I86" s="100" t="s">
        <v>996</v>
      </c>
      <c r="J86" s="101">
        <v>984.65308984358455</v>
      </c>
      <c r="K86" s="101">
        <v>1153.9596328166353</v>
      </c>
      <c r="L86" s="101">
        <v>1190.2756179840571</v>
      </c>
      <c r="M86" s="101">
        <v>702.34191506400225</v>
      </c>
      <c r="N86" s="101">
        <v>546.74020050125307</v>
      </c>
      <c r="O86" s="102">
        <v>573.4576203349269</v>
      </c>
      <c r="P86" s="83" t="s">
        <v>997</v>
      </c>
      <c r="Q86" s="96">
        <v>964.02</v>
      </c>
      <c r="R86" s="96">
        <v>1178.1500000000001</v>
      </c>
      <c r="S86" s="96">
        <v>1199.1500000000001</v>
      </c>
      <c r="T86" s="96">
        <v>748.3</v>
      </c>
      <c r="U86" s="96"/>
      <c r="V86" s="97"/>
      <c r="W86" s="83" t="s">
        <v>998</v>
      </c>
      <c r="X86" s="96">
        <v>939.99</v>
      </c>
      <c r="Y86" s="96">
        <v>1214.77</v>
      </c>
      <c r="Z86" s="96">
        <v>996.8</v>
      </c>
      <c r="AA86" s="96">
        <v>587.66</v>
      </c>
      <c r="AB86" s="96"/>
      <c r="AC86" s="97">
        <v>627.27</v>
      </c>
      <c r="AD86" s="83" t="s">
        <v>999</v>
      </c>
      <c r="AE86" s="86">
        <v>0.51129972389814904</v>
      </c>
      <c r="AF86" s="96">
        <v>922.9</v>
      </c>
      <c r="AG86" s="96">
        <v>1057.45</v>
      </c>
      <c r="AH86" s="96">
        <v>1144.07</v>
      </c>
      <c r="AI86" s="96"/>
      <c r="AJ86" s="96"/>
      <c r="AK86" s="97">
        <v>351.29</v>
      </c>
      <c r="AL86" s="87" t="s">
        <v>1000</v>
      </c>
      <c r="AM86" s="88">
        <v>1</v>
      </c>
      <c r="AN86" s="96">
        <v>934.06</v>
      </c>
      <c r="AO86" s="96">
        <v>1184.83</v>
      </c>
      <c r="AP86" s="96">
        <v>1165.6500000000001</v>
      </c>
      <c r="AQ86" s="96">
        <v>1097.8399999999999</v>
      </c>
      <c r="AR86" s="96"/>
      <c r="AS86" s="97"/>
      <c r="AT86" s="83" t="s">
        <v>1001</v>
      </c>
      <c r="AU86" s="86">
        <v>4.0614084964665703E-2</v>
      </c>
      <c r="AV86" s="96">
        <v>897.49</v>
      </c>
      <c r="AW86" s="96">
        <v>1183.4000000000001</v>
      </c>
      <c r="AX86" s="96">
        <v>1096.48</v>
      </c>
      <c r="AY86" s="96"/>
      <c r="AZ86" s="96"/>
      <c r="BA86" s="97">
        <v>534.14</v>
      </c>
      <c r="BB86" s="83" t="s">
        <v>1002</v>
      </c>
      <c r="BC86" s="96">
        <v>1083.32</v>
      </c>
      <c r="BD86" s="96">
        <v>1343.89</v>
      </c>
      <c r="BE86" s="96">
        <v>1301.68</v>
      </c>
      <c r="BF86" s="96"/>
      <c r="BG86" s="96"/>
      <c r="BH86" s="97">
        <v>751.06</v>
      </c>
      <c r="BI86" s="83" t="s">
        <v>1003</v>
      </c>
      <c r="BJ86" s="86">
        <v>0.13447367005540301</v>
      </c>
      <c r="BK86" s="96">
        <v>1000.08</v>
      </c>
      <c r="BL86" s="96">
        <v>1215.78</v>
      </c>
      <c r="BM86" s="96">
        <v>1342.77</v>
      </c>
      <c r="BN86" s="96">
        <v>938.9</v>
      </c>
      <c r="BO86" s="96"/>
      <c r="BP86" s="97"/>
      <c r="BQ86" s="83" t="s">
        <v>1004</v>
      </c>
      <c r="BR86" s="86">
        <v>1</v>
      </c>
      <c r="BS86" s="96">
        <v>1017.83</v>
      </c>
      <c r="BT86" s="96">
        <v>1208</v>
      </c>
      <c r="BU86" s="96">
        <v>1133.67</v>
      </c>
      <c r="BV86" s="96"/>
      <c r="BW86" s="96"/>
      <c r="BX86" s="97">
        <v>533.66999999999996</v>
      </c>
      <c r="BY86" s="83" t="s">
        <v>1005</v>
      </c>
      <c r="BZ86" s="96">
        <v>998.05</v>
      </c>
      <c r="CA86" s="96">
        <v>1208.78</v>
      </c>
      <c r="CB86" s="96">
        <v>1056.28</v>
      </c>
      <c r="CC86" s="96">
        <v>660.26</v>
      </c>
      <c r="CD86" s="96"/>
      <c r="CE86" s="97">
        <v>832.36</v>
      </c>
      <c r="CF86" s="83" t="s">
        <v>1006</v>
      </c>
      <c r="CG86" s="96">
        <v>959.04</v>
      </c>
      <c r="CH86" s="96">
        <v>1220.1300000000001</v>
      </c>
      <c r="CI86" s="96">
        <v>1160.49</v>
      </c>
      <c r="CJ86" s="96"/>
      <c r="CK86" s="96"/>
      <c r="CL86" s="97"/>
      <c r="CM86" s="83" t="s">
        <v>1007</v>
      </c>
      <c r="CN86" s="96">
        <v>657.51</v>
      </c>
      <c r="CO86" s="96">
        <v>874.29</v>
      </c>
      <c r="CP86" s="96">
        <v>1155.22</v>
      </c>
      <c r="CQ86" s="96">
        <v>675.49</v>
      </c>
      <c r="CR86" s="96"/>
      <c r="CS86" s="97">
        <v>512.82000000000005</v>
      </c>
      <c r="CT86" s="83" t="s">
        <v>1008</v>
      </c>
      <c r="CU86" s="96">
        <v>898.37</v>
      </c>
      <c r="CV86" s="96">
        <v>1140.99</v>
      </c>
      <c r="CW86" s="96">
        <v>1002.79</v>
      </c>
      <c r="CX86" s="96">
        <v>619.91999999999996</v>
      </c>
      <c r="CY86" s="96"/>
      <c r="CZ86" s="97"/>
      <c r="DA86" s="83" t="s">
        <v>1009</v>
      </c>
      <c r="DB86" s="86">
        <v>0.13302648557327801</v>
      </c>
      <c r="DC86" s="96">
        <v>818.8</v>
      </c>
      <c r="DD86" s="96">
        <v>1077.51</v>
      </c>
      <c r="DE86" s="96">
        <v>911.1</v>
      </c>
      <c r="DF86" s="96">
        <v>927.73</v>
      </c>
      <c r="DG86" s="96"/>
      <c r="DH86" s="97">
        <v>776.95</v>
      </c>
      <c r="DI86" s="83" t="s">
        <v>1010</v>
      </c>
      <c r="DJ86" s="86">
        <v>2.4758603614756102E-3</v>
      </c>
      <c r="DK86" s="96">
        <v>767.91</v>
      </c>
      <c r="DL86" s="96">
        <v>1058.1300000000001</v>
      </c>
      <c r="DM86" s="96">
        <v>1058.1300000000001</v>
      </c>
      <c r="DN86" s="96">
        <v>868.28</v>
      </c>
      <c r="DO86" s="96"/>
      <c r="DP86" s="97">
        <v>700.44</v>
      </c>
      <c r="DQ86" s="83" t="s">
        <v>1011</v>
      </c>
      <c r="DR86" s="96">
        <v>1017.27</v>
      </c>
      <c r="DS86" s="96">
        <v>1167.3</v>
      </c>
      <c r="DT86" s="96">
        <v>1041.9000000000001</v>
      </c>
      <c r="DU86" s="96">
        <v>712.32</v>
      </c>
      <c r="DV86" s="96"/>
      <c r="DW86" s="97"/>
      <c r="DX86" s="83" t="s">
        <v>1012</v>
      </c>
      <c r="DY86" s="96">
        <v>953.22</v>
      </c>
      <c r="DZ86" s="96">
        <v>1139.49</v>
      </c>
      <c r="EA86" s="96">
        <v>1123.31</v>
      </c>
      <c r="EB86" s="96">
        <v>728.17</v>
      </c>
      <c r="EC86" s="96"/>
      <c r="ED86" s="97">
        <v>557.16999999999996</v>
      </c>
      <c r="EE86" s="83" t="s">
        <v>1013</v>
      </c>
      <c r="EF86" s="86">
        <v>1</v>
      </c>
      <c r="EG86" s="96">
        <v>960.41</v>
      </c>
      <c r="EH86" s="96">
        <v>1150.32</v>
      </c>
      <c r="EI86" s="96">
        <v>1029.48</v>
      </c>
      <c r="EJ86" s="96"/>
      <c r="EK86" s="96">
        <v>323.74</v>
      </c>
      <c r="EL86" s="97">
        <v>436.91</v>
      </c>
      <c r="EM86" s="83" t="s">
        <v>1014</v>
      </c>
      <c r="EN86" s="96">
        <v>847.21</v>
      </c>
      <c r="EO86" s="96">
        <v>1144.1400000000001</v>
      </c>
      <c r="EP86" s="96">
        <v>1052.93</v>
      </c>
      <c r="EQ86" s="96"/>
      <c r="ER86" s="96"/>
      <c r="ES86" s="97">
        <v>625.29999999999995</v>
      </c>
      <c r="ET86" s="83" t="s">
        <v>1015</v>
      </c>
      <c r="EU86" s="86">
        <v>1</v>
      </c>
      <c r="EV86" s="96">
        <v>954.27</v>
      </c>
      <c r="EW86" s="96">
        <v>1092.0899999999999</v>
      </c>
      <c r="EX86" s="96">
        <v>1092.0899999999999</v>
      </c>
      <c r="EY86" s="96"/>
      <c r="EZ86" s="96"/>
      <c r="FA86" s="97">
        <v>507.84</v>
      </c>
      <c r="FB86" s="83" t="s">
        <v>1016</v>
      </c>
      <c r="FC86" s="96">
        <v>586.21</v>
      </c>
      <c r="FD86" s="96">
        <v>553.02</v>
      </c>
      <c r="FE86" s="96">
        <v>615.37</v>
      </c>
      <c r="FF86" s="96"/>
      <c r="FG86" s="96"/>
      <c r="FH86" s="97"/>
      <c r="FI86" s="83" t="s">
        <v>1017</v>
      </c>
      <c r="FJ86" s="96">
        <v>1003.27</v>
      </c>
      <c r="FK86" s="96">
        <v>1266.28</v>
      </c>
      <c r="FL86" s="96">
        <v>1130.74</v>
      </c>
      <c r="FM86" s="96">
        <v>720.14</v>
      </c>
      <c r="FN86" s="96"/>
      <c r="FO86" s="97">
        <v>541.91999999999996</v>
      </c>
      <c r="FP86" s="83" t="s">
        <v>1018</v>
      </c>
      <c r="FQ86" s="86">
        <v>0.21114864864864899</v>
      </c>
      <c r="FR86" s="96">
        <v>941.07</v>
      </c>
      <c r="FS86" s="96">
        <v>1189.18</v>
      </c>
      <c r="FT86" s="96">
        <v>1182.27</v>
      </c>
      <c r="FU86" s="96">
        <v>742.6</v>
      </c>
      <c r="FV86" s="96">
        <v>704.05</v>
      </c>
      <c r="FW86" s="97">
        <v>543.04999999999995</v>
      </c>
      <c r="FX86" s="83" t="s">
        <v>1019</v>
      </c>
      <c r="FY86" s="96">
        <v>940.16</v>
      </c>
      <c r="FZ86" s="96">
        <v>1153.99</v>
      </c>
      <c r="GA86" s="96">
        <v>1123.81</v>
      </c>
      <c r="GB86" s="96">
        <v>968.74</v>
      </c>
      <c r="GC86" s="96"/>
      <c r="GD86" s="97">
        <v>564.63</v>
      </c>
      <c r="GE86" s="83" t="s">
        <v>1020</v>
      </c>
      <c r="GF86" s="86">
        <v>0.20747748869247701</v>
      </c>
      <c r="GG86" s="96">
        <v>985.31</v>
      </c>
      <c r="GH86" s="96">
        <v>1179.75</v>
      </c>
      <c r="GI86" s="96">
        <v>1408.33</v>
      </c>
      <c r="GJ86" s="96">
        <v>852.04</v>
      </c>
      <c r="GK86" s="96"/>
      <c r="GL86" s="97">
        <v>639.04999999999995</v>
      </c>
      <c r="GM86" s="83" t="s">
        <v>1021</v>
      </c>
      <c r="GN86" s="86">
        <v>9.3205331344952902E-2</v>
      </c>
      <c r="GO86" s="96">
        <v>968.29</v>
      </c>
      <c r="GP86" s="96">
        <v>1566.22</v>
      </c>
      <c r="GQ86" s="96">
        <v>925.81</v>
      </c>
      <c r="GR86" s="96">
        <v>715.44</v>
      </c>
      <c r="GS86" s="96"/>
      <c r="GT86" s="97"/>
      <c r="GU86" s="83" t="s">
        <v>1022</v>
      </c>
      <c r="GV86" s="86">
        <v>1</v>
      </c>
      <c r="GW86" s="96">
        <v>826.63</v>
      </c>
      <c r="GX86" s="96">
        <v>1017.64</v>
      </c>
      <c r="GY86" s="96">
        <v>1068.4000000000001</v>
      </c>
      <c r="GZ86" s="96"/>
      <c r="HA86" s="96"/>
      <c r="HB86" s="97">
        <v>711.92</v>
      </c>
      <c r="HC86" s="83" t="s">
        <v>1023</v>
      </c>
      <c r="HD86" s="86">
        <v>1</v>
      </c>
      <c r="HE86" s="96">
        <v>897.18</v>
      </c>
      <c r="HF86" s="96">
        <v>1119.8499999999999</v>
      </c>
      <c r="HG86" s="96"/>
      <c r="HH86" s="96">
        <v>665.3</v>
      </c>
      <c r="HI86" s="96">
        <v>658.66</v>
      </c>
      <c r="HJ86" s="97">
        <v>623.39</v>
      </c>
      <c r="HK86" s="98"/>
      <c r="HL86" s="86"/>
      <c r="HM86" s="96"/>
      <c r="HN86" s="96"/>
      <c r="HO86" s="96"/>
      <c r="HP86" s="96"/>
      <c r="HQ86" s="96"/>
      <c r="HR86" s="97"/>
    </row>
    <row r="87" spans="1:226" x14ac:dyDescent="0.35">
      <c r="A87" s="99">
        <v>44802</v>
      </c>
      <c r="B87" s="100" t="s">
        <v>995</v>
      </c>
      <c r="C87" s="101">
        <v>1012.1087288308939</v>
      </c>
      <c r="D87" s="101">
        <v>1190.3032256437214</v>
      </c>
      <c r="E87" s="101">
        <v>1177.0032066762044</v>
      </c>
      <c r="F87" s="101">
        <v>739.17946891663462</v>
      </c>
      <c r="G87" s="101">
        <v>683.08095347281926</v>
      </c>
      <c r="H87" s="102">
        <v>548.37489708781516</v>
      </c>
      <c r="I87" s="100" t="s">
        <v>996</v>
      </c>
      <c r="J87" s="101">
        <v>1033.7745497297071</v>
      </c>
      <c r="K87" s="101">
        <v>1187.2674387004249</v>
      </c>
      <c r="L87" s="101">
        <v>1178.5438883082033</v>
      </c>
      <c r="M87" s="101">
        <v>726.39774846720184</v>
      </c>
      <c r="N87" s="101">
        <v>531.06653299916456</v>
      </c>
      <c r="O87" s="102">
        <v>572.55900732655687</v>
      </c>
      <c r="P87" s="83" t="s">
        <v>997</v>
      </c>
      <c r="Q87" s="96">
        <v>975.69</v>
      </c>
      <c r="R87" s="96">
        <v>1148.99</v>
      </c>
      <c r="S87" s="96">
        <v>1204.49</v>
      </c>
      <c r="T87" s="96">
        <v>771</v>
      </c>
      <c r="U87" s="96"/>
      <c r="V87" s="97"/>
      <c r="W87" s="83" t="s">
        <v>998</v>
      </c>
      <c r="X87" s="96">
        <v>977.11</v>
      </c>
      <c r="Y87" s="96">
        <v>1201.78</v>
      </c>
      <c r="Z87" s="96">
        <v>1105.32</v>
      </c>
      <c r="AA87" s="96">
        <v>607.77</v>
      </c>
      <c r="AB87" s="96"/>
      <c r="AC87" s="97">
        <v>611.57000000000005</v>
      </c>
      <c r="AD87" s="83" t="s">
        <v>999</v>
      </c>
      <c r="AE87" s="86">
        <v>0.51129972389814904</v>
      </c>
      <c r="AF87" s="96">
        <v>935.68</v>
      </c>
      <c r="AG87" s="96">
        <v>1057.45</v>
      </c>
      <c r="AH87" s="96">
        <v>1144.07</v>
      </c>
      <c r="AI87" s="96"/>
      <c r="AJ87" s="96"/>
      <c r="AK87" s="97">
        <v>355.56</v>
      </c>
      <c r="AL87" s="87" t="s">
        <v>1000</v>
      </c>
      <c r="AM87" s="88">
        <v>1</v>
      </c>
      <c r="AN87" s="96">
        <v>942.97</v>
      </c>
      <c r="AO87" s="96">
        <v>1185.43</v>
      </c>
      <c r="AP87" s="96">
        <v>1169.54</v>
      </c>
      <c r="AQ87" s="96">
        <v>1097.8399999999999</v>
      </c>
      <c r="AR87" s="96"/>
      <c r="AS87" s="97"/>
      <c r="AT87" s="83" t="s">
        <v>1001</v>
      </c>
      <c r="AU87" s="86">
        <v>4.0663630448926499E-2</v>
      </c>
      <c r="AV87" s="96">
        <v>900.94</v>
      </c>
      <c r="AW87" s="96">
        <v>1167.3</v>
      </c>
      <c r="AX87" s="96">
        <v>1121.45</v>
      </c>
      <c r="AY87" s="96"/>
      <c r="AZ87" s="96"/>
      <c r="BA87" s="97">
        <v>534.41999999999996</v>
      </c>
      <c r="BB87" s="83" t="s">
        <v>1002</v>
      </c>
      <c r="BC87" s="96">
        <v>1183.8599999999999</v>
      </c>
      <c r="BD87" s="96">
        <v>1415.38</v>
      </c>
      <c r="BE87" s="96">
        <v>1230.25</v>
      </c>
      <c r="BF87" s="96"/>
      <c r="BG87" s="96"/>
      <c r="BH87" s="97">
        <v>735.93</v>
      </c>
      <c r="BI87" s="83" t="s">
        <v>1003</v>
      </c>
      <c r="BJ87" s="86">
        <v>0.13444655077373999</v>
      </c>
      <c r="BK87" s="96">
        <v>1064.4100000000001</v>
      </c>
      <c r="BL87" s="96">
        <v>1280.07</v>
      </c>
      <c r="BM87" s="96">
        <v>1385.53</v>
      </c>
      <c r="BN87" s="96">
        <v>949.46</v>
      </c>
      <c r="BO87" s="96"/>
      <c r="BP87" s="97"/>
      <c r="BQ87" s="83" t="s">
        <v>1004</v>
      </c>
      <c r="BR87" s="86">
        <v>1</v>
      </c>
      <c r="BS87" s="96">
        <v>1017.83</v>
      </c>
      <c r="BT87" s="96">
        <v>1208</v>
      </c>
      <c r="BU87" s="96">
        <v>1142.83</v>
      </c>
      <c r="BV87" s="96"/>
      <c r="BW87" s="96"/>
      <c r="BX87" s="97">
        <v>532.83000000000004</v>
      </c>
      <c r="BY87" s="83" t="s">
        <v>1005</v>
      </c>
      <c r="BZ87" s="96">
        <v>1010.09</v>
      </c>
      <c r="CA87" s="96">
        <v>1176.83</v>
      </c>
      <c r="CB87" s="96">
        <v>1033.6099999999999</v>
      </c>
      <c r="CC87" s="96">
        <v>699.58</v>
      </c>
      <c r="CD87" s="96"/>
      <c r="CE87" s="97">
        <v>829.45</v>
      </c>
      <c r="CF87" s="83" t="s">
        <v>1006</v>
      </c>
      <c r="CG87" s="96">
        <v>988.88</v>
      </c>
      <c r="CH87" s="96">
        <v>1208.83</v>
      </c>
      <c r="CI87" s="96">
        <v>1249.2</v>
      </c>
      <c r="CJ87" s="96"/>
      <c r="CK87" s="96"/>
      <c r="CL87" s="97"/>
      <c r="CM87" s="83" t="s">
        <v>1007</v>
      </c>
      <c r="CN87" s="96">
        <v>791.75</v>
      </c>
      <c r="CO87" s="96">
        <v>1014.91</v>
      </c>
      <c r="CP87" s="96">
        <v>1189.25</v>
      </c>
      <c r="CQ87" s="96">
        <v>698.91</v>
      </c>
      <c r="CR87" s="96"/>
      <c r="CS87" s="97">
        <v>611.46</v>
      </c>
      <c r="CT87" s="83" t="s">
        <v>1008</v>
      </c>
      <c r="CU87" s="96">
        <v>939.5</v>
      </c>
      <c r="CV87" s="96">
        <v>1140.99</v>
      </c>
      <c r="CW87" s="96">
        <v>1002.79</v>
      </c>
      <c r="CX87" s="96">
        <v>619.91999999999996</v>
      </c>
      <c r="CY87" s="96"/>
      <c r="CZ87" s="97"/>
      <c r="DA87" s="83" t="s">
        <v>1009</v>
      </c>
      <c r="DB87" s="86">
        <v>0.133122112914176</v>
      </c>
      <c r="DC87" s="96">
        <v>819.18</v>
      </c>
      <c r="DD87" s="96">
        <v>1077.76</v>
      </c>
      <c r="DE87" s="96">
        <v>911.75</v>
      </c>
      <c r="DF87" s="96">
        <v>928.39</v>
      </c>
      <c r="DG87" s="96"/>
      <c r="DH87" s="97">
        <v>763.67</v>
      </c>
      <c r="DI87" s="83" t="s">
        <v>1010</v>
      </c>
      <c r="DJ87" s="86">
        <v>2.43961941937058E-3</v>
      </c>
      <c r="DK87" s="96">
        <v>767.1</v>
      </c>
      <c r="DL87" s="96">
        <v>1034.48</v>
      </c>
      <c r="DM87" s="96">
        <v>1034.48</v>
      </c>
      <c r="DN87" s="96">
        <v>855.57</v>
      </c>
      <c r="DO87" s="96"/>
      <c r="DP87" s="97">
        <v>691.77</v>
      </c>
      <c r="DQ87" s="83" t="s">
        <v>1011</v>
      </c>
      <c r="DR87" s="96">
        <v>1017.27</v>
      </c>
      <c r="DS87" s="96">
        <v>1118.52</v>
      </c>
      <c r="DT87" s="96">
        <v>1046.04</v>
      </c>
      <c r="DU87" s="96">
        <v>734.79</v>
      </c>
      <c r="DV87" s="96"/>
      <c r="DW87" s="97"/>
      <c r="DX87" s="83" t="s">
        <v>1012</v>
      </c>
      <c r="DY87" s="96">
        <v>965.44</v>
      </c>
      <c r="DZ87" s="96">
        <v>1115.1300000000001</v>
      </c>
      <c r="EA87" s="96">
        <v>1130.1600000000001</v>
      </c>
      <c r="EB87" s="96">
        <v>769.83</v>
      </c>
      <c r="EC87" s="96"/>
      <c r="ED87" s="97">
        <v>553.9</v>
      </c>
      <c r="EE87" s="83" t="s">
        <v>1013</v>
      </c>
      <c r="EF87" s="86">
        <v>1</v>
      </c>
      <c r="EG87" s="96">
        <v>987.92</v>
      </c>
      <c r="EH87" s="96">
        <v>1149.79</v>
      </c>
      <c r="EI87" s="96">
        <v>1090.8800000000001</v>
      </c>
      <c r="EJ87" s="96"/>
      <c r="EK87" s="96">
        <v>323.74</v>
      </c>
      <c r="EL87" s="97">
        <v>434.84</v>
      </c>
      <c r="EM87" s="83" t="s">
        <v>1014</v>
      </c>
      <c r="EN87" s="96">
        <v>951.48</v>
      </c>
      <c r="EO87" s="96">
        <v>1271.49</v>
      </c>
      <c r="EP87" s="96">
        <v>1120.48</v>
      </c>
      <c r="EQ87" s="96"/>
      <c r="ER87" s="96"/>
      <c r="ES87" s="97">
        <v>625.29999999999995</v>
      </c>
      <c r="ET87" s="83" t="s">
        <v>1015</v>
      </c>
      <c r="EU87" s="86">
        <v>1</v>
      </c>
      <c r="EV87" s="96">
        <v>976.64</v>
      </c>
      <c r="EW87" s="96">
        <v>1071.96</v>
      </c>
      <c r="EX87" s="96">
        <v>1071.96</v>
      </c>
      <c r="EY87" s="96"/>
      <c r="EZ87" s="96"/>
      <c r="FA87" s="97">
        <v>507.84</v>
      </c>
      <c r="FB87" s="83" t="s">
        <v>1016</v>
      </c>
      <c r="FC87" s="96">
        <v>586.21</v>
      </c>
      <c r="FD87" s="96">
        <v>553.02</v>
      </c>
      <c r="FE87" s="96">
        <v>615.37</v>
      </c>
      <c r="FF87" s="96"/>
      <c r="FG87" s="96"/>
      <c r="FH87" s="97"/>
      <c r="FI87" s="83" t="s">
        <v>1017</v>
      </c>
      <c r="FJ87" s="96">
        <v>1033.8499999999999</v>
      </c>
      <c r="FK87" s="96">
        <v>1277.8499999999999</v>
      </c>
      <c r="FL87" s="96">
        <v>1242.31</v>
      </c>
      <c r="FM87" s="96">
        <v>739.14</v>
      </c>
      <c r="FN87" s="96"/>
      <c r="FO87" s="97">
        <v>535.30999999999995</v>
      </c>
      <c r="FP87" s="83" t="s">
        <v>1018</v>
      </c>
      <c r="FQ87" s="86">
        <v>0.210748155953635</v>
      </c>
      <c r="FR87" s="96">
        <v>950.04</v>
      </c>
      <c r="FS87" s="96">
        <v>1181.68</v>
      </c>
      <c r="FT87" s="96">
        <v>1232.1199999999999</v>
      </c>
      <c r="FU87" s="96">
        <v>709</v>
      </c>
      <c r="FV87" s="96">
        <v>702.71</v>
      </c>
      <c r="FW87" s="97">
        <v>547.20000000000005</v>
      </c>
      <c r="FX87" s="83" t="s">
        <v>1019</v>
      </c>
      <c r="FY87" s="96">
        <v>990.57</v>
      </c>
      <c r="FZ87" s="96">
        <v>1183.26</v>
      </c>
      <c r="GA87" s="96">
        <v>1153.8900000000001</v>
      </c>
      <c r="GB87" s="96">
        <v>939.68</v>
      </c>
      <c r="GC87" s="96"/>
      <c r="GD87" s="97">
        <v>560.57000000000005</v>
      </c>
      <c r="GE87" s="83" t="s">
        <v>1020</v>
      </c>
      <c r="GF87" s="86">
        <v>0.205343025524138</v>
      </c>
      <c r="GG87" s="96">
        <v>1011.61</v>
      </c>
      <c r="GH87" s="96">
        <v>1153.0999999999999</v>
      </c>
      <c r="GI87" s="96">
        <v>1221.75</v>
      </c>
      <c r="GJ87" s="96">
        <v>905.67</v>
      </c>
      <c r="GK87" s="96"/>
      <c r="GL87" s="97">
        <v>632.82000000000005</v>
      </c>
      <c r="GM87" s="83" t="s">
        <v>1021</v>
      </c>
      <c r="GN87" s="86">
        <v>9.4091080165600305E-2</v>
      </c>
      <c r="GO87" s="96">
        <v>1020.32</v>
      </c>
      <c r="GP87" s="96">
        <v>1666.69</v>
      </c>
      <c r="GQ87" s="96">
        <v>1053.8399999999999</v>
      </c>
      <c r="GR87" s="96">
        <v>709.63</v>
      </c>
      <c r="GS87" s="96"/>
      <c r="GT87" s="97"/>
      <c r="GU87" s="83" t="s">
        <v>1022</v>
      </c>
      <c r="GV87" s="86">
        <v>1</v>
      </c>
      <c r="GW87" s="96">
        <v>828.52</v>
      </c>
      <c r="GX87" s="96">
        <v>978.06</v>
      </c>
      <c r="GY87" s="96">
        <v>1006.05</v>
      </c>
      <c r="GZ87" s="96"/>
      <c r="HA87" s="96"/>
      <c r="HB87" s="97">
        <v>707.93</v>
      </c>
      <c r="HC87" s="83" t="s">
        <v>1023</v>
      </c>
      <c r="HD87" s="86">
        <v>1</v>
      </c>
      <c r="HE87" s="96">
        <v>897.18</v>
      </c>
      <c r="HF87" s="96">
        <v>1095.68</v>
      </c>
      <c r="HG87" s="96"/>
      <c r="HH87" s="96">
        <v>641.76</v>
      </c>
      <c r="HI87" s="96">
        <v>635.12</v>
      </c>
      <c r="HJ87" s="97">
        <v>622.54999999999995</v>
      </c>
      <c r="HK87" s="98"/>
      <c r="HL87" s="86"/>
      <c r="HM87" s="96"/>
      <c r="HN87" s="96"/>
      <c r="HO87" s="96"/>
      <c r="HP87" s="96"/>
      <c r="HQ87" s="96"/>
      <c r="HR87" s="97"/>
    </row>
    <row r="88" spans="1:226" x14ac:dyDescent="0.35">
      <c r="A88" s="99">
        <v>44795</v>
      </c>
      <c r="B88" s="100" t="s">
        <v>995</v>
      </c>
      <c r="C88" s="101">
        <v>999.90277421137137</v>
      </c>
      <c r="D88" s="101">
        <v>1120.6304275064954</v>
      </c>
      <c r="E88" s="101">
        <v>1117.7098127826573</v>
      </c>
      <c r="F88" s="101">
        <v>723.05779069964046</v>
      </c>
      <c r="G88" s="101">
        <v>681.55296073373461</v>
      </c>
      <c r="H88" s="102">
        <v>552.5044144859238</v>
      </c>
      <c r="I88" s="100" t="s">
        <v>996</v>
      </c>
      <c r="J88" s="101">
        <v>1018.746986892882</v>
      </c>
      <c r="K88" s="101">
        <v>1116.7989906173718</v>
      </c>
      <c r="L88" s="101">
        <v>1119.39712794356</v>
      </c>
      <c r="M88" s="101">
        <v>708.49918821032577</v>
      </c>
      <c r="N88" s="101">
        <v>539.38942355889719</v>
      </c>
      <c r="O88" s="102">
        <v>576.82908299655639</v>
      </c>
      <c r="P88" s="83" t="s">
        <v>997</v>
      </c>
      <c r="Q88" s="96">
        <v>981.52</v>
      </c>
      <c r="R88" s="96">
        <v>1093.99</v>
      </c>
      <c r="S88" s="96">
        <v>1161.79</v>
      </c>
      <c r="T88" s="96">
        <v>753</v>
      </c>
      <c r="U88" s="96"/>
      <c r="V88" s="97"/>
      <c r="W88" s="83" t="s">
        <v>998</v>
      </c>
      <c r="X88" s="96">
        <v>965.06</v>
      </c>
      <c r="Y88" s="96">
        <v>1108.1300000000001</v>
      </c>
      <c r="Z88" s="96">
        <v>1002.34</v>
      </c>
      <c r="AA88" s="96">
        <v>568.51</v>
      </c>
      <c r="AB88" s="96"/>
      <c r="AC88" s="97">
        <v>611.57000000000005</v>
      </c>
      <c r="AD88" s="83" t="s">
        <v>999</v>
      </c>
      <c r="AE88" s="86">
        <v>0.51129972389814904</v>
      </c>
      <c r="AF88" s="96">
        <v>948.46</v>
      </c>
      <c r="AG88" s="96">
        <v>1048.93</v>
      </c>
      <c r="AH88" s="96">
        <v>1144.07</v>
      </c>
      <c r="AI88" s="96"/>
      <c r="AJ88" s="96"/>
      <c r="AK88" s="97">
        <v>364.08</v>
      </c>
      <c r="AL88" s="87" t="s">
        <v>1000</v>
      </c>
      <c r="AM88" s="88">
        <v>1</v>
      </c>
      <c r="AN88" s="96">
        <v>964.64</v>
      </c>
      <c r="AO88" s="96">
        <v>1195.56</v>
      </c>
      <c r="AP88" s="96">
        <v>1176.32</v>
      </c>
      <c r="AQ88" s="96">
        <v>1097.8399999999999</v>
      </c>
      <c r="AR88" s="96"/>
      <c r="AS88" s="97"/>
      <c r="AT88" s="83" t="s">
        <v>1001</v>
      </c>
      <c r="AU88" s="86">
        <v>4.0566305626546603E-2</v>
      </c>
      <c r="AV88" s="96">
        <v>891.47</v>
      </c>
      <c r="AW88" s="96">
        <v>1077.4000000000001</v>
      </c>
      <c r="AX88" s="96">
        <v>1045</v>
      </c>
      <c r="AY88" s="96"/>
      <c r="AZ88" s="96"/>
      <c r="BA88" s="97">
        <v>534.32000000000005</v>
      </c>
      <c r="BB88" s="83" t="s">
        <v>1002</v>
      </c>
      <c r="BC88" s="96">
        <v>1146.8800000000001</v>
      </c>
      <c r="BD88" s="96">
        <v>1329.66</v>
      </c>
      <c r="BE88" s="96">
        <v>1193.27</v>
      </c>
      <c r="BF88" s="96"/>
      <c r="BG88" s="96"/>
      <c r="BH88" s="97">
        <v>746.86</v>
      </c>
      <c r="BI88" s="83" t="s">
        <v>1003</v>
      </c>
      <c r="BJ88" s="86">
        <v>0.134462821029985</v>
      </c>
      <c r="BK88" s="96">
        <v>1064.54</v>
      </c>
      <c r="BL88" s="96">
        <v>1215.68</v>
      </c>
      <c r="BM88" s="96">
        <v>1321.15</v>
      </c>
      <c r="BN88" s="96">
        <v>949.58</v>
      </c>
      <c r="BO88" s="96"/>
      <c r="BP88" s="97"/>
      <c r="BQ88" s="83" t="s">
        <v>1004</v>
      </c>
      <c r="BR88" s="86">
        <v>1</v>
      </c>
      <c r="BS88" s="96">
        <v>1017</v>
      </c>
      <c r="BT88" s="96">
        <v>1124.67</v>
      </c>
      <c r="BU88" s="96">
        <v>1099.5</v>
      </c>
      <c r="BV88" s="96"/>
      <c r="BW88" s="96"/>
      <c r="BX88" s="97">
        <v>532.83000000000004</v>
      </c>
      <c r="BY88" s="83" t="s">
        <v>1005</v>
      </c>
      <c r="BZ88" s="96">
        <v>1004.14</v>
      </c>
      <c r="CA88" s="96">
        <v>1121.95</v>
      </c>
      <c r="CB88" s="96">
        <v>1003.67</v>
      </c>
      <c r="CC88" s="96">
        <v>677.7</v>
      </c>
      <c r="CD88" s="96"/>
      <c r="CE88" s="97">
        <v>829.82</v>
      </c>
      <c r="CF88" s="83" t="s">
        <v>1006</v>
      </c>
      <c r="CG88" s="96">
        <v>983.24</v>
      </c>
      <c r="CH88" s="96">
        <v>1174.96</v>
      </c>
      <c r="CI88" s="96">
        <v>1140.33</v>
      </c>
      <c r="CJ88" s="96"/>
      <c r="CK88" s="96"/>
      <c r="CL88" s="97"/>
      <c r="CM88" s="83" t="s">
        <v>1007</v>
      </c>
      <c r="CN88" s="96">
        <v>784.32</v>
      </c>
      <c r="CO88" s="96">
        <v>924.23</v>
      </c>
      <c r="CP88" s="96">
        <v>1091.27</v>
      </c>
      <c r="CQ88" s="96">
        <v>671.06</v>
      </c>
      <c r="CR88" s="96"/>
      <c r="CS88" s="97">
        <v>607.64</v>
      </c>
      <c r="CT88" s="83" t="s">
        <v>1008</v>
      </c>
      <c r="CU88" s="96">
        <v>932.24</v>
      </c>
      <c r="CV88" s="96">
        <v>1058.73</v>
      </c>
      <c r="CW88" s="96">
        <v>1002.79</v>
      </c>
      <c r="CX88" s="96">
        <v>619.91999999999996</v>
      </c>
      <c r="CY88" s="96"/>
      <c r="CZ88" s="97"/>
      <c r="DA88" s="83" t="s">
        <v>1009</v>
      </c>
      <c r="DB88" s="86">
        <v>0.133132746661696</v>
      </c>
      <c r="DC88" s="96">
        <v>819.14</v>
      </c>
      <c r="DD88" s="96">
        <v>1049.83</v>
      </c>
      <c r="DE88" s="96">
        <v>889.46</v>
      </c>
      <c r="DF88" s="96">
        <v>948.44</v>
      </c>
      <c r="DG88" s="96"/>
      <c r="DH88" s="97">
        <v>762.88</v>
      </c>
      <c r="DI88" s="83" t="s">
        <v>1010</v>
      </c>
      <c r="DJ88" s="86">
        <v>2.4509803921568601E-3</v>
      </c>
      <c r="DK88" s="96">
        <v>770.71</v>
      </c>
      <c r="DL88" s="96">
        <v>1002.33</v>
      </c>
      <c r="DM88" s="96">
        <v>1002.33</v>
      </c>
      <c r="DN88" s="96">
        <v>793.98</v>
      </c>
      <c r="DO88" s="96"/>
      <c r="DP88" s="97">
        <v>693.69</v>
      </c>
      <c r="DQ88" s="83" t="s">
        <v>1011</v>
      </c>
      <c r="DR88" s="96">
        <v>1025.4000000000001</v>
      </c>
      <c r="DS88" s="96">
        <v>1094.1300000000001</v>
      </c>
      <c r="DT88" s="96">
        <v>942.78</v>
      </c>
      <c r="DU88" s="96">
        <v>707.41</v>
      </c>
      <c r="DV88" s="96"/>
      <c r="DW88" s="97"/>
      <c r="DX88" s="83" t="s">
        <v>1012</v>
      </c>
      <c r="DY88" s="96">
        <v>955.46</v>
      </c>
      <c r="DZ88" s="96">
        <v>1062.44</v>
      </c>
      <c r="EA88" s="96">
        <v>1067.17</v>
      </c>
      <c r="EB88" s="96">
        <v>737.94</v>
      </c>
      <c r="EC88" s="96"/>
      <c r="ED88" s="97">
        <v>559.49</v>
      </c>
      <c r="EE88" s="83" t="s">
        <v>1013</v>
      </c>
      <c r="EF88" s="86">
        <v>1</v>
      </c>
      <c r="EG88" s="96">
        <v>992.5</v>
      </c>
      <c r="EH88" s="96">
        <v>1105.51</v>
      </c>
      <c r="EI88" s="96">
        <v>1003.74</v>
      </c>
      <c r="EJ88" s="96"/>
      <c r="EK88" s="96">
        <v>323.74</v>
      </c>
      <c r="EL88" s="97">
        <v>439.56</v>
      </c>
      <c r="EM88" s="83" t="s">
        <v>1014</v>
      </c>
      <c r="EN88" s="96">
        <v>936.95</v>
      </c>
      <c r="EO88" s="96">
        <v>1189.44</v>
      </c>
      <c r="EP88" s="96">
        <v>1017.85</v>
      </c>
      <c r="EQ88" s="96"/>
      <c r="ER88" s="96"/>
      <c r="ES88" s="97">
        <v>599.38</v>
      </c>
      <c r="ET88" s="83" t="s">
        <v>1015</v>
      </c>
      <c r="EU88" s="86">
        <v>1</v>
      </c>
      <c r="EV88" s="96">
        <v>980.6</v>
      </c>
      <c r="EW88" s="96">
        <v>1026.8900000000001</v>
      </c>
      <c r="EX88" s="96">
        <v>1026.8900000000001</v>
      </c>
      <c r="EY88" s="96"/>
      <c r="EZ88" s="96"/>
      <c r="FA88" s="97">
        <v>507.84</v>
      </c>
      <c r="FB88" s="83" t="s">
        <v>1016</v>
      </c>
      <c r="FC88" s="96">
        <v>586.21</v>
      </c>
      <c r="FD88" s="96">
        <v>553.02</v>
      </c>
      <c r="FE88" s="96">
        <v>615.37</v>
      </c>
      <c r="FF88" s="96"/>
      <c r="FG88" s="96"/>
      <c r="FH88" s="97"/>
      <c r="FI88" s="83" t="s">
        <v>1017</v>
      </c>
      <c r="FJ88" s="96">
        <v>1025.5899999999999</v>
      </c>
      <c r="FK88" s="96">
        <v>1177.8499999999999</v>
      </c>
      <c r="FL88" s="96">
        <v>1146.44</v>
      </c>
      <c r="FM88" s="96">
        <v>734.14</v>
      </c>
      <c r="FN88" s="96"/>
      <c r="FO88" s="97">
        <v>534.49</v>
      </c>
      <c r="FP88" s="83" t="s">
        <v>1018</v>
      </c>
      <c r="FQ88" s="86">
        <v>0.20990764063811901</v>
      </c>
      <c r="FR88" s="96">
        <v>939.06</v>
      </c>
      <c r="FS88" s="96">
        <v>1092.6400000000001</v>
      </c>
      <c r="FT88" s="96">
        <v>1160.6099999999999</v>
      </c>
      <c r="FU88" s="96">
        <v>651.51</v>
      </c>
      <c r="FV88" s="96">
        <v>699.91</v>
      </c>
      <c r="FW88" s="97">
        <v>550.94000000000005</v>
      </c>
      <c r="FX88" s="83" t="s">
        <v>1019</v>
      </c>
      <c r="FY88" s="96">
        <v>987.32</v>
      </c>
      <c r="FZ88" s="96">
        <v>1106.8399999999999</v>
      </c>
      <c r="GA88" s="96">
        <v>1081.53</v>
      </c>
      <c r="GB88" s="96">
        <v>952.21</v>
      </c>
      <c r="GC88" s="96"/>
      <c r="GD88" s="97">
        <v>558.94000000000005</v>
      </c>
      <c r="GE88" s="83" t="s">
        <v>1020</v>
      </c>
      <c r="GF88" s="86">
        <v>0.20469571981249901</v>
      </c>
      <c r="GG88" s="96">
        <v>1003.17</v>
      </c>
      <c r="GH88" s="96">
        <v>1128.56</v>
      </c>
      <c r="GI88" s="96">
        <v>1217.9000000000001</v>
      </c>
      <c r="GJ88" s="96">
        <v>850.67</v>
      </c>
      <c r="GK88" s="96"/>
      <c r="GL88" s="97">
        <v>630.09</v>
      </c>
      <c r="GM88" s="83" t="s">
        <v>1021</v>
      </c>
      <c r="GN88" s="86">
        <v>9.3896713615023497E-2</v>
      </c>
      <c r="GO88" s="96">
        <v>1032.4100000000001</v>
      </c>
      <c r="GP88" s="96">
        <v>1600.15</v>
      </c>
      <c r="GQ88" s="96">
        <v>957.77</v>
      </c>
      <c r="GR88" s="96">
        <v>708.17</v>
      </c>
      <c r="GS88" s="96"/>
      <c r="GT88" s="97"/>
      <c r="GU88" s="83" t="s">
        <v>1022</v>
      </c>
      <c r="GV88" s="86">
        <v>1</v>
      </c>
      <c r="GW88" s="96">
        <v>861.66</v>
      </c>
      <c r="GX88" s="96">
        <v>1009.04</v>
      </c>
      <c r="GY88" s="96">
        <v>986.45</v>
      </c>
      <c r="GZ88" s="96"/>
      <c r="HA88" s="96"/>
      <c r="HB88" s="97">
        <v>710.31</v>
      </c>
      <c r="HC88" s="83" t="s">
        <v>1023</v>
      </c>
      <c r="HD88" s="86">
        <v>1</v>
      </c>
      <c r="HE88" s="96">
        <v>898.02</v>
      </c>
      <c r="HF88" s="96">
        <v>1076.52</v>
      </c>
      <c r="HG88" s="96"/>
      <c r="HH88" s="96">
        <v>654.26</v>
      </c>
      <c r="HI88" s="96">
        <v>647.62</v>
      </c>
      <c r="HJ88" s="97">
        <v>626.72</v>
      </c>
      <c r="HK88" s="98"/>
      <c r="HL88" s="86"/>
      <c r="HM88" s="96"/>
      <c r="HN88" s="96"/>
      <c r="HO88" s="96"/>
      <c r="HP88" s="96"/>
      <c r="HQ88" s="96"/>
      <c r="HR88" s="97"/>
    </row>
    <row r="89" spans="1:226" x14ac:dyDescent="0.35">
      <c r="A89" s="99">
        <v>44788</v>
      </c>
      <c r="B89" s="100" t="s">
        <v>995</v>
      </c>
      <c r="C89" s="101">
        <v>1009.7456972986281</v>
      </c>
      <c r="D89" s="101">
        <v>1102.5359997772357</v>
      </c>
      <c r="E89" s="101">
        <v>1050.5867742890086</v>
      </c>
      <c r="F89" s="101">
        <v>730.87535476900212</v>
      </c>
      <c r="G89" s="101">
        <v>615.0557389892042</v>
      </c>
      <c r="H89" s="102">
        <v>560.37261216167678</v>
      </c>
      <c r="I89" s="100" t="s">
        <v>996</v>
      </c>
      <c r="J89" s="101">
        <v>1020.8558927328849</v>
      </c>
      <c r="K89" s="101">
        <v>1096.0394556700533</v>
      </c>
      <c r="L89" s="101">
        <v>1050.9541560136547</v>
      </c>
      <c r="M89" s="101">
        <v>718.31921279677454</v>
      </c>
      <c r="N89" s="101">
        <v>539.28289055973266</v>
      </c>
      <c r="O89" s="102">
        <v>572.42096759459332</v>
      </c>
      <c r="P89" s="83" t="s">
        <v>997</v>
      </c>
      <c r="Q89" s="96">
        <v>978.19</v>
      </c>
      <c r="R89" s="96">
        <v>1069.82</v>
      </c>
      <c r="S89" s="96">
        <v>1151.75</v>
      </c>
      <c r="T89" s="96">
        <v>759</v>
      </c>
      <c r="U89" s="96"/>
      <c r="V89" s="97"/>
      <c r="W89" s="83" t="s">
        <v>998</v>
      </c>
      <c r="X89" s="96">
        <v>983.92</v>
      </c>
      <c r="Y89" s="96">
        <v>1099.05</v>
      </c>
      <c r="Z89" s="96">
        <v>942.18</v>
      </c>
      <c r="AA89" s="96">
        <v>560.88</v>
      </c>
      <c r="AB89" s="96"/>
      <c r="AC89" s="97">
        <v>611.57000000000005</v>
      </c>
      <c r="AD89" s="83" t="s">
        <v>999</v>
      </c>
      <c r="AE89" s="86">
        <v>0.51129972389814904</v>
      </c>
      <c r="AF89" s="96">
        <v>961.24</v>
      </c>
      <c r="AG89" s="96">
        <v>1065.97</v>
      </c>
      <c r="AH89" s="96">
        <v>1144.07</v>
      </c>
      <c r="AI89" s="96"/>
      <c r="AJ89" s="96"/>
      <c r="AK89" s="97">
        <v>368.34</v>
      </c>
      <c r="AL89" s="87" t="s">
        <v>1000</v>
      </c>
      <c r="AM89" s="88">
        <v>1</v>
      </c>
      <c r="AN89" s="96">
        <v>994.67</v>
      </c>
      <c r="AO89" s="96">
        <v>1233.8800000000001</v>
      </c>
      <c r="AP89" s="96">
        <v>1180.43</v>
      </c>
      <c r="AQ89" s="96">
        <v>1097.8399999999999</v>
      </c>
      <c r="AR89" s="96"/>
      <c r="AS89" s="97"/>
      <c r="AT89" s="83" t="s">
        <v>1001</v>
      </c>
      <c r="AU89" s="86">
        <v>4.0883074407195401E-2</v>
      </c>
      <c r="AV89" s="96">
        <v>915.4</v>
      </c>
      <c r="AW89" s="96">
        <v>1091.0899999999999</v>
      </c>
      <c r="AX89" s="96">
        <v>996.2</v>
      </c>
      <c r="AY89" s="96"/>
      <c r="AZ89" s="96"/>
      <c r="BA89" s="97">
        <v>534.74</v>
      </c>
      <c r="BB89" s="83" t="s">
        <v>1002</v>
      </c>
      <c r="BC89" s="96">
        <v>1125.8699999999999</v>
      </c>
      <c r="BD89" s="96">
        <v>1286.81</v>
      </c>
      <c r="BE89" s="96">
        <v>1087.4100000000001</v>
      </c>
      <c r="BF89" s="96"/>
      <c r="BG89" s="96"/>
      <c r="BH89" s="97">
        <v>713.21</v>
      </c>
      <c r="BI89" s="83" t="s">
        <v>1003</v>
      </c>
      <c r="BJ89" s="86">
        <v>0.134457397173706</v>
      </c>
      <c r="BK89" s="96">
        <v>1064.5</v>
      </c>
      <c r="BL89" s="96">
        <v>1140.33</v>
      </c>
      <c r="BM89" s="96">
        <v>1245.8</v>
      </c>
      <c r="BN89" s="96">
        <v>949.54</v>
      </c>
      <c r="BO89" s="96"/>
      <c r="BP89" s="97"/>
      <c r="BQ89" s="83" t="s">
        <v>1004</v>
      </c>
      <c r="BR89" s="86">
        <v>1</v>
      </c>
      <c r="BS89" s="96">
        <v>1017.83</v>
      </c>
      <c r="BT89" s="96">
        <v>1125.5</v>
      </c>
      <c r="BU89" s="96">
        <v>1072</v>
      </c>
      <c r="BV89" s="96"/>
      <c r="BW89" s="96"/>
      <c r="BX89" s="97">
        <v>532.83000000000004</v>
      </c>
      <c r="BY89" s="83" t="s">
        <v>1005</v>
      </c>
      <c r="BZ89" s="96">
        <v>1012.91</v>
      </c>
      <c r="CA89" s="96">
        <v>1113.6300000000001</v>
      </c>
      <c r="CB89" s="96">
        <v>938.74</v>
      </c>
      <c r="CC89" s="96">
        <v>696.54</v>
      </c>
      <c r="CD89" s="96"/>
      <c r="CE89" s="97">
        <v>830.11</v>
      </c>
      <c r="CF89" s="83" t="s">
        <v>1006</v>
      </c>
      <c r="CG89" s="96">
        <v>988.88</v>
      </c>
      <c r="CH89" s="96">
        <v>1170.1300000000001</v>
      </c>
      <c r="CI89" s="96">
        <v>1086.3</v>
      </c>
      <c r="CJ89" s="96"/>
      <c r="CK89" s="96"/>
      <c r="CL89" s="97"/>
      <c r="CM89" s="83" t="s">
        <v>1007</v>
      </c>
      <c r="CN89" s="96">
        <v>791.52</v>
      </c>
      <c r="CO89" s="96">
        <v>882.49</v>
      </c>
      <c r="CP89" s="96">
        <v>1065.7</v>
      </c>
      <c r="CQ89" s="96">
        <v>682.36</v>
      </c>
      <c r="CR89" s="96"/>
      <c r="CS89" s="97">
        <v>600.77</v>
      </c>
      <c r="CT89" s="83" t="s">
        <v>1008</v>
      </c>
      <c r="CU89" s="96">
        <v>932.24</v>
      </c>
      <c r="CV89" s="96">
        <v>1032.1199999999999</v>
      </c>
      <c r="CW89" s="96">
        <v>1002.79</v>
      </c>
      <c r="CX89" s="96">
        <v>619.91999999999996</v>
      </c>
      <c r="CY89" s="96"/>
      <c r="CZ89" s="97"/>
      <c r="DA89" s="83" t="s">
        <v>1009</v>
      </c>
      <c r="DB89" s="86">
        <v>0.133283574132324</v>
      </c>
      <c r="DC89" s="96">
        <v>831.8</v>
      </c>
      <c r="DD89" s="96">
        <v>1052.51</v>
      </c>
      <c r="DE89" s="96">
        <v>905.4</v>
      </c>
      <c r="DF89" s="96">
        <v>949.51</v>
      </c>
      <c r="DG89" s="96"/>
      <c r="DH89" s="97">
        <v>771.21</v>
      </c>
      <c r="DI89" s="83" t="s">
        <v>1010</v>
      </c>
      <c r="DJ89" s="86">
        <v>2.5087807325639699E-3</v>
      </c>
      <c r="DK89" s="96">
        <v>768.69</v>
      </c>
      <c r="DL89" s="96">
        <v>972.28</v>
      </c>
      <c r="DM89" s="96">
        <v>972.28</v>
      </c>
      <c r="DN89" s="96">
        <v>812.7</v>
      </c>
      <c r="DO89" s="96"/>
      <c r="DP89" s="97">
        <v>710.87</v>
      </c>
      <c r="DQ89" s="83" t="s">
        <v>1011</v>
      </c>
      <c r="DR89" s="96">
        <v>1041.6600000000001</v>
      </c>
      <c r="DS89" s="96">
        <v>1110.3900000000001</v>
      </c>
      <c r="DT89" s="96">
        <v>933.49</v>
      </c>
      <c r="DU89" s="96">
        <v>718.65</v>
      </c>
      <c r="DV89" s="96"/>
      <c r="DW89" s="97"/>
      <c r="DX89" s="83" t="s">
        <v>1012</v>
      </c>
      <c r="DY89" s="96">
        <v>972.6</v>
      </c>
      <c r="DZ89" s="96">
        <v>1072.3800000000001</v>
      </c>
      <c r="EA89" s="96">
        <v>1031.99</v>
      </c>
      <c r="EB89" s="96">
        <v>744.83</v>
      </c>
      <c r="EC89" s="96"/>
      <c r="ED89" s="97">
        <v>555.63</v>
      </c>
      <c r="EE89" s="83" t="s">
        <v>1013</v>
      </c>
      <c r="EF89" s="86">
        <v>1</v>
      </c>
      <c r="EG89" s="96">
        <v>990.93</v>
      </c>
      <c r="EH89" s="96">
        <v>1081.51</v>
      </c>
      <c r="EI89" s="96">
        <v>947.84</v>
      </c>
      <c r="EJ89" s="96"/>
      <c r="EK89" s="96">
        <v>323.74</v>
      </c>
      <c r="EL89" s="97">
        <v>437.28</v>
      </c>
      <c r="EM89" s="83" t="s">
        <v>1014</v>
      </c>
      <c r="EN89" s="96">
        <v>936.95</v>
      </c>
      <c r="EO89" s="96">
        <v>1115.08</v>
      </c>
      <c r="EP89" s="96">
        <v>952.06</v>
      </c>
      <c r="EQ89" s="96"/>
      <c r="ER89" s="96"/>
      <c r="ES89" s="97">
        <v>571.6</v>
      </c>
      <c r="ET89" s="83" t="s">
        <v>1015</v>
      </c>
      <c r="EU89" s="86">
        <v>1</v>
      </c>
      <c r="EV89" s="96">
        <v>989.79</v>
      </c>
      <c r="EW89" s="96">
        <v>1039.74</v>
      </c>
      <c r="EX89" s="96">
        <v>1039.74</v>
      </c>
      <c r="EY89" s="96"/>
      <c r="EZ89" s="96"/>
      <c r="FA89" s="97">
        <v>506.74</v>
      </c>
      <c r="FB89" s="83" t="s">
        <v>1016</v>
      </c>
      <c r="FC89" s="96">
        <v>586.21</v>
      </c>
      <c r="FD89" s="96">
        <v>553.02</v>
      </c>
      <c r="FE89" s="96">
        <v>615.37</v>
      </c>
      <c r="FF89" s="96"/>
      <c r="FG89" s="96"/>
      <c r="FH89" s="97"/>
      <c r="FI89" s="83" t="s">
        <v>1017</v>
      </c>
      <c r="FJ89" s="96">
        <v>1044.5999999999999</v>
      </c>
      <c r="FK89" s="96">
        <v>1179.5</v>
      </c>
      <c r="FL89" s="96">
        <v>1080.33</v>
      </c>
      <c r="FM89" s="96">
        <v>742.14</v>
      </c>
      <c r="FN89" s="96"/>
      <c r="FO89" s="97">
        <v>537.79</v>
      </c>
      <c r="FP89" s="83" t="s">
        <v>1018</v>
      </c>
      <c r="FQ89" s="86">
        <v>0.213410730291519</v>
      </c>
      <c r="FR89" s="96">
        <v>1016.33</v>
      </c>
      <c r="FS89" s="96">
        <v>1101.05</v>
      </c>
      <c r="FT89" s="96">
        <v>1102.23</v>
      </c>
      <c r="FU89" s="96">
        <v>717.41</v>
      </c>
      <c r="FV89" s="96">
        <v>624.84</v>
      </c>
      <c r="FW89" s="97">
        <v>576.38</v>
      </c>
      <c r="FX89" s="83" t="s">
        <v>1019</v>
      </c>
      <c r="FY89" s="96">
        <v>995.45</v>
      </c>
      <c r="FZ89" s="96">
        <v>1072.69</v>
      </c>
      <c r="GA89" s="96">
        <v>1041.69</v>
      </c>
      <c r="GB89" s="96">
        <v>940.67</v>
      </c>
      <c r="GC89" s="96"/>
      <c r="GD89" s="97">
        <v>563.01</v>
      </c>
      <c r="GE89" s="83" t="s">
        <v>1020</v>
      </c>
      <c r="GF89" s="86">
        <v>0.20471248131998601</v>
      </c>
      <c r="GG89" s="96">
        <v>1015</v>
      </c>
      <c r="GH89" s="96">
        <v>1126.04</v>
      </c>
      <c r="GI89" s="96">
        <v>1218</v>
      </c>
      <c r="GJ89" s="96">
        <v>884.01</v>
      </c>
      <c r="GK89" s="96"/>
      <c r="GL89" s="97">
        <v>629.79</v>
      </c>
      <c r="GM89" s="83" t="s">
        <v>1021</v>
      </c>
      <c r="GN89" s="86">
        <v>9.5256239283673105E-2</v>
      </c>
      <c r="GO89" s="96">
        <v>1026.94</v>
      </c>
      <c r="GP89" s="96">
        <v>1527.15</v>
      </c>
      <c r="GQ89" s="96">
        <v>919.66</v>
      </c>
      <c r="GR89" s="96">
        <v>680.42</v>
      </c>
      <c r="GS89" s="96"/>
      <c r="GT89" s="97"/>
      <c r="GU89" s="83" t="s">
        <v>1022</v>
      </c>
      <c r="GV89" s="86">
        <v>1</v>
      </c>
      <c r="GW89" s="96">
        <v>873.38</v>
      </c>
      <c r="GX89" s="96">
        <v>1023.96</v>
      </c>
      <c r="GY89" s="96">
        <v>1000.25</v>
      </c>
      <c r="GZ89" s="96"/>
      <c r="HA89" s="96"/>
      <c r="HB89" s="97">
        <v>700.34</v>
      </c>
      <c r="HC89" s="83" t="s">
        <v>1023</v>
      </c>
      <c r="HD89" s="86">
        <v>1</v>
      </c>
      <c r="HE89" s="96">
        <v>901.35</v>
      </c>
      <c r="HF89" s="96">
        <v>1079.8499999999999</v>
      </c>
      <c r="HG89" s="96"/>
      <c r="HH89" s="96">
        <v>654.1</v>
      </c>
      <c r="HI89" s="96">
        <v>647.46</v>
      </c>
      <c r="HJ89" s="97">
        <v>628.39</v>
      </c>
      <c r="HK89" s="98"/>
      <c r="HL89" s="86"/>
      <c r="HM89" s="96"/>
      <c r="HN89" s="96"/>
      <c r="HO89" s="96"/>
      <c r="HP89" s="96"/>
      <c r="HQ89" s="96"/>
      <c r="HR89" s="97"/>
    </row>
    <row r="90" spans="1:226" x14ac:dyDescent="0.35">
      <c r="A90" s="99">
        <v>44781</v>
      </c>
      <c r="B90" s="100" t="s">
        <v>995</v>
      </c>
      <c r="C90" s="101">
        <v>1033.0048828623153</v>
      </c>
      <c r="D90" s="101">
        <v>1126.9980796914042</v>
      </c>
      <c r="E90" s="101">
        <v>1100.1923922993524</v>
      </c>
      <c r="F90" s="101">
        <v>733.79610361560196</v>
      </c>
      <c r="G90" s="101">
        <v>613.6080462405655</v>
      </c>
      <c r="H90" s="102">
        <v>565.54135471730456</v>
      </c>
      <c r="I90" s="100" t="s">
        <v>996</v>
      </c>
      <c r="J90" s="101">
        <v>1049.0532166519861</v>
      </c>
      <c r="K90" s="101">
        <v>1123.0042333146432</v>
      </c>
      <c r="L90" s="101">
        <v>1102.5858334335385</v>
      </c>
      <c r="M90" s="101">
        <v>720.56103197555376</v>
      </c>
      <c r="N90" s="101">
        <v>545.67487050960733</v>
      </c>
      <c r="O90" s="102">
        <v>579.26489152876286</v>
      </c>
      <c r="P90" s="83" t="s">
        <v>997</v>
      </c>
      <c r="Q90" s="96">
        <v>1060.69</v>
      </c>
      <c r="R90" s="96">
        <v>1149.82</v>
      </c>
      <c r="S90" s="96">
        <v>1166.69</v>
      </c>
      <c r="T90" s="96">
        <v>771</v>
      </c>
      <c r="U90" s="96"/>
      <c r="V90" s="97"/>
      <c r="W90" s="83" t="s">
        <v>998</v>
      </c>
      <c r="X90" s="96">
        <v>1015.53</v>
      </c>
      <c r="Y90" s="96">
        <v>1126.93</v>
      </c>
      <c r="Z90" s="96">
        <v>943.83</v>
      </c>
      <c r="AA90" s="96">
        <v>574.16</v>
      </c>
      <c r="AB90" s="96"/>
      <c r="AC90" s="97">
        <v>611.57000000000005</v>
      </c>
      <c r="AD90" s="83" t="s">
        <v>999</v>
      </c>
      <c r="AE90" s="86">
        <v>0.51129972389814904</v>
      </c>
      <c r="AF90" s="96">
        <v>982.55</v>
      </c>
      <c r="AG90" s="96">
        <v>1083.02</v>
      </c>
      <c r="AH90" s="96">
        <v>1144.07</v>
      </c>
      <c r="AI90" s="96"/>
      <c r="AJ90" s="96"/>
      <c r="AK90" s="97">
        <v>376.86</v>
      </c>
      <c r="AL90" s="87" t="s">
        <v>1000</v>
      </c>
      <c r="AM90" s="88">
        <v>1</v>
      </c>
      <c r="AN90" s="96">
        <v>1061.3699999999999</v>
      </c>
      <c r="AO90" s="96">
        <v>1242.81</v>
      </c>
      <c r="AP90" s="96">
        <v>1188.47</v>
      </c>
      <c r="AQ90" s="96">
        <v>1097.8399999999999</v>
      </c>
      <c r="AR90" s="96"/>
      <c r="AS90" s="97"/>
      <c r="AT90" s="83" t="s">
        <v>1001</v>
      </c>
      <c r="AU90" s="86">
        <v>4.07913522333265E-2</v>
      </c>
      <c r="AV90" s="96">
        <v>980.63</v>
      </c>
      <c r="AW90" s="96">
        <v>1139.1099999999999</v>
      </c>
      <c r="AX90" s="96">
        <v>994.03</v>
      </c>
      <c r="AY90" s="96"/>
      <c r="AZ90" s="96"/>
      <c r="BA90" s="97">
        <v>538.53</v>
      </c>
      <c r="BB90" s="83" t="s">
        <v>1002</v>
      </c>
      <c r="BC90" s="96">
        <v>1119.99</v>
      </c>
      <c r="BD90" s="96">
        <v>1271.68</v>
      </c>
      <c r="BE90" s="96">
        <v>1176.27</v>
      </c>
      <c r="BF90" s="96"/>
      <c r="BG90" s="96"/>
      <c r="BH90" s="97">
        <v>716.23</v>
      </c>
      <c r="BI90" s="83" t="s">
        <v>1003</v>
      </c>
      <c r="BJ90" s="86">
        <v>0.134399569921376</v>
      </c>
      <c r="BK90" s="96">
        <v>1040.3900000000001</v>
      </c>
      <c r="BL90" s="96">
        <v>1141.99</v>
      </c>
      <c r="BM90" s="96">
        <v>1255.7</v>
      </c>
      <c r="BN90" s="96">
        <v>977.22</v>
      </c>
      <c r="BO90" s="96"/>
      <c r="BP90" s="97"/>
      <c r="BQ90" s="83" t="s">
        <v>1004</v>
      </c>
      <c r="BR90" s="86">
        <v>1</v>
      </c>
      <c r="BS90" s="96">
        <v>1046.17</v>
      </c>
      <c r="BT90" s="96">
        <v>1144.67</v>
      </c>
      <c r="BU90" s="96">
        <v>1066.17</v>
      </c>
      <c r="BV90" s="96"/>
      <c r="BW90" s="96"/>
      <c r="BX90" s="97">
        <v>533.66999999999996</v>
      </c>
      <c r="BY90" s="83" t="s">
        <v>1005</v>
      </c>
      <c r="BZ90" s="96">
        <v>1065.1400000000001</v>
      </c>
      <c r="CA90" s="96">
        <v>1153.45</v>
      </c>
      <c r="CB90" s="96">
        <v>1015.71</v>
      </c>
      <c r="CC90" s="96">
        <v>695.31</v>
      </c>
      <c r="CD90" s="96"/>
      <c r="CE90" s="97">
        <v>833.02</v>
      </c>
      <c r="CF90" s="83" t="s">
        <v>1006</v>
      </c>
      <c r="CG90" s="96">
        <v>1022.75</v>
      </c>
      <c r="CH90" s="96">
        <v>1199.96</v>
      </c>
      <c r="CI90" s="96">
        <v>1076.6199999999999</v>
      </c>
      <c r="CJ90" s="96"/>
      <c r="CK90" s="96"/>
      <c r="CL90" s="97"/>
      <c r="CM90" s="83" t="s">
        <v>1007</v>
      </c>
      <c r="CN90" s="96">
        <v>838.84</v>
      </c>
      <c r="CO90" s="96">
        <v>923.66</v>
      </c>
      <c r="CP90" s="96">
        <v>1091.73</v>
      </c>
      <c r="CQ90" s="96">
        <v>682.5</v>
      </c>
      <c r="CR90" s="96"/>
      <c r="CS90" s="97">
        <v>602.29999999999995</v>
      </c>
      <c r="CT90" s="83" t="s">
        <v>1008</v>
      </c>
      <c r="CU90" s="96">
        <v>967.72</v>
      </c>
      <c r="CV90" s="96">
        <v>1061.96</v>
      </c>
      <c r="CW90" s="96">
        <v>1002.79</v>
      </c>
      <c r="CX90" s="96">
        <v>619.91999999999996</v>
      </c>
      <c r="CY90" s="96"/>
      <c r="CZ90" s="97"/>
      <c r="DA90" s="83" t="s">
        <v>1009</v>
      </c>
      <c r="DB90" s="86">
        <v>0.13311502469283701</v>
      </c>
      <c r="DC90" s="96">
        <v>905.29</v>
      </c>
      <c r="DD90" s="96">
        <v>1120.72</v>
      </c>
      <c r="DE90" s="96">
        <v>993.7</v>
      </c>
      <c r="DF90" s="96">
        <v>948.31</v>
      </c>
      <c r="DG90" s="96"/>
      <c r="DH90" s="97">
        <v>788.33</v>
      </c>
      <c r="DI90" s="83" t="s">
        <v>1010</v>
      </c>
      <c r="DJ90" s="86">
        <v>2.53633296979227E-3</v>
      </c>
      <c r="DK90" s="96">
        <v>793.25</v>
      </c>
      <c r="DL90" s="96">
        <v>1026.83</v>
      </c>
      <c r="DM90" s="96">
        <v>1026.83</v>
      </c>
      <c r="DN90" s="96">
        <v>821.62</v>
      </c>
      <c r="DO90" s="96"/>
      <c r="DP90" s="97">
        <v>717.46</v>
      </c>
      <c r="DQ90" s="83" t="s">
        <v>1011</v>
      </c>
      <c r="DR90" s="96">
        <v>1090.44</v>
      </c>
      <c r="DS90" s="96">
        <v>1159.17</v>
      </c>
      <c r="DT90" s="96">
        <v>961.72</v>
      </c>
      <c r="DU90" s="96">
        <v>718.12</v>
      </c>
      <c r="DV90" s="96"/>
      <c r="DW90" s="97"/>
      <c r="DX90" s="83" t="s">
        <v>1012</v>
      </c>
      <c r="DY90" s="96">
        <v>1022.09</v>
      </c>
      <c r="DZ90" s="96">
        <v>1117.26</v>
      </c>
      <c r="EA90" s="96">
        <v>1055.72</v>
      </c>
      <c r="EB90" s="96">
        <v>731.94</v>
      </c>
      <c r="EC90" s="96"/>
      <c r="ED90" s="97">
        <v>562.66</v>
      </c>
      <c r="EE90" s="83" t="s">
        <v>1013</v>
      </c>
      <c r="EF90" s="86">
        <v>1</v>
      </c>
      <c r="EG90" s="96">
        <v>1008.59</v>
      </c>
      <c r="EH90" s="96">
        <v>1096.93</v>
      </c>
      <c r="EI90" s="96">
        <v>932.19</v>
      </c>
      <c r="EJ90" s="96"/>
      <c r="EK90" s="96">
        <v>323.74</v>
      </c>
      <c r="EL90" s="97">
        <v>440.22</v>
      </c>
      <c r="EM90" s="83" t="s">
        <v>1014</v>
      </c>
      <c r="EN90" s="96">
        <v>935.24</v>
      </c>
      <c r="EO90" s="96">
        <v>1111.6600000000001</v>
      </c>
      <c r="EP90" s="96">
        <v>953.81</v>
      </c>
      <c r="EQ90" s="96"/>
      <c r="ER90" s="96"/>
      <c r="ES90" s="97">
        <v>573.45000000000005</v>
      </c>
      <c r="ET90" s="83" t="s">
        <v>1015</v>
      </c>
      <c r="EU90" s="86">
        <v>1</v>
      </c>
      <c r="EV90" s="96">
        <v>1009.64</v>
      </c>
      <c r="EW90" s="96">
        <v>1076.52</v>
      </c>
      <c r="EX90" s="96">
        <v>1076.52</v>
      </c>
      <c r="EY90" s="96"/>
      <c r="EZ90" s="96"/>
      <c r="FA90" s="97">
        <v>506.74</v>
      </c>
      <c r="FB90" s="83" t="s">
        <v>1016</v>
      </c>
      <c r="FC90" s="96">
        <v>586.21</v>
      </c>
      <c r="FD90" s="96">
        <v>553.02</v>
      </c>
      <c r="FE90" s="96">
        <v>615.37</v>
      </c>
      <c r="FF90" s="96"/>
      <c r="FG90" s="96"/>
      <c r="FH90" s="97"/>
      <c r="FI90" s="83" t="s">
        <v>1017</v>
      </c>
      <c r="FJ90" s="96">
        <v>1064.43</v>
      </c>
      <c r="FK90" s="96">
        <v>1199.33</v>
      </c>
      <c r="FL90" s="96">
        <v>1024.1300000000001</v>
      </c>
      <c r="FM90" s="96">
        <v>722.14</v>
      </c>
      <c r="FN90" s="96"/>
      <c r="FO90" s="97">
        <v>555.15</v>
      </c>
      <c r="FP90" s="83" t="s">
        <v>1018</v>
      </c>
      <c r="FQ90" s="86">
        <v>0.212571477159195</v>
      </c>
      <c r="FR90" s="96">
        <v>1012.33</v>
      </c>
      <c r="FS90" s="96">
        <v>1103.02</v>
      </c>
      <c r="FT90" s="96">
        <v>1097.9000000000001</v>
      </c>
      <c r="FU90" s="96">
        <v>714.59</v>
      </c>
      <c r="FV90" s="96">
        <v>622.38</v>
      </c>
      <c r="FW90" s="97">
        <v>578.28</v>
      </c>
      <c r="FX90" s="83" t="s">
        <v>1019</v>
      </c>
      <c r="FY90" s="96">
        <v>1010.08</v>
      </c>
      <c r="FZ90" s="96">
        <v>1086.51</v>
      </c>
      <c r="GA90" s="96">
        <v>1060.3900000000001</v>
      </c>
      <c r="GB90" s="96">
        <v>976.09</v>
      </c>
      <c r="GC90" s="96"/>
      <c r="GD90" s="97">
        <v>563.82000000000005</v>
      </c>
      <c r="GE90" s="83" t="s">
        <v>1020</v>
      </c>
      <c r="GF90" s="86">
        <v>0.20340499969489301</v>
      </c>
      <c r="GG90" s="96">
        <v>1002.47</v>
      </c>
      <c r="GH90" s="96">
        <v>1139.8399999999999</v>
      </c>
      <c r="GI90" s="96">
        <v>1210.22</v>
      </c>
      <c r="GJ90" s="96">
        <v>876.33</v>
      </c>
      <c r="GK90" s="96"/>
      <c r="GL90" s="97">
        <v>629.02</v>
      </c>
      <c r="GM90" s="83" t="s">
        <v>1021</v>
      </c>
      <c r="GN90" s="86">
        <v>9.6478533526290405E-2</v>
      </c>
      <c r="GO90" s="96">
        <v>1016.73</v>
      </c>
      <c r="GP90" s="96">
        <v>1503.14</v>
      </c>
      <c r="GQ90" s="96">
        <v>915.18</v>
      </c>
      <c r="GR90" s="96">
        <v>689.15</v>
      </c>
      <c r="GS90" s="96"/>
      <c r="GT90" s="97"/>
      <c r="GU90" s="83" t="s">
        <v>1022</v>
      </c>
      <c r="GV90" s="86">
        <v>1</v>
      </c>
      <c r="GW90" s="96">
        <v>921.15</v>
      </c>
      <c r="GX90" s="96">
        <v>1039.3900000000001</v>
      </c>
      <c r="GY90" s="96">
        <v>1045.72</v>
      </c>
      <c r="GZ90" s="96"/>
      <c r="HA90" s="96"/>
      <c r="HB90" s="97">
        <v>710.65</v>
      </c>
      <c r="HC90" s="83" t="s">
        <v>1023</v>
      </c>
      <c r="HD90" s="86">
        <v>1</v>
      </c>
      <c r="HE90" s="96">
        <v>943.02</v>
      </c>
      <c r="HF90" s="96">
        <v>1119.02</v>
      </c>
      <c r="HG90" s="96"/>
      <c r="HH90" s="96">
        <v>663.7</v>
      </c>
      <c r="HI90" s="96">
        <v>657.06</v>
      </c>
      <c r="HJ90" s="97">
        <v>629.22</v>
      </c>
      <c r="HK90" s="98"/>
      <c r="HL90" s="86"/>
      <c r="HM90" s="96"/>
      <c r="HN90" s="96"/>
      <c r="HO90" s="96"/>
      <c r="HP90" s="96"/>
      <c r="HQ90" s="96"/>
      <c r="HR90" s="97"/>
    </row>
    <row r="91" spans="1:226" x14ac:dyDescent="0.35">
      <c r="A91" s="99">
        <v>44774</v>
      </c>
      <c r="B91" s="100" t="s">
        <v>995</v>
      </c>
      <c r="C91" s="101">
        <v>1080.5575799903638</v>
      </c>
      <c r="D91" s="101">
        <v>1166.9227319966567</v>
      </c>
      <c r="E91" s="101">
        <v>1129.2363083650209</v>
      </c>
      <c r="F91" s="101">
        <v>747.62434795957336</v>
      </c>
      <c r="G91" s="101">
        <v>576.38111397726186</v>
      </c>
      <c r="H91" s="102">
        <v>572.92073654578792</v>
      </c>
      <c r="I91" s="100" t="s">
        <v>996</v>
      </c>
      <c r="J91" s="101">
        <v>1091.2055036762661</v>
      </c>
      <c r="K91" s="101">
        <v>1159.8787297957338</v>
      </c>
      <c r="L91" s="101">
        <v>1129.9898551676379</v>
      </c>
      <c r="M91" s="101">
        <v>730.6863595384275</v>
      </c>
      <c r="N91" s="101">
        <v>543.01154553049287</v>
      </c>
      <c r="O91" s="102">
        <v>587.93894379319943</v>
      </c>
      <c r="P91" s="83" t="s">
        <v>997</v>
      </c>
      <c r="Q91" s="96">
        <v>1147.3599999999999</v>
      </c>
      <c r="R91" s="96">
        <v>1241.49</v>
      </c>
      <c r="S91" s="96">
        <v>1210.42</v>
      </c>
      <c r="T91" s="96">
        <v>768</v>
      </c>
      <c r="U91" s="96"/>
      <c r="V91" s="97"/>
      <c r="W91" s="83" t="s">
        <v>998</v>
      </c>
      <c r="X91" s="96">
        <v>1070.5999999999999</v>
      </c>
      <c r="Y91" s="96">
        <v>1177.3900000000001</v>
      </c>
      <c r="Z91" s="96">
        <v>1038.8699999999999</v>
      </c>
      <c r="AA91" s="96">
        <v>574.16</v>
      </c>
      <c r="AB91" s="96"/>
      <c r="AC91" s="97">
        <v>611.57000000000005</v>
      </c>
      <c r="AD91" s="83" t="s">
        <v>999</v>
      </c>
      <c r="AE91" s="86">
        <v>0.51129972389814904</v>
      </c>
      <c r="AF91" s="96">
        <v>1003.98</v>
      </c>
      <c r="AG91" s="96">
        <v>1108.3699999999999</v>
      </c>
      <c r="AH91" s="96">
        <v>1144.07</v>
      </c>
      <c r="AI91" s="96"/>
      <c r="AJ91" s="96"/>
      <c r="AK91" s="97">
        <v>389.43</v>
      </c>
      <c r="AL91" s="87" t="s">
        <v>1000</v>
      </c>
      <c r="AM91" s="88">
        <v>1</v>
      </c>
      <c r="AN91" s="96">
        <v>1099.43</v>
      </c>
      <c r="AO91" s="96">
        <v>1253.52</v>
      </c>
      <c r="AP91" s="96">
        <v>1217.57</v>
      </c>
      <c r="AQ91" s="96">
        <v>1097.8399999999999</v>
      </c>
      <c r="AR91" s="96"/>
      <c r="AS91" s="97"/>
      <c r="AT91" s="83" t="s">
        <v>1001</v>
      </c>
      <c r="AU91" s="86">
        <v>4.0604190352444398E-2</v>
      </c>
      <c r="AV91" s="96">
        <v>1044.55</v>
      </c>
      <c r="AW91" s="96">
        <v>1180.0899999999999</v>
      </c>
      <c r="AX91" s="96">
        <v>1088.33</v>
      </c>
      <c r="AY91" s="96"/>
      <c r="AZ91" s="96"/>
      <c r="BA91" s="97">
        <v>548.77</v>
      </c>
      <c r="BB91" s="83" t="s">
        <v>1002</v>
      </c>
      <c r="BC91" s="96">
        <v>1165.3699999999999</v>
      </c>
      <c r="BD91" s="96">
        <v>1302.77</v>
      </c>
      <c r="BE91" s="96">
        <v>1166.5899999999999</v>
      </c>
      <c r="BF91" s="96"/>
      <c r="BG91" s="96"/>
      <c r="BH91" s="97">
        <v>722.28</v>
      </c>
      <c r="BI91" s="83" t="s">
        <v>1003</v>
      </c>
      <c r="BJ91" s="86">
        <v>0.134305706649476</v>
      </c>
      <c r="BK91" s="96">
        <v>1147.1099999999999</v>
      </c>
      <c r="BL91" s="96">
        <v>1227.1500000000001</v>
      </c>
      <c r="BM91" s="96">
        <v>1340.77</v>
      </c>
      <c r="BN91" s="96">
        <v>1019.51</v>
      </c>
      <c r="BO91" s="96"/>
      <c r="BP91" s="97"/>
      <c r="BQ91" s="83" t="s">
        <v>1004</v>
      </c>
      <c r="BR91" s="86">
        <v>1</v>
      </c>
      <c r="BS91" s="96">
        <v>1067.83</v>
      </c>
      <c r="BT91" s="96">
        <v>1217.17</v>
      </c>
      <c r="BU91" s="96">
        <v>1277.83</v>
      </c>
      <c r="BV91" s="96"/>
      <c r="BW91" s="96"/>
      <c r="BX91" s="97">
        <v>533.66999999999996</v>
      </c>
      <c r="BY91" s="83" t="s">
        <v>1005</v>
      </c>
      <c r="BZ91" s="96">
        <v>1099.67</v>
      </c>
      <c r="CA91" s="96">
        <v>1185.73</v>
      </c>
      <c r="CB91" s="96">
        <v>1059.8900000000001</v>
      </c>
      <c r="CC91" s="96">
        <v>705.62</v>
      </c>
      <c r="CD91" s="96"/>
      <c r="CE91" s="97">
        <v>837.81</v>
      </c>
      <c r="CF91" s="83" t="s">
        <v>1006</v>
      </c>
      <c r="CG91" s="96">
        <v>1043.72</v>
      </c>
      <c r="CH91" s="96">
        <v>1225.77</v>
      </c>
      <c r="CI91" s="96">
        <v>1170.97</v>
      </c>
      <c r="CJ91" s="96"/>
      <c r="CK91" s="96"/>
      <c r="CL91" s="97"/>
      <c r="CM91" s="83" t="s">
        <v>1007</v>
      </c>
      <c r="CN91" s="96">
        <v>846.07</v>
      </c>
      <c r="CO91" s="96">
        <v>956.09</v>
      </c>
      <c r="CP91" s="96">
        <v>1135.1300000000001</v>
      </c>
      <c r="CQ91" s="96">
        <v>691.78</v>
      </c>
      <c r="CR91" s="96"/>
      <c r="CS91" s="97">
        <v>598.39</v>
      </c>
      <c r="CT91" s="83" t="s">
        <v>1008</v>
      </c>
      <c r="CU91" s="96">
        <v>1021.76</v>
      </c>
      <c r="CV91" s="96">
        <v>1107.93</v>
      </c>
      <c r="CW91" s="96">
        <v>1002.79</v>
      </c>
      <c r="CX91" s="96">
        <v>619.91999999999996</v>
      </c>
      <c r="CY91" s="96"/>
      <c r="CZ91" s="97"/>
      <c r="DA91" s="83" t="s">
        <v>1009</v>
      </c>
      <c r="DB91" s="86">
        <v>0.13296104241457199</v>
      </c>
      <c r="DC91" s="96">
        <v>907.43</v>
      </c>
      <c r="DD91" s="96">
        <v>1131.1300000000001</v>
      </c>
      <c r="DE91" s="96">
        <v>1017.76</v>
      </c>
      <c r="DF91" s="96">
        <v>947.21</v>
      </c>
      <c r="DG91" s="96"/>
      <c r="DH91" s="97">
        <v>791.14</v>
      </c>
      <c r="DI91" s="83" t="s">
        <v>1010</v>
      </c>
      <c r="DJ91" s="86">
        <v>2.49159088077738E-3</v>
      </c>
      <c r="DK91" s="96">
        <v>779.67</v>
      </c>
      <c r="DL91" s="96">
        <v>1014.25</v>
      </c>
      <c r="DM91" s="96">
        <v>1014.25</v>
      </c>
      <c r="DN91" s="96">
        <v>807.13</v>
      </c>
      <c r="DO91" s="96"/>
      <c r="DP91" s="97">
        <v>705.62</v>
      </c>
      <c r="DQ91" s="83" t="s">
        <v>1011</v>
      </c>
      <c r="DR91" s="96">
        <v>1123.69</v>
      </c>
      <c r="DS91" s="96">
        <v>1189.0899999999999</v>
      </c>
      <c r="DT91" s="96">
        <v>1020.84</v>
      </c>
      <c r="DU91" s="96">
        <v>722.44</v>
      </c>
      <c r="DV91" s="96"/>
      <c r="DW91" s="97"/>
      <c r="DX91" s="83" t="s">
        <v>1012</v>
      </c>
      <c r="DY91" s="96">
        <v>1060.25</v>
      </c>
      <c r="DZ91" s="96">
        <v>1150.3499999999999</v>
      </c>
      <c r="EA91" s="96">
        <v>1141.1300000000001</v>
      </c>
      <c r="EB91" s="96">
        <v>760.28</v>
      </c>
      <c r="EC91" s="96"/>
      <c r="ED91" s="97">
        <v>572.25</v>
      </c>
      <c r="EE91" s="83" t="s">
        <v>1013</v>
      </c>
      <c r="EF91" s="86">
        <v>1</v>
      </c>
      <c r="EG91" s="96">
        <v>1044.24</v>
      </c>
      <c r="EH91" s="96">
        <v>1133.19</v>
      </c>
      <c r="EI91" s="96">
        <v>1029.21</v>
      </c>
      <c r="EJ91" s="96"/>
      <c r="EK91" s="96">
        <v>323.74</v>
      </c>
      <c r="EL91" s="97">
        <v>452.19</v>
      </c>
      <c r="EM91" s="83" t="s">
        <v>1014</v>
      </c>
      <c r="EN91" s="96">
        <v>1025.8399999999999</v>
      </c>
      <c r="EO91" s="96">
        <v>1199.7</v>
      </c>
      <c r="EP91" s="96">
        <v>1048.55</v>
      </c>
      <c r="EQ91" s="96"/>
      <c r="ER91" s="96"/>
      <c r="ES91" s="97">
        <v>586.41999999999996</v>
      </c>
      <c r="ET91" s="83" t="s">
        <v>1015</v>
      </c>
      <c r="EU91" s="86">
        <v>1</v>
      </c>
      <c r="EV91" s="96">
        <v>1028.1199999999999</v>
      </c>
      <c r="EW91" s="96">
        <v>1107.21</v>
      </c>
      <c r="EX91" s="96">
        <v>1107.21</v>
      </c>
      <c r="EY91" s="96"/>
      <c r="EZ91" s="96"/>
      <c r="FA91" s="97">
        <v>506.74</v>
      </c>
      <c r="FB91" s="83" t="s">
        <v>1016</v>
      </c>
      <c r="FC91" s="96">
        <v>586.21</v>
      </c>
      <c r="FD91" s="96">
        <v>553.02</v>
      </c>
      <c r="FE91" s="96">
        <v>615.37</v>
      </c>
      <c r="FF91" s="96"/>
      <c r="FG91" s="96"/>
      <c r="FH91" s="97"/>
      <c r="FI91" s="83" t="s">
        <v>1017</v>
      </c>
      <c r="FJ91" s="96">
        <v>1102.45</v>
      </c>
      <c r="FK91" s="96">
        <v>1224.95</v>
      </c>
      <c r="FL91" s="96">
        <v>1155.53</v>
      </c>
      <c r="FM91" s="96">
        <v>777.14</v>
      </c>
      <c r="FN91" s="96"/>
      <c r="FO91" s="97">
        <v>565.89</v>
      </c>
      <c r="FP91" s="83" t="s">
        <v>1018</v>
      </c>
      <c r="FQ91" s="86">
        <v>0.21123785382340499</v>
      </c>
      <c r="FR91" s="96">
        <v>1086.1400000000001</v>
      </c>
      <c r="FS91" s="96">
        <v>1167.8599999999999</v>
      </c>
      <c r="FT91" s="96">
        <v>1168.51</v>
      </c>
      <c r="FU91" s="96">
        <v>705.12</v>
      </c>
      <c r="FV91" s="96">
        <v>580.69000000000005</v>
      </c>
      <c r="FW91" s="97">
        <v>583.51</v>
      </c>
      <c r="FX91" s="83" t="s">
        <v>1019</v>
      </c>
      <c r="FY91" s="96">
        <v>1078.3699999999999</v>
      </c>
      <c r="FZ91" s="96">
        <v>1154.8</v>
      </c>
      <c r="GA91" s="96">
        <v>1120.56</v>
      </c>
      <c r="GB91" s="96">
        <v>987.2</v>
      </c>
      <c r="GC91" s="96"/>
      <c r="GD91" s="97">
        <v>577.64</v>
      </c>
      <c r="GE91" s="83" t="s">
        <v>1020</v>
      </c>
      <c r="GF91" s="86">
        <v>0.20290972546314101</v>
      </c>
      <c r="GG91" s="96">
        <v>1023.86</v>
      </c>
      <c r="GH91" s="96">
        <v>1162.05</v>
      </c>
      <c r="GI91" s="96">
        <v>1238.47</v>
      </c>
      <c r="GJ91" s="96">
        <v>927.23</v>
      </c>
      <c r="GK91" s="96"/>
      <c r="GL91" s="97">
        <v>626.75</v>
      </c>
      <c r="GM91" s="83" t="s">
        <v>1021</v>
      </c>
      <c r="GN91" s="86">
        <v>9.6461781842034203E-2</v>
      </c>
      <c r="GO91" s="96">
        <v>1133.8499999999999</v>
      </c>
      <c r="GP91" s="96">
        <v>1612.46</v>
      </c>
      <c r="GQ91" s="96">
        <v>1000.75</v>
      </c>
      <c r="GR91" s="96">
        <v>743.62</v>
      </c>
      <c r="GS91" s="96"/>
      <c r="GT91" s="97"/>
      <c r="GU91" s="83" t="s">
        <v>1022</v>
      </c>
      <c r="GV91" s="86">
        <v>1</v>
      </c>
      <c r="GW91" s="96">
        <v>979.99</v>
      </c>
      <c r="GX91" s="96">
        <v>1086.46</v>
      </c>
      <c r="GY91" s="96">
        <v>1101.51</v>
      </c>
      <c r="GZ91" s="96"/>
      <c r="HA91" s="96"/>
      <c r="HB91" s="97">
        <v>708.66</v>
      </c>
      <c r="HC91" s="83" t="s">
        <v>1023</v>
      </c>
      <c r="HD91" s="86">
        <v>1</v>
      </c>
      <c r="HE91" s="96">
        <v>980.52</v>
      </c>
      <c r="HF91" s="96">
        <v>1153.18</v>
      </c>
      <c r="HG91" s="96"/>
      <c r="HH91" s="96">
        <v>659.7</v>
      </c>
      <c r="HI91" s="96">
        <v>653.05999999999995</v>
      </c>
      <c r="HJ91" s="97">
        <v>644.22</v>
      </c>
      <c r="HK91" s="98"/>
      <c r="HL91" s="86"/>
      <c r="HM91" s="96"/>
      <c r="HN91" s="96"/>
      <c r="HO91" s="96"/>
      <c r="HP91" s="96"/>
      <c r="HQ91" s="96"/>
      <c r="HR91" s="97"/>
    </row>
    <row r="92" spans="1:226" x14ac:dyDescent="0.35">
      <c r="A92" s="99">
        <v>44767</v>
      </c>
      <c r="B92" s="100" t="s">
        <v>995</v>
      </c>
      <c r="C92" s="101">
        <v>1101.0695026181493</v>
      </c>
      <c r="D92" s="101">
        <v>1186.9608875532492</v>
      </c>
      <c r="E92" s="101">
        <v>1142.2064521046075</v>
      </c>
      <c r="F92" s="101">
        <v>737.78589638064113</v>
      </c>
      <c r="G92" s="101">
        <v>561.64468520110825</v>
      </c>
      <c r="H92" s="102">
        <v>588.48537314703628</v>
      </c>
      <c r="I92" s="100" t="s">
        <v>996</v>
      </c>
      <c r="J92" s="101">
        <v>1116.0188720177111</v>
      </c>
      <c r="K92" s="101">
        <v>1183.230549877816</v>
      </c>
      <c r="L92" s="101">
        <v>1144.9382375958028</v>
      </c>
      <c r="M92" s="101">
        <v>719.39381496946623</v>
      </c>
      <c r="N92" s="101">
        <v>523.03660818713456</v>
      </c>
      <c r="O92" s="102">
        <v>590.14645170471158</v>
      </c>
      <c r="P92" s="83" t="s">
        <v>997</v>
      </c>
      <c r="Q92" s="96">
        <v>1174.02</v>
      </c>
      <c r="R92" s="96">
        <v>1269.82</v>
      </c>
      <c r="S92" s="96">
        <v>1215.17</v>
      </c>
      <c r="T92" s="96">
        <v>763</v>
      </c>
      <c r="U92" s="96"/>
      <c r="V92" s="97"/>
      <c r="W92" s="83" t="s">
        <v>998</v>
      </c>
      <c r="X92" s="96">
        <v>1094.29</v>
      </c>
      <c r="Y92" s="96">
        <v>1197.56</v>
      </c>
      <c r="Z92" s="96">
        <v>988.04</v>
      </c>
      <c r="AA92" s="96">
        <v>560.41</v>
      </c>
      <c r="AB92" s="96"/>
      <c r="AC92" s="97">
        <v>611.57000000000005</v>
      </c>
      <c r="AD92" s="83" t="s">
        <v>999</v>
      </c>
      <c r="AE92" s="86">
        <v>0.51129972389814904</v>
      </c>
      <c r="AF92" s="96">
        <v>1047.31</v>
      </c>
      <c r="AG92" s="96">
        <v>1142.24</v>
      </c>
      <c r="AH92" s="96">
        <v>1270.28</v>
      </c>
      <c r="AI92" s="96"/>
      <c r="AJ92" s="96"/>
      <c r="AK92" s="97">
        <v>498.29</v>
      </c>
      <c r="AL92" s="87" t="s">
        <v>1000</v>
      </c>
      <c r="AM92" s="88">
        <v>1</v>
      </c>
      <c r="AN92" s="96">
        <v>1135.1300000000001</v>
      </c>
      <c r="AO92" s="96">
        <v>1296.08</v>
      </c>
      <c r="AP92" s="96">
        <v>1232.01</v>
      </c>
      <c r="AQ92" s="96">
        <v>1097.8399999999999</v>
      </c>
      <c r="AR92" s="96"/>
      <c r="AS92" s="97"/>
      <c r="AT92" s="83" t="s">
        <v>1001</v>
      </c>
      <c r="AU92" s="86">
        <v>4.07581006725087E-2</v>
      </c>
      <c r="AV92" s="96">
        <v>1092.57</v>
      </c>
      <c r="AW92" s="96">
        <v>1221.31</v>
      </c>
      <c r="AX92" s="96">
        <v>1086.5899999999999</v>
      </c>
      <c r="AY92" s="96"/>
      <c r="AZ92" s="96"/>
      <c r="BA92" s="97">
        <v>558.47</v>
      </c>
      <c r="BB92" s="83" t="s">
        <v>1002</v>
      </c>
      <c r="BC92" s="96">
        <v>1167.8900000000001</v>
      </c>
      <c r="BD92" s="96">
        <v>1299.4100000000001</v>
      </c>
      <c r="BE92" s="96">
        <v>1197.43</v>
      </c>
      <c r="BF92" s="96"/>
      <c r="BG92" s="96"/>
      <c r="BH92" s="97">
        <v>713.21</v>
      </c>
      <c r="BI92" s="83" t="s">
        <v>1003</v>
      </c>
      <c r="BJ92" s="86">
        <v>0.13432013861838299</v>
      </c>
      <c r="BK92" s="96">
        <v>1125.74</v>
      </c>
      <c r="BL92" s="96">
        <v>1216.54</v>
      </c>
      <c r="BM92" s="96">
        <v>1330.17</v>
      </c>
      <c r="BN92" s="96">
        <v>1019.62</v>
      </c>
      <c r="BO92" s="96"/>
      <c r="BP92" s="97"/>
      <c r="BQ92" s="83" t="s">
        <v>1004</v>
      </c>
      <c r="BR92" s="86">
        <v>1</v>
      </c>
      <c r="BS92" s="96">
        <v>902</v>
      </c>
      <c r="BT92" s="96">
        <v>1031.33</v>
      </c>
      <c r="BU92" s="96">
        <v>1128.67</v>
      </c>
      <c r="BV92" s="96"/>
      <c r="BW92" s="96"/>
      <c r="BX92" s="97">
        <v>456.17</v>
      </c>
      <c r="BY92" s="83" t="s">
        <v>1005</v>
      </c>
      <c r="BZ92" s="96">
        <v>1142.77</v>
      </c>
      <c r="CA92" s="96">
        <v>1218.57</v>
      </c>
      <c r="CB92" s="96">
        <v>1089.54</v>
      </c>
      <c r="CC92" s="96">
        <v>677.78</v>
      </c>
      <c r="CD92" s="96"/>
      <c r="CE92" s="97">
        <v>839.94</v>
      </c>
      <c r="CF92" s="83" t="s">
        <v>1006</v>
      </c>
      <c r="CG92" s="96">
        <v>1088.07</v>
      </c>
      <c r="CH92" s="96">
        <v>1275.77</v>
      </c>
      <c r="CI92" s="96">
        <v>1177.43</v>
      </c>
      <c r="CJ92" s="96"/>
      <c r="CK92" s="96"/>
      <c r="CL92" s="97"/>
      <c r="CM92" s="83" t="s">
        <v>1007</v>
      </c>
      <c r="CN92" s="96">
        <v>912</v>
      </c>
      <c r="CO92" s="96">
        <v>1002.81</v>
      </c>
      <c r="CP92" s="96">
        <v>1153.2</v>
      </c>
      <c r="CQ92" s="96">
        <v>695.11</v>
      </c>
      <c r="CR92" s="96"/>
      <c r="CS92" s="97">
        <v>600.02</v>
      </c>
      <c r="CT92" s="83" t="s">
        <v>1008</v>
      </c>
      <c r="CU92" s="96">
        <v>1045.95</v>
      </c>
      <c r="CV92" s="96">
        <v>1134.54</v>
      </c>
      <c r="CW92" s="96">
        <v>1002.79</v>
      </c>
      <c r="CX92" s="96">
        <v>619.91999999999996</v>
      </c>
      <c r="CY92" s="96"/>
      <c r="CZ92" s="97"/>
      <c r="DA92" s="83" t="s">
        <v>1009</v>
      </c>
      <c r="DB92" s="86">
        <v>0.132987565662611</v>
      </c>
      <c r="DC92" s="96">
        <v>1012.94</v>
      </c>
      <c r="DD92" s="96">
        <v>1181.78</v>
      </c>
      <c r="DE92" s="96">
        <v>1054.46</v>
      </c>
      <c r="DF92" s="96">
        <v>972.27</v>
      </c>
      <c r="DG92" s="96"/>
      <c r="DH92" s="97">
        <v>797.9</v>
      </c>
      <c r="DI92" s="83" t="s">
        <v>1010</v>
      </c>
      <c r="DJ92" s="86">
        <v>2.5220680958385898E-3</v>
      </c>
      <c r="DK92" s="96">
        <v>741.08</v>
      </c>
      <c r="DL92" s="96">
        <v>938.44</v>
      </c>
      <c r="DM92" s="96">
        <v>938.44</v>
      </c>
      <c r="DN92" s="96">
        <v>817</v>
      </c>
      <c r="DO92" s="96"/>
      <c r="DP92" s="97">
        <v>714.46</v>
      </c>
      <c r="DQ92" s="83" t="s">
        <v>1011</v>
      </c>
      <c r="DR92" s="96">
        <v>1155.48</v>
      </c>
      <c r="DS92" s="96">
        <v>1207.95</v>
      </c>
      <c r="DT92" s="96">
        <v>1053.71</v>
      </c>
      <c r="DU92" s="96">
        <v>719.7</v>
      </c>
      <c r="DV92" s="96"/>
      <c r="DW92" s="97"/>
      <c r="DX92" s="83" t="s">
        <v>1012</v>
      </c>
      <c r="DY92" s="96">
        <v>1109.7</v>
      </c>
      <c r="DZ92" s="96">
        <v>1185.44</v>
      </c>
      <c r="EA92" s="96">
        <v>1143.51</v>
      </c>
      <c r="EB92" s="96">
        <v>760.17</v>
      </c>
      <c r="EC92" s="96"/>
      <c r="ED92" s="97">
        <v>574.63</v>
      </c>
      <c r="EE92" s="83" t="s">
        <v>1013</v>
      </c>
      <c r="EF92" s="86">
        <v>1</v>
      </c>
      <c r="EG92" s="96">
        <v>1077.1400000000001</v>
      </c>
      <c r="EH92" s="96">
        <v>1166.02</v>
      </c>
      <c r="EI92" s="96">
        <v>1026.31</v>
      </c>
      <c r="EJ92" s="96"/>
      <c r="EK92" s="96">
        <v>323.74</v>
      </c>
      <c r="EL92" s="97">
        <v>469.43</v>
      </c>
      <c r="EM92" s="83" t="s">
        <v>1014</v>
      </c>
      <c r="EN92" s="96">
        <v>1002.76</v>
      </c>
      <c r="EO92" s="96">
        <v>1142.43</v>
      </c>
      <c r="EP92" s="96">
        <v>995.92</v>
      </c>
      <c r="EQ92" s="96"/>
      <c r="ER92" s="96"/>
      <c r="ES92" s="97">
        <v>579.92999999999995</v>
      </c>
      <c r="ET92" s="83" t="s">
        <v>1015</v>
      </c>
      <c r="EU92" s="86">
        <v>1</v>
      </c>
      <c r="EV92" s="96">
        <v>1048.17</v>
      </c>
      <c r="EW92" s="96">
        <v>1137.33</v>
      </c>
      <c r="EX92" s="96">
        <v>1137.33</v>
      </c>
      <c r="EY92" s="96"/>
      <c r="EZ92" s="96"/>
      <c r="FA92" s="97">
        <v>506.16</v>
      </c>
      <c r="FB92" s="83" t="s">
        <v>1016</v>
      </c>
      <c r="FC92" s="96">
        <v>586.21</v>
      </c>
      <c r="FD92" s="96">
        <v>553.02</v>
      </c>
      <c r="FE92" s="96">
        <v>615.37</v>
      </c>
      <c r="FF92" s="96"/>
      <c r="FG92" s="96"/>
      <c r="FH92" s="97"/>
      <c r="FI92" s="83" t="s">
        <v>1017</v>
      </c>
      <c r="FJ92" s="96">
        <v>1112.3599999999999</v>
      </c>
      <c r="FK92" s="96">
        <v>1224.1300000000001</v>
      </c>
      <c r="FL92" s="96">
        <v>1125.78</v>
      </c>
      <c r="FM92" s="96">
        <v>749.14</v>
      </c>
      <c r="FN92" s="96"/>
      <c r="FO92" s="97">
        <v>574.15</v>
      </c>
      <c r="FP92" s="83" t="s">
        <v>1018</v>
      </c>
      <c r="FQ92" s="86">
        <v>0.212404418011895</v>
      </c>
      <c r="FR92" s="96">
        <v>1097.6400000000001</v>
      </c>
      <c r="FS92" s="96">
        <v>1180.93</v>
      </c>
      <c r="FT92" s="96">
        <v>1144.46</v>
      </c>
      <c r="FU92" s="96">
        <v>706.59</v>
      </c>
      <c r="FV92" s="96">
        <v>566.63</v>
      </c>
      <c r="FW92" s="97">
        <v>595.24</v>
      </c>
      <c r="FX92" s="83" t="s">
        <v>1019</v>
      </c>
      <c r="FY92" s="96">
        <v>1083.25</v>
      </c>
      <c r="FZ92" s="96">
        <v>1176.76</v>
      </c>
      <c r="GA92" s="96">
        <v>1137.6300000000001</v>
      </c>
      <c r="GB92" s="96">
        <v>1004.77</v>
      </c>
      <c r="GC92" s="96"/>
      <c r="GD92" s="97">
        <v>579.27</v>
      </c>
      <c r="GE92" s="83" t="s">
        <v>1020</v>
      </c>
      <c r="GF92" s="86">
        <v>0.202679421958289</v>
      </c>
      <c r="GG92" s="96">
        <v>1028.9100000000001</v>
      </c>
      <c r="GH92" s="96">
        <v>1166.92</v>
      </c>
      <c r="GI92" s="96">
        <v>1316.62</v>
      </c>
      <c r="GJ92" s="96">
        <v>946.13</v>
      </c>
      <c r="GK92" s="96"/>
      <c r="GL92" s="97">
        <v>626.30999999999995</v>
      </c>
      <c r="GM92" s="83" t="s">
        <v>1021</v>
      </c>
      <c r="GN92" s="86">
        <v>9.6178815654063998E-2</v>
      </c>
      <c r="GO92" s="96">
        <v>1112.83</v>
      </c>
      <c r="GP92" s="96">
        <v>1610.73</v>
      </c>
      <c r="GQ92" s="96">
        <v>985.28</v>
      </c>
      <c r="GR92" s="96">
        <v>722.4</v>
      </c>
      <c r="GS92" s="96"/>
      <c r="GT92" s="97"/>
      <c r="GU92" s="83" t="s">
        <v>1022</v>
      </c>
      <c r="GV92" s="86">
        <v>1</v>
      </c>
      <c r="GW92" s="96">
        <v>1024.21</v>
      </c>
      <c r="GX92" s="96">
        <v>1126.6500000000001</v>
      </c>
      <c r="GY92" s="96">
        <v>1125.3599999999999</v>
      </c>
      <c r="GZ92" s="96"/>
      <c r="HA92" s="96"/>
      <c r="HB92" s="97">
        <v>709.62</v>
      </c>
      <c r="HC92" s="83" t="s">
        <v>1023</v>
      </c>
      <c r="HD92" s="86">
        <v>1</v>
      </c>
      <c r="HE92" s="96">
        <v>983.85</v>
      </c>
      <c r="HF92" s="96">
        <v>1155.68</v>
      </c>
      <c r="HG92" s="96"/>
      <c r="HH92" s="96">
        <v>629.70000000000005</v>
      </c>
      <c r="HI92" s="96">
        <v>623.05999999999995</v>
      </c>
      <c r="HJ92" s="97">
        <v>644.22</v>
      </c>
      <c r="HK92" s="98"/>
      <c r="HL92" s="86"/>
      <c r="HM92" s="96"/>
      <c r="HN92" s="96"/>
      <c r="HO92" s="96"/>
      <c r="HP92" s="96"/>
      <c r="HQ92" s="96"/>
      <c r="HR92" s="97"/>
    </row>
    <row r="93" spans="1:226" x14ac:dyDescent="0.35">
      <c r="A93" s="99">
        <v>44760</v>
      </c>
      <c r="B93" s="100" t="s">
        <v>995</v>
      </c>
      <c r="C93" s="101">
        <v>1142.4438357214294</v>
      </c>
      <c r="D93" s="101">
        <v>1215.8218726629045</v>
      </c>
      <c r="E93" s="101">
        <v>1165.452304965014</v>
      </c>
      <c r="F93" s="101">
        <v>729.62142879647854</v>
      </c>
      <c r="G93" s="101">
        <v>555.34705264163563</v>
      </c>
      <c r="H93" s="102">
        <v>592.12785419634326</v>
      </c>
      <c r="I93" s="100" t="s">
        <v>996</v>
      </c>
      <c r="J93" s="101">
        <v>1160.03235239011</v>
      </c>
      <c r="K93" s="101">
        <v>1217.9669493426281</v>
      </c>
      <c r="L93" s="101">
        <v>1167.4003377375504</v>
      </c>
      <c r="M93" s="101">
        <v>710.21300562109059</v>
      </c>
      <c r="N93" s="101">
        <v>530.38738512949044</v>
      </c>
      <c r="O93" s="102">
        <v>595.79717663189376</v>
      </c>
      <c r="P93" s="83" t="s">
        <v>997</v>
      </c>
      <c r="Q93" s="96">
        <v>1210.69</v>
      </c>
      <c r="R93" s="96">
        <v>1291.49</v>
      </c>
      <c r="S93" s="96">
        <v>1228.0899999999999</v>
      </c>
      <c r="T93" s="96">
        <v>741</v>
      </c>
      <c r="U93" s="96"/>
      <c r="V93" s="97"/>
      <c r="W93" s="83" t="s">
        <v>998</v>
      </c>
      <c r="X93" s="96">
        <v>1123.18</v>
      </c>
      <c r="Y93" s="96">
        <v>1219.3699999999999</v>
      </c>
      <c r="Z93" s="96">
        <v>1053.58</v>
      </c>
      <c r="AA93" s="96">
        <v>532.64</v>
      </c>
      <c r="AB93" s="96"/>
      <c r="AC93" s="97">
        <v>639.66999999999996</v>
      </c>
      <c r="AD93" s="83" t="s">
        <v>999</v>
      </c>
      <c r="AE93" s="86">
        <v>0.51129972389814904</v>
      </c>
      <c r="AF93" s="96">
        <v>1060.22</v>
      </c>
      <c r="AG93" s="96">
        <v>1155.19</v>
      </c>
      <c r="AH93" s="96">
        <v>1270.28</v>
      </c>
      <c r="AI93" s="96"/>
      <c r="AJ93" s="96"/>
      <c r="AK93" s="97">
        <v>515.16999999999996</v>
      </c>
      <c r="AL93" s="87" t="s">
        <v>1000</v>
      </c>
      <c r="AM93" s="88">
        <v>1</v>
      </c>
      <c r="AN93" s="96">
        <v>1145.27</v>
      </c>
      <c r="AO93" s="96">
        <v>1309.7</v>
      </c>
      <c r="AP93" s="96">
        <v>1233.28</v>
      </c>
      <c r="AQ93" s="96">
        <v>1097.8399999999999</v>
      </c>
      <c r="AR93" s="96"/>
      <c r="AS93" s="97"/>
      <c r="AT93" s="83" t="s">
        <v>1001</v>
      </c>
      <c r="AU93" s="86">
        <v>4.0803003101028197E-2</v>
      </c>
      <c r="AV93" s="96">
        <v>1128.27</v>
      </c>
      <c r="AW93" s="96">
        <v>1246.3</v>
      </c>
      <c r="AX93" s="96">
        <v>1136.18</v>
      </c>
      <c r="AY93" s="96"/>
      <c r="AZ93" s="96"/>
      <c r="BA93" s="97">
        <v>563.79999999999995</v>
      </c>
      <c r="BB93" s="83" t="s">
        <v>1002</v>
      </c>
      <c r="BC93" s="96">
        <v>1207.3900000000001</v>
      </c>
      <c r="BD93" s="96">
        <v>1331.34</v>
      </c>
      <c r="BE93" s="96">
        <v>1197.47</v>
      </c>
      <c r="BF93" s="96"/>
      <c r="BG93" s="96"/>
      <c r="BH93" s="97">
        <v>746.86</v>
      </c>
      <c r="BI93" s="83" t="s">
        <v>1003</v>
      </c>
      <c r="BJ93" s="86">
        <v>0.134345402028616</v>
      </c>
      <c r="BK93" s="96">
        <v>1168.94</v>
      </c>
      <c r="BL93" s="96">
        <v>1259.76</v>
      </c>
      <c r="BM93" s="96">
        <v>1373.41</v>
      </c>
      <c r="BN93" s="96">
        <v>998.32</v>
      </c>
      <c r="BO93" s="96"/>
      <c r="BP93" s="97"/>
      <c r="BQ93" s="83" t="s">
        <v>1004</v>
      </c>
      <c r="BR93" s="86">
        <v>1</v>
      </c>
      <c r="BS93" s="96">
        <v>1107</v>
      </c>
      <c r="BT93" s="96">
        <v>1248</v>
      </c>
      <c r="BU93" s="96">
        <v>1171.17</v>
      </c>
      <c r="BV93" s="96"/>
      <c r="BW93" s="96"/>
      <c r="BX93" s="97">
        <v>533.66999999999996</v>
      </c>
      <c r="BY93" s="83" t="s">
        <v>1005</v>
      </c>
      <c r="BZ93" s="96">
        <v>1201.71</v>
      </c>
      <c r="CA93" s="96">
        <v>1250.43</v>
      </c>
      <c r="CB93" s="96">
        <v>1124.31</v>
      </c>
      <c r="CC93" s="96">
        <v>677.93</v>
      </c>
      <c r="CD93" s="96"/>
      <c r="CE93" s="97">
        <v>836.95</v>
      </c>
      <c r="CF93" s="83" t="s">
        <v>1006</v>
      </c>
      <c r="CG93" s="96">
        <v>1138.07</v>
      </c>
      <c r="CH93" s="96">
        <v>1299.1600000000001</v>
      </c>
      <c r="CI93" s="96">
        <v>1220.97</v>
      </c>
      <c r="CJ93" s="96"/>
      <c r="CK93" s="96"/>
      <c r="CL93" s="97"/>
      <c r="CM93" s="83" t="s">
        <v>1007</v>
      </c>
      <c r="CN93" s="96">
        <v>976.03</v>
      </c>
      <c r="CO93" s="96">
        <v>1032.2</v>
      </c>
      <c r="CP93" s="96">
        <v>1193.72</v>
      </c>
      <c r="CQ93" s="96">
        <v>650.76</v>
      </c>
      <c r="CR93" s="96"/>
      <c r="CS93" s="97">
        <v>599.32000000000005</v>
      </c>
      <c r="CT93" s="83" t="s">
        <v>1008</v>
      </c>
      <c r="CU93" s="96">
        <v>1122.56</v>
      </c>
      <c r="CV93" s="96">
        <v>1172.44</v>
      </c>
      <c r="CW93" s="96">
        <v>1002.79</v>
      </c>
      <c r="CX93" s="96">
        <v>619.91999999999996</v>
      </c>
      <c r="CY93" s="96"/>
      <c r="CZ93" s="97"/>
      <c r="DA93" s="83" t="s">
        <v>1009</v>
      </c>
      <c r="DB93" s="86">
        <v>0.13310262212165599</v>
      </c>
      <c r="DC93" s="96">
        <v>1062.3699999999999</v>
      </c>
      <c r="DD93" s="96">
        <v>1163.53</v>
      </c>
      <c r="DE93" s="96">
        <v>1052.18</v>
      </c>
      <c r="DF93" s="96">
        <v>973.11</v>
      </c>
      <c r="DG93" s="96"/>
      <c r="DH93" s="97">
        <v>809.13</v>
      </c>
      <c r="DI93" s="83" t="s">
        <v>1010</v>
      </c>
      <c r="DJ93" s="86">
        <v>2.4872528292500902E-3</v>
      </c>
      <c r="DK93" s="96">
        <v>728.53</v>
      </c>
      <c r="DL93" s="96">
        <v>914.73</v>
      </c>
      <c r="DM93" s="96">
        <v>914.73</v>
      </c>
      <c r="DN93" s="96">
        <v>805.73</v>
      </c>
      <c r="DO93" s="96"/>
      <c r="DP93" s="97">
        <v>706.82</v>
      </c>
      <c r="DQ93" s="83" t="s">
        <v>1011</v>
      </c>
      <c r="DR93" s="96">
        <v>1197.76</v>
      </c>
      <c r="DS93" s="96">
        <v>1250.55</v>
      </c>
      <c r="DT93" s="96">
        <v>1110.4000000000001</v>
      </c>
      <c r="DU93" s="96">
        <v>688</v>
      </c>
      <c r="DV93" s="96"/>
      <c r="DW93" s="97"/>
      <c r="DX93" s="83" t="s">
        <v>1012</v>
      </c>
      <c r="DY93" s="96">
        <v>1151.69</v>
      </c>
      <c r="DZ93" s="96">
        <v>1223.49</v>
      </c>
      <c r="EA93" s="96">
        <v>1192.69</v>
      </c>
      <c r="EB93" s="96">
        <v>740.05</v>
      </c>
      <c r="EC93" s="96"/>
      <c r="ED93" s="97">
        <v>576.13</v>
      </c>
      <c r="EE93" s="83" t="s">
        <v>1013</v>
      </c>
      <c r="EF93" s="86">
        <v>1</v>
      </c>
      <c r="EG93" s="96">
        <v>1108.5899999999999</v>
      </c>
      <c r="EH93" s="96">
        <v>1193.67</v>
      </c>
      <c r="EI93" s="96">
        <v>1121.03</v>
      </c>
      <c r="EJ93" s="96"/>
      <c r="EK93" s="96">
        <v>323.74</v>
      </c>
      <c r="EL93" s="97">
        <v>491.71</v>
      </c>
      <c r="EM93" s="83" t="s">
        <v>1014</v>
      </c>
      <c r="EN93" s="96">
        <v>1010.45</v>
      </c>
      <c r="EO93" s="96">
        <v>1209.95</v>
      </c>
      <c r="EP93" s="96">
        <v>1061.71</v>
      </c>
      <c r="EQ93" s="96"/>
      <c r="ER93" s="96"/>
      <c r="ES93" s="97">
        <v>597.53</v>
      </c>
      <c r="ET93" s="83" t="s">
        <v>1015</v>
      </c>
      <c r="EU93" s="86">
        <v>1</v>
      </c>
      <c r="EV93" s="96">
        <v>1085.21</v>
      </c>
      <c r="EW93" s="96">
        <v>1172.17</v>
      </c>
      <c r="EX93" s="96">
        <v>1172.17</v>
      </c>
      <c r="EY93" s="96"/>
      <c r="EZ93" s="96"/>
      <c r="FA93" s="97">
        <v>506.04</v>
      </c>
      <c r="FB93" s="83" t="s">
        <v>1016</v>
      </c>
      <c r="FC93" s="96">
        <v>586.21</v>
      </c>
      <c r="FD93" s="96">
        <v>553.02</v>
      </c>
      <c r="FE93" s="96">
        <v>615.37</v>
      </c>
      <c r="FF93" s="96"/>
      <c r="FG93" s="96"/>
      <c r="FH93" s="97"/>
      <c r="FI93" s="83" t="s">
        <v>1017</v>
      </c>
      <c r="FJ93" s="96">
        <v>1151.21</v>
      </c>
      <c r="FK93" s="96">
        <v>1269.58</v>
      </c>
      <c r="FL93" s="96">
        <v>1191.07</v>
      </c>
      <c r="FM93" s="96">
        <v>718.14</v>
      </c>
      <c r="FN93" s="96"/>
      <c r="FO93" s="97">
        <v>579.94000000000005</v>
      </c>
      <c r="FP93" s="83" t="s">
        <v>1018</v>
      </c>
      <c r="FQ93" s="86">
        <v>0.20938023450586299</v>
      </c>
      <c r="FR93" s="96">
        <v>1112.43</v>
      </c>
      <c r="FS93" s="96">
        <v>1170.72</v>
      </c>
      <c r="FT93" s="96">
        <v>1198.58</v>
      </c>
      <c r="FU93" s="96">
        <v>674.69</v>
      </c>
      <c r="FV93" s="96">
        <v>558.57000000000005</v>
      </c>
      <c r="FW93" s="97">
        <v>592.85</v>
      </c>
      <c r="FX93" s="83" t="s">
        <v>1019</v>
      </c>
      <c r="FY93" s="96">
        <v>1093.82</v>
      </c>
      <c r="FZ93" s="96">
        <v>1256.43</v>
      </c>
      <c r="GA93" s="96">
        <v>1173.4000000000001</v>
      </c>
      <c r="GB93" s="96">
        <v>1004.77</v>
      </c>
      <c r="GC93" s="96"/>
      <c r="GD93" s="97">
        <v>569.51</v>
      </c>
      <c r="GE93" s="83" t="s">
        <v>1020</v>
      </c>
      <c r="GF93" s="86">
        <v>0.20247423515357699</v>
      </c>
      <c r="GG93" s="96">
        <v>1053.33</v>
      </c>
      <c r="GH93" s="96">
        <v>1188.6400000000001</v>
      </c>
      <c r="GI93" s="96">
        <v>1315.29</v>
      </c>
      <c r="GJ93" s="96">
        <v>888.48</v>
      </c>
      <c r="GK93" s="96"/>
      <c r="GL93" s="97">
        <v>625.6</v>
      </c>
      <c r="GM93" s="83" t="s">
        <v>1021</v>
      </c>
      <c r="GN93" s="86">
        <v>9.4998337529093202E-2</v>
      </c>
      <c r="GO93" s="96">
        <v>1226.1600000000001</v>
      </c>
      <c r="GP93" s="96">
        <v>1675.62</v>
      </c>
      <c r="GQ93" s="96">
        <v>1058.1500000000001</v>
      </c>
      <c r="GR93" s="96">
        <v>738.8</v>
      </c>
      <c r="GS93" s="96"/>
      <c r="GT93" s="97"/>
      <c r="GU93" s="83" t="s">
        <v>1022</v>
      </c>
      <c r="GV93" s="86">
        <v>1</v>
      </c>
      <c r="GW93" s="96">
        <v>1058.69</v>
      </c>
      <c r="GX93" s="96">
        <v>1165.45</v>
      </c>
      <c r="GY93" s="96">
        <v>1157.3</v>
      </c>
      <c r="GZ93" s="96"/>
      <c r="HA93" s="96"/>
      <c r="HB93" s="97">
        <v>707.13</v>
      </c>
      <c r="HC93" s="83" t="s">
        <v>1023</v>
      </c>
      <c r="HD93" s="86">
        <v>1</v>
      </c>
      <c r="HE93" s="96">
        <v>1024.68</v>
      </c>
      <c r="HF93" s="96">
        <v>1184.02</v>
      </c>
      <c r="HG93" s="96"/>
      <c r="HH93" s="96">
        <v>640.74</v>
      </c>
      <c r="HI93" s="96">
        <v>634.1</v>
      </c>
      <c r="HJ93" s="97">
        <v>644.22</v>
      </c>
      <c r="HK93" s="98"/>
      <c r="HL93" s="86"/>
      <c r="HM93" s="96"/>
      <c r="HN93" s="96"/>
      <c r="HO93" s="96"/>
      <c r="HP93" s="96"/>
      <c r="HQ93" s="96"/>
      <c r="HR93" s="97"/>
    </row>
    <row r="94" spans="1:226" x14ac:dyDescent="0.35">
      <c r="A94" s="99">
        <v>44753</v>
      </c>
      <c r="B94" s="100" t="s">
        <v>995</v>
      </c>
      <c r="C94" s="101">
        <v>1169.8742855166809</v>
      </c>
      <c r="D94" s="101">
        <v>1230.4132133719238</v>
      </c>
      <c r="E94" s="101">
        <v>1134.954843764398</v>
      </c>
      <c r="F94" s="101">
        <v>754.85233863468454</v>
      </c>
      <c r="G94" s="101">
        <v>570.76575618610877</v>
      </c>
      <c r="H94" s="102">
        <v>594.22048617044254</v>
      </c>
      <c r="I94" s="100" t="s">
        <v>996</v>
      </c>
      <c r="J94" s="101">
        <v>1194.3293366749501</v>
      </c>
      <c r="K94" s="101">
        <v>1238.6630799802936</v>
      </c>
      <c r="L94" s="101">
        <v>1135.6589412975864</v>
      </c>
      <c r="M94" s="101">
        <v>736.38969925126025</v>
      </c>
      <c r="N94" s="101">
        <v>552.7659732664996</v>
      </c>
      <c r="O94" s="102">
        <v>598.28543504831555</v>
      </c>
      <c r="P94" s="83" t="s">
        <v>997</v>
      </c>
      <c r="Q94" s="96">
        <v>1260.69</v>
      </c>
      <c r="R94" s="96">
        <v>1338.15</v>
      </c>
      <c r="S94" s="96">
        <v>1176.3699999999999</v>
      </c>
      <c r="T94" s="96">
        <v>750</v>
      </c>
      <c r="U94" s="96"/>
      <c r="V94" s="97"/>
      <c r="W94" s="83" t="s">
        <v>998</v>
      </c>
      <c r="X94" s="96">
        <v>1189.67</v>
      </c>
      <c r="Y94" s="96">
        <v>1233.49</v>
      </c>
      <c r="Z94" s="96">
        <v>1051.43</v>
      </c>
      <c r="AA94" s="96">
        <v>564.76</v>
      </c>
      <c r="AB94" s="96"/>
      <c r="AC94" s="97">
        <v>639.66999999999996</v>
      </c>
      <c r="AD94" s="83" t="s">
        <v>999</v>
      </c>
      <c r="AE94" s="86">
        <v>0.51129972389814904</v>
      </c>
      <c r="AF94" s="96">
        <v>1060.22</v>
      </c>
      <c r="AG94" s="96">
        <v>1155.19</v>
      </c>
      <c r="AH94" s="96">
        <v>1270.28</v>
      </c>
      <c r="AI94" s="96"/>
      <c r="AJ94" s="96"/>
      <c r="AK94" s="97">
        <v>515.16999999999996</v>
      </c>
      <c r="AL94" s="87" t="s">
        <v>1000</v>
      </c>
      <c r="AM94" s="88">
        <v>1</v>
      </c>
      <c r="AN94" s="96">
        <v>1165.5899999999999</v>
      </c>
      <c r="AO94" s="96">
        <v>1330.38</v>
      </c>
      <c r="AP94" s="96">
        <v>1242.9100000000001</v>
      </c>
      <c r="AQ94" s="96">
        <v>1097.8399999999999</v>
      </c>
      <c r="AR94" s="96"/>
      <c r="AS94" s="97"/>
      <c r="AT94" s="83" t="s">
        <v>1001</v>
      </c>
      <c r="AU94" s="86">
        <v>4.0663630448926499E-2</v>
      </c>
      <c r="AV94" s="96">
        <v>1139.4100000000001</v>
      </c>
      <c r="AW94" s="96">
        <v>1259.48</v>
      </c>
      <c r="AX94" s="96">
        <v>1112.17</v>
      </c>
      <c r="AY94" s="96"/>
      <c r="AZ94" s="96"/>
      <c r="BA94" s="97">
        <v>566.58000000000004</v>
      </c>
      <c r="BB94" s="83" t="s">
        <v>1002</v>
      </c>
      <c r="BC94" s="96">
        <v>1224.19</v>
      </c>
      <c r="BD94" s="96">
        <v>1321.26</v>
      </c>
      <c r="BE94" s="96">
        <v>1131.0899999999999</v>
      </c>
      <c r="BF94" s="96"/>
      <c r="BG94" s="96"/>
      <c r="BH94" s="97">
        <v>748.54</v>
      </c>
      <c r="BI94" s="83" t="s">
        <v>1003</v>
      </c>
      <c r="BJ94" s="86">
        <v>0.13438331496761399</v>
      </c>
      <c r="BK94" s="96">
        <v>1233.77</v>
      </c>
      <c r="BL94" s="96">
        <v>1260.1099999999999</v>
      </c>
      <c r="BM94" s="96">
        <v>1384.55</v>
      </c>
      <c r="BN94" s="96">
        <v>1084.6099999999999</v>
      </c>
      <c r="BO94" s="96"/>
      <c r="BP94" s="97"/>
      <c r="BQ94" s="83" t="s">
        <v>1004</v>
      </c>
      <c r="BR94" s="86">
        <v>1</v>
      </c>
      <c r="BS94" s="96">
        <v>1142.83</v>
      </c>
      <c r="BT94" s="96">
        <v>1249.67</v>
      </c>
      <c r="BU94" s="96">
        <v>1171.17</v>
      </c>
      <c r="BV94" s="96"/>
      <c r="BW94" s="96"/>
      <c r="BX94" s="97">
        <v>533.66999999999996</v>
      </c>
      <c r="BY94" s="83" t="s">
        <v>1005</v>
      </c>
      <c r="BZ94" s="96">
        <v>1240.3599999999999</v>
      </c>
      <c r="CA94" s="96">
        <v>1292.49</v>
      </c>
      <c r="CB94" s="96">
        <v>1144.6099999999999</v>
      </c>
      <c r="CC94" s="96">
        <v>676.99</v>
      </c>
      <c r="CD94" s="96"/>
      <c r="CE94" s="97">
        <v>833.34</v>
      </c>
      <c r="CF94" s="83" t="s">
        <v>1006</v>
      </c>
      <c r="CG94" s="96">
        <v>1163.8800000000001</v>
      </c>
      <c r="CH94" s="96">
        <v>1345.13</v>
      </c>
      <c r="CI94" s="96">
        <v>1215.33</v>
      </c>
      <c r="CJ94" s="96"/>
      <c r="CK94" s="96"/>
      <c r="CL94" s="97"/>
      <c r="CM94" s="83" t="s">
        <v>1007</v>
      </c>
      <c r="CN94" s="96">
        <v>999.48</v>
      </c>
      <c r="CO94" s="96">
        <v>1053.04</v>
      </c>
      <c r="CP94" s="96">
        <v>1186.27</v>
      </c>
      <c r="CQ94" s="96">
        <v>665.94</v>
      </c>
      <c r="CR94" s="96"/>
      <c r="CS94" s="97">
        <v>594.37</v>
      </c>
      <c r="CT94" s="83" t="s">
        <v>1008</v>
      </c>
      <c r="CU94" s="96">
        <v>1174.98</v>
      </c>
      <c r="CV94" s="96">
        <v>1198.25</v>
      </c>
      <c r="CW94" s="96">
        <v>1002.79</v>
      </c>
      <c r="CX94" s="96">
        <v>619.91999999999996</v>
      </c>
      <c r="CY94" s="96"/>
      <c r="CZ94" s="97"/>
      <c r="DA94" s="83" t="s">
        <v>1009</v>
      </c>
      <c r="DB94" s="86">
        <v>0.13301409949454601</v>
      </c>
      <c r="DC94" s="96">
        <v>1073.69</v>
      </c>
      <c r="DD94" s="96">
        <v>1186.81</v>
      </c>
      <c r="DE94" s="96">
        <v>1131.5999999999999</v>
      </c>
      <c r="DF94" s="96">
        <v>972.47</v>
      </c>
      <c r="DG94" s="96"/>
      <c r="DH94" s="97">
        <v>821.68</v>
      </c>
      <c r="DI94" s="83" t="s">
        <v>1010</v>
      </c>
      <c r="DJ94" s="86">
        <v>2.4496594973298699E-3</v>
      </c>
      <c r="DK94" s="96">
        <v>715.79</v>
      </c>
      <c r="DL94" s="96">
        <v>902.11</v>
      </c>
      <c r="DM94" s="96">
        <v>902.11</v>
      </c>
      <c r="DN94" s="96">
        <v>793.55</v>
      </c>
      <c r="DO94" s="96"/>
      <c r="DP94" s="97">
        <v>681.62</v>
      </c>
      <c r="DQ94" s="83" t="s">
        <v>1011</v>
      </c>
      <c r="DR94" s="96">
        <v>1244.9100000000001</v>
      </c>
      <c r="DS94" s="96">
        <v>1297.3800000000001</v>
      </c>
      <c r="DT94" s="96">
        <v>1128.02</v>
      </c>
      <c r="DU94" s="96">
        <v>707.09</v>
      </c>
      <c r="DV94" s="96"/>
      <c r="DW94" s="97"/>
      <c r="DX94" s="83" t="s">
        <v>1012</v>
      </c>
      <c r="DY94" s="96">
        <v>1184.26</v>
      </c>
      <c r="DZ94" s="96">
        <v>1256.8900000000001</v>
      </c>
      <c r="EA94" s="96">
        <v>1202.21</v>
      </c>
      <c r="EB94" s="96">
        <v>768.05</v>
      </c>
      <c r="EC94" s="96"/>
      <c r="ED94" s="97">
        <v>577.23</v>
      </c>
      <c r="EE94" s="83" t="s">
        <v>1013</v>
      </c>
      <c r="EF94" s="86">
        <v>1</v>
      </c>
      <c r="EG94" s="96">
        <v>1142.8399999999999</v>
      </c>
      <c r="EH94" s="96">
        <v>1225.4000000000001</v>
      </c>
      <c r="EI94" s="96">
        <v>1104.46</v>
      </c>
      <c r="EJ94" s="96"/>
      <c r="EK94" s="96">
        <v>323.74</v>
      </c>
      <c r="EL94" s="97">
        <v>501.71</v>
      </c>
      <c r="EM94" s="83" t="s">
        <v>1014</v>
      </c>
      <c r="EN94" s="96">
        <v>1074.56</v>
      </c>
      <c r="EO94" s="96">
        <v>1225.3399999999999</v>
      </c>
      <c r="EP94" s="96">
        <v>1059.07</v>
      </c>
      <c r="EQ94" s="96"/>
      <c r="ER94" s="96"/>
      <c r="ES94" s="97">
        <v>598.45000000000005</v>
      </c>
      <c r="ET94" s="83" t="s">
        <v>1015</v>
      </c>
      <c r="EU94" s="86">
        <v>1</v>
      </c>
      <c r="EV94" s="96">
        <v>1138.72</v>
      </c>
      <c r="EW94" s="96">
        <v>1219.81</v>
      </c>
      <c r="EX94" s="96">
        <v>1219.81</v>
      </c>
      <c r="EY94" s="96"/>
      <c r="EZ94" s="96"/>
      <c r="FA94" s="97">
        <v>502.94</v>
      </c>
      <c r="FB94" s="83" t="s">
        <v>1016</v>
      </c>
      <c r="FC94" s="96">
        <v>586.21</v>
      </c>
      <c r="FD94" s="96">
        <v>553.02</v>
      </c>
      <c r="FE94" s="96">
        <v>615.37</v>
      </c>
      <c r="FF94" s="96"/>
      <c r="FG94" s="96"/>
      <c r="FH94" s="97"/>
      <c r="FI94" s="83" t="s">
        <v>1017</v>
      </c>
      <c r="FJ94" s="96">
        <v>1201.6199999999999</v>
      </c>
      <c r="FK94" s="96">
        <v>1319.99</v>
      </c>
      <c r="FL94" s="96">
        <v>1148.0899999999999</v>
      </c>
      <c r="FM94" s="96">
        <v>744.14</v>
      </c>
      <c r="FN94" s="96"/>
      <c r="FO94" s="97">
        <v>593.99</v>
      </c>
      <c r="FP94" s="83" t="s">
        <v>1018</v>
      </c>
      <c r="FQ94" s="86">
        <v>0.20847231487658399</v>
      </c>
      <c r="FR94" s="96">
        <v>1112.04</v>
      </c>
      <c r="FS94" s="96">
        <v>1156.5999999999999</v>
      </c>
      <c r="FT94" s="96">
        <v>1159.94</v>
      </c>
      <c r="FU94" s="96">
        <v>677.15</v>
      </c>
      <c r="FV94" s="96">
        <v>573.09</v>
      </c>
      <c r="FW94" s="97">
        <v>594.66</v>
      </c>
      <c r="FX94" s="83" t="s">
        <v>1019</v>
      </c>
      <c r="FY94" s="96">
        <v>1184.06</v>
      </c>
      <c r="FZ94" s="96">
        <v>1230.4100000000001</v>
      </c>
      <c r="GA94" s="96">
        <v>1186.4100000000001</v>
      </c>
      <c r="GB94" s="96">
        <v>1189.8900000000001</v>
      </c>
      <c r="GC94" s="96"/>
      <c r="GD94" s="97">
        <v>574.39</v>
      </c>
      <c r="GE94" s="83" t="s">
        <v>1020</v>
      </c>
      <c r="GF94" s="86">
        <v>0.20230629172567299</v>
      </c>
      <c r="GG94" s="96">
        <v>1063.98</v>
      </c>
      <c r="GH94" s="96">
        <v>1187.83</v>
      </c>
      <c r="GI94" s="96">
        <v>1426.47</v>
      </c>
      <c r="GJ94" s="96">
        <v>852.09</v>
      </c>
      <c r="GK94" s="96"/>
      <c r="GL94" s="97">
        <v>625.29999999999995</v>
      </c>
      <c r="GM94" s="83" t="s">
        <v>1021</v>
      </c>
      <c r="GN94" s="86">
        <v>9.3507756468399095E-2</v>
      </c>
      <c r="GO94" s="96">
        <v>1219.3399999999999</v>
      </c>
      <c r="GP94" s="96">
        <v>1635.71</v>
      </c>
      <c r="GQ94" s="96">
        <v>1035.79</v>
      </c>
      <c r="GR94" s="96">
        <v>765.36</v>
      </c>
      <c r="GS94" s="96"/>
      <c r="GT94" s="97"/>
      <c r="GU94" s="83" t="s">
        <v>1022</v>
      </c>
      <c r="GV94" s="86">
        <v>1</v>
      </c>
      <c r="GW94" s="96">
        <v>1069.31</v>
      </c>
      <c r="GX94" s="96">
        <v>1172.8399999999999</v>
      </c>
      <c r="GY94" s="96">
        <v>1213.67</v>
      </c>
      <c r="GZ94" s="96"/>
      <c r="HA94" s="96"/>
      <c r="HB94" s="97">
        <v>707.16</v>
      </c>
      <c r="HC94" s="83" t="s">
        <v>1023</v>
      </c>
      <c r="HD94" s="86">
        <v>1</v>
      </c>
      <c r="HE94" s="96">
        <v>1048.8499999999999</v>
      </c>
      <c r="HF94" s="96">
        <v>1188.18</v>
      </c>
      <c r="HG94" s="96"/>
      <c r="HH94" s="96">
        <v>674.35</v>
      </c>
      <c r="HI94" s="96">
        <v>667.71</v>
      </c>
      <c r="HJ94" s="97">
        <v>642.54999999999995</v>
      </c>
      <c r="HK94" s="98"/>
      <c r="HL94" s="86"/>
      <c r="HM94" s="96"/>
      <c r="HN94" s="96"/>
      <c r="HO94" s="96"/>
      <c r="HP94" s="96"/>
      <c r="HQ94" s="96"/>
      <c r="HR94" s="97"/>
    </row>
    <row r="95" spans="1:226" x14ac:dyDescent="0.35">
      <c r="A95" s="99">
        <v>44746</v>
      </c>
      <c r="B95" s="100" t="s">
        <v>995</v>
      </c>
      <c r="C95" s="101">
        <v>1198.186865928008</v>
      </c>
      <c r="D95" s="101">
        <v>1268.1635599233289</v>
      </c>
      <c r="E95" s="101">
        <v>1172.1810816104098</v>
      </c>
      <c r="F95" s="101">
        <v>764.91059151023444</v>
      </c>
      <c r="G95" s="101">
        <v>579.5074453042896</v>
      </c>
      <c r="H95" s="102">
        <v>606.69173191844254</v>
      </c>
      <c r="I95" s="100" t="s">
        <v>996</v>
      </c>
      <c r="J95" s="101">
        <v>1221.2095515739065</v>
      </c>
      <c r="K95" s="101">
        <v>1277.4881359102051</v>
      </c>
      <c r="L95" s="101">
        <v>1172.7143881764666</v>
      </c>
      <c r="M95" s="101">
        <v>741.82273482965684</v>
      </c>
      <c r="N95" s="101">
        <v>547.42600668337514</v>
      </c>
      <c r="O95" s="102">
        <v>600.83125191424028</v>
      </c>
      <c r="P95" s="83" t="s">
        <v>997</v>
      </c>
      <c r="Q95" s="96">
        <v>1249.02</v>
      </c>
      <c r="R95" s="96">
        <v>1321.49</v>
      </c>
      <c r="S95" s="96">
        <v>1179.8499999999999</v>
      </c>
      <c r="T95" s="96">
        <v>784</v>
      </c>
      <c r="U95" s="96"/>
      <c r="V95" s="97"/>
      <c r="W95" s="83" t="s">
        <v>998</v>
      </c>
      <c r="X95" s="96">
        <v>1202.68</v>
      </c>
      <c r="Y95" s="96">
        <v>1289.24</v>
      </c>
      <c r="Z95" s="96">
        <v>1056.8900000000001</v>
      </c>
      <c r="AA95" s="96">
        <v>593.96</v>
      </c>
      <c r="AB95" s="96"/>
      <c r="AC95" s="97">
        <v>645.45000000000005</v>
      </c>
      <c r="AD95" s="83" t="s">
        <v>999</v>
      </c>
      <c r="AE95" s="86">
        <v>0.51129972389814904</v>
      </c>
      <c r="AF95" s="96">
        <v>1073.73</v>
      </c>
      <c r="AG95" s="96">
        <v>1163.55</v>
      </c>
      <c r="AH95" s="96">
        <v>1270.28</v>
      </c>
      <c r="AI95" s="96"/>
      <c r="AJ95" s="96"/>
      <c r="AK95" s="97">
        <v>554.54</v>
      </c>
      <c r="AL95" s="87" t="s">
        <v>1000</v>
      </c>
      <c r="AM95" s="88">
        <v>1</v>
      </c>
      <c r="AN95" s="96">
        <v>1165.3399999999999</v>
      </c>
      <c r="AO95" s="96">
        <v>1331.12</v>
      </c>
      <c r="AP95" s="96">
        <v>1242.32</v>
      </c>
      <c r="AQ95" s="96">
        <v>1097.8399999999999</v>
      </c>
      <c r="AR95" s="96"/>
      <c r="AS95" s="97"/>
      <c r="AT95" s="83" t="s">
        <v>1001</v>
      </c>
      <c r="AU95" s="86">
        <v>4.0412204485754701E-2</v>
      </c>
      <c r="AV95" s="96">
        <v>1141.18</v>
      </c>
      <c r="AW95" s="96">
        <v>1262.4100000000001</v>
      </c>
      <c r="AX95" s="96">
        <v>1180.1099999999999</v>
      </c>
      <c r="AY95" s="96"/>
      <c r="AZ95" s="96"/>
      <c r="BA95" s="97">
        <v>564.21</v>
      </c>
      <c r="BB95" s="83" t="s">
        <v>1002</v>
      </c>
      <c r="BC95" s="96">
        <v>1237.6400000000001</v>
      </c>
      <c r="BD95" s="96">
        <v>1350.67</v>
      </c>
      <c r="BE95" s="96">
        <v>1164.7</v>
      </c>
      <c r="BF95" s="96"/>
      <c r="BG95" s="96"/>
      <c r="BH95" s="97">
        <v>740.13</v>
      </c>
      <c r="BI95" s="83" t="s">
        <v>1003</v>
      </c>
      <c r="BJ95" s="86">
        <v>0.134424863222702</v>
      </c>
      <c r="BK95" s="96">
        <v>1277.17</v>
      </c>
      <c r="BL95" s="96">
        <v>1292.76</v>
      </c>
      <c r="BM95" s="96">
        <v>1428</v>
      </c>
      <c r="BN95" s="96">
        <v>1138.71</v>
      </c>
      <c r="BO95" s="96"/>
      <c r="BP95" s="97"/>
      <c r="BQ95" s="83" t="s">
        <v>1004</v>
      </c>
      <c r="BR95" s="86">
        <v>1</v>
      </c>
      <c r="BS95" s="96">
        <v>1244.5</v>
      </c>
      <c r="BT95" s="96">
        <v>1252.17</v>
      </c>
      <c r="BU95" s="96">
        <v>1284.5</v>
      </c>
      <c r="BV95" s="96"/>
      <c r="BW95" s="96"/>
      <c r="BX95" s="97">
        <v>533.66999999999996</v>
      </c>
      <c r="BY95" s="83" t="s">
        <v>1005</v>
      </c>
      <c r="BZ95" s="96">
        <v>1273.53</v>
      </c>
      <c r="CA95" s="96">
        <v>1337.11</v>
      </c>
      <c r="CB95" s="96">
        <v>1194.74</v>
      </c>
      <c r="CC95" s="96">
        <v>707.18</v>
      </c>
      <c r="CD95" s="96"/>
      <c r="CE95" s="97">
        <v>830.12</v>
      </c>
      <c r="CF95" s="83" t="s">
        <v>1006</v>
      </c>
      <c r="CG95" s="96">
        <v>1220.33</v>
      </c>
      <c r="CH95" s="96">
        <v>1394.32</v>
      </c>
      <c r="CI95" s="96">
        <v>1340.5</v>
      </c>
      <c r="CJ95" s="96"/>
      <c r="CK95" s="96"/>
      <c r="CL95" s="97"/>
      <c r="CM95" s="83" t="s">
        <v>1007</v>
      </c>
      <c r="CN95" s="96">
        <v>1043.97</v>
      </c>
      <c r="CO95" s="96">
        <v>1111.17</v>
      </c>
      <c r="CP95" s="96">
        <v>1236.97</v>
      </c>
      <c r="CQ95" s="96">
        <v>702.56</v>
      </c>
      <c r="CR95" s="96"/>
      <c r="CS95" s="97">
        <v>592.03</v>
      </c>
      <c r="CT95" s="83" t="s">
        <v>1008</v>
      </c>
      <c r="CU95" s="96">
        <v>1213.69</v>
      </c>
      <c r="CV95" s="96">
        <v>1249.8599999999999</v>
      </c>
      <c r="CW95" s="96">
        <v>1002.79</v>
      </c>
      <c r="CX95" s="96">
        <v>619.91999999999996</v>
      </c>
      <c r="CY95" s="96"/>
      <c r="CZ95" s="97"/>
      <c r="DA95" s="83" t="s">
        <v>1009</v>
      </c>
      <c r="DB95" s="86">
        <v>0.13280036121698299</v>
      </c>
      <c r="DC95" s="96">
        <v>1073.98</v>
      </c>
      <c r="DD95" s="96">
        <v>1204.55</v>
      </c>
      <c r="DE95" s="96">
        <v>1102.9100000000001</v>
      </c>
      <c r="DF95" s="96">
        <v>970.9</v>
      </c>
      <c r="DG95" s="96"/>
      <c r="DH95" s="97">
        <v>828.01</v>
      </c>
      <c r="DI95" s="83" t="s">
        <v>1010</v>
      </c>
      <c r="DJ95" s="86">
        <v>2.4905359633393101E-3</v>
      </c>
      <c r="DK95" s="96">
        <v>726.55</v>
      </c>
      <c r="DL95" s="96">
        <v>933.78</v>
      </c>
      <c r="DM95" s="96">
        <v>933.78</v>
      </c>
      <c r="DN95" s="96">
        <v>806.79</v>
      </c>
      <c r="DO95" s="96"/>
      <c r="DP95" s="97">
        <v>669.65</v>
      </c>
      <c r="DQ95" s="83" t="s">
        <v>1011</v>
      </c>
      <c r="DR95" s="96">
        <v>1269.3</v>
      </c>
      <c r="DS95" s="96">
        <v>1313.64</v>
      </c>
      <c r="DT95" s="96">
        <v>1166.8800000000001</v>
      </c>
      <c r="DU95" s="96">
        <v>745.97</v>
      </c>
      <c r="DV95" s="96"/>
      <c r="DW95" s="97"/>
      <c r="DX95" s="83" t="s">
        <v>1012</v>
      </c>
      <c r="DY95" s="96">
        <v>1214.26</v>
      </c>
      <c r="DZ95" s="96">
        <v>1290.4100000000001</v>
      </c>
      <c r="EA95" s="96">
        <v>1213.53</v>
      </c>
      <c r="EB95" s="96">
        <v>786.61</v>
      </c>
      <c r="EC95" s="96"/>
      <c r="ED95" s="97">
        <v>578.98</v>
      </c>
      <c r="EE95" s="83" t="s">
        <v>1013</v>
      </c>
      <c r="EF95" s="86">
        <v>1</v>
      </c>
      <c r="EG95" s="96">
        <v>1174.49</v>
      </c>
      <c r="EH95" s="96">
        <v>1259.75</v>
      </c>
      <c r="EI95" s="96">
        <v>1163.69</v>
      </c>
      <c r="EJ95" s="96"/>
      <c r="EK95" s="96">
        <v>323.74</v>
      </c>
      <c r="EL95" s="97">
        <v>517</v>
      </c>
      <c r="EM95" s="83" t="s">
        <v>1014</v>
      </c>
      <c r="EN95" s="96">
        <v>1142.08</v>
      </c>
      <c r="EO95" s="96">
        <v>1227.05</v>
      </c>
      <c r="EP95" s="96">
        <v>1064.3399999999999</v>
      </c>
      <c r="EQ95" s="96"/>
      <c r="ER95" s="96"/>
      <c r="ES95" s="97">
        <v>615.12</v>
      </c>
      <c r="ET95" s="83" t="s">
        <v>1015</v>
      </c>
      <c r="EU95" s="86">
        <v>1</v>
      </c>
      <c r="EV95" s="96">
        <v>1164.81</v>
      </c>
      <c r="EW95" s="96">
        <v>1273.8699999999999</v>
      </c>
      <c r="EX95" s="96">
        <v>1311.72</v>
      </c>
      <c r="EY95" s="96"/>
      <c r="EZ95" s="96"/>
      <c r="FA95" s="97">
        <v>503.11</v>
      </c>
      <c r="FB95" s="83" t="s">
        <v>1016</v>
      </c>
      <c r="FC95" s="96">
        <v>586.21</v>
      </c>
      <c r="FD95" s="96">
        <v>553.02</v>
      </c>
      <c r="FE95" s="96">
        <v>615.37</v>
      </c>
      <c r="FF95" s="96"/>
      <c r="FG95" s="96"/>
      <c r="FH95" s="97"/>
      <c r="FI95" s="83" t="s">
        <v>1017</v>
      </c>
      <c r="FJ95" s="96">
        <v>1247.08</v>
      </c>
      <c r="FK95" s="96">
        <v>1360.49</v>
      </c>
      <c r="FL95" s="96">
        <v>1229.0899999999999</v>
      </c>
      <c r="FM95" s="96">
        <v>753.14</v>
      </c>
      <c r="FN95" s="96"/>
      <c r="FO95" s="97">
        <v>605.55999999999995</v>
      </c>
      <c r="FP95" s="83" t="s">
        <v>1018</v>
      </c>
      <c r="FQ95" s="86">
        <v>0.21231422505307901</v>
      </c>
      <c r="FR95" s="96">
        <v>1178.03</v>
      </c>
      <c r="FS95" s="96">
        <v>1214.58</v>
      </c>
      <c r="FT95" s="96">
        <v>1227.27</v>
      </c>
      <c r="FU95" s="96">
        <v>711.99</v>
      </c>
      <c r="FV95" s="96">
        <v>583.65</v>
      </c>
      <c r="FW95" s="97">
        <v>615.35</v>
      </c>
      <c r="FX95" s="83" t="s">
        <v>1019</v>
      </c>
      <c r="FY95" s="96">
        <v>1236.9100000000001</v>
      </c>
      <c r="FZ95" s="96">
        <v>1287.33</v>
      </c>
      <c r="GA95" s="96">
        <v>1241.69</v>
      </c>
      <c r="GB95" s="96">
        <v>1023.98</v>
      </c>
      <c r="GC95" s="96"/>
      <c r="GD95" s="97">
        <v>576.02</v>
      </c>
      <c r="GE95" s="83" t="s">
        <v>1020</v>
      </c>
      <c r="GF95" s="86">
        <v>0.202265372168285</v>
      </c>
      <c r="GG95" s="96">
        <v>1068.02</v>
      </c>
      <c r="GH95" s="96">
        <v>1189.23</v>
      </c>
      <c r="GI95" s="96">
        <v>1426.18</v>
      </c>
      <c r="GJ95" s="96">
        <v>1008.24</v>
      </c>
      <c r="GK95" s="96"/>
      <c r="GL95" s="97">
        <v>624.91</v>
      </c>
      <c r="GM95" s="83" t="s">
        <v>1021</v>
      </c>
      <c r="GN95" s="86">
        <v>9.2886733916661995E-2</v>
      </c>
      <c r="GO95" s="96">
        <v>1223.8</v>
      </c>
      <c r="GP95" s="96">
        <v>1651.67</v>
      </c>
      <c r="GQ95" s="96">
        <v>1062.79</v>
      </c>
      <c r="GR95" s="96">
        <v>790.28</v>
      </c>
      <c r="GS95" s="96"/>
      <c r="GT95" s="97"/>
      <c r="GU95" s="83" t="s">
        <v>1022</v>
      </c>
      <c r="GV95" s="86">
        <v>1</v>
      </c>
      <c r="GW95" s="96">
        <v>1079.69</v>
      </c>
      <c r="GX95" s="96">
        <v>1186.9100000000001</v>
      </c>
      <c r="GY95" s="96">
        <v>1253.8599999999999</v>
      </c>
      <c r="GZ95" s="96"/>
      <c r="HA95" s="96"/>
      <c r="HB95" s="97">
        <v>708.63</v>
      </c>
      <c r="HC95" s="83" t="s">
        <v>1023</v>
      </c>
      <c r="HD95" s="86">
        <v>1</v>
      </c>
      <c r="HE95" s="96">
        <v>1078.02</v>
      </c>
      <c r="HF95" s="96">
        <v>1224.02</v>
      </c>
      <c r="HG95" s="96"/>
      <c r="HH95" s="96">
        <v>666.33</v>
      </c>
      <c r="HI95" s="96">
        <v>659.69</v>
      </c>
      <c r="HJ95" s="97">
        <v>642.54999999999995</v>
      </c>
      <c r="HK95" s="98"/>
      <c r="HL95" s="86"/>
      <c r="HM95" s="96"/>
      <c r="HN95" s="96"/>
      <c r="HO95" s="96"/>
      <c r="HP95" s="96"/>
      <c r="HQ95" s="96"/>
      <c r="HR95" s="97"/>
    </row>
    <row r="96" spans="1:226" x14ac:dyDescent="0.35">
      <c r="A96" s="99">
        <v>44739</v>
      </c>
      <c r="B96" s="100" t="s">
        <v>995</v>
      </c>
      <c r="C96" s="101">
        <v>1215.9791635919159</v>
      </c>
      <c r="D96" s="101">
        <v>1299.319571454037</v>
      </c>
      <c r="E96" s="101">
        <v>1234.8417185776555</v>
      </c>
      <c r="F96" s="101">
        <v>772.90489620807716</v>
      </c>
      <c r="G96" s="101">
        <v>599.8442285277539</v>
      </c>
      <c r="H96" s="102">
        <v>613.46939553375944</v>
      </c>
      <c r="I96" s="100" t="s">
        <v>996</v>
      </c>
      <c r="J96" s="101">
        <v>1237.5258046321076</v>
      </c>
      <c r="K96" s="101">
        <v>1309.5478952645856</v>
      </c>
      <c r="L96" s="101">
        <v>1237.0730384326446</v>
      </c>
      <c r="M96" s="101">
        <v>752.58350977820487</v>
      </c>
      <c r="N96" s="101">
        <v>580.67096073517121</v>
      </c>
      <c r="O96" s="102">
        <v>607.61507525494915</v>
      </c>
      <c r="P96" s="83" t="s">
        <v>997</v>
      </c>
      <c r="Q96" s="96">
        <v>1262.4000000000001</v>
      </c>
      <c r="R96" s="96">
        <v>1327.37</v>
      </c>
      <c r="S96" s="96">
        <v>1203.8</v>
      </c>
      <c r="T96" s="96">
        <v>779</v>
      </c>
      <c r="U96" s="96"/>
      <c r="V96" s="97"/>
      <c r="W96" s="83" t="s">
        <v>998</v>
      </c>
      <c r="X96" s="96">
        <v>1232.8900000000001</v>
      </c>
      <c r="Y96" s="96">
        <v>1344.48</v>
      </c>
      <c r="Z96" s="96">
        <v>1153.75</v>
      </c>
      <c r="AA96" s="96">
        <v>592.14</v>
      </c>
      <c r="AB96" s="96"/>
      <c r="AC96" s="97">
        <v>645.45000000000005</v>
      </c>
      <c r="AD96" s="83" t="s">
        <v>999</v>
      </c>
      <c r="AE96" s="86">
        <v>0.51129972389814904</v>
      </c>
      <c r="AF96" s="96">
        <v>1065.3800000000001</v>
      </c>
      <c r="AG96" s="96">
        <v>1159.2</v>
      </c>
      <c r="AH96" s="96">
        <v>1270.28</v>
      </c>
      <c r="AI96" s="96"/>
      <c r="AJ96" s="96"/>
      <c r="AK96" s="97">
        <v>558.75</v>
      </c>
      <c r="AL96" s="87" t="s">
        <v>1000</v>
      </c>
      <c r="AM96" s="88">
        <v>1</v>
      </c>
      <c r="AN96" s="96">
        <v>1159.22</v>
      </c>
      <c r="AO96" s="96">
        <v>1319.86</v>
      </c>
      <c r="AP96" s="96">
        <v>1226.06</v>
      </c>
      <c r="AQ96" s="96">
        <v>1097.8399999999999</v>
      </c>
      <c r="AR96" s="96"/>
      <c r="AS96" s="97"/>
      <c r="AT96" s="83" t="s">
        <v>1001</v>
      </c>
      <c r="AU96" s="86">
        <v>4.0446529687752801E-2</v>
      </c>
      <c r="AV96" s="96">
        <v>1139.71</v>
      </c>
      <c r="AW96" s="96">
        <v>1269.2</v>
      </c>
      <c r="AX96" s="96">
        <v>1202.97</v>
      </c>
      <c r="AY96" s="96"/>
      <c r="AZ96" s="96"/>
      <c r="BA96" s="97">
        <v>566.03</v>
      </c>
      <c r="BB96" s="83" t="s">
        <v>1002</v>
      </c>
      <c r="BC96" s="96">
        <v>1262.01</v>
      </c>
      <c r="BD96" s="96">
        <v>1391.01</v>
      </c>
      <c r="BE96" s="96">
        <v>1254.6199999999999</v>
      </c>
      <c r="BF96" s="96"/>
      <c r="BG96" s="96"/>
      <c r="BH96" s="97">
        <v>746.86</v>
      </c>
      <c r="BI96" s="83" t="s">
        <v>1003</v>
      </c>
      <c r="BJ96" s="86">
        <v>0.13439415116654099</v>
      </c>
      <c r="BK96" s="96">
        <v>1319.88</v>
      </c>
      <c r="BL96" s="96">
        <v>1378.48</v>
      </c>
      <c r="BM96" s="96">
        <v>1519.06</v>
      </c>
      <c r="BN96" s="96">
        <v>1106.2</v>
      </c>
      <c r="BO96" s="96"/>
      <c r="BP96" s="97"/>
      <c r="BQ96" s="83" t="s">
        <v>1004</v>
      </c>
      <c r="BR96" s="86">
        <v>1</v>
      </c>
      <c r="BS96" s="96">
        <v>1226.17</v>
      </c>
      <c r="BT96" s="96">
        <v>1350.5</v>
      </c>
      <c r="BU96" s="96">
        <v>1284.5</v>
      </c>
      <c r="BV96" s="96"/>
      <c r="BW96" s="96"/>
      <c r="BX96" s="97">
        <v>533.66999999999996</v>
      </c>
      <c r="BY96" s="83" t="s">
        <v>1005</v>
      </c>
      <c r="BZ96" s="96">
        <v>1286.47</v>
      </c>
      <c r="CA96" s="96">
        <v>1356.93</v>
      </c>
      <c r="CB96" s="96">
        <v>1213.6400000000001</v>
      </c>
      <c r="CC96" s="96">
        <v>693.28</v>
      </c>
      <c r="CD96" s="96"/>
      <c r="CE96" s="97">
        <v>825.7</v>
      </c>
      <c r="CF96" s="83" t="s">
        <v>1006</v>
      </c>
      <c r="CG96" s="96">
        <v>1312.27</v>
      </c>
      <c r="CH96" s="96">
        <v>1496.74</v>
      </c>
      <c r="CI96" s="96">
        <v>1356.21</v>
      </c>
      <c r="CJ96" s="96"/>
      <c r="CK96" s="96"/>
      <c r="CL96" s="97"/>
      <c r="CM96" s="83" t="s">
        <v>1007</v>
      </c>
      <c r="CN96" s="96">
        <v>1047.6500000000001</v>
      </c>
      <c r="CO96" s="96">
        <v>1166.06</v>
      </c>
      <c r="CP96" s="96">
        <v>1282.74</v>
      </c>
      <c r="CQ96" s="96">
        <v>691.66</v>
      </c>
      <c r="CR96" s="96"/>
      <c r="CS96" s="97">
        <v>578.85</v>
      </c>
      <c r="CT96" s="83" t="s">
        <v>1008</v>
      </c>
      <c r="CU96" s="96">
        <v>1220.1400000000001</v>
      </c>
      <c r="CV96" s="96">
        <v>1290.19</v>
      </c>
      <c r="CW96" s="96">
        <v>1002.79</v>
      </c>
      <c r="CX96" s="96">
        <v>619.91999999999996</v>
      </c>
      <c r="CY96" s="96"/>
      <c r="CZ96" s="97"/>
      <c r="DA96" s="83" t="s">
        <v>1009</v>
      </c>
      <c r="DB96" s="86">
        <v>0.13274395019447</v>
      </c>
      <c r="DC96" s="96">
        <v>1072.46</v>
      </c>
      <c r="DD96" s="96">
        <v>1191.19</v>
      </c>
      <c r="DE96" s="96">
        <v>1102.44</v>
      </c>
      <c r="DF96" s="96">
        <v>970.49</v>
      </c>
      <c r="DG96" s="96"/>
      <c r="DH96" s="97">
        <v>819.69</v>
      </c>
      <c r="DI96" s="83" t="s">
        <v>1010</v>
      </c>
      <c r="DJ96" s="86">
        <v>2.4837315582931798E-3</v>
      </c>
      <c r="DK96" s="96">
        <v>722.26</v>
      </c>
      <c r="DL96" s="96">
        <v>940.59</v>
      </c>
      <c r="DM96" s="96">
        <v>940.59</v>
      </c>
      <c r="DN96" s="96">
        <v>804.58</v>
      </c>
      <c r="DO96" s="96"/>
      <c r="DP96" s="97">
        <v>664.59</v>
      </c>
      <c r="DQ96" s="83" t="s">
        <v>1011</v>
      </c>
      <c r="DR96" s="96">
        <v>1277.43</v>
      </c>
      <c r="DS96" s="96">
        <v>1321.77</v>
      </c>
      <c r="DT96" s="96">
        <v>1177.76</v>
      </c>
      <c r="DU96" s="96">
        <v>738.8</v>
      </c>
      <c r="DV96" s="96"/>
      <c r="DW96" s="97"/>
      <c r="DX96" s="83" t="s">
        <v>1012</v>
      </c>
      <c r="DY96" s="96">
        <v>1221.58</v>
      </c>
      <c r="DZ96" s="96">
        <v>1299.67</v>
      </c>
      <c r="EA96" s="96">
        <v>1245.6300000000001</v>
      </c>
      <c r="EB96" s="96">
        <v>774.61</v>
      </c>
      <c r="EC96" s="96"/>
      <c r="ED96" s="97">
        <v>579.58000000000004</v>
      </c>
      <c r="EE96" s="83" t="s">
        <v>1013</v>
      </c>
      <c r="EF96" s="86">
        <v>1</v>
      </c>
      <c r="EG96" s="96">
        <v>1226.69</v>
      </c>
      <c r="EH96" s="96">
        <v>1286.8800000000001</v>
      </c>
      <c r="EI96" s="96">
        <v>1221.94</v>
      </c>
      <c r="EJ96" s="96"/>
      <c r="EK96" s="96">
        <v>323.74</v>
      </c>
      <c r="EL96" s="97">
        <v>533.38</v>
      </c>
      <c r="EM96" s="83" t="s">
        <v>1014</v>
      </c>
      <c r="EN96" s="96">
        <v>1158.32</v>
      </c>
      <c r="EO96" s="96">
        <v>1326.19</v>
      </c>
      <c r="EP96" s="96">
        <v>1166.0899999999999</v>
      </c>
      <c r="EQ96" s="96"/>
      <c r="ER96" s="96"/>
      <c r="ES96" s="97">
        <v>616.04999999999995</v>
      </c>
      <c r="ET96" s="83" t="s">
        <v>1015</v>
      </c>
      <c r="EU96" s="86">
        <v>1</v>
      </c>
      <c r="EV96" s="96">
        <v>1208.47</v>
      </c>
      <c r="EW96" s="96">
        <v>1311.72</v>
      </c>
      <c r="EX96" s="96">
        <v>1311.72</v>
      </c>
      <c r="EY96" s="96"/>
      <c r="EZ96" s="96"/>
      <c r="FA96" s="97">
        <v>500.42</v>
      </c>
      <c r="FB96" s="83" t="s">
        <v>1016</v>
      </c>
      <c r="FC96" s="96">
        <v>586.21</v>
      </c>
      <c r="FD96" s="96">
        <v>553.02</v>
      </c>
      <c r="FE96" s="96">
        <v>615.37</v>
      </c>
      <c r="FF96" s="96"/>
      <c r="FG96" s="96"/>
      <c r="FH96" s="97"/>
      <c r="FI96" s="83" t="s">
        <v>1017</v>
      </c>
      <c r="FJ96" s="96">
        <v>1271.8699999999999</v>
      </c>
      <c r="FK96" s="96">
        <v>1380.33</v>
      </c>
      <c r="FL96" s="96">
        <v>1301.81</v>
      </c>
      <c r="FM96" s="96">
        <v>756.14</v>
      </c>
      <c r="FN96" s="96"/>
      <c r="FO96" s="97">
        <v>660.11</v>
      </c>
      <c r="FP96" s="83" t="s">
        <v>1018</v>
      </c>
      <c r="FQ96" s="86">
        <v>0.21281123643328401</v>
      </c>
      <c r="FR96" s="96">
        <v>1205</v>
      </c>
      <c r="FS96" s="96">
        <v>1248.6600000000001</v>
      </c>
      <c r="FT96" s="96">
        <v>1266.42</v>
      </c>
      <c r="FU96" s="96">
        <v>715.7</v>
      </c>
      <c r="FV96" s="96">
        <v>602.32000000000005</v>
      </c>
      <c r="FW96" s="97">
        <v>624.29</v>
      </c>
      <c r="FX96" s="83" t="s">
        <v>1019</v>
      </c>
      <c r="FY96" s="96">
        <v>1250.73</v>
      </c>
      <c r="FZ96" s="96">
        <v>1346.67</v>
      </c>
      <c r="GA96" s="96">
        <v>1282.3399999999999</v>
      </c>
      <c r="GB96" s="96">
        <v>1211.4000000000001</v>
      </c>
      <c r="GC96" s="96"/>
      <c r="GD96" s="97">
        <v>580.89</v>
      </c>
      <c r="GE96" s="83" t="s">
        <v>1020</v>
      </c>
      <c r="GF96" s="86">
        <v>0.202265372168285</v>
      </c>
      <c r="GG96" s="96">
        <v>1073.6099999999999</v>
      </c>
      <c r="GH96" s="96">
        <v>1194.26</v>
      </c>
      <c r="GI96" s="96">
        <v>957.67</v>
      </c>
      <c r="GJ96" s="96">
        <v>955.08</v>
      </c>
      <c r="GK96" s="96"/>
      <c r="GL96" s="97">
        <v>624.73</v>
      </c>
      <c r="GM96" s="83" t="s">
        <v>1021</v>
      </c>
      <c r="GN96" s="86">
        <v>9.3709295024973494E-2</v>
      </c>
      <c r="GO96" s="96">
        <v>1282.47</v>
      </c>
      <c r="GP96" s="96">
        <v>1721.85</v>
      </c>
      <c r="GQ96" s="96">
        <v>1136.5999999999999</v>
      </c>
      <c r="GR96" s="96">
        <v>794</v>
      </c>
      <c r="GS96" s="96"/>
      <c r="GT96" s="97"/>
      <c r="GU96" s="83" t="s">
        <v>1022</v>
      </c>
      <c r="GV96" s="86">
        <v>1</v>
      </c>
      <c r="GW96" s="96">
        <v>934.91</v>
      </c>
      <c r="GX96" s="96">
        <v>1058.47</v>
      </c>
      <c r="GY96" s="96">
        <v>1262.28</v>
      </c>
      <c r="GZ96" s="96"/>
      <c r="HA96" s="96"/>
      <c r="HB96" s="97">
        <v>702.26</v>
      </c>
      <c r="HC96" s="83" t="s">
        <v>1023</v>
      </c>
      <c r="HD96" s="86">
        <v>1</v>
      </c>
      <c r="HE96" s="96">
        <v>1051.3499999999999</v>
      </c>
      <c r="HF96" s="96">
        <v>1199.02</v>
      </c>
      <c r="HG96" s="96"/>
      <c r="HH96" s="96">
        <v>716.26</v>
      </c>
      <c r="HI96" s="96">
        <v>709.62</v>
      </c>
      <c r="HJ96" s="97">
        <v>641.72</v>
      </c>
      <c r="HK96" s="98"/>
      <c r="HL96" s="86"/>
      <c r="HM96" s="96"/>
      <c r="HN96" s="96"/>
      <c r="HO96" s="96"/>
      <c r="HP96" s="96"/>
      <c r="HQ96" s="96"/>
      <c r="HR96" s="97"/>
    </row>
    <row r="97" spans="1:226" x14ac:dyDescent="0.35">
      <c r="A97" s="99">
        <v>44732</v>
      </c>
      <c r="B97" s="100" t="s">
        <v>995</v>
      </c>
      <c r="C97" s="101">
        <v>1231.4131577600731</v>
      </c>
      <c r="D97" s="101">
        <v>1293.5934124925657</v>
      </c>
      <c r="E97" s="101">
        <v>1224.0236752913304</v>
      </c>
      <c r="F97" s="101">
        <v>773.82839423566963</v>
      </c>
      <c r="G97" s="101">
        <v>590.77516766981933</v>
      </c>
      <c r="H97" s="102">
        <v>619.21065736279945</v>
      </c>
      <c r="I97" s="100" t="s">
        <v>996</v>
      </c>
      <c r="J97" s="101">
        <v>1254.9227088167481</v>
      </c>
      <c r="K97" s="101">
        <v>1302.2523209293886</v>
      </c>
      <c r="L97" s="101">
        <v>1225.5115884319946</v>
      </c>
      <c r="M97" s="101">
        <v>746.56314903775899</v>
      </c>
      <c r="N97" s="101">
        <v>576.02345864661652</v>
      </c>
      <c r="O97" s="102">
        <v>610.04674940001712</v>
      </c>
      <c r="P97" s="83" t="s">
        <v>997</v>
      </c>
      <c r="Q97" s="96">
        <v>1251.56</v>
      </c>
      <c r="R97" s="96">
        <v>1319.04</v>
      </c>
      <c r="S97" s="96">
        <v>1209.2</v>
      </c>
      <c r="T97" s="96">
        <v>822</v>
      </c>
      <c r="U97" s="96"/>
      <c r="V97" s="97"/>
      <c r="W97" s="83" t="s">
        <v>998</v>
      </c>
      <c r="X97" s="96">
        <v>1288.96</v>
      </c>
      <c r="Y97" s="96">
        <v>1340.7</v>
      </c>
      <c r="Z97" s="96">
        <v>1175.23</v>
      </c>
      <c r="AA97" s="96">
        <v>638.47</v>
      </c>
      <c r="AB97" s="96"/>
      <c r="AC97" s="97">
        <v>635.54</v>
      </c>
      <c r="AD97" s="83" t="s">
        <v>999</v>
      </c>
      <c r="AE97" s="86">
        <v>0.51129972389814904</v>
      </c>
      <c r="AF97" s="96">
        <v>1046.03</v>
      </c>
      <c r="AG97" s="96">
        <v>1120.51</v>
      </c>
      <c r="AH97" s="96">
        <v>1080.6300000000001</v>
      </c>
      <c r="AI97" s="96"/>
      <c r="AJ97" s="96"/>
      <c r="AK97" s="97">
        <v>560.92999999999995</v>
      </c>
      <c r="AL97" s="87" t="s">
        <v>1000</v>
      </c>
      <c r="AM97" s="88">
        <v>1</v>
      </c>
      <c r="AN97" s="96">
        <v>1143.56</v>
      </c>
      <c r="AO97" s="96">
        <v>1238.8599999999999</v>
      </c>
      <c r="AP97" s="96">
        <v>1156.75</v>
      </c>
      <c r="AQ97" s="96">
        <v>1028.1500000000001</v>
      </c>
      <c r="AR97" s="96"/>
      <c r="AS97" s="97"/>
      <c r="AT97" s="83" t="s">
        <v>1001</v>
      </c>
      <c r="AU97" s="86">
        <v>4.0439987059204097E-2</v>
      </c>
      <c r="AV97" s="96">
        <v>1139.99</v>
      </c>
      <c r="AW97" s="96">
        <v>1256.96</v>
      </c>
      <c r="AX97" s="96">
        <v>1207.69</v>
      </c>
      <c r="AY97" s="96"/>
      <c r="AZ97" s="96"/>
      <c r="BA97" s="97">
        <v>567.58000000000004</v>
      </c>
      <c r="BB97" s="83" t="s">
        <v>1002</v>
      </c>
      <c r="BC97" s="96">
        <v>1299.82</v>
      </c>
      <c r="BD97" s="96">
        <v>1401.93</v>
      </c>
      <c r="BE97" s="96">
        <v>1223.52</v>
      </c>
      <c r="BF97" s="96"/>
      <c r="BG97" s="96"/>
      <c r="BH97" s="97">
        <v>761.14</v>
      </c>
      <c r="BI97" s="83" t="s">
        <v>1003</v>
      </c>
      <c r="BJ97" s="86">
        <v>0.13443209162891401</v>
      </c>
      <c r="BK97" s="96">
        <v>1320.26</v>
      </c>
      <c r="BL97" s="96">
        <v>1411.13</v>
      </c>
      <c r="BM97" s="96">
        <v>1551.75</v>
      </c>
      <c r="BN97" s="96">
        <v>1128.02</v>
      </c>
      <c r="BO97" s="96"/>
      <c r="BP97" s="97"/>
      <c r="BQ97" s="83" t="s">
        <v>1004</v>
      </c>
      <c r="BR97" s="86">
        <v>1</v>
      </c>
      <c r="BS97" s="96">
        <v>1244.5</v>
      </c>
      <c r="BT97" s="96">
        <v>1252.17</v>
      </c>
      <c r="BU97" s="96">
        <v>1117.83</v>
      </c>
      <c r="BV97" s="96"/>
      <c r="BW97" s="96"/>
      <c r="BX97" s="97">
        <v>583.66999999999996</v>
      </c>
      <c r="BY97" s="83" t="s">
        <v>1005</v>
      </c>
      <c r="BZ97" s="96">
        <v>1297.21</v>
      </c>
      <c r="CA97" s="96">
        <v>1337.14</v>
      </c>
      <c r="CB97" s="96">
        <v>1220.42</v>
      </c>
      <c r="CC97" s="96">
        <v>684.22</v>
      </c>
      <c r="CD97" s="96"/>
      <c r="CE97" s="97">
        <v>820.73</v>
      </c>
      <c r="CF97" s="83" t="s">
        <v>1006</v>
      </c>
      <c r="CG97" s="96">
        <v>1330.01</v>
      </c>
      <c r="CH97" s="96">
        <v>1466.09</v>
      </c>
      <c r="CI97" s="96">
        <v>1395.3</v>
      </c>
      <c r="CJ97" s="96"/>
      <c r="CK97" s="96"/>
      <c r="CL97" s="97"/>
      <c r="CM97" s="83" t="s">
        <v>1007</v>
      </c>
      <c r="CN97" s="96">
        <v>1082.8499999999999</v>
      </c>
      <c r="CO97" s="96">
        <v>1169.68</v>
      </c>
      <c r="CP97" s="96">
        <v>1282.51</v>
      </c>
      <c r="CQ97" s="96">
        <v>740.24</v>
      </c>
      <c r="CR97" s="96"/>
      <c r="CS97" s="97">
        <v>580.89</v>
      </c>
      <c r="CT97" s="83" t="s">
        <v>1008</v>
      </c>
      <c r="CU97" s="96">
        <v>1239.5</v>
      </c>
      <c r="CV97" s="96">
        <v>1279.7</v>
      </c>
      <c r="CW97" s="96">
        <v>1002.79</v>
      </c>
      <c r="CX97" s="96">
        <v>619.91999999999996</v>
      </c>
      <c r="CY97" s="96"/>
      <c r="CZ97" s="97"/>
      <c r="DA97" s="83" t="s">
        <v>1009</v>
      </c>
      <c r="DB97" s="86">
        <v>0.13302294645826401</v>
      </c>
      <c r="DC97" s="96">
        <v>1057.27</v>
      </c>
      <c r="DD97" s="96">
        <v>1115.48</v>
      </c>
      <c r="DE97" s="96">
        <v>1004.72</v>
      </c>
      <c r="DF97" s="96">
        <v>972.53</v>
      </c>
      <c r="DG97" s="96"/>
      <c r="DH97" s="97">
        <v>826.84</v>
      </c>
      <c r="DI97" s="83" t="s">
        <v>1010</v>
      </c>
      <c r="DJ97" s="86">
        <v>2.5135101168782198E-3</v>
      </c>
      <c r="DK97" s="96">
        <v>727.18</v>
      </c>
      <c r="DL97" s="96">
        <v>943</v>
      </c>
      <c r="DM97" s="96">
        <v>943</v>
      </c>
      <c r="DN97" s="96">
        <v>814.23</v>
      </c>
      <c r="DO97" s="96"/>
      <c r="DP97" s="97">
        <v>670.93</v>
      </c>
      <c r="DQ97" s="83" t="s">
        <v>1011</v>
      </c>
      <c r="DR97" s="96">
        <v>1277.43</v>
      </c>
      <c r="DS97" s="96">
        <v>1289.25</v>
      </c>
      <c r="DT97" s="96">
        <v>1159.17</v>
      </c>
      <c r="DU97" s="96">
        <v>793.92</v>
      </c>
      <c r="DV97" s="96"/>
      <c r="DW97" s="97"/>
      <c r="DX97" s="83" t="s">
        <v>1012</v>
      </c>
      <c r="DY97" s="96">
        <v>1212.98</v>
      </c>
      <c r="DZ97" s="96">
        <v>1276.9000000000001</v>
      </c>
      <c r="EA97" s="96">
        <v>1229.0899999999999</v>
      </c>
      <c r="EB97" s="96">
        <v>801.05</v>
      </c>
      <c r="EC97" s="96"/>
      <c r="ED97" s="97">
        <v>579.66</v>
      </c>
      <c r="EE97" s="83" t="s">
        <v>1013</v>
      </c>
      <c r="EF97" s="86">
        <v>1</v>
      </c>
      <c r="EG97" s="96">
        <v>1240.8599999999999</v>
      </c>
      <c r="EH97" s="96">
        <v>1288.25</v>
      </c>
      <c r="EI97" s="96">
        <v>1230.9000000000001</v>
      </c>
      <c r="EJ97" s="96"/>
      <c r="EK97" s="96">
        <v>323.74</v>
      </c>
      <c r="EL97" s="97">
        <v>540.42999999999995</v>
      </c>
      <c r="EM97" s="83" t="s">
        <v>1014</v>
      </c>
      <c r="EN97" s="96">
        <v>1197.6300000000001</v>
      </c>
      <c r="EO97" s="96">
        <v>1353.54</v>
      </c>
      <c r="EP97" s="96">
        <v>1187.1500000000001</v>
      </c>
      <c r="EQ97" s="96"/>
      <c r="ER97" s="96"/>
      <c r="ES97" s="97">
        <v>621.6</v>
      </c>
      <c r="ET97" s="83" t="s">
        <v>1015</v>
      </c>
      <c r="EU97" s="86">
        <v>1</v>
      </c>
      <c r="EV97" s="96">
        <v>1214.81</v>
      </c>
      <c r="EW97" s="96">
        <v>1282.28</v>
      </c>
      <c r="EX97" s="96">
        <v>1282.28</v>
      </c>
      <c r="EY97" s="96"/>
      <c r="EZ97" s="96"/>
      <c r="FA97" s="97">
        <v>498.65</v>
      </c>
      <c r="FB97" s="83" t="s">
        <v>1016</v>
      </c>
      <c r="FC97" s="96">
        <v>586.21</v>
      </c>
      <c r="FD97" s="96">
        <v>553.02</v>
      </c>
      <c r="FE97" s="96">
        <v>615.37</v>
      </c>
      <c r="FF97" s="96"/>
      <c r="FG97" s="96"/>
      <c r="FH97" s="97"/>
      <c r="FI97" s="83" t="s">
        <v>1017</v>
      </c>
      <c r="FJ97" s="96">
        <v>1288.4000000000001</v>
      </c>
      <c r="FK97" s="96">
        <v>1381.98</v>
      </c>
      <c r="FL97" s="96">
        <v>1301.81</v>
      </c>
      <c r="FM97" s="96">
        <v>772.14</v>
      </c>
      <c r="FN97" s="96"/>
      <c r="FO97" s="97">
        <v>670.85</v>
      </c>
      <c r="FP97" s="83" t="s">
        <v>1018</v>
      </c>
      <c r="FQ97" s="86">
        <v>0.214961306964746</v>
      </c>
      <c r="FR97" s="96">
        <v>1237.31</v>
      </c>
      <c r="FS97" s="96">
        <v>1256.01</v>
      </c>
      <c r="FT97" s="96">
        <v>1273.45</v>
      </c>
      <c r="FU97" s="96">
        <v>753.3</v>
      </c>
      <c r="FV97" s="96">
        <v>592.67999999999995</v>
      </c>
      <c r="FW97" s="97">
        <v>635.63</v>
      </c>
      <c r="FX97" s="83" t="s">
        <v>1019</v>
      </c>
      <c r="FY97" s="96">
        <v>1269.9100000000001</v>
      </c>
      <c r="FZ97" s="96">
        <v>1358.06</v>
      </c>
      <c r="GA97" s="96">
        <v>1264.46</v>
      </c>
      <c r="GB97" s="96">
        <v>1073.54</v>
      </c>
      <c r="GC97" s="96"/>
      <c r="GD97" s="97">
        <v>574.39</v>
      </c>
      <c r="GE97" s="83" t="s">
        <v>1020</v>
      </c>
      <c r="GF97" s="86">
        <v>0.20221220148423799</v>
      </c>
      <c r="GG97" s="96">
        <v>1072.6300000000001</v>
      </c>
      <c r="GH97" s="96">
        <v>1193.1600000000001</v>
      </c>
      <c r="GI97" s="96">
        <v>957.42</v>
      </c>
      <c r="GJ97" s="96">
        <v>1246.22</v>
      </c>
      <c r="GK97" s="96"/>
      <c r="GL97" s="97">
        <v>625.05999999999995</v>
      </c>
      <c r="GM97" s="83" t="s">
        <v>1021</v>
      </c>
      <c r="GN97" s="86">
        <v>9.4007050528789701E-2</v>
      </c>
      <c r="GO97" s="96">
        <v>1264.28</v>
      </c>
      <c r="GP97" s="96">
        <v>1746.2</v>
      </c>
      <c r="GQ97" s="96">
        <v>1146.53</v>
      </c>
      <c r="GR97" s="96">
        <v>809.21</v>
      </c>
      <c r="GS97" s="96"/>
      <c r="GT97" s="97"/>
      <c r="GU97" s="83" t="s">
        <v>1022</v>
      </c>
      <c r="GV97" s="86">
        <v>1</v>
      </c>
      <c r="GW97" s="96">
        <v>851.21</v>
      </c>
      <c r="GX97" s="96">
        <v>960.94</v>
      </c>
      <c r="GY97" s="96">
        <v>1161.93</v>
      </c>
      <c r="GZ97" s="96"/>
      <c r="HA97" s="96"/>
      <c r="HB97" s="97">
        <v>708.07</v>
      </c>
      <c r="HC97" s="83" t="s">
        <v>1023</v>
      </c>
      <c r="HD97" s="86">
        <v>1</v>
      </c>
      <c r="HE97" s="96">
        <v>1050.52</v>
      </c>
      <c r="HF97" s="96">
        <v>1155.68</v>
      </c>
      <c r="HG97" s="96"/>
      <c r="HH97" s="96">
        <v>709.28</v>
      </c>
      <c r="HI97" s="96">
        <v>702.64</v>
      </c>
      <c r="HJ97" s="97">
        <v>640.04999999999995</v>
      </c>
      <c r="HK97" s="98"/>
      <c r="HL97" s="86"/>
      <c r="HM97" s="96"/>
      <c r="HN97" s="96"/>
      <c r="HO97" s="96"/>
      <c r="HP97" s="96"/>
      <c r="HQ97" s="96"/>
      <c r="HR97" s="97"/>
    </row>
    <row r="98" spans="1:226" x14ac:dyDescent="0.35">
      <c r="A98" s="99">
        <v>44725</v>
      </c>
      <c r="B98" s="100" t="s">
        <v>995</v>
      </c>
      <c r="C98" s="101">
        <v>1232.4253981092209</v>
      </c>
      <c r="D98" s="101">
        <v>1254.0132418506855</v>
      </c>
      <c r="E98" s="101">
        <v>1216.8990171949945</v>
      </c>
      <c r="F98" s="101">
        <v>769.70809860400436</v>
      </c>
      <c r="G98" s="101">
        <v>575.73998949078043</v>
      </c>
      <c r="H98" s="102">
        <v>622.6774505008234</v>
      </c>
      <c r="I98" s="100" t="s">
        <v>996</v>
      </c>
      <c r="J98" s="101">
        <v>1252.9818985001732</v>
      </c>
      <c r="K98" s="101">
        <v>1258.9845133839926</v>
      </c>
      <c r="L98" s="101">
        <v>1220.0516607432496</v>
      </c>
      <c r="M98" s="101">
        <v>742.25802616172905</v>
      </c>
      <c r="N98" s="101">
        <v>565.74968253968257</v>
      </c>
      <c r="O98" s="102">
        <v>610.72169779679859</v>
      </c>
      <c r="P98" s="83" t="s">
        <v>997</v>
      </c>
      <c r="Q98" s="96">
        <v>1217.4000000000001</v>
      </c>
      <c r="R98" s="96">
        <v>1280.7</v>
      </c>
      <c r="S98" s="96">
        <v>1195.6500000000001</v>
      </c>
      <c r="T98" s="96">
        <v>795</v>
      </c>
      <c r="U98" s="96"/>
      <c r="V98" s="97"/>
      <c r="W98" s="83" t="s">
        <v>998</v>
      </c>
      <c r="X98" s="96">
        <v>1285.83</v>
      </c>
      <c r="Y98" s="96">
        <v>1289.97</v>
      </c>
      <c r="Z98" s="96">
        <v>1181.02</v>
      </c>
      <c r="AA98" s="96">
        <v>619.65</v>
      </c>
      <c r="AB98" s="96"/>
      <c r="AC98" s="97">
        <v>635.54</v>
      </c>
      <c r="AD98" s="83" t="s">
        <v>999</v>
      </c>
      <c r="AE98" s="86">
        <v>0.51129972389814904</v>
      </c>
      <c r="AF98" s="96">
        <v>1024.77</v>
      </c>
      <c r="AG98" s="96">
        <v>1078.03</v>
      </c>
      <c r="AH98" s="96">
        <v>1080.6300000000001</v>
      </c>
      <c r="AI98" s="96"/>
      <c r="AJ98" s="96"/>
      <c r="AK98" s="97">
        <v>565.32000000000005</v>
      </c>
      <c r="AL98" s="87" t="s">
        <v>1000</v>
      </c>
      <c r="AM98" s="88">
        <v>1</v>
      </c>
      <c r="AN98" s="96">
        <v>1129.1199999999999</v>
      </c>
      <c r="AO98" s="96">
        <v>1223.4100000000001</v>
      </c>
      <c r="AP98" s="96">
        <v>1128.52</v>
      </c>
      <c r="AQ98" s="96">
        <v>1028.1500000000001</v>
      </c>
      <c r="AR98" s="96"/>
      <c r="AS98" s="97"/>
      <c r="AT98" s="83" t="s">
        <v>1001</v>
      </c>
      <c r="AU98" s="86">
        <v>4.0446529687752801E-2</v>
      </c>
      <c r="AV98" s="96">
        <v>1123.43</v>
      </c>
      <c r="AW98" s="96">
        <v>1216.69</v>
      </c>
      <c r="AX98" s="96">
        <v>1206.08</v>
      </c>
      <c r="AY98" s="96"/>
      <c r="AZ98" s="96"/>
      <c r="BA98" s="97">
        <v>570.38</v>
      </c>
      <c r="BB98" s="83" t="s">
        <v>1002</v>
      </c>
      <c r="BC98" s="96">
        <v>1327.55</v>
      </c>
      <c r="BD98" s="96">
        <v>1385.13</v>
      </c>
      <c r="BE98" s="96">
        <v>1243.69</v>
      </c>
      <c r="BF98" s="96"/>
      <c r="BG98" s="96"/>
      <c r="BH98" s="97">
        <v>763.66</v>
      </c>
      <c r="BI98" s="83" t="s">
        <v>1003</v>
      </c>
      <c r="BJ98" s="86">
        <v>0.13441402207078201</v>
      </c>
      <c r="BK98" s="96">
        <v>1364.17</v>
      </c>
      <c r="BL98" s="96">
        <v>1382.99</v>
      </c>
      <c r="BM98" s="96">
        <v>1529.93</v>
      </c>
      <c r="BN98" s="96">
        <v>1181.3599999999999</v>
      </c>
      <c r="BO98" s="96"/>
      <c r="BP98" s="97"/>
      <c r="BQ98" s="83" t="s">
        <v>1004</v>
      </c>
      <c r="BR98" s="86">
        <v>1</v>
      </c>
      <c r="BS98" s="96">
        <v>1202.83</v>
      </c>
      <c r="BT98" s="96">
        <v>1252.17</v>
      </c>
      <c r="BU98" s="96">
        <v>1117.83</v>
      </c>
      <c r="BV98" s="96"/>
      <c r="BW98" s="96"/>
      <c r="BX98" s="97">
        <v>583.66999999999996</v>
      </c>
      <c r="BY98" s="83" t="s">
        <v>1005</v>
      </c>
      <c r="BZ98" s="96">
        <v>1276.97</v>
      </c>
      <c r="CA98" s="96">
        <v>1276.98</v>
      </c>
      <c r="CB98" s="96">
        <v>1162.32</v>
      </c>
      <c r="CC98" s="96">
        <v>682.72</v>
      </c>
      <c r="CD98" s="96"/>
      <c r="CE98" s="97">
        <v>814.87</v>
      </c>
      <c r="CF98" s="83" t="s">
        <v>1006</v>
      </c>
      <c r="CG98" s="96">
        <v>1340.49</v>
      </c>
      <c r="CH98" s="96">
        <v>1424.16</v>
      </c>
      <c r="CI98" s="96">
        <v>1328.89</v>
      </c>
      <c r="CJ98" s="96"/>
      <c r="CK98" s="96"/>
      <c r="CL98" s="97"/>
      <c r="CM98" s="83" t="s">
        <v>1007</v>
      </c>
      <c r="CN98" s="96">
        <v>1084.49</v>
      </c>
      <c r="CO98" s="96">
        <v>1115.3599999999999</v>
      </c>
      <c r="CP98" s="96">
        <v>1250.17</v>
      </c>
      <c r="CQ98" s="96">
        <v>735.57</v>
      </c>
      <c r="CR98" s="96"/>
      <c r="CS98" s="97">
        <v>582.13</v>
      </c>
      <c r="CT98" s="83" t="s">
        <v>1008</v>
      </c>
      <c r="CU98" s="96">
        <v>1226.5999999999999</v>
      </c>
      <c r="CV98" s="96">
        <v>1216.8</v>
      </c>
      <c r="CW98" s="96">
        <v>1002.79</v>
      </c>
      <c r="CX98" s="96">
        <v>619.91999999999996</v>
      </c>
      <c r="CY98" s="96"/>
      <c r="CZ98" s="97"/>
      <c r="DA98" s="83" t="s">
        <v>1009</v>
      </c>
      <c r="DB98" s="86">
        <v>0.13295220368277599</v>
      </c>
      <c r="DC98" s="96">
        <v>1056.7</v>
      </c>
      <c r="DD98" s="96">
        <v>1114.99</v>
      </c>
      <c r="DE98" s="96">
        <v>1004.19</v>
      </c>
      <c r="DF98" s="96">
        <v>972.01</v>
      </c>
      <c r="DG98" s="96"/>
      <c r="DH98" s="97">
        <v>833.32</v>
      </c>
      <c r="DI98" s="83" t="s">
        <v>1010</v>
      </c>
      <c r="DJ98" s="86">
        <v>2.5043826696719302E-3</v>
      </c>
      <c r="DK98" s="96">
        <v>730.71</v>
      </c>
      <c r="DL98" s="96">
        <v>939.69</v>
      </c>
      <c r="DM98" s="96">
        <v>939.69</v>
      </c>
      <c r="DN98" s="96">
        <v>811.27</v>
      </c>
      <c r="DO98" s="96"/>
      <c r="DP98" s="97">
        <v>668.37</v>
      </c>
      <c r="DQ98" s="83" t="s">
        <v>1011</v>
      </c>
      <c r="DR98" s="96">
        <v>1277.43</v>
      </c>
      <c r="DS98" s="96">
        <v>1248.5999999999999</v>
      </c>
      <c r="DT98" s="96">
        <v>1117.32</v>
      </c>
      <c r="DU98" s="96">
        <v>781.84</v>
      </c>
      <c r="DV98" s="96"/>
      <c r="DW98" s="97"/>
      <c r="DX98" s="83" t="s">
        <v>1012</v>
      </c>
      <c r="DY98" s="96">
        <v>1172.6300000000001</v>
      </c>
      <c r="DZ98" s="96">
        <v>1218.8900000000001</v>
      </c>
      <c r="EA98" s="96">
        <v>1202.0999999999999</v>
      </c>
      <c r="EB98" s="96">
        <v>827.17</v>
      </c>
      <c r="EC98" s="96"/>
      <c r="ED98" s="97">
        <v>579.72</v>
      </c>
      <c r="EE98" s="83" t="s">
        <v>1013</v>
      </c>
      <c r="EF98" s="86">
        <v>1</v>
      </c>
      <c r="EG98" s="96">
        <v>1238.51</v>
      </c>
      <c r="EH98" s="96">
        <v>1224.94</v>
      </c>
      <c r="EI98" s="96">
        <v>1179.07</v>
      </c>
      <c r="EJ98" s="96"/>
      <c r="EK98" s="96">
        <v>323.74</v>
      </c>
      <c r="EL98" s="97">
        <v>533.24</v>
      </c>
      <c r="EM98" s="83" t="s">
        <v>1014</v>
      </c>
      <c r="EN98" s="96">
        <v>1242.93</v>
      </c>
      <c r="EO98" s="96">
        <v>1339.01</v>
      </c>
      <c r="EP98" s="96">
        <v>1193.29</v>
      </c>
      <c r="EQ98" s="96"/>
      <c r="ER98" s="96"/>
      <c r="ES98" s="97">
        <v>609.55999999999995</v>
      </c>
      <c r="ET98" s="83" t="s">
        <v>1015</v>
      </c>
      <c r="EU98" s="86">
        <v>1</v>
      </c>
      <c r="EV98" s="96">
        <v>1212.19</v>
      </c>
      <c r="EW98" s="96">
        <v>1223.33</v>
      </c>
      <c r="EX98" s="96">
        <v>1223.33</v>
      </c>
      <c r="EY98" s="96"/>
      <c r="EZ98" s="96"/>
      <c r="FA98" s="97">
        <v>499.57</v>
      </c>
      <c r="FB98" s="83" t="s">
        <v>1016</v>
      </c>
      <c r="FC98" s="96">
        <v>586.21</v>
      </c>
      <c r="FD98" s="96">
        <v>553.02</v>
      </c>
      <c r="FE98" s="96">
        <v>615.37</v>
      </c>
      <c r="FF98" s="96"/>
      <c r="FG98" s="96"/>
      <c r="FH98" s="97"/>
      <c r="FI98" s="83" t="s">
        <v>1017</v>
      </c>
      <c r="FJ98" s="96">
        <v>1299.1400000000001</v>
      </c>
      <c r="FK98" s="96">
        <v>1366.28</v>
      </c>
      <c r="FL98" s="96">
        <v>1286.1099999999999</v>
      </c>
      <c r="FM98" s="96">
        <v>820.14</v>
      </c>
      <c r="FN98" s="96"/>
      <c r="FO98" s="97">
        <v>681.59</v>
      </c>
      <c r="FP98" s="83" t="s">
        <v>1018</v>
      </c>
      <c r="FQ98" s="86">
        <v>0.215642723136308</v>
      </c>
      <c r="FR98" s="96">
        <v>1240.3399999999999</v>
      </c>
      <c r="FS98" s="96">
        <v>1227.8</v>
      </c>
      <c r="FT98" s="96">
        <v>1211.6400000000001</v>
      </c>
      <c r="FU98" s="96">
        <v>729.25</v>
      </c>
      <c r="FV98" s="96">
        <v>577.03</v>
      </c>
      <c r="FW98" s="97">
        <v>642.47</v>
      </c>
      <c r="FX98" s="83" t="s">
        <v>1019</v>
      </c>
      <c r="FY98" s="96">
        <v>1300.1199999999999</v>
      </c>
      <c r="FZ98" s="96">
        <v>1309.49</v>
      </c>
      <c r="GA98" s="96">
        <v>1214.8699999999999</v>
      </c>
      <c r="GB98" s="96">
        <v>1032.7</v>
      </c>
      <c r="GC98" s="96"/>
      <c r="GD98" s="97">
        <v>572.76</v>
      </c>
      <c r="GE98" s="83" t="s">
        <v>1020</v>
      </c>
      <c r="GF98" s="86">
        <v>0.202187670595847</v>
      </c>
      <c r="GG98" s="96">
        <v>1067.94</v>
      </c>
      <c r="GH98" s="96">
        <v>1183.58</v>
      </c>
      <c r="GI98" s="96">
        <v>957.3</v>
      </c>
      <c r="GJ98" s="96">
        <v>995.8</v>
      </c>
      <c r="GK98" s="96"/>
      <c r="GL98" s="97">
        <v>627.42999999999995</v>
      </c>
      <c r="GM98" s="83" t="s">
        <v>1021</v>
      </c>
      <c r="GN98" s="86">
        <v>9.4197437829691005E-2</v>
      </c>
      <c r="GO98" s="96">
        <v>1318.16</v>
      </c>
      <c r="GP98" s="96">
        <v>1712.81</v>
      </c>
      <c r="GQ98" s="96">
        <v>1100.92</v>
      </c>
      <c r="GR98" s="96">
        <v>834.59</v>
      </c>
      <c r="GS98" s="96"/>
      <c r="GT98" s="97"/>
      <c r="GU98" s="83" t="s">
        <v>1022</v>
      </c>
      <c r="GV98" s="86">
        <v>1</v>
      </c>
      <c r="GW98" s="96">
        <v>851.21</v>
      </c>
      <c r="GX98" s="96">
        <v>960.94</v>
      </c>
      <c r="GY98" s="96">
        <v>1079.6500000000001</v>
      </c>
      <c r="GZ98" s="96"/>
      <c r="HA98" s="96"/>
      <c r="HB98" s="97">
        <v>703.94</v>
      </c>
      <c r="HC98" s="83" t="s">
        <v>1023</v>
      </c>
      <c r="HD98" s="86">
        <v>1</v>
      </c>
      <c r="HE98" s="96">
        <v>1049.68</v>
      </c>
      <c r="HF98" s="96">
        <v>1134.02</v>
      </c>
      <c r="HG98" s="96"/>
      <c r="HH98" s="96">
        <v>693.85</v>
      </c>
      <c r="HI98" s="96">
        <v>687.21</v>
      </c>
      <c r="HJ98" s="97">
        <v>638.39</v>
      </c>
      <c r="HK98" s="98"/>
      <c r="HL98" s="86"/>
      <c r="HM98" s="96"/>
      <c r="HN98" s="96"/>
      <c r="HO98" s="96"/>
      <c r="HP98" s="96"/>
      <c r="HQ98" s="96"/>
      <c r="HR98" s="97"/>
    </row>
    <row r="99" spans="1:226" x14ac:dyDescent="0.35">
      <c r="A99" s="99">
        <v>44718</v>
      </c>
      <c r="B99" s="100" t="s">
        <v>995</v>
      </c>
      <c r="C99" s="101">
        <v>1209.8484608777596</v>
      </c>
      <c r="D99" s="101">
        <v>1189.3313266101779</v>
      </c>
      <c r="E99" s="101">
        <v>1138.3353198153982</v>
      </c>
      <c r="F99" s="101">
        <v>755.89352964461784</v>
      </c>
      <c r="G99" s="101">
        <v>581.09803764211324</v>
      </c>
      <c r="H99" s="102">
        <v>629.97315410470662</v>
      </c>
      <c r="I99" s="100" t="s">
        <v>996</v>
      </c>
      <c r="J99" s="101">
        <v>1220.1892293806256</v>
      </c>
      <c r="K99" s="101">
        <v>1186.6915749714015</v>
      </c>
      <c r="L99" s="101">
        <v>1140.1990245396662</v>
      </c>
      <c r="M99" s="101">
        <v>733.10794309974926</v>
      </c>
      <c r="N99" s="101">
        <v>557.53998329156218</v>
      </c>
      <c r="O99" s="102">
        <v>615.8049306457159</v>
      </c>
      <c r="P99" s="83" t="s">
        <v>997</v>
      </c>
      <c r="Q99" s="96">
        <v>1167.4000000000001</v>
      </c>
      <c r="R99" s="96">
        <v>1197.3699999999999</v>
      </c>
      <c r="S99" s="96">
        <v>1137.79</v>
      </c>
      <c r="T99" s="96">
        <v>751</v>
      </c>
      <c r="U99" s="96"/>
      <c r="V99" s="97"/>
      <c r="W99" s="83" t="s">
        <v>998</v>
      </c>
      <c r="X99" s="96">
        <v>1216.68</v>
      </c>
      <c r="Y99" s="96">
        <v>1184.3</v>
      </c>
      <c r="Z99" s="96">
        <v>1111.0999999999999</v>
      </c>
      <c r="AA99" s="96">
        <v>619.65</v>
      </c>
      <c r="AB99" s="96"/>
      <c r="AC99" s="97">
        <v>663.64</v>
      </c>
      <c r="AD99" s="83" t="s">
        <v>999</v>
      </c>
      <c r="AE99" s="86">
        <v>0.51129972389814904</v>
      </c>
      <c r="AF99" s="96">
        <v>990.94</v>
      </c>
      <c r="AG99" s="96">
        <v>1049.02</v>
      </c>
      <c r="AH99" s="96">
        <v>1038.58</v>
      </c>
      <c r="AI99" s="96"/>
      <c r="AJ99" s="96"/>
      <c r="AK99" s="97">
        <v>568.98</v>
      </c>
      <c r="AL99" s="87" t="s">
        <v>1000</v>
      </c>
      <c r="AM99" s="88">
        <v>1</v>
      </c>
      <c r="AN99" s="96">
        <v>1109.75</v>
      </c>
      <c r="AO99" s="96">
        <v>1205.92</v>
      </c>
      <c r="AP99" s="96">
        <v>1095.28</v>
      </c>
      <c r="AQ99" s="96">
        <v>1028.1500000000001</v>
      </c>
      <c r="AR99" s="96"/>
      <c r="AS99" s="97"/>
      <c r="AT99" s="83" t="s">
        <v>1001</v>
      </c>
      <c r="AU99" s="86">
        <v>4.0461258345134497E-2</v>
      </c>
      <c r="AV99" s="96">
        <v>1076.0899999999999</v>
      </c>
      <c r="AW99" s="96">
        <v>1173.5899999999999</v>
      </c>
      <c r="AX99" s="96">
        <v>1106.53</v>
      </c>
      <c r="AY99" s="96"/>
      <c r="AZ99" s="96"/>
      <c r="BA99" s="97">
        <v>583.66</v>
      </c>
      <c r="BB99" s="83" t="s">
        <v>1002</v>
      </c>
      <c r="BC99" s="96">
        <v>1320.83</v>
      </c>
      <c r="BD99" s="96">
        <v>1333.87</v>
      </c>
      <c r="BE99" s="96">
        <v>1148.73</v>
      </c>
      <c r="BF99" s="96"/>
      <c r="BG99" s="96"/>
      <c r="BH99" s="97">
        <v>828.37</v>
      </c>
      <c r="BI99" s="83" t="s">
        <v>1003</v>
      </c>
      <c r="BJ99" s="86">
        <v>0.134426670251378</v>
      </c>
      <c r="BK99" s="96">
        <v>1407.31</v>
      </c>
      <c r="BL99" s="96">
        <v>1307.8399999999999</v>
      </c>
      <c r="BM99" s="96">
        <v>1444.04</v>
      </c>
      <c r="BN99" s="96">
        <v>1143.8399999999999</v>
      </c>
      <c r="BO99" s="96"/>
      <c r="BP99" s="97"/>
      <c r="BQ99" s="83" t="s">
        <v>1004</v>
      </c>
      <c r="BR99" s="86">
        <v>1</v>
      </c>
      <c r="BS99" s="96">
        <v>1197</v>
      </c>
      <c r="BT99" s="96">
        <v>1248.83</v>
      </c>
      <c r="BU99" s="96">
        <v>1117.83</v>
      </c>
      <c r="BV99" s="96"/>
      <c r="BW99" s="96"/>
      <c r="BX99" s="97">
        <v>583.66999999999996</v>
      </c>
      <c r="BY99" s="83" t="s">
        <v>1005</v>
      </c>
      <c r="BZ99" s="96">
        <v>1220.3499999999999</v>
      </c>
      <c r="CA99" s="96">
        <v>1205.21</v>
      </c>
      <c r="CB99" s="96">
        <v>1087.1099999999999</v>
      </c>
      <c r="CC99" s="96">
        <v>683.86</v>
      </c>
      <c r="CD99" s="96"/>
      <c r="CE99" s="97">
        <v>809.19</v>
      </c>
      <c r="CF99" s="83" t="s">
        <v>1006</v>
      </c>
      <c r="CG99" s="96">
        <v>1292.9100000000001</v>
      </c>
      <c r="CH99" s="96">
        <v>1323.35</v>
      </c>
      <c r="CI99" s="96">
        <v>1203.03</v>
      </c>
      <c r="CJ99" s="96"/>
      <c r="CK99" s="96"/>
      <c r="CL99" s="97"/>
      <c r="CM99" s="83" t="s">
        <v>1007</v>
      </c>
      <c r="CN99" s="96">
        <v>1059.68</v>
      </c>
      <c r="CO99" s="96">
        <v>1025.45</v>
      </c>
      <c r="CP99" s="96">
        <v>1184.52</v>
      </c>
      <c r="CQ99" s="96">
        <v>723.59</v>
      </c>
      <c r="CR99" s="96"/>
      <c r="CS99" s="97">
        <v>579.52</v>
      </c>
      <c r="CT99" s="83" t="s">
        <v>1008</v>
      </c>
      <c r="CU99" s="96">
        <v>1184.6600000000001</v>
      </c>
      <c r="CV99" s="96">
        <v>1134.54</v>
      </c>
      <c r="CW99" s="96">
        <v>1002.79</v>
      </c>
      <c r="CX99" s="96">
        <v>619.91999999999996</v>
      </c>
      <c r="CY99" s="96"/>
      <c r="CZ99" s="97"/>
      <c r="DA99" s="83" t="s">
        <v>1009</v>
      </c>
      <c r="DB99" s="86">
        <v>0.13293983143229399</v>
      </c>
      <c r="DC99" s="96">
        <v>1038.6300000000001</v>
      </c>
      <c r="DD99" s="96">
        <v>1088.83</v>
      </c>
      <c r="DE99" s="96">
        <v>974.32</v>
      </c>
      <c r="DF99" s="96">
        <v>947.06</v>
      </c>
      <c r="DG99" s="96"/>
      <c r="DH99" s="97">
        <v>818.56</v>
      </c>
      <c r="DI99" s="83" t="s">
        <v>1010</v>
      </c>
      <c r="DJ99" s="86">
        <v>2.57698750161062E-3</v>
      </c>
      <c r="DK99" s="96">
        <v>749.84</v>
      </c>
      <c r="DL99" s="96">
        <v>893.58</v>
      </c>
      <c r="DM99" s="96">
        <v>893.58</v>
      </c>
      <c r="DN99" s="96">
        <v>943.03</v>
      </c>
      <c r="DO99" s="96"/>
      <c r="DP99" s="97">
        <v>694.41</v>
      </c>
      <c r="DQ99" s="83" t="s">
        <v>1011</v>
      </c>
      <c r="DR99" s="96">
        <v>1179.8699999999999</v>
      </c>
      <c r="DS99" s="96">
        <v>1175.43</v>
      </c>
      <c r="DT99" s="96">
        <v>1061.33</v>
      </c>
      <c r="DU99" s="96">
        <v>760.37</v>
      </c>
      <c r="DV99" s="96"/>
      <c r="DW99" s="97"/>
      <c r="DX99" s="83" t="s">
        <v>1012</v>
      </c>
      <c r="DY99" s="96">
        <v>1112.21</v>
      </c>
      <c r="DZ99" s="96">
        <v>1150.24</v>
      </c>
      <c r="EA99" s="96">
        <v>1153.93</v>
      </c>
      <c r="EB99" s="96">
        <v>807.39</v>
      </c>
      <c r="EC99" s="96"/>
      <c r="ED99" s="97">
        <v>580.09</v>
      </c>
      <c r="EE99" s="83" t="s">
        <v>1013</v>
      </c>
      <c r="EF99" s="86">
        <v>1</v>
      </c>
      <c r="EG99" s="96">
        <v>1211.23</v>
      </c>
      <c r="EH99" s="96">
        <v>1167.81</v>
      </c>
      <c r="EI99" s="96">
        <v>1094.46</v>
      </c>
      <c r="EJ99" s="96"/>
      <c r="EK99" s="96">
        <v>323.74</v>
      </c>
      <c r="EL99" s="97">
        <v>537.28</v>
      </c>
      <c r="EM99" s="83" t="s">
        <v>1014</v>
      </c>
      <c r="EN99" s="96">
        <v>1260.8800000000001</v>
      </c>
      <c r="EO99" s="96">
        <v>1268.07</v>
      </c>
      <c r="EP99" s="96">
        <v>1123.1099999999999</v>
      </c>
      <c r="EQ99" s="96"/>
      <c r="ER99" s="96"/>
      <c r="ES99" s="97">
        <v>618.82000000000005</v>
      </c>
      <c r="ET99" s="83" t="s">
        <v>1015</v>
      </c>
      <c r="EU99" s="86">
        <v>1</v>
      </c>
      <c r="EV99" s="96">
        <v>1161.22</v>
      </c>
      <c r="EW99" s="96">
        <v>1175.46</v>
      </c>
      <c r="EX99" s="96">
        <v>1175.46</v>
      </c>
      <c r="EY99" s="96"/>
      <c r="EZ99" s="96"/>
      <c r="FA99" s="97">
        <v>502.67</v>
      </c>
      <c r="FB99" s="83" t="s">
        <v>1016</v>
      </c>
      <c r="FC99" s="96">
        <v>586.21</v>
      </c>
      <c r="FD99" s="96">
        <v>553.02</v>
      </c>
      <c r="FE99" s="96">
        <v>615.37</v>
      </c>
      <c r="FF99" s="96"/>
      <c r="FG99" s="96"/>
      <c r="FH99" s="97"/>
      <c r="FI99" s="83" t="s">
        <v>1017</v>
      </c>
      <c r="FJ99" s="96">
        <v>1298.31</v>
      </c>
      <c r="FK99" s="96">
        <v>1281.1500000000001</v>
      </c>
      <c r="FL99" s="96">
        <v>1229.9100000000001</v>
      </c>
      <c r="FM99" s="96">
        <v>787.14</v>
      </c>
      <c r="FN99" s="96"/>
      <c r="FO99" s="97">
        <v>687.38</v>
      </c>
      <c r="FP99" s="83" t="s">
        <v>1018</v>
      </c>
      <c r="FQ99" s="86">
        <v>0.21830247991617199</v>
      </c>
      <c r="FR99" s="96">
        <v>1256.3699999999999</v>
      </c>
      <c r="FS99" s="96">
        <v>1195.1300000000001</v>
      </c>
      <c r="FT99" s="96">
        <v>1163</v>
      </c>
      <c r="FU99" s="96">
        <v>716.62</v>
      </c>
      <c r="FV99" s="96">
        <v>584.14</v>
      </c>
      <c r="FW99" s="97">
        <v>654.69000000000005</v>
      </c>
      <c r="FX99" s="83" t="s">
        <v>1019</v>
      </c>
      <c r="FY99" s="96">
        <v>1300.93</v>
      </c>
      <c r="FZ99" s="96">
        <v>1202.98</v>
      </c>
      <c r="GA99" s="96">
        <v>1131.94</v>
      </c>
      <c r="GB99" s="96">
        <v>994.63</v>
      </c>
      <c r="GC99" s="96"/>
      <c r="GD99" s="97">
        <v>572.76</v>
      </c>
      <c r="GE99" s="83" t="s">
        <v>1020</v>
      </c>
      <c r="GF99" s="86">
        <v>0.20233085140822299</v>
      </c>
      <c r="GG99" s="96">
        <v>1027.18</v>
      </c>
      <c r="GH99" s="96">
        <v>1148.6300000000001</v>
      </c>
      <c r="GI99" s="96">
        <v>957.98</v>
      </c>
      <c r="GJ99" s="96">
        <v>907.22</v>
      </c>
      <c r="GK99" s="96"/>
      <c r="GL99" s="97">
        <v>628.89</v>
      </c>
      <c r="GM99" s="83" t="s">
        <v>1021</v>
      </c>
      <c r="GN99" s="86">
        <v>9.5675468809797201E-2</v>
      </c>
      <c r="GO99" s="96">
        <v>1369.92</v>
      </c>
      <c r="GP99" s="96">
        <v>1696.44</v>
      </c>
      <c r="GQ99" s="96">
        <v>1021.91</v>
      </c>
      <c r="GR99" s="96">
        <v>791.43</v>
      </c>
      <c r="GS99" s="96"/>
      <c r="GT99" s="97"/>
      <c r="GU99" s="83" t="s">
        <v>1022</v>
      </c>
      <c r="GV99" s="86">
        <v>1</v>
      </c>
      <c r="GW99" s="96">
        <v>851.21</v>
      </c>
      <c r="GX99" s="96">
        <v>960.94</v>
      </c>
      <c r="GY99" s="96">
        <v>1030.45</v>
      </c>
      <c r="GZ99" s="96"/>
      <c r="HA99" s="96"/>
      <c r="HB99" s="97">
        <v>698.21</v>
      </c>
      <c r="HC99" s="83" t="s">
        <v>1023</v>
      </c>
      <c r="HD99" s="86">
        <v>1</v>
      </c>
      <c r="HE99" s="96">
        <v>999.68</v>
      </c>
      <c r="HF99" s="96">
        <v>1084.02</v>
      </c>
      <c r="HG99" s="96"/>
      <c r="HH99" s="96">
        <v>681.52</v>
      </c>
      <c r="HI99" s="96">
        <v>674.88</v>
      </c>
      <c r="HJ99" s="97">
        <v>635.89</v>
      </c>
      <c r="HK99" s="98"/>
      <c r="HL99" s="86"/>
      <c r="HM99" s="96"/>
      <c r="HN99" s="96"/>
      <c r="HO99" s="96"/>
      <c r="HP99" s="96"/>
      <c r="HQ99" s="96"/>
      <c r="HR99" s="97"/>
    </row>
    <row r="100" spans="1:226" x14ac:dyDescent="0.35">
      <c r="A100" s="99">
        <v>44711</v>
      </c>
      <c r="B100" s="100" t="s">
        <v>995</v>
      </c>
      <c r="C100" s="101">
        <v>1125.652296210041</v>
      </c>
      <c r="D100" s="101">
        <v>1118.4437863434682</v>
      </c>
      <c r="E100" s="101">
        <v>1035.9975908187046</v>
      </c>
      <c r="F100" s="101">
        <v>748.84124320848548</v>
      </c>
      <c r="G100" s="101">
        <v>580.45015286137379</v>
      </c>
      <c r="H100" s="102">
        <v>632.91156499500619</v>
      </c>
      <c r="I100" s="100" t="s">
        <v>996</v>
      </c>
      <c r="J100" s="101">
        <v>1130.8853822650228</v>
      </c>
      <c r="K100" s="101">
        <v>1113.7354236763908</v>
      </c>
      <c r="L100" s="101">
        <v>1034.7377946013196</v>
      </c>
      <c r="M100" s="101">
        <v>728.10488425834467</v>
      </c>
      <c r="N100" s="101">
        <v>556.52126148705099</v>
      </c>
      <c r="O100" s="102">
        <v>619.71552293265097</v>
      </c>
      <c r="P100" s="83" t="s">
        <v>997</v>
      </c>
      <c r="Q100" s="96">
        <v>1032.4000000000001</v>
      </c>
      <c r="R100" s="96">
        <v>1116.54</v>
      </c>
      <c r="S100" s="96">
        <v>1031.8399999999999</v>
      </c>
      <c r="T100" s="96">
        <v>727</v>
      </c>
      <c r="U100" s="96"/>
      <c r="V100" s="97"/>
      <c r="W100" s="83" t="s">
        <v>998</v>
      </c>
      <c r="X100" s="96">
        <v>1153.8699999999999</v>
      </c>
      <c r="Y100" s="96">
        <v>1122.46</v>
      </c>
      <c r="Z100" s="96">
        <v>1022.84</v>
      </c>
      <c r="AA100" s="96">
        <v>603.67999999999995</v>
      </c>
      <c r="AB100" s="96"/>
      <c r="AC100" s="97">
        <v>663.64</v>
      </c>
      <c r="AD100" s="83" t="s">
        <v>999</v>
      </c>
      <c r="AE100" s="86">
        <v>0.51129972389814904</v>
      </c>
      <c r="AF100" s="96">
        <v>965.76</v>
      </c>
      <c r="AG100" s="96">
        <v>1040.02</v>
      </c>
      <c r="AH100" s="96">
        <v>1038.58</v>
      </c>
      <c r="AI100" s="96"/>
      <c r="AJ100" s="96"/>
      <c r="AK100" s="97">
        <v>573.12</v>
      </c>
      <c r="AL100" s="87" t="s">
        <v>1000</v>
      </c>
      <c r="AM100" s="88">
        <v>1</v>
      </c>
      <c r="AN100" s="96">
        <v>1071.6099999999999</v>
      </c>
      <c r="AO100" s="96">
        <v>1182.3800000000001</v>
      </c>
      <c r="AP100" s="96">
        <v>1035.3900000000001</v>
      </c>
      <c r="AQ100" s="96">
        <v>1028.1500000000001</v>
      </c>
      <c r="AR100" s="96"/>
      <c r="AS100" s="97"/>
      <c r="AT100" s="83" t="s">
        <v>1001</v>
      </c>
      <c r="AU100" s="86">
        <v>4.0466170281644502E-2</v>
      </c>
      <c r="AV100" s="96">
        <v>1037.19</v>
      </c>
      <c r="AW100" s="96">
        <v>1136.82</v>
      </c>
      <c r="AX100" s="96">
        <v>1035.05</v>
      </c>
      <c r="AY100" s="96"/>
      <c r="AZ100" s="96"/>
      <c r="BA100" s="97">
        <v>587.24</v>
      </c>
      <c r="BB100" s="83" t="s">
        <v>1002</v>
      </c>
      <c r="BC100" s="96">
        <v>1188.3599999999999</v>
      </c>
      <c r="BD100" s="96">
        <v>1241.3599999999999</v>
      </c>
      <c r="BE100" s="96">
        <v>1010.08</v>
      </c>
      <c r="BF100" s="96"/>
      <c r="BG100" s="96"/>
      <c r="BH100" s="97">
        <v>876.27</v>
      </c>
      <c r="BI100" s="83" t="s">
        <v>1003</v>
      </c>
      <c r="BJ100" s="86">
        <v>0.134424863222702</v>
      </c>
      <c r="BK100" s="96">
        <v>1299.75</v>
      </c>
      <c r="BL100" s="96">
        <v>1200.28</v>
      </c>
      <c r="BM100" s="96">
        <v>1336.48</v>
      </c>
      <c r="BN100" s="96">
        <v>1090.05</v>
      </c>
      <c r="BO100" s="96"/>
      <c r="BP100" s="97"/>
      <c r="BQ100" s="83" t="s">
        <v>1004</v>
      </c>
      <c r="BR100" s="86">
        <v>1</v>
      </c>
      <c r="BS100" s="96">
        <v>1112.83</v>
      </c>
      <c r="BT100" s="96">
        <v>1175.5</v>
      </c>
      <c r="BU100" s="96">
        <v>1139.5</v>
      </c>
      <c r="BV100" s="96"/>
      <c r="BW100" s="96"/>
      <c r="BX100" s="97">
        <v>583.66999999999996</v>
      </c>
      <c r="BY100" s="83" t="s">
        <v>1005</v>
      </c>
      <c r="BZ100" s="96">
        <v>1154.1199999999999</v>
      </c>
      <c r="CA100" s="96">
        <v>1151.75</v>
      </c>
      <c r="CB100" s="96">
        <v>1034.6300000000001</v>
      </c>
      <c r="CC100" s="96">
        <v>685.23</v>
      </c>
      <c r="CD100" s="96"/>
      <c r="CE100" s="97">
        <v>799.56</v>
      </c>
      <c r="CF100" s="83" t="s">
        <v>1006</v>
      </c>
      <c r="CG100" s="96">
        <v>1187.27</v>
      </c>
      <c r="CH100" s="96">
        <v>1271.74</v>
      </c>
      <c r="CI100" s="96">
        <v>1119.5899999999999</v>
      </c>
      <c r="CJ100" s="96"/>
      <c r="CK100" s="96"/>
      <c r="CL100" s="97"/>
      <c r="CM100" s="83" t="s">
        <v>1007</v>
      </c>
      <c r="CN100" s="96">
        <v>944.48</v>
      </c>
      <c r="CO100" s="96">
        <v>914.27</v>
      </c>
      <c r="CP100" s="96">
        <v>1091.72</v>
      </c>
      <c r="CQ100" s="96">
        <v>708.35</v>
      </c>
      <c r="CR100" s="96"/>
      <c r="CS100" s="97">
        <v>586.52</v>
      </c>
      <c r="CT100" s="83" t="s">
        <v>1008</v>
      </c>
      <c r="CU100" s="96">
        <v>1120.95</v>
      </c>
      <c r="CV100" s="96">
        <v>1077.28</v>
      </c>
      <c r="CW100" s="96">
        <v>1002.79</v>
      </c>
      <c r="CX100" s="96">
        <v>619.91999999999996</v>
      </c>
      <c r="CY100" s="96"/>
      <c r="CZ100" s="97"/>
      <c r="DA100" s="83" t="s">
        <v>1009</v>
      </c>
      <c r="DB100" s="86">
        <v>0.132793307217316</v>
      </c>
      <c r="DC100" s="96">
        <v>1034.3</v>
      </c>
      <c r="DD100" s="96">
        <v>1064.47</v>
      </c>
      <c r="DE100" s="96">
        <v>954.12</v>
      </c>
      <c r="DF100" s="96">
        <v>946.02</v>
      </c>
      <c r="DG100" s="96"/>
      <c r="DH100" s="97">
        <v>824.14</v>
      </c>
      <c r="DI100" s="83" t="s">
        <v>1010</v>
      </c>
      <c r="DJ100" s="86">
        <v>2.54984955887603E-3</v>
      </c>
      <c r="DK100" s="96">
        <v>734.91</v>
      </c>
      <c r="DL100" s="96">
        <v>888.59</v>
      </c>
      <c r="DM100" s="96">
        <v>888.59</v>
      </c>
      <c r="DN100" s="96">
        <v>845.64</v>
      </c>
      <c r="DO100" s="96"/>
      <c r="DP100" s="97">
        <v>679.76</v>
      </c>
      <c r="DQ100" s="83" t="s">
        <v>1011</v>
      </c>
      <c r="DR100" s="96">
        <v>1131.0899999999999</v>
      </c>
      <c r="DS100" s="96">
        <v>1142.9100000000001</v>
      </c>
      <c r="DT100" s="96">
        <v>992.38</v>
      </c>
      <c r="DU100" s="96">
        <v>750.72</v>
      </c>
      <c r="DV100" s="96"/>
      <c r="DW100" s="97"/>
      <c r="DX100" s="83" t="s">
        <v>1012</v>
      </c>
      <c r="DY100" s="96">
        <v>1067.06</v>
      </c>
      <c r="DZ100" s="96">
        <v>1118.49</v>
      </c>
      <c r="EA100" s="96">
        <v>1088.01</v>
      </c>
      <c r="EB100" s="96">
        <v>783.17</v>
      </c>
      <c r="EC100" s="96"/>
      <c r="ED100" s="97">
        <v>580.62</v>
      </c>
      <c r="EE100" s="83" t="s">
        <v>1013</v>
      </c>
      <c r="EF100" s="86">
        <v>1</v>
      </c>
      <c r="EG100" s="96">
        <v>1111.6600000000001</v>
      </c>
      <c r="EH100" s="96">
        <v>1095.99</v>
      </c>
      <c r="EI100" s="96">
        <v>985.22</v>
      </c>
      <c r="EJ100" s="96"/>
      <c r="EK100" s="96">
        <v>323.74</v>
      </c>
      <c r="EL100" s="97">
        <v>527.73</v>
      </c>
      <c r="EM100" s="83" t="s">
        <v>1014</v>
      </c>
      <c r="EN100" s="96">
        <v>1150.6300000000001</v>
      </c>
      <c r="EO100" s="96">
        <v>1177.47</v>
      </c>
      <c r="EP100" s="96">
        <v>1034.51</v>
      </c>
      <c r="EQ100" s="96"/>
      <c r="ER100" s="96"/>
      <c r="ES100" s="97">
        <v>641.97</v>
      </c>
      <c r="ET100" s="83" t="s">
        <v>1015</v>
      </c>
      <c r="EU100" s="86">
        <v>1</v>
      </c>
      <c r="EV100" s="96">
        <v>1082.8499999999999</v>
      </c>
      <c r="EW100" s="96">
        <v>1098.95</v>
      </c>
      <c r="EX100" s="96">
        <v>1098.94</v>
      </c>
      <c r="EY100" s="96"/>
      <c r="EZ100" s="96"/>
      <c r="FA100" s="97">
        <v>498.65</v>
      </c>
      <c r="FB100" s="83" t="s">
        <v>1016</v>
      </c>
      <c r="FC100" s="96">
        <v>586.21</v>
      </c>
      <c r="FD100" s="96">
        <v>553.02</v>
      </c>
      <c r="FE100" s="96">
        <v>615.37</v>
      </c>
      <c r="FF100" s="96"/>
      <c r="FG100" s="96"/>
      <c r="FH100" s="97"/>
      <c r="FI100" s="83" t="s">
        <v>1017</v>
      </c>
      <c r="FJ100" s="96">
        <v>1200.79</v>
      </c>
      <c r="FK100" s="96">
        <v>1196.03</v>
      </c>
      <c r="FL100" s="96">
        <v>1141.48</v>
      </c>
      <c r="FM100" s="96">
        <v>774.14</v>
      </c>
      <c r="FN100" s="96"/>
      <c r="FO100" s="97">
        <v>698.95</v>
      </c>
      <c r="FP100" s="83" t="s">
        <v>1018</v>
      </c>
      <c r="FQ100" s="86">
        <v>0.21807872642023801</v>
      </c>
      <c r="FR100" s="96">
        <v>1169.02</v>
      </c>
      <c r="FS100" s="96">
        <v>1118.43</v>
      </c>
      <c r="FT100" s="96">
        <v>1117.42</v>
      </c>
      <c r="FU100" s="96">
        <v>697.39</v>
      </c>
      <c r="FV100" s="96">
        <v>583.54</v>
      </c>
      <c r="FW100" s="97">
        <v>656.11</v>
      </c>
      <c r="FX100" s="83" t="s">
        <v>1019</v>
      </c>
      <c r="FY100" s="96">
        <v>1202.6300000000001</v>
      </c>
      <c r="FZ100" s="96">
        <v>1115.9000000000001</v>
      </c>
      <c r="GA100" s="96">
        <v>1071.78</v>
      </c>
      <c r="GB100" s="96">
        <v>993.3</v>
      </c>
      <c r="GC100" s="96"/>
      <c r="GD100" s="97">
        <v>588.21</v>
      </c>
      <c r="GE100" s="83" t="s">
        <v>1020</v>
      </c>
      <c r="GF100" s="86">
        <v>0.20226128112295499</v>
      </c>
      <c r="GG100" s="96">
        <v>1006.76</v>
      </c>
      <c r="GH100" s="96">
        <v>1130.06</v>
      </c>
      <c r="GI100" s="96">
        <v>949.61</v>
      </c>
      <c r="GJ100" s="96">
        <v>833.08</v>
      </c>
      <c r="GK100" s="96"/>
      <c r="GL100" s="97">
        <v>630.17999999999995</v>
      </c>
      <c r="GM100" s="83" t="s">
        <v>1021</v>
      </c>
      <c r="GN100" s="86">
        <v>9.5075109336375696E-2</v>
      </c>
      <c r="GO100" s="96">
        <v>1265.4100000000001</v>
      </c>
      <c r="GP100" s="96">
        <v>1537.17</v>
      </c>
      <c r="GQ100" s="96">
        <v>957.46</v>
      </c>
      <c r="GR100" s="96">
        <v>786.46</v>
      </c>
      <c r="GS100" s="96"/>
      <c r="GT100" s="97"/>
      <c r="GU100" s="83" t="s">
        <v>1022</v>
      </c>
      <c r="GV100" s="86">
        <v>1</v>
      </c>
      <c r="GW100" s="96">
        <v>851.21</v>
      </c>
      <c r="GX100" s="96">
        <v>960.94</v>
      </c>
      <c r="GY100" s="96">
        <v>1013.32</v>
      </c>
      <c r="GZ100" s="96"/>
      <c r="HA100" s="96"/>
      <c r="HB100" s="97">
        <v>706.03</v>
      </c>
      <c r="HC100" s="83" t="s">
        <v>1023</v>
      </c>
      <c r="HD100" s="86">
        <v>1</v>
      </c>
      <c r="HE100" s="96">
        <v>978.85</v>
      </c>
      <c r="HF100" s="96">
        <v>1071.52</v>
      </c>
      <c r="HG100" s="96"/>
      <c r="HH100" s="96">
        <v>679.99</v>
      </c>
      <c r="HI100" s="96">
        <v>673.35</v>
      </c>
      <c r="HJ100" s="97">
        <v>633.39</v>
      </c>
      <c r="HK100" s="98"/>
      <c r="HL100" s="86"/>
      <c r="HM100" s="96"/>
      <c r="HN100" s="96"/>
      <c r="HO100" s="96"/>
      <c r="HP100" s="96"/>
      <c r="HQ100" s="96"/>
      <c r="HR100" s="97"/>
    </row>
    <row r="101" spans="1:226" x14ac:dyDescent="0.35">
      <c r="A101" s="99">
        <v>44704</v>
      </c>
      <c r="B101" s="100" t="s">
        <v>995</v>
      </c>
      <c r="C101" s="101">
        <v>1101.8642328615601</v>
      </c>
      <c r="D101" s="101">
        <v>1119.3716980699833</v>
      </c>
      <c r="E101" s="101">
        <v>1026.089451752865</v>
      </c>
      <c r="F101" s="101">
        <v>737.66704075002758</v>
      </c>
      <c r="G101" s="101">
        <v>568.46047195949166</v>
      </c>
      <c r="H101" s="102">
        <v>634.69271227532488</v>
      </c>
      <c r="I101" s="100" t="s">
        <v>996</v>
      </c>
      <c r="J101" s="101">
        <v>1111.5273693799884</v>
      </c>
      <c r="K101" s="101">
        <v>1116.3617286608783</v>
      </c>
      <c r="L101" s="101">
        <v>1026.0945202947971</v>
      </c>
      <c r="M101" s="101">
        <v>716.66273529543093</v>
      </c>
      <c r="N101" s="101">
        <v>540.89420217209693</v>
      </c>
      <c r="O101" s="102">
        <v>621.85068492696928</v>
      </c>
      <c r="P101" s="83" t="s">
        <v>997</v>
      </c>
      <c r="Q101" s="96">
        <v>1017.4</v>
      </c>
      <c r="R101" s="96">
        <v>1127.3699999999999</v>
      </c>
      <c r="S101" s="96">
        <v>1027.94</v>
      </c>
      <c r="T101" s="96">
        <v>727</v>
      </c>
      <c r="U101" s="96"/>
      <c r="V101" s="97"/>
      <c r="W101" s="83" t="s">
        <v>998</v>
      </c>
      <c r="X101" s="96">
        <v>1170.73</v>
      </c>
      <c r="Y101" s="96">
        <v>1151.1600000000001</v>
      </c>
      <c r="Z101" s="96">
        <v>947.47</v>
      </c>
      <c r="AA101" s="96">
        <v>603.23</v>
      </c>
      <c r="AB101" s="96"/>
      <c r="AC101" s="97">
        <v>704.13</v>
      </c>
      <c r="AD101" s="83" t="s">
        <v>999</v>
      </c>
      <c r="AE101" s="86">
        <v>0.51129972389814904</v>
      </c>
      <c r="AF101" s="96">
        <v>951.44</v>
      </c>
      <c r="AG101" s="96">
        <v>1040.4100000000001</v>
      </c>
      <c r="AH101" s="96">
        <v>1038.58</v>
      </c>
      <c r="AI101" s="96"/>
      <c r="AJ101" s="96"/>
      <c r="AK101" s="97">
        <v>575.41999999999996</v>
      </c>
      <c r="AL101" s="87" t="s">
        <v>1000</v>
      </c>
      <c r="AM101" s="88">
        <v>1</v>
      </c>
      <c r="AN101" s="96">
        <v>1034.44</v>
      </c>
      <c r="AO101" s="96">
        <v>1184.01</v>
      </c>
      <c r="AP101" s="96">
        <v>1035.21</v>
      </c>
      <c r="AQ101" s="96">
        <v>1028.1500000000001</v>
      </c>
      <c r="AR101" s="96"/>
      <c r="AS101" s="97"/>
      <c r="AT101" s="83" t="s">
        <v>1001</v>
      </c>
      <c r="AU101" s="86">
        <v>4.0660323656176299E-2</v>
      </c>
      <c r="AV101" s="96">
        <v>1025.67</v>
      </c>
      <c r="AW101" s="96">
        <v>1146</v>
      </c>
      <c r="AX101" s="96">
        <v>1020.99</v>
      </c>
      <c r="AY101" s="96"/>
      <c r="AZ101" s="96"/>
      <c r="BA101" s="97">
        <v>593.49</v>
      </c>
      <c r="BB101" s="83" t="s">
        <v>1002</v>
      </c>
      <c r="BC101" s="96">
        <v>1155.58</v>
      </c>
      <c r="BD101" s="96">
        <v>1218.68</v>
      </c>
      <c r="BE101" s="96">
        <v>1022.68</v>
      </c>
      <c r="BF101" s="96"/>
      <c r="BG101" s="96"/>
      <c r="BH101" s="97">
        <v>878.79</v>
      </c>
      <c r="BI101" s="83" t="s">
        <v>1003</v>
      </c>
      <c r="BJ101" s="86">
        <v>0.13438512087941601</v>
      </c>
      <c r="BK101" s="96">
        <v>1224.1099999999999</v>
      </c>
      <c r="BL101" s="96">
        <v>1124.67</v>
      </c>
      <c r="BM101" s="96">
        <v>1260.83</v>
      </c>
      <c r="BN101" s="96">
        <v>1078.98</v>
      </c>
      <c r="BO101" s="96"/>
      <c r="BP101" s="97"/>
      <c r="BQ101" s="83" t="s">
        <v>1004</v>
      </c>
      <c r="BR101" s="86">
        <v>1</v>
      </c>
      <c r="BS101" s="96">
        <v>1099.5</v>
      </c>
      <c r="BT101" s="96">
        <v>1123.83</v>
      </c>
      <c r="BU101" s="96">
        <v>1106.17</v>
      </c>
      <c r="BV101" s="96"/>
      <c r="BW101" s="96"/>
      <c r="BX101" s="97">
        <v>583.66999999999996</v>
      </c>
      <c r="BY101" s="83" t="s">
        <v>1005</v>
      </c>
      <c r="BZ101" s="96">
        <v>1130.9100000000001</v>
      </c>
      <c r="CA101" s="96">
        <v>1164</v>
      </c>
      <c r="CB101" s="96">
        <v>1007.11</v>
      </c>
      <c r="CC101" s="96">
        <v>670.98</v>
      </c>
      <c r="CD101" s="96"/>
      <c r="CE101" s="97">
        <v>797.28</v>
      </c>
      <c r="CF101" s="83" t="s">
        <v>1006</v>
      </c>
      <c r="CG101" s="96">
        <v>1188.8800000000001</v>
      </c>
      <c r="CH101" s="96">
        <v>1295.93</v>
      </c>
      <c r="CI101" s="96">
        <v>1079.3800000000001</v>
      </c>
      <c r="CJ101" s="96"/>
      <c r="CK101" s="96"/>
      <c r="CL101" s="97"/>
      <c r="CM101" s="83" t="s">
        <v>1007</v>
      </c>
      <c r="CN101" s="96">
        <v>952.16</v>
      </c>
      <c r="CO101" s="96">
        <v>934.25</v>
      </c>
      <c r="CP101" s="96">
        <v>1079.22</v>
      </c>
      <c r="CQ101" s="96">
        <v>711.09</v>
      </c>
      <c r="CR101" s="96"/>
      <c r="CS101" s="97">
        <v>580.78</v>
      </c>
      <c r="CT101" s="83" t="s">
        <v>1008</v>
      </c>
      <c r="CU101" s="96">
        <v>1112.8900000000001</v>
      </c>
      <c r="CV101" s="96">
        <v>1082.93</v>
      </c>
      <c r="CW101" s="96">
        <v>1002.79</v>
      </c>
      <c r="CX101" s="96">
        <v>619.91999999999996</v>
      </c>
      <c r="CY101" s="96"/>
      <c r="CZ101" s="97"/>
      <c r="DA101" s="83" t="s">
        <v>1009</v>
      </c>
      <c r="DB101" s="86">
        <v>0.13284623048821001</v>
      </c>
      <c r="DC101" s="96">
        <v>986.04</v>
      </c>
      <c r="DD101" s="96">
        <v>1077.1199999999999</v>
      </c>
      <c r="DE101" s="96">
        <v>956.63</v>
      </c>
      <c r="DF101" s="96">
        <v>946.4</v>
      </c>
      <c r="DG101" s="96"/>
      <c r="DH101" s="97">
        <v>823.41</v>
      </c>
      <c r="DI101" s="83" t="s">
        <v>1010</v>
      </c>
      <c r="DJ101" s="86">
        <v>2.6202017555351799E-3</v>
      </c>
      <c r="DK101" s="96">
        <v>741.17</v>
      </c>
      <c r="DL101" s="96">
        <v>891.05</v>
      </c>
      <c r="DM101" s="96">
        <v>891.05</v>
      </c>
      <c r="DN101" s="96">
        <v>868.97</v>
      </c>
      <c r="DO101" s="96"/>
      <c r="DP101" s="97">
        <v>696.59</v>
      </c>
      <c r="DQ101" s="83" t="s">
        <v>1011</v>
      </c>
      <c r="DR101" s="96">
        <v>1090.8499999999999</v>
      </c>
      <c r="DS101" s="96">
        <v>1147.55</v>
      </c>
      <c r="DT101" s="96">
        <v>1010.14</v>
      </c>
      <c r="DU101" s="96">
        <v>752.41</v>
      </c>
      <c r="DV101" s="96"/>
      <c r="DW101" s="97"/>
      <c r="DX101" s="83" t="s">
        <v>1012</v>
      </c>
      <c r="DY101" s="96">
        <v>1056.94</v>
      </c>
      <c r="DZ101" s="96">
        <v>1124.3599999999999</v>
      </c>
      <c r="EA101" s="96">
        <v>1060.51</v>
      </c>
      <c r="EB101" s="96">
        <v>770.5</v>
      </c>
      <c r="EC101" s="96"/>
      <c r="ED101" s="97">
        <v>581.59</v>
      </c>
      <c r="EE101" s="83" t="s">
        <v>1013</v>
      </c>
      <c r="EF101" s="86">
        <v>1</v>
      </c>
      <c r="EG101" s="96">
        <v>1068.67</v>
      </c>
      <c r="EH101" s="96">
        <v>1092.32</v>
      </c>
      <c r="EI101" s="96">
        <v>953.58</v>
      </c>
      <c r="EJ101" s="96"/>
      <c r="EK101" s="96">
        <v>323.74</v>
      </c>
      <c r="EL101" s="97">
        <v>517.49</v>
      </c>
      <c r="EM101" s="83" t="s">
        <v>1014</v>
      </c>
      <c r="EN101" s="96">
        <v>1098.49</v>
      </c>
      <c r="EO101" s="96">
        <v>1103.97</v>
      </c>
      <c r="EP101" s="96">
        <v>959.07</v>
      </c>
      <c r="EQ101" s="96"/>
      <c r="ER101" s="96"/>
      <c r="ES101" s="97">
        <v>665.12</v>
      </c>
      <c r="ET101" s="83" t="s">
        <v>1015</v>
      </c>
      <c r="EU101" s="86">
        <v>1</v>
      </c>
      <c r="EV101" s="96">
        <v>1061.3599999999999</v>
      </c>
      <c r="EW101" s="96">
        <v>1122.5</v>
      </c>
      <c r="EX101" s="96">
        <v>1122.5</v>
      </c>
      <c r="EY101" s="96"/>
      <c r="EZ101" s="96"/>
      <c r="FA101" s="97">
        <v>500.54</v>
      </c>
      <c r="FB101" s="83" t="s">
        <v>1016</v>
      </c>
      <c r="FC101" s="96">
        <v>586.21</v>
      </c>
      <c r="FD101" s="96">
        <v>553.02</v>
      </c>
      <c r="FE101" s="96">
        <v>615.37</v>
      </c>
      <c r="FF101" s="96"/>
      <c r="FG101" s="96"/>
      <c r="FH101" s="97"/>
      <c r="FI101" s="83" t="s">
        <v>1017</v>
      </c>
      <c r="FJ101" s="96">
        <v>1180.1300000000001</v>
      </c>
      <c r="FK101" s="96">
        <v>1189.42</v>
      </c>
      <c r="FL101" s="96">
        <v>1075.3699999999999</v>
      </c>
      <c r="FM101" s="96">
        <v>769.14</v>
      </c>
      <c r="FN101" s="96"/>
      <c r="FO101" s="97">
        <v>711.35</v>
      </c>
      <c r="FP101" s="83" t="s">
        <v>1018</v>
      </c>
      <c r="FQ101" s="86">
        <v>0.21640337589266401</v>
      </c>
      <c r="FR101" s="96">
        <v>1126.1099999999999</v>
      </c>
      <c r="FS101" s="96">
        <v>1127.57</v>
      </c>
      <c r="FT101" s="96">
        <v>1088.0899999999999</v>
      </c>
      <c r="FU101" s="96">
        <v>703.71</v>
      </c>
      <c r="FV101" s="96">
        <v>572.02</v>
      </c>
      <c r="FW101" s="97">
        <v>657.13</v>
      </c>
      <c r="FX101" s="83" t="s">
        <v>1019</v>
      </c>
      <c r="FY101" s="96">
        <v>1166.19</v>
      </c>
      <c r="FZ101" s="96">
        <v>1096.3900000000001</v>
      </c>
      <c r="GA101" s="96">
        <v>1064.46</v>
      </c>
      <c r="GB101" s="96">
        <v>957.67</v>
      </c>
      <c r="GC101" s="96"/>
      <c r="GD101" s="97">
        <v>595.53</v>
      </c>
      <c r="GE101" s="83" t="s">
        <v>1020</v>
      </c>
      <c r="GF101" s="86">
        <v>0.20214271275520501</v>
      </c>
      <c r="GG101" s="96">
        <v>987.57</v>
      </c>
      <c r="GH101" s="96">
        <v>1123.52</v>
      </c>
      <c r="GI101" s="96">
        <v>948.65</v>
      </c>
      <c r="GJ101" s="96">
        <v>863.01</v>
      </c>
      <c r="GK101" s="96"/>
      <c r="GL101" s="97">
        <v>632.05999999999995</v>
      </c>
      <c r="GM101" s="83" t="s">
        <v>1021</v>
      </c>
      <c r="GN101" s="86">
        <v>9.5312529785165606E-2</v>
      </c>
      <c r="GO101" s="96">
        <v>1200.0999999999999</v>
      </c>
      <c r="GP101" s="96">
        <v>1471.47</v>
      </c>
      <c r="GQ101" s="96">
        <v>910.22</v>
      </c>
      <c r="GR101" s="96">
        <v>761.17</v>
      </c>
      <c r="GS101" s="96"/>
      <c r="GT101" s="97"/>
      <c r="GU101" s="83" t="s">
        <v>1022</v>
      </c>
      <c r="GV101" s="86">
        <v>1</v>
      </c>
      <c r="GW101" s="96">
        <v>851.21</v>
      </c>
      <c r="GX101" s="96">
        <v>960.94</v>
      </c>
      <c r="GY101" s="96">
        <v>1005.94</v>
      </c>
      <c r="GZ101" s="96"/>
      <c r="HA101" s="96"/>
      <c r="HB101" s="97">
        <v>711.17</v>
      </c>
      <c r="HC101" s="83" t="s">
        <v>1023</v>
      </c>
      <c r="HD101" s="86">
        <v>1</v>
      </c>
      <c r="HE101" s="96">
        <v>956.35</v>
      </c>
      <c r="HF101" s="96">
        <v>1087.3499999999999</v>
      </c>
      <c r="HG101" s="96"/>
      <c r="HH101" s="96">
        <v>656.52</v>
      </c>
      <c r="HI101" s="96">
        <v>649.88</v>
      </c>
      <c r="HJ101" s="97">
        <v>635.89</v>
      </c>
      <c r="HK101" s="98"/>
      <c r="HL101" s="86"/>
      <c r="HM101" s="96"/>
      <c r="HN101" s="96"/>
      <c r="HO101" s="96"/>
      <c r="HP101" s="96"/>
      <c r="HQ101" s="96"/>
      <c r="HR101" s="97"/>
    </row>
    <row r="102" spans="1:226" x14ac:dyDescent="0.35">
      <c r="A102" s="99">
        <v>44697</v>
      </c>
      <c r="B102" s="100" t="s">
        <v>995</v>
      </c>
      <c r="C102" s="101">
        <v>1067.3245788996596</v>
      </c>
      <c r="D102" s="101">
        <v>1137.6884636002885</v>
      </c>
      <c r="E102" s="101">
        <v>1062.0524860585781</v>
      </c>
      <c r="F102" s="101">
        <v>738.58701370876224</v>
      </c>
      <c r="G102" s="101">
        <v>564.94433935224993</v>
      </c>
      <c r="H102" s="102">
        <v>636.2865298735195</v>
      </c>
      <c r="I102" s="100" t="s">
        <v>996</v>
      </c>
      <c r="J102" s="101">
        <v>1076.5131233791756</v>
      </c>
      <c r="K102" s="101">
        <v>1136.6494809012715</v>
      </c>
      <c r="L102" s="101">
        <v>1062.4492425273218</v>
      </c>
      <c r="M102" s="101">
        <v>720.1802753463835</v>
      </c>
      <c r="N102" s="101">
        <v>554.29072681704258</v>
      </c>
      <c r="O102" s="102">
        <v>625.78703919914506</v>
      </c>
      <c r="P102" s="83" t="s">
        <v>997</v>
      </c>
      <c r="Q102" s="96">
        <v>989.06</v>
      </c>
      <c r="R102" s="96">
        <v>1143.2</v>
      </c>
      <c r="S102" s="96">
        <v>1052.78</v>
      </c>
      <c r="T102" s="96">
        <v>707</v>
      </c>
      <c r="U102" s="96"/>
      <c r="V102" s="97"/>
      <c r="W102" s="83" t="s">
        <v>998</v>
      </c>
      <c r="X102" s="96">
        <v>1136.05</v>
      </c>
      <c r="Y102" s="96">
        <v>1196.49</v>
      </c>
      <c r="Z102" s="96">
        <v>977.63</v>
      </c>
      <c r="AA102" s="96">
        <v>603.23</v>
      </c>
      <c r="AB102" s="96"/>
      <c r="AC102" s="97">
        <v>709.09</v>
      </c>
      <c r="AD102" s="83" t="s">
        <v>999</v>
      </c>
      <c r="AE102" s="86">
        <v>0.51129972389814904</v>
      </c>
      <c r="AF102" s="96">
        <v>921.53</v>
      </c>
      <c r="AG102" s="96">
        <v>1032.06</v>
      </c>
      <c r="AH102" s="96">
        <v>1038.58</v>
      </c>
      <c r="AI102" s="96"/>
      <c r="AJ102" s="96"/>
      <c r="AK102" s="97">
        <v>579.67999999999995</v>
      </c>
      <c r="AL102" s="87" t="s">
        <v>1000</v>
      </c>
      <c r="AM102" s="88">
        <v>1</v>
      </c>
      <c r="AN102" s="96">
        <v>978.12</v>
      </c>
      <c r="AO102" s="96">
        <v>1175.6400000000001</v>
      </c>
      <c r="AP102" s="96">
        <v>1034.1600000000001</v>
      </c>
      <c r="AQ102" s="96">
        <v>1028.1500000000001</v>
      </c>
      <c r="AR102" s="96"/>
      <c r="AS102" s="97"/>
      <c r="AT102" s="83" t="s">
        <v>1001</v>
      </c>
      <c r="AU102" s="86">
        <v>4.0469445568595698E-2</v>
      </c>
      <c r="AV102" s="96">
        <v>977.17</v>
      </c>
      <c r="AW102" s="96">
        <v>1143.73</v>
      </c>
      <c r="AX102" s="96">
        <v>1050.6500000000001</v>
      </c>
      <c r="AY102" s="96"/>
      <c r="AZ102" s="96"/>
      <c r="BA102" s="97">
        <v>597.12</v>
      </c>
      <c r="BB102" s="83" t="s">
        <v>1002</v>
      </c>
      <c r="BC102" s="96">
        <v>1136.26</v>
      </c>
      <c r="BD102" s="96">
        <v>1243.05</v>
      </c>
      <c r="BE102" s="96">
        <v>1073.94</v>
      </c>
      <c r="BF102" s="96"/>
      <c r="BG102" s="96"/>
      <c r="BH102" s="97">
        <v>889.71</v>
      </c>
      <c r="BI102" s="83" t="s">
        <v>1003</v>
      </c>
      <c r="BJ102" s="86">
        <v>0.134376091805746</v>
      </c>
      <c r="BK102" s="96">
        <v>1148.78</v>
      </c>
      <c r="BL102" s="96">
        <v>1167.5899999999999</v>
      </c>
      <c r="BM102" s="96">
        <v>1303.74</v>
      </c>
      <c r="BN102" s="96">
        <v>1035.9100000000001</v>
      </c>
      <c r="BO102" s="96"/>
      <c r="BP102" s="97"/>
      <c r="BQ102" s="83" t="s">
        <v>1004</v>
      </c>
      <c r="BR102" s="86">
        <v>1</v>
      </c>
      <c r="BS102" s="96">
        <v>1067</v>
      </c>
      <c r="BT102" s="96">
        <v>1165.5</v>
      </c>
      <c r="BU102" s="96">
        <v>1148.67</v>
      </c>
      <c r="BV102" s="96"/>
      <c r="BW102" s="96"/>
      <c r="BX102" s="97">
        <v>585.33000000000004</v>
      </c>
      <c r="BY102" s="83" t="s">
        <v>1005</v>
      </c>
      <c r="BZ102" s="96">
        <v>1095.77</v>
      </c>
      <c r="CA102" s="96">
        <v>1180.56</v>
      </c>
      <c r="CB102" s="96">
        <v>1022.76</v>
      </c>
      <c r="CC102" s="96">
        <v>686.04</v>
      </c>
      <c r="CD102" s="96"/>
      <c r="CE102" s="97">
        <v>793.03</v>
      </c>
      <c r="CF102" s="83" t="s">
        <v>1006</v>
      </c>
      <c r="CG102" s="96">
        <v>1097.75</v>
      </c>
      <c r="CH102" s="96">
        <v>1297.54</v>
      </c>
      <c r="CI102" s="96">
        <v>1114.4100000000001</v>
      </c>
      <c r="CJ102" s="96"/>
      <c r="CK102" s="96"/>
      <c r="CL102" s="97"/>
      <c r="CM102" s="83" t="s">
        <v>1007</v>
      </c>
      <c r="CN102" s="96">
        <v>885.53</v>
      </c>
      <c r="CO102" s="96">
        <v>956.23</v>
      </c>
      <c r="CP102" s="96">
        <v>1105.3499999999999</v>
      </c>
      <c r="CQ102" s="96">
        <v>683.26</v>
      </c>
      <c r="CR102" s="96"/>
      <c r="CS102" s="97">
        <v>582.38</v>
      </c>
      <c r="CT102" s="83" t="s">
        <v>1008</v>
      </c>
      <c r="CU102" s="96">
        <v>1062.8900000000001</v>
      </c>
      <c r="CV102" s="96">
        <v>1099.8599999999999</v>
      </c>
      <c r="CW102" s="96">
        <v>1002.79</v>
      </c>
      <c r="CX102" s="96">
        <v>619.91999999999996</v>
      </c>
      <c r="CY102" s="96"/>
      <c r="CZ102" s="97"/>
      <c r="DA102" s="83" t="s">
        <v>1009</v>
      </c>
      <c r="DB102" s="86">
        <v>0.132934529744101</v>
      </c>
      <c r="DC102" s="96">
        <v>972.66</v>
      </c>
      <c r="DD102" s="96">
        <v>1123.8800000000001</v>
      </c>
      <c r="DE102" s="96">
        <v>1001.93</v>
      </c>
      <c r="DF102" s="96">
        <v>888.8</v>
      </c>
      <c r="DG102" s="96"/>
      <c r="DH102" s="97">
        <v>827.15</v>
      </c>
      <c r="DI102" s="83" t="s">
        <v>1010</v>
      </c>
      <c r="DJ102" s="86">
        <v>2.5916807049371502E-3</v>
      </c>
      <c r="DK102" s="96">
        <v>733.08</v>
      </c>
      <c r="DL102" s="96">
        <v>879.07</v>
      </c>
      <c r="DM102" s="96">
        <v>879.07</v>
      </c>
      <c r="DN102" s="96">
        <v>859.51</v>
      </c>
      <c r="DO102" s="96"/>
      <c r="DP102" s="97">
        <v>683.82</v>
      </c>
      <c r="DQ102" s="83" t="s">
        <v>1011</v>
      </c>
      <c r="DR102" s="96">
        <v>1025.4000000000001</v>
      </c>
      <c r="DS102" s="96">
        <v>1159.17</v>
      </c>
      <c r="DT102" s="96">
        <v>1027.71</v>
      </c>
      <c r="DU102" s="96">
        <v>727.51</v>
      </c>
      <c r="DV102" s="96"/>
      <c r="DW102" s="97"/>
      <c r="DX102" s="83" t="s">
        <v>1012</v>
      </c>
      <c r="DY102" s="96">
        <v>1015.98</v>
      </c>
      <c r="DZ102" s="96">
        <v>1130.93</v>
      </c>
      <c r="EA102" s="96">
        <v>1079.51</v>
      </c>
      <c r="EB102" s="96">
        <v>764.5</v>
      </c>
      <c r="EC102" s="96"/>
      <c r="ED102" s="97">
        <v>583.41999999999996</v>
      </c>
      <c r="EE102" s="83" t="s">
        <v>1013</v>
      </c>
      <c r="EF102" s="86">
        <v>1</v>
      </c>
      <c r="EG102" s="96">
        <v>1023.47</v>
      </c>
      <c r="EH102" s="96">
        <v>1107.49</v>
      </c>
      <c r="EI102" s="96">
        <v>1007.15</v>
      </c>
      <c r="EJ102" s="96"/>
      <c r="EK102" s="96">
        <v>323.74</v>
      </c>
      <c r="EL102" s="97">
        <v>500.38</v>
      </c>
      <c r="EM102" s="83" t="s">
        <v>1014</v>
      </c>
      <c r="EN102" s="96">
        <v>1080.54</v>
      </c>
      <c r="EO102" s="96">
        <v>1139.01</v>
      </c>
      <c r="EP102" s="96">
        <v>989.78</v>
      </c>
      <c r="EQ102" s="96"/>
      <c r="ER102" s="96"/>
      <c r="ES102" s="97">
        <v>688.27</v>
      </c>
      <c r="ET102" s="83" t="s">
        <v>1015</v>
      </c>
      <c r="EU102" s="86">
        <v>1</v>
      </c>
      <c r="EV102" s="96">
        <v>1014.12</v>
      </c>
      <c r="EW102" s="96">
        <v>1136.27</v>
      </c>
      <c r="EX102" s="96">
        <v>1136.27</v>
      </c>
      <c r="EY102" s="96"/>
      <c r="EZ102" s="96"/>
      <c r="FA102" s="97">
        <v>499.84</v>
      </c>
      <c r="FB102" s="83" t="s">
        <v>1016</v>
      </c>
      <c r="FC102" s="96">
        <v>586.21</v>
      </c>
      <c r="FD102" s="96">
        <v>553.02</v>
      </c>
      <c r="FE102" s="96">
        <v>615.37</v>
      </c>
      <c r="FF102" s="96"/>
      <c r="FG102" s="96"/>
      <c r="FH102" s="97"/>
      <c r="FI102" s="83" t="s">
        <v>1017</v>
      </c>
      <c r="FJ102" s="96">
        <v>1142.1199999999999</v>
      </c>
      <c r="FK102" s="96">
        <v>1217.52</v>
      </c>
      <c r="FL102" s="96">
        <v>1132.3900000000001</v>
      </c>
      <c r="FM102" s="96">
        <v>773.14</v>
      </c>
      <c r="FN102" s="96"/>
      <c r="FO102" s="97">
        <v>739.44</v>
      </c>
      <c r="FP102" s="83" t="s">
        <v>1018</v>
      </c>
      <c r="FQ102" s="86">
        <v>0.21424745581146201</v>
      </c>
      <c r="FR102" s="96">
        <v>1086.5999999999999</v>
      </c>
      <c r="FS102" s="96">
        <v>1134.05</v>
      </c>
      <c r="FT102" s="96">
        <v>1118.52</v>
      </c>
      <c r="FU102" s="96">
        <v>679.71</v>
      </c>
      <c r="FV102" s="96">
        <v>566.32000000000005</v>
      </c>
      <c r="FW102" s="97">
        <v>654.88</v>
      </c>
      <c r="FX102" s="83" t="s">
        <v>1019</v>
      </c>
      <c r="FY102" s="96">
        <v>1101.95</v>
      </c>
      <c r="FZ102" s="96">
        <v>1122.4100000000001</v>
      </c>
      <c r="GA102" s="96">
        <v>1092.0999999999999</v>
      </c>
      <c r="GB102" s="96">
        <v>973.95</v>
      </c>
      <c r="GC102" s="96"/>
      <c r="GD102" s="97">
        <v>600.41</v>
      </c>
      <c r="GE102" s="83" t="s">
        <v>1020</v>
      </c>
      <c r="GF102" s="86">
        <v>0.202146799005438</v>
      </c>
      <c r="GG102" s="96">
        <v>971.27</v>
      </c>
      <c r="GH102" s="96">
        <v>1126.03</v>
      </c>
      <c r="GI102" s="96">
        <v>1010.86</v>
      </c>
      <c r="GJ102" s="96">
        <v>913.76</v>
      </c>
      <c r="GK102" s="96"/>
      <c r="GL102" s="97">
        <v>634.17999999999995</v>
      </c>
      <c r="GM102" s="83" t="s">
        <v>1021</v>
      </c>
      <c r="GN102" s="86">
        <v>9.5258054068471501E-2</v>
      </c>
      <c r="GO102" s="96">
        <v>1192.4000000000001</v>
      </c>
      <c r="GP102" s="96">
        <v>1523.44</v>
      </c>
      <c r="GQ102" s="96">
        <v>951.69</v>
      </c>
      <c r="GR102" s="96">
        <v>772.26</v>
      </c>
      <c r="GS102" s="96"/>
      <c r="GT102" s="97"/>
      <c r="GU102" s="83" t="s">
        <v>1022</v>
      </c>
      <c r="GV102" s="86">
        <v>1</v>
      </c>
      <c r="GW102" s="96">
        <v>910.58</v>
      </c>
      <c r="GX102" s="96">
        <v>1064.92</v>
      </c>
      <c r="GY102" s="96">
        <v>978.78</v>
      </c>
      <c r="GZ102" s="96"/>
      <c r="HA102" s="96"/>
      <c r="HB102" s="97">
        <v>740.11</v>
      </c>
      <c r="HC102" s="83" t="s">
        <v>1023</v>
      </c>
      <c r="HD102" s="86">
        <v>1</v>
      </c>
      <c r="HE102" s="96">
        <v>937.18</v>
      </c>
      <c r="HF102" s="96">
        <v>1099.8499999999999</v>
      </c>
      <c r="HG102" s="96"/>
      <c r="HH102" s="96">
        <v>676.64</v>
      </c>
      <c r="HI102" s="96">
        <v>670</v>
      </c>
      <c r="HJ102" s="97">
        <v>630.89</v>
      </c>
      <c r="HK102" s="98"/>
      <c r="HL102" s="86"/>
      <c r="HM102" s="96"/>
      <c r="HN102" s="96"/>
      <c r="HO102" s="96"/>
      <c r="HP102" s="96"/>
      <c r="HQ102" s="96"/>
      <c r="HR102" s="97"/>
    </row>
    <row r="103" spans="1:226" x14ac:dyDescent="0.35">
      <c r="A103" s="99">
        <v>44690</v>
      </c>
      <c r="B103" s="100" t="s">
        <v>995</v>
      </c>
      <c r="C103" s="101">
        <v>1036.8784760025444</v>
      </c>
      <c r="D103" s="101">
        <v>1160.2578058475087</v>
      </c>
      <c r="E103" s="101">
        <v>1117.4454199581305</v>
      </c>
      <c r="F103" s="101">
        <v>747.3974848912701</v>
      </c>
      <c r="G103" s="101">
        <v>560.73859271997708</v>
      </c>
      <c r="H103" s="102">
        <v>636.61686183115921</v>
      </c>
      <c r="I103" s="100" t="s">
        <v>996</v>
      </c>
      <c r="J103" s="101">
        <v>1052.8240517885299</v>
      </c>
      <c r="K103" s="101">
        <v>1162.1064584499888</v>
      </c>
      <c r="L103" s="101">
        <v>1120.0718284883021</v>
      </c>
      <c r="M103" s="101">
        <v>732.07116206465787</v>
      </c>
      <c r="N103" s="101">
        <v>546.40062656641601</v>
      </c>
      <c r="O103" s="102">
        <v>629.07927890436542</v>
      </c>
      <c r="P103" s="83" t="s">
        <v>997</v>
      </c>
      <c r="Q103" s="96">
        <v>973.23</v>
      </c>
      <c r="R103" s="96">
        <v>1157.3699999999999</v>
      </c>
      <c r="S103" s="96">
        <v>1084.7</v>
      </c>
      <c r="T103" s="96">
        <v>726</v>
      </c>
      <c r="U103" s="96"/>
      <c r="V103" s="97"/>
      <c r="W103" s="83" t="s">
        <v>998</v>
      </c>
      <c r="X103" s="96">
        <v>1094.54</v>
      </c>
      <c r="Y103" s="96">
        <v>1231.1400000000001</v>
      </c>
      <c r="Z103" s="96">
        <v>1055.81</v>
      </c>
      <c r="AA103" s="96">
        <v>603.23</v>
      </c>
      <c r="AB103" s="96"/>
      <c r="AC103" s="97">
        <v>761.98</v>
      </c>
      <c r="AD103" s="83" t="s">
        <v>999</v>
      </c>
      <c r="AE103" s="86">
        <v>0.51129972389814904</v>
      </c>
      <c r="AF103" s="96">
        <v>902.74</v>
      </c>
      <c r="AG103" s="96">
        <v>1019.49</v>
      </c>
      <c r="AH103" s="96">
        <v>1043.73</v>
      </c>
      <c r="AI103" s="96"/>
      <c r="AJ103" s="96"/>
      <c r="AK103" s="97">
        <v>580.19000000000005</v>
      </c>
      <c r="AL103" s="87" t="s">
        <v>1000</v>
      </c>
      <c r="AM103" s="88">
        <v>1</v>
      </c>
      <c r="AN103" s="96">
        <v>946.79</v>
      </c>
      <c r="AO103" s="96">
        <v>1149.83</v>
      </c>
      <c r="AP103" s="96">
        <v>1033.4100000000001</v>
      </c>
      <c r="AQ103" s="96">
        <v>1028.1500000000001</v>
      </c>
      <c r="AR103" s="96"/>
      <c r="AS103" s="97"/>
      <c r="AT103" s="83" t="s">
        <v>1001</v>
      </c>
      <c r="AU103" s="86">
        <v>3.9912193175015001E-2</v>
      </c>
      <c r="AV103" s="96">
        <v>944.03</v>
      </c>
      <c r="AW103" s="96">
        <v>1132.9000000000001</v>
      </c>
      <c r="AX103" s="96">
        <v>1025.23</v>
      </c>
      <c r="AY103" s="96"/>
      <c r="AZ103" s="96"/>
      <c r="BA103" s="97">
        <v>595.96</v>
      </c>
      <c r="BB103" s="83" t="s">
        <v>1002</v>
      </c>
      <c r="BC103" s="96">
        <v>1104.32</v>
      </c>
      <c r="BD103" s="96">
        <v>1273.3</v>
      </c>
      <c r="BE103" s="96">
        <v>1144.53</v>
      </c>
      <c r="BF103" s="96"/>
      <c r="BG103" s="96"/>
      <c r="BH103" s="97">
        <v>893.07</v>
      </c>
      <c r="BI103" s="83" t="s">
        <v>1003</v>
      </c>
      <c r="BJ103" s="86">
        <v>0.13443570612354599</v>
      </c>
      <c r="BK103" s="96">
        <v>1138.54</v>
      </c>
      <c r="BL103" s="96">
        <v>1221.8900000000001</v>
      </c>
      <c r="BM103" s="96">
        <v>1358.1</v>
      </c>
      <c r="BN103" s="96">
        <v>1057.8699999999999</v>
      </c>
      <c r="BO103" s="96"/>
      <c r="BP103" s="97"/>
      <c r="BQ103" s="83" t="s">
        <v>1004</v>
      </c>
      <c r="BR103" s="86">
        <v>1</v>
      </c>
      <c r="BS103" s="96">
        <v>1015.33</v>
      </c>
      <c r="BT103" s="96">
        <v>1206.33</v>
      </c>
      <c r="BU103" s="96">
        <v>1171.17</v>
      </c>
      <c r="BV103" s="96"/>
      <c r="BW103" s="96"/>
      <c r="BX103" s="97">
        <v>585.33000000000004</v>
      </c>
      <c r="BY103" s="83" t="s">
        <v>1005</v>
      </c>
      <c r="BZ103" s="96">
        <v>1079.5899999999999</v>
      </c>
      <c r="CA103" s="96">
        <v>1200.74</v>
      </c>
      <c r="CB103" s="96">
        <v>1054.31</v>
      </c>
      <c r="CC103" s="96">
        <v>707.32</v>
      </c>
      <c r="CD103" s="96"/>
      <c r="CE103" s="97">
        <v>791.4</v>
      </c>
      <c r="CF103" s="83" t="s">
        <v>1006</v>
      </c>
      <c r="CG103" s="96">
        <v>1066.3</v>
      </c>
      <c r="CH103" s="96">
        <v>1297.54</v>
      </c>
      <c r="CI103" s="96">
        <v>1180.67</v>
      </c>
      <c r="CJ103" s="96"/>
      <c r="CK103" s="96"/>
      <c r="CL103" s="97"/>
      <c r="CM103" s="83" t="s">
        <v>1007</v>
      </c>
      <c r="CN103" s="96">
        <v>863.53</v>
      </c>
      <c r="CO103" s="96">
        <v>1010.76</v>
      </c>
      <c r="CP103" s="96">
        <v>1161.9100000000001</v>
      </c>
      <c r="CQ103" s="96">
        <v>700.54</v>
      </c>
      <c r="CR103" s="96"/>
      <c r="CS103" s="97">
        <v>580.22</v>
      </c>
      <c r="CT103" s="83" t="s">
        <v>1008</v>
      </c>
      <c r="CU103" s="96">
        <v>1035.47</v>
      </c>
      <c r="CV103" s="96">
        <v>1116.8</v>
      </c>
      <c r="CW103" s="96">
        <v>1002.79</v>
      </c>
      <c r="CX103" s="96">
        <v>619.91999999999996</v>
      </c>
      <c r="CY103" s="96"/>
      <c r="CZ103" s="97"/>
      <c r="DA103" s="83" t="s">
        <v>1009</v>
      </c>
      <c r="DB103" s="86">
        <v>0.132740426096768</v>
      </c>
      <c r="DC103" s="96">
        <v>905.61</v>
      </c>
      <c r="DD103" s="96">
        <v>1101.6400000000001</v>
      </c>
      <c r="DE103" s="96">
        <v>978.16</v>
      </c>
      <c r="DF103" s="96">
        <v>887.5</v>
      </c>
      <c r="DG103" s="96"/>
      <c r="DH103" s="97">
        <v>779</v>
      </c>
      <c r="DI103" s="83" t="s">
        <v>1010</v>
      </c>
      <c r="DJ103" s="86">
        <v>2.6093990553975399E-3</v>
      </c>
      <c r="DK103" s="96">
        <v>738.08</v>
      </c>
      <c r="DL103" s="96">
        <v>884.82</v>
      </c>
      <c r="DM103" s="96">
        <v>884.82</v>
      </c>
      <c r="DN103" s="96">
        <v>885.22</v>
      </c>
      <c r="DO103" s="96"/>
      <c r="DP103" s="97">
        <v>670.59</v>
      </c>
      <c r="DQ103" s="83" t="s">
        <v>1011</v>
      </c>
      <c r="DR103" s="96">
        <v>1009.14</v>
      </c>
      <c r="DS103" s="96">
        <v>1142.9100000000001</v>
      </c>
      <c r="DT103" s="96">
        <v>1030.93</v>
      </c>
      <c r="DU103" s="96">
        <v>747.55</v>
      </c>
      <c r="DV103" s="96"/>
      <c r="DW103" s="97"/>
      <c r="DX103" s="83" t="s">
        <v>1012</v>
      </c>
      <c r="DY103" s="96">
        <v>1003.79</v>
      </c>
      <c r="DZ103" s="96">
        <v>1133.0899999999999</v>
      </c>
      <c r="EA103" s="96">
        <v>1094.98</v>
      </c>
      <c r="EB103" s="96">
        <v>769.72</v>
      </c>
      <c r="EC103" s="96"/>
      <c r="ED103" s="97">
        <v>586.24</v>
      </c>
      <c r="EE103" s="83" t="s">
        <v>1013</v>
      </c>
      <c r="EF103" s="86">
        <v>1</v>
      </c>
      <c r="EG103" s="96">
        <v>976.79</v>
      </c>
      <c r="EH103" s="96">
        <v>1093.3399999999999</v>
      </c>
      <c r="EI103" s="96">
        <v>1022.98</v>
      </c>
      <c r="EJ103" s="96"/>
      <c r="EK103" s="96">
        <v>323.74</v>
      </c>
      <c r="EL103" s="97">
        <v>476.13</v>
      </c>
      <c r="EM103" s="83" t="s">
        <v>1014</v>
      </c>
      <c r="EN103" s="96">
        <v>1066.8599999999999</v>
      </c>
      <c r="EO103" s="96">
        <v>1201.4100000000001</v>
      </c>
      <c r="EP103" s="96">
        <v>1067.8499999999999</v>
      </c>
      <c r="EQ103" s="96"/>
      <c r="ER103" s="96"/>
      <c r="ES103" s="97">
        <v>735.49</v>
      </c>
      <c r="ET103" s="83" t="s">
        <v>1015</v>
      </c>
      <c r="EU103" s="86">
        <v>1</v>
      </c>
      <c r="EV103" s="96">
        <v>997.17</v>
      </c>
      <c r="EW103" s="96">
        <v>1140.8599999999999</v>
      </c>
      <c r="EX103" s="96">
        <v>1140.8499999999999</v>
      </c>
      <c r="EY103" s="96"/>
      <c r="EZ103" s="96"/>
      <c r="FA103" s="97">
        <v>499.16</v>
      </c>
      <c r="FB103" s="83" t="s">
        <v>1016</v>
      </c>
      <c r="FC103" s="96">
        <v>586.21</v>
      </c>
      <c r="FD103" s="96">
        <v>553.02</v>
      </c>
      <c r="FE103" s="96">
        <v>615.37</v>
      </c>
      <c r="FF103" s="96"/>
      <c r="FG103" s="96"/>
      <c r="FH103" s="97"/>
      <c r="FI103" s="83" t="s">
        <v>1017</v>
      </c>
      <c r="FJ103" s="96">
        <v>1120.6300000000001</v>
      </c>
      <c r="FK103" s="96">
        <v>1265.45</v>
      </c>
      <c r="FL103" s="96">
        <v>1138.18</v>
      </c>
      <c r="FM103" s="96">
        <v>780.14</v>
      </c>
      <c r="FN103" s="96"/>
      <c r="FO103" s="97">
        <v>754.32</v>
      </c>
      <c r="FP103" s="83" t="s">
        <v>1018</v>
      </c>
      <c r="FQ103" s="86">
        <v>0.21283388315419799</v>
      </c>
      <c r="FR103" s="96">
        <v>1010.57</v>
      </c>
      <c r="FS103" s="96">
        <v>1159.3</v>
      </c>
      <c r="FT103" s="96">
        <v>1141.06</v>
      </c>
      <c r="FU103" s="96">
        <v>690.62</v>
      </c>
      <c r="FV103" s="96">
        <v>562.59</v>
      </c>
      <c r="FW103" s="97">
        <v>654.13</v>
      </c>
      <c r="FX103" s="83" t="s">
        <v>1019</v>
      </c>
      <c r="FY103" s="96">
        <v>1071.8699999999999</v>
      </c>
      <c r="FZ103" s="96">
        <v>1157.3599999999999</v>
      </c>
      <c r="GA103" s="96">
        <v>1109.17</v>
      </c>
      <c r="GB103" s="96">
        <v>958.6</v>
      </c>
      <c r="GC103" s="96"/>
      <c r="GD103" s="97">
        <v>616.66999999999996</v>
      </c>
      <c r="GE103" s="83" t="s">
        <v>1020</v>
      </c>
      <c r="GF103" s="86">
        <v>0.20215497200153601</v>
      </c>
      <c r="GG103" s="96">
        <v>950.45</v>
      </c>
      <c r="GH103" s="96">
        <v>1118.72</v>
      </c>
      <c r="GI103" s="96">
        <v>980.06</v>
      </c>
      <c r="GJ103" s="96">
        <v>866.52</v>
      </c>
      <c r="GK103" s="96"/>
      <c r="GL103" s="97">
        <v>634.88</v>
      </c>
      <c r="GM103" s="83" t="s">
        <v>1021</v>
      </c>
      <c r="GN103" s="86">
        <v>9.4501880587423703E-2</v>
      </c>
      <c r="GO103" s="96">
        <v>1104.76</v>
      </c>
      <c r="GP103" s="96">
        <v>1527.83</v>
      </c>
      <c r="GQ103" s="96">
        <v>963.33</v>
      </c>
      <c r="GR103" s="96">
        <v>756.58</v>
      </c>
      <c r="GS103" s="96"/>
      <c r="GT103" s="97"/>
      <c r="GU103" s="83" t="s">
        <v>1022</v>
      </c>
      <c r="GV103" s="86">
        <v>1</v>
      </c>
      <c r="GW103" s="96">
        <v>851.53</v>
      </c>
      <c r="GX103" s="96">
        <v>961.03</v>
      </c>
      <c r="GY103" s="96">
        <v>955.73</v>
      </c>
      <c r="GZ103" s="96"/>
      <c r="HA103" s="96"/>
      <c r="HB103" s="97">
        <v>746.57</v>
      </c>
      <c r="HC103" s="83" t="s">
        <v>1023</v>
      </c>
      <c r="HD103" s="86">
        <v>1</v>
      </c>
      <c r="HE103" s="96">
        <v>936.35</v>
      </c>
      <c r="HF103" s="96">
        <v>1099.8499999999999</v>
      </c>
      <c r="HG103" s="96"/>
      <c r="HH103" s="96">
        <v>664.79</v>
      </c>
      <c r="HI103" s="96">
        <v>658.15</v>
      </c>
      <c r="HJ103" s="97">
        <v>630.89</v>
      </c>
      <c r="HK103" s="98"/>
      <c r="HL103" s="86"/>
      <c r="HM103" s="96"/>
      <c r="HN103" s="96"/>
      <c r="HO103" s="96"/>
      <c r="HP103" s="96"/>
      <c r="HQ103" s="96"/>
      <c r="HR103" s="97"/>
    </row>
    <row r="104" spans="1:226" x14ac:dyDescent="0.35">
      <c r="A104" s="99">
        <v>44683</v>
      </c>
      <c r="B104" s="100" t="s">
        <v>995</v>
      </c>
      <c r="C104" s="101">
        <v>1007.7760361334217</v>
      </c>
      <c r="D104" s="101">
        <v>1138.6485199331796</v>
      </c>
      <c r="E104" s="101">
        <v>1090.3230527248238</v>
      </c>
      <c r="F104" s="101">
        <v>746.14221370167729</v>
      </c>
      <c r="G104" s="101">
        <v>562.27460208273624</v>
      </c>
      <c r="H104" s="102">
        <v>639.70624298085249</v>
      </c>
      <c r="I104" s="100" t="s">
        <v>996</v>
      </c>
      <c r="J104" s="101">
        <v>1020.1401967159155</v>
      </c>
      <c r="K104" s="101">
        <v>1134.2640756000205</v>
      </c>
      <c r="L104" s="101">
        <v>1090.8690551477571</v>
      </c>
      <c r="M104" s="101">
        <v>730.75130600813293</v>
      </c>
      <c r="N104" s="101">
        <v>547.28618212197159</v>
      </c>
      <c r="O104" s="102">
        <v>631.6850736438181</v>
      </c>
      <c r="P104" s="83" t="s">
        <v>997</v>
      </c>
      <c r="Q104" s="96">
        <v>954.06</v>
      </c>
      <c r="R104" s="96">
        <v>1144.04</v>
      </c>
      <c r="S104" s="96">
        <v>1051.72</v>
      </c>
      <c r="T104" s="96">
        <v>713</v>
      </c>
      <c r="U104" s="96"/>
      <c r="V104" s="97"/>
      <c r="W104" s="83" t="s">
        <v>998</v>
      </c>
      <c r="X104" s="96">
        <v>1049.8699999999999</v>
      </c>
      <c r="Y104" s="96">
        <v>1188.95</v>
      </c>
      <c r="Z104" s="96">
        <v>1068.46</v>
      </c>
      <c r="AA104" s="96">
        <v>580.75</v>
      </c>
      <c r="AB104" s="96"/>
      <c r="AC104" s="97">
        <v>804.96</v>
      </c>
      <c r="AD104" s="83" t="s">
        <v>999</v>
      </c>
      <c r="AE104" s="86">
        <v>0.51129972389814904</v>
      </c>
      <c r="AF104" s="96">
        <v>883.36</v>
      </c>
      <c r="AG104" s="96">
        <v>987.19</v>
      </c>
      <c r="AH104" s="96">
        <v>1006.7</v>
      </c>
      <c r="AI104" s="96"/>
      <c r="AJ104" s="96"/>
      <c r="AK104" s="97">
        <v>579.59</v>
      </c>
      <c r="AL104" s="87" t="s">
        <v>1000</v>
      </c>
      <c r="AM104" s="88">
        <v>1</v>
      </c>
      <c r="AN104" s="96">
        <v>913.35</v>
      </c>
      <c r="AO104" s="96">
        <v>1125.0899999999999</v>
      </c>
      <c r="AP104" s="96">
        <v>1022.64</v>
      </c>
      <c r="AQ104" s="96">
        <v>1159.24</v>
      </c>
      <c r="AR104" s="96"/>
      <c r="AS104" s="97"/>
      <c r="AT104" s="83" t="s">
        <v>1001</v>
      </c>
      <c r="AU104" s="86">
        <v>4.0533419804628899E-2</v>
      </c>
      <c r="AV104" s="96">
        <v>916.75</v>
      </c>
      <c r="AW104" s="96">
        <v>1108.96</v>
      </c>
      <c r="AX104" s="96">
        <v>1054.3900000000001</v>
      </c>
      <c r="AY104" s="96"/>
      <c r="AZ104" s="96"/>
      <c r="BA104" s="97">
        <v>609.49</v>
      </c>
      <c r="BB104" s="83" t="s">
        <v>1002</v>
      </c>
      <c r="BC104" s="96">
        <v>1075.75</v>
      </c>
      <c r="BD104" s="96">
        <v>1273.3</v>
      </c>
      <c r="BE104" s="96">
        <v>1090.75</v>
      </c>
      <c r="BF104" s="96"/>
      <c r="BG104" s="96"/>
      <c r="BH104" s="97">
        <v>891.39</v>
      </c>
      <c r="BI104" s="83" t="s">
        <v>1003</v>
      </c>
      <c r="BJ104" s="86">
        <v>0.134424863222702</v>
      </c>
      <c r="BK104" s="96">
        <v>1116.94</v>
      </c>
      <c r="BL104" s="96">
        <v>1232.54</v>
      </c>
      <c r="BM104" s="96">
        <v>1357.99</v>
      </c>
      <c r="BN104" s="96">
        <v>1068.54</v>
      </c>
      <c r="BO104" s="96"/>
      <c r="BP104" s="97"/>
      <c r="BQ104" s="83" t="s">
        <v>1004</v>
      </c>
      <c r="BR104" s="86">
        <v>1</v>
      </c>
      <c r="BS104" s="96">
        <v>1015.33</v>
      </c>
      <c r="BT104" s="96">
        <v>1173.83</v>
      </c>
      <c r="BU104" s="96">
        <v>1128.67</v>
      </c>
      <c r="BV104" s="96"/>
      <c r="BW104" s="96"/>
      <c r="BX104" s="97">
        <v>585.33000000000004</v>
      </c>
      <c r="BY104" s="83" t="s">
        <v>1005</v>
      </c>
      <c r="BZ104" s="96">
        <v>1045.67</v>
      </c>
      <c r="CA104" s="96">
        <v>1168.76</v>
      </c>
      <c r="CB104" s="96">
        <v>1020.77</v>
      </c>
      <c r="CC104" s="96">
        <v>705.68</v>
      </c>
      <c r="CD104" s="96"/>
      <c r="CE104" s="97">
        <v>787.62</v>
      </c>
      <c r="CF104" s="83" t="s">
        <v>1006</v>
      </c>
      <c r="CG104" s="96">
        <v>1018.72</v>
      </c>
      <c r="CH104" s="96">
        <v>1254.8</v>
      </c>
      <c r="CI104" s="96">
        <v>1192.07</v>
      </c>
      <c r="CJ104" s="96"/>
      <c r="CK104" s="96"/>
      <c r="CL104" s="97"/>
      <c r="CM104" s="83" t="s">
        <v>1007</v>
      </c>
      <c r="CN104" s="96">
        <v>810.59</v>
      </c>
      <c r="CO104" s="96">
        <v>958.78</v>
      </c>
      <c r="CP104" s="96">
        <v>1146.57</v>
      </c>
      <c r="CQ104" s="96">
        <v>688.98</v>
      </c>
      <c r="CR104" s="96"/>
      <c r="CS104" s="97">
        <v>577.79</v>
      </c>
      <c r="CT104" s="83" t="s">
        <v>1008</v>
      </c>
      <c r="CU104" s="96">
        <v>983.85</v>
      </c>
      <c r="CV104" s="96">
        <v>1074.06</v>
      </c>
      <c r="CW104" s="96">
        <v>1002.79</v>
      </c>
      <c r="CX104" s="96">
        <v>619.91999999999996</v>
      </c>
      <c r="CY104" s="96"/>
      <c r="CZ104" s="97"/>
      <c r="DA104" s="83" t="s">
        <v>1009</v>
      </c>
      <c r="DB104" s="86">
        <v>0.13225763787858699</v>
      </c>
      <c r="DC104" s="96">
        <v>874.8</v>
      </c>
      <c r="DD104" s="96">
        <v>1072.03</v>
      </c>
      <c r="DE104" s="96">
        <v>955.56</v>
      </c>
      <c r="DF104" s="96">
        <v>884.27</v>
      </c>
      <c r="DG104" s="96"/>
      <c r="DH104" s="97">
        <v>777.23</v>
      </c>
      <c r="DI104" s="83" t="s">
        <v>1010</v>
      </c>
      <c r="DJ104" s="86">
        <v>2.6419381258090901E-3</v>
      </c>
      <c r="DK104" s="96">
        <v>747.28</v>
      </c>
      <c r="DL104" s="96">
        <v>883.63</v>
      </c>
      <c r="DM104" s="96">
        <v>883.63</v>
      </c>
      <c r="DN104" s="96">
        <v>896.26</v>
      </c>
      <c r="DO104" s="96"/>
      <c r="DP104" s="97">
        <v>681.86</v>
      </c>
      <c r="DQ104" s="83" t="s">
        <v>1011</v>
      </c>
      <c r="DR104" s="96">
        <v>992.88</v>
      </c>
      <c r="DS104" s="96">
        <v>1118.52</v>
      </c>
      <c r="DT104" s="96">
        <v>1002.23</v>
      </c>
      <c r="DU104" s="96">
        <v>750.2</v>
      </c>
      <c r="DV104" s="96"/>
      <c r="DW104" s="97"/>
      <c r="DX104" s="83" t="s">
        <v>1012</v>
      </c>
      <c r="DY104" s="96">
        <v>979.21</v>
      </c>
      <c r="DZ104" s="96">
        <v>1100.73</v>
      </c>
      <c r="EA104" s="96">
        <v>1104.44</v>
      </c>
      <c r="EB104" s="96">
        <v>773.39</v>
      </c>
      <c r="EC104" s="96"/>
      <c r="ED104" s="97">
        <v>592.01</v>
      </c>
      <c r="EE104" s="83" t="s">
        <v>1013</v>
      </c>
      <c r="EF104" s="86">
        <v>1</v>
      </c>
      <c r="EG104" s="96">
        <v>942.45</v>
      </c>
      <c r="EH104" s="96">
        <v>1085.6099999999999</v>
      </c>
      <c r="EI104" s="96">
        <v>1052.3599999999999</v>
      </c>
      <c r="EJ104" s="96"/>
      <c r="EK104" s="96">
        <v>323.74</v>
      </c>
      <c r="EL104" s="97">
        <v>444.92</v>
      </c>
      <c r="EM104" s="83" t="s">
        <v>1014</v>
      </c>
      <c r="EN104" s="96">
        <v>1027.55</v>
      </c>
      <c r="EO104" s="96">
        <v>1221.06</v>
      </c>
      <c r="EP104" s="96">
        <v>1080.1300000000001</v>
      </c>
      <c r="EQ104" s="96"/>
      <c r="ER104" s="96"/>
      <c r="ES104" s="97">
        <v>775.3</v>
      </c>
      <c r="ET104" s="83" t="s">
        <v>1015</v>
      </c>
      <c r="EU104" s="86">
        <v>1</v>
      </c>
      <c r="EV104" s="96">
        <v>968.25</v>
      </c>
      <c r="EW104" s="96">
        <v>1115.33</v>
      </c>
      <c r="EX104" s="96">
        <v>1115.33</v>
      </c>
      <c r="EY104" s="96"/>
      <c r="EZ104" s="96"/>
      <c r="FA104" s="97">
        <v>494.34</v>
      </c>
      <c r="FB104" s="83" t="s">
        <v>1016</v>
      </c>
      <c r="FC104" s="96">
        <v>586.21</v>
      </c>
      <c r="FD104" s="96">
        <v>553.02</v>
      </c>
      <c r="FE104" s="96">
        <v>615.37</v>
      </c>
      <c r="FF104" s="96"/>
      <c r="FG104" s="96"/>
      <c r="FH104" s="97"/>
      <c r="FI104" s="83" t="s">
        <v>1017</v>
      </c>
      <c r="FJ104" s="96">
        <v>1086.74</v>
      </c>
      <c r="FK104" s="96">
        <v>1245.6099999999999</v>
      </c>
      <c r="FL104" s="96">
        <v>1219.99</v>
      </c>
      <c r="FM104" s="96">
        <v>774.14</v>
      </c>
      <c r="FN104" s="96"/>
      <c r="FO104" s="97">
        <v>755.97</v>
      </c>
      <c r="FP104" s="83" t="s">
        <v>1018</v>
      </c>
      <c r="FQ104" s="86">
        <v>0.213447171824973</v>
      </c>
      <c r="FR104" s="96">
        <v>980.71</v>
      </c>
      <c r="FS104" s="96">
        <v>1161.8699999999999</v>
      </c>
      <c r="FT104" s="96">
        <v>1155.3699999999999</v>
      </c>
      <c r="FU104" s="96">
        <v>690.57</v>
      </c>
      <c r="FV104" s="96">
        <v>564.21</v>
      </c>
      <c r="FW104" s="97">
        <v>658.52</v>
      </c>
      <c r="FX104" s="83" t="s">
        <v>1019</v>
      </c>
      <c r="FY104" s="96">
        <v>1021.71</v>
      </c>
      <c r="FZ104" s="96">
        <v>1145.1500000000001</v>
      </c>
      <c r="GA104" s="96">
        <v>1093.73</v>
      </c>
      <c r="GB104" s="96">
        <v>958.69</v>
      </c>
      <c r="GC104" s="96"/>
      <c r="GD104" s="97">
        <v>635.37</v>
      </c>
      <c r="GE104" s="83" t="s">
        <v>1020</v>
      </c>
      <c r="GF104" s="86">
        <v>0.20211002869962399</v>
      </c>
      <c r="GG104" s="96">
        <v>917.83</v>
      </c>
      <c r="GH104" s="96">
        <v>1088.32</v>
      </c>
      <c r="GI104" s="96">
        <v>944.66</v>
      </c>
      <c r="GJ104" s="96">
        <v>806.79</v>
      </c>
      <c r="GK104" s="96"/>
      <c r="GL104" s="97">
        <v>637.53</v>
      </c>
      <c r="GM104" s="83" t="s">
        <v>1021</v>
      </c>
      <c r="GN104" s="86">
        <v>9.6121497572932202E-2</v>
      </c>
      <c r="GO104" s="96">
        <v>1120.1600000000001</v>
      </c>
      <c r="GP104" s="96">
        <v>1626.38</v>
      </c>
      <c r="GQ104" s="96">
        <v>995.07</v>
      </c>
      <c r="GR104" s="96">
        <v>762.82</v>
      </c>
      <c r="GS104" s="96"/>
      <c r="GT104" s="97"/>
      <c r="GU104" s="83" t="s">
        <v>1022</v>
      </c>
      <c r="GV104" s="86">
        <v>1</v>
      </c>
      <c r="GW104" s="96">
        <v>804.49</v>
      </c>
      <c r="GX104" s="96">
        <v>856.84</v>
      </c>
      <c r="GY104" s="96">
        <v>928.56</v>
      </c>
      <c r="GZ104" s="96"/>
      <c r="HA104" s="96"/>
      <c r="HB104" s="97">
        <v>748.63</v>
      </c>
      <c r="HC104" s="83" t="s">
        <v>1023</v>
      </c>
      <c r="HD104" s="86">
        <v>1</v>
      </c>
      <c r="HE104" s="96">
        <v>890.52</v>
      </c>
      <c r="HF104" s="96">
        <v>1054.02</v>
      </c>
      <c r="HG104" s="96"/>
      <c r="HH104" s="96">
        <v>666.12</v>
      </c>
      <c r="HI104" s="96">
        <v>659.48</v>
      </c>
      <c r="HJ104" s="97">
        <v>621.72</v>
      </c>
      <c r="HK104" s="98"/>
      <c r="HL104" s="86"/>
      <c r="HM104" s="96"/>
      <c r="HN104" s="96"/>
      <c r="HO104" s="96"/>
      <c r="HP104" s="96"/>
      <c r="HQ104" s="96"/>
      <c r="HR104" s="97"/>
    </row>
    <row r="105" spans="1:226" x14ac:dyDescent="0.35">
      <c r="A105" s="99">
        <v>44676</v>
      </c>
      <c r="B105" s="100" t="s">
        <v>995</v>
      </c>
      <c r="C105" s="101">
        <v>983.2051992618641</v>
      </c>
      <c r="D105" s="101">
        <v>1114.6199722729173</v>
      </c>
      <c r="E105" s="101">
        <v>1067.7989102926217</v>
      </c>
      <c r="F105" s="101">
        <v>742.18189270339406</v>
      </c>
      <c r="G105" s="101">
        <v>565.92503582688448</v>
      </c>
      <c r="H105" s="102">
        <v>636.34734927678494</v>
      </c>
      <c r="I105" s="100" t="s">
        <v>996</v>
      </c>
      <c r="J105" s="101">
        <v>1000.5734349268439</v>
      </c>
      <c r="K105" s="101">
        <v>1113.4416177861333</v>
      </c>
      <c r="L105" s="101">
        <v>1069.9020398248285</v>
      </c>
      <c r="M105" s="101">
        <v>732.84378561606036</v>
      </c>
      <c r="N105" s="101">
        <v>536.61290726817037</v>
      </c>
      <c r="O105" s="102">
        <v>627.82841483107427</v>
      </c>
      <c r="P105" s="83" t="s">
        <v>997</v>
      </c>
      <c r="Q105" s="96">
        <v>943.23</v>
      </c>
      <c r="R105" s="96">
        <v>1121.54</v>
      </c>
      <c r="S105" s="96">
        <v>1011.01</v>
      </c>
      <c r="T105" s="96">
        <v>704</v>
      </c>
      <c r="U105" s="96"/>
      <c r="V105" s="97"/>
      <c r="W105" s="83" t="s">
        <v>998</v>
      </c>
      <c r="X105" s="96">
        <v>1001.73</v>
      </c>
      <c r="Y105" s="96">
        <v>1150.02</v>
      </c>
      <c r="Z105" s="96">
        <v>995.56</v>
      </c>
      <c r="AA105" s="96">
        <v>587.29999999999995</v>
      </c>
      <c r="AB105" s="96"/>
      <c r="AC105" s="97">
        <v>828.1</v>
      </c>
      <c r="AD105" s="83" t="s">
        <v>999</v>
      </c>
      <c r="AE105" s="86">
        <v>0.51129972389814904</v>
      </c>
      <c r="AF105" s="96">
        <v>874.67</v>
      </c>
      <c r="AG105" s="96">
        <v>960.13</v>
      </c>
      <c r="AH105" s="96">
        <v>1016.85</v>
      </c>
      <c r="AI105" s="96"/>
      <c r="AJ105" s="96"/>
      <c r="AK105" s="97">
        <v>575.84</v>
      </c>
      <c r="AL105" s="87" t="s">
        <v>1000</v>
      </c>
      <c r="AM105" s="88">
        <v>1</v>
      </c>
      <c r="AN105" s="96">
        <v>897.18</v>
      </c>
      <c r="AO105" s="96">
        <v>1118.2</v>
      </c>
      <c r="AP105" s="96">
        <v>1024.1500000000001</v>
      </c>
      <c r="AQ105" s="96">
        <v>1102.18</v>
      </c>
      <c r="AR105" s="96"/>
      <c r="AS105" s="97"/>
      <c r="AT105" s="83" t="s">
        <v>1001</v>
      </c>
      <c r="AU105" s="86">
        <v>4.0953395036448501E-2</v>
      </c>
      <c r="AV105" s="96">
        <v>914.63</v>
      </c>
      <c r="AW105" s="96">
        <v>1105.3900000000001</v>
      </c>
      <c r="AX105" s="96">
        <v>1029.6099999999999</v>
      </c>
      <c r="AY105" s="96"/>
      <c r="AZ105" s="96"/>
      <c r="BA105" s="97">
        <v>623.69000000000005</v>
      </c>
      <c r="BB105" s="83" t="s">
        <v>1002</v>
      </c>
      <c r="BC105" s="96">
        <v>1050.54</v>
      </c>
      <c r="BD105" s="96">
        <v>1243.05</v>
      </c>
      <c r="BE105" s="96">
        <v>1081.51</v>
      </c>
      <c r="BF105" s="96"/>
      <c r="BG105" s="96"/>
      <c r="BH105" s="97">
        <v>886.35</v>
      </c>
      <c r="BI105" s="83" t="s">
        <v>1003</v>
      </c>
      <c r="BJ105" s="86">
        <v>0.134424863222702</v>
      </c>
      <c r="BK105" s="96">
        <v>1041.6600000000001</v>
      </c>
      <c r="BL105" s="96">
        <v>1168.02</v>
      </c>
      <c r="BM105" s="96">
        <v>1293.46</v>
      </c>
      <c r="BN105" s="96">
        <v>1052.4100000000001</v>
      </c>
      <c r="BO105" s="96"/>
      <c r="BP105" s="97"/>
      <c r="BQ105" s="83" t="s">
        <v>1004</v>
      </c>
      <c r="BR105" s="86">
        <v>1</v>
      </c>
      <c r="BS105" s="96">
        <v>965.33</v>
      </c>
      <c r="BT105" s="96">
        <v>1123.83</v>
      </c>
      <c r="BU105" s="96">
        <v>1111.17</v>
      </c>
      <c r="BV105" s="96"/>
      <c r="BW105" s="96"/>
      <c r="BX105" s="97">
        <v>574.5</v>
      </c>
      <c r="BY105" s="83" t="s">
        <v>1005</v>
      </c>
      <c r="BZ105" s="96">
        <v>1029.02</v>
      </c>
      <c r="CA105" s="96">
        <v>1147.79</v>
      </c>
      <c r="CB105" s="96">
        <v>1039.3900000000001</v>
      </c>
      <c r="CC105" s="96">
        <v>718.02</v>
      </c>
      <c r="CD105" s="96"/>
      <c r="CE105" s="97">
        <v>784.65</v>
      </c>
      <c r="CF105" s="83" t="s">
        <v>1006</v>
      </c>
      <c r="CG105" s="96">
        <v>1030.82</v>
      </c>
      <c r="CH105" s="96">
        <v>1262.06</v>
      </c>
      <c r="CI105" s="96">
        <v>1132.83</v>
      </c>
      <c r="CJ105" s="96"/>
      <c r="CK105" s="96"/>
      <c r="CL105" s="97"/>
      <c r="CM105" s="83" t="s">
        <v>1007</v>
      </c>
      <c r="CN105" s="96">
        <v>800.5</v>
      </c>
      <c r="CO105" s="96">
        <v>954.15</v>
      </c>
      <c r="CP105" s="96">
        <v>1127.9000000000001</v>
      </c>
      <c r="CQ105" s="96">
        <v>689.85</v>
      </c>
      <c r="CR105" s="96"/>
      <c r="CS105" s="97">
        <v>585.52</v>
      </c>
      <c r="CT105" s="83" t="s">
        <v>1008</v>
      </c>
      <c r="CU105" s="96">
        <v>957.24</v>
      </c>
      <c r="CV105" s="96">
        <v>1047.44</v>
      </c>
      <c r="CW105" s="96">
        <v>991.5</v>
      </c>
      <c r="CX105" s="96">
        <v>619.91999999999996</v>
      </c>
      <c r="CY105" s="96"/>
      <c r="CZ105" s="97"/>
      <c r="DA105" s="83" t="s">
        <v>1009</v>
      </c>
      <c r="DB105" s="86">
        <v>0.132240148108966</v>
      </c>
      <c r="DC105" s="96">
        <v>856.7</v>
      </c>
      <c r="DD105" s="96">
        <v>1035.28</v>
      </c>
      <c r="DE105" s="96">
        <v>920.84</v>
      </c>
      <c r="DF105" s="96">
        <v>884.16</v>
      </c>
      <c r="DG105" s="96"/>
      <c r="DH105" s="97">
        <v>771.83</v>
      </c>
      <c r="DI105" s="83" t="s">
        <v>1010</v>
      </c>
      <c r="DJ105" s="86">
        <v>2.6732249786142002E-3</v>
      </c>
      <c r="DK105" s="96">
        <v>756.13</v>
      </c>
      <c r="DL105" s="96">
        <v>892.84</v>
      </c>
      <c r="DM105" s="96">
        <v>892.84</v>
      </c>
      <c r="DN105" s="96">
        <v>906.87</v>
      </c>
      <c r="DO105" s="96"/>
      <c r="DP105" s="97">
        <v>687.22</v>
      </c>
      <c r="DQ105" s="83" t="s">
        <v>1011</v>
      </c>
      <c r="DR105" s="96">
        <v>992.88</v>
      </c>
      <c r="DS105" s="96">
        <v>1118.52</v>
      </c>
      <c r="DT105" s="96">
        <v>1026.67</v>
      </c>
      <c r="DU105" s="96">
        <v>739.07</v>
      </c>
      <c r="DV105" s="96"/>
      <c r="DW105" s="97"/>
      <c r="DX105" s="83" t="s">
        <v>1012</v>
      </c>
      <c r="DY105" s="96">
        <v>969.37</v>
      </c>
      <c r="DZ105" s="96">
        <v>1081.3</v>
      </c>
      <c r="EA105" s="96">
        <v>1066.32</v>
      </c>
      <c r="EB105" s="96">
        <v>758.61</v>
      </c>
      <c r="EC105" s="96"/>
      <c r="ED105" s="97">
        <v>588.48</v>
      </c>
      <c r="EE105" s="83" t="s">
        <v>1013</v>
      </c>
      <c r="EF105" s="86">
        <v>1</v>
      </c>
      <c r="EG105" s="96">
        <v>915.94</v>
      </c>
      <c r="EH105" s="96">
        <v>1054.9100000000001</v>
      </c>
      <c r="EI105" s="96">
        <v>982.45</v>
      </c>
      <c r="EJ105" s="96"/>
      <c r="EK105" s="96">
        <v>323.74</v>
      </c>
      <c r="EL105" s="97">
        <v>425.06</v>
      </c>
      <c r="EM105" s="83" t="s">
        <v>1014</v>
      </c>
      <c r="EN105" s="96">
        <v>977.12</v>
      </c>
      <c r="EO105" s="96">
        <v>1148.4100000000001</v>
      </c>
      <c r="EP105" s="96">
        <v>1007.32</v>
      </c>
      <c r="EQ105" s="96"/>
      <c r="ER105" s="96"/>
      <c r="ES105" s="97">
        <v>780.86</v>
      </c>
      <c r="ET105" s="83" t="s">
        <v>1015</v>
      </c>
      <c r="EU105" s="86">
        <v>1</v>
      </c>
      <c r="EV105" s="96">
        <v>946.35</v>
      </c>
      <c r="EW105" s="96">
        <v>1075.52</v>
      </c>
      <c r="EX105" s="96">
        <v>1075.52</v>
      </c>
      <c r="EY105" s="96"/>
      <c r="EZ105" s="96"/>
      <c r="FA105" s="97">
        <v>495.03</v>
      </c>
      <c r="FB105" s="83" t="s">
        <v>1016</v>
      </c>
      <c r="FC105" s="96">
        <v>586.21</v>
      </c>
      <c r="FD105" s="96">
        <v>553.02</v>
      </c>
      <c r="FE105" s="96">
        <v>615.37</v>
      </c>
      <c r="FF105" s="96"/>
      <c r="FG105" s="96"/>
      <c r="FH105" s="97"/>
      <c r="FI105" s="83" t="s">
        <v>1017</v>
      </c>
      <c r="FJ105" s="96">
        <v>1066.9100000000001</v>
      </c>
      <c r="FK105" s="96">
        <v>1224.95</v>
      </c>
      <c r="FL105" s="96">
        <v>1110.08</v>
      </c>
      <c r="FM105" s="96">
        <v>751.14</v>
      </c>
      <c r="FN105" s="96"/>
      <c r="FO105" s="97">
        <v>746.88</v>
      </c>
      <c r="FP105" s="83" t="s">
        <v>1018</v>
      </c>
      <c r="FQ105" s="86">
        <v>0.21552653131600499</v>
      </c>
      <c r="FR105" s="96">
        <v>955.9</v>
      </c>
      <c r="FS105" s="96">
        <v>1130.94</v>
      </c>
      <c r="FT105" s="96">
        <v>1087.3</v>
      </c>
      <c r="FU105" s="96">
        <v>685.04</v>
      </c>
      <c r="FV105" s="96">
        <v>569.71</v>
      </c>
      <c r="FW105" s="97">
        <v>654.98</v>
      </c>
      <c r="FX105" s="83" t="s">
        <v>1019</v>
      </c>
      <c r="FY105" s="96">
        <v>974.43</v>
      </c>
      <c r="FZ105" s="96">
        <v>1099.67</v>
      </c>
      <c r="GA105" s="96">
        <v>1037.6300000000001</v>
      </c>
      <c r="GB105" s="96">
        <v>950.91</v>
      </c>
      <c r="GC105" s="96"/>
      <c r="GD105" s="97">
        <v>650</v>
      </c>
      <c r="GE105" s="83" t="s">
        <v>1020</v>
      </c>
      <c r="GF105" s="86">
        <v>0.20220402386007499</v>
      </c>
      <c r="GG105" s="96">
        <v>908.55</v>
      </c>
      <c r="GH105" s="96">
        <v>1077.17</v>
      </c>
      <c r="GI105" s="96">
        <v>909.18</v>
      </c>
      <c r="GJ105" s="96">
        <v>762.56</v>
      </c>
      <c r="GK105" s="96"/>
      <c r="GL105" s="97">
        <v>637.36</v>
      </c>
      <c r="GM105" s="83" t="s">
        <v>1021</v>
      </c>
      <c r="GN105" s="86">
        <v>9.6640766941126402E-2</v>
      </c>
      <c r="GO105" s="96">
        <v>964.24</v>
      </c>
      <c r="GP105" s="96">
        <v>1468.09</v>
      </c>
      <c r="GQ105" s="96">
        <v>936.74</v>
      </c>
      <c r="GR105" s="96">
        <v>699.87</v>
      </c>
      <c r="GS105" s="96"/>
      <c r="GT105" s="97"/>
      <c r="GU105" s="83" t="s">
        <v>1022</v>
      </c>
      <c r="GV105" s="86">
        <v>1</v>
      </c>
      <c r="GW105" s="96">
        <v>804.49</v>
      </c>
      <c r="GX105" s="96">
        <v>856.84</v>
      </c>
      <c r="GY105" s="96">
        <v>908.18</v>
      </c>
      <c r="GZ105" s="96"/>
      <c r="HA105" s="96"/>
      <c r="HB105" s="97">
        <v>749.74</v>
      </c>
      <c r="HC105" s="83" t="s">
        <v>1023</v>
      </c>
      <c r="HD105" s="86">
        <v>1</v>
      </c>
      <c r="HE105" s="96">
        <v>871.35</v>
      </c>
      <c r="HF105" s="96">
        <v>1028.18</v>
      </c>
      <c r="HG105" s="96"/>
      <c r="HH105" s="96">
        <v>650.09</v>
      </c>
      <c r="HI105" s="96">
        <v>643.45000000000005</v>
      </c>
      <c r="HJ105" s="97">
        <v>622.54999999999995</v>
      </c>
      <c r="HK105" s="98"/>
      <c r="HL105" s="86"/>
      <c r="HM105" s="96"/>
      <c r="HN105" s="96"/>
      <c r="HO105" s="96"/>
      <c r="HP105" s="96"/>
      <c r="HQ105" s="96"/>
      <c r="HR105" s="97"/>
    </row>
    <row r="106" spans="1:226" x14ac:dyDescent="0.35">
      <c r="A106" s="99">
        <v>44662</v>
      </c>
      <c r="B106" s="100" t="s">
        <v>995</v>
      </c>
      <c r="C106" s="101">
        <v>976.01998590987068</v>
      </c>
      <c r="D106" s="101">
        <v>1088.100550817715</v>
      </c>
      <c r="E106" s="101">
        <v>1019.0893699797883</v>
      </c>
      <c r="F106" s="101">
        <v>696.08826651426659</v>
      </c>
      <c r="G106" s="101">
        <v>603.42556128785702</v>
      </c>
      <c r="H106" s="102">
        <v>637.10896994236361</v>
      </c>
      <c r="I106" s="100" t="s">
        <v>996</v>
      </c>
      <c r="J106" s="101">
        <v>995.14180656789085</v>
      </c>
      <c r="K106" s="101">
        <v>1086.3531437970184</v>
      </c>
      <c r="L106" s="101">
        <v>1021.7893986802844</v>
      </c>
      <c r="M106" s="101">
        <v>679.84457811304958</v>
      </c>
      <c r="N106" s="101">
        <v>558.31900584795312</v>
      </c>
      <c r="O106" s="102">
        <v>623.33876256549286</v>
      </c>
      <c r="P106" s="83" t="s">
        <v>997</v>
      </c>
      <c r="Q106" s="96">
        <v>918.23</v>
      </c>
      <c r="R106" s="96">
        <v>1092.3699999999999</v>
      </c>
      <c r="S106" s="96">
        <v>998.09</v>
      </c>
      <c r="T106" s="96">
        <v>708</v>
      </c>
      <c r="U106" s="96"/>
      <c r="V106" s="97"/>
      <c r="W106" s="83" t="s">
        <v>998</v>
      </c>
      <c r="X106" s="96">
        <v>1021.56</v>
      </c>
      <c r="Y106" s="96">
        <v>1110.3599999999999</v>
      </c>
      <c r="Z106" s="96">
        <v>874.57</v>
      </c>
      <c r="AA106" s="96">
        <v>587.29999999999995</v>
      </c>
      <c r="AB106" s="96"/>
      <c r="AC106" s="97">
        <v>828.1</v>
      </c>
      <c r="AD106" s="83" t="s">
        <v>999</v>
      </c>
      <c r="AE106" s="86">
        <v>0.51129972389814904</v>
      </c>
      <c r="AF106" s="96">
        <v>874.67</v>
      </c>
      <c r="AG106" s="96">
        <v>960.13</v>
      </c>
      <c r="AH106" s="96">
        <v>1016.85</v>
      </c>
      <c r="AI106" s="96"/>
      <c r="AJ106" s="96"/>
      <c r="AK106" s="97">
        <v>575.84</v>
      </c>
      <c r="AL106" s="87" t="s">
        <v>1000</v>
      </c>
      <c r="AM106" s="88">
        <v>1</v>
      </c>
      <c r="AN106" s="96">
        <v>880.12</v>
      </c>
      <c r="AO106" s="96">
        <v>1111.24</v>
      </c>
      <c r="AP106" s="96">
        <v>1025.8</v>
      </c>
      <c r="AQ106" s="96">
        <v>1102.18</v>
      </c>
      <c r="AR106" s="96"/>
      <c r="AS106" s="97"/>
      <c r="AT106" s="83" t="s">
        <v>1001</v>
      </c>
      <c r="AU106" s="86">
        <v>4.09349543575259E-2</v>
      </c>
      <c r="AV106" s="96">
        <v>924.41</v>
      </c>
      <c r="AW106" s="96">
        <v>1128.81</v>
      </c>
      <c r="AX106" s="96">
        <v>1012.53</v>
      </c>
      <c r="AY106" s="96"/>
      <c r="AZ106" s="96"/>
      <c r="BA106" s="97">
        <v>642.66</v>
      </c>
      <c r="BB106" s="83" t="s">
        <v>1002</v>
      </c>
      <c r="BC106" s="96">
        <v>1048.02</v>
      </c>
      <c r="BD106" s="96">
        <v>1209.43</v>
      </c>
      <c r="BE106" s="96">
        <v>1055.1500000000001</v>
      </c>
      <c r="BF106" s="96"/>
      <c r="BG106" s="96"/>
      <c r="BH106" s="97">
        <v>856.94</v>
      </c>
      <c r="BI106" s="83" t="s">
        <v>1003</v>
      </c>
      <c r="BJ106" s="86">
        <v>0.13445378151260501</v>
      </c>
      <c r="BK106" s="96">
        <v>988.1</v>
      </c>
      <c r="BL106" s="96">
        <v>1060.71</v>
      </c>
      <c r="BM106" s="96">
        <v>1214.1400000000001</v>
      </c>
      <c r="BN106" s="96">
        <v>1014.99</v>
      </c>
      <c r="BO106" s="96"/>
      <c r="BP106" s="97"/>
      <c r="BQ106" s="83" t="s">
        <v>1004</v>
      </c>
      <c r="BR106" s="86">
        <v>1</v>
      </c>
      <c r="BS106" s="96">
        <v>924.5</v>
      </c>
      <c r="BT106" s="96">
        <v>1090.5</v>
      </c>
      <c r="BU106" s="96">
        <v>1257</v>
      </c>
      <c r="BV106" s="96"/>
      <c r="BW106" s="96"/>
      <c r="BX106" s="97">
        <v>552.83000000000004</v>
      </c>
      <c r="BY106" s="83" t="s">
        <v>1005</v>
      </c>
      <c r="BZ106" s="96">
        <v>1007.23</v>
      </c>
      <c r="CA106" s="96">
        <v>1120.07</v>
      </c>
      <c r="CB106" s="96">
        <v>989.57</v>
      </c>
      <c r="CC106" s="96">
        <v>607.58000000000004</v>
      </c>
      <c r="CD106" s="96"/>
      <c r="CE106" s="97">
        <v>768.26</v>
      </c>
      <c r="CF106" s="83" t="s">
        <v>1006</v>
      </c>
      <c r="CG106" s="96">
        <v>1024.3599999999999</v>
      </c>
      <c r="CH106" s="96">
        <v>1277.3800000000001</v>
      </c>
      <c r="CI106" s="96">
        <v>1054.47</v>
      </c>
      <c r="CJ106" s="96"/>
      <c r="CK106" s="96"/>
      <c r="CL106" s="97"/>
      <c r="CM106" s="83" t="s">
        <v>1007</v>
      </c>
      <c r="CN106" s="96">
        <v>802.72</v>
      </c>
      <c r="CO106" s="96">
        <v>907.96</v>
      </c>
      <c r="CP106" s="96">
        <v>1080.27</v>
      </c>
      <c r="CQ106" s="96">
        <v>673.69</v>
      </c>
      <c r="CR106" s="96"/>
      <c r="CS106" s="97">
        <v>549.65</v>
      </c>
      <c r="CT106" s="83" t="s">
        <v>1008</v>
      </c>
      <c r="CU106" s="96">
        <v>934.66</v>
      </c>
      <c r="CV106" s="96">
        <v>1040.99</v>
      </c>
      <c r="CW106" s="96">
        <v>974.57</v>
      </c>
      <c r="CX106" s="96">
        <v>619.91999999999996</v>
      </c>
      <c r="CY106" s="96"/>
      <c r="CZ106" s="97"/>
      <c r="DA106" s="83" t="s">
        <v>1009</v>
      </c>
      <c r="DB106" s="86">
        <v>0.13241700764046099</v>
      </c>
      <c r="DC106" s="96">
        <v>845.46</v>
      </c>
      <c r="DD106" s="96">
        <v>1036.8800000000001</v>
      </c>
      <c r="DE106" s="96">
        <v>893.15</v>
      </c>
      <c r="DF106" s="96">
        <v>910.23</v>
      </c>
      <c r="DG106" s="96"/>
      <c r="DH106" s="97">
        <v>753.06</v>
      </c>
      <c r="DI106" s="83" t="s">
        <v>1010</v>
      </c>
      <c r="DJ106" s="86">
        <v>2.64361434953869E-3</v>
      </c>
      <c r="DK106" s="96">
        <v>747.74</v>
      </c>
      <c r="DL106" s="96">
        <v>869.77</v>
      </c>
      <c r="DM106" s="96">
        <v>869.77</v>
      </c>
      <c r="DN106" s="96">
        <v>896.83</v>
      </c>
      <c r="DO106" s="96"/>
      <c r="DP106" s="97">
        <v>673.22</v>
      </c>
      <c r="DQ106" s="83" t="s">
        <v>1011</v>
      </c>
      <c r="DR106" s="96">
        <v>998.65</v>
      </c>
      <c r="DS106" s="96">
        <v>1124.21</v>
      </c>
      <c r="DT106" s="96">
        <v>878.26</v>
      </c>
      <c r="DU106" s="96">
        <v>728.41</v>
      </c>
      <c r="DV106" s="96"/>
      <c r="DW106" s="97"/>
      <c r="DX106" s="83" t="s">
        <v>1012</v>
      </c>
      <c r="DY106" s="96">
        <v>968.62</v>
      </c>
      <c r="DZ106" s="96">
        <v>1075.68</v>
      </c>
      <c r="EA106" s="96">
        <v>1020.92</v>
      </c>
      <c r="EB106" s="96">
        <v>734.5</v>
      </c>
      <c r="EC106" s="96"/>
      <c r="ED106" s="97">
        <v>585.86</v>
      </c>
      <c r="EE106" s="83" t="s">
        <v>1013</v>
      </c>
      <c r="EF106" s="86">
        <v>1</v>
      </c>
      <c r="EG106" s="96">
        <v>925.71</v>
      </c>
      <c r="EH106" s="96">
        <v>1074.2</v>
      </c>
      <c r="EI106" s="96">
        <v>910.41</v>
      </c>
      <c r="EJ106" s="96"/>
      <c r="EK106" s="96">
        <v>323.74</v>
      </c>
      <c r="EL106" s="97">
        <v>404.4</v>
      </c>
      <c r="EM106" s="83" t="s">
        <v>1014</v>
      </c>
      <c r="EN106" s="96">
        <v>926.7</v>
      </c>
      <c r="EO106" s="96">
        <v>1021.92</v>
      </c>
      <c r="EP106" s="96">
        <v>886.27</v>
      </c>
      <c r="EQ106" s="96"/>
      <c r="ER106" s="96"/>
      <c r="ES106" s="97">
        <v>793.16</v>
      </c>
      <c r="ET106" s="83" t="s">
        <v>1015</v>
      </c>
      <c r="EU106" s="86">
        <v>1</v>
      </c>
      <c r="EV106" s="96">
        <v>953.55</v>
      </c>
      <c r="EW106" s="96">
        <v>1065.52</v>
      </c>
      <c r="EX106" s="96">
        <v>1065.52</v>
      </c>
      <c r="EY106" s="96"/>
      <c r="EZ106" s="96"/>
      <c r="FA106" s="97">
        <v>495.71</v>
      </c>
      <c r="FB106" s="83" t="s">
        <v>1016</v>
      </c>
      <c r="FC106" s="96">
        <v>586.21</v>
      </c>
      <c r="FD106" s="96">
        <v>553.02</v>
      </c>
      <c r="FE106" s="96">
        <v>615.37</v>
      </c>
      <c r="FF106" s="96"/>
      <c r="FG106" s="96"/>
      <c r="FH106" s="97"/>
      <c r="FI106" s="83" t="s">
        <v>1017</v>
      </c>
      <c r="FJ106" s="96">
        <v>1064.43</v>
      </c>
      <c r="FK106" s="96">
        <v>1229.9100000000001</v>
      </c>
      <c r="FL106" s="96">
        <v>993.55</v>
      </c>
      <c r="FM106" s="96">
        <v>721.14</v>
      </c>
      <c r="FN106" s="96"/>
      <c r="FO106" s="97">
        <v>767.54</v>
      </c>
      <c r="FP106" s="83" t="s">
        <v>1018</v>
      </c>
      <c r="FQ106" s="86">
        <v>0.21525744790769799</v>
      </c>
      <c r="FR106" s="96">
        <v>942.16</v>
      </c>
      <c r="FS106" s="96">
        <v>1101.75</v>
      </c>
      <c r="FT106" s="96">
        <v>1026.79</v>
      </c>
      <c r="FU106" s="96">
        <v>681</v>
      </c>
      <c r="FV106" s="96">
        <v>609.25</v>
      </c>
      <c r="FW106" s="97">
        <v>663.63</v>
      </c>
      <c r="FX106" s="83" t="s">
        <v>1019</v>
      </c>
      <c r="FY106" s="96">
        <v>952.48</v>
      </c>
      <c r="FZ106" s="96">
        <v>1049.27</v>
      </c>
      <c r="GA106" s="96">
        <v>1004.3</v>
      </c>
      <c r="GB106" s="96">
        <v>971.14</v>
      </c>
      <c r="GC106" s="96"/>
      <c r="GD106" s="97">
        <v>654.88</v>
      </c>
      <c r="GE106" s="83" t="s">
        <v>1020</v>
      </c>
      <c r="GF106" s="86">
        <v>0.202441443812377</v>
      </c>
      <c r="GG106" s="96">
        <v>929.13</v>
      </c>
      <c r="GH106" s="96">
        <v>1080.8900000000001</v>
      </c>
      <c r="GI106" s="96">
        <v>682.81</v>
      </c>
      <c r="GJ106" s="96">
        <v>592.14</v>
      </c>
      <c r="GK106" s="96"/>
      <c r="GL106" s="97">
        <v>629.19000000000005</v>
      </c>
      <c r="GM106" s="83" t="s">
        <v>1021</v>
      </c>
      <c r="GN106" s="86">
        <v>9.6966876115119102E-2</v>
      </c>
      <c r="GO106" s="96">
        <v>939.42</v>
      </c>
      <c r="GP106" s="96">
        <v>1405.32</v>
      </c>
      <c r="GQ106" s="96">
        <v>868.07</v>
      </c>
      <c r="GR106" s="96">
        <v>702.23</v>
      </c>
      <c r="GS106" s="96"/>
      <c r="GT106" s="97"/>
      <c r="GU106" s="83" t="s">
        <v>1022</v>
      </c>
      <c r="GV106" s="86">
        <v>1</v>
      </c>
      <c r="GW106" s="96">
        <v>804.49</v>
      </c>
      <c r="GX106" s="96">
        <v>856.84</v>
      </c>
      <c r="GY106" s="96">
        <v>915.2</v>
      </c>
      <c r="GZ106" s="96"/>
      <c r="HA106" s="96"/>
      <c r="HB106" s="97">
        <v>743.57</v>
      </c>
      <c r="HC106" s="83" t="s">
        <v>1023</v>
      </c>
      <c r="HD106" s="86">
        <v>1</v>
      </c>
      <c r="HE106" s="96">
        <v>901.35</v>
      </c>
      <c r="HF106" s="96">
        <v>1029.8499999999999</v>
      </c>
      <c r="HG106" s="96"/>
      <c r="HH106" s="96">
        <v>682.69</v>
      </c>
      <c r="HI106" s="96">
        <v>676.05</v>
      </c>
      <c r="HJ106" s="97">
        <v>617.54999999999995</v>
      </c>
      <c r="HK106" s="98"/>
      <c r="HL106" s="86"/>
      <c r="HM106" s="96"/>
      <c r="HN106" s="96"/>
      <c r="HO106" s="96"/>
      <c r="HP106" s="96"/>
      <c r="HQ106" s="96"/>
      <c r="HR106" s="97"/>
    </row>
    <row r="107" spans="1:226" x14ac:dyDescent="0.35">
      <c r="A107" s="99">
        <v>44655</v>
      </c>
      <c r="B107" s="100" t="s">
        <v>995</v>
      </c>
      <c r="C107" s="101">
        <v>999.85019822914524</v>
      </c>
      <c r="D107" s="101">
        <v>1132.2554111767092</v>
      </c>
      <c r="E107" s="101">
        <v>1075.8661150292824</v>
      </c>
      <c r="F107" s="101">
        <v>717.70368655427046</v>
      </c>
      <c r="G107" s="101">
        <v>623.31838731250593</v>
      </c>
      <c r="H107" s="102">
        <v>639.42766912018442</v>
      </c>
      <c r="I107" s="100" t="s">
        <v>996</v>
      </c>
      <c r="J107" s="101">
        <v>1016.294159662095</v>
      </c>
      <c r="K107" s="101">
        <v>1128.3532408509241</v>
      </c>
      <c r="L107" s="101">
        <v>1079.9070107389653</v>
      </c>
      <c r="M107" s="101">
        <v>698.19287146529655</v>
      </c>
      <c r="N107" s="101">
        <v>588.30138680033417</v>
      </c>
      <c r="O107" s="102">
        <v>618.79862873938782</v>
      </c>
      <c r="P107" s="83" t="s">
        <v>997</v>
      </c>
      <c r="Q107" s="96">
        <v>940.73</v>
      </c>
      <c r="R107" s="96">
        <v>1130.7</v>
      </c>
      <c r="S107" s="96">
        <v>1058.55</v>
      </c>
      <c r="T107" s="96">
        <v>749</v>
      </c>
      <c r="U107" s="96"/>
      <c r="V107" s="97"/>
      <c r="W107" s="83" t="s">
        <v>998</v>
      </c>
      <c r="X107" s="96">
        <v>1038.3599999999999</v>
      </c>
      <c r="Y107" s="96">
        <v>1212.8800000000001</v>
      </c>
      <c r="Z107" s="96">
        <v>935.81</v>
      </c>
      <c r="AA107" s="96">
        <v>614</v>
      </c>
      <c r="AB107" s="96"/>
      <c r="AC107" s="97">
        <v>886.78</v>
      </c>
      <c r="AD107" s="83" t="s">
        <v>999</v>
      </c>
      <c r="AE107" s="86">
        <v>0.51129972389814904</v>
      </c>
      <c r="AF107" s="96">
        <v>871</v>
      </c>
      <c r="AG107" s="96">
        <v>916.55</v>
      </c>
      <c r="AH107" s="96">
        <v>1012.54</v>
      </c>
      <c r="AI107" s="96"/>
      <c r="AJ107" s="96"/>
      <c r="AK107" s="97">
        <v>570.47</v>
      </c>
      <c r="AL107" s="87" t="s">
        <v>1000</v>
      </c>
      <c r="AM107" s="88">
        <v>1</v>
      </c>
      <c r="AN107" s="96">
        <v>857.82</v>
      </c>
      <c r="AO107" s="96">
        <v>1105</v>
      </c>
      <c r="AP107" s="96">
        <v>1022.38</v>
      </c>
      <c r="AQ107" s="96">
        <v>1102.18</v>
      </c>
      <c r="AR107" s="96"/>
      <c r="AS107" s="97"/>
      <c r="AT107" s="83" t="s">
        <v>1001</v>
      </c>
      <c r="AU107" s="86">
        <v>4.1118421052631603E-2</v>
      </c>
      <c r="AV107" s="96">
        <v>971.2</v>
      </c>
      <c r="AW107" s="96">
        <v>1182.7</v>
      </c>
      <c r="AX107" s="96">
        <v>1066.75</v>
      </c>
      <c r="AY107" s="96"/>
      <c r="AZ107" s="96"/>
      <c r="BA107" s="97">
        <v>675.27</v>
      </c>
      <c r="BB107" s="83" t="s">
        <v>1002</v>
      </c>
      <c r="BC107" s="96">
        <v>1073.23</v>
      </c>
      <c r="BD107" s="96">
        <v>1259.01</v>
      </c>
      <c r="BE107" s="96">
        <v>1147.8900000000001</v>
      </c>
      <c r="BF107" s="96"/>
      <c r="BG107" s="96"/>
      <c r="BH107" s="97">
        <v>840.97</v>
      </c>
      <c r="BI107" s="83" t="s">
        <v>1003</v>
      </c>
      <c r="BJ107" s="86">
        <v>0.13443570612354599</v>
      </c>
      <c r="BK107" s="96">
        <v>1041.74</v>
      </c>
      <c r="BL107" s="96">
        <v>1103.58</v>
      </c>
      <c r="BM107" s="96">
        <v>1223.6600000000001</v>
      </c>
      <c r="BN107" s="96">
        <v>1057.8699999999999</v>
      </c>
      <c r="BO107" s="96"/>
      <c r="BP107" s="97"/>
      <c r="BQ107" s="83" t="s">
        <v>1004</v>
      </c>
      <c r="BR107" s="86">
        <v>1</v>
      </c>
      <c r="BS107" s="96">
        <v>972.83</v>
      </c>
      <c r="BT107" s="96">
        <v>1140.5</v>
      </c>
      <c r="BU107" s="96">
        <v>1154.5</v>
      </c>
      <c r="BV107" s="96"/>
      <c r="BW107" s="96"/>
      <c r="BX107" s="97">
        <v>552.83000000000004</v>
      </c>
      <c r="BY107" s="83" t="s">
        <v>1005</v>
      </c>
      <c r="BZ107" s="96">
        <v>1025.67</v>
      </c>
      <c r="CA107" s="96">
        <v>1147.47</v>
      </c>
      <c r="CB107" s="96">
        <v>990.34</v>
      </c>
      <c r="CC107" s="96">
        <v>616.83000000000004</v>
      </c>
      <c r="CD107" s="96"/>
      <c r="CE107" s="97">
        <v>751.6</v>
      </c>
      <c r="CF107" s="83" t="s">
        <v>1006</v>
      </c>
      <c r="CG107" s="96">
        <v>1011.46</v>
      </c>
      <c r="CH107" s="96">
        <v>1306.42</v>
      </c>
      <c r="CI107" s="96">
        <v>1122.28</v>
      </c>
      <c r="CJ107" s="96"/>
      <c r="CK107" s="96"/>
      <c r="CL107" s="97"/>
      <c r="CM107" s="83" t="s">
        <v>1007</v>
      </c>
      <c r="CN107" s="96">
        <v>835.7</v>
      </c>
      <c r="CO107" s="96">
        <v>966.77</v>
      </c>
      <c r="CP107" s="96">
        <v>1078.21</v>
      </c>
      <c r="CQ107" s="96">
        <v>706.95</v>
      </c>
      <c r="CR107" s="96"/>
      <c r="CS107" s="97">
        <v>553.47</v>
      </c>
      <c r="CT107" s="83" t="s">
        <v>1008</v>
      </c>
      <c r="CU107" s="96">
        <v>945.14</v>
      </c>
      <c r="CV107" s="96">
        <v>1103.0899999999999</v>
      </c>
      <c r="CW107" s="96">
        <v>980.21</v>
      </c>
      <c r="CX107" s="96">
        <v>619.91999999999996</v>
      </c>
      <c r="CY107" s="96"/>
      <c r="CZ107" s="97"/>
      <c r="DA107" s="83" t="s">
        <v>1009</v>
      </c>
      <c r="DB107" s="86">
        <v>0.132529322112517</v>
      </c>
      <c r="DC107" s="96">
        <v>884.34</v>
      </c>
      <c r="DD107" s="96">
        <v>1123.95</v>
      </c>
      <c r="DE107" s="96">
        <v>979.79</v>
      </c>
      <c r="DF107" s="96">
        <v>977.27</v>
      </c>
      <c r="DG107" s="96"/>
      <c r="DH107" s="97">
        <v>759.95</v>
      </c>
      <c r="DI107" s="83" t="s">
        <v>1010</v>
      </c>
      <c r="DJ107" s="86">
        <v>2.7089259108763401E-3</v>
      </c>
      <c r="DK107" s="96">
        <v>766.19</v>
      </c>
      <c r="DL107" s="96">
        <v>888.68</v>
      </c>
      <c r="DM107" s="96">
        <v>888.68</v>
      </c>
      <c r="DN107" s="96">
        <v>765.39</v>
      </c>
      <c r="DO107" s="96"/>
      <c r="DP107" s="97">
        <v>668.95</v>
      </c>
      <c r="DQ107" s="83" t="s">
        <v>1011</v>
      </c>
      <c r="DR107" s="96">
        <v>1017.27</v>
      </c>
      <c r="DS107" s="96">
        <v>1142.9100000000001</v>
      </c>
      <c r="DT107" s="96">
        <v>903.06</v>
      </c>
      <c r="DU107" s="96">
        <v>767.45</v>
      </c>
      <c r="DV107" s="96"/>
      <c r="DW107" s="97"/>
      <c r="DX107" s="83" t="s">
        <v>1012</v>
      </c>
      <c r="DY107" s="96">
        <v>991.04</v>
      </c>
      <c r="DZ107" s="96">
        <v>1098.31</v>
      </c>
      <c r="EA107" s="96">
        <v>1038.3599999999999</v>
      </c>
      <c r="EB107" s="96">
        <v>767.05</v>
      </c>
      <c r="EC107" s="96"/>
      <c r="ED107" s="97">
        <v>579.63</v>
      </c>
      <c r="EE107" s="83" t="s">
        <v>1013</v>
      </c>
      <c r="EF107" s="86">
        <v>1</v>
      </c>
      <c r="EG107" s="96">
        <v>936.58</v>
      </c>
      <c r="EH107" s="96">
        <v>1096.1199999999999</v>
      </c>
      <c r="EI107" s="96">
        <v>956.55</v>
      </c>
      <c r="EJ107" s="96"/>
      <c r="EK107" s="96">
        <v>323.74</v>
      </c>
      <c r="EL107" s="97">
        <v>405.71</v>
      </c>
      <c r="EM107" s="83" t="s">
        <v>1014</v>
      </c>
      <c r="EN107" s="96">
        <v>954.05</v>
      </c>
      <c r="EO107" s="96">
        <v>1085.17</v>
      </c>
      <c r="EP107" s="96">
        <v>947.67</v>
      </c>
      <c r="EQ107" s="96"/>
      <c r="ER107" s="96"/>
      <c r="ES107" s="97">
        <v>848.71</v>
      </c>
      <c r="ET107" s="83" t="s">
        <v>1015</v>
      </c>
      <c r="EU107" s="86">
        <v>1</v>
      </c>
      <c r="EV107" s="96">
        <v>972.84</v>
      </c>
      <c r="EW107" s="96">
        <v>1090.03</v>
      </c>
      <c r="EX107" s="96">
        <v>1090.03</v>
      </c>
      <c r="EY107" s="96"/>
      <c r="EZ107" s="96"/>
      <c r="FA107" s="97">
        <v>495.71</v>
      </c>
      <c r="FB107" s="83" t="s">
        <v>1016</v>
      </c>
      <c r="FC107" s="96">
        <v>586.21</v>
      </c>
      <c r="FD107" s="96">
        <v>553.02</v>
      </c>
      <c r="FE107" s="96">
        <v>615.37</v>
      </c>
      <c r="FF107" s="96"/>
      <c r="FG107" s="96"/>
      <c r="FH107" s="97"/>
      <c r="FI107" s="83" t="s">
        <v>1017</v>
      </c>
      <c r="FJ107" s="96">
        <v>1086.74</v>
      </c>
      <c r="FK107" s="96">
        <v>1257.18</v>
      </c>
      <c r="FL107" s="96">
        <v>1008.42</v>
      </c>
      <c r="FM107" s="96">
        <v>756.14</v>
      </c>
      <c r="FN107" s="96"/>
      <c r="FO107" s="97">
        <v>769.2</v>
      </c>
      <c r="FP107" s="83" t="s">
        <v>1018</v>
      </c>
      <c r="FQ107" s="86">
        <v>0.215633423180593</v>
      </c>
      <c r="FR107" s="96">
        <v>974.74</v>
      </c>
      <c r="FS107" s="96">
        <v>1176.24</v>
      </c>
      <c r="FT107" s="96">
        <v>1055.83</v>
      </c>
      <c r="FU107" s="96">
        <v>711.39</v>
      </c>
      <c r="FV107" s="96">
        <v>627.84</v>
      </c>
      <c r="FW107" s="97">
        <v>676.3</v>
      </c>
      <c r="FX107" s="83" t="s">
        <v>1019</v>
      </c>
      <c r="FY107" s="96">
        <v>985.81</v>
      </c>
      <c r="FZ107" s="96">
        <v>1100.49</v>
      </c>
      <c r="GA107" s="96">
        <v>1033.56</v>
      </c>
      <c r="GB107" s="96">
        <v>1002.59</v>
      </c>
      <c r="GC107" s="96"/>
      <c r="GD107" s="97">
        <v>631.29999999999995</v>
      </c>
      <c r="GE107" s="83" t="s">
        <v>1020</v>
      </c>
      <c r="GF107" s="86">
        <v>0.20229810648972299</v>
      </c>
      <c r="GG107" s="96">
        <v>932.04</v>
      </c>
      <c r="GH107" s="96">
        <v>1072.1400000000001</v>
      </c>
      <c r="GI107" s="96">
        <v>682.33</v>
      </c>
      <c r="GJ107" s="96">
        <v>591.72</v>
      </c>
      <c r="GK107" s="96"/>
      <c r="GL107" s="97">
        <v>612.08000000000004</v>
      </c>
      <c r="GM107" s="83" t="s">
        <v>1021</v>
      </c>
      <c r="GN107" s="86">
        <v>9.6293657136804406E-2</v>
      </c>
      <c r="GO107" s="96">
        <v>976.8</v>
      </c>
      <c r="GP107" s="96">
        <v>1494.09</v>
      </c>
      <c r="GQ107" s="96">
        <v>930.29</v>
      </c>
      <c r="GR107" s="96">
        <v>734.91</v>
      </c>
      <c r="GS107" s="96"/>
      <c r="GT107" s="97"/>
      <c r="GU107" s="83" t="s">
        <v>1022</v>
      </c>
      <c r="GV107" s="86">
        <v>1</v>
      </c>
      <c r="GW107" s="96">
        <v>804.49</v>
      </c>
      <c r="GX107" s="96">
        <v>856.84</v>
      </c>
      <c r="GY107" s="96">
        <v>912.86</v>
      </c>
      <c r="GZ107" s="96"/>
      <c r="HA107" s="96"/>
      <c r="HB107" s="97">
        <v>743.94</v>
      </c>
      <c r="HC107" s="83" t="s">
        <v>1023</v>
      </c>
      <c r="HD107" s="86">
        <v>1</v>
      </c>
      <c r="HE107" s="96">
        <v>921.35</v>
      </c>
      <c r="HF107" s="96">
        <v>1039.8499999999999</v>
      </c>
      <c r="HG107" s="96"/>
      <c r="HH107" s="96">
        <v>727.72</v>
      </c>
      <c r="HI107" s="96">
        <v>721.08</v>
      </c>
      <c r="HJ107" s="97">
        <v>617.54999999999995</v>
      </c>
      <c r="HK107" s="98"/>
      <c r="HL107" s="86"/>
      <c r="HM107" s="96"/>
      <c r="HN107" s="96"/>
      <c r="HO107" s="96"/>
      <c r="HP107" s="96"/>
      <c r="HQ107" s="96"/>
      <c r="HR107" s="97"/>
    </row>
    <row r="108" spans="1:226" x14ac:dyDescent="0.35">
      <c r="A108" s="99">
        <v>44648</v>
      </c>
      <c r="B108" s="100" t="s">
        <v>995</v>
      </c>
      <c r="C108" s="101">
        <v>1028.0004345561194</v>
      </c>
      <c r="D108" s="101">
        <v>1191.7370794052397</v>
      </c>
      <c r="E108" s="101">
        <v>1181.2611984221221</v>
      </c>
      <c r="F108" s="101">
        <v>718.72104243057936</v>
      </c>
      <c r="G108" s="101">
        <v>608.54268653864517</v>
      </c>
      <c r="H108" s="102">
        <v>642.09420425138205</v>
      </c>
      <c r="I108" s="100" t="s">
        <v>996</v>
      </c>
      <c r="J108" s="101">
        <v>1052.7222737161071</v>
      </c>
      <c r="K108" s="101">
        <v>1199.4073489121824</v>
      </c>
      <c r="L108" s="101">
        <v>1188.1862873894868</v>
      </c>
      <c r="M108" s="101">
        <v>688.63288779630068</v>
      </c>
      <c r="N108" s="101">
        <v>542.03943191311612</v>
      </c>
      <c r="O108" s="102">
        <v>630.55081625459457</v>
      </c>
      <c r="P108" s="83" t="s">
        <v>997</v>
      </c>
      <c r="Q108" s="96">
        <v>974.06</v>
      </c>
      <c r="R108" s="96">
        <v>1176.54</v>
      </c>
      <c r="S108" s="96">
        <v>1185.58</v>
      </c>
      <c r="T108" s="96">
        <v>765</v>
      </c>
      <c r="U108" s="96"/>
      <c r="V108" s="97"/>
      <c r="W108" s="83" t="s">
        <v>998</v>
      </c>
      <c r="X108" s="96">
        <v>999.15</v>
      </c>
      <c r="Y108" s="96">
        <v>1165.74</v>
      </c>
      <c r="Z108" s="96">
        <v>1092.67</v>
      </c>
      <c r="AA108" s="96">
        <v>641.29999999999995</v>
      </c>
      <c r="AB108" s="96"/>
      <c r="AC108" s="97">
        <v>890.08</v>
      </c>
      <c r="AD108" s="83" t="s">
        <v>999</v>
      </c>
      <c r="AE108" s="86">
        <v>0.51129972389814904</v>
      </c>
      <c r="AF108" s="96">
        <v>856.51</v>
      </c>
      <c r="AG108" s="96">
        <v>916.55</v>
      </c>
      <c r="AH108" s="96">
        <v>960.39</v>
      </c>
      <c r="AI108" s="96"/>
      <c r="AJ108" s="96"/>
      <c r="AK108" s="97">
        <v>566.6</v>
      </c>
      <c r="AL108" s="87" t="s">
        <v>1000</v>
      </c>
      <c r="AM108" s="88">
        <v>1</v>
      </c>
      <c r="AN108" s="96">
        <v>828.93</v>
      </c>
      <c r="AO108" s="96">
        <v>1082.24</v>
      </c>
      <c r="AP108" s="96">
        <v>1022.39</v>
      </c>
      <c r="AQ108" s="96">
        <v>1042.5</v>
      </c>
      <c r="AR108" s="96"/>
      <c r="AS108" s="97"/>
      <c r="AT108" s="83" t="s">
        <v>1001</v>
      </c>
      <c r="AU108" s="86">
        <v>4.0567951318458403E-2</v>
      </c>
      <c r="AV108" s="96">
        <v>965.57</v>
      </c>
      <c r="AW108" s="96">
        <v>1180.6400000000001</v>
      </c>
      <c r="AX108" s="96">
        <v>1067.49</v>
      </c>
      <c r="AY108" s="96"/>
      <c r="AZ108" s="96"/>
      <c r="BA108" s="97">
        <v>680.15</v>
      </c>
      <c r="BB108" s="83" t="s">
        <v>1002</v>
      </c>
      <c r="BC108" s="96">
        <v>1132.05</v>
      </c>
      <c r="BD108" s="96">
        <v>1360.69</v>
      </c>
      <c r="BE108" s="96">
        <v>1263.02</v>
      </c>
      <c r="BF108" s="96"/>
      <c r="BG108" s="96"/>
      <c r="BH108" s="97">
        <v>859.46</v>
      </c>
      <c r="BI108" s="83" t="s">
        <v>1003</v>
      </c>
      <c r="BJ108" s="86">
        <v>0.13442124931109101</v>
      </c>
      <c r="BK108" s="96">
        <v>1073.8900000000001</v>
      </c>
      <c r="BL108" s="96">
        <v>1275.52</v>
      </c>
      <c r="BM108" s="96">
        <v>1374.08</v>
      </c>
      <c r="BN108" s="96">
        <v>1079.27</v>
      </c>
      <c r="BO108" s="96"/>
      <c r="BP108" s="97"/>
      <c r="BQ108" s="83" t="s">
        <v>1004</v>
      </c>
      <c r="BR108" s="86">
        <v>1</v>
      </c>
      <c r="BS108" s="96">
        <v>994.5</v>
      </c>
      <c r="BT108" s="96">
        <v>1196.33</v>
      </c>
      <c r="BU108" s="96">
        <v>1248.67</v>
      </c>
      <c r="BV108" s="96"/>
      <c r="BW108" s="96"/>
      <c r="BX108" s="97">
        <v>552.83000000000004</v>
      </c>
      <c r="BY108" s="83" t="s">
        <v>1005</v>
      </c>
      <c r="BZ108" s="96">
        <v>1029.95</v>
      </c>
      <c r="CA108" s="96">
        <v>1139.3399999999999</v>
      </c>
      <c r="CB108" s="96">
        <v>1052.8599999999999</v>
      </c>
      <c r="CC108" s="96">
        <v>598.53</v>
      </c>
      <c r="CD108" s="96"/>
      <c r="CE108" s="97">
        <v>743.88</v>
      </c>
      <c r="CF108" s="83" t="s">
        <v>1006</v>
      </c>
      <c r="CG108" s="96">
        <v>1006.62</v>
      </c>
      <c r="CH108" s="96">
        <v>1277.3800000000001</v>
      </c>
      <c r="CI108" s="96">
        <v>1293.95</v>
      </c>
      <c r="CJ108" s="96"/>
      <c r="CK108" s="96"/>
      <c r="CL108" s="97"/>
      <c r="CM108" s="83" t="s">
        <v>1007</v>
      </c>
      <c r="CN108" s="96">
        <v>978.83</v>
      </c>
      <c r="CO108" s="96">
        <v>1154.6400000000001</v>
      </c>
      <c r="CP108" s="96">
        <v>1179.6600000000001</v>
      </c>
      <c r="CQ108" s="96">
        <v>753.49</v>
      </c>
      <c r="CR108" s="96"/>
      <c r="CS108" s="97">
        <v>682.93</v>
      </c>
      <c r="CT108" s="83" t="s">
        <v>1008</v>
      </c>
      <c r="CU108" s="96">
        <v>951.6</v>
      </c>
      <c r="CV108" s="96">
        <v>1170.02</v>
      </c>
      <c r="CW108" s="96">
        <v>981.82</v>
      </c>
      <c r="CX108" s="96">
        <v>619.91999999999996</v>
      </c>
      <c r="CY108" s="96"/>
      <c r="CZ108" s="97"/>
      <c r="DA108" s="83" t="s">
        <v>1009</v>
      </c>
      <c r="DB108" s="86">
        <v>0.13203934772562201</v>
      </c>
      <c r="DC108" s="96">
        <v>763.61</v>
      </c>
      <c r="DD108" s="96">
        <v>935.89</v>
      </c>
      <c r="DE108" s="96">
        <v>958.21</v>
      </c>
      <c r="DF108" s="96">
        <v>1089.19</v>
      </c>
      <c r="DG108" s="96"/>
      <c r="DH108" s="97">
        <v>736.96</v>
      </c>
      <c r="DI108" s="83" t="s">
        <v>1010</v>
      </c>
      <c r="DJ108" s="86">
        <v>2.6728677197765502E-3</v>
      </c>
      <c r="DK108" s="96">
        <v>756.01</v>
      </c>
      <c r="DL108" s="96">
        <v>862.93</v>
      </c>
      <c r="DM108" s="96">
        <v>862.93</v>
      </c>
      <c r="DN108" s="96">
        <v>755.2</v>
      </c>
      <c r="DO108" s="96"/>
      <c r="DP108" s="97">
        <v>641.54999999999995</v>
      </c>
      <c r="DQ108" s="83" t="s">
        <v>1011</v>
      </c>
      <c r="DR108" s="96">
        <v>1001.01</v>
      </c>
      <c r="DS108" s="96">
        <v>1118.52</v>
      </c>
      <c r="DT108" s="96">
        <v>962.93</v>
      </c>
      <c r="DU108" s="96">
        <v>737.33</v>
      </c>
      <c r="DV108" s="96"/>
      <c r="DW108" s="97"/>
      <c r="DX108" s="83" t="s">
        <v>1012</v>
      </c>
      <c r="DY108" s="96">
        <v>1054.75</v>
      </c>
      <c r="DZ108" s="96">
        <v>1155.45</v>
      </c>
      <c r="EA108" s="96">
        <v>1106.53</v>
      </c>
      <c r="EB108" s="96">
        <v>804.28</v>
      </c>
      <c r="EC108" s="96"/>
      <c r="ED108" s="97">
        <v>590.99</v>
      </c>
      <c r="EE108" s="83" t="s">
        <v>1013</v>
      </c>
      <c r="EF108" s="86">
        <v>1</v>
      </c>
      <c r="EG108" s="96">
        <v>959.5</v>
      </c>
      <c r="EH108" s="96">
        <v>1130.8</v>
      </c>
      <c r="EI108" s="96">
        <v>963.33</v>
      </c>
      <c r="EJ108" s="96"/>
      <c r="EK108" s="96">
        <v>323.74</v>
      </c>
      <c r="EL108" s="97">
        <v>435.88</v>
      </c>
      <c r="EM108" s="83" t="s">
        <v>1014</v>
      </c>
      <c r="EN108" s="96">
        <v>972</v>
      </c>
      <c r="EO108" s="96">
        <v>1245.8499999999999</v>
      </c>
      <c r="EP108" s="96">
        <v>1109.07</v>
      </c>
      <c r="EQ108" s="96"/>
      <c r="ER108" s="96"/>
      <c r="ES108" s="97">
        <v>896.86</v>
      </c>
      <c r="ET108" s="83" t="s">
        <v>1015</v>
      </c>
      <c r="EU108" s="86">
        <v>1</v>
      </c>
      <c r="EV108" s="96">
        <v>980.27</v>
      </c>
      <c r="EW108" s="96">
        <v>1083.42</v>
      </c>
      <c r="EX108" s="96">
        <v>1083.42</v>
      </c>
      <c r="EY108" s="96"/>
      <c r="EZ108" s="96"/>
      <c r="FA108" s="97">
        <v>495.71</v>
      </c>
      <c r="FB108" s="83" t="s">
        <v>1016</v>
      </c>
      <c r="FC108" s="96">
        <v>586.21</v>
      </c>
      <c r="FD108" s="96">
        <v>553.02</v>
      </c>
      <c r="FE108" s="96">
        <v>615.37</v>
      </c>
      <c r="FF108" s="96"/>
      <c r="FG108" s="96"/>
      <c r="FH108" s="97"/>
      <c r="FI108" s="83" t="s">
        <v>1017</v>
      </c>
      <c r="FJ108" s="96">
        <v>1094.74</v>
      </c>
      <c r="FK108" s="96">
        <v>1270.98</v>
      </c>
      <c r="FL108" s="96">
        <v>1125.52</v>
      </c>
      <c r="FM108" s="96">
        <v>843.14</v>
      </c>
      <c r="FN108" s="96"/>
      <c r="FO108" s="97">
        <v>755.82</v>
      </c>
      <c r="FP108" s="83" t="s">
        <v>1018</v>
      </c>
      <c r="FQ108" s="86">
        <v>0.21195421788893601</v>
      </c>
      <c r="FR108" s="96">
        <v>972.76</v>
      </c>
      <c r="FS108" s="96">
        <v>1200.4000000000001</v>
      </c>
      <c r="FT108" s="96">
        <v>1130.58</v>
      </c>
      <c r="FU108" s="96">
        <v>745.01</v>
      </c>
      <c r="FV108" s="96">
        <v>617.13</v>
      </c>
      <c r="FW108" s="97">
        <v>670.81</v>
      </c>
      <c r="FX108" s="83" t="s">
        <v>1019</v>
      </c>
      <c r="FY108" s="96">
        <v>1016.71</v>
      </c>
      <c r="FZ108" s="96">
        <v>1155.77</v>
      </c>
      <c r="GA108" s="96">
        <v>1078.28</v>
      </c>
      <c r="GB108" s="96">
        <v>935.36</v>
      </c>
      <c r="GC108" s="96"/>
      <c r="GD108" s="97">
        <v>580.89</v>
      </c>
      <c r="GE108" s="83" t="s">
        <v>1020</v>
      </c>
      <c r="GF108" s="86">
        <v>0.20208960653153599</v>
      </c>
      <c r="GG108" s="96">
        <v>958.42</v>
      </c>
      <c r="GH108" s="96">
        <v>1075.96</v>
      </c>
      <c r="GI108" s="96">
        <v>681.63</v>
      </c>
      <c r="GJ108" s="96">
        <v>591.11</v>
      </c>
      <c r="GK108" s="96"/>
      <c r="GL108" s="97">
        <v>605.5</v>
      </c>
      <c r="GM108" s="83" t="s">
        <v>1021</v>
      </c>
      <c r="GN108" s="86">
        <v>9.5946270088750299E-2</v>
      </c>
      <c r="GO108" s="96">
        <v>1011.2</v>
      </c>
      <c r="GP108" s="96">
        <v>1557.02</v>
      </c>
      <c r="GQ108" s="96">
        <v>983.51</v>
      </c>
      <c r="GR108" s="96">
        <v>785.8</v>
      </c>
      <c r="GS108" s="96"/>
      <c r="GT108" s="97"/>
      <c r="GU108" s="83" t="s">
        <v>1022</v>
      </c>
      <c r="GV108" s="86">
        <v>1</v>
      </c>
      <c r="GW108" s="96">
        <v>804.39</v>
      </c>
      <c r="GX108" s="96">
        <v>856.84</v>
      </c>
      <c r="GY108" s="96">
        <v>910.49</v>
      </c>
      <c r="GZ108" s="96"/>
      <c r="HA108" s="96"/>
      <c r="HB108" s="97">
        <v>735.29</v>
      </c>
      <c r="HC108" s="83" t="s">
        <v>1023</v>
      </c>
      <c r="HD108" s="86">
        <v>1</v>
      </c>
      <c r="HE108" s="96">
        <v>873.85</v>
      </c>
      <c r="HF108" s="96">
        <v>990.68</v>
      </c>
      <c r="HG108" s="96"/>
      <c r="HH108" s="96">
        <v>658.24</v>
      </c>
      <c r="HI108" s="96">
        <v>651.6</v>
      </c>
      <c r="HJ108" s="97">
        <v>614.22</v>
      </c>
      <c r="HK108" s="98"/>
      <c r="HL108" s="86"/>
      <c r="HM108" s="96"/>
      <c r="HN108" s="96"/>
      <c r="HO108" s="96"/>
      <c r="HP108" s="96"/>
      <c r="HQ108" s="96"/>
      <c r="HR108" s="97"/>
    </row>
    <row r="109" spans="1:226" x14ac:dyDescent="0.35">
      <c r="A109" s="99">
        <v>44641</v>
      </c>
      <c r="B109" s="100" t="s">
        <v>995</v>
      </c>
      <c r="C109" s="101">
        <v>1017.6416458704869</v>
      </c>
      <c r="D109" s="101">
        <v>1143.9881894663008</v>
      </c>
      <c r="E109" s="101">
        <v>1141.2812692957325</v>
      </c>
      <c r="F109" s="101">
        <v>728.51262559790143</v>
      </c>
      <c r="G109" s="101">
        <v>620.08261966179418</v>
      </c>
      <c r="H109" s="102">
        <v>634.44388935765494</v>
      </c>
      <c r="I109" s="100" t="s">
        <v>996</v>
      </c>
      <c r="J109" s="101">
        <v>1042.0957958777883</v>
      </c>
      <c r="K109" s="101">
        <v>1151.6638642859423</v>
      </c>
      <c r="L109" s="101">
        <v>1150.5678115986098</v>
      </c>
      <c r="M109" s="101">
        <v>707.46146835771594</v>
      </c>
      <c r="N109" s="101">
        <v>620.56756892230578</v>
      </c>
      <c r="O109" s="102">
        <v>610.74934053217203</v>
      </c>
      <c r="P109" s="83" t="s">
        <v>997</v>
      </c>
      <c r="Q109" s="96">
        <v>959.06</v>
      </c>
      <c r="R109" s="96">
        <v>1118.2</v>
      </c>
      <c r="S109" s="96">
        <v>1209.6400000000001</v>
      </c>
      <c r="T109" s="96">
        <v>722</v>
      </c>
      <c r="U109" s="96"/>
      <c r="V109" s="97"/>
      <c r="W109" s="83" t="s">
        <v>998</v>
      </c>
      <c r="X109" s="96">
        <v>993.31</v>
      </c>
      <c r="Y109" s="96">
        <v>1096.7</v>
      </c>
      <c r="Z109" s="96">
        <v>936.89</v>
      </c>
      <c r="AA109" s="96">
        <v>597.55999999999995</v>
      </c>
      <c r="AB109" s="96"/>
      <c r="AC109" s="97">
        <v>869.42</v>
      </c>
      <c r="AD109" s="83" t="s">
        <v>999</v>
      </c>
      <c r="AE109" s="86">
        <v>0.51129972389814904</v>
      </c>
      <c r="AF109" s="96">
        <v>859.88</v>
      </c>
      <c r="AG109" s="96">
        <v>905.98</v>
      </c>
      <c r="AH109" s="96">
        <v>960.39</v>
      </c>
      <c r="AI109" s="96"/>
      <c r="AJ109" s="96"/>
      <c r="AK109" s="97">
        <v>565.36</v>
      </c>
      <c r="AL109" s="87" t="s">
        <v>1000</v>
      </c>
      <c r="AM109" s="88">
        <v>1</v>
      </c>
      <c r="AN109" s="96">
        <v>813.36</v>
      </c>
      <c r="AO109" s="96">
        <v>1073.1199999999999</v>
      </c>
      <c r="AP109" s="96">
        <v>1021.54</v>
      </c>
      <c r="AQ109" s="96">
        <v>1041.44</v>
      </c>
      <c r="AR109" s="96"/>
      <c r="AS109" s="97"/>
      <c r="AT109" s="83" t="s">
        <v>1001</v>
      </c>
      <c r="AU109" s="86">
        <v>4.0513713892152498E-2</v>
      </c>
      <c r="AV109" s="96">
        <v>947.37</v>
      </c>
      <c r="AW109" s="96">
        <v>1133.23</v>
      </c>
      <c r="AX109" s="96">
        <v>984.67</v>
      </c>
      <c r="AY109" s="96"/>
      <c r="AZ109" s="96"/>
      <c r="BA109" s="97">
        <v>685.87</v>
      </c>
      <c r="BB109" s="83" t="s">
        <v>1002</v>
      </c>
      <c r="BC109" s="96">
        <v>1147.18</v>
      </c>
      <c r="BD109" s="96">
        <v>1355.65</v>
      </c>
      <c r="BE109" s="96">
        <v>1247.05</v>
      </c>
      <c r="BF109" s="96"/>
      <c r="BG109" s="96"/>
      <c r="BH109" s="97">
        <v>824.17</v>
      </c>
      <c r="BI109" s="83" t="s">
        <v>1003</v>
      </c>
      <c r="BJ109" s="86">
        <v>0.134388732848638</v>
      </c>
      <c r="BK109" s="96">
        <v>1009.12</v>
      </c>
      <c r="BL109" s="96">
        <v>1135.45</v>
      </c>
      <c r="BM109" s="96">
        <v>1233.98</v>
      </c>
      <c r="BN109" s="96">
        <v>993</v>
      </c>
      <c r="BO109" s="96"/>
      <c r="BP109" s="97"/>
      <c r="BQ109" s="83" t="s">
        <v>1004</v>
      </c>
      <c r="BR109" s="86">
        <v>1</v>
      </c>
      <c r="BS109" s="96">
        <v>965.33</v>
      </c>
      <c r="BT109" s="96">
        <v>1165.5</v>
      </c>
      <c r="BU109" s="96">
        <v>1146.17</v>
      </c>
      <c r="BV109" s="96"/>
      <c r="BW109" s="96"/>
      <c r="BX109" s="97">
        <v>552.83000000000004</v>
      </c>
      <c r="BY109" s="83" t="s">
        <v>1005</v>
      </c>
      <c r="BZ109" s="96">
        <v>1026</v>
      </c>
      <c r="CA109" s="96">
        <v>1106.6400000000001</v>
      </c>
      <c r="CB109" s="96">
        <v>1009.98</v>
      </c>
      <c r="CC109" s="96">
        <v>639.33000000000004</v>
      </c>
      <c r="CD109" s="96"/>
      <c r="CE109" s="97">
        <v>738.5</v>
      </c>
      <c r="CF109" s="83" t="s">
        <v>1006</v>
      </c>
      <c r="CG109" s="96">
        <v>995.33</v>
      </c>
      <c r="CH109" s="96">
        <v>1275.77</v>
      </c>
      <c r="CI109" s="96">
        <v>1103.0999999999999</v>
      </c>
      <c r="CJ109" s="96"/>
      <c r="CK109" s="96"/>
      <c r="CL109" s="97"/>
      <c r="CM109" s="83" t="s">
        <v>1007</v>
      </c>
      <c r="CN109" s="96">
        <v>953.41</v>
      </c>
      <c r="CO109" s="96">
        <v>1037.18</v>
      </c>
      <c r="CP109" s="96">
        <v>1204.19</v>
      </c>
      <c r="CQ109" s="96">
        <v>681.85</v>
      </c>
      <c r="CR109" s="96"/>
      <c r="CS109" s="97">
        <v>670.75</v>
      </c>
      <c r="CT109" s="83" t="s">
        <v>1008</v>
      </c>
      <c r="CU109" s="96">
        <v>929.82</v>
      </c>
      <c r="CV109" s="96">
        <v>1113.57</v>
      </c>
      <c r="CW109" s="96">
        <v>921.34</v>
      </c>
      <c r="CX109" s="96">
        <v>619.91999999999996</v>
      </c>
      <c r="CY109" s="96"/>
      <c r="CZ109" s="97"/>
      <c r="DA109" s="83" t="s">
        <v>1009</v>
      </c>
      <c r="DB109" s="86">
        <v>0.13204283469557501</v>
      </c>
      <c r="DC109" s="96">
        <v>880.57</v>
      </c>
      <c r="DD109" s="96">
        <v>1126.48</v>
      </c>
      <c r="DE109" s="96">
        <v>958.23</v>
      </c>
      <c r="DF109" s="96">
        <v>1089.22</v>
      </c>
      <c r="DG109" s="96"/>
      <c r="DH109" s="97">
        <v>772.79</v>
      </c>
      <c r="DI109" s="83" t="s">
        <v>1010</v>
      </c>
      <c r="DJ109" s="86">
        <v>2.67036957914975E-3</v>
      </c>
      <c r="DK109" s="96">
        <v>755.29</v>
      </c>
      <c r="DL109" s="96">
        <v>855.34</v>
      </c>
      <c r="DM109" s="96">
        <v>855.34</v>
      </c>
      <c r="DN109" s="96">
        <v>754.49</v>
      </c>
      <c r="DO109" s="96"/>
      <c r="DP109" s="97">
        <v>628.29999999999995</v>
      </c>
      <c r="DQ109" s="83" t="s">
        <v>1011</v>
      </c>
      <c r="DR109" s="96">
        <v>1001.01</v>
      </c>
      <c r="DS109" s="96">
        <v>1102.26</v>
      </c>
      <c r="DT109" s="96">
        <v>1035.22</v>
      </c>
      <c r="DU109" s="96">
        <v>737.33</v>
      </c>
      <c r="DV109" s="96"/>
      <c r="DW109" s="97"/>
      <c r="DX109" s="83" t="s">
        <v>1012</v>
      </c>
      <c r="DY109" s="96">
        <v>1023.4</v>
      </c>
      <c r="DZ109" s="96">
        <v>1124.04</v>
      </c>
      <c r="EA109" s="96">
        <v>1065.1500000000001</v>
      </c>
      <c r="EB109" s="96">
        <v>750.83</v>
      </c>
      <c r="EC109" s="96"/>
      <c r="ED109" s="97">
        <v>571.42999999999995</v>
      </c>
      <c r="EE109" s="83" t="s">
        <v>1013</v>
      </c>
      <c r="EF109" s="86">
        <v>1</v>
      </c>
      <c r="EG109" s="96">
        <v>964.64</v>
      </c>
      <c r="EH109" s="96">
        <v>1129.78</v>
      </c>
      <c r="EI109" s="96">
        <v>951.43</v>
      </c>
      <c r="EJ109" s="96"/>
      <c r="EK109" s="96">
        <v>323.74</v>
      </c>
      <c r="EL109" s="97">
        <v>434.76</v>
      </c>
      <c r="EM109" s="83" t="s">
        <v>1014</v>
      </c>
      <c r="EN109" s="96">
        <v>914.73</v>
      </c>
      <c r="EO109" s="96">
        <v>1088.5899999999999</v>
      </c>
      <c r="EP109" s="96">
        <v>952.93</v>
      </c>
      <c r="EQ109" s="96"/>
      <c r="ER109" s="96"/>
      <c r="ES109" s="97">
        <v>865.38</v>
      </c>
      <c r="ET109" s="83" t="s">
        <v>1015</v>
      </c>
      <c r="EU109" s="86">
        <v>1</v>
      </c>
      <c r="EV109" s="96">
        <v>983.95</v>
      </c>
      <c r="EW109" s="96">
        <v>1002.38</v>
      </c>
      <c r="EX109" s="96">
        <v>1002.38</v>
      </c>
      <c r="EY109" s="96"/>
      <c r="EZ109" s="96"/>
      <c r="FA109" s="97">
        <v>497.78</v>
      </c>
      <c r="FB109" s="83" t="s">
        <v>1016</v>
      </c>
      <c r="FC109" s="96">
        <v>586.21</v>
      </c>
      <c r="FD109" s="96">
        <v>553.02</v>
      </c>
      <c r="FE109" s="96">
        <v>615.37</v>
      </c>
      <c r="FF109" s="96"/>
      <c r="FG109" s="96"/>
      <c r="FH109" s="97"/>
      <c r="FI109" s="83" t="s">
        <v>1017</v>
      </c>
      <c r="FJ109" s="96">
        <v>1059.2</v>
      </c>
      <c r="FK109" s="96">
        <v>1242.05</v>
      </c>
      <c r="FL109" s="96">
        <v>1016.43</v>
      </c>
      <c r="FM109" s="96">
        <v>755.14</v>
      </c>
      <c r="FN109" s="96"/>
      <c r="FO109" s="97">
        <v>722.76</v>
      </c>
      <c r="FP109" s="83" t="s">
        <v>1018</v>
      </c>
      <c r="FQ109" s="86">
        <v>0.212947189097104</v>
      </c>
      <c r="FR109" s="96">
        <v>964.99</v>
      </c>
      <c r="FS109" s="96">
        <v>1123.92</v>
      </c>
      <c r="FT109" s="96">
        <v>1025.0999999999999</v>
      </c>
      <c r="FU109" s="96">
        <v>695.85</v>
      </c>
      <c r="FV109" s="96">
        <v>620.02</v>
      </c>
      <c r="FW109" s="97">
        <v>675.41</v>
      </c>
      <c r="FX109" s="83" t="s">
        <v>1019</v>
      </c>
      <c r="FY109" s="96">
        <v>935.41</v>
      </c>
      <c r="FZ109" s="96">
        <v>1022.6</v>
      </c>
      <c r="GA109" s="96">
        <v>979.09</v>
      </c>
      <c r="GB109" s="96">
        <v>1060.6500000000001</v>
      </c>
      <c r="GC109" s="96"/>
      <c r="GD109" s="97">
        <v>584.15</v>
      </c>
      <c r="GE109" s="83" t="s">
        <v>1020</v>
      </c>
      <c r="GF109" s="86">
        <v>0.20214271275520501</v>
      </c>
      <c r="GG109" s="96">
        <v>972.1</v>
      </c>
      <c r="GH109" s="96">
        <v>1022.05</v>
      </c>
      <c r="GI109" s="96">
        <v>681.81</v>
      </c>
      <c r="GJ109" s="96">
        <v>591.27</v>
      </c>
      <c r="GK109" s="96"/>
      <c r="GL109" s="97">
        <v>580.69000000000005</v>
      </c>
      <c r="GM109" s="83" t="s">
        <v>1021</v>
      </c>
      <c r="GN109" s="86">
        <v>9.6072553992775298E-2</v>
      </c>
      <c r="GO109" s="96">
        <v>986.86</v>
      </c>
      <c r="GP109" s="96">
        <v>1524.33</v>
      </c>
      <c r="GQ109" s="96">
        <v>895.26</v>
      </c>
      <c r="GR109" s="96">
        <v>742.93</v>
      </c>
      <c r="GS109" s="96"/>
      <c r="GT109" s="97"/>
      <c r="GU109" s="83" t="s">
        <v>1022</v>
      </c>
      <c r="GV109" s="86">
        <v>1</v>
      </c>
      <c r="GW109" s="96">
        <v>845.16</v>
      </c>
      <c r="GX109" s="96">
        <v>935.49</v>
      </c>
      <c r="GY109" s="96">
        <v>794.83</v>
      </c>
      <c r="GZ109" s="96"/>
      <c r="HA109" s="96"/>
      <c r="HB109" s="97">
        <v>686.13</v>
      </c>
      <c r="HC109" s="83" t="s">
        <v>1023</v>
      </c>
      <c r="HD109" s="86">
        <v>1</v>
      </c>
      <c r="HE109" s="96">
        <v>873.02</v>
      </c>
      <c r="HF109" s="96">
        <v>942.35</v>
      </c>
      <c r="HG109" s="96"/>
      <c r="HH109" s="96">
        <v>776.18</v>
      </c>
      <c r="HI109" s="96">
        <v>769.54</v>
      </c>
      <c r="HJ109" s="97">
        <v>570.89</v>
      </c>
      <c r="HK109" s="98"/>
      <c r="HL109" s="86"/>
      <c r="HM109" s="96"/>
      <c r="HN109" s="96"/>
      <c r="HO109" s="96"/>
      <c r="HP109" s="96"/>
      <c r="HQ109" s="96"/>
      <c r="HR109" s="97"/>
    </row>
    <row r="110" spans="1:226" x14ac:dyDescent="0.35">
      <c r="A110" s="99">
        <v>44634</v>
      </c>
      <c r="B110" s="100" t="s">
        <v>995</v>
      </c>
      <c r="C110" s="101">
        <v>1070.9495643234638</v>
      </c>
      <c r="D110" s="101">
        <v>1211.4572204620133</v>
      </c>
      <c r="E110" s="101">
        <v>1333.5713775741219</v>
      </c>
      <c r="F110" s="101">
        <v>754.93791422100571</v>
      </c>
      <c r="G110" s="101">
        <v>644.37693512945441</v>
      </c>
      <c r="H110" s="102">
        <v>625.34426076946124</v>
      </c>
      <c r="I110" s="100" t="s">
        <v>996</v>
      </c>
      <c r="J110" s="101">
        <v>1103.686536468653</v>
      </c>
      <c r="K110" s="101">
        <v>1228.7785752267509</v>
      </c>
      <c r="L110" s="101">
        <v>1351.93966491891</v>
      </c>
      <c r="M110" s="101">
        <v>727.14524633829274</v>
      </c>
      <c r="N110" s="101">
        <v>565.90282372598165</v>
      </c>
      <c r="O110" s="102">
        <v>599.82239473364598</v>
      </c>
      <c r="P110" s="83" t="s">
        <v>997</v>
      </c>
      <c r="Q110" s="96">
        <v>1166.56</v>
      </c>
      <c r="R110" s="96">
        <v>1280.7</v>
      </c>
      <c r="S110" s="96">
        <v>1371</v>
      </c>
      <c r="T110" s="96">
        <v>807</v>
      </c>
      <c r="U110" s="96"/>
      <c r="V110" s="97"/>
      <c r="W110" s="83" t="s">
        <v>998</v>
      </c>
      <c r="X110" s="96">
        <v>1011.93</v>
      </c>
      <c r="Y110" s="96">
        <v>1170.82</v>
      </c>
      <c r="Z110" s="96">
        <v>894.24</v>
      </c>
      <c r="AA110" s="96">
        <v>668.79</v>
      </c>
      <c r="AB110" s="96"/>
      <c r="AC110" s="97">
        <v>830.58</v>
      </c>
      <c r="AD110" s="83" t="s">
        <v>999</v>
      </c>
      <c r="AE110" s="86">
        <v>0.51129972389814904</v>
      </c>
      <c r="AF110" s="96">
        <v>841</v>
      </c>
      <c r="AG110" s="96">
        <v>894.65</v>
      </c>
      <c r="AH110" s="96">
        <v>938.4</v>
      </c>
      <c r="AI110" s="96"/>
      <c r="AJ110" s="96"/>
      <c r="AK110" s="97">
        <v>558.58000000000004</v>
      </c>
      <c r="AL110" s="87" t="s">
        <v>1000</v>
      </c>
      <c r="AM110" s="88">
        <v>1</v>
      </c>
      <c r="AN110" s="96">
        <v>813.64</v>
      </c>
      <c r="AO110" s="96">
        <v>963.78</v>
      </c>
      <c r="AP110" s="96">
        <v>892.16</v>
      </c>
      <c r="AQ110" s="96">
        <v>799.63</v>
      </c>
      <c r="AR110" s="96"/>
      <c r="AS110" s="97"/>
      <c r="AT110" s="83" t="s">
        <v>1001</v>
      </c>
      <c r="AU110" s="86">
        <v>4.0176777822418602E-2</v>
      </c>
      <c r="AV110" s="96">
        <v>1014.37</v>
      </c>
      <c r="AW110" s="96">
        <v>1234.1099999999999</v>
      </c>
      <c r="AX110" s="96">
        <v>1070.8800000000001</v>
      </c>
      <c r="AY110" s="96"/>
      <c r="AZ110" s="96"/>
      <c r="BA110" s="97">
        <v>650.45000000000005</v>
      </c>
      <c r="BB110" s="83" t="s">
        <v>1002</v>
      </c>
      <c r="BC110" s="96">
        <v>1243.82</v>
      </c>
      <c r="BD110" s="96">
        <v>1472.46</v>
      </c>
      <c r="BE110" s="96">
        <v>1595.79</v>
      </c>
      <c r="BF110" s="96"/>
      <c r="BG110" s="96"/>
      <c r="BH110" s="97">
        <v>744.33</v>
      </c>
      <c r="BI110" s="83" t="s">
        <v>1003</v>
      </c>
      <c r="BJ110" s="86">
        <v>0.134399569921376</v>
      </c>
      <c r="BK110" s="96">
        <v>1030.71</v>
      </c>
      <c r="BL110" s="96">
        <v>1092.53</v>
      </c>
      <c r="BM110" s="96">
        <v>1191.08</v>
      </c>
      <c r="BN110" s="96">
        <v>1089.8499999999999</v>
      </c>
      <c r="BO110" s="96"/>
      <c r="BP110" s="97"/>
      <c r="BQ110" s="83" t="s">
        <v>1004</v>
      </c>
      <c r="BR110" s="86">
        <v>1</v>
      </c>
      <c r="BS110" s="96">
        <v>1045.33</v>
      </c>
      <c r="BT110" s="96">
        <v>1258</v>
      </c>
      <c r="BU110" s="96">
        <v>1242.83</v>
      </c>
      <c r="BV110" s="96"/>
      <c r="BW110" s="96"/>
      <c r="BX110" s="97">
        <v>530.33000000000004</v>
      </c>
      <c r="BY110" s="83" t="s">
        <v>1005</v>
      </c>
      <c r="BZ110" s="96">
        <v>1051.8</v>
      </c>
      <c r="CA110" s="96">
        <v>1122.95</v>
      </c>
      <c r="CB110" s="96">
        <v>1054.83</v>
      </c>
      <c r="CC110" s="96">
        <v>644.66</v>
      </c>
      <c r="CD110" s="96"/>
      <c r="CE110" s="97">
        <v>726.49</v>
      </c>
      <c r="CF110" s="83" t="s">
        <v>1006</v>
      </c>
      <c r="CG110" s="96">
        <v>1075.17</v>
      </c>
      <c r="CH110" s="96">
        <v>1370.93</v>
      </c>
      <c r="CI110" s="96">
        <v>1233.8599999999999</v>
      </c>
      <c r="CJ110" s="96"/>
      <c r="CK110" s="96"/>
      <c r="CL110" s="97"/>
      <c r="CM110" s="83" t="s">
        <v>1007</v>
      </c>
      <c r="CN110" s="96">
        <v>1044.1099999999999</v>
      </c>
      <c r="CO110" s="96">
        <v>1174.79</v>
      </c>
      <c r="CP110" s="96">
        <v>1306.06</v>
      </c>
      <c r="CQ110" s="96">
        <v>799.42</v>
      </c>
      <c r="CR110" s="96"/>
      <c r="CS110" s="97">
        <v>666.53</v>
      </c>
      <c r="CT110" s="83" t="s">
        <v>1008</v>
      </c>
      <c r="CU110" s="96">
        <v>986.27</v>
      </c>
      <c r="CV110" s="96">
        <v>1186.1500000000001</v>
      </c>
      <c r="CW110" s="96">
        <v>1014.89</v>
      </c>
      <c r="CX110" s="96">
        <v>619.91999999999996</v>
      </c>
      <c r="CY110" s="96"/>
      <c r="CZ110" s="97"/>
      <c r="DA110" s="83" t="s">
        <v>1009</v>
      </c>
      <c r="DB110" s="86">
        <v>0.13202191563799601</v>
      </c>
      <c r="DC110" s="96">
        <v>790.65</v>
      </c>
      <c r="DD110" s="96">
        <v>976.01</v>
      </c>
      <c r="DE110" s="96">
        <v>830.29</v>
      </c>
      <c r="DF110" s="96">
        <v>1089.05</v>
      </c>
      <c r="DG110" s="96"/>
      <c r="DH110" s="97">
        <v>743.2</v>
      </c>
      <c r="DI110" s="83" t="s">
        <v>1010</v>
      </c>
      <c r="DJ110" s="86">
        <v>2.67465496950893E-3</v>
      </c>
      <c r="DK110" s="96">
        <v>756.37</v>
      </c>
      <c r="DL110" s="96">
        <v>816.79</v>
      </c>
      <c r="DM110" s="96">
        <v>816.79</v>
      </c>
      <c r="DN110" s="96">
        <v>755.7</v>
      </c>
      <c r="DO110" s="96"/>
      <c r="DP110" s="97">
        <v>621.95000000000005</v>
      </c>
      <c r="DQ110" s="83" t="s">
        <v>1011</v>
      </c>
      <c r="DR110" s="96">
        <v>1033.53</v>
      </c>
      <c r="DS110" s="96">
        <v>1142.9100000000001</v>
      </c>
      <c r="DT110" s="96">
        <v>1289.72</v>
      </c>
      <c r="DU110" s="96">
        <v>857.44</v>
      </c>
      <c r="DV110" s="96"/>
      <c r="DW110" s="97"/>
      <c r="DX110" s="83" t="s">
        <v>1012</v>
      </c>
      <c r="DY110" s="96">
        <v>1062.24</v>
      </c>
      <c r="DZ110" s="96">
        <v>1148.69</v>
      </c>
      <c r="EA110" s="96">
        <v>1089.25</v>
      </c>
      <c r="EB110" s="96">
        <v>826.28</v>
      </c>
      <c r="EC110" s="96"/>
      <c r="ED110" s="97">
        <v>566.39</v>
      </c>
      <c r="EE110" s="83" t="s">
        <v>1013</v>
      </c>
      <c r="EF110" s="86">
        <v>1</v>
      </c>
      <c r="EG110" s="96">
        <v>999.03</v>
      </c>
      <c r="EH110" s="96">
        <v>1169.82</v>
      </c>
      <c r="EI110" s="96">
        <v>971.6</v>
      </c>
      <c r="EJ110" s="96"/>
      <c r="EK110" s="96">
        <v>323.74</v>
      </c>
      <c r="EL110" s="97">
        <v>446.81</v>
      </c>
      <c r="EM110" s="83" t="s">
        <v>1014</v>
      </c>
      <c r="EN110" s="96">
        <v>954.05</v>
      </c>
      <c r="EO110" s="96">
        <v>1032.18</v>
      </c>
      <c r="EP110" s="96">
        <v>910.83</v>
      </c>
      <c r="EQ110" s="96"/>
      <c r="ER110" s="96"/>
      <c r="ES110" s="97">
        <v>876.49</v>
      </c>
      <c r="ET110" s="83" t="s">
        <v>1015</v>
      </c>
      <c r="EU110" s="86">
        <v>1</v>
      </c>
      <c r="EV110" s="96">
        <v>1030.5999999999999</v>
      </c>
      <c r="EW110" s="96">
        <v>1071.23</v>
      </c>
      <c r="EX110" s="96">
        <v>1071.23</v>
      </c>
      <c r="EY110" s="96"/>
      <c r="EZ110" s="96"/>
      <c r="FA110" s="97">
        <v>495.92</v>
      </c>
      <c r="FB110" s="83" t="s">
        <v>1016</v>
      </c>
      <c r="FC110" s="96">
        <v>586.21</v>
      </c>
      <c r="FD110" s="96">
        <v>553.02</v>
      </c>
      <c r="FE110" s="96">
        <v>615.37</v>
      </c>
      <c r="FF110" s="96"/>
      <c r="FG110" s="96"/>
      <c r="FH110" s="97"/>
      <c r="FI110" s="83" t="s">
        <v>1017</v>
      </c>
      <c r="FJ110" s="96">
        <v>1098.8699999999999</v>
      </c>
      <c r="FK110" s="96">
        <v>1298.25</v>
      </c>
      <c r="FL110" s="96">
        <v>975.94</v>
      </c>
      <c r="FM110" s="96">
        <v>825.14</v>
      </c>
      <c r="FN110" s="96"/>
      <c r="FO110" s="97">
        <v>707.89</v>
      </c>
      <c r="FP110" s="83" t="s">
        <v>1018</v>
      </c>
      <c r="FQ110" s="86">
        <v>0.211783641831505</v>
      </c>
      <c r="FR110" s="96">
        <v>1018.97</v>
      </c>
      <c r="FS110" s="96">
        <v>1220.78</v>
      </c>
      <c r="FT110" s="96">
        <v>1184.33</v>
      </c>
      <c r="FU110" s="96">
        <v>832.46</v>
      </c>
      <c r="FV110" s="96">
        <v>654.51</v>
      </c>
      <c r="FW110" s="97">
        <v>669.91</v>
      </c>
      <c r="FX110" s="83" t="s">
        <v>1019</v>
      </c>
      <c r="FY110" s="96">
        <v>1017.52</v>
      </c>
      <c r="FZ110" s="96">
        <v>1129.9100000000001</v>
      </c>
      <c r="GA110" s="96">
        <v>1059.58</v>
      </c>
      <c r="GB110" s="96">
        <v>945.42</v>
      </c>
      <c r="GC110" s="96"/>
      <c r="GD110" s="97">
        <v>580.08000000000004</v>
      </c>
      <c r="GE110" s="83" t="s">
        <v>1020</v>
      </c>
      <c r="GF110" s="86">
        <v>0.202061022428773</v>
      </c>
      <c r="GG110" s="96">
        <v>971.7</v>
      </c>
      <c r="GH110" s="96">
        <v>1021.64</v>
      </c>
      <c r="GI110" s="96">
        <v>681.53</v>
      </c>
      <c r="GJ110" s="96">
        <v>591.03</v>
      </c>
      <c r="GK110" s="96"/>
      <c r="GL110" s="97">
        <v>580.46</v>
      </c>
      <c r="GM110" s="83" t="s">
        <v>1021</v>
      </c>
      <c r="GN110" s="86">
        <v>9.4905474147748803E-2</v>
      </c>
      <c r="GO110" s="96">
        <v>987.09</v>
      </c>
      <c r="GP110" s="96">
        <v>1429.43</v>
      </c>
      <c r="GQ110" s="96">
        <v>908.76</v>
      </c>
      <c r="GR110" s="96">
        <v>814.86</v>
      </c>
      <c r="GS110" s="96"/>
      <c r="GT110" s="97"/>
      <c r="GU110" s="83" t="s">
        <v>1022</v>
      </c>
      <c r="GV110" s="86">
        <v>1</v>
      </c>
      <c r="GW110" s="96">
        <v>804.78</v>
      </c>
      <c r="GX110" s="96">
        <v>859.3</v>
      </c>
      <c r="GY110" s="96">
        <v>708.41</v>
      </c>
      <c r="GZ110" s="96"/>
      <c r="HA110" s="96"/>
      <c r="HB110" s="97">
        <v>628.61</v>
      </c>
      <c r="HC110" s="83" t="s">
        <v>1023</v>
      </c>
      <c r="HD110" s="86">
        <v>1</v>
      </c>
      <c r="HE110" s="96">
        <v>822.18</v>
      </c>
      <c r="HF110" s="96">
        <v>892.35</v>
      </c>
      <c r="HG110" s="96"/>
      <c r="HH110" s="96">
        <v>694.08</v>
      </c>
      <c r="HI110" s="96">
        <v>687.44</v>
      </c>
      <c r="HJ110" s="97">
        <v>560.89</v>
      </c>
      <c r="HK110" s="98"/>
      <c r="HL110" s="86"/>
      <c r="HM110" s="96"/>
      <c r="HN110" s="96"/>
      <c r="HO110" s="96"/>
      <c r="HP110" s="96"/>
      <c r="HQ110" s="96"/>
      <c r="HR110" s="97"/>
    </row>
    <row r="111" spans="1:226" x14ac:dyDescent="0.35">
      <c r="A111" s="99">
        <v>44627</v>
      </c>
      <c r="B111" s="100" t="s">
        <v>995</v>
      </c>
      <c r="C111" s="101">
        <v>940.16984389148377</v>
      </c>
      <c r="D111" s="101">
        <v>1012.9453794303772</v>
      </c>
      <c r="E111" s="101">
        <v>1002.0505411120329</v>
      </c>
      <c r="F111" s="101">
        <v>692.10392586785804</v>
      </c>
      <c r="G111" s="101">
        <v>519.36033629502242</v>
      </c>
      <c r="H111" s="102">
        <v>558.23707787857381</v>
      </c>
      <c r="I111" s="100" t="s">
        <v>996</v>
      </c>
      <c r="J111" s="101">
        <v>956.45173482506038</v>
      </c>
      <c r="K111" s="101">
        <v>1012.8775540596729</v>
      </c>
      <c r="L111" s="101">
        <v>1006.6722115121746</v>
      </c>
      <c r="M111" s="101">
        <v>670.91666665060563</v>
      </c>
      <c r="N111" s="101">
        <v>509.75993316624891</v>
      </c>
      <c r="O111" s="102">
        <v>577.17606469795157</v>
      </c>
      <c r="P111" s="83" t="s">
        <v>997</v>
      </c>
      <c r="Q111" s="96">
        <v>919.9</v>
      </c>
      <c r="R111" s="96">
        <v>1027.3699999999999</v>
      </c>
      <c r="S111" s="96">
        <v>1101.73</v>
      </c>
      <c r="T111" s="96">
        <v>663</v>
      </c>
      <c r="U111" s="96"/>
      <c r="V111" s="97"/>
      <c r="W111" s="83" t="s">
        <v>998</v>
      </c>
      <c r="X111" s="96">
        <v>897.11</v>
      </c>
      <c r="Y111" s="96">
        <v>990.15</v>
      </c>
      <c r="Z111" s="96">
        <v>919.86</v>
      </c>
      <c r="AA111" s="96">
        <v>559.26</v>
      </c>
      <c r="AB111" s="96"/>
      <c r="AC111" s="97">
        <v>800</v>
      </c>
      <c r="AD111" s="83" t="s">
        <v>999</v>
      </c>
      <c r="AE111" s="86">
        <v>0.51129972389814904</v>
      </c>
      <c r="AF111" s="96">
        <v>782.76</v>
      </c>
      <c r="AG111" s="96">
        <v>824.34</v>
      </c>
      <c r="AH111" s="96">
        <v>855.87</v>
      </c>
      <c r="AI111" s="96"/>
      <c r="AJ111" s="96"/>
      <c r="AK111" s="97">
        <v>528.38</v>
      </c>
      <c r="AL111" s="87" t="s">
        <v>1000</v>
      </c>
      <c r="AM111" s="88">
        <v>1</v>
      </c>
      <c r="AN111" s="96">
        <v>767.91</v>
      </c>
      <c r="AO111" s="96">
        <v>843.96</v>
      </c>
      <c r="AP111" s="96">
        <v>773.88</v>
      </c>
      <c r="AQ111" s="96">
        <v>799.63</v>
      </c>
      <c r="AR111" s="96"/>
      <c r="AS111" s="97"/>
      <c r="AT111" s="83" t="s">
        <v>1001</v>
      </c>
      <c r="AU111" s="86">
        <v>3.9086929330831799E-2</v>
      </c>
      <c r="AV111" s="96">
        <v>905.74</v>
      </c>
      <c r="AW111" s="96">
        <v>1097.78</v>
      </c>
      <c r="AX111" s="96">
        <v>964.4</v>
      </c>
      <c r="AY111" s="96"/>
      <c r="AZ111" s="96"/>
      <c r="BA111" s="97">
        <v>494.12</v>
      </c>
      <c r="BB111" s="83" t="s">
        <v>1002</v>
      </c>
      <c r="BC111" s="96">
        <v>1082.47</v>
      </c>
      <c r="BD111" s="96">
        <v>1237.1600000000001</v>
      </c>
      <c r="BE111" s="96">
        <v>1017.64</v>
      </c>
      <c r="BF111" s="96"/>
      <c r="BG111" s="96"/>
      <c r="BH111" s="97">
        <v>688.03</v>
      </c>
      <c r="BI111" s="83" t="s">
        <v>1003</v>
      </c>
      <c r="BJ111" s="86">
        <v>0.134397763621213</v>
      </c>
      <c r="BK111" s="96">
        <v>1030.7</v>
      </c>
      <c r="BL111" s="96">
        <v>1103.27</v>
      </c>
      <c r="BM111" s="96">
        <v>1201.81</v>
      </c>
      <c r="BN111" s="96">
        <v>1036.07</v>
      </c>
      <c r="BO111" s="96"/>
      <c r="BP111" s="97"/>
      <c r="BQ111" s="83" t="s">
        <v>1004</v>
      </c>
      <c r="BR111" s="86">
        <v>1</v>
      </c>
      <c r="BS111" s="96">
        <v>917</v>
      </c>
      <c r="BT111" s="96">
        <v>1066.33</v>
      </c>
      <c r="BU111" s="96">
        <v>1077.83</v>
      </c>
      <c r="BV111" s="96"/>
      <c r="BW111" s="96"/>
      <c r="BX111" s="97">
        <v>530.33000000000004</v>
      </c>
      <c r="BY111" s="83" t="s">
        <v>1005</v>
      </c>
      <c r="BZ111" s="96">
        <v>915.6</v>
      </c>
      <c r="CA111" s="96">
        <v>927.62</v>
      </c>
      <c r="CB111" s="96">
        <v>874.38</v>
      </c>
      <c r="CC111" s="96">
        <v>592.41999999999996</v>
      </c>
      <c r="CD111" s="96"/>
      <c r="CE111" s="97">
        <v>698.5</v>
      </c>
      <c r="CF111" s="83" t="s">
        <v>1006</v>
      </c>
      <c r="CG111" s="96">
        <v>967.11</v>
      </c>
      <c r="CH111" s="96">
        <v>1127.3800000000001</v>
      </c>
      <c r="CI111" s="96">
        <v>1092.23</v>
      </c>
      <c r="CJ111" s="96"/>
      <c r="CK111" s="96"/>
      <c r="CL111" s="97"/>
      <c r="CM111" s="83" t="s">
        <v>1007</v>
      </c>
      <c r="CN111" s="96">
        <v>882.8</v>
      </c>
      <c r="CO111" s="96">
        <v>960.17</v>
      </c>
      <c r="CP111" s="96">
        <v>1082.49</v>
      </c>
      <c r="CQ111" s="96">
        <v>717.08</v>
      </c>
      <c r="CR111" s="96"/>
      <c r="CS111" s="97">
        <v>652.53</v>
      </c>
      <c r="CT111" s="83" t="s">
        <v>1008</v>
      </c>
      <c r="CU111" s="96">
        <v>852.4</v>
      </c>
      <c r="CV111" s="96">
        <v>934.54</v>
      </c>
      <c r="CW111" s="96">
        <v>789.08</v>
      </c>
      <c r="CX111" s="96">
        <v>619.91999999999996</v>
      </c>
      <c r="CY111" s="96"/>
      <c r="CZ111" s="97"/>
      <c r="DA111" s="83" t="s">
        <v>1009</v>
      </c>
      <c r="DB111" s="86">
        <v>0.13227513227513199</v>
      </c>
      <c r="DC111" s="96">
        <v>719.05</v>
      </c>
      <c r="DD111" s="96">
        <v>849.1</v>
      </c>
      <c r="DE111" s="96">
        <v>701.72</v>
      </c>
      <c r="DF111" s="96">
        <v>914.15</v>
      </c>
      <c r="DG111" s="96"/>
      <c r="DH111" s="97">
        <v>691.93</v>
      </c>
      <c r="DI111" s="83" t="s">
        <v>1010</v>
      </c>
      <c r="DJ111" s="86">
        <v>2.54291163382072E-3</v>
      </c>
      <c r="DK111" s="96">
        <v>668.38</v>
      </c>
      <c r="DL111" s="96">
        <v>692.98</v>
      </c>
      <c r="DM111" s="96">
        <v>692.98</v>
      </c>
      <c r="DN111" s="96">
        <v>718.48</v>
      </c>
      <c r="DO111" s="96"/>
      <c r="DP111" s="97">
        <v>573.63</v>
      </c>
      <c r="DQ111" s="83" t="s">
        <v>1011</v>
      </c>
      <c r="DR111" s="96">
        <v>903.45</v>
      </c>
      <c r="DS111" s="96">
        <v>955.92</v>
      </c>
      <c r="DT111" s="96">
        <v>1211.3</v>
      </c>
      <c r="DU111" s="96">
        <v>755.37</v>
      </c>
      <c r="DV111" s="96"/>
      <c r="DW111" s="97"/>
      <c r="DX111" s="83" t="s">
        <v>1012</v>
      </c>
      <c r="DY111" s="96">
        <v>872.53</v>
      </c>
      <c r="DZ111" s="96">
        <v>882.05</v>
      </c>
      <c r="EA111" s="96">
        <v>1003.28</v>
      </c>
      <c r="EB111" s="96">
        <v>796.39</v>
      </c>
      <c r="EC111" s="96"/>
      <c r="ED111" s="97">
        <v>552.36</v>
      </c>
      <c r="EE111" s="83" t="s">
        <v>1013</v>
      </c>
      <c r="EF111" s="86">
        <v>1</v>
      </c>
      <c r="EG111" s="96">
        <v>907.17</v>
      </c>
      <c r="EH111" s="96">
        <v>1009.15</v>
      </c>
      <c r="EI111" s="96">
        <v>946.01</v>
      </c>
      <c r="EJ111" s="96"/>
      <c r="EK111" s="96">
        <v>323.74</v>
      </c>
      <c r="EL111" s="97">
        <v>448.71</v>
      </c>
      <c r="EM111" s="83" t="s">
        <v>1014</v>
      </c>
      <c r="EN111" s="96">
        <v>889.94</v>
      </c>
      <c r="EO111" s="96">
        <v>1060.3800000000001</v>
      </c>
      <c r="EP111" s="96">
        <v>764.34</v>
      </c>
      <c r="EQ111" s="96"/>
      <c r="ER111" s="96"/>
      <c r="ES111" s="97">
        <v>668.16</v>
      </c>
      <c r="ET111" s="83" t="s">
        <v>1015</v>
      </c>
      <c r="EU111" s="86">
        <v>1</v>
      </c>
      <c r="EV111" s="96">
        <v>872.07</v>
      </c>
      <c r="EW111" s="96">
        <v>894.95</v>
      </c>
      <c r="EX111" s="96">
        <v>894.95</v>
      </c>
      <c r="EY111" s="96"/>
      <c r="EZ111" s="96"/>
      <c r="FA111" s="97">
        <v>491.45</v>
      </c>
      <c r="FB111" s="83" t="s">
        <v>1016</v>
      </c>
      <c r="FC111" s="96">
        <v>586.21</v>
      </c>
      <c r="FD111" s="96">
        <v>553.02</v>
      </c>
      <c r="FE111" s="96">
        <v>615.37</v>
      </c>
      <c r="FF111" s="96"/>
      <c r="FG111" s="96"/>
      <c r="FH111" s="97"/>
      <c r="FI111" s="83" t="s">
        <v>1017</v>
      </c>
      <c r="FJ111" s="96">
        <v>1016.22</v>
      </c>
      <c r="FK111" s="96">
        <v>1093.29</v>
      </c>
      <c r="FL111" s="96">
        <v>1085.8499999999999</v>
      </c>
      <c r="FM111" s="96">
        <v>848.14</v>
      </c>
      <c r="FN111" s="96"/>
      <c r="FO111" s="97">
        <v>645.9</v>
      </c>
      <c r="FP111" s="83" t="s">
        <v>1018</v>
      </c>
      <c r="FQ111" s="86">
        <v>0.201918223119637</v>
      </c>
      <c r="FR111" s="96">
        <v>896.89</v>
      </c>
      <c r="FS111" s="96">
        <v>1013.8</v>
      </c>
      <c r="FT111" s="96">
        <v>1016.6</v>
      </c>
      <c r="FU111" s="96">
        <v>637.46</v>
      </c>
      <c r="FV111" s="96">
        <v>520.6</v>
      </c>
      <c r="FW111" s="97">
        <v>535.67999999999995</v>
      </c>
      <c r="FX111" s="83" t="s">
        <v>1019</v>
      </c>
      <c r="FY111" s="96">
        <v>910.56</v>
      </c>
      <c r="FZ111" s="96">
        <v>969.82</v>
      </c>
      <c r="GA111" s="96">
        <v>929.5</v>
      </c>
      <c r="GB111" s="96">
        <v>858.06</v>
      </c>
      <c r="GC111" s="96"/>
      <c r="GD111" s="97">
        <v>543.5</v>
      </c>
      <c r="GE111" s="83" t="s">
        <v>1020</v>
      </c>
      <c r="GF111" s="86">
        <v>0.202044692285934</v>
      </c>
      <c r="GG111" s="96">
        <v>863.13</v>
      </c>
      <c r="GH111" s="96">
        <v>910.01</v>
      </c>
      <c r="GI111" s="96">
        <v>681.48</v>
      </c>
      <c r="GJ111" s="96">
        <v>590.98</v>
      </c>
      <c r="GK111" s="96"/>
      <c r="GL111" s="97">
        <v>569.89</v>
      </c>
      <c r="GM111" s="83" t="s">
        <v>1021</v>
      </c>
      <c r="GN111" s="86">
        <v>9.2103930074696305E-2</v>
      </c>
      <c r="GO111" s="96">
        <v>1010.27</v>
      </c>
      <c r="GP111" s="96">
        <v>1478.38</v>
      </c>
      <c r="GQ111" s="96">
        <v>873.24</v>
      </c>
      <c r="GR111" s="96">
        <v>753.5</v>
      </c>
      <c r="GS111" s="96"/>
      <c r="GT111" s="97"/>
      <c r="GU111" s="83" t="s">
        <v>1022</v>
      </c>
      <c r="GV111" s="86">
        <v>1</v>
      </c>
      <c r="GW111" s="96">
        <v>758.16</v>
      </c>
      <c r="GX111" s="96">
        <v>798.8</v>
      </c>
      <c r="GY111" s="96">
        <v>696.81</v>
      </c>
      <c r="GZ111" s="96"/>
      <c r="HA111" s="96"/>
      <c r="HB111" s="97">
        <v>593.85</v>
      </c>
      <c r="HC111" s="83" t="s">
        <v>1023</v>
      </c>
      <c r="HD111" s="86">
        <v>1</v>
      </c>
      <c r="HE111" s="96">
        <v>768.02</v>
      </c>
      <c r="HF111" s="96">
        <v>832.35</v>
      </c>
      <c r="HG111" s="96"/>
      <c r="HH111" s="96">
        <v>609.76</v>
      </c>
      <c r="HI111" s="96">
        <v>603.12</v>
      </c>
      <c r="HJ111" s="97">
        <v>498.39</v>
      </c>
      <c r="HK111" s="98"/>
      <c r="HL111" s="86"/>
      <c r="HM111" s="96"/>
      <c r="HN111" s="96"/>
      <c r="HO111" s="96"/>
      <c r="HP111" s="96"/>
      <c r="HQ111" s="96"/>
      <c r="HR111" s="97"/>
    </row>
    <row r="112" spans="1:226" x14ac:dyDescent="0.35">
      <c r="A112" s="99">
        <v>44620</v>
      </c>
      <c r="B112" s="100" t="s">
        <v>995</v>
      </c>
      <c r="C112" s="101">
        <v>845.43648137692617</v>
      </c>
      <c r="D112" s="101">
        <v>880.7295709253674</v>
      </c>
      <c r="E112" s="101">
        <v>801.48600921796617</v>
      </c>
      <c r="F112" s="101">
        <v>634.84044310263903</v>
      </c>
      <c r="G112" s="101">
        <v>479.24557657399436</v>
      </c>
      <c r="H112" s="102">
        <v>515.62925507527802</v>
      </c>
      <c r="I112" s="100" t="s">
        <v>996</v>
      </c>
      <c r="J112" s="101">
        <v>857.73807287317652</v>
      </c>
      <c r="K112" s="101">
        <v>882.05343119982024</v>
      </c>
      <c r="L112" s="101">
        <v>801.11095637200594</v>
      </c>
      <c r="M112" s="101">
        <v>622.47747620777648</v>
      </c>
      <c r="N112" s="101">
        <v>498.72710944026733</v>
      </c>
      <c r="O112" s="102">
        <v>546.12950888718683</v>
      </c>
      <c r="P112" s="83" t="s">
        <v>997</v>
      </c>
      <c r="Q112" s="96">
        <v>784.06</v>
      </c>
      <c r="R112" s="96">
        <v>861.54</v>
      </c>
      <c r="S112" s="96">
        <v>764.66</v>
      </c>
      <c r="T112" s="96">
        <v>579</v>
      </c>
      <c r="U112" s="96"/>
      <c r="V112" s="97"/>
      <c r="W112" s="83" t="s">
        <v>998</v>
      </c>
      <c r="X112" s="96">
        <v>833.6</v>
      </c>
      <c r="Y112" s="96">
        <v>873.39</v>
      </c>
      <c r="Z112" s="96">
        <v>770.77</v>
      </c>
      <c r="AA112" s="96">
        <v>522.97</v>
      </c>
      <c r="AB112" s="96"/>
      <c r="AC112" s="97">
        <v>700</v>
      </c>
      <c r="AD112" s="83" t="s">
        <v>999</v>
      </c>
      <c r="AE112" s="86">
        <v>0.51129972389814904</v>
      </c>
      <c r="AF112" s="96">
        <v>749.05</v>
      </c>
      <c r="AG112" s="96">
        <v>791.15</v>
      </c>
      <c r="AH112" s="96">
        <v>752.93</v>
      </c>
      <c r="AI112" s="96"/>
      <c r="AJ112" s="96"/>
      <c r="AK112" s="97">
        <v>498.29</v>
      </c>
      <c r="AL112" s="87" t="s">
        <v>1000</v>
      </c>
      <c r="AM112" s="88">
        <v>1</v>
      </c>
      <c r="AN112" s="96">
        <v>759.23</v>
      </c>
      <c r="AO112" s="96">
        <v>834.84</v>
      </c>
      <c r="AP112" s="96">
        <v>772.93</v>
      </c>
      <c r="AQ112" s="96">
        <v>769.78</v>
      </c>
      <c r="AR112" s="96"/>
      <c r="AS112" s="97"/>
      <c r="AT112" s="83" t="s">
        <v>1001</v>
      </c>
      <c r="AU112" s="86">
        <v>4.0004800576069102E-2</v>
      </c>
      <c r="AV112" s="96">
        <v>771.02</v>
      </c>
      <c r="AW112" s="96">
        <v>864.38</v>
      </c>
      <c r="AX112" s="96">
        <v>771.94</v>
      </c>
      <c r="AY112" s="96"/>
      <c r="AZ112" s="96"/>
      <c r="BA112" s="97">
        <v>462.28</v>
      </c>
      <c r="BB112" s="83" t="s">
        <v>1002</v>
      </c>
      <c r="BC112" s="96">
        <v>919.45</v>
      </c>
      <c r="BD112" s="96">
        <v>990.1</v>
      </c>
      <c r="BE112" s="96">
        <v>796.63</v>
      </c>
      <c r="BF112" s="96"/>
      <c r="BG112" s="96"/>
      <c r="BH112" s="97">
        <v>681.31</v>
      </c>
      <c r="BI112" s="83" t="s">
        <v>1003</v>
      </c>
      <c r="BJ112" s="86">
        <v>0.13440137627009299</v>
      </c>
      <c r="BK112" s="96">
        <v>932.88</v>
      </c>
      <c r="BL112" s="96">
        <v>940.94</v>
      </c>
      <c r="BM112" s="96">
        <v>1051.96</v>
      </c>
      <c r="BN112" s="96">
        <v>905.33</v>
      </c>
      <c r="BO112" s="96"/>
      <c r="BP112" s="97"/>
      <c r="BQ112" s="83" t="s">
        <v>1004</v>
      </c>
      <c r="BR112" s="86">
        <v>1</v>
      </c>
      <c r="BS112" s="96">
        <v>842.83</v>
      </c>
      <c r="BT112" s="96">
        <v>908</v>
      </c>
      <c r="BU112" s="96">
        <v>897</v>
      </c>
      <c r="BV112" s="96"/>
      <c r="BW112" s="96"/>
      <c r="BX112" s="97">
        <v>475.33</v>
      </c>
      <c r="BY112" s="83" t="s">
        <v>1005</v>
      </c>
      <c r="BZ112" s="96">
        <v>856.93</v>
      </c>
      <c r="CA112" s="96">
        <v>858.02</v>
      </c>
      <c r="CB112" s="96">
        <v>725.69</v>
      </c>
      <c r="CC112" s="96">
        <v>549.59</v>
      </c>
      <c r="CD112" s="96"/>
      <c r="CE112" s="97">
        <v>688.89</v>
      </c>
      <c r="CF112" s="83" t="s">
        <v>1006</v>
      </c>
      <c r="CG112" s="96">
        <v>860.65</v>
      </c>
      <c r="CH112" s="96">
        <v>1005.61</v>
      </c>
      <c r="CI112" s="96">
        <v>856.22</v>
      </c>
      <c r="CJ112" s="96"/>
      <c r="CK112" s="96"/>
      <c r="CL112" s="97"/>
      <c r="CM112" s="83" t="s">
        <v>1007</v>
      </c>
      <c r="CN112" s="96">
        <v>819.82</v>
      </c>
      <c r="CO112" s="96">
        <v>842.18</v>
      </c>
      <c r="CP112" s="96">
        <v>872.3</v>
      </c>
      <c r="CQ112" s="96">
        <v>628.87</v>
      </c>
      <c r="CR112" s="96"/>
      <c r="CS112" s="97">
        <v>639.27</v>
      </c>
      <c r="CT112" s="83" t="s">
        <v>1008</v>
      </c>
      <c r="CU112" s="96">
        <v>827.4</v>
      </c>
      <c r="CV112" s="96">
        <v>902.28</v>
      </c>
      <c r="CW112" s="96">
        <v>750.37</v>
      </c>
      <c r="CX112" s="96">
        <v>619.91999999999996</v>
      </c>
      <c r="CY112" s="96"/>
      <c r="CZ112" s="97"/>
      <c r="DA112" s="83" t="s">
        <v>1009</v>
      </c>
      <c r="DB112" s="86">
        <v>0.13217897032582099</v>
      </c>
      <c r="DC112" s="96">
        <v>711.02</v>
      </c>
      <c r="DD112" s="96">
        <v>832.73</v>
      </c>
      <c r="DE112" s="96">
        <v>683.55</v>
      </c>
      <c r="DF112" s="96">
        <v>797.83</v>
      </c>
      <c r="DG112" s="96"/>
      <c r="DH112" s="97">
        <v>667.95</v>
      </c>
      <c r="DI112" s="83" t="s">
        <v>1010</v>
      </c>
      <c r="DJ112" s="86">
        <v>2.7047495401925801E-3</v>
      </c>
      <c r="DK112" s="96">
        <v>693.17</v>
      </c>
      <c r="DL112" s="96">
        <v>719.64</v>
      </c>
      <c r="DM112" s="96">
        <v>719.64</v>
      </c>
      <c r="DN112" s="96">
        <v>703.55</v>
      </c>
      <c r="DO112" s="96"/>
      <c r="DP112" s="97">
        <v>590.45000000000005</v>
      </c>
      <c r="DQ112" s="83" t="s">
        <v>1011</v>
      </c>
      <c r="DR112" s="96">
        <v>822.15</v>
      </c>
      <c r="DS112" s="96">
        <v>842.1</v>
      </c>
      <c r="DT112" s="96">
        <v>737.38</v>
      </c>
      <c r="DU112" s="96">
        <v>687.53</v>
      </c>
      <c r="DV112" s="96"/>
      <c r="DW112" s="97"/>
      <c r="DX112" s="83" t="s">
        <v>1012</v>
      </c>
      <c r="DY112" s="96">
        <v>803.45</v>
      </c>
      <c r="DZ112" s="96">
        <v>809.21</v>
      </c>
      <c r="EA112" s="96">
        <v>879.28</v>
      </c>
      <c r="EB112" s="96">
        <v>694.39</v>
      </c>
      <c r="EC112" s="96"/>
      <c r="ED112" s="97">
        <v>522.67999999999995</v>
      </c>
      <c r="EE112" s="83" t="s">
        <v>1013</v>
      </c>
      <c r="EF112" s="86">
        <v>1</v>
      </c>
      <c r="EG112" s="96">
        <v>816.32</v>
      </c>
      <c r="EH112" s="96">
        <v>889.71</v>
      </c>
      <c r="EI112" s="96">
        <v>749.94</v>
      </c>
      <c r="EJ112" s="96"/>
      <c r="EK112" s="96">
        <v>323.74</v>
      </c>
      <c r="EL112" s="97">
        <v>432.9</v>
      </c>
      <c r="EM112" s="83" t="s">
        <v>1014</v>
      </c>
      <c r="EN112" s="96">
        <v>836.1</v>
      </c>
      <c r="EO112" s="96">
        <v>865.51</v>
      </c>
      <c r="EP112" s="96">
        <v>735.39</v>
      </c>
      <c r="EQ112" s="96"/>
      <c r="ER112" s="96"/>
      <c r="ES112" s="97">
        <v>668.16</v>
      </c>
      <c r="ET112" s="83" t="s">
        <v>1015</v>
      </c>
      <c r="EU112" s="86">
        <v>1</v>
      </c>
      <c r="EV112" s="96">
        <v>799.48</v>
      </c>
      <c r="EW112" s="96">
        <v>789.44</v>
      </c>
      <c r="EX112" s="96">
        <v>789.44</v>
      </c>
      <c r="EY112" s="96"/>
      <c r="EZ112" s="96"/>
      <c r="FA112" s="97">
        <v>484.35</v>
      </c>
      <c r="FB112" s="83" t="s">
        <v>1016</v>
      </c>
      <c r="FC112" s="96">
        <v>586.21</v>
      </c>
      <c r="FD112" s="96">
        <v>553.02</v>
      </c>
      <c r="FE112" s="96">
        <v>615.37</v>
      </c>
      <c r="FF112" s="96"/>
      <c r="FG112" s="96"/>
      <c r="FH112" s="97"/>
      <c r="FI112" s="83" t="s">
        <v>1017</v>
      </c>
      <c r="FJ112" s="96">
        <v>903</v>
      </c>
      <c r="FK112" s="96">
        <v>941.23</v>
      </c>
      <c r="FL112" s="96">
        <v>800.73</v>
      </c>
      <c r="FM112" s="96">
        <v>687.14</v>
      </c>
      <c r="FN112" s="96"/>
      <c r="FO112" s="97">
        <v>574.83000000000004</v>
      </c>
      <c r="FP112" s="83" t="s">
        <v>1018</v>
      </c>
      <c r="FQ112" s="86">
        <v>0.21351553325504399</v>
      </c>
      <c r="FR112" s="96">
        <v>813.85</v>
      </c>
      <c r="FS112" s="96">
        <v>851.46</v>
      </c>
      <c r="FT112" s="96">
        <v>839.45</v>
      </c>
      <c r="FU112" s="96">
        <v>586.80999999999995</v>
      </c>
      <c r="FV112" s="96">
        <v>476.73</v>
      </c>
      <c r="FW112" s="97">
        <v>470.7</v>
      </c>
      <c r="FX112" s="83" t="s">
        <v>1019</v>
      </c>
      <c r="FY112" s="96">
        <v>841.45</v>
      </c>
      <c r="FZ112" s="96">
        <v>858.44</v>
      </c>
      <c r="GA112" s="96">
        <v>813.24</v>
      </c>
      <c r="GB112" s="96">
        <v>832.49</v>
      </c>
      <c r="GC112" s="96"/>
      <c r="GD112" s="97">
        <v>519.91999999999996</v>
      </c>
      <c r="GE112" s="83" t="s">
        <v>1020</v>
      </c>
      <c r="GF112" s="86">
        <v>0.20208552259316101</v>
      </c>
      <c r="GG112" s="96">
        <v>789.4</v>
      </c>
      <c r="GH112" s="96">
        <v>824.26</v>
      </c>
      <c r="GI112" s="96">
        <v>681.54</v>
      </c>
      <c r="GJ112" s="96">
        <v>591.1</v>
      </c>
      <c r="GK112" s="96"/>
      <c r="GL112" s="97">
        <v>567.85</v>
      </c>
      <c r="GM112" s="83" t="s">
        <v>1021</v>
      </c>
      <c r="GN112" s="86">
        <v>9.4290698222620303E-2</v>
      </c>
      <c r="GO112" s="96">
        <v>869.13</v>
      </c>
      <c r="GP112" s="96">
        <v>1248.94</v>
      </c>
      <c r="GQ112" s="96">
        <v>724.55</v>
      </c>
      <c r="GR112" s="96">
        <v>635.99</v>
      </c>
      <c r="GS112" s="96"/>
      <c r="GT112" s="97"/>
      <c r="GU112" s="83" t="s">
        <v>1022</v>
      </c>
      <c r="GV112" s="86">
        <v>1</v>
      </c>
      <c r="GW112" s="96">
        <v>742.21</v>
      </c>
      <c r="GX112" s="96">
        <v>778.81</v>
      </c>
      <c r="GY112" s="96">
        <v>681.7</v>
      </c>
      <c r="GZ112" s="96"/>
      <c r="HA112" s="96"/>
      <c r="HB112" s="97">
        <v>588.54</v>
      </c>
      <c r="HC112" s="83" t="s">
        <v>1023</v>
      </c>
      <c r="HD112" s="86">
        <v>1</v>
      </c>
      <c r="HE112" s="96">
        <v>760.52</v>
      </c>
      <c r="HF112" s="96">
        <v>828.18</v>
      </c>
      <c r="HG112" s="96"/>
      <c r="HH112" s="96">
        <v>593.19000000000005</v>
      </c>
      <c r="HI112" s="96">
        <v>586.54999999999995</v>
      </c>
      <c r="HJ112" s="97">
        <v>495.05</v>
      </c>
      <c r="HK112" s="98"/>
      <c r="HL112" s="86"/>
      <c r="HM112" s="96"/>
      <c r="HN112" s="96"/>
      <c r="HO112" s="96"/>
      <c r="HP112" s="96"/>
      <c r="HQ112" s="96"/>
      <c r="HR112" s="97"/>
    </row>
    <row r="113" spans="1:226" x14ac:dyDescent="0.35">
      <c r="A113" s="99">
        <v>44613</v>
      </c>
      <c r="B113" s="100" t="s">
        <v>995</v>
      </c>
      <c r="C113" s="101">
        <v>811.87116755691602</v>
      </c>
      <c r="D113" s="101">
        <v>846.50812888111363</v>
      </c>
      <c r="E113" s="101">
        <v>773.68498874946476</v>
      </c>
      <c r="F113" s="101">
        <v>626.78678854111627</v>
      </c>
      <c r="G113" s="101">
        <v>485.52611541033718</v>
      </c>
      <c r="H113" s="102">
        <v>514.30449829292229</v>
      </c>
      <c r="I113" s="100" t="s">
        <v>996</v>
      </c>
      <c r="J113" s="101">
        <v>825.43487567442276</v>
      </c>
      <c r="K113" s="101">
        <v>849.95429523211169</v>
      </c>
      <c r="L113" s="101">
        <v>773.717791598193</v>
      </c>
      <c r="M113" s="101">
        <v>615.51252975092018</v>
      </c>
      <c r="N113" s="101">
        <v>495.33137009189647</v>
      </c>
      <c r="O113" s="102">
        <v>542.38987934918487</v>
      </c>
      <c r="P113" s="83" t="s">
        <v>997</v>
      </c>
      <c r="Q113" s="96">
        <v>742.4</v>
      </c>
      <c r="R113" s="96">
        <v>814.87</v>
      </c>
      <c r="S113" s="96">
        <v>715.61</v>
      </c>
      <c r="T113" s="96">
        <v>568</v>
      </c>
      <c r="U113" s="96"/>
      <c r="V113" s="97"/>
      <c r="W113" s="83" t="s">
        <v>998</v>
      </c>
      <c r="X113" s="96">
        <v>805.63</v>
      </c>
      <c r="Y113" s="96">
        <v>838.13</v>
      </c>
      <c r="Z113" s="96">
        <v>707.47</v>
      </c>
      <c r="AA113" s="96">
        <v>522.97</v>
      </c>
      <c r="AB113" s="96"/>
      <c r="AC113" s="97">
        <v>645.45000000000005</v>
      </c>
      <c r="AD113" s="83" t="s">
        <v>999</v>
      </c>
      <c r="AE113" s="86">
        <v>0.51129972389814904</v>
      </c>
      <c r="AF113" s="96">
        <v>706.49</v>
      </c>
      <c r="AG113" s="96">
        <v>752.67</v>
      </c>
      <c r="AH113" s="96">
        <v>752.93</v>
      </c>
      <c r="AI113" s="96"/>
      <c r="AJ113" s="96"/>
      <c r="AK113" s="97">
        <v>485.47</v>
      </c>
      <c r="AL113" s="87" t="s">
        <v>1000</v>
      </c>
      <c r="AM113" s="88">
        <v>1</v>
      </c>
      <c r="AN113" s="96">
        <v>754.59</v>
      </c>
      <c r="AO113" s="96">
        <v>832.75</v>
      </c>
      <c r="AP113" s="96">
        <v>770.11</v>
      </c>
      <c r="AQ113" s="96">
        <v>769.78</v>
      </c>
      <c r="AR113" s="96"/>
      <c r="AS113" s="97"/>
      <c r="AT113" s="83" t="s">
        <v>1001</v>
      </c>
      <c r="AU113" s="86">
        <v>4.1076196344218503E-2</v>
      </c>
      <c r="AV113" s="96">
        <v>742.31</v>
      </c>
      <c r="AW113" s="96">
        <v>829.21</v>
      </c>
      <c r="AX113" s="96">
        <v>699.64</v>
      </c>
      <c r="AY113" s="96"/>
      <c r="AZ113" s="96"/>
      <c r="BA113" s="97">
        <v>475.04</v>
      </c>
      <c r="BB113" s="83" t="s">
        <v>1002</v>
      </c>
      <c r="BC113" s="96">
        <v>861.47</v>
      </c>
      <c r="BD113" s="96">
        <v>927.08</v>
      </c>
      <c r="BE113" s="96">
        <v>790.75</v>
      </c>
      <c r="BF113" s="96"/>
      <c r="BG113" s="96"/>
      <c r="BH113" s="97">
        <v>681.31</v>
      </c>
      <c r="BI113" s="83" t="s">
        <v>1003</v>
      </c>
      <c r="BJ113" s="86">
        <v>0.13441402207078201</v>
      </c>
      <c r="BK113" s="96">
        <v>900.71</v>
      </c>
      <c r="BL113" s="96">
        <v>887.27</v>
      </c>
      <c r="BM113" s="96">
        <v>998.29</v>
      </c>
      <c r="BN113" s="96">
        <v>862.4</v>
      </c>
      <c r="BO113" s="96"/>
      <c r="BP113" s="97"/>
      <c r="BQ113" s="83" t="s">
        <v>1004</v>
      </c>
      <c r="BR113" s="86">
        <v>1</v>
      </c>
      <c r="BS113" s="96">
        <v>823.67</v>
      </c>
      <c r="BT113" s="96">
        <v>888</v>
      </c>
      <c r="BU113" s="96">
        <v>880.33</v>
      </c>
      <c r="BV113" s="96"/>
      <c r="BW113" s="96"/>
      <c r="BX113" s="97">
        <v>456.17</v>
      </c>
      <c r="BY113" s="83" t="s">
        <v>1005</v>
      </c>
      <c r="BZ113" s="96">
        <v>842.73</v>
      </c>
      <c r="CA113" s="96">
        <v>843.72</v>
      </c>
      <c r="CB113" s="96">
        <v>707.79</v>
      </c>
      <c r="CC113" s="96">
        <v>551.87</v>
      </c>
      <c r="CD113" s="96"/>
      <c r="CE113" s="97">
        <v>687.52</v>
      </c>
      <c r="CF113" s="83" t="s">
        <v>1006</v>
      </c>
      <c r="CG113" s="96">
        <v>839.69</v>
      </c>
      <c r="CH113" s="96">
        <v>991.09</v>
      </c>
      <c r="CI113" s="96">
        <v>788.45</v>
      </c>
      <c r="CJ113" s="96"/>
      <c r="CK113" s="96"/>
      <c r="CL113" s="97"/>
      <c r="CM113" s="83" t="s">
        <v>1007</v>
      </c>
      <c r="CN113" s="96">
        <v>802.37</v>
      </c>
      <c r="CO113" s="96">
        <v>811.83</v>
      </c>
      <c r="CP113" s="96">
        <v>827.33</v>
      </c>
      <c r="CQ113" s="96">
        <v>611.75</v>
      </c>
      <c r="CR113" s="96"/>
      <c r="CS113" s="97">
        <v>637.51</v>
      </c>
      <c r="CT113" s="83" t="s">
        <v>1008</v>
      </c>
      <c r="CU113" s="96">
        <v>804.01</v>
      </c>
      <c r="CV113" s="96">
        <v>882.93</v>
      </c>
      <c r="CW113" s="96">
        <v>725.37</v>
      </c>
      <c r="CX113" s="96">
        <v>619.91999999999996</v>
      </c>
      <c r="CY113" s="96"/>
      <c r="CZ113" s="97"/>
      <c r="DA113" s="83" t="s">
        <v>1009</v>
      </c>
      <c r="DB113" s="86">
        <v>0.13269639065817401</v>
      </c>
      <c r="DC113" s="96">
        <v>710.83</v>
      </c>
      <c r="DD113" s="96">
        <v>828.87</v>
      </c>
      <c r="DE113" s="96">
        <v>678.48</v>
      </c>
      <c r="DF113" s="96">
        <v>800.96</v>
      </c>
      <c r="DG113" s="96"/>
      <c r="DH113" s="97">
        <v>670.46</v>
      </c>
      <c r="DI113" s="83" t="s">
        <v>1010</v>
      </c>
      <c r="DJ113" s="86">
        <v>2.7968898584773698E-3</v>
      </c>
      <c r="DK113" s="96">
        <v>709.42</v>
      </c>
      <c r="DL113" s="96">
        <v>737.31</v>
      </c>
      <c r="DM113" s="96">
        <v>737.31</v>
      </c>
      <c r="DN113" s="96">
        <v>677.52</v>
      </c>
      <c r="DO113" s="96"/>
      <c r="DP113" s="97">
        <v>597.94000000000005</v>
      </c>
      <c r="DQ113" s="83" t="s">
        <v>1011</v>
      </c>
      <c r="DR113" s="96">
        <v>775.65</v>
      </c>
      <c r="DS113" s="96">
        <v>801.86</v>
      </c>
      <c r="DT113" s="96">
        <v>674.43</v>
      </c>
      <c r="DU113" s="96">
        <v>664.64</v>
      </c>
      <c r="DV113" s="96"/>
      <c r="DW113" s="97"/>
      <c r="DX113" s="83" t="s">
        <v>1012</v>
      </c>
      <c r="DY113" s="96">
        <v>787.94</v>
      </c>
      <c r="DZ113" s="96">
        <v>794.37</v>
      </c>
      <c r="EA113" s="96">
        <v>838.72</v>
      </c>
      <c r="EB113" s="96">
        <v>653.5</v>
      </c>
      <c r="EC113" s="96"/>
      <c r="ED113" s="97">
        <v>522.25</v>
      </c>
      <c r="EE113" s="83" t="s">
        <v>1013</v>
      </c>
      <c r="EF113" s="86">
        <v>1</v>
      </c>
      <c r="EG113" s="96">
        <v>781.57</v>
      </c>
      <c r="EH113" s="96">
        <v>836.33</v>
      </c>
      <c r="EI113" s="96">
        <v>711.97</v>
      </c>
      <c r="EJ113" s="96"/>
      <c r="EK113" s="96">
        <v>323.74</v>
      </c>
      <c r="EL113" s="97">
        <v>427.42</v>
      </c>
      <c r="EM113" s="83" t="s">
        <v>1014</v>
      </c>
      <c r="EN113" s="96">
        <v>819.86</v>
      </c>
      <c r="EO113" s="96">
        <v>865.51</v>
      </c>
      <c r="EP113" s="96">
        <v>735.39</v>
      </c>
      <c r="EQ113" s="96"/>
      <c r="ER113" s="96"/>
      <c r="ES113" s="97">
        <v>639.46</v>
      </c>
      <c r="ET113" s="83" t="s">
        <v>1015</v>
      </c>
      <c r="EU113" s="86">
        <v>1</v>
      </c>
      <c r="EV113" s="96">
        <v>784.05</v>
      </c>
      <c r="EW113" s="96">
        <v>761.34</v>
      </c>
      <c r="EX113" s="96">
        <v>761.34</v>
      </c>
      <c r="EY113" s="96"/>
      <c r="EZ113" s="96"/>
      <c r="FA113" s="97">
        <v>479.53</v>
      </c>
      <c r="FB113" s="83" t="s">
        <v>1016</v>
      </c>
      <c r="FC113" s="96">
        <v>586.21</v>
      </c>
      <c r="FD113" s="96">
        <v>553.02</v>
      </c>
      <c r="FE113" s="96">
        <v>615.37</v>
      </c>
      <c r="FF113" s="96"/>
      <c r="FG113" s="96"/>
      <c r="FH113" s="97"/>
      <c r="FI113" s="83" t="s">
        <v>1017</v>
      </c>
      <c r="FJ113" s="96">
        <v>866.64</v>
      </c>
      <c r="FK113" s="96">
        <v>906.52</v>
      </c>
      <c r="FL113" s="96">
        <v>774.28</v>
      </c>
      <c r="FM113" s="96">
        <v>662.14</v>
      </c>
      <c r="FN113" s="96"/>
      <c r="FO113" s="97">
        <v>559.12</v>
      </c>
      <c r="FP113" s="83" t="s">
        <v>1018</v>
      </c>
      <c r="FQ113" s="86">
        <v>0.22050230424907899</v>
      </c>
      <c r="FR113" s="96">
        <v>755.05</v>
      </c>
      <c r="FS113" s="96">
        <v>793.18</v>
      </c>
      <c r="FT113" s="96">
        <v>785.54</v>
      </c>
      <c r="FU113" s="96">
        <v>579.6</v>
      </c>
      <c r="FV113" s="96">
        <v>484.26</v>
      </c>
      <c r="FW113" s="97">
        <v>476.38</v>
      </c>
      <c r="FX113" s="83" t="s">
        <v>1019</v>
      </c>
      <c r="FY113" s="96">
        <v>826</v>
      </c>
      <c r="FZ113" s="96">
        <v>842.99</v>
      </c>
      <c r="GA113" s="96">
        <v>797.79</v>
      </c>
      <c r="GB113" s="96">
        <v>832.49</v>
      </c>
      <c r="GC113" s="96"/>
      <c r="GD113" s="97">
        <v>504.47</v>
      </c>
      <c r="GE113" s="83" t="s">
        <v>1020</v>
      </c>
      <c r="GF113" s="86">
        <v>0.20223264843876401</v>
      </c>
      <c r="GG113" s="96">
        <v>775.13</v>
      </c>
      <c r="GH113" s="96">
        <v>800.95</v>
      </c>
      <c r="GI113" s="96">
        <v>671.07</v>
      </c>
      <c r="GJ113" s="96">
        <v>588.23</v>
      </c>
      <c r="GK113" s="96"/>
      <c r="GL113" s="97">
        <v>532.62</v>
      </c>
      <c r="GM113" s="83" t="s">
        <v>1021</v>
      </c>
      <c r="GN113" s="86">
        <v>9.3865865677946206E-2</v>
      </c>
      <c r="GO113" s="96">
        <v>820.61</v>
      </c>
      <c r="GP113" s="96">
        <v>1180.6099999999999</v>
      </c>
      <c r="GQ113" s="96">
        <v>683.14</v>
      </c>
      <c r="GR113" s="96">
        <v>619.14</v>
      </c>
      <c r="GS113" s="96"/>
      <c r="GT113" s="97"/>
      <c r="GU113" s="83" t="s">
        <v>1022</v>
      </c>
      <c r="GV113" s="86">
        <v>1</v>
      </c>
      <c r="GW113" s="96">
        <v>725.78</v>
      </c>
      <c r="GX113" s="96">
        <v>774.16</v>
      </c>
      <c r="GY113" s="96">
        <v>668.12</v>
      </c>
      <c r="GZ113" s="96"/>
      <c r="HA113" s="96"/>
      <c r="HB113" s="97">
        <v>591.78</v>
      </c>
      <c r="HC113" s="83" t="s">
        <v>1023</v>
      </c>
      <c r="HD113" s="86">
        <v>1</v>
      </c>
      <c r="HE113" s="96">
        <v>754.68</v>
      </c>
      <c r="HF113" s="96">
        <v>821.52</v>
      </c>
      <c r="HG113" s="96"/>
      <c r="HH113" s="96">
        <v>588.09</v>
      </c>
      <c r="HI113" s="96">
        <v>581.45000000000005</v>
      </c>
      <c r="HJ113" s="97">
        <v>495.89</v>
      </c>
      <c r="HK113" s="98"/>
      <c r="HL113" s="86"/>
      <c r="HM113" s="96"/>
      <c r="HN113" s="96"/>
      <c r="HO113" s="96"/>
      <c r="HP113" s="96"/>
      <c r="HQ113" s="96"/>
      <c r="HR113" s="97"/>
    </row>
    <row r="114" spans="1:226" x14ac:dyDescent="0.35">
      <c r="A114" s="99">
        <v>44606</v>
      </c>
      <c r="B114" s="100" t="s">
        <v>995</v>
      </c>
      <c r="C114" s="101">
        <v>803.47603516958748</v>
      </c>
      <c r="D114" s="101">
        <v>839.75447825528761</v>
      </c>
      <c r="E114" s="101">
        <v>762.24803331440842</v>
      </c>
      <c r="F114" s="101">
        <v>620.11559089968557</v>
      </c>
      <c r="G114" s="101">
        <v>482.25451800898054</v>
      </c>
      <c r="H114" s="102">
        <v>515.45275633388394</v>
      </c>
      <c r="I114" s="100" t="s">
        <v>996</v>
      </c>
      <c r="J114" s="101">
        <v>818.22935916603171</v>
      </c>
      <c r="K114" s="101">
        <v>844.60865797077815</v>
      </c>
      <c r="L114" s="101">
        <v>761.72580577940607</v>
      </c>
      <c r="M114" s="101">
        <v>607.53373291612843</v>
      </c>
      <c r="N114" s="101">
        <v>491.58274018379285</v>
      </c>
      <c r="O114" s="102">
        <v>541.91210455422561</v>
      </c>
      <c r="P114" s="83" t="s">
        <v>997</v>
      </c>
      <c r="Q114" s="96">
        <v>735.73</v>
      </c>
      <c r="R114" s="96">
        <v>809.04</v>
      </c>
      <c r="S114" s="96">
        <v>714.96</v>
      </c>
      <c r="T114" s="96">
        <v>561</v>
      </c>
      <c r="U114" s="96"/>
      <c r="V114" s="97"/>
      <c r="W114" s="83" t="s">
        <v>998</v>
      </c>
      <c r="X114" s="96">
        <v>792.07</v>
      </c>
      <c r="Y114" s="96">
        <v>844.72</v>
      </c>
      <c r="Z114" s="96">
        <v>712.51</v>
      </c>
      <c r="AA114" s="96">
        <v>506.47</v>
      </c>
      <c r="AB114" s="96"/>
      <c r="AC114" s="97">
        <v>645.45000000000005</v>
      </c>
      <c r="AD114" s="83" t="s">
        <v>999</v>
      </c>
      <c r="AE114" s="86">
        <v>0.51129972389814904</v>
      </c>
      <c r="AF114" s="96">
        <v>690.77</v>
      </c>
      <c r="AG114" s="96">
        <v>741.09</v>
      </c>
      <c r="AH114" s="96">
        <v>752.93</v>
      </c>
      <c r="AI114" s="96"/>
      <c r="AJ114" s="96"/>
      <c r="AK114" s="97">
        <v>483.17</v>
      </c>
      <c r="AL114" s="87" t="s">
        <v>1000</v>
      </c>
      <c r="AM114" s="88">
        <v>1</v>
      </c>
      <c r="AN114" s="96">
        <v>739.96</v>
      </c>
      <c r="AO114" s="96">
        <v>822.95</v>
      </c>
      <c r="AP114" s="96">
        <v>746.92</v>
      </c>
      <c r="AQ114" s="96">
        <v>769.78</v>
      </c>
      <c r="AR114" s="96"/>
      <c r="AS114" s="97"/>
      <c r="AT114" s="83" t="s">
        <v>1001</v>
      </c>
      <c r="AU114" s="86">
        <v>4.0771394789415702E-2</v>
      </c>
      <c r="AV114" s="96">
        <v>727.64</v>
      </c>
      <c r="AW114" s="96">
        <v>813.36</v>
      </c>
      <c r="AX114" s="96">
        <v>686.96</v>
      </c>
      <c r="AY114" s="96"/>
      <c r="AZ114" s="96"/>
      <c r="BA114" s="97">
        <v>471.75</v>
      </c>
      <c r="BB114" s="83" t="s">
        <v>1002</v>
      </c>
      <c r="BC114" s="96">
        <v>863.15</v>
      </c>
      <c r="BD114" s="96">
        <v>929.6</v>
      </c>
      <c r="BE114" s="96">
        <v>772.26</v>
      </c>
      <c r="BF114" s="96"/>
      <c r="BG114" s="96"/>
      <c r="BH114" s="97">
        <v>679.63</v>
      </c>
      <c r="BI114" s="83" t="s">
        <v>1003</v>
      </c>
      <c r="BJ114" s="86">
        <v>0.134388732848638</v>
      </c>
      <c r="BK114" s="96">
        <v>889.79</v>
      </c>
      <c r="BL114" s="96">
        <v>887.1</v>
      </c>
      <c r="BM114" s="96">
        <v>998.11</v>
      </c>
      <c r="BN114" s="96">
        <v>862.24</v>
      </c>
      <c r="BO114" s="96"/>
      <c r="BP114" s="97"/>
      <c r="BQ114" s="83" t="s">
        <v>1004</v>
      </c>
      <c r="BR114" s="86">
        <v>1</v>
      </c>
      <c r="BS114" s="96">
        <v>810.33</v>
      </c>
      <c r="BT114" s="96">
        <v>874.67</v>
      </c>
      <c r="BU114" s="96">
        <v>878.67</v>
      </c>
      <c r="BV114" s="96"/>
      <c r="BW114" s="96"/>
      <c r="BX114" s="97">
        <v>447</v>
      </c>
      <c r="BY114" s="83" t="s">
        <v>1005</v>
      </c>
      <c r="BZ114" s="96">
        <v>829.34</v>
      </c>
      <c r="CA114" s="96">
        <v>829.84</v>
      </c>
      <c r="CB114" s="96">
        <v>692.12</v>
      </c>
      <c r="CC114" s="96">
        <v>543.96</v>
      </c>
      <c r="CD114" s="96"/>
      <c r="CE114" s="97">
        <v>685.18</v>
      </c>
      <c r="CF114" s="83" t="s">
        <v>1006</v>
      </c>
      <c r="CG114" s="96">
        <v>833.24</v>
      </c>
      <c r="CH114" s="96">
        <v>983.03</v>
      </c>
      <c r="CI114" s="96">
        <v>788.1</v>
      </c>
      <c r="CJ114" s="96"/>
      <c r="CK114" s="96"/>
      <c r="CL114" s="97"/>
      <c r="CM114" s="83" t="s">
        <v>1007</v>
      </c>
      <c r="CN114" s="96">
        <v>792.87</v>
      </c>
      <c r="CO114" s="96">
        <v>807.18</v>
      </c>
      <c r="CP114" s="96">
        <v>813.34</v>
      </c>
      <c r="CQ114" s="96">
        <v>607.75</v>
      </c>
      <c r="CR114" s="96"/>
      <c r="CS114" s="97">
        <v>637.97</v>
      </c>
      <c r="CT114" s="83" t="s">
        <v>1008</v>
      </c>
      <c r="CU114" s="96">
        <v>788.69</v>
      </c>
      <c r="CV114" s="96">
        <v>871.64</v>
      </c>
      <c r="CW114" s="96">
        <v>721.34</v>
      </c>
      <c r="CX114" s="96">
        <v>619.91999999999996</v>
      </c>
      <c r="CY114" s="96"/>
      <c r="CZ114" s="97"/>
      <c r="DA114" s="83" t="s">
        <v>1009</v>
      </c>
      <c r="DB114" s="86">
        <v>0.13281447146481101</v>
      </c>
      <c r="DC114" s="96">
        <v>709.97</v>
      </c>
      <c r="DD114" s="96">
        <v>823.24</v>
      </c>
      <c r="DE114" s="96">
        <v>675.89</v>
      </c>
      <c r="DF114" s="96">
        <v>801.67</v>
      </c>
      <c r="DG114" s="96"/>
      <c r="DH114" s="97">
        <v>672.33</v>
      </c>
      <c r="DI114" s="83" t="s">
        <v>1010</v>
      </c>
      <c r="DJ114" s="86">
        <v>2.8006497507421699E-3</v>
      </c>
      <c r="DK114" s="96">
        <v>710.29</v>
      </c>
      <c r="DL114" s="96">
        <v>738.2</v>
      </c>
      <c r="DM114" s="96">
        <v>738.2</v>
      </c>
      <c r="DN114" s="96">
        <v>614.58000000000004</v>
      </c>
      <c r="DO114" s="96"/>
      <c r="DP114" s="97">
        <v>601.75</v>
      </c>
      <c r="DQ114" s="83" t="s">
        <v>1011</v>
      </c>
      <c r="DR114" s="96">
        <v>781.5</v>
      </c>
      <c r="DS114" s="96">
        <v>817.71</v>
      </c>
      <c r="DT114" s="96">
        <v>664.08</v>
      </c>
      <c r="DU114" s="96">
        <v>630.35</v>
      </c>
      <c r="DV114" s="96"/>
      <c r="DW114" s="97"/>
      <c r="DX114" s="83" t="s">
        <v>1012</v>
      </c>
      <c r="DY114" s="96">
        <v>775.91</v>
      </c>
      <c r="DZ114" s="96">
        <v>782.76</v>
      </c>
      <c r="EA114" s="96">
        <v>833.54</v>
      </c>
      <c r="EB114" s="96">
        <v>647.16999999999996</v>
      </c>
      <c r="EC114" s="96"/>
      <c r="ED114" s="97">
        <v>522.01</v>
      </c>
      <c r="EE114" s="83" t="s">
        <v>1013</v>
      </c>
      <c r="EF114" s="86">
        <v>1</v>
      </c>
      <c r="EG114" s="96">
        <v>771.23</v>
      </c>
      <c r="EH114" s="96">
        <v>824.99</v>
      </c>
      <c r="EI114" s="96">
        <v>716.4</v>
      </c>
      <c r="EJ114" s="96"/>
      <c r="EK114" s="96">
        <v>323.74</v>
      </c>
      <c r="EL114" s="97">
        <v>430.34</v>
      </c>
      <c r="EM114" s="83" t="s">
        <v>1014</v>
      </c>
      <c r="EN114" s="96">
        <v>800.2</v>
      </c>
      <c r="EO114" s="96">
        <v>865.51</v>
      </c>
      <c r="EP114" s="96">
        <v>735.39</v>
      </c>
      <c r="EQ114" s="96"/>
      <c r="ER114" s="96"/>
      <c r="ES114" s="97">
        <v>632.97</v>
      </c>
      <c r="ET114" s="83" t="s">
        <v>1015</v>
      </c>
      <c r="EU114" s="86">
        <v>1</v>
      </c>
      <c r="EV114" s="96">
        <v>764.9</v>
      </c>
      <c r="EW114" s="96">
        <v>743.57</v>
      </c>
      <c r="EX114" s="96">
        <v>743.57</v>
      </c>
      <c r="EY114" s="96"/>
      <c r="EZ114" s="96"/>
      <c r="FA114" s="97">
        <v>479.53</v>
      </c>
      <c r="FB114" s="83" t="s">
        <v>1016</v>
      </c>
      <c r="FC114" s="96">
        <v>586.21</v>
      </c>
      <c r="FD114" s="96">
        <v>553.02</v>
      </c>
      <c r="FE114" s="96">
        <v>615.37</v>
      </c>
      <c r="FF114" s="96"/>
      <c r="FG114" s="96"/>
      <c r="FH114" s="97"/>
      <c r="FI114" s="83" t="s">
        <v>1017</v>
      </c>
      <c r="FJ114" s="96">
        <v>860.85</v>
      </c>
      <c r="FK114" s="96">
        <v>908.17</v>
      </c>
      <c r="FL114" s="96">
        <v>789.16</v>
      </c>
      <c r="FM114" s="96">
        <v>669.14</v>
      </c>
      <c r="FN114" s="96"/>
      <c r="FO114" s="97">
        <v>557.47</v>
      </c>
      <c r="FP114" s="83" t="s">
        <v>1018</v>
      </c>
      <c r="FQ114" s="86">
        <v>0.22026431718061701</v>
      </c>
      <c r="FR114" s="96">
        <v>734.59</v>
      </c>
      <c r="FS114" s="96">
        <v>773.29</v>
      </c>
      <c r="FT114" s="96">
        <v>784.59</v>
      </c>
      <c r="FU114" s="96">
        <v>576.54999999999995</v>
      </c>
      <c r="FV114" s="96">
        <v>481.05</v>
      </c>
      <c r="FW114" s="97">
        <v>478.66</v>
      </c>
      <c r="FX114" s="83" t="s">
        <v>1019</v>
      </c>
      <c r="FY114" s="96">
        <v>816.25</v>
      </c>
      <c r="FZ114" s="96">
        <v>836.49</v>
      </c>
      <c r="GA114" s="96">
        <v>791.29</v>
      </c>
      <c r="GB114" s="96">
        <v>832.49</v>
      </c>
      <c r="GC114" s="96"/>
      <c r="GD114" s="97">
        <v>505.28</v>
      </c>
      <c r="GE114" s="83" t="s">
        <v>1020</v>
      </c>
      <c r="GF114" s="86">
        <v>0.20219584689730499</v>
      </c>
      <c r="GG114" s="96">
        <v>763.81</v>
      </c>
      <c r="GH114" s="96">
        <v>787.19</v>
      </c>
      <c r="GI114" s="96">
        <v>671.27</v>
      </c>
      <c r="GJ114" s="96">
        <v>602.80999999999995</v>
      </c>
      <c r="GK114" s="96"/>
      <c r="GL114" s="97">
        <v>568.11</v>
      </c>
      <c r="GM114" s="83" t="s">
        <v>1021</v>
      </c>
      <c r="GN114" s="86">
        <v>9.4199212494583504E-2</v>
      </c>
      <c r="GO114" s="96">
        <v>820.81</v>
      </c>
      <c r="GP114" s="96">
        <v>1187.21</v>
      </c>
      <c r="GQ114" s="96">
        <v>674.56</v>
      </c>
      <c r="GR114" s="96">
        <v>617.76</v>
      </c>
      <c r="GS114" s="96"/>
      <c r="GT114" s="97"/>
      <c r="GU114" s="83" t="s">
        <v>1022</v>
      </c>
      <c r="GV114" s="86">
        <v>1</v>
      </c>
      <c r="GW114" s="96">
        <v>705.96</v>
      </c>
      <c r="GX114" s="96">
        <v>759.62</v>
      </c>
      <c r="GY114" s="96">
        <v>657.08</v>
      </c>
      <c r="GZ114" s="96"/>
      <c r="HA114" s="96"/>
      <c r="HB114" s="97">
        <v>589.66999999999996</v>
      </c>
      <c r="HC114" s="83" t="s">
        <v>1023</v>
      </c>
      <c r="HD114" s="86">
        <v>1</v>
      </c>
      <c r="HE114" s="96">
        <v>738.02</v>
      </c>
      <c r="HF114" s="96">
        <v>804.85</v>
      </c>
      <c r="HG114" s="96"/>
      <c r="HH114" s="96">
        <v>582.46</v>
      </c>
      <c r="HI114" s="96">
        <v>575.82000000000005</v>
      </c>
      <c r="HJ114" s="97">
        <v>493.39</v>
      </c>
      <c r="HK114" s="98"/>
      <c r="HL114" s="86"/>
      <c r="HM114" s="96"/>
      <c r="HN114" s="96"/>
      <c r="HO114" s="96"/>
      <c r="HP114" s="96"/>
      <c r="HQ114" s="96"/>
      <c r="HR114" s="97"/>
    </row>
    <row r="115" spans="1:226" x14ac:dyDescent="0.35">
      <c r="A115" s="99">
        <v>44599</v>
      </c>
      <c r="B115" s="100" t="s">
        <v>995</v>
      </c>
      <c r="C115" s="101">
        <v>790.58892288858817</v>
      </c>
      <c r="D115" s="101">
        <v>829.0114606364267</v>
      </c>
      <c r="E115" s="101">
        <v>769.22264239595097</v>
      </c>
      <c r="F115" s="101">
        <v>597.9067998047318</v>
      </c>
      <c r="G115" s="101">
        <v>470.80604566733541</v>
      </c>
      <c r="H115" s="102">
        <v>516.69980471845247</v>
      </c>
      <c r="I115" s="100" t="s">
        <v>996</v>
      </c>
      <c r="J115" s="101">
        <v>804.27240301207962</v>
      </c>
      <c r="K115" s="101">
        <v>833.03963209305675</v>
      </c>
      <c r="L115" s="101">
        <v>769.36032622847495</v>
      </c>
      <c r="M115" s="101">
        <v>582.78574427330727</v>
      </c>
      <c r="N115" s="101">
        <v>477.28068504594825</v>
      </c>
      <c r="O115" s="102">
        <v>542.07311120034569</v>
      </c>
      <c r="P115" s="83" t="s">
        <v>997</v>
      </c>
      <c r="Q115" s="96">
        <v>721.56</v>
      </c>
      <c r="R115" s="96">
        <v>795.7</v>
      </c>
      <c r="S115" s="96">
        <v>706.95</v>
      </c>
      <c r="T115" s="96">
        <v>548</v>
      </c>
      <c r="U115" s="96"/>
      <c r="V115" s="97"/>
      <c r="W115" s="83" t="s">
        <v>998</v>
      </c>
      <c r="X115" s="96">
        <v>782.69</v>
      </c>
      <c r="Y115" s="96">
        <v>829.98</v>
      </c>
      <c r="Z115" s="96">
        <v>797.96</v>
      </c>
      <c r="AA115" s="96">
        <v>506.47</v>
      </c>
      <c r="AB115" s="96"/>
      <c r="AC115" s="97">
        <v>645.45000000000005</v>
      </c>
      <c r="AD115" s="83" t="s">
        <v>999</v>
      </c>
      <c r="AE115" s="86">
        <v>0.51129972389814904</v>
      </c>
      <c r="AF115" s="96">
        <v>683.61</v>
      </c>
      <c r="AG115" s="96">
        <v>737.08</v>
      </c>
      <c r="AH115" s="96">
        <v>751.1</v>
      </c>
      <c r="AI115" s="96"/>
      <c r="AJ115" s="96"/>
      <c r="AK115" s="97">
        <v>481.89</v>
      </c>
      <c r="AL115" s="87" t="s">
        <v>1000</v>
      </c>
      <c r="AM115" s="88">
        <v>1</v>
      </c>
      <c r="AN115" s="96">
        <v>718.28</v>
      </c>
      <c r="AO115" s="96">
        <v>813.15</v>
      </c>
      <c r="AP115" s="96">
        <v>736.61</v>
      </c>
      <c r="AQ115" s="96">
        <v>769.78</v>
      </c>
      <c r="AR115" s="96"/>
      <c r="AS115" s="97"/>
      <c r="AT115" s="83" t="s">
        <v>1001</v>
      </c>
      <c r="AU115" s="86">
        <v>4.1284782429196601E-2</v>
      </c>
      <c r="AV115" s="96">
        <v>725</v>
      </c>
      <c r="AW115" s="96">
        <v>813.19</v>
      </c>
      <c r="AX115" s="96">
        <v>690.77</v>
      </c>
      <c r="AY115" s="96"/>
      <c r="AZ115" s="96"/>
      <c r="BA115" s="97">
        <v>480.52</v>
      </c>
      <c r="BB115" s="83" t="s">
        <v>1002</v>
      </c>
      <c r="BC115" s="96">
        <v>848.86</v>
      </c>
      <c r="BD115" s="96">
        <v>927.08</v>
      </c>
      <c r="BE115" s="96">
        <v>773.1</v>
      </c>
      <c r="BF115" s="96"/>
      <c r="BG115" s="96"/>
      <c r="BH115" s="97">
        <v>676.27</v>
      </c>
      <c r="BI115" s="83" t="s">
        <v>1003</v>
      </c>
      <c r="BJ115" s="86">
        <v>0.134330964630657</v>
      </c>
      <c r="BK115" s="96">
        <v>867.91</v>
      </c>
      <c r="BL115" s="96">
        <v>875.97</v>
      </c>
      <c r="BM115" s="96">
        <v>981.56</v>
      </c>
      <c r="BN115" s="96">
        <v>853.81</v>
      </c>
      <c r="BO115" s="96"/>
      <c r="BP115" s="97"/>
      <c r="BQ115" s="83" t="s">
        <v>1004</v>
      </c>
      <c r="BR115" s="86">
        <v>1</v>
      </c>
      <c r="BS115" s="96">
        <v>800.33</v>
      </c>
      <c r="BT115" s="96">
        <v>871.33</v>
      </c>
      <c r="BU115" s="96">
        <v>878.67</v>
      </c>
      <c r="BV115" s="96"/>
      <c r="BW115" s="96"/>
      <c r="BX115" s="97">
        <v>442</v>
      </c>
      <c r="BY115" s="83" t="s">
        <v>1005</v>
      </c>
      <c r="BZ115" s="96">
        <v>815.64</v>
      </c>
      <c r="CA115" s="96">
        <v>814.69</v>
      </c>
      <c r="CB115" s="96">
        <v>688.88</v>
      </c>
      <c r="CC115" s="96">
        <v>500.96</v>
      </c>
      <c r="CD115" s="96"/>
      <c r="CE115" s="97">
        <v>678.78</v>
      </c>
      <c r="CF115" s="83" t="s">
        <v>1006</v>
      </c>
      <c r="CG115" s="96">
        <v>814.69</v>
      </c>
      <c r="CH115" s="96">
        <v>964.48</v>
      </c>
      <c r="CI115" s="96">
        <v>785.04</v>
      </c>
      <c r="CJ115" s="96"/>
      <c r="CK115" s="96"/>
      <c r="CL115" s="97"/>
      <c r="CM115" s="83" t="s">
        <v>1007</v>
      </c>
      <c r="CN115" s="96">
        <v>779.83</v>
      </c>
      <c r="CO115" s="96">
        <v>795.38</v>
      </c>
      <c r="CP115" s="96">
        <v>810.61</v>
      </c>
      <c r="CQ115" s="96">
        <v>603</v>
      </c>
      <c r="CR115" s="96"/>
      <c r="CS115" s="97">
        <v>635.80999999999995</v>
      </c>
      <c r="CT115" s="83" t="s">
        <v>1008</v>
      </c>
      <c r="CU115" s="96">
        <v>776.85</v>
      </c>
      <c r="CV115" s="96">
        <v>860.44</v>
      </c>
      <c r="CW115" s="96">
        <v>714.15</v>
      </c>
      <c r="CX115" s="96">
        <v>612.70000000000005</v>
      </c>
      <c r="CY115" s="96"/>
      <c r="CZ115" s="97"/>
      <c r="DA115" s="83" t="s">
        <v>1009</v>
      </c>
      <c r="DB115" s="86">
        <v>0.13297872340425501</v>
      </c>
      <c r="DC115" s="96">
        <v>715.74</v>
      </c>
      <c r="DD115" s="96">
        <v>815.32</v>
      </c>
      <c r="DE115" s="96">
        <v>654.39</v>
      </c>
      <c r="DF115" s="96">
        <v>766.09</v>
      </c>
      <c r="DG115" s="96"/>
      <c r="DH115" s="97">
        <v>664.65</v>
      </c>
      <c r="DI115" s="83" t="s">
        <v>1010</v>
      </c>
      <c r="DJ115" s="86">
        <v>2.82901437139301E-3</v>
      </c>
      <c r="DK115" s="96">
        <v>717.43</v>
      </c>
      <c r="DL115" s="96">
        <v>745.69</v>
      </c>
      <c r="DM115" s="96">
        <v>745.69</v>
      </c>
      <c r="DN115" s="96">
        <v>620.79999999999995</v>
      </c>
      <c r="DO115" s="96"/>
      <c r="DP115" s="97">
        <v>625.01</v>
      </c>
      <c r="DQ115" s="83" t="s">
        <v>1011</v>
      </c>
      <c r="DR115" s="96">
        <v>761.09</v>
      </c>
      <c r="DS115" s="96">
        <v>786.65</v>
      </c>
      <c r="DT115" s="96">
        <v>654.25</v>
      </c>
      <c r="DU115" s="96">
        <v>621.44000000000005</v>
      </c>
      <c r="DV115" s="96"/>
      <c r="DW115" s="97"/>
      <c r="DX115" s="83" t="s">
        <v>1012</v>
      </c>
      <c r="DY115" s="96">
        <v>762.85</v>
      </c>
      <c r="DZ115" s="96">
        <v>768.33</v>
      </c>
      <c r="EA115" s="96">
        <v>826.36</v>
      </c>
      <c r="EB115" s="96">
        <v>644.39</v>
      </c>
      <c r="EC115" s="96"/>
      <c r="ED115" s="97">
        <v>522.98</v>
      </c>
      <c r="EE115" s="83" t="s">
        <v>1013</v>
      </c>
      <c r="EF115" s="86">
        <v>1</v>
      </c>
      <c r="EG115" s="96">
        <v>766</v>
      </c>
      <c r="EH115" s="96">
        <v>817.33</v>
      </c>
      <c r="EI115" s="96">
        <v>704.66</v>
      </c>
      <c r="EJ115" s="96"/>
      <c r="EK115" s="96">
        <v>323.74</v>
      </c>
      <c r="EL115" s="97">
        <v>434.14</v>
      </c>
      <c r="EM115" s="83" t="s">
        <v>1014</v>
      </c>
      <c r="EN115" s="96">
        <v>777.98</v>
      </c>
      <c r="EO115" s="96">
        <v>844.14</v>
      </c>
      <c r="EP115" s="96">
        <v>712.58</v>
      </c>
      <c r="EQ115" s="96"/>
      <c r="ER115" s="96"/>
      <c r="ES115" s="97">
        <v>632.97</v>
      </c>
      <c r="ET115" s="83" t="s">
        <v>1015</v>
      </c>
      <c r="EU115" s="86">
        <v>1</v>
      </c>
      <c r="EV115" s="96">
        <v>752.09</v>
      </c>
      <c r="EW115" s="96">
        <v>733.1</v>
      </c>
      <c r="EX115" s="96">
        <v>733.1</v>
      </c>
      <c r="EY115" s="96"/>
      <c r="EZ115" s="96"/>
      <c r="FA115" s="97">
        <v>480.22</v>
      </c>
      <c r="FB115" s="83" t="s">
        <v>1016</v>
      </c>
      <c r="FC115" s="96">
        <v>586.21</v>
      </c>
      <c r="FD115" s="96">
        <v>553.02</v>
      </c>
      <c r="FE115" s="96">
        <v>615.37</v>
      </c>
      <c r="FF115" s="96"/>
      <c r="FG115" s="96"/>
      <c r="FH115" s="97"/>
      <c r="FI115" s="83" t="s">
        <v>1017</v>
      </c>
      <c r="FJ115" s="96">
        <v>844.32</v>
      </c>
      <c r="FK115" s="96">
        <v>892.47</v>
      </c>
      <c r="FL115" s="96">
        <v>790.81</v>
      </c>
      <c r="FM115" s="96">
        <v>671.14</v>
      </c>
      <c r="FN115" s="96"/>
      <c r="FO115" s="97">
        <v>557.47</v>
      </c>
      <c r="FP115" s="83" t="s">
        <v>1018</v>
      </c>
      <c r="FQ115" s="86">
        <v>0.22010917415037801</v>
      </c>
      <c r="FR115" s="96">
        <v>719.24</v>
      </c>
      <c r="FS115" s="96">
        <v>757.98</v>
      </c>
      <c r="FT115" s="96">
        <v>780.2</v>
      </c>
      <c r="FU115" s="96">
        <v>581.55999999999995</v>
      </c>
      <c r="FV115" s="96">
        <v>469.97</v>
      </c>
      <c r="FW115" s="97">
        <v>481.89</v>
      </c>
      <c r="FX115" s="83" t="s">
        <v>1019</v>
      </c>
      <c r="FY115" s="96">
        <v>801.61</v>
      </c>
      <c r="FZ115" s="96">
        <v>819.11</v>
      </c>
      <c r="GA115" s="96">
        <v>779.91</v>
      </c>
      <c r="GB115" s="96">
        <v>807.88</v>
      </c>
      <c r="GC115" s="96"/>
      <c r="GD115" s="97">
        <v>506.1</v>
      </c>
      <c r="GE115" s="83" t="s">
        <v>1020</v>
      </c>
      <c r="GF115" s="86">
        <v>0.20217949495562201</v>
      </c>
      <c r="GG115" s="96">
        <v>760.78</v>
      </c>
      <c r="GH115" s="96">
        <v>780.5</v>
      </c>
      <c r="GI115" s="96">
        <v>655.61</v>
      </c>
      <c r="GJ115" s="96">
        <v>598.83000000000004</v>
      </c>
      <c r="GK115" s="96"/>
      <c r="GL115" s="97">
        <v>570.25</v>
      </c>
      <c r="GM115" s="83" t="s">
        <v>1021</v>
      </c>
      <c r="GN115" s="86">
        <v>9.5709349846386502E-2</v>
      </c>
      <c r="GO115" s="96">
        <v>809.47</v>
      </c>
      <c r="GP115" s="96">
        <v>1190.47</v>
      </c>
      <c r="GQ115" s="96">
        <v>681.47</v>
      </c>
      <c r="GR115" s="96">
        <v>616.46</v>
      </c>
      <c r="GS115" s="96"/>
      <c r="GT115" s="97"/>
      <c r="GU115" s="83" t="s">
        <v>1022</v>
      </c>
      <c r="GV115" s="86">
        <v>1</v>
      </c>
      <c r="GW115" s="96">
        <v>703.33</v>
      </c>
      <c r="GX115" s="96">
        <v>757.55</v>
      </c>
      <c r="GY115" s="96">
        <v>680.5</v>
      </c>
      <c r="GZ115" s="96"/>
      <c r="HA115" s="96"/>
      <c r="HB115" s="97">
        <v>568.54999999999995</v>
      </c>
      <c r="HC115" s="83" t="s">
        <v>1023</v>
      </c>
      <c r="HD115" s="86">
        <v>1</v>
      </c>
      <c r="HE115" s="96">
        <v>720.52</v>
      </c>
      <c r="HF115" s="96">
        <v>788.18</v>
      </c>
      <c r="HG115" s="96"/>
      <c r="HH115" s="96">
        <v>560.98</v>
      </c>
      <c r="HI115" s="96">
        <v>554.34</v>
      </c>
      <c r="HJ115" s="97">
        <v>494.22</v>
      </c>
      <c r="HK115" s="98"/>
      <c r="HL115" s="86"/>
      <c r="HM115" s="96"/>
      <c r="HN115" s="96"/>
      <c r="HO115" s="96"/>
      <c r="HP115" s="96"/>
      <c r="HQ115" s="96"/>
      <c r="HR115" s="97"/>
    </row>
    <row r="116" spans="1:226" x14ac:dyDescent="0.35">
      <c r="A116" s="99">
        <v>44592</v>
      </c>
      <c r="B116" s="100" t="s">
        <v>995</v>
      </c>
      <c r="C116" s="101">
        <v>776.83825142822582</v>
      </c>
      <c r="D116" s="101">
        <v>812.01397353294715</v>
      </c>
      <c r="E116" s="101">
        <v>737.96021705100054</v>
      </c>
      <c r="F116" s="101">
        <v>586.63840825279237</v>
      </c>
      <c r="G116" s="101">
        <v>438.91385497277145</v>
      </c>
      <c r="H116" s="102">
        <v>515.1799381771591</v>
      </c>
      <c r="I116" s="100" t="s">
        <v>996</v>
      </c>
      <c r="J116" s="101">
        <v>788.78009235284014</v>
      </c>
      <c r="K116" s="101">
        <v>817.77960939789602</v>
      </c>
      <c r="L116" s="101">
        <v>736.90953742658496</v>
      </c>
      <c r="M116" s="101">
        <v>572.53648240963912</v>
      </c>
      <c r="N116" s="101">
        <v>461.24746867167926</v>
      </c>
      <c r="O116" s="102">
        <v>542.3898368423138</v>
      </c>
      <c r="P116" s="83" t="s">
        <v>997</v>
      </c>
      <c r="Q116" s="96">
        <v>709.9</v>
      </c>
      <c r="R116" s="96">
        <v>786.54</v>
      </c>
      <c r="S116" s="96">
        <v>685.33</v>
      </c>
      <c r="T116" s="96">
        <v>530</v>
      </c>
      <c r="U116" s="96"/>
      <c r="V116" s="97"/>
      <c r="W116" s="83" t="s">
        <v>998</v>
      </c>
      <c r="X116" s="96">
        <v>769.15</v>
      </c>
      <c r="Y116" s="96">
        <v>811.74</v>
      </c>
      <c r="Z116" s="96">
        <v>691.76</v>
      </c>
      <c r="AA116" s="96">
        <v>506.47</v>
      </c>
      <c r="AB116" s="96"/>
      <c r="AC116" s="97">
        <v>645.45000000000005</v>
      </c>
      <c r="AD116" s="83" t="s">
        <v>999</v>
      </c>
      <c r="AE116" s="86">
        <v>0.51129972389814904</v>
      </c>
      <c r="AF116" s="96">
        <v>670.91</v>
      </c>
      <c r="AG116" s="96">
        <v>725.83</v>
      </c>
      <c r="AH116" s="96">
        <v>751.1</v>
      </c>
      <c r="AI116" s="96"/>
      <c r="AJ116" s="96"/>
      <c r="AK116" s="97">
        <v>482.15</v>
      </c>
      <c r="AL116" s="87" t="s">
        <v>1000</v>
      </c>
      <c r="AM116" s="88">
        <v>1</v>
      </c>
      <c r="AN116" s="96">
        <v>699.76</v>
      </c>
      <c r="AO116" s="96">
        <v>791.03</v>
      </c>
      <c r="AP116" s="96">
        <v>730.6</v>
      </c>
      <c r="AQ116" s="96">
        <v>769.78</v>
      </c>
      <c r="AR116" s="96"/>
      <c r="AS116" s="97"/>
      <c r="AT116" s="83" t="s">
        <v>1001</v>
      </c>
      <c r="AU116" s="86">
        <v>4.1030690956835703E-2</v>
      </c>
      <c r="AV116" s="96">
        <v>707</v>
      </c>
      <c r="AW116" s="96">
        <v>793.6</v>
      </c>
      <c r="AX116" s="96">
        <v>643.72</v>
      </c>
      <c r="AY116" s="96"/>
      <c r="AZ116" s="96"/>
      <c r="BA116" s="97">
        <v>478.24</v>
      </c>
      <c r="BB116" s="83" t="s">
        <v>1002</v>
      </c>
      <c r="BC116" s="96">
        <v>834.58</v>
      </c>
      <c r="BD116" s="96">
        <v>911.11</v>
      </c>
      <c r="BE116" s="96">
        <v>745.37</v>
      </c>
      <c r="BF116" s="96"/>
      <c r="BG116" s="96"/>
      <c r="BH116" s="97">
        <v>676.27</v>
      </c>
      <c r="BI116" s="83" t="s">
        <v>1003</v>
      </c>
      <c r="BJ116" s="86">
        <v>0.13437428613660499</v>
      </c>
      <c r="BK116" s="96">
        <v>857.44</v>
      </c>
      <c r="BL116" s="96">
        <v>865.5</v>
      </c>
      <c r="BM116" s="96">
        <v>971.12</v>
      </c>
      <c r="BN116" s="96">
        <v>832.58</v>
      </c>
      <c r="BO116" s="96"/>
      <c r="BP116" s="97"/>
      <c r="BQ116" s="83" t="s">
        <v>1004</v>
      </c>
      <c r="BR116" s="86">
        <v>1</v>
      </c>
      <c r="BS116" s="96">
        <v>783.67</v>
      </c>
      <c r="BT116" s="96">
        <v>867.17</v>
      </c>
      <c r="BU116" s="96">
        <v>872</v>
      </c>
      <c r="BV116" s="96"/>
      <c r="BW116" s="96"/>
      <c r="BX116" s="97">
        <v>445.33</v>
      </c>
      <c r="BY116" s="83" t="s">
        <v>1005</v>
      </c>
      <c r="BZ116" s="96">
        <v>798.42</v>
      </c>
      <c r="CA116" s="96">
        <v>796.35</v>
      </c>
      <c r="CB116" s="96">
        <v>659.66</v>
      </c>
      <c r="CC116" s="96">
        <v>502.99</v>
      </c>
      <c r="CD116" s="96"/>
      <c r="CE116" s="97">
        <v>674.21</v>
      </c>
      <c r="CF116" s="83" t="s">
        <v>1006</v>
      </c>
      <c r="CG116" s="96">
        <v>800.17</v>
      </c>
      <c r="CH116" s="96">
        <v>949.96</v>
      </c>
      <c r="CI116" s="96">
        <v>770.33</v>
      </c>
      <c r="CJ116" s="96"/>
      <c r="CK116" s="96"/>
      <c r="CL116" s="97"/>
      <c r="CM116" s="83" t="s">
        <v>1007</v>
      </c>
      <c r="CN116" s="96">
        <v>764.07</v>
      </c>
      <c r="CO116" s="96">
        <v>782.92</v>
      </c>
      <c r="CP116" s="96">
        <v>794.02</v>
      </c>
      <c r="CQ116" s="96">
        <v>582.09</v>
      </c>
      <c r="CR116" s="96"/>
      <c r="CS116" s="97">
        <v>636.12</v>
      </c>
      <c r="CT116" s="83" t="s">
        <v>1008</v>
      </c>
      <c r="CU116" s="96">
        <v>756.86</v>
      </c>
      <c r="CV116" s="96">
        <v>839.61</v>
      </c>
      <c r="CW116" s="96">
        <v>698.83</v>
      </c>
      <c r="CX116" s="96">
        <v>564.6</v>
      </c>
      <c r="CY116" s="96"/>
      <c r="CZ116" s="97"/>
      <c r="DA116" s="83" t="s">
        <v>1009</v>
      </c>
      <c r="DB116" s="86">
        <v>0.13281447146481101</v>
      </c>
      <c r="DC116" s="96">
        <v>706.79</v>
      </c>
      <c r="DD116" s="96">
        <v>809.74</v>
      </c>
      <c r="DE116" s="96">
        <v>647.20000000000005</v>
      </c>
      <c r="DF116" s="96">
        <v>748.54</v>
      </c>
      <c r="DG116" s="96"/>
      <c r="DH116" s="97">
        <v>652.25</v>
      </c>
      <c r="DI116" s="83" t="s">
        <v>1010</v>
      </c>
      <c r="DJ116" s="86">
        <v>2.79963044878076E-3</v>
      </c>
      <c r="DK116" s="96">
        <v>709.73</v>
      </c>
      <c r="DL116" s="96">
        <v>737.84</v>
      </c>
      <c r="DM116" s="96">
        <v>737.84</v>
      </c>
      <c r="DN116" s="96">
        <v>630.03</v>
      </c>
      <c r="DO116" s="96"/>
      <c r="DP116" s="97">
        <v>616.47</v>
      </c>
      <c r="DQ116" s="83" t="s">
        <v>1011</v>
      </c>
      <c r="DR116" s="96">
        <v>757.11</v>
      </c>
      <c r="DS116" s="96">
        <v>785.19</v>
      </c>
      <c r="DT116" s="96">
        <v>641.57000000000005</v>
      </c>
      <c r="DU116" s="96">
        <v>598.86</v>
      </c>
      <c r="DV116" s="96"/>
      <c r="DW116" s="97"/>
      <c r="DX116" s="83" t="s">
        <v>1012</v>
      </c>
      <c r="DY116" s="96">
        <v>744.32</v>
      </c>
      <c r="DZ116" s="96">
        <v>749.23</v>
      </c>
      <c r="EA116" s="96">
        <v>809.81</v>
      </c>
      <c r="EB116" s="96">
        <v>633.83000000000004</v>
      </c>
      <c r="EC116" s="96"/>
      <c r="ED116" s="97">
        <v>522.71</v>
      </c>
      <c r="EE116" s="83" t="s">
        <v>1013</v>
      </c>
      <c r="EF116" s="86">
        <v>1</v>
      </c>
      <c r="EG116" s="96">
        <v>751.01</v>
      </c>
      <c r="EH116" s="96">
        <v>791.15</v>
      </c>
      <c r="EI116" s="96">
        <v>669.17</v>
      </c>
      <c r="EJ116" s="96"/>
      <c r="EK116" s="96">
        <v>323.74</v>
      </c>
      <c r="EL116" s="97">
        <v>432.84</v>
      </c>
      <c r="EM116" s="83" t="s">
        <v>1014</v>
      </c>
      <c r="EN116" s="96">
        <v>777.98</v>
      </c>
      <c r="EO116" s="96">
        <v>814.23</v>
      </c>
      <c r="EP116" s="96">
        <v>685.39</v>
      </c>
      <c r="EQ116" s="96"/>
      <c r="ER116" s="96"/>
      <c r="ES116" s="97">
        <v>637.6</v>
      </c>
      <c r="ET116" s="83" t="s">
        <v>1015</v>
      </c>
      <c r="EU116" s="86">
        <v>1</v>
      </c>
      <c r="EV116" s="96">
        <v>737.36</v>
      </c>
      <c r="EW116" s="96">
        <v>713.13</v>
      </c>
      <c r="EX116" s="96">
        <v>713.13</v>
      </c>
      <c r="EY116" s="96"/>
      <c r="EZ116" s="96"/>
      <c r="FA116" s="97">
        <v>480.22</v>
      </c>
      <c r="FB116" s="83" t="s">
        <v>1016</v>
      </c>
      <c r="FC116" s="96">
        <v>586.21</v>
      </c>
      <c r="FD116" s="96">
        <v>553.02</v>
      </c>
      <c r="FE116" s="96">
        <v>615.37</v>
      </c>
      <c r="FF116" s="96"/>
      <c r="FG116" s="96"/>
      <c r="FH116" s="97"/>
      <c r="FI116" s="83" t="s">
        <v>1017</v>
      </c>
      <c r="FJ116" s="96">
        <v>829.45</v>
      </c>
      <c r="FK116" s="96">
        <v>881.72</v>
      </c>
      <c r="FL116" s="96">
        <v>771.8</v>
      </c>
      <c r="FM116" s="96">
        <v>645.14</v>
      </c>
      <c r="FN116" s="96"/>
      <c r="FO116" s="97">
        <v>563.26</v>
      </c>
      <c r="FP116" s="83" t="s">
        <v>1018</v>
      </c>
      <c r="FQ116" s="86">
        <v>0.217902902466661</v>
      </c>
      <c r="FR116" s="96">
        <v>699.16</v>
      </c>
      <c r="FS116" s="96">
        <v>736.73</v>
      </c>
      <c r="FT116" s="96">
        <v>768.75</v>
      </c>
      <c r="FU116" s="96">
        <v>552.9</v>
      </c>
      <c r="FV116" s="96">
        <v>436.03</v>
      </c>
      <c r="FW116" s="97">
        <v>478.24</v>
      </c>
      <c r="FX116" s="83" t="s">
        <v>1019</v>
      </c>
      <c r="FY116" s="96">
        <v>781.29</v>
      </c>
      <c r="FZ116" s="96">
        <v>814.54</v>
      </c>
      <c r="GA116" s="96">
        <v>766.9</v>
      </c>
      <c r="GB116" s="96">
        <v>803.59</v>
      </c>
      <c r="GC116" s="96"/>
      <c r="GD116" s="97">
        <v>505.28</v>
      </c>
      <c r="GE116" s="83" t="s">
        <v>1020</v>
      </c>
      <c r="GF116" s="86">
        <v>0.20212228398180901</v>
      </c>
      <c r="GG116" s="96">
        <v>726.33</v>
      </c>
      <c r="GH116" s="96">
        <v>750.04</v>
      </c>
      <c r="GI116" s="96">
        <v>613.67999999999995</v>
      </c>
      <c r="GJ116" s="96">
        <v>602.63</v>
      </c>
      <c r="GK116" s="96"/>
      <c r="GL116" s="97">
        <v>568.51</v>
      </c>
      <c r="GM116" s="83" t="s">
        <v>1021</v>
      </c>
      <c r="GN116" s="86">
        <v>9.5337973114691596E-2</v>
      </c>
      <c r="GO116" s="96">
        <v>855.72</v>
      </c>
      <c r="GP116" s="96">
        <v>1114.58</v>
      </c>
      <c r="GQ116" s="96">
        <v>669.67</v>
      </c>
      <c r="GR116" s="96">
        <v>601.39</v>
      </c>
      <c r="GS116" s="96"/>
      <c r="GT116" s="97"/>
      <c r="GU116" s="83" t="s">
        <v>1022</v>
      </c>
      <c r="GV116" s="86">
        <v>1</v>
      </c>
      <c r="GW116" s="96">
        <v>678.25</v>
      </c>
      <c r="GX116" s="96">
        <v>737.11</v>
      </c>
      <c r="GY116" s="96">
        <v>619.30999999999995</v>
      </c>
      <c r="GZ116" s="96"/>
      <c r="HA116" s="96"/>
      <c r="HB116" s="97">
        <v>589.99</v>
      </c>
      <c r="HC116" s="83" t="s">
        <v>1023</v>
      </c>
      <c r="HD116" s="86">
        <v>1</v>
      </c>
      <c r="HE116" s="96">
        <v>720.52</v>
      </c>
      <c r="HF116" s="96">
        <v>788.18</v>
      </c>
      <c r="HG116" s="96"/>
      <c r="HH116" s="96">
        <v>536.9</v>
      </c>
      <c r="HI116" s="96">
        <v>530.26</v>
      </c>
      <c r="HJ116" s="97">
        <v>495.89</v>
      </c>
      <c r="HK116" s="98"/>
      <c r="HL116" s="86"/>
      <c r="HM116" s="96"/>
      <c r="HN116" s="96"/>
      <c r="HO116" s="96"/>
      <c r="HP116" s="96"/>
      <c r="HQ116" s="96"/>
      <c r="HR116" s="97"/>
    </row>
    <row r="117" spans="1:226" x14ac:dyDescent="0.35">
      <c r="A117" s="99">
        <v>44585</v>
      </c>
      <c r="B117" s="100" t="s">
        <v>995</v>
      </c>
      <c r="C117" s="101">
        <v>760.68615119912022</v>
      </c>
      <c r="D117" s="101">
        <v>795.59743084258685</v>
      </c>
      <c r="E117" s="101">
        <v>730.596610779863</v>
      </c>
      <c r="F117" s="101">
        <v>580.66772248727045</v>
      </c>
      <c r="G117" s="101">
        <v>430.43584217063153</v>
      </c>
      <c r="H117" s="102">
        <v>516.03737663436789</v>
      </c>
      <c r="I117" s="100" t="s">
        <v>996</v>
      </c>
      <c r="J117" s="101">
        <v>771.8069321736383</v>
      </c>
      <c r="K117" s="101">
        <v>800.66251081121516</v>
      </c>
      <c r="L117" s="101">
        <v>730.30828053812547</v>
      </c>
      <c r="M117" s="101">
        <v>569.63926380064618</v>
      </c>
      <c r="N117" s="101">
        <v>446.27958228905601</v>
      </c>
      <c r="O117" s="102">
        <v>541.35532095652115</v>
      </c>
      <c r="P117" s="83" t="s">
        <v>997</v>
      </c>
      <c r="Q117" s="96">
        <v>699.9</v>
      </c>
      <c r="R117" s="96">
        <v>776.54</v>
      </c>
      <c r="S117" s="96">
        <v>666.44</v>
      </c>
      <c r="T117" s="96">
        <v>520</v>
      </c>
      <c r="U117" s="96"/>
      <c r="V117" s="97"/>
      <c r="W117" s="83" t="s">
        <v>998</v>
      </c>
      <c r="X117" s="96">
        <v>762.05</v>
      </c>
      <c r="Y117" s="96">
        <v>797.16</v>
      </c>
      <c r="Z117" s="96">
        <v>673</v>
      </c>
      <c r="AA117" s="96">
        <v>473.05</v>
      </c>
      <c r="AB117" s="96"/>
      <c r="AC117" s="97">
        <v>637.19000000000005</v>
      </c>
      <c r="AD117" s="83" t="s">
        <v>999</v>
      </c>
      <c r="AE117" s="86">
        <v>0.51129972389814904</v>
      </c>
      <c r="AF117" s="96">
        <v>659.49</v>
      </c>
      <c r="AG117" s="96">
        <v>712.07</v>
      </c>
      <c r="AH117" s="96">
        <v>713.61</v>
      </c>
      <c r="AI117" s="96"/>
      <c r="AJ117" s="96"/>
      <c r="AK117" s="97">
        <v>482.57</v>
      </c>
      <c r="AL117" s="87" t="s">
        <v>1000</v>
      </c>
      <c r="AM117" s="88">
        <v>1</v>
      </c>
      <c r="AN117" s="96">
        <v>684.01</v>
      </c>
      <c r="AO117" s="96">
        <v>782.54</v>
      </c>
      <c r="AP117" s="96">
        <v>714.86</v>
      </c>
      <c r="AQ117" s="96">
        <v>769.78</v>
      </c>
      <c r="AR117" s="96"/>
      <c r="AS117" s="97"/>
      <c r="AT117" s="83" t="s">
        <v>1001</v>
      </c>
      <c r="AU117" s="86">
        <v>4.0769732550554501E-2</v>
      </c>
      <c r="AV117" s="96">
        <v>695.7</v>
      </c>
      <c r="AW117" s="96">
        <v>781.45</v>
      </c>
      <c r="AX117" s="96">
        <v>654.72</v>
      </c>
      <c r="AY117" s="96"/>
      <c r="AZ117" s="96"/>
      <c r="BA117" s="97">
        <v>482.51</v>
      </c>
      <c r="BB117" s="83" t="s">
        <v>1002</v>
      </c>
      <c r="BC117" s="96">
        <v>810.21</v>
      </c>
      <c r="BD117" s="96">
        <v>887.58</v>
      </c>
      <c r="BE117" s="96">
        <v>753.78</v>
      </c>
      <c r="BF117" s="96"/>
      <c r="BG117" s="96"/>
      <c r="BH117" s="97">
        <v>668.7</v>
      </c>
      <c r="BI117" s="83" t="s">
        <v>1003</v>
      </c>
      <c r="BJ117" s="86">
        <v>0.134352621891416</v>
      </c>
      <c r="BK117" s="96">
        <v>846.56</v>
      </c>
      <c r="BL117" s="96">
        <v>854.62</v>
      </c>
      <c r="BM117" s="96">
        <v>960.22</v>
      </c>
      <c r="BN117" s="96">
        <v>821.7</v>
      </c>
      <c r="BO117" s="96"/>
      <c r="BP117" s="97"/>
      <c r="BQ117" s="83" t="s">
        <v>1004</v>
      </c>
      <c r="BR117" s="86">
        <v>1</v>
      </c>
      <c r="BS117" s="96">
        <v>758.67</v>
      </c>
      <c r="BT117" s="96">
        <v>854.67</v>
      </c>
      <c r="BU117" s="96">
        <v>859.5</v>
      </c>
      <c r="BV117" s="96"/>
      <c r="BW117" s="96"/>
      <c r="BX117" s="97">
        <v>468.67</v>
      </c>
      <c r="BY117" s="83" t="s">
        <v>1005</v>
      </c>
      <c r="BZ117" s="96">
        <v>783.89</v>
      </c>
      <c r="CA117" s="96">
        <v>781.18</v>
      </c>
      <c r="CB117" s="96">
        <v>654.48</v>
      </c>
      <c r="CC117" s="96">
        <v>510.27</v>
      </c>
      <c r="CD117" s="96"/>
      <c r="CE117" s="97">
        <v>674.01</v>
      </c>
      <c r="CF117" s="83" t="s">
        <v>1006</v>
      </c>
      <c r="CG117" s="96">
        <v>803.4</v>
      </c>
      <c r="CH117" s="96">
        <v>944.32</v>
      </c>
      <c r="CI117" s="96">
        <v>749.62</v>
      </c>
      <c r="CJ117" s="96"/>
      <c r="CK117" s="96"/>
      <c r="CL117" s="97"/>
      <c r="CM117" s="83" t="s">
        <v>1007</v>
      </c>
      <c r="CN117" s="96">
        <v>746.1</v>
      </c>
      <c r="CO117" s="96">
        <v>769.25</v>
      </c>
      <c r="CP117" s="96">
        <v>773.25</v>
      </c>
      <c r="CQ117" s="96">
        <v>572.88</v>
      </c>
      <c r="CR117" s="96"/>
      <c r="CS117" s="97">
        <v>636.30999999999995</v>
      </c>
      <c r="CT117" s="83" t="s">
        <v>1008</v>
      </c>
      <c r="CU117" s="96">
        <v>719.76</v>
      </c>
      <c r="CV117" s="96">
        <v>800.9</v>
      </c>
      <c r="CW117" s="96">
        <v>658.51</v>
      </c>
      <c r="CX117" s="96">
        <v>564.6</v>
      </c>
      <c r="CY117" s="96"/>
      <c r="CZ117" s="97"/>
      <c r="DA117" s="83" t="s">
        <v>1009</v>
      </c>
      <c r="DB117" s="86">
        <v>0.13281976358082101</v>
      </c>
      <c r="DC117" s="96">
        <v>706.81</v>
      </c>
      <c r="DD117" s="96">
        <v>809.56</v>
      </c>
      <c r="DE117" s="96">
        <v>623.85</v>
      </c>
      <c r="DF117" s="96">
        <v>748.57</v>
      </c>
      <c r="DG117" s="96"/>
      <c r="DH117" s="97">
        <v>647.07000000000005</v>
      </c>
      <c r="DI117" s="83" t="s">
        <v>1010</v>
      </c>
      <c r="DJ117" s="86">
        <v>2.77901289461983E-3</v>
      </c>
      <c r="DK117" s="96">
        <v>701.68</v>
      </c>
      <c r="DL117" s="96">
        <v>723.97</v>
      </c>
      <c r="DM117" s="96">
        <v>723.97</v>
      </c>
      <c r="DN117" s="96">
        <v>540.63</v>
      </c>
      <c r="DO117" s="96"/>
      <c r="DP117" s="97">
        <v>612.48</v>
      </c>
      <c r="DQ117" s="83" t="s">
        <v>1011</v>
      </c>
      <c r="DR117" s="96">
        <v>748.98</v>
      </c>
      <c r="DS117" s="96">
        <v>768.93</v>
      </c>
      <c r="DT117" s="96">
        <v>620.02</v>
      </c>
      <c r="DU117" s="96">
        <v>592.42999999999995</v>
      </c>
      <c r="DV117" s="96"/>
      <c r="DW117" s="97"/>
      <c r="DX117" s="83" t="s">
        <v>1012</v>
      </c>
      <c r="DY117" s="96">
        <v>729.5</v>
      </c>
      <c r="DZ117" s="96">
        <v>732.71</v>
      </c>
      <c r="EA117" s="96">
        <v>798.43</v>
      </c>
      <c r="EB117" s="96">
        <v>626.72</v>
      </c>
      <c r="EC117" s="96"/>
      <c r="ED117" s="97">
        <v>522.16999999999996</v>
      </c>
      <c r="EE117" s="83" t="s">
        <v>1013</v>
      </c>
      <c r="EF117" s="86">
        <v>1</v>
      </c>
      <c r="EG117" s="96">
        <v>743.12</v>
      </c>
      <c r="EH117" s="96">
        <v>775.42</v>
      </c>
      <c r="EI117" s="96">
        <v>636.66</v>
      </c>
      <c r="EJ117" s="96"/>
      <c r="EK117" s="96">
        <v>323.74</v>
      </c>
      <c r="EL117" s="97">
        <v>439.52</v>
      </c>
      <c r="EM117" s="83" t="s">
        <v>1014</v>
      </c>
      <c r="EN117" s="96">
        <v>752.34</v>
      </c>
      <c r="EO117" s="96">
        <v>814.23</v>
      </c>
      <c r="EP117" s="96">
        <v>685.39</v>
      </c>
      <c r="EQ117" s="96"/>
      <c r="ER117" s="96"/>
      <c r="ES117" s="97">
        <v>632.97</v>
      </c>
      <c r="ET117" s="83" t="s">
        <v>1015</v>
      </c>
      <c r="EU117" s="86">
        <v>1</v>
      </c>
      <c r="EV117" s="96">
        <v>719.17</v>
      </c>
      <c r="EW117" s="96">
        <v>688.48</v>
      </c>
      <c r="EX117" s="96">
        <v>688.47</v>
      </c>
      <c r="EY117" s="96"/>
      <c r="EZ117" s="96"/>
      <c r="FA117" s="97">
        <v>478.15</v>
      </c>
      <c r="FB117" s="83" t="s">
        <v>1016</v>
      </c>
      <c r="FC117" s="96">
        <v>586.21</v>
      </c>
      <c r="FD117" s="96">
        <v>553.02</v>
      </c>
      <c r="FE117" s="96">
        <v>615.37</v>
      </c>
      <c r="FF117" s="96"/>
      <c r="FG117" s="96"/>
      <c r="FH117" s="97"/>
      <c r="FI117" s="83" t="s">
        <v>1017</v>
      </c>
      <c r="FJ117" s="96">
        <v>822.84</v>
      </c>
      <c r="FK117" s="96">
        <v>866.85</v>
      </c>
      <c r="FL117" s="96">
        <v>733.79</v>
      </c>
      <c r="FM117" s="96">
        <v>623.14</v>
      </c>
      <c r="FN117" s="96"/>
      <c r="FO117" s="97">
        <v>559.12</v>
      </c>
      <c r="FP117" s="83" t="s">
        <v>1018</v>
      </c>
      <c r="FQ117" s="86">
        <v>0.21943298516633</v>
      </c>
      <c r="FR117" s="96">
        <v>689.46</v>
      </c>
      <c r="FS117" s="96">
        <v>728.29</v>
      </c>
      <c r="FT117" s="96">
        <v>740.79</v>
      </c>
      <c r="FU117" s="96">
        <v>538.9</v>
      </c>
      <c r="FV117" s="96">
        <v>428.39</v>
      </c>
      <c r="FW117" s="97">
        <v>481.91</v>
      </c>
      <c r="FX117" s="83" t="s">
        <v>1019</v>
      </c>
      <c r="FY117" s="96">
        <v>763.4</v>
      </c>
      <c r="FZ117" s="96">
        <v>790.15</v>
      </c>
      <c r="GA117" s="96">
        <v>744.95</v>
      </c>
      <c r="GB117" s="96">
        <v>773.97</v>
      </c>
      <c r="GC117" s="96"/>
      <c r="GD117" s="97">
        <v>491.46</v>
      </c>
      <c r="GE117" s="83" t="s">
        <v>1020</v>
      </c>
      <c r="GF117" s="86">
        <v>0.20221220148423799</v>
      </c>
      <c r="GG117" s="96">
        <v>715.68</v>
      </c>
      <c r="GH117" s="96">
        <v>736.93</v>
      </c>
      <c r="GI117" s="96">
        <v>618.51</v>
      </c>
      <c r="GJ117" s="96">
        <v>508.06</v>
      </c>
      <c r="GK117" s="96"/>
      <c r="GL117" s="97">
        <v>568.82000000000005</v>
      </c>
      <c r="GM117" s="83" t="s">
        <v>1021</v>
      </c>
      <c r="GN117" s="86">
        <v>9.5203640587216101E-2</v>
      </c>
      <c r="GO117" s="96">
        <v>818.56</v>
      </c>
      <c r="GP117" s="96">
        <v>1063.5</v>
      </c>
      <c r="GQ117" s="96">
        <v>646.95000000000005</v>
      </c>
      <c r="GR117" s="96">
        <v>576.92999999999995</v>
      </c>
      <c r="GS117" s="96"/>
      <c r="GT117" s="97"/>
      <c r="GU117" s="83" t="s">
        <v>1022</v>
      </c>
      <c r="GV117" s="86">
        <v>1</v>
      </c>
      <c r="GW117" s="96">
        <v>661.65</v>
      </c>
      <c r="GX117" s="96">
        <v>727.17</v>
      </c>
      <c r="GY117" s="96">
        <v>592.62</v>
      </c>
      <c r="GZ117" s="96"/>
      <c r="HA117" s="96"/>
      <c r="HB117" s="97">
        <v>591.94000000000005</v>
      </c>
      <c r="HC117" s="83" t="s">
        <v>1023</v>
      </c>
      <c r="HD117" s="86">
        <v>1</v>
      </c>
      <c r="HE117" s="96">
        <v>705.52</v>
      </c>
      <c r="HF117" s="96">
        <v>772.35</v>
      </c>
      <c r="HG117" s="96"/>
      <c r="HH117" s="96">
        <v>514.41999999999996</v>
      </c>
      <c r="HI117" s="96">
        <v>507.78</v>
      </c>
      <c r="HJ117" s="97">
        <v>495.89</v>
      </c>
      <c r="HK117" s="98"/>
      <c r="HL117" s="86"/>
      <c r="HM117" s="96"/>
      <c r="HN117" s="96"/>
      <c r="HO117" s="96"/>
      <c r="HP117" s="96"/>
      <c r="HQ117" s="96"/>
      <c r="HR117" s="97"/>
    </row>
    <row r="118" spans="1:226" x14ac:dyDescent="0.35">
      <c r="A118" s="99">
        <v>44578</v>
      </c>
      <c r="B118" s="100" t="s">
        <v>995</v>
      </c>
      <c r="C118" s="101">
        <v>747.23677381303833</v>
      </c>
      <c r="D118" s="101">
        <v>778.81327369252017</v>
      </c>
      <c r="E118" s="101">
        <v>706.70771458485228</v>
      </c>
      <c r="F118" s="101">
        <v>561.8017088276207</v>
      </c>
      <c r="G118" s="101">
        <v>427.74683863571221</v>
      </c>
      <c r="H118" s="102">
        <v>517.08402694403151</v>
      </c>
      <c r="I118" s="100" t="s">
        <v>996</v>
      </c>
      <c r="J118" s="101">
        <v>757.51310559381534</v>
      </c>
      <c r="K118" s="101">
        <v>781.49250519024315</v>
      </c>
      <c r="L118" s="101">
        <v>705.8068875160036</v>
      </c>
      <c r="M118" s="101">
        <v>551.87638973665128</v>
      </c>
      <c r="N118" s="101">
        <v>441.35243107769418</v>
      </c>
      <c r="O118" s="102">
        <v>539.65221452005255</v>
      </c>
      <c r="P118" s="83" t="s">
        <v>997</v>
      </c>
      <c r="Q118" s="96">
        <v>692.4</v>
      </c>
      <c r="R118" s="96">
        <v>768.2</v>
      </c>
      <c r="S118" s="96">
        <v>648.44000000000005</v>
      </c>
      <c r="T118" s="96">
        <v>500</v>
      </c>
      <c r="U118" s="96"/>
      <c r="V118" s="97"/>
      <c r="W118" s="83" t="s">
        <v>998</v>
      </c>
      <c r="X118" s="96">
        <v>743.11</v>
      </c>
      <c r="Y118" s="96">
        <v>792.15</v>
      </c>
      <c r="Z118" s="96">
        <v>642.26</v>
      </c>
      <c r="AA118" s="96">
        <v>433.85</v>
      </c>
      <c r="AB118" s="96"/>
      <c r="AC118" s="97">
        <v>637.19000000000005</v>
      </c>
      <c r="AD118" s="83" t="s">
        <v>999</v>
      </c>
      <c r="AE118" s="86">
        <v>0.51129972389814904</v>
      </c>
      <c r="AF118" s="96">
        <v>631.03</v>
      </c>
      <c r="AG118" s="96">
        <v>691.88</v>
      </c>
      <c r="AH118" s="96">
        <v>688.99</v>
      </c>
      <c r="AI118" s="96"/>
      <c r="AJ118" s="96"/>
      <c r="AK118" s="97">
        <v>483.38</v>
      </c>
      <c r="AL118" s="87" t="s">
        <v>1000</v>
      </c>
      <c r="AM118" s="88">
        <v>1</v>
      </c>
      <c r="AN118" s="96">
        <v>669.48</v>
      </c>
      <c r="AO118" s="96">
        <v>774.89</v>
      </c>
      <c r="AP118" s="96">
        <v>699.33</v>
      </c>
      <c r="AQ118" s="96">
        <v>769.78</v>
      </c>
      <c r="AR118" s="96"/>
      <c r="AS118" s="97"/>
      <c r="AT118" s="83" t="s">
        <v>1001</v>
      </c>
      <c r="AU118" s="86">
        <v>4.0871377774144797E-2</v>
      </c>
      <c r="AV118" s="96">
        <v>691.59</v>
      </c>
      <c r="AW118" s="96">
        <v>777.05</v>
      </c>
      <c r="AX118" s="96">
        <v>640.82000000000005</v>
      </c>
      <c r="AY118" s="96"/>
      <c r="AZ118" s="96"/>
      <c r="BA118" s="97">
        <v>487.9</v>
      </c>
      <c r="BB118" s="83" t="s">
        <v>1002</v>
      </c>
      <c r="BC118" s="96">
        <v>800.96</v>
      </c>
      <c r="BD118" s="96">
        <v>877.5</v>
      </c>
      <c r="BE118" s="96">
        <v>729.41</v>
      </c>
      <c r="BF118" s="96"/>
      <c r="BG118" s="96"/>
      <c r="BH118" s="97">
        <v>665.34</v>
      </c>
      <c r="BI118" s="83" t="s">
        <v>1003</v>
      </c>
      <c r="BJ118" s="86">
        <v>0.134377897523415</v>
      </c>
      <c r="BK118" s="96">
        <v>825.21</v>
      </c>
      <c r="BL118" s="96">
        <v>833.28</v>
      </c>
      <c r="BM118" s="96">
        <v>928.15</v>
      </c>
      <c r="BN118" s="96">
        <v>794.98</v>
      </c>
      <c r="BO118" s="96"/>
      <c r="BP118" s="97"/>
      <c r="BQ118" s="83" t="s">
        <v>1004</v>
      </c>
      <c r="BR118" s="86">
        <v>1</v>
      </c>
      <c r="BS118" s="96">
        <v>757</v>
      </c>
      <c r="BT118" s="96">
        <v>803</v>
      </c>
      <c r="BU118" s="96">
        <v>805.33</v>
      </c>
      <c r="BV118" s="96"/>
      <c r="BW118" s="96"/>
      <c r="BX118" s="97">
        <v>454.5</v>
      </c>
      <c r="BY118" s="83" t="s">
        <v>1005</v>
      </c>
      <c r="BZ118" s="96">
        <v>768.91</v>
      </c>
      <c r="CA118" s="96">
        <v>762.04</v>
      </c>
      <c r="CB118" s="96">
        <v>621.70000000000005</v>
      </c>
      <c r="CC118" s="96">
        <v>494.9</v>
      </c>
      <c r="CD118" s="96"/>
      <c r="CE118" s="97">
        <v>668.72</v>
      </c>
      <c r="CF118" s="83" t="s">
        <v>1006</v>
      </c>
      <c r="CG118" s="96">
        <v>775.17</v>
      </c>
      <c r="CH118" s="96">
        <v>909.64</v>
      </c>
      <c r="CI118" s="96">
        <v>724.18</v>
      </c>
      <c r="CJ118" s="96"/>
      <c r="CK118" s="96"/>
      <c r="CL118" s="97"/>
      <c r="CM118" s="83" t="s">
        <v>1007</v>
      </c>
      <c r="CN118" s="96">
        <v>731.12</v>
      </c>
      <c r="CO118" s="96">
        <v>742.07</v>
      </c>
      <c r="CP118" s="96">
        <v>747.82</v>
      </c>
      <c r="CQ118" s="96">
        <v>549.9</v>
      </c>
      <c r="CR118" s="96"/>
      <c r="CS118" s="97">
        <v>633.03</v>
      </c>
      <c r="CT118" s="83" t="s">
        <v>1008</v>
      </c>
      <c r="CU118" s="96">
        <v>719.76</v>
      </c>
      <c r="CV118" s="96">
        <v>800.9</v>
      </c>
      <c r="CW118" s="96">
        <v>658.51</v>
      </c>
      <c r="CX118" s="96">
        <v>564.6</v>
      </c>
      <c r="CY118" s="96"/>
      <c r="CZ118" s="97"/>
      <c r="DA118" s="83" t="s">
        <v>1009</v>
      </c>
      <c r="DB118" s="86">
        <v>0.13284623048821001</v>
      </c>
      <c r="DC118" s="96">
        <v>683.79</v>
      </c>
      <c r="DD118" s="96">
        <v>787.51</v>
      </c>
      <c r="DE118" s="96">
        <v>603.79</v>
      </c>
      <c r="DF118" s="96">
        <v>690.67</v>
      </c>
      <c r="DG118" s="96"/>
      <c r="DH118" s="97">
        <v>644.22</v>
      </c>
      <c r="DI118" s="83" t="s">
        <v>1010</v>
      </c>
      <c r="DJ118" s="86">
        <v>2.8082788059198499E-3</v>
      </c>
      <c r="DK118" s="96">
        <v>705.33</v>
      </c>
      <c r="DL118" s="96">
        <v>734.67</v>
      </c>
      <c r="DM118" s="96">
        <v>734.67</v>
      </c>
      <c r="DN118" s="96">
        <v>546.33000000000004</v>
      </c>
      <c r="DO118" s="96"/>
      <c r="DP118" s="97">
        <v>619.76</v>
      </c>
      <c r="DQ118" s="83" t="s">
        <v>1011</v>
      </c>
      <c r="DR118" s="96">
        <v>707.52</v>
      </c>
      <c r="DS118" s="96">
        <v>728.28</v>
      </c>
      <c r="DT118" s="96">
        <v>590.51</v>
      </c>
      <c r="DU118" s="96">
        <v>566.26</v>
      </c>
      <c r="DV118" s="96"/>
      <c r="DW118" s="97"/>
      <c r="DX118" s="83" t="s">
        <v>1012</v>
      </c>
      <c r="DY118" s="96">
        <v>709.56</v>
      </c>
      <c r="DZ118" s="96">
        <v>710.67</v>
      </c>
      <c r="EA118" s="96">
        <v>774.51</v>
      </c>
      <c r="EB118" s="96">
        <v>595.5</v>
      </c>
      <c r="EC118" s="96"/>
      <c r="ED118" s="97">
        <v>522.5</v>
      </c>
      <c r="EE118" s="83" t="s">
        <v>1013</v>
      </c>
      <c r="EF118" s="86">
        <v>1</v>
      </c>
      <c r="EG118" s="96">
        <v>735.45</v>
      </c>
      <c r="EH118" s="96">
        <v>760.05</v>
      </c>
      <c r="EI118" s="96">
        <v>603.34</v>
      </c>
      <c r="EJ118" s="96"/>
      <c r="EK118" s="96">
        <v>323.74</v>
      </c>
      <c r="EL118" s="97">
        <v>436.23</v>
      </c>
      <c r="EM118" s="83" t="s">
        <v>1014</v>
      </c>
      <c r="EN118" s="96">
        <v>733.53</v>
      </c>
      <c r="EO118" s="96">
        <v>787.73</v>
      </c>
      <c r="EP118" s="96">
        <v>659.07</v>
      </c>
      <c r="EQ118" s="96"/>
      <c r="ER118" s="96"/>
      <c r="ES118" s="97">
        <v>632.97</v>
      </c>
      <c r="ET118" s="83" t="s">
        <v>1015</v>
      </c>
      <c r="EU118" s="86">
        <v>1</v>
      </c>
      <c r="EV118" s="96">
        <v>706.58</v>
      </c>
      <c r="EW118" s="96">
        <v>673.89</v>
      </c>
      <c r="EX118" s="96">
        <v>673.89</v>
      </c>
      <c r="EY118" s="96"/>
      <c r="EZ118" s="96"/>
      <c r="FA118" s="97">
        <v>473.23</v>
      </c>
      <c r="FB118" s="83" t="s">
        <v>1016</v>
      </c>
      <c r="FC118" s="96">
        <v>586.21</v>
      </c>
      <c r="FD118" s="96">
        <v>553.02</v>
      </c>
      <c r="FE118" s="96">
        <v>615.37</v>
      </c>
      <c r="FF118" s="96"/>
      <c r="FG118" s="96"/>
      <c r="FH118" s="97"/>
      <c r="FI118" s="83" t="s">
        <v>1017</v>
      </c>
      <c r="FJ118" s="96">
        <v>808.79</v>
      </c>
      <c r="FK118" s="96">
        <v>840.4</v>
      </c>
      <c r="FL118" s="96">
        <v>714.78</v>
      </c>
      <c r="FM118" s="96">
        <v>596.14</v>
      </c>
      <c r="FN118" s="96"/>
      <c r="FO118" s="97">
        <v>549.21</v>
      </c>
      <c r="FP118" s="83" t="s">
        <v>1018</v>
      </c>
      <c r="FQ118" s="86">
        <v>0.22096517588827999</v>
      </c>
      <c r="FR118" s="96">
        <v>677.53</v>
      </c>
      <c r="FS118" s="96">
        <v>716.49</v>
      </c>
      <c r="FT118" s="96">
        <v>727.51</v>
      </c>
      <c r="FU118" s="96">
        <v>519.47</v>
      </c>
      <c r="FV118" s="96">
        <v>425.99</v>
      </c>
      <c r="FW118" s="97">
        <v>486.62</v>
      </c>
      <c r="FX118" s="83" t="s">
        <v>1019</v>
      </c>
      <c r="FY118" s="96">
        <v>738.2</v>
      </c>
      <c r="FZ118" s="96">
        <v>757.63</v>
      </c>
      <c r="GA118" s="96">
        <v>734.38</v>
      </c>
      <c r="GB118" s="96">
        <v>755.28</v>
      </c>
      <c r="GC118" s="96"/>
      <c r="GD118" s="97">
        <v>487.4</v>
      </c>
      <c r="GE118" s="83" t="s">
        <v>1020</v>
      </c>
      <c r="GF118" s="86">
        <v>0.20225309952875001</v>
      </c>
      <c r="GG118" s="96">
        <v>697.17</v>
      </c>
      <c r="GH118" s="96">
        <v>721.49</v>
      </c>
      <c r="GI118" s="96">
        <v>595.51</v>
      </c>
      <c r="GJ118" s="96">
        <v>508.16</v>
      </c>
      <c r="GK118" s="96"/>
      <c r="GL118" s="97">
        <v>568.95000000000005</v>
      </c>
      <c r="GM118" s="83" t="s">
        <v>1021</v>
      </c>
      <c r="GN118" s="86">
        <v>9.7040271712760806E-2</v>
      </c>
      <c r="GO118" s="96">
        <v>812.85</v>
      </c>
      <c r="GP118" s="96">
        <v>1084.02</v>
      </c>
      <c r="GQ118" s="96">
        <v>632.33000000000004</v>
      </c>
      <c r="GR118" s="96">
        <v>563.9</v>
      </c>
      <c r="GS118" s="96"/>
      <c r="GT118" s="97"/>
      <c r="GU118" s="83" t="s">
        <v>1022</v>
      </c>
      <c r="GV118" s="86">
        <v>1</v>
      </c>
      <c r="GW118" s="96">
        <v>654.80999999999995</v>
      </c>
      <c r="GX118" s="96">
        <v>713.72</v>
      </c>
      <c r="GY118" s="96">
        <v>572.59</v>
      </c>
      <c r="GZ118" s="96"/>
      <c r="HA118" s="96"/>
      <c r="HB118" s="97">
        <v>590.01</v>
      </c>
      <c r="HC118" s="83" t="s">
        <v>1023</v>
      </c>
      <c r="HD118" s="86">
        <v>1</v>
      </c>
      <c r="HE118" s="96">
        <v>688.85</v>
      </c>
      <c r="HF118" s="96">
        <v>755.68</v>
      </c>
      <c r="HG118" s="96"/>
      <c r="HH118" s="96">
        <v>507.02</v>
      </c>
      <c r="HI118" s="96">
        <v>500.38</v>
      </c>
      <c r="HJ118" s="97">
        <v>503.39</v>
      </c>
      <c r="HK118" s="98"/>
      <c r="HL118" s="86"/>
      <c r="HM118" s="96"/>
      <c r="HN118" s="96"/>
      <c r="HO118" s="96"/>
      <c r="HP118" s="96"/>
      <c r="HQ118" s="96"/>
      <c r="HR118" s="97"/>
    </row>
    <row r="119" spans="1:226" x14ac:dyDescent="0.35">
      <c r="A119" s="99">
        <v>44571</v>
      </c>
      <c r="B119" s="100" t="s">
        <v>995</v>
      </c>
      <c r="C119" s="101">
        <v>739.5875021167559</v>
      </c>
      <c r="D119" s="101">
        <v>764.87871624015747</v>
      </c>
      <c r="E119" s="101">
        <v>687.41324672569374</v>
      </c>
      <c r="F119" s="101">
        <v>533.41995191829017</v>
      </c>
      <c r="G119" s="101">
        <v>418.69073277921086</v>
      </c>
      <c r="H119" s="102">
        <v>519.77099465266667</v>
      </c>
      <c r="I119" s="100" t="s">
        <v>996</v>
      </c>
      <c r="J119" s="101">
        <v>748.44360180457249</v>
      </c>
      <c r="K119" s="101">
        <v>765.20052976816044</v>
      </c>
      <c r="L119" s="101">
        <v>686.13686942384925</v>
      </c>
      <c r="M119" s="101">
        <v>520.92766758632968</v>
      </c>
      <c r="N119" s="101">
        <v>430.31294903926482</v>
      </c>
      <c r="O119" s="102">
        <v>541.85528757257759</v>
      </c>
      <c r="P119" s="83" t="s">
        <v>997</v>
      </c>
      <c r="Q119" s="96">
        <v>682.4</v>
      </c>
      <c r="R119" s="96">
        <v>757.37</v>
      </c>
      <c r="S119" s="96">
        <v>626.1</v>
      </c>
      <c r="T119" s="96">
        <v>487</v>
      </c>
      <c r="U119" s="96"/>
      <c r="V119" s="97"/>
      <c r="W119" s="83" t="s">
        <v>998</v>
      </c>
      <c r="X119" s="96">
        <v>760.86</v>
      </c>
      <c r="Y119" s="96">
        <v>778.59</v>
      </c>
      <c r="Z119" s="96">
        <v>630.77</v>
      </c>
      <c r="AA119" s="96">
        <v>433.85</v>
      </c>
      <c r="AB119" s="96"/>
      <c r="AC119" s="97">
        <v>637.19000000000005</v>
      </c>
      <c r="AD119" s="83" t="s">
        <v>999</v>
      </c>
      <c r="AE119" s="86">
        <v>0.51129972389814904</v>
      </c>
      <c r="AF119" s="96">
        <v>635.29</v>
      </c>
      <c r="AG119" s="96">
        <v>683.35</v>
      </c>
      <c r="AH119" s="96">
        <v>688.99</v>
      </c>
      <c r="AI119" s="96"/>
      <c r="AJ119" s="96"/>
      <c r="AK119" s="97">
        <v>483.38</v>
      </c>
      <c r="AL119" s="87" t="s">
        <v>1000</v>
      </c>
      <c r="AM119" s="88">
        <v>1</v>
      </c>
      <c r="AN119" s="96">
        <v>666.68</v>
      </c>
      <c r="AO119" s="96">
        <v>775.8</v>
      </c>
      <c r="AP119" s="96">
        <v>699.13</v>
      </c>
      <c r="AQ119" s="96">
        <v>769.78</v>
      </c>
      <c r="AR119" s="96"/>
      <c r="AS119" s="97"/>
      <c r="AT119" s="83" t="s">
        <v>1001</v>
      </c>
      <c r="AU119" s="86">
        <v>4.1055959272488403E-2</v>
      </c>
      <c r="AV119" s="96">
        <v>691.59</v>
      </c>
      <c r="AW119" s="96">
        <v>777.13</v>
      </c>
      <c r="AX119" s="96">
        <v>639.4</v>
      </c>
      <c r="AY119" s="96"/>
      <c r="AZ119" s="96"/>
      <c r="BA119" s="97">
        <v>497.88</v>
      </c>
      <c r="BB119" s="83" t="s">
        <v>1002</v>
      </c>
      <c r="BC119" s="96">
        <v>792.56</v>
      </c>
      <c r="BD119" s="96">
        <v>869.1</v>
      </c>
      <c r="BE119" s="96">
        <v>705.04</v>
      </c>
      <c r="BF119" s="96"/>
      <c r="BG119" s="96"/>
      <c r="BH119" s="97">
        <v>667.02</v>
      </c>
      <c r="BI119" s="83" t="s">
        <v>1003</v>
      </c>
      <c r="BJ119" s="86">
        <v>0.13444293569594401</v>
      </c>
      <c r="BK119" s="96">
        <v>814.86</v>
      </c>
      <c r="BL119" s="96">
        <v>833.68</v>
      </c>
      <c r="BM119" s="96">
        <v>917.84</v>
      </c>
      <c r="BN119" s="96">
        <v>768.48</v>
      </c>
      <c r="BO119" s="96"/>
      <c r="BP119" s="97"/>
      <c r="BQ119" s="83" t="s">
        <v>1004</v>
      </c>
      <c r="BR119" s="86">
        <v>1</v>
      </c>
      <c r="BS119" s="96">
        <v>724.5</v>
      </c>
      <c r="BT119" s="96">
        <v>771.33</v>
      </c>
      <c r="BU119" s="96">
        <v>758.67</v>
      </c>
      <c r="BV119" s="96"/>
      <c r="BW119" s="96"/>
      <c r="BX119" s="97">
        <v>443.67</v>
      </c>
      <c r="BY119" s="83" t="s">
        <v>1005</v>
      </c>
      <c r="BZ119" s="96">
        <v>758.31</v>
      </c>
      <c r="CA119" s="96">
        <v>744.83</v>
      </c>
      <c r="CB119" s="96">
        <v>612.61</v>
      </c>
      <c r="CC119" s="96">
        <v>450.01</v>
      </c>
      <c r="CD119" s="96"/>
      <c r="CE119" s="97">
        <v>668.27</v>
      </c>
      <c r="CF119" s="83" t="s">
        <v>1006</v>
      </c>
      <c r="CG119" s="96">
        <v>779.2</v>
      </c>
      <c r="CH119" s="96">
        <v>898.35</v>
      </c>
      <c r="CI119" s="96">
        <v>705.57</v>
      </c>
      <c r="CJ119" s="96"/>
      <c r="CK119" s="96"/>
      <c r="CL119" s="97"/>
      <c r="CM119" s="83" t="s">
        <v>1007</v>
      </c>
      <c r="CN119" s="96">
        <v>710.63</v>
      </c>
      <c r="CO119" s="96">
        <v>714.52</v>
      </c>
      <c r="CP119" s="96">
        <v>727.85</v>
      </c>
      <c r="CQ119" s="96">
        <v>541.83000000000004</v>
      </c>
      <c r="CR119" s="96"/>
      <c r="CS119" s="97">
        <v>630.59</v>
      </c>
      <c r="CT119" s="83" t="s">
        <v>1008</v>
      </c>
      <c r="CU119" s="96">
        <v>707.48</v>
      </c>
      <c r="CV119" s="96">
        <v>783.09</v>
      </c>
      <c r="CW119" s="96">
        <v>637.63</v>
      </c>
      <c r="CX119" s="96">
        <v>505.05</v>
      </c>
      <c r="CY119" s="96"/>
      <c r="CZ119" s="97"/>
      <c r="DA119" s="83" t="s">
        <v>1009</v>
      </c>
      <c r="DB119" s="86">
        <v>0.13284093626291901</v>
      </c>
      <c r="DC119" s="96">
        <v>676.32</v>
      </c>
      <c r="DD119" s="96">
        <v>765.91</v>
      </c>
      <c r="DE119" s="96">
        <v>582.51</v>
      </c>
      <c r="DF119" s="96">
        <v>690.64</v>
      </c>
      <c r="DG119" s="96"/>
      <c r="DH119" s="97">
        <v>643.24</v>
      </c>
      <c r="DI119" s="83" t="s">
        <v>1010</v>
      </c>
      <c r="DJ119" s="86">
        <v>2.7901785714285702E-3</v>
      </c>
      <c r="DK119" s="96">
        <v>701.73</v>
      </c>
      <c r="DL119" s="96">
        <v>729.72</v>
      </c>
      <c r="DM119" s="96">
        <v>729.72</v>
      </c>
      <c r="DN119" s="96">
        <v>627.91</v>
      </c>
      <c r="DO119" s="96"/>
      <c r="DP119" s="97">
        <v>620.36</v>
      </c>
      <c r="DQ119" s="83" t="s">
        <v>1011</v>
      </c>
      <c r="DR119" s="96">
        <v>707.76</v>
      </c>
      <c r="DS119" s="96">
        <v>728.52</v>
      </c>
      <c r="DT119" s="96">
        <v>583.20000000000005</v>
      </c>
      <c r="DU119" s="96">
        <v>556.34</v>
      </c>
      <c r="DV119" s="96"/>
      <c r="DW119" s="97"/>
      <c r="DX119" s="83" t="s">
        <v>1012</v>
      </c>
      <c r="DY119" s="96">
        <v>692.42</v>
      </c>
      <c r="DZ119" s="96">
        <v>692.44</v>
      </c>
      <c r="EA119" s="96">
        <v>762.89</v>
      </c>
      <c r="EB119" s="96">
        <v>590.5</v>
      </c>
      <c r="EC119" s="96"/>
      <c r="ED119" s="97">
        <v>524.04999999999995</v>
      </c>
      <c r="EE119" s="83" t="s">
        <v>1013</v>
      </c>
      <c r="EF119" s="86">
        <v>1</v>
      </c>
      <c r="EG119" s="96">
        <v>732.44</v>
      </c>
      <c r="EH119" s="96">
        <v>748.88</v>
      </c>
      <c r="EI119" s="96">
        <v>606.92999999999995</v>
      </c>
      <c r="EJ119" s="96"/>
      <c r="EK119" s="96">
        <v>323.74</v>
      </c>
      <c r="EL119" s="97">
        <v>440.93</v>
      </c>
      <c r="EM119" s="83" t="s">
        <v>1014</v>
      </c>
      <c r="EN119" s="96">
        <v>733.53</v>
      </c>
      <c r="EO119" s="96">
        <v>787.73</v>
      </c>
      <c r="EP119" s="96">
        <v>640.65</v>
      </c>
      <c r="EQ119" s="96"/>
      <c r="ER119" s="96"/>
      <c r="ES119" s="97">
        <v>630.20000000000005</v>
      </c>
      <c r="ET119" s="83" t="s">
        <v>1015</v>
      </c>
      <c r="EU119" s="86">
        <v>1</v>
      </c>
      <c r="EV119" s="96">
        <v>693.43</v>
      </c>
      <c r="EW119" s="96">
        <v>657.24</v>
      </c>
      <c r="EX119" s="96">
        <v>657.23</v>
      </c>
      <c r="EY119" s="96"/>
      <c r="EZ119" s="96"/>
      <c r="FA119" s="97">
        <v>471.17</v>
      </c>
      <c r="FB119" s="83" t="s">
        <v>1016</v>
      </c>
      <c r="FC119" s="96">
        <v>586.21</v>
      </c>
      <c r="FD119" s="96">
        <v>553.02</v>
      </c>
      <c r="FE119" s="96">
        <v>615.37</v>
      </c>
      <c r="FF119" s="96"/>
      <c r="FG119" s="96"/>
      <c r="FH119" s="97"/>
      <c r="FI119" s="83" t="s">
        <v>1017</v>
      </c>
      <c r="FJ119" s="96">
        <v>803.83</v>
      </c>
      <c r="FK119" s="96">
        <v>823.04</v>
      </c>
      <c r="FL119" s="96">
        <v>691.64</v>
      </c>
      <c r="FM119" s="96">
        <v>586.14</v>
      </c>
      <c r="FN119" s="96"/>
      <c r="FO119" s="97">
        <v>550.03</v>
      </c>
      <c r="FP119" s="83" t="s">
        <v>1018</v>
      </c>
      <c r="FQ119" s="86">
        <v>0.22058499139718499</v>
      </c>
      <c r="FR119" s="96">
        <v>676.83</v>
      </c>
      <c r="FS119" s="96">
        <v>714.43</v>
      </c>
      <c r="FT119" s="96">
        <v>711.78</v>
      </c>
      <c r="FU119" s="96">
        <v>517.91999999999996</v>
      </c>
      <c r="FV119" s="96">
        <v>417.19</v>
      </c>
      <c r="FW119" s="97">
        <v>490.59</v>
      </c>
      <c r="FX119" s="83" t="s">
        <v>1019</v>
      </c>
      <c r="FY119" s="96">
        <v>734.95</v>
      </c>
      <c r="FZ119" s="96">
        <v>749.5</v>
      </c>
      <c r="GA119" s="96">
        <v>717.3</v>
      </c>
      <c r="GB119" s="96">
        <v>745.2</v>
      </c>
      <c r="GC119" s="96"/>
      <c r="GD119" s="97">
        <v>493.09</v>
      </c>
      <c r="GE119" s="83" t="s">
        <v>1020</v>
      </c>
      <c r="GF119" s="86">
        <v>0.202228558717062</v>
      </c>
      <c r="GG119" s="96">
        <v>681.21</v>
      </c>
      <c r="GH119" s="96">
        <v>704.6</v>
      </c>
      <c r="GI119" s="96">
        <v>578.55999999999995</v>
      </c>
      <c r="GJ119" s="96">
        <v>553.9</v>
      </c>
      <c r="GK119" s="96"/>
      <c r="GL119" s="97">
        <v>569.79</v>
      </c>
      <c r="GM119" s="83" t="s">
        <v>1021</v>
      </c>
      <c r="GN119" s="86">
        <v>9.7051573206001704E-2</v>
      </c>
      <c r="GO119" s="96">
        <v>809.99</v>
      </c>
      <c r="GP119" s="96">
        <v>1076.3800000000001</v>
      </c>
      <c r="GQ119" s="96">
        <v>618.98</v>
      </c>
      <c r="GR119" s="96">
        <v>529.79999999999995</v>
      </c>
      <c r="GS119" s="96"/>
      <c r="GT119" s="97"/>
      <c r="GU119" s="83" t="s">
        <v>1022</v>
      </c>
      <c r="GV119" s="86">
        <v>1</v>
      </c>
      <c r="GW119" s="96">
        <v>644.47</v>
      </c>
      <c r="GX119" s="96">
        <v>683.11</v>
      </c>
      <c r="GY119" s="96">
        <v>568.38</v>
      </c>
      <c r="GZ119" s="96"/>
      <c r="HA119" s="96"/>
      <c r="HB119" s="97">
        <v>597.17999999999995</v>
      </c>
      <c r="HC119" s="83" t="s">
        <v>1023</v>
      </c>
      <c r="HD119" s="86">
        <v>1</v>
      </c>
      <c r="HE119" s="96">
        <v>674.68</v>
      </c>
      <c r="HF119" s="96">
        <v>740.68</v>
      </c>
      <c r="HG119" s="96"/>
      <c r="HH119" s="96">
        <v>490.44</v>
      </c>
      <c r="HI119" s="96">
        <v>483.8</v>
      </c>
      <c r="HJ119" s="97">
        <v>559.22</v>
      </c>
      <c r="HK119" s="98"/>
      <c r="HL119" s="86"/>
      <c r="HM119" s="96"/>
      <c r="HN119" s="96"/>
      <c r="HO119" s="96"/>
      <c r="HP119" s="96"/>
      <c r="HQ119" s="96"/>
      <c r="HR119" s="97"/>
    </row>
    <row r="120" spans="1:226" x14ac:dyDescent="0.35">
      <c r="A120" s="99">
        <v>44564</v>
      </c>
      <c r="B120" s="100" t="s">
        <v>995</v>
      </c>
      <c r="C120" s="101">
        <v>732.75329726301095</v>
      </c>
      <c r="D120" s="101">
        <v>748.18935363486355</v>
      </c>
      <c r="E120" s="101">
        <v>665.1484313523232</v>
      </c>
      <c r="F120" s="101">
        <v>542.3139022215114</v>
      </c>
      <c r="G120" s="101">
        <v>413.60468902264256</v>
      </c>
      <c r="H120" s="102">
        <v>518.33756397054367</v>
      </c>
      <c r="I120" s="100" t="s">
        <v>996</v>
      </c>
      <c r="J120" s="101">
        <v>741.56118095991678</v>
      </c>
      <c r="K120" s="101">
        <v>746.55510685734396</v>
      </c>
      <c r="L120" s="101">
        <v>664.28383118252964</v>
      </c>
      <c r="M120" s="101">
        <v>534.97999762294603</v>
      </c>
      <c r="N120" s="101">
        <v>425.41243107769429</v>
      </c>
      <c r="O120" s="102">
        <v>541.27288339296013</v>
      </c>
      <c r="P120" s="83" t="s">
        <v>997</v>
      </c>
      <c r="Q120" s="96">
        <v>673.23</v>
      </c>
      <c r="R120" s="96">
        <v>744.87</v>
      </c>
      <c r="S120" s="96">
        <v>609.69000000000005</v>
      </c>
      <c r="T120" s="96">
        <v>465</v>
      </c>
      <c r="U120" s="96"/>
      <c r="V120" s="97"/>
      <c r="W120" s="83" t="s">
        <v>998</v>
      </c>
      <c r="X120" s="96">
        <v>755.21</v>
      </c>
      <c r="Y120" s="96">
        <v>766.78</v>
      </c>
      <c r="Z120" s="96">
        <v>704.49</v>
      </c>
      <c r="AA120" s="96">
        <v>433.85</v>
      </c>
      <c r="AB120" s="96"/>
      <c r="AC120" s="97">
        <v>633.05999999999995</v>
      </c>
      <c r="AD120" s="83" t="s">
        <v>999</v>
      </c>
      <c r="AE120" s="86">
        <v>0.51129972389814904</v>
      </c>
      <c r="AF120" s="96">
        <v>631.03</v>
      </c>
      <c r="AG120" s="96">
        <v>683.35</v>
      </c>
      <c r="AH120" s="96">
        <v>688.99</v>
      </c>
      <c r="AI120" s="96"/>
      <c r="AJ120" s="96"/>
      <c r="AK120" s="97">
        <v>487.64</v>
      </c>
      <c r="AL120" s="87" t="s">
        <v>1000</v>
      </c>
      <c r="AM120" s="88">
        <v>1</v>
      </c>
      <c r="AN120" s="96">
        <v>665.38</v>
      </c>
      <c r="AO120" s="96">
        <v>779.07</v>
      </c>
      <c r="AP120" s="96">
        <v>699.39</v>
      </c>
      <c r="AQ120" s="96">
        <v>769.78</v>
      </c>
      <c r="AR120" s="96"/>
      <c r="AS120" s="97"/>
      <c r="AT120" s="83" t="s">
        <v>1001</v>
      </c>
      <c r="AU120" s="86">
        <v>4.0293335482311197E-2</v>
      </c>
      <c r="AV120" s="96">
        <v>677.48</v>
      </c>
      <c r="AW120" s="96">
        <v>764.82</v>
      </c>
      <c r="AX120" s="96">
        <v>599.41999999999996</v>
      </c>
      <c r="AY120" s="96"/>
      <c r="AZ120" s="96"/>
      <c r="BA120" s="97">
        <v>472.08</v>
      </c>
      <c r="BB120" s="83" t="s">
        <v>1002</v>
      </c>
      <c r="BC120" s="96">
        <v>789.2</v>
      </c>
      <c r="BD120" s="96">
        <v>851.45</v>
      </c>
      <c r="BE120" s="96">
        <v>658.82</v>
      </c>
      <c r="BF120" s="96"/>
      <c r="BG120" s="96"/>
      <c r="BH120" s="97">
        <v>638.45000000000005</v>
      </c>
      <c r="BI120" s="83" t="s">
        <v>1003</v>
      </c>
      <c r="BJ120" s="86">
        <v>0.134441128229948</v>
      </c>
      <c r="BK120" s="96">
        <v>814.85</v>
      </c>
      <c r="BL120" s="96">
        <v>801.4</v>
      </c>
      <c r="BM120" s="96">
        <v>885.56</v>
      </c>
      <c r="BN120" s="96">
        <v>757.71</v>
      </c>
      <c r="BO120" s="96"/>
      <c r="BP120" s="97"/>
      <c r="BQ120" s="83" t="s">
        <v>1004</v>
      </c>
      <c r="BR120" s="86">
        <v>1</v>
      </c>
      <c r="BS120" s="96">
        <v>772</v>
      </c>
      <c r="BT120" s="96">
        <v>769.67</v>
      </c>
      <c r="BU120" s="96">
        <v>736.17</v>
      </c>
      <c r="BV120" s="96"/>
      <c r="BW120" s="96"/>
      <c r="BX120" s="97">
        <v>453.67</v>
      </c>
      <c r="BY120" s="83" t="s">
        <v>1005</v>
      </c>
      <c r="BZ120" s="96">
        <v>750.14</v>
      </c>
      <c r="CA120" s="96">
        <v>734.35</v>
      </c>
      <c r="CB120" s="96">
        <v>589.27</v>
      </c>
      <c r="CC120" s="96">
        <v>498.3</v>
      </c>
      <c r="CD120" s="96"/>
      <c r="CE120" s="97">
        <v>667.42</v>
      </c>
      <c r="CF120" s="83" t="s">
        <v>1006</v>
      </c>
      <c r="CG120" s="96">
        <v>789.69</v>
      </c>
      <c r="CH120" s="96">
        <v>908.03</v>
      </c>
      <c r="CI120" s="96">
        <v>683.26</v>
      </c>
      <c r="CJ120" s="96"/>
      <c r="CK120" s="96"/>
      <c r="CL120" s="97"/>
      <c r="CM120" s="83" t="s">
        <v>1007</v>
      </c>
      <c r="CN120" s="96">
        <v>666.47</v>
      </c>
      <c r="CO120" s="96">
        <v>671.48</v>
      </c>
      <c r="CP120" s="96">
        <v>707.96</v>
      </c>
      <c r="CQ120" s="96">
        <v>523.33000000000004</v>
      </c>
      <c r="CR120" s="96"/>
      <c r="CS120" s="97">
        <v>629.71</v>
      </c>
      <c r="CT120" s="83" t="s">
        <v>1008</v>
      </c>
      <c r="CU120" s="96">
        <v>696.19</v>
      </c>
      <c r="CV120" s="96">
        <v>773.41</v>
      </c>
      <c r="CW120" s="96">
        <v>621.5</v>
      </c>
      <c r="CX120" s="96">
        <v>505.05</v>
      </c>
      <c r="CY120" s="96"/>
      <c r="CZ120" s="97"/>
      <c r="DA120" s="83" t="s">
        <v>1009</v>
      </c>
      <c r="DB120" s="86">
        <v>0.13299640909695401</v>
      </c>
      <c r="DC120" s="96">
        <v>674.56</v>
      </c>
      <c r="DD120" s="96">
        <v>763.82</v>
      </c>
      <c r="DE120" s="96">
        <v>559.78</v>
      </c>
      <c r="DF120" s="96">
        <v>691.45</v>
      </c>
      <c r="DG120" s="96"/>
      <c r="DH120" s="97">
        <v>621.65</v>
      </c>
      <c r="DI120" s="83" t="s">
        <v>1010</v>
      </c>
      <c r="DJ120" s="86">
        <v>2.7195344157080301E-3</v>
      </c>
      <c r="DK120" s="96">
        <v>680.62</v>
      </c>
      <c r="DL120" s="96">
        <v>702.34</v>
      </c>
      <c r="DM120" s="96">
        <v>702.34</v>
      </c>
      <c r="DN120" s="96">
        <v>640.32000000000005</v>
      </c>
      <c r="DO120" s="96"/>
      <c r="DP120" s="97">
        <v>605.87</v>
      </c>
      <c r="DQ120" s="83" t="s">
        <v>1011</v>
      </c>
      <c r="DR120" s="96">
        <v>706.95</v>
      </c>
      <c r="DS120" s="96">
        <v>725.27</v>
      </c>
      <c r="DT120" s="96">
        <v>565.57000000000005</v>
      </c>
      <c r="DU120" s="96">
        <v>539.83000000000004</v>
      </c>
      <c r="DV120" s="96"/>
      <c r="DW120" s="97"/>
      <c r="DX120" s="83" t="s">
        <v>1012</v>
      </c>
      <c r="DY120" s="96">
        <v>683.94</v>
      </c>
      <c r="DZ120" s="96">
        <v>684.17</v>
      </c>
      <c r="EA120" s="96">
        <v>739.21</v>
      </c>
      <c r="EB120" s="96">
        <v>575.5</v>
      </c>
      <c r="EC120" s="96"/>
      <c r="ED120" s="97">
        <v>523.48</v>
      </c>
      <c r="EE120" s="83" t="s">
        <v>1013</v>
      </c>
      <c r="EF120" s="86">
        <v>1</v>
      </c>
      <c r="EG120" s="96">
        <v>729.53</v>
      </c>
      <c r="EH120" s="96">
        <v>741.93</v>
      </c>
      <c r="EI120" s="96">
        <v>588.94000000000005</v>
      </c>
      <c r="EJ120" s="96"/>
      <c r="EK120" s="96">
        <v>323.74</v>
      </c>
      <c r="EL120" s="97">
        <v>447.82</v>
      </c>
      <c r="EM120" s="83" t="s">
        <v>1014</v>
      </c>
      <c r="EN120" s="96">
        <v>733.53</v>
      </c>
      <c r="EO120" s="96">
        <v>764.66</v>
      </c>
      <c r="EP120" s="96">
        <v>616.97</v>
      </c>
      <c r="EQ120" s="96"/>
      <c r="ER120" s="96"/>
      <c r="ES120" s="97">
        <v>630.20000000000005</v>
      </c>
      <c r="ET120" s="83" t="s">
        <v>1015</v>
      </c>
      <c r="EU120" s="86">
        <v>1</v>
      </c>
      <c r="EV120" s="96">
        <v>681.36</v>
      </c>
      <c r="EW120" s="96">
        <v>643.38</v>
      </c>
      <c r="EX120" s="96">
        <v>643.38</v>
      </c>
      <c r="EY120" s="96"/>
      <c r="EZ120" s="96"/>
      <c r="FA120" s="97">
        <v>473.23</v>
      </c>
      <c r="FB120" s="83" t="s">
        <v>1016</v>
      </c>
      <c r="FC120" s="96">
        <v>586.21</v>
      </c>
      <c r="FD120" s="96">
        <v>553.02</v>
      </c>
      <c r="FE120" s="96">
        <v>615.37</v>
      </c>
      <c r="FF120" s="96"/>
      <c r="FG120" s="96"/>
      <c r="FH120" s="97"/>
      <c r="FI120" s="83" t="s">
        <v>1017</v>
      </c>
      <c r="FJ120" s="96">
        <v>801.35</v>
      </c>
      <c r="FK120" s="96">
        <v>802.38</v>
      </c>
      <c r="FL120" s="96">
        <v>647.01</v>
      </c>
      <c r="FM120" s="96">
        <v>557.14</v>
      </c>
      <c r="FN120" s="96"/>
      <c r="FO120" s="97">
        <v>558.29999999999995</v>
      </c>
      <c r="FP120" s="83" t="s">
        <v>1018</v>
      </c>
      <c r="FQ120" s="86">
        <v>0.21788865889530401</v>
      </c>
      <c r="FR120" s="96">
        <v>670.06</v>
      </c>
      <c r="FS120" s="96">
        <v>712.71</v>
      </c>
      <c r="FT120" s="96">
        <v>676.45</v>
      </c>
      <c r="FU120" s="96">
        <v>501.5</v>
      </c>
      <c r="FV120" s="96">
        <v>412.08</v>
      </c>
      <c r="FW120" s="97">
        <v>488.65</v>
      </c>
      <c r="FX120" s="83" t="s">
        <v>1019</v>
      </c>
      <c r="FY120" s="96">
        <v>728.44</v>
      </c>
      <c r="FZ120" s="96">
        <v>726.73</v>
      </c>
      <c r="GA120" s="96">
        <v>700.23</v>
      </c>
      <c r="GB120" s="96">
        <v>715.21</v>
      </c>
      <c r="GC120" s="96"/>
      <c r="GD120" s="97">
        <v>510.16</v>
      </c>
      <c r="GE120" s="83" t="s">
        <v>1020</v>
      </c>
      <c r="GF120" s="86">
        <v>0.20208960653153599</v>
      </c>
      <c r="GG120" s="96">
        <v>684.51</v>
      </c>
      <c r="GH120" s="96">
        <v>703.46</v>
      </c>
      <c r="GI120" s="96">
        <v>494.63</v>
      </c>
      <c r="GJ120" s="96">
        <v>509.47</v>
      </c>
      <c r="GK120" s="96"/>
      <c r="GL120" s="97">
        <v>573.66999999999996</v>
      </c>
      <c r="GM120" s="83" t="s">
        <v>1021</v>
      </c>
      <c r="GN120" s="86">
        <v>9.7126983818644499E-2</v>
      </c>
      <c r="GO120" s="96">
        <v>809.46</v>
      </c>
      <c r="GP120" s="96">
        <v>1051.19</v>
      </c>
      <c r="GQ120" s="96">
        <v>605.78</v>
      </c>
      <c r="GR120" s="96">
        <v>505.74</v>
      </c>
      <c r="GS120" s="96"/>
      <c r="GT120" s="97"/>
      <c r="GU120" s="83" t="s">
        <v>1022</v>
      </c>
      <c r="GV120" s="86">
        <v>1</v>
      </c>
      <c r="GW120" s="96">
        <v>634.86</v>
      </c>
      <c r="GX120" s="96">
        <v>656.78</v>
      </c>
      <c r="GY120" s="96">
        <v>565.21</v>
      </c>
      <c r="GZ120" s="96"/>
      <c r="HA120" s="96"/>
      <c r="HB120" s="97">
        <v>602.21</v>
      </c>
      <c r="HC120" s="83" t="s">
        <v>1023</v>
      </c>
      <c r="HD120" s="86">
        <v>1</v>
      </c>
      <c r="HE120" s="96">
        <v>670.52</v>
      </c>
      <c r="HF120" s="96">
        <v>738.18</v>
      </c>
      <c r="HG120" s="96"/>
      <c r="HH120" s="96">
        <v>483.08</v>
      </c>
      <c r="HI120" s="96">
        <v>476.44</v>
      </c>
      <c r="HJ120" s="97">
        <v>559.22</v>
      </c>
      <c r="HK120" s="98"/>
      <c r="HL120" s="86"/>
      <c r="HM120" s="96"/>
      <c r="HN120" s="96"/>
      <c r="HO120" s="96"/>
      <c r="HP120" s="96"/>
      <c r="HQ120" s="96"/>
      <c r="HR120" s="97"/>
    </row>
    <row r="121" spans="1:226" x14ac:dyDescent="0.35">
      <c r="A121" s="99">
        <v>44550</v>
      </c>
      <c r="B121" s="100" t="s">
        <v>995</v>
      </c>
      <c r="C121" s="101">
        <v>716.26872467111752</v>
      </c>
      <c r="D121" s="101">
        <v>738.08922183984691</v>
      </c>
      <c r="E121" s="101">
        <v>645.41327733474816</v>
      </c>
      <c r="F121" s="101">
        <v>535.90952025082777</v>
      </c>
      <c r="G121" s="101">
        <v>402.36921458785878</v>
      </c>
      <c r="H121" s="102">
        <v>523.73353518737576</v>
      </c>
      <c r="I121" s="100" t="s">
        <v>996</v>
      </c>
      <c r="J121" s="101">
        <v>723.51504351151095</v>
      </c>
      <c r="K121" s="101">
        <v>733.90394120024189</v>
      </c>
      <c r="L121" s="101">
        <v>643.14047944128879</v>
      </c>
      <c r="M121" s="101">
        <v>536.29308685332899</v>
      </c>
      <c r="N121" s="101">
        <v>323.74</v>
      </c>
      <c r="O121" s="102">
        <v>545.23726426629332</v>
      </c>
      <c r="P121" s="83" t="s">
        <v>997</v>
      </c>
      <c r="Q121" s="96">
        <v>675.73</v>
      </c>
      <c r="R121" s="96">
        <v>752.37</v>
      </c>
      <c r="S121" s="96">
        <v>593.79999999999995</v>
      </c>
      <c r="T121" s="96">
        <v>468</v>
      </c>
      <c r="U121" s="96"/>
      <c r="V121" s="97"/>
      <c r="W121" s="83" t="s">
        <v>998</v>
      </c>
      <c r="X121" s="96">
        <v>734.64</v>
      </c>
      <c r="Y121" s="96">
        <v>744.45</v>
      </c>
      <c r="Z121" s="96">
        <v>580.69000000000005</v>
      </c>
      <c r="AA121" s="96">
        <v>433.85</v>
      </c>
      <c r="AB121" s="96"/>
      <c r="AC121" s="97">
        <v>637.19000000000005</v>
      </c>
      <c r="AD121" s="83" t="s">
        <v>999</v>
      </c>
      <c r="AE121" s="86">
        <v>0.51129972389814904</v>
      </c>
      <c r="AF121" s="96">
        <v>631.03</v>
      </c>
      <c r="AG121" s="96">
        <v>683.35</v>
      </c>
      <c r="AH121" s="96">
        <v>688.99</v>
      </c>
      <c r="AI121" s="96"/>
      <c r="AJ121" s="96"/>
      <c r="AK121" s="97">
        <v>487.64</v>
      </c>
      <c r="AL121" s="87" t="s">
        <v>1000</v>
      </c>
      <c r="AM121" s="88">
        <v>1</v>
      </c>
      <c r="AN121" s="96">
        <v>672.76</v>
      </c>
      <c r="AO121" s="96">
        <v>785.2</v>
      </c>
      <c r="AP121" s="96">
        <v>701.93</v>
      </c>
      <c r="AQ121" s="96">
        <v>769.78</v>
      </c>
      <c r="AR121" s="96"/>
      <c r="AS121" s="97"/>
      <c r="AT121" s="83" t="s">
        <v>1001</v>
      </c>
      <c r="AU121" s="86">
        <v>3.9629071887136401E-2</v>
      </c>
      <c r="AV121" s="96">
        <v>677.35</v>
      </c>
      <c r="AW121" s="96">
        <v>761.55</v>
      </c>
      <c r="AX121" s="96">
        <v>593.08000000000004</v>
      </c>
      <c r="AY121" s="96"/>
      <c r="AZ121" s="96"/>
      <c r="BA121" s="97">
        <v>423.91</v>
      </c>
      <c r="BB121" s="83" t="s">
        <v>1002</v>
      </c>
      <c r="BC121" s="96">
        <v>739.62</v>
      </c>
      <c r="BD121" s="96">
        <v>805.23</v>
      </c>
      <c r="BE121" s="96">
        <v>658.82</v>
      </c>
      <c r="BF121" s="96"/>
      <c r="BG121" s="96"/>
      <c r="BH121" s="97">
        <v>638.45000000000005</v>
      </c>
      <c r="BI121" s="83" t="s">
        <v>1003</v>
      </c>
      <c r="BJ121" s="86">
        <v>0.134475478396514</v>
      </c>
      <c r="BK121" s="96">
        <v>785.2</v>
      </c>
      <c r="BL121" s="96">
        <v>792.46</v>
      </c>
      <c r="BM121" s="96">
        <v>860.24</v>
      </c>
      <c r="BN121" s="96">
        <v>727.38</v>
      </c>
      <c r="BO121" s="96"/>
      <c r="BP121" s="97"/>
      <c r="BQ121" s="83" t="s">
        <v>1004</v>
      </c>
      <c r="BR121" s="86">
        <v>1</v>
      </c>
      <c r="BS121" s="96">
        <v>697</v>
      </c>
      <c r="BT121" s="96">
        <v>738.83</v>
      </c>
      <c r="BU121" s="96">
        <v>714.5</v>
      </c>
      <c r="BV121" s="96"/>
      <c r="BW121" s="96"/>
      <c r="BX121" s="97">
        <v>487</v>
      </c>
      <c r="BY121" s="83" t="s">
        <v>1005</v>
      </c>
      <c r="BZ121" s="96">
        <v>747.52</v>
      </c>
      <c r="CA121" s="96">
        <v>732.04</v>
      </c>
      <c r="CB121" s="96">
        <v>576.64</v>
      </c>
      <c r="CC121" s="96">
        <v>508.16</v>
      </c>
      <c r="CD121" s="96"/>
      <c r="CE121" s="97">
        <v>667.3</v>
      </c>
      <c r="CF121" s="83" t="s">
        <v>1006</v>
      </c>
      <c r="CG121" s="96">
        <v>724.36</v>
      </c>
      <c r="CH121" s="96">
        <v>820.93</v>
      </c>
      <c r="CI121" s="96">
        <v>624.97</v>
      </c>
      <c r="CJ121" s="96"/>
      <c r="CK121" s="96"/>
      <c r="CL121" s="97"/>
      <c r="CM121" s="83" t="s">
        <v>1007</v>
      </c>
      <c r="CN121" s="96">
        <v>670.86</v>
      </c>
      <c r="CO121" s="96">
        <v>667.26</v>
      </c>
      <c r="CP121" s="96">
        <v>684.45</v>
      </c>
      <c r="CQ121" s="96">
        <v>512.37</v>
      </c>
      <c r="CR121" s="96"/>
      <c r="CS121" s="97">
        <v>626.17999999999995</v>
      </c>
      <c r="CT121" s="83" t="s">
        <v>1008</v>
      </c>
      <c r="CU121" s="96">
        <v>688.13</v>
      </c>
      <c r="CV121" s="96">
        <v>769.38</v>
      </c>
      <c r="CW121" s="96">
        <v>615.86</v>
      </c>
      <c r="CX121" s="96">
        <v>505.05</v>
      </c>
      <c r="CY121" s="96"/>
      <c r="CZ121" s="97"/>
      <c r="DA121" s="83" t="s">
        <v>1009</v>
      </c>
      <c r="DB121" s="86">
        <v>0.13306719893546201</v>
      </c>
      <c r="DC121" s="96">
        <v>674.92</v>
      </c>
      <c r="DD121" s="96">
        <v>775.2</v>
      </c>
      <c r="DE121" s="96">
        <v>560.08000000000004</v>
      </c>
      <c r="DF121" s="96">
        <v>661.88</v>
      </c>
      <c r="DG121" s="96"/>
      <c r="DH121" s="97">
        <v>624.11</v>
      </c>
      <c r="DI121" s="83" t="s">
        <v>1010</v>
      </c>
      <c r="DJ121" s="86">
        <v>2.7270991845973402E-3</v>
      </c>
      <c r="DK121" s="96">
        <v>680.14</v>
      </c>
      <c r="DL121" s="96">
        <v>702.72</v>
      </c>
      <c r="DM121" s="96">
        <v>702.72</v>
      </c>
      <c r="DN121" s="96">
        <v>631.44000000000005</v>
      </c>
      <c r="DO121" s="96"/>
      <c r="DP121" s="97">
        <v>600.82000000000005</v>
      </c>
      <c r="DQ121" s="83" t="s">
        <v>1011</v>
      </c>
      <c r="DR121" s="96">
        <v>724.83</v>
      </c>
      <c r="DS121" s="96">
        <v>743.48</v>
      </c>
      <c r="DT121" s="96">
        <v>560.6</v>
      </c>
      <c r="DU121" s="96">
        <v>529.80999999999995</v>
      </c>
      <c r="DV121" s="96"/>
      <c r="DW121" s="97"/>
      <c r="DX121" s="83" t="s">
        <v>1012</v>
      </c>
      <c r="DY121" s="96">
        <v>683.45</v>
      </c>
      <c r="DZ121" s="96">
        <v>683.53</v>
      </c>
      <c r="EA121" s="96">
        <v>734.7</v>
      </c>
      <c r="EB121" s="96">
        <v>560.83000000000004</v>
      </c>
      <c r="EC121" s="96"/>
      <c r="ED121" s="97">
        <v>524.16999999999996</v>
      </c>
      <c r="EE121" s="83" t="s">
        <v>1013</v>
      </c>
      <c r="EF121" s="86">
        <v>1</v>
      </c>
      <c r="EG121" s="96">
        <v>739.64</v>
      </c>
      <c r="EH121" s="96">
        <v>751.8</v>
      </c>
      <c r="EI121" s="96">
        <v>577.46</v>
      </c>
      <c r="EJ121" s="96"/>
      <c r="EK121" s="96">
        <v>323.74</v>
      </c>
      <c r="EL121" s="97">
        <v>465.14</v>
      </c>
      <c r="EM121" s="83" t="s">
        <v>1014</v>
      </c>
      <c r="EN121" s="96">
        <v>714.46</v>
      </c>
      <c r="EO121" s="96">
        <v>739.17</v>
      </c>
      <c r="EP121" s="96">
        <v>589.08000000000004</v>
      </c>
      <c r="EQ121" s="96"/>
      <c r="ER121" s="96"/>
      <c r="ES121" s="97">
        <v>610.30999999999995</v>
      </c>
      <c r="ET121" s="83" t="s">
        <v>1015</v>
      </c>
      <c r="EU121" s="86">
        <v>1</v>
      </c>
      <c r="EV121" s="96">
        <v>689.78</v>
      </c>
      <c r="EW121" s="96">
        <v>651.91999999999996</v>
      </c>
      <c r="EX121" s="96">
        <v>651.91999999999996</v>
      </c>
      <c r="EY121" s="96"/>
      <c r="EZ121" s="96"/>
      <c r="FA121" s="97">
        <v>475.04</v>
      </c>
      <c r="FB121" s="83" t="s">
        <v>1016</v>
      </c>
      <c r="FC121" s="96">
        <v>586.21</v>
      </c>
      <c r="FD121" s="96">
        <v>553.02</v>
      </c>
      <c r="FE121" s="96">
        <v>615.37</v>
      </c>
      <c r="FF121" s="96"/>
      <c r="FG121" s="96"/>
      <c r="FH121" s="97"/>
      <c r="FI121" s="83" t="s">
        <v>1017</v>
      </c>
      <c r="FJ121" s="96">
        <v>801.17</v>
      </c>
      <c r="FK121" s="96">
        <v>790.15</v>
      </c>
      <c r="FL121" s="96">
        <v>624.87</v>
      </c>
      <c r="FM121" s="96">
        <v>539.64</v>
      </c>
      <c r="FN121" s="96"/>
      <c r="FO121" s="97">
        <v>579.79999999999995</v>
      </c>
      <c r="FP121" s="83" t="s">
        <v>1018</v>
      </c>
      <c r="FQ121" s="86">
        <v>0.21581025961974201</v>
      </c>
      <c r="FR121" s="96">
        <v>678.36</v>
      </c>
      <c r="FS121" s="96">
        <v>713.76</v>
      </c>
      <c r="FT121" s="96">
        <v>660.27</v>
      </c>
      <c r="FU121" s="96">
        <v>476.85</v>
      </c>
      <c r="FV121" s="96">
        <v>408.16</v>
      </c>
      <c r="FW121" s="97">
        <v>496.3</v>
      </c>
      <c r="FX121" s="83" t="s">
        <v>1019</v>
      </c>
      <c r="FY121" s="96">
        <v>704.87</v>
      </c>
      <c r="FZ121" s="96">
        <v>718.6</v>
      </c>
      <c r="GA121" s="96">
        <v>687.22</v>
      </c>
      <c r="GB121" s="96">
        <v>720.8</v>
      </c>
      <c r="GC121" s="96"/>
      <c r="GD121" s="97">
        <v>515.04</v>
      </c>
      <c r="GE121" s="83" t="s">
        <v>1020</v>
      </c>
      <c r="GF121" s="86">
        <v>0.20207735521157499</v>
      </c>
      <c r="GG121" s="96">
        <v>654.48</v>
      </c>
      <c r="GH121" s="96">
        <v>682.53</v>
      </c>
      <c r="GI121" s="96">
        <v>494.6</v>
      </c>
      <c r="GJ121" s="96">
        <v>509.44</v>
      </c>
      <c r="GK121" s="96"/>
      <c r="GL121" s="97">
        <v>572.4</v>
      </c>
      <c r="GM121" s="83" t="s">
        <v>1021</v>
      </c>
      <c r="GN121" s="86">
        <v>9.7077953596738195E-2</v>
      </c>
      <c r="GO121" s="96">
        <v>732.78</v>
      </c>
      <c r="GP121" s="96">
        <v>1035.8</v>
      </c>
      <c r="GQ121" s="96">
        <v>643.41</v>
      </c>
      <c r="GR121" s="96">
        <v>502.57</v>
      </c>
      <c r="GS121" s="96"/>
      <c r="GT121" s="97"/>
      <c r="GU121" s="83" t="s">
        <v>1022</v>
      </c>
      <c r="GV121" s="86">
        <v>1</v>
      </c>
      <c r="GW121" s="96">
        <v>608.71</v>
      </c>
      <c r="GX121" s="96">
        <v>681.57</v>
      </c>
      <c r="GY121" s="96">
        <v>556.20000000000005</v>
      </c>
      <c r="GZ121" s="96"/>
      <c r="HA121" s="96"/>
      <c r="HB121" s="97">
        <v>594.67999999999995</v>
      </c>
      <c r="HC121" s="83" t="s">
        <v>1023</v>
      </c>
      <c r="HD121" s="86">
        <v>1</v>
      </c>
      <c r="HE121" s="96">
        <v>677.18</v>
      </c>
      <c r="HF121" s="96">
        <v>743.18</v>
      </c>
      <c r="HG121" s="96"/>
      <c r="HH121" s="96">
        <v>483.08</v>
      </c>
      <c r="HI121" s="96">
        <v>476.44</v>
      </c>
      <c r="HJ121" s="97">
        <v>564.22</v>
      </c>
      <c r="HK121" s="98"/>
      <c r="HL121" s="86"/>
      <c r="HM121" s="96"/>
      <c r="HN121" s="96"/>
      <c r="HO121" s="96"/>
      <c r="HP121" s="96"/>
      <c r="HQ121" s="96"/>
      <c r="HR121" s="97"/>
    </row>
    <row r="122" spans="1:226" x14ac:dyDescent="0.35">
      <c r="A122" s="99">
        <v>44543</v>
      </c>
      <c r="B122" s="100" t="s">
        <v>995</v>
      </c>
      <c r="C122" s="101">
        <v>718.8630244283363</v>
      </c>
      <c r="D122" s="101">
        <v>741.28121293714469</v>
      </c>
      <c r="E122" s="101">
        <v>644.18223561258674</v>
      </c>
      <c r="F122" s="101">
        <v>534.00183573939614</v>
      </c>
      <c r="G122" s="101">
        <v>413.1548851034641</v>
      </c>
      <c r="H122" s="102">
        <v>521.88932946614125</v>
      </c>
      <c r="I122" s="100" t="s">
        <v>996</v>
      </c>
      <c r="J122" s="101">
        <v>726.48539764808754</v>
      </c>
      <c r="K122" s="101">
        <v>735.67554656824984</v>
      </c>
      <c r="L122" s="101">
        <v>642.03841352305744</v>
      </c>
      <c r="M122" s="101">
        <v>533.64717719292162</v>
      </c>
      <c r="N122" s="101">
        <v>323.74</v>
      </c>
      <c r="O122" s="102">
        <v>546.41939535130439</v>
      </c>
      <c r="P122" s="83" t="s">
        <v>997</v>
      </c>
      <c r="Q122" s="96">
        <v>674.9</v>
      </c>
      <c r="R122" s="96">
        <v>751.54</v>
      </c>
      <c r="S122" s="96">
        <v>590.79</v>
      </c>
      <c r="T122" s="96">
        <v>466</v>
      </c>
      <c r="U122" s="96"/>
      <c r="V122" s="97"/>
      <c r="W122" s="83" t="s">
        <v>998</v>
      </c>
      <c r="X122" s="96">
        <v>690.21</v>
      </c>
      <c r="Y122" s="96">
        <v>728.07</v>
      </c>
      <c r="Z122" s="96">
        <v>581.35</v>
      </c>
      <c r="AA122" s="96">
        <v>433.85</v>
      </c>
      <c r="AB122" s="96"/>
      <c r="AC122" s="97">
        <v>621.49</v>
      </c>
      <c r="AD122" s="83" t="s">
        <v>999</v>
      </c>
      <c r="AE122" s="86">
        <v>0.51129972389814904</v>
      </c>
      <c r="AF122" s="96">
        <v>631.03</v>
      </c>
      <c r="AG122" s="96">
        <v>683.35</v>
      </c>
      <c r="AH122" s="96">
        <v>688.99</v>
      </c>
      <c r="AI122" s="96"/>
      <c r="AJ122" s="96"/>
      <c r="AK122" s="97">
        <v>487.64</v>
      </c>
      <c r="AL122" s="87" t="s">
        <v>1000</v>
      </c>
      <c r="AM122" s="88">
        <v>1</v>
      </c>
      <c r="AN122" s="96">
        <v>687</v>
      </c>
      <c r="AO122" s="96">
        <v>790.04</v>
      </c>
      <c r="AP122" s="96">
        <v>705.01</v>
      </c>
      <c r="AQ122" s="96">
        <v>769.78</v>
      </c>
      <c r="AR122" s="96"/>
      <c r="AS122" s="97"/>
      <c r="AT122" s="83" t="s">
        <v>1001</v>
      </c>
      <c r="AU122" s="86">
        <v>3.9368528798078797E-2</v>
      </c>
      <c r="AV122" s="96">
        <v>677.19</v>
      </c>
      <c r="AW122" s="96">
        <v>759.8</v>
      </c>
      <c r="AX122" s="96">
        <v>593.41</v>
      </c>
      <c r="AY122" s="96"/>
      <c r="AZ122" s="96"/>
      <c r="BA122" s="97">
        <v>421.45</v>
      </c>
      <c r="BB122" s="83" t="s">
        <v>1002</v>
      </c>
      <c r="BC122" s="96">
        <v>749.7</v>
      </c>
      <c r="BD122" s="96">
        <v>815.31</v>
      </c>
      <c r="BE122" s="96">
        <v>653.78</v>
      </c>
      <c r="BF122" s="96"/>
      <c r="BG122" s="96"/>
      <c r="BH122" s="97">
        <v>642.65</v>
      </c>
      <c r="BI122" s="83" t="s">
        <v>1003</v>
      </c>
      <c r="BJ122" s="86">
        <v>0.134477286786262</v>
      </c>
      <c r="BK122" s="96">
        <v>795.97</v>
      </c>
      <c r="BL122" s="96">
        <v>792.47</v>
      </c>
      <c r="BM122" s="96">
        <v>860.25</v>
      </c>
      <c r="BN122" s="96">
        <v>738.15</v>
      </c>
      <c r="BO122" s="96"/>
      <c r="BP122" s="97"/>
      <c r="BQ122" s="83" t="s">
        <v>1004</v>
      </c>
      <c r="BR122" s="86">
        <v>1</v>
      </c>
      <c r="BS122" s="96">
        <v>709.5</v>
      </c>
      <c r="BT122" s="96">
        <v>745.5</v>
      </c>
      <c r="BU122" s="96">
        <v>703.67</v>
      </c>
      <c r="BV122" s="96"/>
      <c r="BW122" s="96"/>
      <c r="BX122" s="97">
        <v>483.67</v>
      </c>
      <c r="BY122" s="83" t="s">
        <v>1005</v>
      </c>
      <c r="BZ122" s="96">
        <v>750.06</v>
      </c>
      <c r="CA122" s="96">
        <v>733.93</v>
      </c>
      <c r="CB122" s="96">
        <v>572.33000000000004</v>
      </c>
      <c r="CC122" s="96">
        <v>503.37</v>
      </c>
      <c r="CD122" s="96"/>
      <c r="CE122" s="97">
        <v>667.29</v>
      </c>
      <c r="CF122" s="83" t="s">
        <v>1006</v>
      </c>
      <c r="CG122" s="96">
        <v>709.04</v>
      </c>
      <c r="CH122" s="96">
        <v>808.83</v>
      </c>
      <c r="CI122" s="96">
        <v>650.33000000000004</v>
      </c>
      <c r="CJ122" s="96"/>
      <c r="CK122" s="96"/>
      <c r="CL122" s="97"/>
      <c r="CM122" s="83" t="s">
        <v>1007</v>
      </c>
      <c r="CN122" s="96">
        <v>668.72</v>
      </c>
      <c r="CO122" s="96">
        <v>662.14</v>
      </c>
      <c r="CP122" s="96">
        <v>684.23</v>
      </c>
      <c r="CQ122" s="96">
        <v>517.5</v>
      </c>
      <c r="CR122" s="96"/>
      <c r="CS122" s="97">
        <v>625.77</v>
      </c>
      <c r="CT122" s="83" t="s">
        <v>1008</v>
      </c>
      <c r="CU122" s="96">
        <v>690.55</v>
      </c>
      <c r="CV122" s="96">
        <v>775.83</v>
      </c>
      <c r="CW122" s="96">
        <v>615.86</v>
      </c>
      <c r="CX122" s="96">
        <v>505.05</v>
      </c>
      <c r="CY122" s="96"/>
      <c r="CZ122" s="97"/>
      <c r="DA122" s="83" t="s">
        <v>1009</v>
      </c>
      <c r="DB122" s="86">
        <v>0.13296104241457199</v>
      </c>
      <c r="DC122" s="96">
        <v>646.08000000000004</v>
      </c>
      <c r="DD122" s="96">
        <v>772.77</v>
      </c>
      <c r="DE122" s="96">
        <v>530.91</v>
      </c>
      <c r="DF122" s="96">
        <v>661.35</v>
      </c>
      <c r="DG122" s="96"/>
      <c r="DH122" s="97">
        <v>620.21</v>
      </c>
      <c r="DI122" s="83" t="s">
        <v>1010</v>
      </c>
      <c r="DJ122" s="86">
        <v>2.7242760236467199E-3</v>
      </c>
      <c r="DK122" s="96">
        <v>663.29</v>
      </c>
      <c r="DL122" s="96">
        <v>701.19</v>
      </c>
      <c r="DM122" s="96">
        <v>701.19</v>
      </c>
      <c r="DN122" s="96">
        <v>630.78</v>
      </c>
      <c r="DO122" s="96"/>
      <c r="DP122" s="97">
        <v>599.13</v>
      </c>
      <c r="DQ122" s="83" t="s">
        <v>1011</v>
      </c>
      <c r="DR122" s="96">
        <v>725.81</v>
      </c>
      <c r="DS122" s="96">
        <v>748.44</v>
      </c>
      <c r="DT122" s="96">
        <v>555.13</v>
      </c>
      <c r="DU122" s="96">
        <v>531.29</v>
      </c>
      <c r="DV122" s="96"/>
      <c r="DW122" s="97"/>
      <c r="DX122" s="83" t="s">
        <v>1012</v>
      </c>
      <c r="DY122" s="96">
        <v>685.82</v>
      </c>
      <c r="DZ122" s="96">
        <v>686.18</v>
      </c>
      <c r="EA122" s="96">
        <v>731.77</v>
      </c>
      <c r="EB122" s="96">
        <v>564.5</v>
      </c>
      <c r="EC122" s="96"/>
      <c r="ED122" s="97">
        <v>526.63</v>
      </c>
      <c r="EE122" s="83" t="s">
        <v>1013</v>
      </c>
      <c r="EF122" s="86">
        <v>1</v>
      </c>
      <c r="EG122" s="96">
        <v>730.96</v>
      </c>
      <c r="EH122" s="96">
        <v>740.98</v>
      </c>
      <c r="EI122" s="96">
        <v>563.1</v>
      </c>
      <c r="EJ122" s="96"/>
      <c r="EK122" s="96">
        <v>323.74</v>
      </c>
      <c r="EL122" s="97">
        <v>463.57</v>
      </c>
      <c r="EM122" s="83" t="s">
        <v>1014</v>
      </c>
      <c r="EN122" s="96">
        <v>699.07</v>
      </c>
      <c r="EO122" s="96">
        <v>739.17</v>
      </c>
      <c r="EP122" s="96">
        <v>589.08000000000004</v>
      </c>
      <c r="EQ122" s="96"/>
      <c r="ER122" s="96"/>
      <c r="ES122" s="97">
        <v>586.23</v>
      </c>
      <c r="ET122" s="83" t="s">
        <v>1015</v>
      </c>
      <c r="EU122" s="86">
        <v>1</v>
      </c>
      <c r="EV122" s="96">
        <v>703.73</v>
      </c>
      <c r="EW122" s="96">
        <v>667.16</v>
      </c>
      <c r="EX122" s="96">
        <v>667.16</v>
      </c>
      <c r="EY122" s="96"/>
      <c r="EZ122" s="96"/>
      <c r="FA122" s="97">
        <v>477.1</v>
      </c>
      <c r="FB122" s="83" t="s">
        <v>1016</v>
      </c>
      <c r="FC122" s="96">
        <v>586.21</v>
      </c>
      <c r="FD122" s="96">
        <v>553.02</v>
      </c>
      <c r="FE122" s="96">
        <v>615.37</v>
      </c>
      <c r="FF122" s="96"/>
      <c r="FG122" s="96"/>
      <c r="FH122" s="97"/>
      <c r="FI122" s="83" t="s">
        <v>1017</v>
      </c>
      <c r="FJ122" s="96">
        <v>811.09</v>
      </c>
      <c r="FK122" s="96">
        <v>797.59</v>
      </c>
      <c r="FL122" s="96">
        <v>630.65</v>
      </c>
      <c r="FM122" s="96">
        <v>552.64</v>
      </c>
      <c r="FN122" s="96"/>
      <c r="FO122" s="97">
        <v>566.57000000000005</v>
      </c>
      <c r="FP122" s="83" t="s">
        <v>1018</v>
      </c>
      <c r="FQ122" s="86">
        <v>0.216351874688994</v>
      </c>
      <c r="FR122" s="96">
        <v>688.77</v>
      </c>
      <c r="FS122" s="96">
        <v>734</v>
      </c>
      <c r="FT122" s="96">
        <v>661.91</v>
      </c>
      <c r="FU122" s="96">
        <v>494.31</v>
      </c>
      <c r="FV122" s="96">
        <v>419.74</v>
      </c>
      <c r="FW122" s="97">
        <v>491.19</v>
      </c>
      <c r="FX122" s="83" t="s">
        <v>1019</v>
      </c>
      <c r="FY122" s="96">
        <v>702.43</v>
      </c>
      <c r="FZ122" s="96">
        <v>715.35</v>
      </c>
      <c r="GA122" s="96">
        <v>677.47</v>
      </c>
      <c r="GB122" s="96">
        <v>704.36</v>
      </c>
      <c r="GC122" s="96"/>
      <c r="GD122" s="97">
        <v>517.48</v>
      </c>
      <c r="GE122" s="83" t="s">
        <v>1020</v>
      </c>
      <c r="GF122" s="86">
        <v>0.202044692285934</v>
      </c>
      <c r="GG122" s="96">
        <v>652.22</v>
      </c>
      <c r="GH122" s="96">
        <v>678.66</v>
      </c>
      <c r="GI122" s="96">
        <v>538.76</v>
      </c>
      <c r="GJ122" s="96">
        <v>528.74</v>
      </c>
      <c r="GK122" s="96"/>
      <c r="GL122" s="97">
        <v>565.6</v>
      </c>
      <c r="GM122" s="83" t="s">
        <v>1021</v>
      </c>
      <c r="GN122" s="86">
        <v>9.7742156191965607E-2</v>
      </c>
      <c r="GO122" s="96">
        <v>727.32</v>
      </c>
      <c r="GP122" s="96">
        <v>1038.3499999999999</v>
      </c>
      <c r="GQ122" s="96">
        <v>631.32000000000005</v>
      </c>
      <c r="GR122" s="96">
        <v>497.9</v>
      </c>
      <c r="GS122" s="96"/>
      <c r="GT122" s="97"/>
      <c r="GU122" s="83" t="s">
        <v>1022</v>
      </c>
      <c r="GV122" s="86">
        <v>1</v>
      </c>
      <c r="GW122" s="96">
        <v>621.95000000000005</v>
      </c>
      <c r="GX122" s="96">
        <v>695.99</v>
      </c>
      <c r="GY122" s="96">
        <v>582.28</v>
      </c>
      <c r="GZ122" s="96"/>
      <c r="HA122" s="96"/>
      <c r="HB122" s="97">
        <v>608.66</v>
      </c>
      <c r="HC122" s="83" t="s">
        <v>1023</v>
      </c>
      <c r="HD122" s="86">
        <v>1</v>
      </c>
      <c r="HE122" s="96">
        <v>683.85</v>
      </c>
      <c r="HF122" s="96">
        <v>748.18</v>
      </c>
      <c r="HG122" s="96"/>
      <c r="HH122" s="96">
        <v>461.45</v>
      </c>
      <c r="HI122" s="96">
        <v>454.81</v>
      </c>
      <c r="HJ122" s="97">
        <v>569.22</v>
      </c>
      <c r="HK122" s="98"/>
      <c r="HL122" s="86"/>
      <c r="HM122" s="96"/>
      <c r="HN122" s="96"/>
      <c r="HO122" s="96"/>
      <c r="HP122" s="96"/>
      <c r="HQ122" s="96"/>
      <c r="HR122" s="97"/>
    </row>
    <row r="123" spans="1:226" x14ac:dyDescent="0.35">
      <c r="A123" s="99">
        <v>44536</v>
      </c>
      <c r="B123" s="100" t="s">
        <v>995</v>
      </c>
      <c r="C123" s="101">
        <v>721.87129958398998</v>
      </c>
      <c r="D123" s="101">
        <v>747.19751468349853</v>
      </c>
      <c r="E123" s="101">
        <v>628.07538480249866</v>
      </c>
      <c r="F123" s="101">
        <v>536.32889208116546</v>
      </c>
      <c r="G123" s="101">
        <v>410.7332319652453</v>
      </c>
      <c r="H123" s="102">
        <v>525.78813766065662</v>
      </c>
      <c r="I123" s="100" t="s">
        <v>996</v>
      </c>
      <c r="J123" s="101">
        <v>728.94383297190336</v>
      </c>
      <c r="K123" s="101">
        <v>741.58247533735971</v>
      </c>
      <c r="L123" s="101">
        <v>625.3160890302147</v>
      </c>
      <c r="M123" s="101">
        <v>536.73295846681503</v>
      </c>
      <c r="N123" s="101">
        <v>323.74</v>
      </c>
      <c r="O123" s="102">
        <v>549.02680870886741</v>
      </c>
      <c r="P123" s="83" t="s">
        <v>997</v>
      </c>
      <c r="Q123" s="96">
        <v>681.56</v>
      </c>
      <c r="R123" s="96">
        <v>754.87</v>
      </c>
      <c r="S123" s="96">
        <v>586.89</v>
      </c>
      <c r="T123" s="96">
        <v>450</v>
      </c>
      <c r="U123" s="96"/>
      <c r="V123" s="97"/>
      <c r="W123" s="83" t="s">
        <v>998</v>
      </c>
      <c r="X123" s="96">
        <v>707.09</v>
      </c>
      <c r="Y123" s="96">
        <v>725.76</v>
      </c>
      <c r="Z123" s="96">
        <v>548.29</v>
      </c>
      <c r="AA123" s="96">
        <v>426.23</v>
      </c>
      <c r="AB123" s="96"/>
      <c r="AC123" s="97">
        <v>621.49</v>
      </c>
      <c r="AD123" s="83" t="s">
        <v>999</v>
      </c>
      <c r="AE123" s="86">
        <v>0.51129972389814904</v>
      </c>
      <c r="AF123" s="96">
        <v>639.54999999999995</v>
      </c>
      <c r="AG123" s="96">
        <v>691.88</v>
      </c>
      <c r="AH123" s="96">
        <v>688.99</v>
      </c>
      <c r="AI123" s="96"/>
      <c r="AJ123" s="96"/>
      <c r="AK123" s="97">
        <v>491.9</v>
      </c>
      <c r="AL123" s="87" t="s">
        <v>1000</v>
      </c>
      <c r="AM123" s="88">
        <v>1</v>
      </c>
      <c r="AN123" s="96">
        <v>689.71</v>
      </c>
      <c r="AO123" s="96">
        <v>793.5</v>
      </c>
      <c r="AP123" s="96">
        <v>709.53</v>
      </c>
      <c r="AQ123" s="96">
        <v>769.78</v>
      </c>
      <c r="AR123" s="96"/>
      <c r="AS123" s="97"/>
      <c r="AT123" s="83" t="s">
        <v>1001</v>
      </c>
      <c r="AU123" s="86">
        <v>3.9337555564297202E-2</v>
      </c>
      <c r="AV123" s="96">
        <v>688.33</v>
      </c>
      <c r="AW123" s="96">
        <v>769.02</v>
      </c>
      <c r="AX123" s="96">
        <v>588.67999999999995</v>
      </c>
      <c r="AY123" s="96"/>
      <c r="AZ123" s="96"/>
      <c r="BA123" s="97">
        <v>426.19</v>
      </c>
      <c r="BB123" s="83" t="s">
        <v>1002</v>
      </c>
      <c r="BC123" s="96">
        <v>742.98</v>
      </c>
      <c r="BD123" s="96">
        <v>809.43</v>
      </c>
      <c r="BE123" s="96">
        <v>636.97</v>
      </c>
      <c r="BF123" s="96"/>
      <c r="BG123" s="96"/>
      <c r="BH123" s="97">
        <v>627.53</v>
      </c>
      <c r="BI123" s="83" t="s">
        <v>1003</v>
      </c>
      <c r="BJ123" s="86">
        <v>0.134477286786262</v>
      </c>
      <c r="BK123" s="96">
        <v>752.94</v>
      </c>
      <c r="BL123" s="96">
        <v>770.96</v>
      </c>
      <c r="BM123" s="96">
        <v>833.36</v>
      </c>
      <c r="BN123" s="96">
        <v>727.39</v>
      </c>
      <c r="BO123" s="96"/>
      <c r="BP123" s="97"/>
      <c r="BQ123" s="83" t="s">
        <v>1004</v>
      </c>
      <c r="BR123" s="86">
        <v>1</v>
      </c>
      <c r="BS123" s="96">
        <v>726.17</v>
      </c>
      <c r="BT123" s="96">
        <v>750.5</v>
      </c>
      <c r="BU123" s="96">
        <v>703.67</v>
      </c>
      <c r="BV123" s="96"/>
      <c r="BW123" s="96"/>
      <c r="BX123" s="97">
        <v>483.67</v>
      </c>
      <c r="BY123" s="83" t="s">
        <v>1005</v>
      </c>
      <c r="BZ123" s="96">
        <v>757.1</v>
      </c>
      <c r="CA123" s="96">
        <v>740.65</v>
      </c>
      <c r="CB123" s="96">
        <v>589.48</v>
      </c>
      <c r="CC123" s="96">
        <v>517.83000000000004</v>
      </c>
      <c r="CD123" s="96"/>
      <c r="CE123" s="97">
        <v>667.66</v>
      </c>
      <c r="CF123" s="83" t="s">
        <v>1006</v>
      </c>
      <c r="CG123" s="96">
        <v>743.72</v>
      </c>
      <c r="CH123" s="96">
        <v>814.48</v>
      </c>
      <c r="CI123" s="96">
        <v>609.07000000000005</v>
      </c>
      <c r="CJ123" s="96"/>
      <c r="CK123" s="96"/>
      <c r="CL123" s="97"/>
      <c r="CM123" s="83" t="s">
        <v>1007</v>
      </c>
      <c r="CN123" s="96">
        <v>670.35</v>
      </c>
      <c r="CO123" s="96">
        <v>685.61</v>
      </c>
      <c r="CP123" s="96">
        <v>668.97</v>
      </c>
      <c r="CQ123" s="96">
        <v>496.61</v>
      </c>
      <c r="CR123" s="96"/>
      <c r="CS123" s="97">
        <v>624.14</v>
      </c>
      <c r="CT123" s="83" t="s">
        <v>1008</v>
      </c>
      <c r="CU123" s="96">
        <v>690.55</v>
      </c>
      <c r="CV123" s="96">
        <v>775.83</v>
      </c>
      <c r="CW123" s="96">
        <v>615.86</v>
      </c>
      <c r="CX123" s="96">
        <v>505.05</v>
      </c>
      <c r="CY123" s="96"/>
      <c r="CZ123" s="97"/>
      <c r="DA123" s="83" t="s">
        <v>1009</v>
      </c>
      <c r="DB123" s="86">
        <v>0.13286388095396301</v>
      </c>
      <c r="DC123" s="96">
        <v>672.93</v>
      </c>
      <c r="DD123" s="96">
        <v>778.48</v>
      </c>
      <c r="DE123" s="96">
        <v>573.04</v>
      </c>
      <c r="DF123" s="96">
        <v>660.86</v>
      </c>
      <c r="DG123" s="96"/>
      <c r="DH123" s="97">
        <v>631.45000000000005</v>
      </c>
      <c r="DI123" s="83" t="s">
        <v>1010</v>
      </c>
      <c r="DJ123" s="86">
        <v>2.7440111955656802E-3</v>
      </c>
      <c r="DK123" s="96">
        <v>693.59</v>
      </c>
      <c r="DL123" s="96">
        <v>722.4</v>
      </c>
      <c r="DM123" s="96">
        <v>722.4</v>
      </c>
      <c r="DN123" s="96">
        <v>635.35</v>
      </c>
      <c r="DO123" s="96"/>
      <c r="DP123" s="97">
        <v>603.47</v>
      </c>
      <c r="DQ123" s="83" t="s">
        <v>1011</v>
      </c>
      <c r="DR123" s="96">
        <v>741.5</v>
      </c>
      <c r="DS123" s="96">
        <v>761.04</v>
      </c>
      <c r="DT123" s="96">
        <v>547.55999999999995</v>
      </c>
      <c r="DU123" s="96">
        <v>511.88</v>
      </c>
      <c r="DV123" s="96"/>
      <c r="DW123" s="97"/>
      <c r="DX123" s="83" t="s">
        <v>1012</v>
      </c>
      <c r="DY123" s="96">
        <v>692.01</v>
      </c>
      <c r="DZ123" s="96">
        <v>692.23</v>
      </c>
      <c r="EA123" s="96">
        <v>717.95</v>
      </c>
      <c r="EB123" s="96">
        <v>548.04999999999995</v>
      </c>
      <c r="EC123" s="96"/>
      <c r="ED123" s="97">
        <v>532.35</v>
      </c>
      <c r="EE123" s="83" t="s">
        <v>1013</v>
      </c>
      <c r="EF123" s="86">
        <v>1</v>
      </c>
      <c r="EG123" s="96">
        <v>738.07</v>
      </c>
      <c r="EH123" s="96">
        <v>744.83</v>
      </c>
      <c r="EI123" s="96">
        <v>559.07000000000005</v>
      </c>
      <c r="EJ123" s="96"/>
      <c r="EK123" s="96">
        <v>323.74</v>
      </c>
      <c r="EL123" s="97">
        <v>469.95</v>
      </c>
      <c r="EM123" s="83" t="s">
        <v>1014</v>
      </c>
      <c r="EN123" s="96">
        <v>649.5</v>
      </c>
      <c r="EO123" s="96">
        <v>716.95</v>
      </c>
      <c r="EP123" s="96">
        <v>562.77</v>
      </c>
      <c r="EQ123" s="96"/>
      <c r="ER123" s="96"/>
      <c r="ES123" s="97">
        <v>586.23</v>
      </c>
      <c r="ET123" s="83" t="s">
        <v>1015</v>
      </c>
      <c r="EU123" s="86">
        <v>1</v>
      </c>
      <c r="EV123" s="96">
        <v>718.22</v>
      </c>
      <c r="EW123" s="96">
        <v>684.3</v>
      </c>
      <c r="EX123" s="96">
        <v>684.3</v>
      </c>
      <c r="EY123" s="96"/>
      <c r="EZ123" s="96"/>
      <c r="FA123" s="97">
        <v>467.81</v>
      </c>
      <c r="FB123" s="83" t="s">
        <v>1016</v>
      </c>
      <c r="FC123" s="96">
        <v>586.21</v>
      </c>
      <c r="FD123" s="96">
        <v>553.02</v>
      </c>
      <c r="FE123" s="96">
        <v>615.37</v>
      </c>
      <c r="FF123" s="96"/>
      <c r="FG123" s="96"/>
      <c r="FH123" s="97"/>
      <c r="FI123" s="83" t="s">
        <v>1017</v>
      </c>
      <c r="FJ123" s="96">
        <v>814.4</v>
      </c>
      <c r="FK123" s="96">
        <v>798.42</v>
      </c>
      <c r="FL123" s="96">
        <v>605.03</v>
      </c>
      <c r="FM123" s="96">
        <v>524.64</v>
      </c>
      <c r="FN123" s="96"/>
      <c r="FO123" s="97">
        <v>574.01</v>
      </c>
      <c r="FP123" s="83" t="s">
        <v>1018</v>
      </c>
      <c r="FQ123" s="86">
        <v>0.217751066980228</v>
      </c>
      <c r="FR123" s="96">
        <v>698</v>
      </c>
      <c r="FS123" s="96">
        <v>741.54</v>
      </c>
      <c r="FT123" s="96">
        <v>642.42999999999995</v>
      </c>
      <c r="FU123" s="96">
        <v>482.09</v>
      </c>
      <c r="FV123" s="96">
        <v>417.14</v>
      </c>
      <c r="FW123" s="97">
        <v>496.16</v>
      </c>
      <c r="FX123" s="83" t="s">
        <v>1019</v>
      </c>
      <c r="FY123" s="96">
        <v>700.8</v>
      </c>
      <c r="FZ123" s="96">
        <v>714.54</v>
      </c>
      <c r="GA123" s="96">
        <v>688.85</v>
      </c>
      <c r="GB123" s="96">
        <v>737.53</v>
      </c>
      <c r="GC123" s="96"/>
      <c r="GD123" s="97">
        <v>517.48</v>
      </c>
      <c r="GE123" s="83" t="s">
        <v>1020</v>
      </c>
      <c r="GF123" s="86">
        <v>0.202175407383446</v>
      </c>
      <c r="GG123" s="96">
        <v>653.47</v>
      </c>
      <c r="GH123" s="96">
        <v>687.34</v>
      </c>
      <c r="GI123" s="96">
        <v>538</v>
      </c>
      <c r="GJ123" s="96">
        <v>544.38</v>
      </c>
      <c r="GK123" s="96"/>
      <c r="GL123" s="97">
        <v>572.91999999999996</v>
      </c>
      <c r="GM123" s="83" t="s">
        <v>1021</v>
      </c>
      <c r="GN123" s="86">
        <v>9.7382362106575304E-2</v>
      </c>
      <c r="GO123" s="96">
        <v>724.64</v>
      </c>
      <c r="GP123" s="96">
        <v>1034.53</v>
      </c>
      <c r="GQ123" s="96">
        <v>628.99</v>
      </c>
      <c r="GR123" s="96">
        <v>496.07</v>
      </c>
      <c r="GS123" s="96"/>
      <c r="GT123" s="97"/>
      <c r="GU123" s="83" t="s">
        <v>1022</v>
      </c>
      <c r="GV123" s="86">
        <v>1</v>
      </c>
      <c r="GW123" s="96">
        <v>655.34</v>
      </c>
      <c r="GX123" s="96">
        <v>718.67</v>
      </c>
      <c r="GY123" s="96">
        <v>532.1</v>
      </c>
      <c r="GZ123" s="96"/>
      <c r="HA123" s="96"/>
      <c r="HB123" s="97">
        <v>605.41999999999996</v>
      </c>
      <c r="HC123" s="83" t="s">
        <v>1023</v>
      </c>
      <c r="HD123" s="86">
        <v>1</v>
      </c>
      <c r="HE123" s="96">
        <v>694.68</v>
      </c>
      <c r="HF123" s="96">
        <v>752.35</v>
      </c>
      <c r="HG123" s="96"/>
      <c r="HH123" s="96">
        <v>502.44</v>
      </c>
      <c r="HI123" s="96">
        <v>495.8</v>
      </c>
      <c r="HJ123" s="97">
        <v>564.22</v>
      </c>
      <c r="HK123" s="98"/>
      <c r="HL123" s="86"/>
      <c r="HM123" s="96"/>
      <c r="HN123" s="96"/>
      <c r="HO123" s="96"/>
      <c r="HP123" s="96"/>
      <c r="HQ123" s="96"/>
      <c r="HR123" s="97"/>
    </row>
    <row r="124" spans="1:226" x14ac:dyDescent="0.35">
      <c r="A124" s="99">
        <v>44529</v>
      </c>
      <c r="B124" s="100" t="s">
        <v>995</v>
      </c>
      <c r="C124" s="101">
        <v>745.23115408760646</v>
      </c>
      <c r="D124" s="101">
        <v>760.02997879671773</v>
      </c>
      <c r="E124" s="101">
        <v>675.82561054065286</v>
      </c>
      <c r="F124" s="101">
        <v>559.54023547887664</v>
      </c>
      <c r="G124" s="101">
        <v>406.97966960100609</v>
      </c>
      <c r="H124" s="102">
        <v>525.29583208889517</v>
      </c>
      <c r="I124" s="100" t="s">
        <v>996</v>
      </c>
      <c r="J124" s="101">
        <v>755.33039775760415</v>
      </c>
      <c r="K124" s="101">
        <v>757.22051880447395</v>
      </c>
      <c r="L124" s="101">
        <v>673.68554176830571</v>
      </c>
      <c r="M124" s="101">
        <v>561.09229752877491</v>
      </c>
      <c r="N124" s="101">
        <v>323.74</v>
      </c>
      <c r="O124" s="102">
        <v>554.7102980164982</v>
      </c>
      <c r="P124" s="83" t="s">
        <v>997</v>
      </c>
      <c r="Q124" s="96">
        <v>699.06</v>
      </c>
      <c r="R124" s="96">
        <v>767.37</v>
      </c>
      <c r="S124" s="96">
        <v>610.19000000000005</v>
      </c>
      <c r="T124" s="96">
        <v>491</v>
      </c>
      <c r="U124" s="96"/>
      <c r="V124" s="97"/>
      <c r="W124" s="83" t="s">
        <v>998</v>
      </c>
      <c r="X124" s="96">
        <v>756.58</v>
      </c>
      <c r="Y124" s="96">
        <v>778.97</v>
      </c>
      <c r="Z124" s="96">
        <v>611.85</v>
      </c>
      <c r="AA124" s="96">
        <v>447.52</v>
      </c>
      <c r="AB124" s="96"/>
      <c r="AC124" s="97">
        <v>664.46</v>
      </c>
      <c r="AD124" s="83" t="s">
        <v>999</v>
      </c>
      <c r="AE124" s="86">
        <v>0.51129972389814904</v>
      </c>
      <c r="AF124" s="96">
        <v>648.16</v>
      </c>
      <c r="AG124" s="96">
        <v>700.39</v>
      </c>
      <c r="AH124" s="96">
        <v>688.99</v>
      </c>
      <c r="AI124" s="96"/>
      <c r="AJ124" s="96"/>
      <c r="AK124" s="97">
        <v>496.04</v>
      </c>
      <c r="AL124" s="87" t="s">
        <v>1000</v>
      </c>
      <c r="AM124" s="88">
        <v>1</v>
      </c>
      <c r="AN124" s="96">
        <v>704.6</v>
      </c>
      <c r="AO124" s="96">
        <v>803.23</v>
      </c>
      <c r="AP124" s="96">
        <v>714.94</v>
      </c>
      <c r="AQ124" s="96">
        <v>769.78</v>
      </c>
      <c r="AR124" s="96"/>
      <c r="AS124" s="97"/>
      <c r="AT124" s="83" t="s">
        <v>1001</v>
      </c>
      <c r="AU124" s="86">
        <v>3.8954462233648901E-2</v>
      </c>
      <c r="AV124" s="96">
        <v>692.6</v>
      </c>
      <c r="AW124" s="96">
        <v>767</v>
      </c>
      <c r="AX124" s="96">
        <v>568.94000000000005</v>
      </c>
      <c r="AY124" s="96"/>
      <c r="AZ124" s="96"/>
      <c r="BA124" s="97">
        <v>422.52</v>
      </c>
      <c r="BB124" s="83" t="s">
        <v>1002</v>
      </c>
      <c r="BC124" s="96">
        <v>785.84</v>
      </c>
      <c r="BD124" s="96">
        <v>832.12</v>
      </c>
      <c r="BE124" s="96">
        <v>695.79</v>
      </c>
      <c r="BF124" s="96"/>
      <c r="BG124" s="96"/>
      <c r="BH124" s="97">
        <v>631.73</v>
      </c>
      <c r="BI124" s="83" t="s">
        <v>1003</v>
      </c>
      <c r="BJ124" s="86">
        <v>0.134468245323867</v>
      </c>
      <c r="BK124" s="96">
        <v>830.34</v>
      </c>
      <c r="BL124" s="96">
        <v>842.98</v>
      </c>
      <c r="BM124" s="96">
        <v>916.45</v>
      </c>
      <c r="BN124" s="96">
        <v>778.71</v>
      </c>
      <c r="BO124" s="96"/>
      <c r="BP124" s="97"/>
      <c r="BQ124" s="83" t="s">
        <v>1004</v>
      </c>
      <c r="BR124" s="86">
        <v>1</v>
      </c>
      <c r="BS124" s="96">
        <v>720.33</v>
      </c>
      <c r="BT124" s="96">
        <v>749.67</v>
      </c>
      <c r="BU124" s="96">
        <v>722</v>
      </c>
      <c r="BV124" s="96"/>
      <c r="BW124" s="96"/>
      <c r="BX124" s="97">
        <v>488.67</v>
      </c>
      <c r="BY124" s="83" t="s">
        <v>1005</v>
      </c>
      <c r="BZ124" s="96">
        <v>774.65</v>
      </c>
      <c r="CA124" s="96">
        <v>758.64</v>
      </c>
      <c r="CB124" s="96">
        <v>605.45000000000005</v>
      </c>
      <c r="CC124" s="96">
        <v>523.27</v>
      </c>
      <c r="CD124" s="96"/>
      <c r="CE124" s="97">
        <v>666.43</v>
      </c>
      <c r="CF124" s="83" t="s">
        <v>1006</v>
      </c>
      <c r="CG124" s="96">
        <v>775.17</v>
      </c>
      <c r="CH124" s="96">
        <v>840.29</v>
      </c>
      <c r="CI124" s="96">
        <v>665.28</v>
      </c>
      <c r="CJ124" s="96"/>
      <c r="CK124" s="96"/>
      <c r="CL124" s="97"/>
      <c r="CM124" s="83" t="s">
        <v>1007</v>
      </c>
      <c r="CN124" s="96">
        <v>686.1</v>
      </c>
      <c r="CO124" s="96">
        <v>685.61</v>
      </c>
      <c r="CP124" s="96">
        <v>706.91</v>
      </c>
      <c r="CQ124" s="96">
        <v>536.36</v>
      </c>
      <c r="CR124" s="96"/>
      <c r="CS124" s="97">
        <v>618.84</v>
      </c>
      <c r="CT124" s="83" t="s">
        <v>1008</v>
      </c>
      <c r="CU124" s="96">
        <v>708.22</v>
      </c>
      <c r="CV124" s="96">
        <v>794.36</v>
      </c>
      <c r="CW124" s="96">
        <v>640.08000000000004</v>
      </c>
      <c r="CX124" s="96">
        <v>566.91</v>
      </c>
      <c r="CY124" s="96"/>
      <c r="CZ124" s="97"/>
      <c r="DA124" s="83" t="s">
        <v>1009</v>
      </c>
      <c r="DB124" s="86">
        <v>0.13281976358082101</v>
      </c>
      <c r="DC124" s="96">
        <v>673.24</v>
      </c>
      <c r="DD124" s="96">
        <v>778.64</v>
      </c>
      <c r="DE124" s="96">
        <v>578.16</v>
      </c>
      <c r="DF124" s="96">
        <v>680.57</v>
      </c>
      <c r="DG124" s="96"/>
      <c r="DH124" s="97">
        <v>635.91</v>
      </c>
      <c r="DI124" s="83" t="s">
        <v>1010</v>
      </c>
      <c r="DJ124" s="86">
        <v>2.7131151988713399E-3</v>
      </c>
      <c r="DK124" s="96">
        <v>686.9</v>
      </c>
      <c r="DL124" s="96">
        <v>714.81</v>
      </c>
      <c r="DM124" s="96">
        <v>714.81</v>
      </c>
      <c r="DN124" s="96">
        <v>644.75</v>
      </c>
      <c r="DO124" s="96"/>
      <c r="DP124" s="97">
        <v>598.16</v>
      </c>
      <c r="DQ124" s="83" t="s">
        <v>1011</v>
      </c>
      <c r="DR124" s="96">
        <v>743.94</v>
      </c>
      <c r="DS124" s="96">
        <v>779.5</v>
      </c>
      <c r="DT124" s="96">
        <v>572.71</v>
      </c>
      <c r="DU124" s="96">
        <v>556.61</v>
      </c>
      <c r="DV124" s="96"/>
      <c r="DW124" s="97"/>
      <c r="DX124" s="83" t="s">
        <v>1012</v>
      </c>
      <c r="DY124" s="96">
        <v>700.09</v>
      </c>
      <c r="DZ124" s="96">
        <v>700.21</v>
      </c>
      <c r="EA124" s="96">
        <v>746.32</v>
      </c>
      <c r="EB124" s="96">
        <v>592.04999999999995</v>
      </c>
      <c r="EC124" s="96"/>
      <c r="ED124" s="97">
        <v>537.42999999999995</v>
      </c>
      <c r="EE124" s="83" t="s">
        <v>1013</v>
      </c>
      <c r="EF124" s="86">
        <v>1</v>
      </c>
      <c r="EG124" s="96">
        <v>747.69</v>
      </c>
      <c r="EH124" s="96">
        <v>754.79</v>
      </c>
      <c r="EI124" s="96">
        <v>576.09</v>
      </c>
      <c r="EJ124" s="96"/>
      <c r="EK124" s="96">
        <v>323.74</v>
      </c>
      <c r="EL124" s="97">
        <v>482.1</v>
      </c>
      <c r="EM124" s="83" t="s">
        <v>1014</v>
      </c>
      <c r="EN124" s="96">
        <v>738.39</v>
      </c>
      <c r="EO124" s="96">
        <v>787.03</v>
      </c>
      <c r="EP124" s="96">
        <v>621.54</v>
      </c>
      <c r="EQ124" s="96"/>
      <c r="ER124" s="96"/>
      <c r="ES124" s="97">
        <v>638.08000000000004</v>
      </c>
      <c r="ET124" s="83" t="s">
        <v>1015</v>
      </c>
      <c r="EU124" s="86">
        <v>1</v>
      </c>
      <c r="EV124" s="96">
        <v>745.41</v>
      </c>
      <c r="EW124" s="96">
        <v>707.82</v>
      </c>
      <c r="EX124" s="96">
        <v>707.82</v>
      </c>
      <c r="EY124" s="96"/>
      <c r="EZ124" s="96"/>
      <c r="FA124" s="97">
        <v>489.39</v>
      </c>
      <c r="FB124" s="83" t="s">
        <v>1016</v>
      </c>
      <c r="FC124" s="96">
        <v>586.21</v>
      </c>
      <c r="FD124" s="96">
        <v>553.02</v>
      </c>
      <c r="FE124" s="96">
        <v>615.37</v>
      </c>
      <c r="FF124" s="96"/>
      <c r="FG124" s="96"/>
      <c r="FH124" s="97"/>
      <c r="FI124" s="83" t="s">
        <v>1017</v>
      </c>
      <c r="FJ124" s="96">
        <v>837.54</v>
      </c>
      <c r="FK124" s="96">
        <v>820.73</v>
      </c>
      <c r="FL124" s="96">
        <v>590.98</v>
      </c>
      <c r="FM124" s="96">
        <v>533.64</v>
      </c>
      <c r="FN124" s="96"/>
      <c r="FO124" s="97">
        <v>579.79999999999995</v>
      </c>
      <c r="FP124" s="83" t="s">
        <v>1018</v>
      </c>
      <c r="FQ124" s="86">
        <v>0.21293812018227501</v>
      </c>
      <c r="FR124" s="96">
        <v>689.49</v>
      </c>
      <c r="FS124" s="96">
        <v>730.47</v>
      </c>
      <c r="FT124" s="96">
        <v>704.09</v>
      </c>
      <c r="FU124" s="96">
        <v>507.75</v>
      </c>
      <c r="FV124" s="96">
        <v>413.11</v>
      </c>
      <c r="FW124" s="97">
        <v>488.16</v>
      </c>
      <c r="FX124" s="83" t="s">
        <v>1019</v>
      </c>
      <c r="FY124" s="96">
        <v>733.32</v>
      </c>
      <c r="FZ124" s="96">
        <v>738.11</v>
      </c>
      <c r="GA124" s="96">
        <v>711.61</v>
      </c>
      <c r="GB124" s="96">
        <v>737.53</v>
      </c>
      <c r="GC124" s="96"/>
      <c r="GD124" s="97">
        <v>515.85</v>
      </c>
      <c r="GE124" s="83" t="s">
        <v>1020</v>
      </c>
      <c r="GF124" s="86">
        <v>0.20202836478241501</v>
      </c>
      <c r="GG124" s="96">
        <v>676.66</v>
      </c>
      <c r="GH124" s="96">
        <v>716.99</v>
      </c>
      <c r="GI124" s="96">
        <v>559.28</v>
      </c>
      <c r="GJ124" s="96">
        <v>542.4</v>
      </c>
      <c r="GK124" s="96"/>
      <c r="GL124" s="97">
        <v>573.5</v>
      </c>
      <c r="GM124" s="83" t="s">
        <v>1021</v>
      </c>
      <c r="GN124" s="86">
        <v>9.7178896630807698E-2</v>
      </c>
      <c r="GO124" s="96">
        <v>776.07</v>
      </c>
      <c r="GP124" s="96">
        <v>1038.28</v>
      </c>
      <c r="GQ124" s="96">
        <v>637.32000000000005</v>
      </c>
      <c r="GR124" s="96">
        <v>504.94</v>
      </c>
      <c r="GS124" s="96"/>
      <c r="GT124" s="97"/>
      <c r="GU124" s="83" t="s">
        <v>1022</v>
      </c>
      <c r="GV124" s="86">
        <v>1</v>
      </c>
      <c r="GW124" s="96">
        <v>667.21</v>
      </c>
      <c r="GX124" s="96">
        <v>724.95</v>
      </c>
      <c r="GY124" s="96">
        <v>561.99</v>
      </c>
      <c r="GZ124" s="96"/>
      <c r="HA124" s="96"/>
      <c r="HB124" s="97">
        <v>608.53</v>
      </c>
      <c r="HC124" s="83" t="s">
        <v>1023</v>
      </c>
      <c r="HD124" s="86">
        <v>1</v>
      </c>
      <c r="HE124" s="96">
        <v>706.35</v>
      </c>
      <c r="HF124" s="96">
        <v>764.85</v>
      </c>
      <c r="HG124" s="96"/>
      <c r="HH124" s="96">
        <v>500.93</v>
      </c>
      <c r="HI124" s="96">
        <v>494.29</v>
      </c>
      <c r="HJ124" s="97">
        <v>558.39</v>
      </c>
      <c r="HK124" s="98"/>
      <c r="HL124" s="86"/>
      <c r="HM124" s="96"/>
      <c r="HN124" s="96"/>
      <c r="HO124" s="96"/>
      <c r="HP124" s="96"/>
      <c r="HQ124" s="96"/>
      <c r="HR124" s="97"/>
    </row>
    <row r="125" spans="1:226" x14ac:dyDescent="0.35">
      <c r="A125" s="99">
        <v>44522</v>
      </c>
      <c r="B125" s="100" t="s">
        <v>995</v>
      </c>
      <c r="C125" s="101">
        <v>756.37920069913991</v>
      </c>
      <c r="D125" s="101">
        <v>763.90884386305345</v>
      </c>
      <c r="E125" s="101">
        <v>681.56198151366664</v>
      </c>
      <c r="F125" s="101">
        <v>555.90574130221921</v>
      </c>
      <c r="G125" s="101">
        <v>406.64436378186809</v>
      </c>
      <c r="H125" s="102">
        <v>524.94890640803271</v>
      </c>
      <c r="I125" s="100" t="s">
        <v>996</v>
      </c>
      <c r="J125" s="101">
        <v>768.75328242671469</v>
      </c>
      <c r="K125" s="101">
        <v>761.93701032798447</v>
      </c>
      <c r="L125" s="101">
        <v>680.37492303696786</v>
      </c>
      <c r="M125" s="101">
        <v>554.89043989503944</v>
      </c>
      <c r="N125" s="101">
        <v>323.74</v>
      </c>
      <c r="O125" s="102">
        <v>553.97829677580035</v>
      </c>
      <c r="P125" s="83" t="s">
        <v>997</v>
      </c>
      <c r="Q125" s="96">
        <v>698.23</v>
      </c>
      <c r="R125" s="96">
        <v>766.54</v>
      </c>
      <c r="S125" s="96">
        <v>621.32000000000005</v>
      </c>
      <c r="T125" s="96">
        <v>491</v>
      </c>
      <c r="U125" s="96"/>
      <c r="V125" s="97"/>
      <c r="W125" s="83" t="s">
        <v>998</v>
      </c>
      <c r="X125" s="96">
        <v>819.29</v>
      </c>
      <c r="Y125" s="96">
        <v>790.41</v>
      </c>
      <c r="Z125" s="96">
        <v>605.55999999999995</v>
      </c>
      <c r="AA125" s="96">
        <v>447.52</v>
      </c>
      <c r="AB125" s="96"/>
      <c r="AC125" s="97">
        <v>684.3</v>
      </c>
      <c r="AD125" s="83" t="s">
        <v>999</v>
      </c>
      <c r="AE125" s="86">
        <v>0.51129972389814904</v>
      </c>
      <c r="AF125" s="96">
        <v>649.35</v>
      </c>
      <c r="AG125" s="96">
        <v>699.54</v>
      </c>
      <c r="AH125" s="96">
        <v>712.75</v>
      </c>
      <c r="AI125" s="96"/>
      <c r="AJ125" s="96"/>
      <c r="AK125" s="97">
        <v>494.03</v>
      </c>
      <c r="AL125" s="87" t="s">
        <v>1000</v>
      </c>
      <c r="AM125" s="88">
        <v>1</v>
      </c>
      <c r="AN125" s="96">
        <v>707.34</v>
      </c>
      <c r="AO125" s="96">
        <v>803.61</v>
      </c>
      <c r="AP125" s="96">
        <v>715.18</v>
      </c>
      <c r="AQ125" s="96">
        <v>769.78</v>
      </c>
      <c r="AR125" s="96"/>
      <c r="AS125" s="97"/>
      <c r="AT125" s="83" t="s">
        <v>1001</v>
      </c>
      <c r="AU125" s="86">
        <v>3.9411973357506E-2</v>
      </c>
      <c r="AV125" s="96">
        <v>705.49</v>
      </c>
      <c r="AW125" s="96">
        <v>781.48</v>
      </c>
      <c r="AX125" s="96">
        <v>645.72</v>
      </c>
      <c r="AY125" s="96"/>
      <c r="AZ125" s="96"/>
      <c r="BA125" s="97">
        <v>427.71</v>
      </c>
      <c r="BB125" s="83" t="s">
        <v>1002</v>
      </c>
      <c r="BC125" s="96">
        <v>808.53</v>
      </c>
      <c r="BD125" s="96">
        <v>841.36</v>
      </c>
      <c r="BE125" s="96">
        <v>705.88</v>
      </c>
      <c r="BF125" s="96"/>
      <c r="BG125" s="96"/>
      <c r="BH125" s="97">
        <v>627.53</v>
      </c>
      <c r="BI125" s="83" t="s">
        <v>1003</v>
      </c>
      <c r="BJ125" s="86">
        <v>0.13446643717728099</v>
      </c>
      <c r="BK125" s="96">
        <v>841.09</v>
      </c>
      <c r="BL125" s="96">
        <v>832.21</v>
      </c>
      <c r="BM125" s="96">
        <v>916.44</v>
      </c>
      <c r="BN125" s="96">
        <v>767.94</v>
      </c>
      <c r="BO125" s="96"/>
      <c r="BP125" s="97"/>
      <c r="BQ125" s="83" t="s">
        <v>1004</v>
      </c>
      <c r="BR125" s="86">
        <v>1</v>
      </c>
      <c r="BS125" s="96">
        <v>752.83</v>
      </c>
      <c r="BT125" s="96">
        <v>782.17</v>
      </c>
      <c r="BU125" s="96">
        <v>748.67</v>
      </c>
      <c r="BV125" s="96"/>
      <c r="BW125" s="96"/>
      <c r="BX125" s="97">
        <v>489.5</v>
      </c>
      <c r="BY125" s="83" t="s">
        <v>1005</v>
      </c>
      <c r="BZ125" s="96">
        <v>777.5</v>
      </c>
      <c r="CA125" s="96">
        <v>761.97</v>
      </c>
      <c r="CB125" s="96">
        <v>605.12</v>
      </c>
      <c r="CC125" s="96">
        <v>516.72</v>
      </c>
      <c r="CD125" s="96"/>
      <c r="CE125" s="97">
        <v>664.68</v>
      </c>
      <c r="CF125" s="83" t="s">
        <v>1006</v>
      </c>
      <c r="CG125" s="96">
        <v>788.88</v>
      </c>
      <c r="CH125" s="96">
        <v>845.13</v>
      </c>
      <c r="CI125" s="96">
        <v>667.3</v>
      </c>
      <c r="CJ125" s="96"/>
      <c r="CK125" s="96"/>
      <c r="CL125" s="97"/>
      <c r="CM125" s="83" t="s">
        <v>1007</v>
      </c>
      <c r="CN125" s="96">
        <v>696.32</v>
      </c>
      <c r="CO125" s="96">
        <v>687.59</v>
      </c>
      <c r="CP125" s="96">
        <v>717.87</v>
      </c>
      <c r="CQ125" s="96">
        <v>534.66</v>
      </c>
      <c r="CR125" s="96"/>
      <c r="CS125" s="97">
        <v>618.91999999999996</v>
      </c>
      <c r="CT125" s="83" t="s">
        <v>1008</v>
      </c>
      <c r="CU125" s="96">
        <v>708.92</v>
      </c>
      <c r="CV125" s="96">
        <v>796.66</v>
      </c>
      <c r="CW125" s="96">
        <v>642.35</v>
      </c>
      <c r="CX125" s="96">
        <v>553.87</v>
      </c>
      <c r="CY125" s="96"/>
      <c r="CZ125" s="97"/>
      <c r="DA125" s="83" t="s">
        <v>1009</v>
      </c>
      <c r="DB125" s="86">
        <v>0.133005253707521</v>
      </c>
      <c r="DC125" s="96">
        <v>674.18</v>
      </c>
      <c r="DD125" s="96">
        <v>779.3</v>
      </c>
      <c r="DE125" s="96">
        <v>594.92999999999995</v>
      </c>
      <c r="DF125" s="96">
        <v>681.52</v>
      </c>
      <c r="DG125" s="96"/>
      <c r="DH125" s="97">
        <v>648.61</v>
      </c>
      <c r="DI125" s="83" t="s">
        <v>1010</v>
      </c>
      <c r="DJ125" s="86">
        <v>2.7091460771564799E-3</v>
      </c>
      <c r="DK125" s="96">
        <v>686.95</v>
      </c>
      <c r="DL125" s="96">
        <v>714.07</v>
      </c>
      <c r="DM125" s="96">
        <v>714.07</v>
      </c>
      <c r="DN125" s="96">
        <v>661.15</v>
      </c>
      <c r="DO125" s="96"/>
      <c r="DP125" s="97">
        <v>594.34</v>
      </c>
      <c r="DQ125" s="83" t="s">
        <v>1011</v>
      </c>
      <c r="DR125" s="96">
        <v>750.44</v>
      </c>
      <c r="DS125" s="96">
        <v>762.59</v>
      </c>
      <c r="DT125" s="96">
        <v>580.73</v>
      </c>
      <c r="DU125" s="96">
        <v>551.70000000000005</v>
      </c>
      <c r="DV125" s="96"/>
      <c r="DW125" s="97"/>
      <c r="DX125" s="83" t="s">
        <v>1012</v>
      </c>
      <c r="DY125" s="96">
        <v>703.46</v>
      </c>
      <c r="DZ125" s="96">
        <v>703.35</v>
      </c>
      <c r="EA125" s="96">
        <v>743.01</v>
      </c>
      <c r="EB125" s="96">
        <v>580.72</v>
      </c>
      <c r="EC125" s="96"/>
      <c r="ED125" s="97">
        <v>537.38</v>
      </c>
      <c r="EE125" s="83" t="s">
        <v>1013</v>
      </c>
      <c r="EF125" s="86">
        <v>1</v>
      </c>
      <c r="EG125" s="96">
        <v>745.75</v>
      </c>
      <c r="EH125" s="96">
        <v>749.47</v>
      </c>
      <c r="EI125" s="96">
        <v>571.04999999999995</v>
      </c>
      <c r="EJ125" s="96"/>
      <c r="EK125" s="96">
        <v>323.74</v>
      </c>
      <c r="EL125" s="97">
        <v>477.73</v>
      </c>
      <c r="EM125" s="83" t="s">
        <v>1014</v>
      </c>
      <c r="EN125" s="96">
        <v>787.96</v>
      </c>
      <c r="EO125" s="96">
        <v>787.03</v>
      </c>
      <c r="EP125" s="96">
        <v>621.54</v>
      </c>
      <c r="EQ125" s="96"/>
      <c r="ER125" s="96"/>
      <c r="ES125" s="97">
        <v>658.45</v>
      </c>
      <c r="ET125" s="83" t="s">
        <v>1015</v>
      </c>
      <c r="EU125" s="86">
        <v>1</v>
      </c>
      <c r="EV125" s="96">
        <v>747.17</v>
      </c>
      <c r="EW125" s="96">
        <v>727.82</v>
      </c>
      <c r="EX125" s="96">
        <v>727.82</v>
      </c>
      <c r="EY125" s="96"/>
      <c r="EZ125" s="96"/>
      <c r="FA125" s="97">
        <v>472.45</v>
      </c>
      <c r="FB125" s="83" t="s">
        <v>1016</v>
      </c>
      <c r="FC125" s="96">
        <v>586.21</v>
      </c>
      <c r="FD125" s="96">
        <v>553.02</v>
      </c>
      <c r="FE125" s="96">
        <v>615.37</v>
      </c>
      <c r="FF125" s="96"/>
      <c r="FG125" s="96"/>
      <c r="FH125" s="97"/>
      <c r="FI125" s="83" t="s">
        <v>1017</v>
      </c>
      <c r="FJ125" s="96">
        <v>847.46</v>
      </c>
      <c r="FK125" s="96">
        <v>830.65</v>
      </c>
      <c r="FL125" s="96">
        <v>638.09</v>
      </c>
      <c r="FM125" s="96">
        <v>562.64</v>
      </c>
      <c r="FN125" s="96"/>
      <c r="FO125" s="97">
        <v>581.45000000000005</v>
      </c>
      <c r="FP125" s="83" t="s">
        <v>1018</v>
      </c>
      <c r="FQ125" s="86">
        <v>0.21283841307679199</v>
      </c>
      <c r="FR125" s="96">
        <v>686.97</v>
      </c>
      <c r="FS125" s="96">
        <v>725.95</v>
      </c>
      <c r="FT125" s="96">
        <v>676.27</v>
      </c>
      <c r="FU125" s="96">
        <v>593.41999999999996</v>
      </c>
      <c r="FV125" s="96">
        <v>412.75</v>
      </c>
      <c r="FW125" s="97">
        <v>487.87</v>
      </c>
      <c r="FX125" s="83" t="s">
        <v>1019</v>
      </c>
      <c r="FY125" s="96">
        <v>748.77</v>
      </c>
      <c r="FZ125" s="96">
        <v>742.18</v>
      </c>
      <c r="GA125" s="96">
        <v>717.3</v>
      </c>
      <c r="GB125" s="96">
        <v>740.97</v>
      </c>
      <c r="GC125" s="96"/>
      <c r="GD125" s="97">
        <v>513.41</v>
      </c>
      <c r="GE125" s="83" t="s">
        <v>1020</v>
      </c>
      <c r="GF125" s="86">
        <v>0.20203652820429899</v>
      </c>
      <c r="GG125" s="96">
        <v>682.71</v>
      </c>
      <c r="GH125" s="96">
        <v>717.34</v>
      </c>
      <c r="GI125" s="96">
        <v>559.51</v>
      </c>
      <c r="GJ125" s="96">
        <v>542.41999999999996</v>
      </c>
      <c r="GK125" s="96"/>
      <c r="GL125" s="97">
        <v>570.30999999999995</v>
      </c>
      <c r="GM125" s="83" t="s">
        <v>1021</v>
      </c>
      <c r="GN125" s="86">
        <v>9.8736176935229097E-2</v>
      </c>
      <c r="GO125" s="96">
        <v>788.51</v>
      </c>
      <c r="GP125" s="96">
        <v>1056.81</v>
      </c>
      <c r="GQ125" s="96">
        <v>639.4</v>
      </c>
      <c r="GR125" s="96">
        <v>510.17</v>
      </c>
      <c r="GS125" s="96"/>
      <c r="GT125" s="97"/>
      <c r="GU125" s="83" t="s">
        <v>1022</v>
      </c>
      <c r="GV125" s="86">
        <v>1</v>
      </c>
      <c r="GW125" s="96">
        <v>672.37</v>
      </c>
      <c r="GX125" s="96">
        <v>744.13</v>
      </c>
      <c r="GY125" s="96">
        <v>584.5</v>
      </c>
      <c r="GZ125" s="96"/>
      <c r="HA125" s="96"/>
      <c r="HB125" s="97">
        <v>606.6</v>
      </c>
      <c r="HC125" s="83" t="s">
        <v>1023</v>
      </c>
      <c r="HD125" s="86">
        <v>1</v>
      </c>
      <c r="HE125" s="96">
        <v>705.52</v>
      </c>
      <c r="HF125" s="96">
        <v>764.02</v>
      </c>
      <c r="HG125" s="96"/>
      <c r="HH125" s="96">
        <v>505.94</v>
      </c>
      <c r="HI125" s="96">
        <v>499.3</v>
      </c>
      <c r="HJ125" s="97">
        <v>551.72</v>
      </c>
      <c r="HK125" s="98"/>
      <c r="HL125" s="86"/>
      <c r="HM125" s="96"/>
      <c r="HN125" s="96"/>
      <c r="HO125" s="96"/>
      <c r="HP125" s="96"/>
      <c r="HQ125" s="96"/>
      <c r="HR125" s="97"/>
    </row>
    <row r="126" spans="1:226" x14ac:dyDescent="0.35">
      <c r="A126" s="99">
        <v>44515</v>
      </c>
      <c r="B126" s="100" t="s">
        <v>995</v>
      </c>
      <c r="C126" s="101">
        <v>762.1487803359912</v>
      </c>
      <c r="D126" s="101">
        <v>768.69889838535244</v>
      </c>
      <c r="E126" s="101">
        <v>695.00291865287159</v>
      </c>
      <c r="F126" s="101">
        <v>559.54378308868877</v>
      </c>
      <c r="G126" s="101">
        <v>408.59100034297472</v>
      </c>
      <c r="H126" s="102">
        <v>521.98314613283537</v>
      </c>
      <c r="I126" s="100" t="s">
        <v>996</v>
      </c>
      <c r="J126" s="101">
        <v>772.86598850171856</v>
      </c>
      <c r="K126" s="101">
        <v>765.98234158288324</v>
      </c>
      <c r="L126" s="101">
        <v>694.23394745429425</v>
      </c>
      <c r="M126" s="101">
        <v>559.89522443545798</v>
      </c>
      <c r="N126" s="101">
        <v>323.74</v>
      </c>
      <c r="O126" s="102">
        <v>550.45956896595487</v>
      </c>
      <c r="P126" s="83" t="s">
        <v>997</v>
      </c>
      <c r="Q126" s="96">
        <v>709.06</v>
      </c>
      <c r="R126" s="96">
        <v>776.54</v>
      </c>
      <c r="S126" s="96">
        <v>636.62</v>
      </c>
      <c r="T126" s="96">
        <v>491</v>
      </c>
      <c r="U126" s="96"/>
      <c r="V126" s="97"/>
      <c r="W126" s="83" t="s">
        <v>998</v>
      </c>
      <c r="X126" s="96">
        <v>793.43</v>
      </c>
      <c r="Y126" s="96">
        <v>792.1</v>
      </c>
      <c r="Z126" s="96">
        <v>618.62</v>
      </c>
      <c r="AA126" s="96">
        <v>447.52</v>
      </c>
      <c r="AB126" s="96"/>
      <c r="AC126" s="97">
        <v>684.3</v>
      </c>
      <c r="AD126" s="83" t="s">
        <v>999</v>
      </c>
      <c r="AE126" s="86">
        <v>0.51129972389814904</v>
      </c>
      <c r="AF126" s="96">
        <v>644.96</v>
      </c>
      <c r="AG126" s="96">
        <v>686.8</v>
      </c>
      <c r="AH126" s="96">
        <v>712.75</v>
      </c>
      <c r="AI126" s="96"/>
      <c r="AJ126" s="96"/>
      <c r="AK126" s="97">
        <v>485.6</v>
      </c>
      <c r="AL126" s="87" t="s">
        <v>1000</v>
      </c>
      <c r="AM126" s="88">
        <v>1</v>
      </c>
      <c r="AN126" s="96">
        <v>707.85</v>
      </c>
      <c r="AO126" s="96">
        <v>803.63</v>
      </c>
      <c r="AP126" s="96">
        <v>715.26</v>
      </c>
      <c r="AQ126" s="96">
        <v>769.78</v>
      </c>
      <c r="AR126" s="96"/>
      <c r="AS126" s="97"/>
      <c r="AT126" s="83" t="s">
        <v>1001</v>
      </c>
      <c r="AU126" s="86">
        <v>3.96557877622239E-2</v>
      </c>
      <c r="AV126" s="96">
        <v>709.3</v>
      </c>
      <c r="AW126" s="96">
        <v>789.46</v>
      </c>
      <c r="AX126" s="96">
        <v>657.58</v>
      </c>
      <c r="AY126" s="96"/>
      <c r="AZ126" s="96"/>
      <c r="BA126" s="97">
        <v>430.59</v>
      </c>
      <c r="BB126" s="83" t="s">
        <v>1002</v>
      </c>
      <c r="BC126" s="96">
        <v>824.49</v>
      </c>
      <c r="BD126" s="96">
        <v>851.45</v>
      </c>
      <c r="BE126" s="96">
        <v>721.84</v>
      </c>
      <c r="BF126" s="96"/>
      <c r="BG126" s="96"/>
      <c r="BH126" s="97">
        <v>614.08000000000004</v>
      </c>
      <c r="BI126" s="83" t="s">
        <v>1003</v>
      </c>
      <c r="BJ126" s="86">
        <v>0.13445378151260501</v>
      </c>
      <c r="BK126" s="96">
        <v>884.03</v>
      </c>
      <c r="BL126" s="96">
        <v>853.65</v>
      </c>
      <c r="BM126" s="96">
        <v>916.36</v>
      </c>
      <c r="BN126" s="96">
        <v>767.87</v>
      </c>
      <c r="BO126" s="96"/>
      <c r="BP126" s="97"/>
      <c r="BQ126" s="83" t="s">
        <v>1004</v>
      </c>
      <c r="BR126" s="86">
        <v>1</v>
      </c>
      <c r="BS126" s="96">
        <v>747.83</v>
      </c>
      <c r="BT126" s="96">
        <v>769.67</v>
      </c>
      <c r="BU126" s="96">
        <v>755.33</v>
      </c>
      <c r="BV126" s="96"/>
      <c r="BW126" s="96"/>
      <c r="BX126" s="97">
        <v>488.67</v>
      </c>
      <c r="BY126" s="83" t="s">
        <v>1005</v>
      </c>
      <c r="BZ126" s="96">
        <v>777.75</v>
      </c>
      <c r="CA126" s="96">
        <v>766.16</v>
      </c>
      <c r="CB126" s="96">
        <v>615.26</v>
      </c>
      <c r="CC126" s="96">
        <v>523.74</v>
      </c>
      <c r="CD126" s="96"/>
      <c r="CE126" s="97">
        <v>660.53</v>
      </c>
      <c r="CF126" s="83" t="s">
        <v>1006</v>
      </c>
      <c r="CG126" s="96">
        <v>780.82</v>
      </c>
      <c r="CH126" s="96">
        <v>841.09</v>
      </c>
      <c r="CI126" s="96">
        <v>677.66</v>
      </c>
      <c r="CJ126" s="96"/>
      <c r="CK126" s="96"/>
      <c r="CL126" s="97"/>
      <c r="CM126" s="83" t="s">
        <v>1007</v>
      </c>
      <c r="CN126" s="96">
        <v>691.17</v>
      </c>
      <c r="CO126" s="96">
        <v>688.96</v>
      </c>
      <c r="CP126" s="96">
        <v>733.55</v>
      </c>
      <c r="CQ126" s="96">
        <v>539.79999999999995</v>
      </c>
      <c r="CR126" s="96"/>
      <c r="CS126" s="97">
        <v>617.32000000000005</v>
      </c>
      <c r="CT126" s="83" t="s">
        <v>1008</v>
      </c>
      <c r="CU126" s="96">
        <v>712.25</v>
      </c>
      <c r="CV126" s="96">
        <v>798.05</v>
      </c>
      <c r="CW126" s="96">
        <v>645.35</v>
      </c>
      <c r="CX126" s="96">
        <v>554.47</v>
      </c>
      <c r="CY126" s="96"/>
      <c r="CZ126" s="97"/>
      <c r="DA126" s="83" t="s">
        <v>1009</v>
      </c>
      <c r="DB126" s="86">
        <v>0.133106165477585</v>
      </c>
      <c r="DC126" s="96">
        <v>670.96</v>
      </c>
      <c r="DD126" s="96">
        <v>769.14</v>
      </c>
      <c r="DE126" s="96">
        <v>588.99</v>
      </c>
      <c r="DF126" s="96">
        <v>682.04</v>
      </c>
      <c r="DG126" s="96"/>
      <c r="DH126" s="97">
        <v>640.59</v>
      </c>
      <c r="DI126" s="83" t="s">
        <v>1010</v>
      </c>
      <c r="DJ126" s="86">
        <v>2.7323897480736698E-3</v>
      </c>
      <c r="DK126" s="96">
        <v>692.63</v>
      </c>
      <c r="DL126" s="96">
        <v>720.14</v>
      </c>
      <c r="DM126" s="96">
        <v>720.14</v>
      </c>
      <c r="DN126" s="96">
        <v>666.82</v>
      </c>
      <c r="DO126" s="96"/>
      <c r="DP126" s="97">
        <v>600.54999999999995</v>
      </c>
      <c r="DQ126" s="83" t="s">
        <v>1011</v>
      </c>
      <c r="DR126" s="96">
        <v>740.53</v>
      </c>
      <c r="DS126" s="96">
        <v>761.94</v>
      </c>
      <c r="DT126" s="96">
        <v>587.78</v>
      </c>
      <c r="DU126" s="96">
        <v>558.82000000000005</v>
      </c>
      <c r="DV126" s="96"/>
      <c r="DW126" s="97"/>
      <c r="DX126" s="83" t="s">
        <v>1012</v>
      </c>
      <c r="DY126" s="96">
        <v>705.67</v>
      </c>
      <c r="DZ126" s="96">
        <v>704.67</v>
      </c>
      <c r="EA126" s="96">
        <v>749.66</v>
      </c>
      <c r="EB126" s="96">
        <v>583.04999999999995</v>
      </c>
      <c r="EC126" s="96"/>
      <c r="ED126" s="97">
        <v>536.28</v>
      </c>
      <c r="EE126" s="83" t="s">
        <v>1013</v>
      </c>
      <c r="EF126" s="86">
        <v>1</v>
      </c>
      <c r="EG126" s="96">
        <v>746.18</v>
      </c>
      <c r="EH126" s="96">
        <v>758.03</v>
      </c>
      <c r="EI126" s="96">
        <v>574.57000000000005</v>
      </c>
      <c r="EJ126" s="96"/>
      <c r="EK126" s="96">
        <v>323.74</v>
      </c>
      <c r="EL126" s="97">
        <v>466.85</v>
      </c>
      <c r="EM126" s="83" t="s">
        <v>1014</v>
      </c>
      <c r="EN126" s="96">
        <v>787.96</v>
      </c>
      <c r="EO126" s="96">
        <v>787.03</v>
      </c>
      <c r="EP126" s="96">
        <v>632.05999999999995</v>
      </c>
      <c r="EQ126" s="96"/>
      <c r="ER126" s="96"/>
      <c r="ES126" s="97">
        <v>658.45</v>
      </c>
      <c r="ET126" s="83" t="s">
        <v>1015</v>
      </c>
      <c r="EU126" s="86">
        <v>1</v>
      </c>
      <c r="EV126" s="96">
        <v>737.81</v>
      </c>
      <c r="EW126" s="96">
        <v>728.5</v>
      </c>
      <c r="EX126" s="96">
        <v>728.5</v>
      </c>
      <c r="EY126" s="96"/>
      <c r="EZ126" s="96"/>
      <c r="FA126" s="97">
        <v>468.94</v>
      </c>
      <c r="FB126" s="83" t="s">
        <v>1016</v>
      </c>
      <c r="FC126" s="96">
        <v>586.21</v>
      </c>
      <c r="FD126" s="96">
        <v>553.02</v>
      </c>
      <c r="FE126" s="96">
        <v>615.37</v>
      </c>
      <c r="FF126" s="96"/>
      <c r="FG126" s="96"/>
      <c r="FH126" s="97"/>
      <c r="FI126" s="83" t="s">
        <v>1017</v>
      </c>
      <c r="FJ126" s="96">
        <v>840.84</v>
      </c>
      <c r="FK126" s="96">
        <v>827.34</v>
      </c>
      <c r="FL126" s="96">
        <v>662.88</v>
      </c>
      <c r="FM126" s="96">
        <v>577.64</v>
      </c>
      <c r="FN126" s="96"/>
      <c r="FO126" s="97">
        <v>573.19000000000005</v>
      </c>
      <c r="FP126" s="83" t="s">
        <v>1018</v>
      </c>
      <c r="FQ126" s="86">
        <v>0.215638073058179</v>
      </c>
      <c r="FR126" s="96">
        <v>690.15</v>
      </c>
      <c r="FS126" s="96">
        <v>731.48</v>
      </c>
      <c r="FT126" s="96">
        <v>677.48</v>
      </c>
      <c r="FU126" s="96">
        <v>500.23</v>
      </c>
      <c r="FV126" s="96">
        <v>414.84</v>
      </c>
      <c r="FW126" s="97">
        <v>487.23</v>
      </c>
      <c r="FX126" s="83" t="s">
        <v>1019</v>
      </c>
      <c r="FY126" s="96">
        <v>757.71</v>
      </c>
      <c r="FZ126" s="96">
        <v>749.5</v>
      </c>
      <c r="GA126" s="96">
        <v>722.18</v>
      </c>
      <c r="GB126" s="96">
        <v>745.73</v>
      </c>
      <c r="GC126" s="96"/>
      <c r="GD126" s="97">
        <v>513.41</v>
      </c>
      <c r="GE126" s="83" t="s">
        <v>1020</v>
      </c>
      <c r="GF126" s="86">
        <v>0.20203652820429899</v>
      </c>
      <c r="GG126" s="96">
        <v>686.25</v>
      </c>
      <c r="GH126" s="96">
        <v>726.41</v>
      </c>
      <c r="GI126" s="96">
        <v>559.34</v>
      </c>
      <c r="GJ126" s="96">
        <v>511.15</v>
      </c>
      <c r="GK126" s="96"/>
      <c r="GL126" s="97">
        <v>538.39</v>
      </c>
      <c r="GM126" s="83" t="s">
        <v>1021</v>
      </c>
      <c r="GN126" s="86">
        <v>9.9930048965723994E-2</v>
      </c>
      <c r="GO126" s="96">
        <v>817.87</v>
      </c>
      <c r="GP126" s="96">
        <v>1083.18</v>
      </c>
      <c r="GQ126" s="96">
        <v>666.95</v>
      </c>
      <c r="GR126" s="96">
        <v>526.33000000000004</v>
      </c>
      <c r="GS126" s="96"/>
      <c r="GT126" s="97"/>
      <c r="GU126" s="83" t="s">
        <v>1022</v>
      </c>
      <c r="GV126" s="86">
        <v>1</v>
      </c>
      <c r="GW126" s="96">
        <v>678.7</v>
      </c>
      <c r="GX126" s="96">
        <v>743.93</v>
      </c>
      <c r="GY126" s="96">
        <v>642.48</v>
      </c>
      <c r="GZ126" s="96"/>
      <c r="HA126" s="96"/>
      <c r="HB126" s="97">
        <v>584.36</v>
      </c>
      <c r="HC126" s="83" t="s">
        <v>1023</v>
      </c>
      <c r="HD126" s="86">
        <v>1</v>
      </c>
      <c r="HE126" s="96">
        <v>706.35</v>
      </c>
      <c r="HF126" s="96">
        <v>764.85</v>
      </c>
      <c r="HG126" s="96"/>
      <c r="HH126" s="96">
        <v>503.01</v>
      </c>
      <c r="HI126" s="96">
        <v>496.37</v>
      </c>
      <c r="HJ126" s="97">
        <v>552.54999999999995</v>
      </c>
      <c r="HK126" s="98"/>
      <c r="HL126" s="86"/>
      <c r="HM126" s="96"/>
      <c r="HN126" s="96"/>
      <c r="HO126" s="96"/>
      <c r="HP126" s="96"/>
      <c r="HQ126" s="96"/>
      <c r="HR126" s="97"/>
    </row>
    <row r="127" spans="1:226" x14ac:dyDescent="0.35">
      <c r="A127" s="99">
        <v>44508</v>
      </c>
      <c r="B127" s="100" t="s">
        <v>995</v>
      </c>
      <c r="C127" s="101">
        <v>761.30230379271597</v>
      </c>
      <c r="D127" s="101">
        <v>768.89468608285404</v>
      </c>
      <c r="E127" s="101">
        <v>688.30579613760779</v>
      </c>
      <c r="F127" s="101">
        <v>545.87537858672658</v>
      </c>
      <c r="G127" s="101">
        <v>417.05747227620907</v>
      </c>
      <c r="H127" s="102">
        <v>515.75549762710989</v>
      </c>
      <c r="I127" s="100" t="s">
        <v>996</v>
      </c>
      <c r="J127" s="101">
        <v>769.53441889818885</v>
      </c>
      <c r="K127" s="101">
        <v>763.68229130710313</v>
      </c>
      <c r="L127" s="101">
        <v>685.77923893579282</v>
      </c>
      <c r="M127" s="101">
        <v>543.82767251094515</v>
      </c>
      <c r="N127" s="101">
        <v>323.74</v>
      </c>
      <c r="O127" s="102">
        <v>548.86339088202544</v>
      </c>
      <c r="P127" s="83" t="s">
        <v>997</v>
      </c>
      <c r="Q127" s="96">
        <v>699.9</v>
      </c>
      <c r="R127" s="96">
        <v>770.7</v>
      </c>
      <c r="S127" s="96">
        <v>635.11</v>
      </c>
      <c r="T127" s="96">
        <v>496</v>
      </c>
      <c r="U127" s="96"/>
      <c r="V127" s="97"/>
      <c r="W127" s="83" t="s">
        <v>998</v>
      </c>
      <c r="X127" s="96">
        <v>782.56</v>
      </c>
      <c r="Y127" s="96">
        <v>785.66</v>
      </c>
      <c r="Z127" s="96">
        <v>612.91999999999996</v>
      </c>
      <c r="AA127" s="96">
        <v>452.44</v>
      </c>
      <c r="AB127" s="96"/>
      <c r="AC127" s="97">
        <v>684.3</v>
      </c>
      <c r="AD127" s="83" t="s">
        <v>999</v>
      </c>
      <c r="AE127" s="86">
        <v>0.51129972389814904</v>
      </c>
      <c r="AF127" s="96">
        <v>644.66</v>
      </c>
      <c r="AG127" s="96">
        <v>679.52</v>
      </c>
      <c r="AH127" s="96">
        <v>712.75</v>
      </c>
      <c r="AI127" s="96"/>
      <c r="AJ127" s="96"/>
      <c r="AK127" s="97">
        <v>476.99</v>
      </c>
      <c r="AL127" s="87" t="s">
        <v>1000</v>
      </c>
      <c r="AM127" s="88">
        <v>1</v>
      </c>
      <c r="AN127" s="96">
        <v>707.77</v>
      </c>
      <c r="AO127" s="96">
        <v>803.02</v>
      </c>
      <c r="AP127" s="96">
        <v>714.96</v>
      </c>
      <c r="AQ127" s="96">
        <v>769.78</v>
      </c>
      <c r="AR127" s="96"/>
      <c r="AS127" s="97"/>
      <c r="AT127" s="83" t="s">
        <v>1001</v>
      </c>
      <c r="AU127" s="86">
        <v>3.96008236971329E-2</v>
      </c>
      <c r="AV127" s="96">
        <v>706.94</v>
      </c>
      <c r="AW127" s="96">
        <v>787.29</v>
      </c>
      <c r="AX127" s="96">
        <v>645.38</v>
      </c>
      <c r="AY127" s="96"/>
      <c r="AZ127" s="96"/>
      <c r="BA127" s="97">
        <v>437.85</v>
      </c>
      <c r="BB127" s="83" t="s">
        <v>1002</v>
      </c>
      <c r="BC127" s="96">
        <v>817.77</v>
      </c>
      <c r="BD127" s="96">
        <v>853.13</v>
      </c>
      <c r="BE127" s="96">
        <v>709.24</v>
      </c>
      <c r="BF127" s="96"/>
      <c r="BG127" s="96"/>
      <c r="BH127" s="97">
        <v>614.08000000000004</v>
      </c>
      <c r="BI127" s="83" t="s">
        <v>1003</v>
      </c>
      <c r="BJ127" s="86">
        <v>0.134439320812551</v>
      </c>
      <c r="BK127" s="96">
        <v>873.18</v>
      </c>
      <c r="BL127" s="96">
        <v>853.56</v>
      </c>
      <c r="BM127" s="96">
        <v>916.26</v>
      </c>
      <c r="BN127" s="96">
        <v>767.78</v>
      </c>
      <c r="BO127" s="96"/>
      <c r="BP127" s="97"/>
      <c r="BQ127" s="83" t="s">
        <v>1004</v>
      </c>
      <c r="BR127" s="86">
        <v>1</v>
      </c>
      <c r="BS127" s="96">
        <v>747.83</v>
      </c>
      <c r="BT127" s="96">
        <v>770.5</v>
      </c>
      <c r="BU127" s="96">
        <v>754.5</v>
      </c>
      <c r="BV127" s="96"/>
      <c r="BW127" s="96"/>
      <c r="BX127" s="97">
        <v>489.5</v>
      </c>
      <c r="BY127" s="83" t="s">
        <v>1005</v>
      </c>
      <c r="BZ127" s="96">
        <v>775.24</v>
      </c>
      <c r="CA127" s="96">
        <v>765.09</v>
      </c>
      <c r="CB127" s="96">
        <v>609.95000000000005</v>
      </c>
      <c r="CC127" s="96">
        <v>493.05</v>
      </c>
      <c r="CD127" s="96"/>
      <c r="CE127" s="97">
        <v>655</v>
      </c>
      <c r="CF127" s="83" t="s">
        <v>1006</v>
      </c>
      <c r="CG127" s="96">
        <v>823.56</v>
      </c>
      <c r="CH127" s="96">
        <v>821.74</v>
      </c>
      <c r="CI127" s="96">
        <v>669.62</v>
      </c>
      <c r="CJ127" s="96"/>
      <c r="CK127" s="96"/>
      <c r="CL127" s="97"/>
      <c r="CM127" s="83" t="s">
        <v>1007</v>
      </c>
      <c r="CN127" s="96">
        <v>694.16</v>
      </c>
      <c r="CO127" s="96">
        <v>682</v>
      </c>
      <c r="CP127" s="96">
        <v>724.41</v>
      </c>
      <c r="CQ127" s="96">
        <v>535.97</v>
      </c>
      <c r="CR127" s="96"/>
      <c r="CS127" s="97">
        <v>619.24</v>
      </c>
      <c r="CT127" s="83" t="s">
        <v>1008</v>
      </c>
      <c r="CU127" s="96">
        <v>716.83</v>
      </c>
      <c r="CV127" s="96">
        <v>798.95</v>
      </c>
      <c r="CW127" s="96">
        <v>646.28</v>
      </c>
      <c r="CX127" s="96">
        <v>540.82000000000005</v>
      </c>
      <c r="CY127" s="96"/>
      <c r="CZ127" s="97"/>
      <c r="DA127" s="83" t="s">
        <v>1009</v>
      </c>
      <c r="DB127" s="86">
        <v>0.132999946800021</v>
      </c>
      <c r="DC127" s="96">
        <v>667.66</v>
      </c>
      <c r="DD127" s="96">
        <v>763.42</v>
      </c>
      <c r="DE127" s="96">
        <v>602.36</v>
      </c>
      <c r="DF127" s="96">
        <v>681.49</v>
      </c>
      <c r="DG127" s="96"/>
      <c r="DH127" s="97">
        <v>638.16</v>
      </c>
      <c r="DI127" s="83" t="s">
        <v>1010</v>
      </c>
      <c r="DJ127" s="86">
        <v>2.7796308650211302E-3</v>
      </c>
      <c r="DK127" s="96">
        <v>758.09</v>
      </c>
      <c r="DL127" s="96">
        <v>809.22</v>
      </c>
      <c r="DM127" s="96">
        <v>809.22</v>
      </c>
      <c r="DN127" s="96">
        <v>660.56</v>
      </c>
      <c r="DO127" s="96"/>
      <c r="DP127" s="97">
        <v>610.82000000000005</v>
      </c>
      <c r="DQ127" s="83" t="s">
        <v>1011</v>
      </c>
      <c r="DR127" s="96">
        <v>737.03</v>
      </c>
      <c r="DS127" s="96">
        <v>757.14</v>
      </c>
      <c r="DT127" s="96">
        <v>584.47</v>
      </c>
      <c r="DU127" s="96">
        <v>560.55999999999995</v>
      </c>
      <c r="DV127" s="96"/>
      <c r="DW127" s="97"/>
      <c r="DX127" s="83" t="s">
        <v>1012</v>
      </c>
      <c r="DY127" s="96">
        <v>706.65</v>
      </c>
      <c r="DZ127" s="96">
        <v>705.42</v>
      </c>
      <c r="EA127" s="96">
        <v>741.2</v>
      </c>
      <c r="EB127" s="96">
        <v>571.83000000000004</v>
      </c>
      <c r="EC127" s="96"/>
      <c r="ED127" s="97">
        <v>535.01</v>
      </c>
      <c r="EE127" s="83" t="s">
        <v>1013</v>
      </c>
      <c r="EF127" s="86">
        <v>1</v>
      </c>
      <c r="EG127" s="96">
        <v>725.88</v>
      </c>
      <c r="EH127" s="96">
        <v>738.44</v>
      </c>
      <c r="EI127" s="96">
        <v>584.5</v>
      </c>
      <c r="EJ127" s="96"/>
      <c r="EK127" s="96">
        <v>323.74</v>
      </c>
      <c r="EL127" s="97">
        <v>461.21</v>
      </c>
      <c r="EM127" s="83" t="s">
        <v>1014</v>
      </c>
      <c r="EN127" s="96">
        <v>767.45</v>
      </c>
      <c r="EO127" s="96">
        <v>787.03</v>
      </c>
      <c r="EP127" s="96">
        <v>632.05999999999995</v>
      </c>
      <c r="EQ127" s="96"/>
      <c r="ER127" s="96"/>
      <c r="ES127" s="97">
        <v>658.45</v>
      </c>
      <c r="ET127" s="83" t="s">
        <v>1015</v>
      </c>
      <c r="EU127" s="86">
        <v>1</v>
      </c>
      <c r="EV127" s="96">
        <v>727.89</v>
      </c>
      <c r="EW127" s="96">
        <v>733.87</v>
      </c>
      <c r="EX127" s="96">
        <v>733.87</v>
      </c>
      <c r="EY127" s="96"/>
      <c r="EZ127" s="96"/>
      <c r="FA127" s="97">
        <v>470.38</v>
      </c>
      <c r="FB127" s="83" t="s">
        <v>1016</v>
      </c>
      <c r="FC127" s="96">
        <v>586.21</v>
      </c>
      <c r="FD127" s="96">
        <v>553.02</v>
      </c>
      <c r="FE127" s="96">
        <v>615.37</v>
      </c>
      <c r="FF127" s="96"/>
      <c r="FG127" s="96"/>
      <c r="FH127" s="97"/>
      <c r="FI127" s="83" t="s">
        <v>1017</v>
      </c>
      <c r="FJ127" s="96">
        <v>825.14</v>
      </c>
      <c r="FK127" s="96">
        <v>824.87</v>
      </c>
      <c r="FL127" s="96">
        <v>673.63</v>
      </c>
      <c r="FM127" s="96">
        <v>579.64</v>
      </c>
      <c r="FN127" s="96"/>
      <c r="FO127" s="97">
        <v>577.32000000000005</v>
      </c>
      <c r="FP127" s="83" t="s">
        <v>1018</v>
      </c>
      <c r="FQ127" s="86">
        <v>0.21759944294542599</v>
      </c>
      <c r="FR127" s="96">
        <v>693.71</v>
      </c>
      <c r="FS127" s="96">
        <v>736.81</v>
      </c>
      <c r="FT127" s="96">
        <v>683.05</v>
      </c>
      <c r="FU127" s="96">
        <v>504.11</v>
      </c>
      <c r="FV127" s="96">
        <v>423.93</v>
      </c>
      <c r="FW127" s="97">
        <v>476.25</v>
      </c>
      <c r="FX127" s="83" t="s">
        <v>1019</v>
      </c>
      <c r="FY127" s="96">
        <v>764.22</v>
      </c>
      <c r="FZ127" s="96">
        <v>748.68</v>
      </c>
      <c r="GA127" s="96">
        <v>724.62</v>
      </c>
      <c r="GB127" s="96">
        <v>746.77</v>
      </c>
      <c r="GC127" s="96"/>
      <c r="GD127" s="97">
        <v>512.6</v>
      </c>
      <c r="GE127" s="83" t="s">
        <v>1020</v>
      </c>
      <c r="GF127" s="86">
        <v>0.20205693964559199</v>
      </c>
      <c r="GG127" s="96">
        <v>703.61</v>
      </c>
      <c r="GH127" s="96">
        <v>727.67</v>
      </c>
      <c r="GI127" s="96">
        <v>578.35</v>
      </c>
      <c r="GJ127" s="96">
        <v>513.63</v>
      </c>
      <c r="GK127" s="96"/>
      <c r="GL127" s="97">
        <v>506.45</v>
      </c>
      <c r="GM127" s="83" t="s">
        <v>1021</v>
      </c>
      <c r="GN127" s="86">
        <v>0.100413704462385</v>
      </c>
      <c r="GO127" s="96">
        <v>813.87</v>
      </c>
      <c r="GP127" s="96">
        <v>1084.4100000000001</v>
      </c>
      <c r="GQ127" s="96">
        <v>683.28</v>
      </c>
      <c r="GR127" s="96">
        <v>527.98</v>
      </c>
      <c r="GS127" s="96"/>
      <c r="GT127" s="97"/>
      <c r="GU127" s="83" t="s">
        <v>1022</v>
      </c>
      <c r="GV127" s="86">
        <v>1</v>
      </c>
      <c r="GW127" s="96">
        <v>673.91</v>
      </c>
      <c r="GX127" s="96">
        <v>741.43</v>
      </c>
      <c r="GY127" s="96">
        <v>705.6</v>
      </c>
      <c r="GZ127" s="96"/>
      <c r="HA127" s="96"/>
      <c r="HB127" s="97">
        <v>567.09</v>
      </c>
      <c r="HC127" s="83" t="s">
        <v>1023</v>
      </c>
      <c r="HD127" s="86">
        <v>1</v>
      </c>
      <c r="HE127" s="96">
        <v>704.68</v>
      </c>
      <c r="HF127" s="96">
        <v>764.02</v>
      </c>
      <c r="HG127" s="96"/>
      <c r="HH127" s="96">
        <v>512.12</v>
      </c>
      <c r="HI127" s="96">
        <v>505.48</v>
      </c>
      <c r="HJ127" s="97">
        <v>527.54999999999995</v>
      </c>
      <c r="HK127" s="98"/>
      <c r="HL127" s="86"/>
      <c r="HM127" s="96"/>
      <c r="HN127" s="96"/>
      <c r="HO127" s="96"/>
      <c r="HP127" s="96"/>
      <c r="HQ127" s="96"/>
      <c r="HR127" s="97"/>
    </row>
    <row r="128" spans="1:226" x14ac:dyDescent="0.35">
      <c r="A128" s="99">
        <v>44501</v>
      </c>
      <c r="B128" s="100" t="s">
        <v>995</v>
      </c>
      <c r="C128" s="101">
        <v>753.0180464601591</v>
      </c>
      <c r="D128" s="101">
        <v>767.23559330214061</v>
      </c>
      <c r="E128" s="101">
        <v>694.77353892632345</v>
      </c>
      <c r="F128" s="101">
        <v>550.59014086275931</v>
      </c>
      <c r="G128" s="101">
        <v>414.75690179490113</v>
      </c>
      <c r="H128" s="102">
        <v>512.59649260708932</v>
      </c>
      <c r="I128" s="100" t="s">
        <v>996</v>
      </c>
      <c r="J128" s="101">
        <v>760.70100494081453</v>
      </c>
      <c r="K128" s="101">
        <v>762.13054434069772</v>
      </c>
      <c r="L128" s="101">
        <v>692.20886402070823</v>
      </c>
      <c r="M128" s="101">
        <v>547.72151175088061</v>
      </c>
      <c r="N128" s="101">
        <v>323.74</v>
      </c>
      <c r="O128" s="102">
        <v>546.1170200610203</v>
      </c>
      <c r="P128" s="83" t="s">
        <v>997</v>
      </c>
      <c r="Q128" s="96">
        <v>685.73</v>
      </c>
      <c r="R128" s="96">
        <v>763.2</v>
      </c>
      <c r="S128" s="96">
        <v>637.73</v>
      </c>
      <c r="T128" s="96">
        <v>503</v>
      </c>
      <c r="U128" s="96"/>
      <c r="V128" s="97"/>
      <c r="W128" s="83" t="s">
        <v>998</v>
      </c>
      <c r="X128" s="96">
        <v>758.54</v>
      </c>
      <c r="Y128" s="96">
        <v>770.05</v>
      </c>
      <c r="Z128" s="96">
        <v>614.57000000000005</v>
      </c>
      <c r="AA128" s="96">
        <v>452.44</v>
      </c>
      <c r="AB128" s="96"/>
      <c r="AC128" s="97">
        <v>676.86</v>
      </c>
      <c r="AD128" s="83" t="s">
        <v>999</v>
      </c>
      <c r="AE128" s="86">
        <v>0.51129972389814904</v>
      </c>
      <c r="AF128" s="96">
        <v>636.27</v>
      </c>
      <c r="AG128" s="96">
        <v>666.73</v>
      </c>
      <c r="AH128" s="96">
        <v>712.75</v>
      </c>
      <c r="AI128" s="96"/>
      <c r="AJ128" s="96"/>
      <c r="AK128" s="97">
        <v>468.38</v>
      </c>
      <c r="AL128" s="87" t="s">
        <v>1000</v>
      </c>
      <c r="AM128" s="88">
        <v>1</v>
      </c>
      <c r="AN128" s="96">
        <v>694.9</v>
      </c>
      <c r="AO128" s="96">
        <v>773.85</v>
      </c>
      <c r="AP128" s="96">
        <v>713.1</v>
      </c>
      <c r="AQ128" s="96">
        <v>769.78</v>
      </c>
      <c r="AR128" s="96"/>
      <c r="AS128" s="97"/>
      <c r="AT128" s="83" t="s">
        <v>1001</v>
      </c>
      <c r="AU128" s="86">
        <v>3.9010688928766503E-2</v>
      </c>
      <c r="AV128" s="96">
        <v>686.06</v>
      </c>
      <c r="AW128" s="96">
        <v>769.53</v>
      </c>
      <c r="AX128" s="96">
        <v>639.69000000000005</v>
      </c>
      <c r="AY128" s="96"/>
      <c r="AZ128" s="96"/>
      <c r="BA128" s="97">
        <v>605.16999999999996</v>
      </c>
      <c r="BB128" s="83" t="s">
        <v>1002</v>
      </c>
      <c r="BC128" s="96">
        <v>809.37</v>
      </c>
      <c r="BD128" s="96">
        <v>849.77</v>
      </c>
      <c r="BE128" s="96">
        <v>719.32</v>
      </c>
      <c r="BF128" s="96"/>
      <c r="BG128" s="96"/>
      <c r="BH128" s="97">
        <v>613.24</v>
      </c>
      <c r="BI128" s="83" t="s">
        <v>1003</v>
      </c>
      <c r="BJ128" s="86">
        <v>0.13441582880799999</v>
      </c>
      <c r="BK128" s="96">
        <v>840.77</v>
      </c>
      <c r="BL128" s="96">
        <v>842.65</v>
      </c>
      <c r="BM128" s="96">
        <v>926.85</v>
      </c>
      <c r="BN128" s="96">
        <v>778.4</v>
      </c>
      <c r="BO128" s="96"/>
      <c r="BP128" s="97"/>
      <c r="BQ128" s="83" t="s">
        <v>1004</v>
      </c>
      <c r="BR128" s="86">
        <v>1</v>
      </c>
      <c r="BS128" s="96">
        <v>745.33</v>
      </c>
      <c r="BT128" s="96">
        <v>770.5</v>
      </c>
      <c r="BU128" s="96">
        <v>754.5</v>
      </c>
      <c r="BV128" s="96"/>
      <c r="BW128" s="96"/>
      <c r="BX128" s="97">
        <v>489.5</v>
      </c>
      <c r="BY128" s="83" t="s">
        <v>1005</v>
      </c>
      <c r="BZ128" s="96">
        <v>771.81</v>
      </c>
      <c r="CA128" s="96">
        <v>763.11</v>
      </c>
      <c r="CB128" s="96">
        <v>613.66999999999996</v>
      </c>
      <c r="CC128" s="96">
        <v>490.63</v>
      </c>
      <c r="CD128" s="96"/>
      <c r="CE128" s="97">
        <v>652.05999999999995</v>
      </c>
      <c r="CF128" s="83" t="s">
        <v>1006</v>
      </c>
      <c r="CG128" s="96">
        <v>741.3</v>
      </c>
      <c r="CH128" s="96">
        <v>815.29</v>
      </c>
      <c r="CI128" s="96">
        <v>675.72</v>
      </c>
      <c r="CJ128" s="96"/>
      <c r="CK128" s="96"/>
      <c r="CL128" s="97"/>
      <c r="CM128" s="83" t="s">
        <v>1007</v>
      </c>
      <c r="CN128" s="96">
        <v>691.69</v>
      </c>
      <c r="CO128" s="96">
        <v>688.11</v>
      </c>
      <c r="CP128" s="96">
        <v>728.03</v>
      </c>
      <c r="CQ128" s="96">
        <v>543.66999999999996</v>
      </c>
      <c r="CR128" s="96"/>
      <c r="CS128" s="97">
        <v>613.77</v>
      </c>
      <c r="CT128" s="83" t="s">
        <v>1008</v>
      </c>
      <c r="CU128" s="96">
        <v>715.8</v>
      </c>
      <c r="CV128" s="96">
        <v>798.81</v>
      </c>
      <c r="CW128" s="96">
        <v>650.92999999999995</v>
      </c>
      <c r="CX128" s="96">
        <v>549.57000000000005</v>
      </c>
      <c r="CY128" s="96"/>
      <c r="CZ128" s="97"/>
      <c r="DA128" s="83" t="s">
        <v>1009</v>
      </c>
      <c r="DB128" s="86">
        <v>0.13288506770494199</v>
      </c>
      <c r="DC128" s="96">
        <v>667.08</v>
      </c>
      <c r="DD128" s="96">
        <v>762.76</v>
      </c>
      <c r="DE128" s="96">
        <v>606.09</v>
      </c>
      <c r="DF128" s="96">
        <v>680.9</v>
      </c>
      <c r="DG128" s="96"/>
      <c r="DH128" s="97">
        <v>641.76</v>
      </c>
      <c r="DI128" s="83" t="s">
        <v>1010</v>
      </c>
      <c r="DJ128" s="86">
        <v>2.7740790057700802E-3</v>
      </c>
      <c r="DK128" s="96">
        <v>763.34</v>
      </c>
      <c r="DL128" s="96">
        <v>812</v>
      </c>
      <c r="DM128" s="96">
        <v>812</v>
      </c>
      <c r="DN128" s="96">
        <v>640.65</v>
      </c>
      <c r="DO128" s="96"/>
      <c r="DP128" s="97">
        <v>594.36</v>
      </c>
      <c r="DQ128" s="83" t="s">
        <v>1011</v>
      </c>
      <c r="DR128" s="96">
        <v>722.56</v>
      </c>
      <c r="DS128" s="96">
        <v>740.88</v>
      </c>
      <c r="DT128" s="96">
        <v>588.35</v>
      </c>
      <c r="DU128" s="96">
        <v>571.11</v>
      </c>
      <c r="DV128" s="96"/>
      <c r="DW128" s="97"/>
      <c r="DX128" s="83" t="s">
        <v>1012</v>
      </c>
      <c r="DY128" s="96">
        <v>705.41</v>
      </c>
      <c r="DZ128" s="96">
        <v>704.8</v>
      </c>
      <c r="EA128" s="96">
        <v>749.77</v>
      </c>
      <c r="EB128" s="96">
        <v>582.39</v>
      </c>
      <c r="EC128" s="96"/>
      <c r="ED128" s="97">
        <v>533.21</v>
      </c>
      <c r="EE128" s="83" t="s">
        <v>1013</v>
      </c>
      <c r="EF128" s="86">
        <v>1</v>
      </c>
      <c r="EG128" s="96">
        <v>690.2</v>
      </c>
      <c r="EH128" s="96">
        <v>709.82</v>
      </c>
      <c r="EI128" s="96">
        <v>587.12</v>
      </c>
      <c r="EJ128" s="96"/>
      <c r="EK128" s="96">
        <v>323.74</v>
      </c>
      <c r="EL128" s="97">
        <v>452.88</v>
      </c>
      <c r="EM128" s="83" t="s">
        <v>1014</v>
      </c>
      <c r="EN128" s="96">
        <v>767.45</v>
      </c>
      <c r="EO128" s="96">
        <v>807.55</v>
      </c>
      <c r="EP128" s="96">
        <v>632.05999999999995</v>
      </c>
      <c r="EQ128" s="96"/>
      <c r="ER128" s="96"/>
      <c r="ES128" s="97">
        <v>657.53</v>
      </c>
      <c r="ET128" s="83" t="s">
        <v>1015</v>
      </c>
      <c r="EU128" s="86">
        <v>1</v>
      </c>
      <c r="EV128" s="96">
        <v>717.15</v>
      </c>
      <c r="EW128" s="96">
        <v>734.15</v>
      </c>
      <c r="EX128" s="96">
        <v>734.15</v>
      </c>
      <c r="EY128" s="96"/>
      <c r="EZ128" s="96"/>
      <c r="FA128" s="97">
        <v>463.98</v>
      </c>
      <c r="FB128" s="83" t="s">
        <v>1016</v>
      </c>
      <c r="FC128" s="96">
        <v>586.21</v>
      </c>
      <c r="FD128" s="96">
        <v>553.02</v>
      </c>
      <c r="FE128" s="96">
        <v>615.37</v>
      </c>
      <c r="FF128" s="96"/>
      <c r="FG128" s="96"/>
      <c r="FH128" s="97"/>
      <c r="FI128" s="83" t="s">
        <v>1017</v>
      </c>
      <c r="FJ128" s="96">
        <v>813.57</v>
      </c>
      <c r="FK128" s="96">
        <v>825.69</v>
      </c>
      <c r="FL128" s="96">
        <v>667.01</v>
      </c>
      <c r="FM128" s="96">
        <v>581.64</v>
      </c>
      <c r="FN128" s="96"/>
      <c r="FO128" s="97">
        <v>577.32000000000005</v>
      </c>
      <c r="FP128" s="83" t="s">
        <v>1018</v>
      </c>
      <c r="FQ128" s="86">
        <v>0.216333153055706</v>
      </c>
      <c r="FR128" s="96">
        <v>689.23</v>
      </c>
      <c r="FS128" s="96">
        <v>731.94</v>
      </c>
      <c r="FT128" s="96">
        <v>693.27</v>
      </c>
      <c r="FU128" s="96">
        <v>498.3</v>
      </c>
      <c r="FV128" s="96">
        <v>421.46</v>
      </c>
      <c r="FW128" s="97">
        <v>466.18</v>
      </c>
      <c r="FX128" s="83" t="s">
        <v>1019</v>
      </c>
      <c r="FY128" s="96">
        <v>760.96</v>
      </c>
      <c r="FZ128" s="96">
        <v>750.31</v>
      </c>
      <c r="GA128" s="96">
        <v>727.06</v>
      </c>
      <c r="GB128" s="96">
        <v>754.05</v>
      </c>
      <c r="GC128" s="96"/>
      <c r="GD128" s="97">
        <v>483.33</v>
      </c>
      <c r="GE128" s="83" t="s">
        <v>1020</v>
      </c>
      <c r="GF128" s="86">
        <v>0.20204877457418199</v>
      </c>
      <c r="GG128" s="96">
        <v>708.74</v>
      </c>
      <c r="GH128" s="96">
        <v>737.69</v>
      </c>
      <c r="GI128" s="96">
        <v>594.52</v>
      </c>
      <c r="GJ128" s="96">
        <v>524.52</v>
      </c>
      <c r="GK128" s="96"/>
      <c r="GL128" s="97">
        <v>492.51</v>
      </c>
      <c r="GM128" s="83" t="s">
        <v>1021</v>
      </c>
      <c r="GN128" s="86">
        <v>0.100872547536188</v>
      </c>
      <c r="GO128" s="96">
        <v>815.66</v>
      </c>
      <c r="GP128" s="96">
        <v>1110.3399999999999</v>
      </c>
      <c r="GQ128" s="96">
        <v>686.4</v>
      </c>
      <c r="GR128" s="96">
        <v>541.48</v>
      </c>
      <c r="GS128" s="96"/>
      <c r="GT128" s="97"/>
      <c r="GU128" s="83" t="s">
        <v>1022</v>
      </c>
      <c r="GV128" s="86">
        <v>1</v>
      </c>
      <c r="GW128" s="96">
        <v>666.17</v>
      </c>
      <c r="GX128" s="96">
        <v>726.3</v>
      </c>
      <c r="GY128" s="96">
        <v>713.4</v>
      </c>
      <c r="GZ128" s="96"/>
      <c r="HA128" s="96"/>
      <c r="HB128" s="97">
        <v>561.19000000000005</v>
      </c>
      <c r="HC128" s="83" t="s">
        <v>1023</v>
      </c>
      <c r="HD128" s="86">
        <v>1</v>
      </c>
      <c r="HE128" s="96">
        <v>705.52</v>
      </c>
      <c r="HF128" s="96">
        <v>764.02</v>
      </c>
      <c r="HG128" s="96"/>
      <c r="HH128" s="96">
        <v>515.69000000000005</v>
      </c>
      <c r="HI128" s="96">
        <v>509.05</v>
      </c>
      <c r="HJ128" s="97">
        <v>522.54999999999995</v>
      </c>
      <c r="HK128" s="98"/>
      <c r="HL128" s="86"/>
      <c r="HM128" s="96"/>
      <c r="HN128" s="96"/>
      <c r="HO128" s="96"/>
      <c r="HP128" s="96"/>
      <c r="HQ128" s="96"/>
      <c r="HR128" s="97"/>
    </row>
    <row r="129" spans="1:226" x14ac:dyDescent="0.35">
      <c r="A129" s="99">
        <v>44494</v>
      </c>
      <c r="B129" s="100" t="s">
        <v>995</v>
      </c>
      <c r="C129" s="101">
        <v>745.32870548259439</v>
      </c>
      <c r="D129" s="101">
        <v>761.70575356213203</v>
      </c>
      <c r="E129" s="101">
        <v>698.91393905279199</v>
      </c>
      <c r="F129" s="101">
        <v>554.06540220463432</v>
      </c>
      <c r="G129" s="101">
        <v>459.34326168972223</v>
      </c>
      <c r="H129" s="102">
        <v>506.49362103425483</v>
      </c>
      <c r="I129" s="100" t="s">
        <v>996</v>
      </c>
      <c r="J129" s="101">
        <v>754.06076799833806</v>
      </c>
      <c r="K129" s="101">
        <v>757.64105976391079</v>
      </c>
      <c r="L129" s="101">
        <v>697.11488029797169</v>
      </c>
      <c r="M129" s="101">
        <v>550.96770903126082</v>
      </c>
      <c r="N129" s="101">
        <v>323.74</v>
      </c>
      <c r="O129" s="102">
        <v>542.21924528223576</v>
      </c>
      <c r="P129" s="83" t="s">
        <v>997</v>
      </c>
      <c r="Q129" s="96">
        <v>680.73</v>
      </c>
      <c r="R129" s="96">
        <v>759.87</v>
      </c>
      <c r="S129" s="96">
        <v>639.29</v>
      </c>
      <c r="T129" s="96">
        <v>503</v>
      </c>
      <c r="U129" s="96"/>
      <c r="V129" s="97"/>
      <c r="W129" s="83" t="s">
        <v>998</v>
      </c>
      <c r="X129" s="96">
        <v>746.4</v>
      </c>
      <c r="Y129" s="96">
        <v>757.19</v>
      </c>
      <c r="Z129" s="96">
        <v>617.38</v>
      </c>
      <c r="AA129" s="96">
        <v>457.66</v>
      </c>
      <c r="AB129" s="96"/>
      <c r="AC129" s="97">
        <v>687.6</v>
      </c>
      <c r="AD129" s="83" t="s">
        <v>999</v>
      </c>
      <c r="AE129" s="86">
        <v>0.51129972389814904</v>
      </c>
      <c r="AF129" s="96">
        <v>628.47</v>
      </c>
      <c r="AG129" s="96">
        <v>666.73</v>
      </c>
      <c r="AH129" s="96">
        <v>661.62</v>
      </c>
      <c r="AI129" s="96"/>
      <c r="AJ129" s="96"/>
      <c r="AK129" s="97">
        <v>458.67</v>
      </c>
      <c r="AL129" s="87" t="s">
        <v>1000</v>
      </c>
      <c r="AM129" s="88">
        <v>1</v>
      </c>
      <c r="AN129" s="96">
        <v>693.33</v>
      </c>
      <c r="AO129" s="96">
        <v>784.66</v>
      </c>
      <c r="AP129" s="96">
        <v>696.54</v>
      </c>
      <c r="AQ129" s="96">
        <v>769.78</v>
      </c>
      <c r="AR129" s="96"/>
      <c r="AS129" s="97"/>
      <c r="AT129" s="83" t="s">
        <v>1001</v>
      </c>
      <c r="AU129" s="86">
        <v>3.88590969145877E-2</v>
      </c>
      <c r="AV129" s="96">
        <v>671.19</v>
      </c>
      <c r="AW129" s="96">
        <v>753.21</v>
      </c>
      <c r="AX129" s="96">
        <v>626.96</v>
      </c>
      <c r="AY129" s="96"/>
      <c r="AZ129" s="96"/>
      <c r="BA129" s="97">
        <v>485.59</v>
      </c>
      <c r="BB129" s="83" t="s">
        <v>1002</v>
      </c>
      <c r="BC129" s="96">
        <v>803.48</v>
      </c>
      <c r="BD129" s="96">
        <v>848.09</v>
      </c>
      <c r="BE129" s="96">
        <v>726.04</v>
      </c>
      <c r="BF129" s="96"/>
      <c r="BG129" s="96"/>
      <c r="BH129" s="97">
        <v>606.52</v>
      </c>
      <c r="BI129" s="83" t="s">
        <v>1003</v>
      </c>
      <c r="BJ129" s="86">
        <v>0.13441040874205301</v>
      </c>
      <c r="BK129" s="96">
        <v>829.98</v>
      </c>
      <c r="BL129" s="96">
        <v>831.87</v>
      </c>
      <c r="BM129" s="96">
        <v>916.06</v>
      </c>
      <c r="BN129" s="96">
        <v>785.09</v>
      </c>
      <c r="BO129" s="96"/>
      <c r="BP129" s="97"/>
      <c r="BQ129" s="83" t="s">
        <v>1004</v>
      </c>
      <c r="BR129" s="86">
        <v>1</v>
      </c>
      <c r="BS129" s="96">
        <v>748.67</v>
      </c>
      <c r="BT129" s="96">
        <v>770.5</v>
      </c>
      <c r="BU129" s="96">
        <v>754.5</v>
      </c>
      <c r="BV129" s="96"/>
      <c r="BW129" s="96"/>
      <c r="BX129" s="97">
        <v>489.5</v>
      </c>
      <c r="BY129" s="83" t="s">
        <v>1005</v>
      </c>
      <c r="BZ129" s="96">
        <v>764.67</v>
      </c>
      <c r="CA129" s="96">
        <v>756.17</v>
      </c>
      <c r="CB129" s="96">
        <v>609.79999999999995</v>
      </c>
      <c r="CC129" s="96">
        <v>495.48</v>
      </c>
      <c r="CD129" s="96"/>
      <c r="CE129" s="97">
        <v>645.41999999999996</v>
      </c>
      <c r="CF129" s="83" t="s">
        <v>1006</v>
      </c>
      <c r="CG129" s="96">
        <v>734.85</v>
      </c>
      <c r="CH129" s="96">
        <v>808.03</v>
      </c>
      <c r="CI129" s="96">
        <v>681.1</v>
      </c>
      <c r="CJ129" s="96"/>
      <c r="CK129" s="96"/>
      <c r="CL129" s="97"/>
      <c r="CM129" s="83" t="s">
        <v>1007</v>
      </c>
      <c r="CN129" s="96">
        <v>682.67</v>
      </c>
      <c r="CO129" s="96">
        <v>685.17</v>
      </c>
      <c r="CP129" s="96">
        <v>734.54</v>
      </c>
      <c r="CQ129" s="96">
        <v>547.80999999999995</v>
      </c>
      <c r="CR129" s="96"/>
      <c r="CS129" s="97">
        <v>611.04999999999995</v>
      </c>
      <c r="CT129" s="83" t="s">
        <v>1008</v>
      </c>
      <c r="CU129" s="96">
        <v>709.58</v>
      </c>
      <c r="CV129" s="96">
        <v>794.69</v>
      </c>
      <c r="CW129" s="96">
        <v>660.34</v>
      </c>
      <c r="CX129" s="96">
        <v>555.82000000000005</v>
      </c>
      <c r="CY129" s="96"/>
      <c r="CZ129" s="97"/>
      <c r="DA129" s="83" t="s">
        <v>1009</v>
      </c>
      <c r="DB129" s="86">
        <v>0.132849760206183</v>
      </c>
      <c r="DC129" s="96">
        <v>666.91</v>
      </c>
      <c r="DD129" s="96">
        <v>762.56</v>
      </c>
      <c r="DE129" s="96">
        <v>605.92999999999995</v>
      </c>
      <c r="DF129" s="96">
        <v>680.72</v>
      </c>
      <c r="DG129" s="96"/>
      <c r="DH129" s="97">
        <v>634.04</v>
      </c>
      <c r="DI129" s="83" t="s">
        <v>1010</v>
      </c>
      <c r="DJ129" s="86">
        <v>2.7334353815875799E-3</v>
      </c>
      <c r="DK129" s="96">
        <v>730.25</v>
      </c>
      <c r="DL129" s="96">
        <v>794.88</v>
      </c>
      <c r="DM129" s="96">
        <v>794.88</v>
      </c>
      <c r="DN129" s="96">
        <v>631.27</v>
      </c>
      <c r="DO129" s="96"/>
      <c r="DP129" s="97">
        <v>576.80999999999995</v>
      </c>
      <c r="DQ129" s="83" t="s">
        <v>1011</v>
      </c>
      <c r="DR129" s="96">
        <v>683.78</v>
      </c>
      <c r="DS129" s="96">
        <v>712.75</v>
      </c>
      <c r="DT129" s="96">
        <v>591.79</v>
      </c>
      <c r="DU129" s="96">
        <v>573.12</v>
      </c>
      <c r="DV129" s="96"/>
      <c r="DW129" s="97"/>
      <c r="DX129" s="83" t="s">
        <v>1012</v>
      </c>
      <c r="DY129" s="96">
        <v>702.62</v>
      </c>
      <c r="DZ129" s="96">
        <v>700.55</v>
      </c>
      <c r="EA129" s="96">
        <v>749.77</v>
      </c>
      <c r="EB129" s="96">
        <v>585.83000000000004</v>
      </c>
      <c r="EC129" s="96"/>
      <c r="ED129" s="97">
        <v>529.49</v>
      </c>
      <c r="EE129" s="83" t="s">
        <v>1013</v>
      </c>
      <c r="EF129" s="86">
        <v>1</v>
      </c>
      <c r="EG129" s="96">
        <v>713.92</v>
      </c>
      <c r="EH129" s="96">
        <v>738.58</v>
      </c>
      <c r="EI129" s="96">
        <v>587.42999999999995</v>
      </c>
      <c r="EJ129" s="96"/>
      <c r="EK129" s="96">
        <v>323.74</v>
      </c>
      <c r="EL129" s="97">
        <v>456.68</v>
      </c>
      <c r="EM129" s="83" t="s">
        <v>1014</v>
      </c>
      <c r="EN129" s="96">
        <v>746.08</v>
      </c>
      <c r="EO129" s="96">
        <v>787.89</v>
      </c>
      <c r="EP129" s="96">
        <v>632.05999999999995</v>
      </c>
      <c r="EQ129" s="96"/>
      <c r="ER129" s="96"/>
      <c r="ES129" s="97">
        <v>648.27</v>
      </c>
      <c r="ET129" s="83" t="s">
        <v>1015</v>
      </c>
      <c r="EU129" s="86">
        <v>1</v>
      </c>
      <c r="EV129" s="96">
        <v>710.87</v>
      </c>
      <c r="EW129" s="96">
        <v>723.23</v>
      </c>
      <c r="EX129" s="96">
        <v>723.24</v>
      </c>
      <c r="EY129" s="96"/>
      <c r="EZ129" s="96"/>
      <c r="FA129" s="97">
        <v>450.24</v>
      </c>
      <c r="FB129" s="83" t="s">
        <v>1016</v>
      </c>
      <c r="FC129" s="96">
        <v>586.21</v>
      </c>
      <c r="FD129" s="96">
        <v>553.02</v>
      </c>
      <c r="FE129" s="96">
        <v>615.37</v>
      </c>
      <c r="FF129" s="96"/>
      <c r="FG129" s="96"/>
      <c r="FH129" s="97"/>
      <c r="FI129" s="83" t="s">
        <v>1017</v>
      </c>
      <c r="FJ129" s="96">
        <v>803.65</v>
      </c>
      <c r="FK129" s="96">
        <v>823.21</v>
      </c>
      <c r="FL129" s="96">
        <v>686.02</v>
      </c>
      <c r="FM129" s="96">
        <v>593.64</v>
      </c>
      <c r="FN129" s="96"/>
      <c r="FO129" s="97">
        <v>566.57000000000005</v>
      </c>
      <c r="FP129" s="83" t="s">
        <v>1018</v>
      </c>
      <c r="FQ129" s="86">
        <v>0.216511139498127</v>
      </c>
      <c r="FR129" s="96">
        <v>681.77</v>
      </c>
      <c r="FS129" s="96">
        <v>723.6</v>
      </c>
      <c r="FT129" s="96">
        <v>687.32</v>
      </c>
      <c r="FU129" s="96">
        <v>516.47</v>
      </c>
      <c r="FV129" s="96">
        <v>469.33</v>
      </c>
      <c r="FW129" s="97">
        <v>462.1</v>
      </c>
      <c r="FX129" s="83" t="s">
        <v>1019</v>
      </c>
      <c r="FY129" s="96">
        <v>752.83</v>
      </c>
      <c r="FZ129" s="96">
        <v>747.06</v>
      </c>
      <c r="GA129" s="96">
        <v>724.62</v>
      </c>
      <c r="GB129" s="96">
        <v>747.06</v>
      </c>
      <c r="GC129" s="96"/>
      <c r="GD129" s="97">
        <v>476.02</v>
      </c>
      <c r="GE129" s="83" t="s">
        <v>1020</v>
      </c>
      <c r="GF129" s="86">
        <v>0.20212228398180901</v>
      </c>
      <c r="GG129" s="96">
        <v>704.27</v>
      </c>
      <c r="GH129" s="96">
        <v>730.32</v>
      </c>
      <c r="GI129" s="96">
        <v>595.91</v>
      </c>
      <c r="GJ129" s="96">
        <v>515.41</v>
      </c>
      <c r="GK129" s="96"/>
      <c r="GL129" s="97">
        <v>490.22</v>
      </c>
      <c r="GM129" s="83" t="s">
        <v>1021</v>
      </c>
      <c r="GN129" s="86">
        <v>0.1</v>
      </c>
      <c r="GO129" s="96">
        <v>807.08</v>
      </c>
      <c r="GP129" s="96">
        <v>1100.6600000000001</v>
      </c>
      <c r="GQ129" s="96">
        <v>679.58</v>
      </c>
      <c r="GR129" s="96">
        <v>545.9</v>
      </c>
      <c r="GS129" s="96"/>
      <c r="GT129" s="97"/>
      <c r="GU129" s="83" t="s">
        <v>1022</v>
      </c>
      <c r="GV129" s="86">
        <v>1</v>
      </c>
      <c r="GW129" s="96">
        <v>654.61</v>
      </c>
      <c r="GX129" s="96">
        <v>708.85</v>
      </c>
      <c r="GY129" s="96">
        <v>706.63</v>
      </c>
      <c r="GZ129" s="96"/>
      <c r="HA129" s="96"/>
      <c r="HB129" s="97">
        <v>566.87</v>
      </c>
      <c r="HC129" s="83" t="s">
        <v>1023</v>
      </c>
      <c r="HD129" s="86">
        <v>1</v>
      </c>
      <c r="HE129" s="96">
        <v>704.68</v>
      </c>
      <c r="HF129" s="96">
        <v>746.52</v>
      </c>
      <c r="HG129" s="96"/>
      <c r="HH129" s="96">
        <v>515.57000000000005</v>
      </c>
      <c r="HI129" s="96">
        <v>508.93</v>
      </c>
      <c r="HJ129" s="97">
        <v>517.54999999999995</v>
      </c>
      <c r="HK129" s="98"/>
      <c r="HL129" s="86"/>
      <c r="HM129" s="96"/>
      <c r="HN129" s="96"/>
      <c r="HO129" s="96"/>
      <c r="HP129" s="96"/>
      <c r="HQ129" s="96"/>
      <c r="HR129" s="97"/>
    </row>
    <row r="130" spans="1:226" x14ac:dyDescent="0.35">
      <c r="A130" s="99">
        <v>44487</v>
      </c>
      <c r="B130" s="100" t="s">
        <v>995</v>
      </c>
      <c r="C130" s="101">
        <v>738.34640192294057</v>
      </c>
      <c r="D130" s="101">
        <v>754.99630289145944</v>
      </c>
      <c r="E130" s="101">
        <v>684.70722528877695</v>
      </c>
      <c r="F130" s="101">
        <v>547.79937238049604</v>
      </c>
      <c r="G130" s="101">
        <v>418.63154681605124</v>
      </c>
      <c r="H130" s="102">
        <v>501.14517859783973</v>
      </c>
      <c r="I130" s="100" t="s">
        <v>996</v>
      </c>
      <c r="J130" s="101">
        <v>746.72408593419539</v>
      </c>
      <c r="K130" s="101">
        <v>750.45716830696779</v>
      </c>
      <c r="L130" s="101">
        <v>681.93203948583277</v>
      </c>
      <c r="M130" s="101">
        <v>545.76449470378327</v>
      </c>
      <c r="N130" s="101">
        <v>323.74</v>
      </c>
      <c r="O130" s="102">
        <v>535.68958934752686</v>
      </c>
      <c r="P130" s="83" t="s">
        <v>997</v>
      </c>
      <c r="Q130" s="96">
        <v>675.73</v>
      </c>
      <c r="R130" s="96">
        <v>744.87</v>
      </c>
      <c r="S130" s="96">
        <v>635.24</v>
      </c>
      <c r="T130" s="96">
        <v>503</v>
      </c>
      <c r="U130" s="96"/>
      <c r="V130" s="97"/>
      <c r="W130" s="83" t="s">
        <v>998</v>
      </c>
      <c r="X130" s="96">
        <v>740.15</v>
      </c>
      <c r="Y130" s="96">
        <v>758.72</v>
      </c>
      <c r="Z130" s="96">
        <v>624.66</v>
      </c>
      <c r="AA130" s="96">
        <v>457.66</v>
      </c>
      <c r="AB130" s="96"/>
      <c r="AC130" s="97">
        <v>669.42</v>
      </c>
      <c r="AD130" s="83" t="s">
        <v>999</v>
      </c>
      <c r="AE130" s="86">
        <v>0.51129972389814904</v>
      </c>
      <c r="AF130" s="96">
        <v>619.86</v>
      </c>
      <c r="AG130" s="96">
        <v>653.99</v>
      </c>
      <c r="AH130" s="96">
        <v>661.65</v>
      </c>
      <c r="AI130" s="96"/>
      <c r="AJ130" s="96"/>
      <c r="AK130" s="97">
        <v>445.76</v>
      </c>
      <c r="AL130" s="87" t="s">
        <v>1000</v>
      </c>
      <c r="AM130" s="88">
        <v>1</v>
      </c>
      <c r="AN130" s="96">
        <v>680.85</v>
      </c>
      <c r="AO130" s="96">
        <v>763.57</v>
      </c>
      <c r="AP130" s="96">
        <v>684.77</v>
      </c>
      <c r="AQ130" s="96">
        <v>769.78</v>
      </c>
      <c r="AR130" s="96"/>
      <c r="AS130" s="97"/>
      <c r="AT130" s="83" t="s">
        <v>1001</v>
      </c>
      <c r="AU130" s="86">
        <v>3.9288099634620703E-2</v>
      </c>
      <c r="AV130" s="96">
        <v>663.01</v>
      </c>
      <c r="AW130" s="96">
        <v>738.02</v>
      </c>
      <c r="AX130" s="96">
        <v>625.12</v>
      </c>
      <c r="AY130" s="96"/>
      <c r="AZ130" s="96"/>
      <c r="BA130" s="97">
        <v>468.35</v>
      </c>
      <c r="BB130" s="83" t="s">
        <v>1002</v>
      </c>
      <c r="BC130" s="96">
        <v>799.28</v>
      </c>
      <c r="BD130" s="96">
        <v>840.52</v>
      </c>
      <c r="BE130" s="96">
        <v>698.98</v>
      </c>
      <c r="BF130" s="96"/>
      <c r="BG130" s="96"/>
      <c r="BH130" s="97">
        <v>600.75</v>
      </c>
      <c r="BI130" s="83" t="s">
        <v>1003</v>
      </c>
      <c r="BJ130" s="86">
        <v>0.13440860215053799</v>
      </c>
      <c r="BK130" s="96">
        <v>819.22</v>
      </c>
      <c r="BL130" s="96">
        <v>842.61</v>
      </c>
      <c r="BM130" s="96">
        <v>921.42</v>
      </c>
      <c r="BN130" s="96">
        <v>731.32</v>
      </c>
      <c r="BO130" s="96"/>
      <c r="BP130" s="97"/>
      <c r="BQ130" s="83" t="s">
        <v>1004</v>
      </c>
      <c r="BR130" s="86">
        <v>1</v>
      </c>
      <c r="BS130" s="96">
        <v>727</v>
      </c>
      <c r="BT130" s="96">
        <v>748.83</v>
      </c>
      <c r="BU130" s="96">
        <v>757</v>
      </c>
      <c r="BV130" s="96"/>
      <c r="BW130" s="96"/>
      <c r="BX130" s="97">
        <v>482.83</v>
      </c>
      <c r="BY130" s="83" t="s">
        <v>1005</v>
      </c>
      <c r="BZ130" s="96">
        <v>753.51</v>
      </c>
      <c r="CA130" s="96">
        <v>743.2</v>
      </c>
      <c r="CB130" s="96">
        <v>598.9</v>
      </c>
      <c r="CC130" s="96">
        <v>488.16</v>
      </c>
      <c r="CD130" s="96"/>
      <c r="CE130" s="97">
        <v>638.54</v>
      </c>
      <c r="CF130" s="83" t="s">
        <v>1006</v>
      </c>
      <c r="CG130" s="96">
        <v>698.56</v>
      </c>
      <c r="CH130" s="96">
        <v>780.61</v>
      </c>
      <c r="CI130" s="96">
        <v>682.83</v>
      </c>
      <c r="CJ130" s="96"/>
      <c r="CK130" s="96"/>
      <c r="CL130" s="97"/>
      <c r="CM130" s="83" t="s">
        <v>1007</v>
      </c>
      <c r="CN130" s="96">
        <v>689.27</v>
      </c>
      <c r="CO130" s="96">
        <v>689.46</v>
      </c>
      <c r="CP130" s="96">
        <v>718.45</v>
      </c>
      <c r="CQ130" s="96">
        <v>537.25</v>
      </c>
      <c r="CR130" s="96"/>
      <c r="CS130" s="97">
        <v>607.11</v>
      </c>
      <c r="CT130" s="83" t="s">
        <v>1008</v>
      </c>
      <c r="CU130" s="96">
        <v>699.9</v>
      </c>
      <c r="CV130" s="96">
        <v>783.4</v>
      </c>
      <c r="CW130" s="96">
        <v>655.5</v>
      </c>
      <c r="CX130" s="96">
        <v>555.82000000000005</v>
      </c>
      <c r="CY130" s="96"/>
      <c r="CZ130" s="97"/>
      <c r="DA130" s="83" t="s">
        <v>1009</v>
      </c>
      <c r="DB130" s="86">
        <v>0.133182393287607</v>
      </c>
      <c r="DC130" s="96">
        <v>668.58</v>
      </c>
      <c r="DD130" s="96">
        <v>764.47</v>
      </c>
      <c r="DE130" s="96">
        <v>590.4</v>
      </c>
      <c r="DF130" s="96">
        <v>682.43</v>
      </c>
      <c r="DG130" s="96"/>
      <c r="DH130" s="97">
        <v>620.82000000000005</v>
      </c>
      <c r="DI130" s="83" t="s">
        <v>1010</v>
      </c>
      <c r="DJ130" s="86">
        <v>2.767400027674E-3</v>
      </c>
      <c r="DK130" s="96">
        <v>728.58</v>
      </c>
      <c r="DL130" s="96">
        <v>788.8</v>
      </c>
      <c r="DM130" s="96">
        <v>788.8</v>
      </c>
      <c r="DN130" s="96">
        <v>639.11</v>
      </c>
      <c r="DO130" s="96"/>
      <c r="DP130" s="97">
        <v>577.79</v>
      </c>
      <c r="DQ130" s="83" t="s">
        <v>1011</v>
      </c>
      <c r="DR130" s="96">
        <v>683.78</v>
      </c>
      <c r="DS130" s="96">
        <v>712.75</v>
      </c>
      <c r="DT130" s="96">
        <v>590.41999999999996</v>
      </c>
      <c r="DU130" s="96">
        <v>573.12</v>
      </c>
      <c r="DV130" s="96"/>
      <c r="DW130" s="97"/>
      <c r="DX130" s="83" t="s">
        <v>1012</v>
      </c>
      <c r="DY130" s="96">
        <v>692.78</v>
      </c>
      <c r="DZ130" s="96">
        <v>688.49</v>
      </c>
      <c r="EA130" s="96">
        <v>747.58</v>
      </c>
      <c r="EB130" s="96">
        <v>584.5</v>
      </c>
      <c r="EC130" s="96"/>
      <c r="ED130" s="97">
        <v>523</v>
      </c>
      <c r="EE130" s="83" t="s">
        <v>1013</v>
      </c>
      <c r="EF130" s="86">
        <v>1</v>
      </c>
      <c r="EG130" s="96">
        <v>696.35</v>
      </c>
      <c r="EH130" s="96">
        <v>715</v>
      </c>
      <c r="EI130" s="96">
        <v>593.53</v>
      </c>
      <c r="EJ130" s="96"/>
      <c r="EK130" s="96">
        <v>323.74</v>
      </c>
      <c r="EL130" s="97">
        <v>449.89</v>
      </c>
      <c r="EM130" s="83" t="s">
        <v>1014</v>
      </c>
      <c r="EN130" s="96">
        <v>731.55</v>
      </c>
      <c r="EO130" s="96">
        <v>787.89</v>
      </c>
      <c r="EP130" s="96">
        <v>632.05999999999995</v>
      </c>
      <c r="EQ130" s="96"/>
      <c r="ER130" s="96"/>
      <c r="ES130" s="97">
        <v>648.27</v>
      </c>
      <c r="ET130" s="83" t="s">
        <v>1015</v>
      </c>
      <c r="EU130" s="86">
        <v>1</v>
      </c>
      <c r="EV130" s="96">
        <v>686.69</v>
      </c>
      <c r="EW130" s="96">
        <v>698.99</v>
      </c>
      <c r="EX130" s="96">
        <v>698.99</v>
      </c>
      <c r="EY130" s="96"/>
      <c r="EZ130" s="96"/>
      <c r="FA130" s="97">
        <v>439.39</v>
      </c>
      <c r="FB130" s="83" t="s">
        <v>1016</v>
      </c>
      <c r="FC130" s="96">
        <v>586.21</v>
      </c>
      <c r="FD130" s="96">
        <v>553.02</v>
      </c>
      <c r="FE130" s="96">
        <v>615.37</v>
      </c>
      <c r="FF130" s="96"/>
      <c r="FG130" s="96"/>
      <c r="FH130" s="97"/>
      <c r="FI130" s="83" t="s">
        <v>1017</v>
      </c>
      <c r="FJ130" s="96">
        <v>797.87</v>
      </c>
      <c r="FK130" s="96">
        <v>815.77</v>
      </c>
      <c r="FL130" s="96">
        <v>700.9</v>
      </c>
      <c r="FM130" s="96">
        <v>595.64</v>
      </c>
      <c r="FN130" s="96"/>
      <c r="FO130" s="97">
        <v>560.79</v>
      </c>
      <c r="FP130" s="83" t="s">
        <v>1018</v>
      </c>
      <c r="FQ130" s="86">
        <v>0.218402603359032</v>
      </c>
      <c r="FR130" s="96">
        <v>678.92</v>
      </c>
      <c r="FS130" s="96">
        <v>721.23</v>
      </c>
      <c r="FT130" s="96">
        <v>696.21</v>
      </c>
      <c r="FU130" s="96">
        <v>514.08000000000004</v>
      </c>
      <c r="FV130" s="96">
        <v>425.62</v>
      </c>
      <c r="FW130" s="97">
        <v>458.95</v>
      </c>
      <c r="FX130" s="83" t="s">
        <v>1019</v>
      </c>
      <c r="FY130" s="96">
        <v>753.65</v>
      </c>
      <c r="FZ130" s="96">
        <v>745.43</v>
      </c>
      <c r="GA130" s="96">
        <v>714.05</v>
      </c>
      <c r="GB130" s="96">
        <v>734.22</v>
      </c>
      <c r="GC130" s="96"/>
      <c r="GD130" s="97">
        <v>472.76</v>
      </c>
      <c r="GE130" s="83" t="s">
        <v>1020</v>
      </c>
      <c r="GF130" s="86">
        <v>0.202061022428773</v>
      </c>
      <c r="GG130" s="96">
        <v>703.59</v>
      </c>
      <c r="GH130" s="96">
        <v>716.24</v>
      </c>
      <c r="GI130" s="96">
        <v>581.86</v>
      </c>
      <c r="GJ130" s="96">
        <v>475.05</v>
      </c>
      <c r="GK130" s="96"/>
      <c r="GL130" s="97">
        <v>485.4</v>
      </c>
      <c r="GM130" s="83" t="s">
        <v>1021</v>
      </c>
      <c r="GN130" s="86">
        <v>9.9626400996264006E-2</v>
      </c>
      <c r="GO130" s="96">
        <v>792.83</v>
      </c>
      <c r="GP130" s="96">
        <v>1095.67</v>
      </c>
      <c r="GQ130" s="96">
        <v>676.48</v>
      </c>
      <c r="GR130" s="96">
        <v>543.86</v>
      </c>
      <c r="GS130" s="96"/>
      <c r="GT130" s="97"/>
      <c r="GU130" s="83" t="s">
        <v>1022</v>
      </c>
      <c r="GV130" s="86">
        <v>1</v>
      </c>
      <c r="GW130" s="96">
        <v>635.76</v>
      </c>
      <c r="GX130" s="96">
        <v>692.9</v>
      </c>
      <c r="GY130" s="96">
        <v>669.86</v>
      </c>
      <c r="GZ130" s="96"/>
      <c r="HA130" s="96"/>
      <c r="HB130" s="97">
        <v>561.44000000000005</v>
      </c>
      <c r="HC130" s="83" t="s">
        <v>1023</v>
      </c>
      <c r="HD130" s="86">
        <v>1</v>
      </c>
      <c r="HE130" s="96">
        <v>685.52</v>
      </c>
      <c r="HF130" s="96">
        <v>727.35</v>
      </c>
      <c r="HG130" s="96"/>
      <c r="HH130" s="96">
        <v>512.33000000000004</v>
      </c>
      <c r="HI130" s="96">
        <v>505.69</v>
      </c>
      <c r="HJ130" s="97">
        <v>515.89</v>
      </c>
      <c r="HK130" s="98"/>
      <c r="HL130" s="86"/>
      <c r="HM130" s="96"/>
      <c r="HN130" s="96"/>
      <c r="HO130" s="96"/>
      <c r="HP130" s="96"/>
      <c r="HQ130" s="96"/>
      <c r="HR130" s="97"/>
    </row>
    <row r="131" spans="1:226" x14ac:dyDescent="0.35">
      <c r="A131" s="99">
        <v>44480</v>
      </c>
      <c r="B131" s="100" t="s">
        <v>995</v>
      </c>
      <c r="C131" s="101">
        <v>720.0824751245384</v>
      </c>
      <c r="D131" s="101">
        <v>733.0852898313758</v>
      </c>
      <c r="E131" s="101">
        <v>664.77353668412559</v>
      </c>
      <c r="F131" s="101">
        <v>536.11921676904797</v>
      </c>
      <c r="G131" s="101">
        <v>412.47495941465644</v>
      </c>
      <c r="H131" s="102">
        <v>482.4677920768662</v>
      </c>
      <c r="I131" s="100" t="s">
        <v>996</v>
      </c>
      <c r="J131" s="101">
        <v>726.42641783277395</v>
      </c>
      <c r="K131" s="101">
        <v>726.21477433793234</v>
      </c>
      <c r="L131" s="101">
        <v>636.98975336844069</v>
      </c>
      <c r="M131" s="101">
        <v>531.31038699069779</v>
      </c>
      <c r="N131" s="101">
        <v>323.74</v>
      </c>
      <c r="O131" s="102">
        <v>509.18818484550093</v>
      </c>
      <c r="P131" s="83" t="s">
        <v>997</v>
      </c>
      <c r="Q131" s="96">
        <v>662.4</v>
      </c>
      <c r="R131" s="96">
        <v>722.37</v>
      </c>
      <c r="S131" s="96">
        <v>615.55999999999995</v>
      </c>
      <c r="T131" s="96">
        <v>495</v>
      </c>
      <c r="U131" s="96"/>
      <c r="V131" s="97"/>
      <c r="W131" s="83" t="s">
        <v>998</v>
      </c>
      <c r="X131" s="96">
        <v>696.19</v>
      </c>
      <c r="Y131" s="96">
        <v>716.66</v>
      </c>
      <c r="Z131" s="96">
        <v>610.69000000000005</v>
      </c>
      <c r="AA131" s="96">
        <v>450.38</v>
      </c>
      <c r="AB131" s="96"/>
      <c r="AC131" s="97">
        <v>629.75</v>
      </c>
      <c r="AD131" s="83" t="s">
        <v>999</v>
      </c>
      <c r="AE131" s="86">
        <v>0.51129972389814904</v>
      </c>
      <c r="AF131" s="96">
        <v>602.78</v>
      </c>
      <c r="AG131" s="96">
        <v>628.77</v>
      </c>
      <c r="AH131" s="96">
        <v>632.77</v>
      </c>
      <c r="AI131" s="96"/>
      <c r="AJ131" s="96"/>
      <c r="AK131" s="97">
        <v>421.77</v>
      </c>
      <c r="AL131" s="87" t="s">
        <v>1000</v>
      </c>
      <c r="AM131" s="88">
        <v>1</v>
      </c>
      <c r="AN131" s="96">
        <v>673.17</v>
      </c>
      <c r="AO131" s="96">
        <v>739.67</v>
      </c>
      <c r="AP131" s="96">
        <v>661.82</v>
      </c>
      <c r="AQ131" s="96">
        <v>769.78</v>
      </c>
      <c r="AR131" s="96"/>
      <c r="AS131" s="97"/>
      <c r="AT131" s="83" t="s">
        <v>1001</v>
      </c>
      <c r="AU131" s="86">
        <v>3.9371628804283597E-2</v>
      </c>
      <c r="AV131" s="96">
        <v>643.66</v>
      </c>
      <c r="AW131" s="96">
        <v>713.46</v>
      </c>
      <c r="AX131" s="96">
        <v>611.35</v>
      </c>
      <c r="AY131" s="96"/>
      <c r="AZ131" s="96"/>
      <c r="BA131" s="97">
        <v>456.56</v>
      </c>
      <c r="BB131" s="83" t="s">
        <v>1002</v>
      </c>
      <c r="BC131" s="96">
        <v>775.75</v>
      </c>
      <c r="BD131" s="96">
        <v>808.59</v>
      </c>
      <c r="BE131" s="96">
        <v>676.91</v>
      </c>
      <c r="BF131" s="96"/>
      <c r="BG131" s="96"/>
      <c r="BH131" s="97">
        <v>569.33000000000004</v>
      </c>
      <c r="BI131" s="83" t="s">
        <v>1003</v>
      </c>
      <c r="BJ131" s="86">
        <v>0.134386926839757</v>
      </c>
      <c r="BK131" s="96">
        <v>797.59</v>
      </c>
      <c r="BL131" s="96">
        <v>831.72</v>
      </c>
      <c r="BM131" s="96">
        <v>910.53</v>
      </c>
      <c r="BN131" s="96">
        <v>731.2</v>
      </c>
      <c r="BO131" s="96"/>
      <c r="BP131" s="97"/>
      <c r="BQ131" s="83" t="s">
        <v>1004</v>
      </c>
      <c r="BR131" s="86">
        <v>1</v>
      </c>
      <c r="BS131" s="96">
        <v>709.5</v>
      </c>
      <c r="BT131" s="96">
        <v>731.33</v>
      </c>
      <c r="BU131" s="96">
        <v>747.83</v>
      </c>
      <c r="BV131" s="96"/>
      <c r="BW131" s="96"/>
      <c r="BX131" s="97">
        <v>445.33</v>
      </c>
      <c r="BY131" s="83" t="s">
        <v>1005</v>
      </c>
      <c r="BZ131" s="96">
        <v>739.3</v>
      </c>
      <c r="CA131" s="96">
        <v>724.55</v>
      </c>
      <c r="CB131" s="96">
        <v>585.54</v>
      </c>
      <c r="CC131" s="96">
        <v>464.97</v>
      </c>
      <c r="CD131" s="96"/>
      <c r="CE131" s="97">
        <v>630.94000000000005</v>
      </c>
      <c r="CF131" s="83" t="s">
        <v>1006</v>
      </c>
      <c r="CG131" s="96">
        <v>693.72</v>
      </c>
      <c r="CH131" s="96">
        <v>771.74</v>
      </c>
      <c r="CI131" s="96">
        <v>667.8</v>
      </c>
      <c r="CJ131" s="96"/>
      <c r="CK131" s="96"/>
      <c r="CL131" s="97"/>
      <c r="CM131" s="83" t="s">
        <v>1007</v>
      </c>
      <c r="CN131" s="96">
        <v>669.7</v>
      </c>
      <c r="CO131" s="96">
        <v>670.4</v>
      </c>
      <c r="CP131" s="96">
        <v>689.11</v>
      </c>
      <c r="CQ131" s="96">
        <v>534.30999999999995</v>
      </c>
      <c r="CR131" s="96"/>
      <c r="CS131" s="97">
        <v>604.20000000000005</v>
      </c>
      <c r="CT131" s="83" t="s">
        <v>1008</v>
      </c>
      <c r="CU131" s="96">
        <v>688.79</v>
      </c>
      <c r="CV131" s="96">
        <v>765.89</v>
      </c>
      <c r="CW131" s="96"/>
      <c r="CX131" s="96">
        <v>553.35</v>
      </c>
      <c r="CY131" s="96"/>
      <c r="CZ131" s="97"/>
      <c r="DA131" s="83" t="s">
        <v>1009</v>
      </c>
      <c r="DB131" s="86">
        <v>0.133058346084758</v>
      </c>
      <c r="DC131" s="96">
        <v>681.68</v>
      </c>
      <c r="DD131" s="96">
        <v>782.49</v>
      </c>
      <c r="DE131" s="96">
        <v>557.59</v>
      </c>
      <c r="DF131" s="96">
        <v>635.22</v>
      </c>
      <c r="DG131" s="96"/>
      <c r="DH131" s="97">
        <v>604.27</v>
      </c>
      <c r="DI131" s="83" t="s">
        <v>1010</v>
      </c>
      <c r="DJ131" s="86">
        <v>2.77238702522872E-3</v>
      </c>
      <c r="DK131" s="96">
        <v>710.91</v>
      </c>
      <c r="DL131" s="96">
        <v>764</v>
      </c>
      <c r="DM131" s="96">
        <v>764</v>
      </c>
      <c r="DN131" s="96">
        <v>640.26</v>
      </c>
      <c r="DO131" s="96"/>
      <c r="DP131" s="97">
        <v>559.28</v>
      </c>
      <c r="DQ131" s="83" t="s">
        <v>1011</v>
      </c>
      <c r="DR131" s="96">
        <v>656.82</v>
      </c>
      <c r="DS131" s="96">
        <v>685.51</v>
      </c>
      <c r="DT131" s="96">
        <v>582.09</v>
      </c>
      <c r="DU131" s="96">
        <v>569.74</v>
      </c>
      <c r="DV131" s="96"/>
      <c r="DW131" s="97"/>
      <c r="DX131" s="83" t="s">
        <v>1012</v>
      </c>
      <c r="DY131" s="96">
        <v>675.76</v>
      </c>
      <c r="DZ131" s="96">
        <v>667.13</v>
      </c>
      <c r="EA131" s="96">
        <v>723.87</v>
      </c>
      <c r="EB131" s="96">
        <v>572.83000000000004</v>
      </c>
      <c r="EC131" s="96"/>
      <c r="ED131" s="97">
        <v>494.6</v>
      </c>
      <c r="EE131" s="83" t="s">
        <v>1013</v>
      </c>
      <c r="EF131" s="86">
        <v>1</v>
      </c>
      <c r="EG131" s="96">
        <v>670.69</v>
      </c>
      <c r="EH131" s="96">
        <v>697.07</v>
      </c>
      <c r="EI131" s="96">
        <v>575.34</v>
      </c>
      <c r="EJ131" s="96"/>
      <c r="EK131" s="96">
        <v>323.74</v>
      </c>
      <c r="EL131" s="97">
        <v>443.47</v>
      </c>
      <c r="EM131" s="83" t="s">
        <v>1014</v>
      </c>
      <c r="EN131" s="96">
        <v>702.49</v>
      </c>
      <c r="EO131" s="96">
        <v>771.65</v>
      </c>
      <c r="EP131" s="96">
        <v>618.91</v>
      </c>
      <c r="EQ131" s="96"/>
      <c r="ER131" s="96"/>
      <c r="ES131" s="97">
        <v>602.9</v>
      </c>
      <c r="ET131" s="83" t="s">
        <v>1015</v>
      </c>
      <c r="EU131" s="86">
        <v>1</v>
      </c>
      <c r="EV131" s="96">
        <v>643.42999999999995</v>
      </c>
      <c r="EW131" s="96">
        <v>654.21</v>
      </c>
      <c r="EX131" s="96">
        <v>654.21</v>
      </c>
      <c r="EY131" s="96"/>
      <c r="EZ131" s="96"/>
      <c r="FA131" s="97">
        <v>421.83</v>
      </c>
      <c r="FB131" s="83" t="s">
        <v>1016</v>
      </c>
      <c r="FC131" s="96">
        <v>586.21</v>
      </c>
      <c r="FD131" s="96">
        <v>553.02</v>
      </c>
      <c r="FE131" s="96">
        <v>615.37</v>
      </c>
      <c r="FF131" s="96"/>
      <c r="FG131" s="96"/>
      <c r="FH131" s="97"/>
      <c r="FI131" s="83" t="s">
        <v>1017</v>
      </c>
      <c r="FJ131" s="96">
        <v>778.03</v>
      </c>
      <c r="FK131" s="96">
        <v>788.5</v>
      </c>
      <c r="FL131" s="96">
        <v>677.76</v>
      </c>
      <c r="FM131" s="96">
        <v>592.64</v>
      </c>
      <c r="FN131" s="96"/>
      <c r="FO131" s="97">
        <v>520.29</v>
      </c>
      <c r="FP131" s="83" t="s">
        <v>1018</v>
      </c>
      <c r="FQ131" s="86">
        <v>0.21780323655609499</v>
      </c>
      <c r="FR131" s="96">
        <v>672.11</v>
      </c>
      <c r="FS131" s="96">
        <v>712.37</v>
      </c>
      <c r="FT131" s="96">
        <v>686.06</v>
      </c>
      <c r="FU131" s="96">
        <v>510.21</v>
      </c>
      <c r="FV131" s="96">
        <v>419.01</v>
      </c>
      <c r="FW131" s="97">
        <v>448.3</v>
      </c>
      <c r="FX131" s="83" t="s">
        <v>1019</v>
      </c>
      <c r="FY131" s="96">
        <v>722.26</v>
      </c>
      <c r="FZ131" s="96">
        <v>716.73</v>
      </c>
      <c r="GA131" s="96">
        <v>687.22</v>
      </c>
      <c r="GB131" s="96">
        <v>715.59</v>
      </c>
      <c r="GC131" s="96"/>
      <c r="GD131" s="97">
        <v>469.51</v>
      </c>
      <c r="GE131" s="83" t="s">
        <v>1020</v>
      </c>
      <c r="GF131" s="86">
        <v>0.20204877457418199</v>
      </c>
      <c r="GG131" s="96">
        <v>687.3</v>
      </c>
      <c r="GH131" s="96">
        <v>697.99</v>
      </c>
      <c r="GI131" s="96">
        <v>539.95000000000005</v>
      </c>
      <c r="GJ131" s="96">
        <v>586.22</v>
      </c>
      <c r="GK131" s="96"/>
      <c r="GL131" s="97">
        <v>484.57</v>
      </c>
      <c r="GM131" s="83" t="s">
        <v>1021</v>
      </c>
      <c r="GN131" s="86">
        <v>9.8850370194636397E-2</v>
      </c>
      <c r="GO131" s="96">
        <v>781.35</v>
      </c>
      <c r="GP131" s="96">
        <v>1082.79</v>
      </c>
      <c r="GQ131" s="96">
        <v>663.23</v>
      </c>
      <c r="GR131" s="96">
        <v>536.55999999999995</v>
      </c>
      <c r="GS131" s="96"/>
      <c r="GT131" s="97"/>
      <c r="GU131" s="83" t="s">
        <v>1022</v>
      </c>
      <c r="GV131" s="86">
        <v>1</v>
      </c>
      <c r="GW131" s="96">
        <v>610.41</v>
      </c>
      <c r="GX131" s="96">
        <v>662.35</v>
      </c>
      <c r="GY131" s="96">
        <v>646.19000000000005</v>
      </c>
      <c r="GZ131" s="96"/>
      <c r="HA131" s="96"/>
      <c r="HB131" s="97">
        <v>491.37</v>
      </c>
      <c r="HC131" s="83" t="s">
        <v>1023</v>
      </c>
      <c r="HD131" s="86">
        <v>1</v>
      </c>
      <c r="HE131" s="96">
        <v>663.85</v>
      </c>
      <c r="HF131" s="96">
        <v>707.35</v>
      </c>
      <c r="HG131" s="96"/>
      <c r="HH131" s="96">
        <v>491.65</v>
      </c>
      <c r="HI131" s="96">
        <v>485.01</v>
      </c>
      <c r="HJ131" s="97">
        <v>501.72</v>
      </c>
      <c r="HK131" s="98"/>
      <c r="HL131" s="86"/>
      <c r="HM131" s="96"/>
      <c r="HN131" s="96"/>
      <c r="HO131" s="96"/>
      <c r="HP131" s="96"/>
      <c r="HQ131" s="96"/>
      <c r="HR131" s="97"/>
    </row>
    <row r="132" spans="1:226" x14ac:dyDescent="0.35">
      <c r="A132" s="99">
        <v>44473</v>
      </c>
      <c r="B132" s="100" t="s">
        <v>995</v>
      </c>
      <c r="C132" s="101">
        <v>696.57155985514282</v>
      </c>
      <c r="D132" s="101">
        <v>704.21933619990898</v>
      </c>
      <c r="E132" s="101">
        <v>628.00734834909008</v>
      </c>
      <c r="F132" s="101">
        <v>523.70372688362534</v>
      </c>
      <c r="G132" s="101">
        <v>397.85190008002746</v>
      </c>
      <c r="H132" s="102">
        <v>455.72115772456664</v>
      </c>
      <c r="I132" s="100" t="s">
        <v>996</v>
      </c>
      <c r="J132" s="101">
        <v>699.78721516286271</v>
      </c>
      <c r="K132" s="101">
        <v>695.09408704755197</v>
      </c>
      <c r="L132" s="101">
        <v>600.84764099300526</v>
      </c>
      <c r="M132" s="101">
        <v>521.31531568484593</v>
      </c>
      <c r="N132" s="101">
        <v>338.8</v>
      </c>
      <c r="O132" s="102">
        <v>784.22284687530998</v>
      </c>
      <c r="P132" s="83" t="s">
        <v>997</v>
      </c>
      <c r="Q132" s="96">
        <v>629.05999999999995</v>
      </c>
      <c r="R132" s="96">
        <v>684.04</v>
      </c>
      <c r="S132" s="96">
        <v>582.64</v>
      </c>
      <c r="T132" s="96">
        <v>478</v>
      </c>
      <c r="U132" s="96"/>
      <c r="V132" s="97"/>
      <c r="W132" s="83" t="s">
        <v>998</v>
      </c>
      <c r="X132" s="96">
        <v>675.69</v>
      </c>
      <c r="Y132" s="96">
        <v>698.18</v>
      </c>
      <c r="Z132" s="96">
        <v>587.54999999999995</v>
      </c>
      <c r="AA132" s="96">
        <v>438.88</v>
      </c>
      <c r="AB132" s="96"/>
      <c r="AC132" s="97">
        <v>606.61</v>
      </c>
      <c r="AD132" s="83" t="s">
        <v>999</v>
      </c>
      <c r="AE132" s="86">
        <v>0.51129972389814904</v>
      </c>
      <c r="AF132" s="96">
        <v>589.53</v>
      </c>
      <c r="AG132" s="96">
        <v>611.51</v>
      </c>
      <c r="AH132" s="96">
        <v>632.78</v>
      </c>
      <c r="AI132" s="96"/>
      <c r="AJ132" s="96"/>
      <c r="AK132" s="97">
        <v>407.15</v>
      </c>
      <c r="AL132" s="87" t="s">
        <v>1000</v>
      </c>
      <c r="AM132" s="88">
        <v>1</v>
      </c>
      <c r="AN132" s="96">
        <v>660.7</v>
      </c>
      <c r="AO132" s="96">
        <v>716.15</v>
      </c>
      <c r="AP132" s="96">
        <v>620.57000000000005</v>
      </c>
      <c r="AQ132" s="96">
        <v>714.15</v>
      </c>
      <c r="AR132" s="96"/>
      <c r="AS132" s="97"/>
      <c r="AT132" s="83" t="s">
        <v>1001</v>
      </c>
      <c r="AU132" s="86">
        <v>3.94944707740916E-2</v>
      </c>
      <c r="AV132" s="96">
        <v>613.29</v>
      </c>
      <c r="AW132" s="96">
        <v>675.05</v>
      </c>
      <c r="AX132" s="96">
        <v>570.63</v>
      </c>
      <c r="AY132" s="96"/>
      <c r="AZ132" s="96"/>
      <c r="BA132" s="97">
        <v>429.1</v>
      </c>
      <c r="BB132" s="83" t="s">
        <v>1002</v>
      </c>
      <c r="BC132" s="96">
        <v>746.34</v>
      </c>
      <c r="BD132" s="96">
        <v>768.26</v>
      </c>
      <c r="BE132" s="96">
        <v>631.92999999999995</v>
      </c>
      <c r="BF132" s="96"/>
      <c r="BG132" s="96"/>
      <c r="BH132" s="97">
        <v>556.1</v>
      </c>
      <c r="BI132" s="83" t="s">
        <v>1003</v>
      </c>
      <c r="BJ132" s="86">
        <v>0.13445558931884799</v>
      </c>
      <c r="BK132" s="96">
        <v>787.24</v>
      </c>
      <c r="BL132" s="96">
        <v>789.12</v>
      </c>
      <c r="BM132" s="96">
        <v>894.86</v>
      </c>
      <c r="BN132" s="96">
        <v>684.51</v>
      </c>
      <c r="BO132" s="96"/>
      <c r="BP132" s="97"/>
      <c r="BQ132" s="83" t="s">
        <v>1004</v>
      </c>
      <c r="BR132" s="86">
        <v>1</v>
      </c>
      <c r="BS132" s="96">
        <v>677</v>
      </c>
      <c r="BT132" s="96">
        <v>706.33</v>
      </c>
      <c r="BU132" s="96">
        <v>732.83</v>
      </c>
      <c r="BV132" s="96"/>
      <c r="BW132" s="96"/>
      <c r="BX132" s="97">
        <v>405.33</v>
      </c>
      <c r="BY132" s="83" t="s">
        <v>1005</v>
      </c>
      <c r="BZ132" s="96">
        <v>724.13</v>
      </c>
      <c r="CA132" s="96">
        <v>703.21</v>
      </c>
      <c r="CB132" s="96">
        <v>558.19000000000005</v>
      </c>
      <c r="CC132" s="96">
        <v>466.62</v>
      </c>
      <c r="CD132" s="96"/>
      <c r="CE132" s="97">
        <v>619.5</v>
      </c>
      <c r="CF132" s="83" t="s">
        <v>1006</v>
      </c>
      <c r="CG132" s="96">
        <v>679.2</v>
      </c>
      <c r="CH132" s="96">
        <v>748.35</v>
      </c>
      <c r="CI132" s="96">
        <v>636.54999999999995</v>
      </c>
      <c r="CJ132" s="96"/>
      <c r="CK132" s="96"/>
      <c r="CL132" s="97"/>
      <c r="CM132" s="83" t="s">
        <v>1007</v>
      </c>
      <c r="CN132" s="96">
        <v>645.42999999999995</v>
      </c>
      <c r="CO132" s="96">
        <v>638.41999999999996</v>
      </c>
      <c r="CP132" s="96">
        <v>648.67999999999995</v>
      </c>
      <c r="CQ132" s="96">
        <v>513.37</v>
      </c>
      <c r="CR132" s="96"/>
      <c r="CS132" s="97">
        <v>591.65</v>
      </c>
      <c r="CT132" s="83" t="s">
        <v>1008</v>
      </c>
      <c r="CU132" s="96">
        <v>666.66</v>
      </c>
      <c r="CV132" s="96">
        <v>737.43</v>
      </c>
      <c r="CW132" s="96"/>
      <c r="CX132" s="96">
        <v>533.85</v>
      </c>
      <c r="CY132" s="96"/>
      <c r="CZ132" s="97"/>
      <c r="DA132" s="83" t="s">
        <v>1009</v>
      </c>
      <c r="DB132" s="86">
        <v>0.13345789403443201</v>
      </c>
      <c r="DC132" s="96">
        <v>660.14</v>
      </c>
      <c r="DD132" s="96">
        <v>755.16</v>
      </c>
      <c r="DE132" s="96">
        <v>536.1</v>
      </c>
      <c r="DF132" s="96">
        <v>637.13</v>
      </c>
      <c r="DG132" s="96"/>
      <c r="DH132" s="97">
        <v>593.27</v>
      </c>
      <c r="DI132" s="83" t="s">
        <v>1010</v>
      </c>
      <c r="DJ132" s="86">
        <v>2.8097780275358202E-3</v>
      </c>
      <c r="DK132" s="96">
        <v>683.93</v>
      </c>
      <c r="DL132" s="96">
        <v>743.47</v>
      </c>
      <c r="DM132" s="96">
        <v>743.47</v>
      </c>
      <c r="DN132" s="96">
        <v>643.28</v>
      </c>
      <c r="DO132" s="96"/>
      <c r="DP132" s="97">
        <v>546.71</v>
      </c>
      <c r="DQ132" s="83" t="s">
        <v>1011</v>
      </c>
      <c r="DR132" s="96">
        <v>637.71</v>
      </c>
      <c r="DS132" s="96">
        <v>660.39</v>
      </c>
      <c r="DT132" s="96">
        <v>548.97</v>
      </c>
      <c r="DU132" s="96">
        <v>547.01</v>
      </c>
      <c r="DV132" s="96"/>
      <c r="DW132" s="97"/>
      <c r="DX132" s="83" t="s">
        <v>1012</v>
      </c>
      <c r="DY132" s="96">
        <v>654.29999999999995</v>
      </c>
      <c r="DZ132" s="96">
        <v>642.21</v>
      </c>
      <c r="EA132" s="96">
        <v>708.56</v>
      </c>
      <c r="EB132" s="96">
        <v>559.39</v>
      </c>
      <c r="EC132" s="96"/>
      <c r="ED132" s="97">
        <v>440.8</v>
      </c>
      <c r="EE132" s="83" t="s">
        <v>1013</v>
      </c>
      <c r="EF132" s="86">
        <v>1</v>
      </c>
      <c r="EG132" s="96">
        <v>644.99</v>
      </c>
      <c r="EH132" s="96">
        <v>662.4</v>
      </c>
      <c r="EI132" s="96">
        <v>545.22</v>
      </c>
      <c r="EJ132" s="96"/>
      <c r="EK132" s="96">
        <v>323.74</v>
      </c>
      <c r="EL132" s="97">
        <v>423.95</v>
      </c>
      <c r="EM132" s="83" t="s">
        <v>1014</v>
      </c>
      <c r="EN132" s="96">
        <v>678.56</v>
      </c>
      <c r="EO132" s="96">
        <v>730.62</v>
      </c>
      <c r="EP132" s="96">
        <v>574.16999999999996</v>
      </c>
      <c r="EQ132" s="96"/>
      <c r="ER132" s="96"/>
      <c r="ES132" s="97">
        <v>561.23</v>
      </c>
      <c r="ET132" s="83" t="s">
        <v>1015</v>
      </c>
      <c r="EU132" s="86">
        <v>1</v>
      </c>
      <c r="EV132" s="96">
        <v>628.13</v>
      </c>
      <c r="EW132" s="96">
        <v>637.57000000000005</v>
      </c>
      <c r="EX132" s="96">
        <v>637.57000000000005</v>
      </c>
      <c r="EY132" s="96"/>
      <c r="EZ132" s="96"/>
      <c r="FA132" s="97">
        <v>414.47</v>
      </c>
      <c r="FB132" s="83" t="s">
        <v>1016</v>
      </c>
      <c r="FC132" s="96">
        <v>586.21</v>
      </c>
      <c r="FD132" s="96">
        <v>553.02</v>
      </c>
      <c r="FE132" s="96">
        <v>615.37</v>
      </c>
      <c r="FF132" s="96"/>
      <c r="FG132" s="96"/>
      <c r="FH132" s="97"/>
      <c r="FI132" s="83" t="s">
        <v>1017</v>
      </c>
      <c r="FJ132" s="96">
        <v>717.7</v>
      </c>
      <c r="FK132" s="96">
        <v>723.21</v>
      </c>
      <c r="FL132" s="96">
        <v>619.08000000000004</v>
      </c>
      <c r="FM132" s="96">
        <v>555.64</v>
      </c>
      <c r="FN132" s="96"/>
      <c r="FO132" s="97">
        <v>477.32</v>
      </c>
      <c r="FP132" s="83" t="s">
        <v>1018</v>
      </c>
      <c r="FQ132" s="86">
        <v>0.21889022655138399</v>
      </c>
      <c r="FR132" s="96">
        <v>672.89</v>
      </c>
      <c r="FS132" s="96">
        <v>703.93</v>
      </c>
      <c r="FT132" s="96">
        <v>658.5</v>
      </c>
      <c r="FU132" s="96">
        <v>479.84</v>
      </c>
      <c r="FV132" s="96">
        <v>403.31</v>
      </c>
      <c r="FW132" s="97">
        <v>436.65</v>
      </c>
      <c r="FX132" s="83" t="s">
        <v>1019</v>
      </c>
      <c r="FY132" s="96">
        <v>710.07</v>
      </c>
      <c r="FZ132" s="96">
        <v>707.79</v>
      </c>
      <c r="GA132" s="96">
        <v>659.58</v>
      </c>
      <c r="GB132" s="96">
        <v>696.54</v>
      </c>
      <c r="GC132" s="96"/>
      <c r="GD132" s="97">
        <v>463.82</v>
      </c>
      <c r="GE132" s="83" t="s">
        <v>1020</v>
      </c>
      <c r="GF132" s="86">
        <v>0.20211002869962399</v>
      </c>
      <c r="GG132" s="96">
        <v>666.81</v>
      </c>
      <c r="GH132" s="96">
        <v>676.71</v>
      </c>
      <c r="GI132" s="96">
        <v>503.87</v>
      </c>
      <c r="GJ132" s="96">
        <v>577.41999999999996</v>
      </c>
      <c r="GK132" s="96"/>
      <c r="GL132" s="97">
        <v>485.34</v>
      </c>
      <c r="GM132" s="83" t="s">
        <v>1021</v>
      </c>
      <c r="GN132" s="86">
        <v>9.8585300931631106E-2</v>
      </c>
      <c r="GO132" s="96">
        <v>755.12</v>
      </c>
      <c r="GP132" s="96">
        <v>1047.07</v>
      </c>
      <c r="GQ132" s="96">
        <v>635.26</v>
      </c>
      <c r="GR132" s="96">
        <v>509.39</v>
      </c>
      <c r="GS132" s="96"/>
      <c r="GT132" s="97"/>
      <c r="GU132" s="83" t="s">
        <v>1022</v>
      </c>
      <c r="GV132" s="86">
        <v>1</v>
      </c>
      <c r="GW132" s="96">
        <v>607.66999999999996</v>
      </c>
      <c r="GX132" s="96">
        <v>639.21</v>
      </c>
      <c r="GY132" s="96">
        <v>640.16999999999996</v>
      </c>
      <c r="GZ132" s="96"/>
      <c r="HA132" s="96"/>
      <c r="HB132" s="97">
        <v>491.26</v>
      </c>
      <c r="HC132" s="83" t="s">
        <v>1023</v>
      </c>
      <c r="HD132" s="86">
        <v>1</v>
      </c>
      <c r="HE132" s="96">
        <v>647.17999999999995</v>
      </c>
      <c r="HF132" s="96">
        <v>688.18</v>
      </c>
      <c r="HG132" s="96"/>
      <c r="HH132" s="96">
        <v>473.46</v>
      </c>
      <c r="HI132" s="96">
        <v>466.82</v>
      </c>
      <c r="HJ132" s="97">
        <v>490.05</v>
      </c>
      <c r="HK132" s="98"/>
      <c r="HL132" s="86"/>
      <c r="HM132" s="96"/>
      <c r="HN132" s="96"/>
      <c r="HO132" s="96"/>
      <c r="HP132" s="96"/>
      <c r="HQ132" s="96"/>
      <c r="HR132" s="97"/>
    </row>
    <row r="133" spans="1:226" x14ac:dyDescent="0.35">
      <c r="A133" s="99">
        <v>44466</v>
      </c>
      <c r="B133" s="100" t="s">
        <v>995</v>
      </c>
      <c r="C133" s="101">
        <v>679.70129515639019</v>
      </c>
      <c r="D133" s="101">
        <v>680.87134467816213</v>
      </c>
      <c r="E133" s="101">
        <v>604.20257014456695</v>
      </c>
      <c r="F133" s="101">
        <v>508.4540193566815</v>
      </c>
      <c r="G133" s="101">
        <v>385.752948439465</v>
      </c>
      <c r="H133" s="102">
        <v>438.88537050341074</v>
      </c>
      <c r="I133" s="100" t="s">
        <v>996</v>
      </c>
      <c r="J133" s="101">
        <v>683.63049471863633</v>
      </c>
      <c r="K133" s="101">
        <v>672.57620303636929</v>
      </c>
      <c r="L133" s="101">
        <v>578.23080056506456</v>
      </c>
      <c r="M133" s="101">
        <v>504.88952030141473</v>
      </c>
      <c r="N133" s="101">
        <v>338.8</v>
      </c>
      <c r="O133" s="102">
        <v>784.22284687530998</v>
      </c>
      <c r="P133" s="83" t="s">
        <v>997</v>
      </c>
      <c r="Q133" s="96">
        <v>614.9</v>
      </c>
      <c r="R133" s="96">
        <v>659.04</v>
      </c>
      <c r="S133" s="96">
        <v>559.29</v>
      </c>
      <c r="T133" s="96">
        <v>453</v>
      </c>
      <c r="U133" s="96"/>
      <c r="V133" s="97"/>
      <c r="W133" s="83" t="s">
        <v>998</v>
      </c>
      <c r="X133" s="96">
        <v>658.16</v>
      </c>
      <c r="Y133" s="96">
        <v>663.63</v>
      </c>
      <c r="Z133" s="96">
        <v>560.03</v>
      </c>
      <c r="AA133" s="96">
        <v>412.94</v>
      </c>
      <c r="AB133" s="96"/>
      <c r="AC133" s="97">
        <v>580.99</v>
      </c>
      <c r="AD133" s="83" t="s">
        <v>999</v>
      </c>
      <c r="AE133" s="86">
        <v>0.51129972389814904</v>
      </c>
      <c r="AF133" s="96">
        <v>584.25</v>
      </c>
      <c r="AG133" s="96">
        <v>598.13</v>
      </c>
      <c r="AH133" s="96">
        <v>577.67999999999995</v>
      </c>
      <c r="AI133" s="96"/>
      <c r="AJ133" s="96"/>
      <c r="AK133" s="97">
        <v>404.13</v>
      </c>
      <c r="AL133" s="87" t="s">
        <v>1000</v>
      </c>
      <c r="AM133" s="88">
        <v>1</v>
      </c>
      <c r="AN133" s="96">
        <v>660.15</v>
      </c>
      <c r="AO133" s="96">
        <v>715.42</v>
      </c>
      <c r="AP133" s="96">
        <v>620.33000000000004</v>
      </c>
      <c r="AQ133" s="96">
        <v>714.15</v>
      </c>
      <c r="AR133" s="96"/>
      <c r="AS133" s="97"/>
      <c r="AT133" s="83" t="s">
        <v>1001</v>
      </c>
      <c r="AU133" s="86">
        <v>3.9303541249066501E-2</v>
      </c>
      <c r="AV133" s="96">
        <v>598.28</v>
      </c>
      <c r="AW133" s="96">
        <v>650.51</v>
      </c>
      <c r="AX133" s="96">
        <v>535.78</v>
      </c>
      <c r="AY133" s="96"/>
      <c r="AZ133" s="96"/>
      <c r="BA133" s="97">
        <v>420.37</v>
      </c>
      <c r="BB133" s="83" t="s">
        <v>1002</v>
      </c>
      <c r="BC133" s="96">
        <v>717.77</v>
      </c>
      <c r="BD133" s="96">
        <v>737.16</v>
      </c>
      <c r="BE133" s="96">
        <v>610.08000000000004</v>
      </c>
      <c r="BF133" s="96"/>
      <c r="BG133" s="96"/>
      <c r="BH133" s="97">
        <v>534.25</v>
      </c>
      <c r="BI133" s="83" t="s">
        <v>1003</v>
      </c>
      <c r="BJ133" s="86">
        <v>0.13448090371167301</v>
      </c>
      <c r="BK133" s="96">
        <v>744.35</v>
      </c>
      <c r="BL133" s="96">
        <v>756.99</v>
      </c>
      <c r="BM133" s="96">
        <v>862.75</v>
      </c>
      <c r="BN133" s="96">
        <v>684.64</v>
      </c>
      <c r="BO133" s="96"/>
      <c r="BP133" s="97"/>
      <c r="BQ133" s="83" t="s">
        <v>1004</v>
      </c>
      <c r="BR133" s="86">
        <v>1</v>
      </c>
      <c r="BS133" s="96">
        <v>661.17</v>
      </c>
      <c r="BT133" s="96">
        <v>681.33</v>
      </c>
      <c r="BU133" s="96">
        <v>696.17</v>
      </c>
      <c r="BV133" s="96"/>
      <c r="BW133" s="96"/>
      <c r="BX133" s="97">
        <v>386.17</v>
      </c>
      <c r="BY133" s="83" t="s">
        <v>1005</v>
      </c>
      <c r="BZ133" s="96">
        <v>715.31</v>
      </c>
      <c r="CA133" s="96">
        <v>687.92</v>
      </c>
      <c r="CB133" s="96">
        <v>540.16999999999996</v>
      </c>
      <c r="CC133" s="96">
        <v>452.23</v>
      </c>
      <c r="CD133" s="96"/>
      <c r="CE133" s="97">
        <v>618.34</v>
      </c>
      <c r="CF133" s="83" t="s">
        <v>1006</v>
      </c>
      <c r="CG133" s="96">
        <v>662.27</v>
      </c>
      <c r="CH133" s="96">
        <v>729</v>
      </c>
      <c r="CI133" s="96">
        <v>610.64</v>
      </c>
      <c r="CJ133" s="96"/>
      <c r="CK133" s="96"/>
      <c r="CL133" s="97"/>
      <c r="CM133" s="83" t="s">
        <v>1007</v>
      </c>
      <c r="CN133" s="96">
        <v>631.39</v>
      </c>
      <c r="CO133" s="96">
        <v>612.48</v>
      </c>
      <c r="CP133" s="96">
        <v>624.91</v>
      </c>
      <c r="CQ133" s="96">
        <v>495.45</v>
      </c>
      <c r="CR133" s="96"/>
      <c r="CS133" s="97">
        <v>593.91</v>
      </c>
      <c r="CT133" s="83" t="s">
        <v>1008</v>
      </c>
      <c r="CU133" s="96">
        <v>660.61</v>
      </c>
      <c r="CV133" s="96">
        <v>717.71</v>
      </c>
      <c r="CW133" s="96"/>
      <c r="CX133" s="96">
        <v>517.64</v>
      </c>
      <c r="CY133" s="96"/>
      <c r="CZ133" s="97"/>
      <c r="DA133" s="83" t="s">
        <v>1009</v>
      </c>
      <c r="DB133" s="86">
        <v>0.133283574132324</v>
      </c>
      <c r="DC133" s="96">
        <v>670.26</v>
      </c>
      <c r="DD133" s="96">
        <v>735.09</v>
      </c>
      <c r="DE133" s="96">
        <v>520.15</v>
      </c>
      <c r="DF133" s="96">
        <v>614.57000000000005</v>
      </c>
      <c r="DG133" s="96"/>
      <c r="DH133" s="97">
        <v>585.14</v>
      </c>
      <c r="DI133" s="83" t="s">
        <v>1010</v>
      </c>
      <c r="DJ133" s="86">
        <v>2.7922821321866402E-3</v>
      </c>
      <c r="DK133" s="96">
        <v>659.36</v>
      </c>
      <c r="DL133" s="96">
        <v>702.26</v>
      </c>
      <c r="DM133" s="96">
        <v>702.26</v>
      </c>
      <c r="DN133" s="96">
        <v>571.41999999999996</v>
      </c>
      <c r="DO133" s="96"/>
      <c r="DP133" s="97">
        <v>543.11</v>
      </c>
      <c r="DQ133" s="83" t="s">
        <v>1011</v>
      </c>
      <c r="DR133" s="96">
        <v>607.96</v>
      </c>
      <c r="DS133" s="96">
        <v>620.96</v>
      </c>
      <c r="DT133" s="96">
        <v>510.2</v>
      </c>
      <c r="DU133" s="96">
        <v>526.59</v>
      </c>
      <c r="DV133" s="96"/>
      <c r="DW133" s="97"/>
      <c r="DX133" s="83" t="s">
        <v>1012</v>
      </c>
      <c r="DY133" s="96">
        <v>645.66999999999996</v>
      </c>
      <c r="DZ133" s="96">
        <v>631.35</v>
      </c>
      <c r="EA133" s="96">
        <v>684.55</v>
      </c>
      <c r="EB133" s="96">
        <v>534.5</v>
      </c>
      <c r="EC133" s="96"/>
      <c r="ED133" s="97">
        <v>436.87</v>
      </c>
      <c r="EE133" s="83" t="s">
        <v>1013</v>
      </c>
      <c r="EF133" s="86">
        <v>1</v>
      </c>
      <c r="EG133" s="96">
        <v>629.38</v>
      </c>
      <c r="EH133" s="96">
        <v>635.25</v>
      </c>
      <c r="EI133" s="96">
        <v>532.08000000000004</v>
      </c>
      <c r="EJ133" s="96"/>
      <c r="EK133" s="96">
        <v>323.74</v>
      </c>
      <c r="EL133" s="97">
        <v>401.66</v>
      </c>
      <c r="EM133" s="83" t="s">
        <v>1014</v>
      </c>
      <c r="EN133" s="96">
        <v>656.34</v>
      </c>
      <c r="EO133" s="96">
        <v>686.18</v>
      </c>
      <c r="EP133" s="96">
        <v>555.75</v>
      </c>
      <c r="EQ133" s="96"/>
      <c r="ER133" s="96"/>
      <c r="ES133" s="97">
        <v>561.23</v>
      </c>
      <c r="ET133" s="83" t="s">
        <v>1015</v>
      </c>
      <c r="EU133" s="86">
        <v>1</v>
      </c>
      <c r="EV133" s="96">
        <v>607.03</v>
      </c>
      <c r="EW133" s="96">
        <v>616.05999999999995</v>
      </c>
      <c r="EX133" s="96">
        <v>616.04999999999995</v>
      </c>
      <c r="EY133" s="96"/>
      <c r="EZ133" s="96"/>
      <c r="FA133" s="97">
        <v>394.97</v>
      </c>
      <c r="FB133" s="83" t="s">
        <v>1016</v>
      </c>
      <c r="FC133" s="96">
        <v>586.21</v>
      </c>
      <c r="FD133" s="96">
        <v>553.02</v>
      </c>
      <c r="FE133" s="96">
        <v>615.37</v>
      </c>
      <c r="FF133" s="96"/>
      <c r="FG133" s="96"/>
      <c r="FH133" s="97"/>
      <c r="FI133" s="83" t="s">
        <v>1017</v>
      </c>
      <c r="FJ133" s="96">
        <v>712.74</v>
      </c>
      <c r="FK133" s="96">
        <v>717.43</v>
      </c>
      <c r="FL133" s="96">
        <v>619.08000000000004</v>
      </c>
      <c r="FM133" s="96">
        <v>555.64</v>
      </c>
      <c r="FN133" s="96"/>
      <c r="FO133" s="97">
        <v>471.53</v>
      </c>
      <c r="FP133" s="83" t="s">
        <v>1018</v>
      </c>
      <c r="FQ133" s="86">
        <v>0.217604178000218</v>
      </c>
      <c r="FR133" s="96">
        <v>666.43</v>
      </c>
      <c r="FS133" s="96">
        <v>681.83</v>
      </c>
      <c r="FT133" s="96">
        <v>633.47</v>
      </c>
      <c r="FU133" s="96">
        <v>474.6</v>
      </c>
      <c r="FV133" s="96">
        <v>390.32</v>
      </c>
      <c r="FW133" s="97">
        <v>407.1</v>
      </c>
      <c r="FX133" s="83" t="s">
        <v>1019</v>
      </c>
      <c r="FY133" s="96">
        <v>689.74</v>
      </c>
      <c r="FZ133" s="96">
        <v>689.9</v>
      </c>
      <c r="GA133" s="96">
        <v>633.55999999999995</v>
      </c>
      <c r="GB133" s="96">
        <v>691.31</v>
      </c>
      <c r="GC133" s="96"/>
      <c r="GD133" s="97">
        <v>436.18</v>
      </c>
      <c r="GE133" s="83" t="s">
        <v>1020</v>
      </c>
      <c r="GF133" s="86">
        <v>0.20204061016264299</v>
      </c>
      <c r="GG133" s="96">
        <v>650.91999999999996</v>
      </c>
      <c r="GH133" s="96">
        <v>655.97</v>
      </c>
      <c r="GI133" s="96">
        <v>520.14</v>
      </c>
      <c r="GJ133" s="96">
        <v>596.1</v>
      </c>
      <c r="GK133" s="96"/>
      <c r="GL133" s="97">
        <v>483.25</v>
      </c>
      <c r="GM133" s="83" t="s">
        <v>1021</v>
      </c>
      <c r="GN133" s="86">
        <v>9.8291690420491906E-2</v>
      </c>
      <c r="GO133" s="96">
        <v>708.68</v>
      </c>
      <c r="GP133" s="96">
        <v>1000.63</v>
      </c>
      <c r="GQ133" s="96">
        <v>606.72</v>
      </c>
      <c r="GR133" s="96">
        <v>496.08</v>
      </c>
      <c r="GS133" s="96"/>
      <c r="GT133" s="97"/>
      <c r="GU133" s="83" t="s">
        <v>1022</v>
      </c>
      <c r="GV133" s="86">
        <v>1</v>
      </c>
      <c r="GW133" s="96">
        <v>614.82000000000005</v>
      </c>
      <c r="GX133" s="96">
        <v>620.74</v>
      </c>
      <c r="GY133" s="96">
        <v>613.27</v>
      </c>
      <c r="GZ133" s="96"/>
      <c r="HA133" s="96"/>
      <c r="HB133" s="97">
        <v>489.11</v>
      </c>
      <c r="HC133" s="83" t="s">
        <v>1023</v>
      </c>
      <c r="HD133" s="86">
        <v>1</v>
      </c>
      <c r="HE133" s="96">
        <v>647.17999999999995</v>
      </c>
      <c r="HF133" s="96">
        <v>672.35</v>
      </c>
      <c r="HG133" s="96"/>
      <c r="HH133" s="96">
        <v>466.34</v>
      </c>
      <c r="HI133" s="96">
        <v>459.7</v>
      </c>
      <c r="HJ133" s="97">
        <v>490.89</v>
      </c>
      <c r="HK133" s="98"/>
      <c r="HL133" s="86"/>
      <c r="HM133" s="96"/>
      <c r="HN133" s="96"/>
      <c r="HO133" s="96"/>
      <c r="HP133" s="96"/>
      <c r="HQ133" s="96"/>
      <c r="HR133" s="97"/>
    </row>
    <row r="134" spans="1:226" x14ac:dyDescent="0.35">
      <c r="A134" s="99">
        <v>44459</v>
      </c>
      <c r="B134" s="100" t="s">
        <v>995</v>
      </c>
      <c r="C134" s="101">
        <v>679.80118089826738</v>
      </c>
      <c r="D134" s="101">
        <v>670.39999318223067</v>
      </c>
      <c r="E134" s="101">
        <v>589.99227345390523</v>
      </c>
      <c r="F134" s="101">
        <v>498.41141163401471</v>
      </c>
      <c r="G134" s="101">
        <v>385.417642620327</v>
      </c>
      <c r="H134" s="102">
        <v>434.18891775505659</v>
      </c>
      <c r="I134" s="100" t="s">
        <v>996</v>
      </c>
      <c r="J134" s="101">
        <v>684.01036761259502</v>
      </c>
      <c r="K134" s="101">
        <v>662.84123306083666</v>
      </c>
      <c r="L134" s="101">
        <v>564.85161664901284</v>
      </c>
      <c r="M134" s="101">
        <v>496.6683106655513</v>
      </c>
      <c r="N134" s="101">
        <v>338.8</v>
      </c>
      <c r="O134" s="102">
        <v>784.22284687530998</v>
      </c>
      <c r="P134" s="83" t="s">
        <v>997</v>
      </c>
      <c r="Q134" s="96">
        <v>611.55999999999995</v>
      </c>
      <c r="R134" s="96">
        <v>644.04</v>
      </c>
      <c r="S134" s="96">
        <v>542.6</v>
      </c>
      <c r="T134" s="96">
        <v>453</v>
      </c>
      <c r="U134" s="96"/>
      <c r="V134" s="97"/>
      <c r="W134" s="83" t="s">
        <v>998</v>
      </c>
      <c r="X134" s="96">
        <v>669.23</v>
      </c>
      <c r="Y134" s="96">
        <v>662.28</v>
      </c>
      <c r="Z134" s="96">
        <v>543.99</v>
      </c>
      <c r="AA134" s="96">
        <v>399.49</v>
      </c>
      <c r="AB134" s="96"/>
      <c r="AC134" s="97">
        <v>580.99</v>
      </c>
      <c r="AD134" s="83" t="s">
        <v>999</v>
      </c>
      <c r="AE134" s="86">
        <v>0.51129972389814904</v>
      </c>
      <c r="AF134" s="96">
        <v>584.25</v>
      </c>
      <c r="AG134" s="96">
        <v>593.75</v>
      </c>
      <c r="AH134" s="96">
        <v>577.51</v>
      </c>
      <c r="AI134" s="96"/>
      <c r="AJ134" s="96"/>
      <c r="AK134" s="97">
        <v>395.74</v>
      </c>
      <c r="AL134" s="87" t="s">
        <v>1000</v>
      </c>
      <c r="AM134" s="88">
        <v>1</v>
      </c>
      <c r="AN134" s="96">
        <v>651.21</v>
      </c>
      <c r="AO134" s="96">
        <v>694.07</v>
      </c>
      <c r="AP134" s="96">
        <v>617.52</v>
      </c>
      <c r="AQ134" s="96">
        <v>714.15</v>
      </c>
      <c r="AR134" s="96"/>
      <c r="AS134" s="97"/>
      <c r="AT134" s="83" t="s">
        <v>1001</v>
      </c>
      <c r="AU134" s="86">
        <v>3.9320541050644899E-2</v>
      </c>
      <c r="AV134" s="96">
        <v>594.9</v>
      </c>
      <c r="AW134" s="96">
        <v>642.66</v>
      </c>
      <c r="AX134" s="96">
        <v>519.6</v>
      </c>
      <c r="AY134" s="96"/>
      <c r="AZ134" s="96"/>
      <c r="BA134" s="97">
        <v>418.79</v>
      </c>
      <c r="BB134" s="83" t="s">
        <v>1002</v>
      </c>
      <c r="BC134" s="96">
        <v>720.29</v>
      </c>
      <c r="BD134" s="96">
        <v>722.88</v>
      </c>
      <c r="BE134" s="96">
        <v>596.63</v>
      </c>
      <c r="BF134" s="96"/>
      <c r="BG134" s="96"/>
      <c r="BH134" s="97">
        <v>531.73</v>
      </c>
      <c r="BI134" s="83" t="s">
        <v>1003</v>
      </c>
      <c r="BJ134" s="86">
        <v>0.13448271224734101</v>
      </c>
      <c r="BK134" s="96">
        <v>744.36</v>
      </c>
      <c r="BL134" s="96">
        <v>735.49</v>
      </c>
      <c r="BM134" s="96">
        <v>841.24</v>
      </c>
      <c r="BN134" s="96">
        <v>684.65</v>
      </c>
      <c r="BO134" s="96"/>
      <c r="BP134" s="97"/>
      <c r="BQ134" s="83" t="s">
        <v>1004</v>
      </c>
      <c r="BR134" s="86">
        <v>1</v>
      </c>
      <c r="BS134" s="96">
        <v>648.66999999999996</v>
      </c>
      <c r="BT134" s="96">
        <v>668</v>
      </c>
      <c r="BU134" s="96">
        <v>688.67</v>
      </c>
      <c r="BV134" s="96"/>
      <c r="BW134" s="96"/>
      <c r="BX134" s="97">
        <v>395.33</v>
      </c>
      <c r="BY134" s="83" t="s">
        <v>1005</v>
      </c>
      <c r="BZ134" s="96">
        <v>714.81</v>
      </c>
      <c r="CA134" s="96">
        <v>678.74</v>
      </c>
      <c r="CB134" s="96">
        <v>530.12</v>
      </c>
      <c r="CC134" s="96">
        <v>446.14</v>
      </c>
      <c r="CD134" s="96"/>
      <c r="CE134" s="97">
        <v>617.01</v>
      </c>
      <c r="CF134" s="83" t="s">
        <v>1006</v>
      </c>
      <c r="CG134" s="96">
        <v>664.69</v>
      </c>
      <c r="CH134" s="96">
        <v>718.51</v>
      </c>
      <c r="CI134" s="96">
        <v>599.79999999999995</v>
      </c>
      <c r="CJ134" s="96"/>
      <c r="CK134" s="96"/>
      <c r="CL134" s="97"/>
      <c r="CM134" s="83" t="s">
        <v>1007</v>
      </c>
      <c r="CN134" s="96">
        <v>633.28</v>
      </c>
      <c r="CO134" s="96">
        <v>602.35</v>
      </c>
      <c r="CP134" s="96">
        <v>609.54999999999995</v>
      </c>
      <c r="CQ134" s="96">
        <v>488.17</v>
      </c>
      <c r="CR134" s="96"/>
      <c r="CS134" s="97">
        <v>594.66999999999996</v>
      </c>
      <c r="CT134" s="83" t="s">
        <v>1008</v>
      </c>
      <c r="CU134" s="96">
        <v>659.66</v>
      </c>
      <c r="CV134" s="96">
        <v>709.84</v>
      </c>
      <c r="CW134" s="96"/>
      <c r="CX134" s="96">
        <v>510.42</v>
      </c>
      <c r="CY134" s="96"/>
      <c r="CZ134" s="97"/>
      <c r="DA134" s="83" t="s">
        <v>1009</v>
      </c>
      <c r="DB134" s="86">
        <v>0.133235627206715</v>
      </c>
      <c r="DC134" s="96">
        <v>674.07</v>
      </c>
      <c r="DD134" s="96">
        <v>715.42</v>
      </c>
      <c r="DE134" s="96">
        <v>505.04</v>
      </c>
      <c r="DF134" s="96">
        <v>601.03</v>
      </c>
      <c r="DG134" s="96"/>
      <c r="DH134" s="97">
        <v>565.85</v>
      </c>
      <c r="DI134" s="83" t="s">
        <v>1010</v>
      </c>
      <c r="DJ134" s="86">
        <v>2.8250981721614798E-3</v>
      </c>
      <c r="DK134" s="96">
        <v>675.26</v>
      </c>
      <c r="DL134" s="96">
        <v>685.35</v>
      </c>
      <c r="DM134" s="96">
        <v>685.35</v>
      </c>
      <c r="DN134" s="96">
        <v>595.92999999999995</v>
      </c>
      <c r="DO134" s="96"/>
      <c r="DP134" s="97">
        <v>552.92999999999995</v>
      </c>
      <c r="DQ134" s="83" t="s">
        <v>1011</v>
      </c>
      <c r="DR134" s="96">
        <v>617.96</v>
      </c>
      <c r="DS134" s="96">
        <v>630.07000000000005</v>
      </c>
      <c r="DT134" s="96">
        <v>494.16</v>
      </c>
      <c r="DU134" s="96">
        <v>520.32000000000005</v>
      </c>
      <c r="DV134" s="96"/>
      <c r="DW134" s="97"/>
      <c r="DX134" s="83" t="s">
        <v>1012</v>
      </c>
      <c r="DY134" s="96">
        <v>641</v>
      </c>
      <c r="DZ134" s="96">
        <v>625.75</v>
      </c>
      <c r="EA134" s="96">
        <v>669.27</v>
      </c>
      <c r="EB134" s="96">
        <v>524.83000000000004</v>
      </c>
      <c r="EC134" s="96"/>
      <c r="ED134" s="97">
        <v>434.71</v>
      </c>
      <c r="EE134" s="83" t="s">
        <v>1013</v>
      </c>
      <c r="EF134" s="86">
        <v>1</v>
      </c>
      <c r="EG134" s="96">
        <v>621.88</v>
      </c>
      <c r="EH134" s="96">
        <v>619.83000000000004</v>
      </c>
      <c r="EI134" s="96">
        <v>505.6</v>
      </c>
      <c r="EJ134" s="96"/>
      <c r="EK134" s="96">
        <v>323.74</v>
      </c>
      <c r="EL134" s="97">
        <v>395.75</v>
      </c>
      <c r="EM134" s="83" t="s">
        <v>1014</v>
      </c>
      <c r="EN134" s="96">
        <v>656.34</v>
      </c>
      <c r="EO134" s="96">
        <v>686.18</v>
      </c>
      <c r="EP134" s="96">
        <v>555.75</v>
      </c>
      <c r="EQ134" s="96"/>
      <c r="ER134" s="96"/>
      <c r="ES134" s="97">
        <v>535.30999999999995</v>
      </c>
      <c r="ET134" s="83" t="s">
        <v>1015</v>
      </c>
      <c r="EU134" s="86">
        <v>1</v>
      </c>
      <c r="EV134" s="96">
        <v>587.87</v>
      </c>
      <c r="EW134" s="96">
        <v>597.46</v>
      </c>
      <c r="EX134" s="96">
        <v>597.46</v>
      </c>
      <c r="EY134" s="96"/>
      <c r="EZ134" s="96"/>
      <c r="FA134" s="97">
        <v>392.81</v>
      </c>
      <c r="FB134" s="83" t="s">
        <v>1016</v>
      </c>
      <c r="FC134" s="96">
        <v>586.21</v>
      </c>
      <c r="FD134" s="96">
        <v>553.02</v>
      </c>
      <c r="FE134" s="96">
        <v>615.37</v>
      </c>
      <c r="FF134" s="96"/>
      <c r="FG134" s="96"/>
      <c r="FH134" s="97"/>
      <c r="FI134" s="83" t="s">
        <v>1017</v>
      </c>
      <c r="FJ134" s="96">
        <v>715.22</v>
      </c>
      <c r="FK134" s="96">
        <v>709.16</v>
      </c>
      <c r="FL134" s="96">
        <v>595.11</v>
      </c>
      <c r="FM134" s="96">
        <v>532.64</v>
      </c>
      <c r="FN134" s="96"/>
      <c r="FO134" s="97">
        <v>471.53</v>
      </c>
      <c r="FP134" s="83" t="s">
        <v>1018</v>
      </c>
      <c r="FQ134" s="86">
        <v>0.21740548296628001</v>
      </c>
      <c r="FR134" s="96">
        <v>663.08</v>
      </c>
      <c r="FS134" s="96">
        <v>670</v>
      </c>
      <c r="FT134" s="96">
        <v>612.72</v>
      </c>
      <c r="FU134" s="96">
        <v>471.49</v>
      </c>
      <c r="FV134" s="96">
        <v>389.96</v>
      </c>
      <c r="FW134" s="97">
        <v>398.98</v>
      </c>
      <c r="FX134" s="83" t="s">
        <v>1019</v>
      </c>
      <c r="FY134" s="96">
        <v>692.18</v>
      </c>
      <c r="FZ134" s="96">
        <v>679.33</v>
      </c>
      <c r="GA134" s="96">
        <v>627.05999999999995</v>
      </c>
      <c r="GB134" s="96">
        <v>669.74</v>
      </c>
      <c r="GC134" s="96"/>
      <c r="GD134" s="97">
        <v>435.37</v>
      </c>
      <c r="GE134" s="83" t="s">
        <v>1020</v>
      </c>
      <c r="GF134" s="86">
        <v>0.20204877457418199</v>
      </c>
      <c r="GG134" s="96">
        <v>656.65</v>
      </c>
      <c r="GH134" s="96">
        <v>650.87</v>
      </c>
      <c r="GI134" s="96">
        <v>482.52</v>
      </c>
      <c r="GJ134" s="96">
        <v>447.03</v>
      </c>
      <c r="GK134" s="96"/>
      <c r="GL134" s="97">
        <v>486.74</v>
      </c>
      <c r="GM134" s="83" t="s">
        <v>1021</v>
      </c>
      <c r="GN134" s="86">
        <v>9.7873215037240793E-2</v>
      </c>
      <c r="GO134" s="96">
        <v>701.52</v>
      </c>
      <c r="GP134" s="96">
        <v>974.6</v>
      </c>
      <c r="GQ134" s="96">
        <v>589.65</v>
      </c>
      <c r="GR134" s="96">
        <v>486.14</v>
      </c>
      <c r="GS134" s="96"/>
      <c r="GT134" s="97"/>
      <c r="GU134" s="83" t="s">
        <v>1022</v>
      </c>
      <c r="GV134" s="86">
        <v>1</v>
      </c>
      <c r="GW134" s="96">
        <v>606.03</v>
      </c>
      <c r="GX134" s="96">
        <v>613.04</v>
      </c>
      <c r="GY134" s="96">
        <v>618.97</v>
      </c>
      <c r="GZ134" s="96"/>
      <c r="HA134" s="96"/>
      <c r="HB134" s="97">
        <v>490.25</v>
      </c>
      <c r="HC134" s="83" t="s">
        <v>1023</v>
      </c>
      <c r="HD134" s="86">
        <v>1</v>
      </c>
      <c r="HE134" s="96">
        <v>639.67999999999995</v>
      </c>
      <c r="HF134" s="96">
        <v>660.68</v>
      </c>
      <c r="HG134" s="96"/>
      <c r="HH134" s="96">
        <v>459.59</v>
      </c>
      <c r="HI134" s="96">
        <v>449.95</v>
      </c>
      <c r="HJ134" s="97">
        <v>490.05</v>
      </c>
      <c r="HK134" s="98"/>
      <c r="HL134" s="86"/>
      <c r="HM134" s="96"/>
      <c r="HN134" s="96"/>
      <c r="HO134" s="96"/>
      <c r="HP134" s="96"/>
      <c r="HQ134" s="96"/>
      <c r="HR134" s="97"/>
    </row>
    <row r="135" spans="1:226" x14ac:dyDescent="0.35">
      <c r="A135" s="99">
        <v>44452</v>
      </c>
      <c r="B135" s="100" t="s">
        <v>995</v>
      </c>
      <c r="C135" s="101">
        <v>675.35108498197826</v>
      </c>
      <c r="D135" s="101">
        <v>661.72031145627273</v>
      </c>
      <c r="E135" s="101">
        <v>575.01792746869057</v>
      </c>
      <c r="F135" s="101">
        <v>496.91505415447324</v>
      </c>
      <c r="G135" s="101">
        <v>374.26872413398883</v>
      </c>
      <c r="H135" s="102">
        <v>432.41078176563065</v>
      </c>
      <c r="I135" s="100" t="s">
        <v>996</v>
      </c>
      <c r="J135" s="101">
        <v>678.11073112209272</v>
      </c>
      <c r="K135" s="101">
        <v>652.83439500981899</v>
      </c>
      <c r="L135" s="101">
        <v>550.16637163831149</v>
      </c>
      <c r="M135" s="101">
        <v>495.66769715123542</v>
      </c>
      <c r="N135" s="101">
        <v>338.8</v>
      </c>
      <c r="O135" s="102">
        <v>784.22284687530998</v>
      </c>
      <c r="P135" s="83" t="s">
        <v>997</v>
      </c>
      <c r="Q135" s="96">
        <v>614.9</v>
      </c>
      <c r="R135" s="96">
        <v>638.20000000000005</v>
      </c>
      <c r="S135" s="96">
        <v>525.84</v>
      </c>
      <c r="T135" s="96">
        <v>442</v>
      </c>
      <c r="U135" s="96"/>
      <c r="V135" s="97"/>
      <c r="W135" s="83" t="s">
        <v>998</v>
      </c>
      <c r="X135" s="96">
        <v>648.79</v>
      </c>
      <c r="Y135" s="96">
        <v>643.97</v>
      </c>
      <c r="Z135" s="96">
        <v>524.66</v>
      </c>
      <c r="AA135" s="96">
        <v>399.49</v>
      </c>
      <c r="AB135" s="96"/>
      <c r="AC135" s="97">
        <v>552.89</v>
      </c>
      <c r="AD135" s="83" t="s">
        <v>999</v>
      </c>
      <c r="AE135" s="86">
        <v>0.51129972389814904</v>
      </c>
      <c r="AF135" s="96">
        <v>581.82000000000005</v>
      </c>
      <c r="AG135" s="96">
        <v>592.55999999999995</v>
      </c>
      <c r="AH135" s="96">
        <v>506.91</v>
      </c>
      <c r="AI135" s="96"/>
      <c r="AJ135" s="96"/>
      <c r="AK135" s="97">
        <v>394.97</v>
      </c>
      <c r="AL135" s="87" t="s">
        <v>1000</v>
      </c>
      <c r="AM135" s="88">
        <v>1</v>
      </c>
      <c r="AN135" s="96">
        <v>650.13</v>
      </c>
      <c r="AO135" s="96">
        <v>691.76</v>
      </c>
      <c r="AP135" s="96">
        <v>617.14</v>
      </c>
      <c r="AQ135" s="96">
        <v>714.15</v>
      </c>
      <c r="AR135" s="96"/>
      <c r="AS135" s="97"/>
      <c r="AT135" s="83" t="s">
        <v>1001</v>
      </c>
      <c r="AU135" s="86">
        <v>3.9450844248066899E-2</v>
      </c>
      <c r="AV135" s="96">
        <v>595.37</v>
      </c>
      <c r="AW135" s="96">
        <v>642.41</v>
      </c>
      <c r="AX135" s="96">
        <v>515.32000000000005</v>
      </c>
      <c r="AY135" s="96"/>
      <c r="AZ135" s="96"/>
      <c r="BA135" s="97">
        <v>417.57</v>
      </c>
      <c r="BB135" s="83" t="s">
        <v>1002</v>
      </c>
      <c r="BC135" s="96">
        <v>714.41</v>
      </c>
      <c r="BD135" s="96">
        <v>706.91</v>
      </c>
      <c r="BE135" s="96">
        <v>582.35</v>
      </c>
      <c r="BF135" s="96"/>
      <c r="BG135" s="96"/>
      <c r="BH135" s="97">
        <v>537.61</v>
      </c>
      <c r="BI135" s="83" t="s">
        <v>1003</v>
      </c>
      <c r="BJ135" s="86">
        <v>0.134477286786262</v>
      </c>
      <c r="BK135" s="96">
        <v>744.33</v>
      </c>
      <c r="BL135" s="96">
        <v>713.94</v>
      </c>
      <c r="BM135" s="96">
        <v>819.69</v>
      </c>
      <c r="BN135" s="96">
        <v>684.62</v>
      </c>
      <c r="BO135" s="96"/>
      <c r="BP135" s="97"/>
      <c r="BQ135" s="83" t="s">
        <v>1004</v>
      </c>
      <c r="BR135" s="86">
        <v>1</v>
      </c>
      <c r="BS135" s="96">
        <v>645.33000000000004</v>
      </c>
      <c r="BT135" s="96">
        <v>663.83</v>
      </c>
      <c r="BU135" s="96">
        <v>677.83</v>
      </c>
      <c r="BV135" s="96"/>
      <c r="BW135" s="96"/>
      <c r="BX135" s="97">
        <v>384.5</v>
      </c>
      <c r="BY135" s="83" t="s">
        <v>1005</v>
      </c>
      <c r="BZ135" s="96">
        <v>708.06</v>
      </c>
      <c r="CA135" s="96">
        <v>671.21</v>
      </c>
      <c r="CB135" s="96">
        <v>518.48</v>
      </c>
      <c r="CC135" s="96">
        <v>455.92</v>
      </c>
      <c r="CD135" s="96"/>
      <c r="CE135" s="97">
        <v>615.47</v>
      </c>
      <c r="CF135" s="83" t="s">
        <v>1006</v>
      </c>
      <c r="CG135" s="96">
        <v>667.11</v>
      </c>
      <c r="CH135" s="96">
        <v>723.35</v>
      </c>
      <c r="CI135" s="96">
        <v>579.70000000000005</v>
      </c>
      <c r="CJ135" s="96"/>
      <c r="CK135" s="96"/>
      <c r="CL135" s="97"/>
      <c r="CM135" s="83" t="s">
        <v>1007</v>
      </c>
      <c r="CN135" s="96">
        <v>629.91999999999996</v>
      </c>
      <c r="CO135" s="96">
        <v>592.33000000000004</v>
      </c>
      <c r="CP135" s="96">
        <v>593.88</v>
      </c>
      <c r="CQ135" s="96">
        <v>478.28</v>
      </c>
      <c r="CR135" s="96"/>
      <c r="CS135" s="97">
        <v>596.64</v>
      </c>
      <c r="CT135" s="83" t="s">
        <v>1008</v>
      </c>
      <c r="CU135" s="96">
        <v>653.91999999999996</v>
      </c>
      <c r="CV135" s="96">
        <v>705.29</v>
      </c>
      <c r="CW135" s="96"/>
      <c r="CX135" s="96">
        <v>497.38</v>
      </c>
      <c r="CY135" s="96"/>
      <c r="CZ135" s="97"/>
      <c r="DA135" s="83" t="s">
        <v>1009</v>
      </c>
      <c r="DB135" s="86">
        <v>0.13373453694416601</v>
      </c>
      <c r="DC135" s="96">
        <v>657.97</v>
      </c>
      <c r="DD135" s="96">
        <v>718.96</v>
      </c>
      <c r="DE135" s="96">
        <v>510.14</v>
      </c>
      <c r="DF135" s="96">
        <v>588.29999999999995</v>
      </c>
      <c r="DG135" s="96"/>
      <c r="DH135" s="97">
        <v>558.55999999999995</v>
      </c>
      <c r="DI135" s="83" t="s">
        <v>1010</v>
      </c>
      <c r="DJ135" s="86">
        <v>2.8605755478002199E-3</v>
      </c>
      <c r="DK135" s="96">
        <v>665.64</v>
      </c>
      <c r="DL135" s="96">
        <v>689.69</v>
      </c>
      <c r="DM135" s="96">
        <v>689.69</v>
      </c>
      <c r="DN135" s="96">
        <v>603.41999999999996</v>
      </c>
      <c r="DO135" s="96"/>
      <c r="DP135" s="97">
        <v>561.15</v>
      </c>
      <c r="DQ135" s="83" t="s">
        <v>1011</v>
      </c>
      <c r="DR135" s="96">
        <v>617.96</v>
      </c>
      <c r="DS135" s="96">
        <v>631.53</v>
      </c>
      <c r="DT135" s="96">
        <v>480.86</v>
      </c>
      <c r="DU135" s="96">
        <v>511.14</v>
      </c>
      <c r="DV135" s="96"/>
      <c r="DW135" s="97"/>
      <c r="DX135" s="83" t="s">
        <v>1012</v>
      </c>
      <c r="DY135" s="96">
        <v>633.97</v>
      </c>
      <c r="DZ135" s="96">
        <v>620.35</v>
      </c>
      <c r="EA135" s="96">
        <v>657.45</v>
      </c>
      <c r="EB135" s="96">
        <v>514.04999999999995</v>
      </c>
      <c r="EC135" s="96"/>
      <c r="ED135" s="97">
        <v>434.12</v>
      </c>
      <c r="EE135" s="83" t="s">
        <v>1013</v>
      </c>
      <c r="EF135" s="86">
        <v>1</v>
      </c>
      <c r="EG135" s="96">
        <v>618.65</v>
      </c>
      <c r="EH135" s="96">
        <v>615.79</v>
      </c>
      <c r="EI135" s="96">
        <v>497.88</v>
      </c>
      <c r="EJ135" s="96"/>
      <c r="EK135" s="96">
        <v>323.74</v>
      </c>
      <c r="EL135" s="97">
        <v>388.24</v>
      </c>
      <c r="EM135" s="83" t="s">
        <v>1014</v>
      </c>
      <c r="EN135" s="96">
        <v>656.34</v>
      </c>
      <c r="EO135" s="96">
        <v>651.99</v>
      </c>
      <c r="EP135" s="96">
        <v>528.55999999999995</v>
      </c>
      <c r="EQ135" s="96"/>
      <c r="ER135" s="96"/>
      <c r="ES135" s="97">
        <v>535.30999999999995</v>
      </c>
      <c r="ET135" s="83" t="s">
        <v>1015</v>
      </c>
      <c r="EU135" s="86">
        <v>1</v>
      </c>
      <c r="EV135" s="96">
        <v>582.02</v>
      </c>
      <c r="EW135" s="96">
        <v>590.91999999999996</v>
      </c>
      <c r="EX135" s="96">
        <v>590.92999999999995</v>
      </c>
      <c r="EY135" s="96"/>
      <c r="EZ135" s="96"/>
      <c r="FA135" s="97">
        <v>387.74</v>
      </c>
      <c r="FB135" s="83" t="s">
        <v>1016</v>
      </c>
      <c r="FC135" s="96">
        <v>586.21</v>
      </c>
      <c r="FD135" s="96">
        <v>553.02</v>
      </c>
      <c r="FE135" s="96">
        <v>615.37</v>
      </c>
      <c r="FF135" s="96"/>
      <c r="FG135" s="96"/>
      <c r="FH135" s="97"/>
      <c r="FI135" s="83" t="s">
        <v>1017</v>
      </c>
      <c r="FJ135" s="96">
        <v>707.79</v>
      </c>
      <c r="FK135" s="96">
        <v>693.46</v>
      </c>
      <c r="FL135" s="96">
        <v>573.63</v>
      </c>
      <c r="FM135" s="96">
        <v>521.64</v>
      </c>
      <c r="FN135" s="96"/>
      <c r="FO135" s="97">
        <v>447.57</v>
      </c>
      <c r="FP135" s="83" t="s">
        <v>1018</v>
      </c>
      <c r="FQ135" s="86">
        <v>0.21969330814183399</v>
      </c>
      <c r="FR135" s="96">
        <v>667.14</v>
      </c>
      <c r="FS135" s="96">
        <v>667.13</v>
      </c>
      <c r="FT135" s="96">
        <v>598.19000000000005</v>
      </c>
      <c r="FU135" s="96">
        <v>466.48</v>
      </c>
      <c r="FV135" s="96">
        <v>377.99</v>
      </c>
      <c r="FW135" s="97">
        <v>397.37</v>
      </c>
      <c r="FX135" s="83" t="s">
        <v>1019</v>
      </c>
      <c r="FY135" s="96">
        <v>693.81</v>
      </c>
      <c r="FZ135" s="96">
        <v>672.02</v>
      </c>
      <c r="GA135" s="96">
        <v>621.37</v>
      </c>
      <c r="GB135" s="96">
        <v>665.79</v>
      </c>
      <c r="GC135" s="96"/>
      <c r="GD135" s="97">
        <v>434.55</v>
      </c>
      <c r="GE135" s="83" t="s">
        <v>1020</v>
      </c>
      <c r="GF135" s="86">
        <v>0.20221220148423799</v>
      </c>
      <c r="GG135" s="96">
        <v>645.5</v>
      </c>
      <c r="GH135" s="96">
        <v>645.01</v>
      </c>
      <c r="GI135" s="96">
        <v>495.32</v>
      </c>
      <c r="GJ135" s="96">
        <v>480.66</v>
      </c>
      <c r="GK135" s="96"/>
      <c r="GL135" s="97">
        <v>490.51</v>
      </c>
      <c r="GM135" s="83" t="s">
        <v>1021</v>
      </c>
      <c r="GN135" s="86">
        <v>9.8180711417434896E-2</v>
      </c>
      <c r="GO135" s="96">
        <v>706.23</v>
      </c>
      <c r="GP135" s="96">
        <v>965.41</v>
      </c>
      <c r="GQ135" s="96">
        <v>575.48</v>
      </c>
      <c r="GR135" s="96">
        <v>474.02</v>
      </c>
      <c r="GS135" s="96"/>
      <c r="GT135" s="97"/>
      <c r="GU135" s="83" t="s">
        <v>1022</v>
      </c>
      <c r="GV135" s="86">
        <v>1</v>
      </c>
      <c r="GW135" s="96">
        <v>589.63</v>
      </c>
      <c r="GX135" s="96">
        <v>609.78</v>
      </c>
      <c r="GY135" s="96">
        <v>614.64</v>
      </c>
      <c r="GZ135" s="96"/>
      <c r="HA135" s="96"/>
      <c r="HB135" s="97">
        <v>488.39</v>
      </c>
      <c r="HC135" s="83" t="s">
        <v>1023</v>
      </c>
      <c r="HD135" s="86">
        <v>1</v>
      </c>
      <c r="HE135" s="96">
        <v>638.85</v>
      </c>
      <c r="HF135" s="96">
        <v>660.68</v>
      </c>
      <c r="HG135" s="96"/>
      <c r="HH135" s="96">
        <v>449.36</v>
      </c>
      <c r="HI135" s="96">
        <v>442.72</v>
      </c>
      <c r="HJ135" s="97">
        <v>490.05</v>
      </c>
      <c r="HK135" s="98"/>
      <c r="HL135" s="86"/>
      <c r="HM135" s="96"/>
      <c r="HN135" s="96"/>
      <c r="HO135" s="96"/>
      <c r="HP135" s="96"/>
      <c r="HQ135" s="96"/>
      <c r="HR135" s="97"/>
    </row>
    <row r="136" spans="1:226" x14ac:dyDescent="0.35">
      <c r="A136" s="99">
        <v>44445</v>
      </c>
      <c r="B136" s="100" t="s">
        <v>995</v>
      </c>
      <c r="C136" s="101">
        <v>669.98624447980058</v>
      </c>
      <c r="D136" s="101">
        <v>656.06809589319255</v>
      </c>
      <c r="E136" s="101">
        <v>577.28108627724203</v>
      </c>
      <c r="F136" s="101">
        <v>489.6270898625271</v>
      </c>
      <c r="G136" s="101">
        <v>376.69037727220763</v>
      </c>
      <c r="H136" s="102">
        <v>428.71025346921004</v>
      </c>
      <c r="I136" s="100" t="s">
        <v>996</v>
      </c>
      <c r="J136" s="101">
        <v>672.39733831327749</v>
      </c>
      <c r="K136" s="101">
        <v>647.07161197457731</v>
      </c>
      <c r="L136" s="101">
        <v>552.55484985546059</v>
      </c>
      <c r="M136" s="101">
        <v>487.93415286874659</v>
      </c>
      <c r="N136" s="101">
        <v>338.8</v>
      </c>
      <c r="O136" s="102">
        <v>784.22284687530998</v>
      </c>
      <c r="P136" s="83" t="s">
        <v>997</v>
      </c>
      <c r="Q136" s="96">
        <v>613.23</v>
      </c>
      <c r="R136" s="96">
        <v>636.54</v>
      </c>
      <c r="S136" s="96">
        <v>526.52</v>
      </c>
      <c r="T136" s="96">
        <v>429</v>
      </c>
      <c r="U136" s="96"/>
      <c r="V136" s="97"/>
      <c r="W136" s="83" t="s">
        <v>998</v>
      </c>
      <c r="X136" s="96">
        <v>648.46</v>
      </c>
      <c r="Y136" s="96">
        <v>640.12</v>
      </c>
      <c r="Z136" s="96">
        <v>532.26</v>
      </c>
      <c r="AA136" s="96">
        <v>391.83</v>
      </c>
      <c r="AB136" s="96"/>
      <c r="AC136" s="97">
        <v>532.23</v>
      </c>
      <c r="AD136" s="83" t="s">
        <v>999</v>
      </c>
      <c r="AE136" s="86">
        <v>0.51129972389814904</v>
      </c>
      <c r="AF136" s="96">
        <v>581.01</v>
      </c>
      <c r="AG136" s="96">
        <v>592.55999999999995</v>
      </c>
      <c r="AH136" s="96">
        <v>501.5</v>
      </c>
      <c r="AI136" s="96"/>
      <c r="AJ136" s="96"/>
      <c r="AK136" s="97">
        <v>394.42</v>
      </c>
      <c r="AL136" s="87" t="s">
        <v>1000</v>
      </c>
      <c r="AM136" s="88">
        <v>1</v>
      </c>
      <c r="AN136" s="96">
        <v>649.71</v>
      </c>
      <c r="AO136" s="96">
        <v>686.57</v>
      </c>
      <c r="AP136" s="96">
        <v>617.16</v>
      </c>
      <c r="AQ136" s="96">
        <v>714.15</v>
      </c>
      <c r="AR136" s="96"/>
      <c r="AS136" s="97"/>
      <c r="AT136" s="83" t="s">
        <v>1001</v>
      </c>
      <c r="AU136" s="86">
        <v>3.9368528798078797E-2</v>
      </c>
      <c r="AV136" s="96">
        <v>594.09</v>
      </c>
      <c r="AW136" s="96">
        <v>636.88</v>
      </c>
      <c r="AX136" s="96">
        <v>514.57000000000005</v>
      </c>
      <c r="AY136" s="96"/>
      <c r="AZ136" s="96"/>
      <c r="BA136" s="97">
        <v>408.67</v>
      </c>
      <c r="BB136" s="83" t="s">
        <v>1002</v>
      </c>
      <c r="BC136" s="96">
        <v>710.21</v>
      </c>
      <c r="BD136" s="96">
        <v>701.87</v>
      </c>
      <c r="BE136" s="96">
        <v>586.54999999999995</v>
      </c>
      <c r="BF136" s="96"/>
      <c r="BG136" s="96"/>
      <c r="BH136" s="97">
        <v>538.45000000000005</v>
      </c>
      <c r="BI136" s="83" t="s">
        <v>1003</v>
      </c>
      <c r="BJ136" s="86">
        <v>0.13448090371167301</v>
      </c>
      <c r="BK136" s="96">
        <v>744.35</v>
      </c>
      <c r="BL136" s="96">
        <v>713.96</v>
      </c>
      <c r="BM136" s="96">
        <v>819.71</v>
      </c>
      <c r="BN136" s="96">
        <v>684.64</v>
      </c>
      <c r="BO136" s="96"/>
      <c r="BP136" s="97"/>
      <c r="BQ136" s="83" t="s">
        <v>1004</v>
      </c>
      <c r="BR136" s="86">
        <v>1</v>
      </c>
      <c r="BS136" s="96">
        <v>645.33000000000004</v>
      </c>
      <c r="BT136" s="96">
        <v>646.33000000000004</v>
      </c>
      <c r="BU136" s="96">
        <v>677.83</v>
      </c>
      <c r="BV136" s="96"/>
      <c r="BW136" s="96"/>
      <c r="BX136" s="97">
        <v>386.17</v>
      </c>
      <c r="BY136" s="83" t="s">
        <v>1005</v>
      </c>
      <c r="BZ136" s="96">
        <v>701.88</v>
      </c>
      <c r="CA136" s="96">
        <v>666.98</v>
      </c>
      <c r="CB136" s="96">
        <v>515.66</v>
      </c>
      <c r="CC136" s="96">
        <v>450.79</v>
      </c>
      <c r="CD136" s="96"/>
      <c r="CE136" s="97">
        <v>611.51</v>
      </c>
      <c r="CF136" s="83" t="s">
        <v>1006</v>
      </c>
      <c r="CG136" s="96">
        <v>646.94000000000005</v>
      </c>
      <c r="CH136" s="96">
        <v>700.77</v>
      </c>
      <c r="CI136" s="96">
        <v>583.80999999999995</v>
      </c>
      <c r="CJ136" s="96"/>
      <c r="CK136" s="96"/>
      <c r="CL136" s="97"/>
      <c r="CM136" s="83" t="s">
        <v>1007</v>
      </c>
      <c r="CN136" s="96">
        <v>615.84</v>
      </c>
      <c r="CO136" s="96">
        <v>582.09</v>
      </c>
      <c r="CP136" s="96">
        <v>591.95000000000005</v>
      </c>
      <c r="CQ136" s="96">
        <v>471.51</v>
      </c>
      <c r="CR136" s="96"/>
      <c r="CS136" s="97">
        <v>596.28</v>
      </c>
      <c r="CT136" s="83" t="s">
        <v>1008</v>
      </c>
      <c r="CU136" s="96">
        <v>643.71</v>
      </c>
      <c r="CV136" s="96">
        <v>701.25</v>
      </c>
      <c r="CW136" s="96"/>
      <c r="CX136" s="96">
        <v>490.86</v>
      </c>
      <c r="CY136" s="96"/>
      <c r="CZ136" s="97"/>
      <c r="DA136" s="83" t="s">
        <v>1009</v>
      </c>
      <c r="DB136" s="86">
        <v>0.13356484573260299</v>
      </c>
      <c r="DC136" s="96">
        <v>642.82000000000005</v>
      </c>
      <c r="DD136" s="96">
        <v>708.43</v>
      </c>
      <c r="DE136" s="96">
        <v>500.95</v>
      </c>
      <c r="DF136" s="96">
        <v>587.54999999999995</v>
      </c>
      <c r="DG136" s="96"/>
      <c r="DH136" s="97">
        <v>552.82000000000005</v>
      </c>
      <c r="DI136" s="83" t="s">
        <v>1010</v>
      </c>
      <c r="DJ136" s="86">
        <v>2.8815952511310299E-3</v>
      </c>
      <c r="DK136" s="96">
        <v>662.49</v>
      </c>
      <c r="DL136" s="96">
        <v>688.08</v>
      </c>
      <c r="DM136" s="96">
        <v>688.08</v>
      </c>
      <c r="DN136" s="96">
        <v>607.85</v>
      </c>
      <c r="DO136" s="96"/>
      <c r="DP136" s="97">
        <v>566.96</v>
      </c>
      <c r="DQ136" s="83" t="s">
        <v>1011</v>
      </c>
      <c r="DR136" s="96">
        <v>611.13</v>
      </c>
      <c r="DS136" s="96">
        <v>628.44000000000005</v>
      </c>
      <c r="DT136" s="96">
        <v>479.85</v>
      </c>
      <c r="DU136" s="96">
        <v>476.48</v>
      </c>
      <c r="DV136" s="96"/>
      <c r="DW136" s="97"/>
      <c r="DX136" s="83" t="s">
        <v>1012</v>
      </c>
      <c r="DY136" s="96">
        <v>628.30999999999995</v>
      </c>
      <c r="DZ136" s="96">
        <v>615.47</v>
      </c>
      <c r="EA136" s="96">
        <v>659.96</v>
      </c>
      <c r="EB136" s="96">
        <v>515.28</v>
      </c>
      <c r="EC136" s="96"/>
      <c r="ED136" s="97">
        <v>427.39</v>
      </c>
      <c r="EE136" s="83" t="s">
        <v>1013</v>
      </c>
      <c r="EF136" s="86">
        <v>1</v>
      </c>
      <c r="EG136" s="96">
        <v>610.41999999999996</v>
      </c>
      <c r="EH136" s="96">
        <v>624.46</v>
      </c>
      <c r="EI136" s="96">
        <v>495.08</v>
      </c>
      <c r="EJ136" s="96"/>
      <c r="EK136" s="96">
        <v>323.74</v>
      </c>
      <c r="EL136" s="97">
        <v>385.27</v>
      </c>
      <c r="EM136" s="83" t="s">
        <v>1014</v>
      </c>
      <c r="EN136" s="96">
        <v>640.1</v>
      </c>
      <c r="EO136" s="96">
        <v>651.99</v>
      </c>
      <c r="EP136" s="96">
        <v>528.55999999999995</v>
      </c>
      <c r="EQ136" s="96"/>
      <c r="ER136" s="96"/>
      <c r="ES136" s="97">
        <v>524.20000000000005</v>
      </c>
      <c r="ET136" s="83" t="s">
        <v>1015</v>
      </c>
      <c r="EU136" s="86">
        <v>1</v>
      </c>
      <c r="EV136" s="96">
        <v>577.04999999999995</v>
      </c>
      <c r="EW136" s="96">
        <v>584.98</v>
      </c>
      <c r="EX136" s="96">
        <v>584.98</v>
      </c>
      <c r="EY136" s="96"/>
      <c r="EZ136" s="96"/>
      <c r="FA136" s="97">
        <v>384.13</v>
      </c>
      <c r="FB136" s="83" t="s">
        <v>1016</v>
      </c>
      <c r="FC136" s="96">
        <v>586.21</v>
      </c>
      <c r="FD136" s="96">
        <v>553.02</v>
      </c>
      <c r="FE136" s="96">
        <v>615.37</v>
      </c>
      <c r="FF136" s="96"/>
      <c r="FG136" s="96"/>
      <c r="FH136" s="97"/>
      <c r="FI136" s="83" t="s">
        <v>1017</v>
      </c>
      <c r="FJ136" s="96">
        <v>703.65</v>
      </c>
      <c r="FK136" s="96">
        <v>690.15</v>
      </c>
      <c r="FL136" s="96">
        <v>581.05999999999995</v>
      </c>
      <c r="FM136" s="96">
        <v>525.64</v>
      </c>
      <c r="FN136" s="96"/>
      <c r="FO136" s="97">
        <v>445.09</v>
      </c>
      <c r="FP136" s="83" t="s">
        <v>1018</v>
      </c>
      <c r="FQ136" s="86">
        <v>0.221199787648204</v>
      </c>
      <c r="FR136" s="96">
        <v>659.72</v>
      </c>
      <c r="FS136" s="96">
        <v>660.13</v>
      </c>
      <c r="FT136" s="96">
        <v>601.20000000000005</v>
      </c>
      <c r="FU136" s="96">
        <v>452.6</v>
      </c>
      <c r="FV136" s="96">
        <v>380.59</v>
      </c>
      <c r="FW136" s="97">
        <v>394.79</v>
      </c>
      <c r="FX136" s="83" t="s">
        <v>1019</v>
      </c>
      <c r="FY136" s="96">
        <v>691.37</v>
      </c>
      <c r="FZ136" s="96">
        <v>668.76</v>
      </c>
      <c r="GA136" s="96">
        <v>617.29999999999995</v>
      </c>
      <c r="GB136" s="96">
        <v>665.43</v>
      </c>
      <c r="GC136" s="96"/>
      <c r="GD136" s="97">
        <v>438.62</v>
      </c>
      <c r="GE136" s="83" t="s">
        <v>1020</v>
      </c>
      <c r="GF136" s="86">
        <v>0.20211002869962399</v>
      </c>
      <c r="GG136" s="96">
        <v>636.88</v>
      </c>
      <c r="GH136" s="96">
        <v>641.37</v>
      </c>
      <c r="GI136" s="96">
        <v>451.47</v>
      </c>
      <c r="GJ136" s="96">
        <v>458.97</v>
      </c>
      <c r="GK136" s="96"/>
      <c r="GL136" s="97">
        <v>504.23</v>
      </c>
      <c r="GM136" s="83" t="s">
        <v>1021</v>
      </c>
      <c r="GN136" s="86">
        <v>9.8369041295323506E-2</v>
      </c>
      <c r="GO136" s="96">
        <v>707.27</v>
      </c>
      <c r="GP136" s="96">
        <v>959.87</v>
      </c>
      <c r="GQ136" s="96">
        <v>568.47</v>
      </c>
      <c r="GR136" s="96">
        <v>473.25</v>
      </c>
      <c r="GS136" s="96"/>
      <c r="GT136" s="97"/>
      <c r="GU136" s="83" t="s">
        <v>1022</v>
      </c>
      <c r="GV136" s="86">
        <v>1</v>
      </c>
      <c r="GW136" s="96">
        <v>578.21</v>
      </c>
      <c r="GX136" s="96">
        <v>599.13</v>
      </c>
      <c r="GY136" s="96">
        <v>594.84</v>
      </c>
      <c r="GZ136" s="96"/>
      <c r="HA136" s="96"/>
      <c r="HB136" s="97">
        <v>478.25</v>
      </c>
      <c r="HC136" s="83" t="s">
        <v>1023</v>
      </c>
      <c r="HD136" s="86">
        <v>1</v>
      </c>
      <c r="HE136" s="96">
        <v>637.17999999999995</v>
      </c>
      <c r="HF136" s="96">
        <v>659.02</v>
      </c>
      <c r="HG136" s="96"/>
      <c r="HH136" s="96">
        <v>435.33</v>
      </c>
      <c r="HI136" s="96">
        <v>428.69</v>
      </c>
      <c r="HJ136" s="97">
        <v>478.39</v>
      </c>
      <c r="HK136" s="98"/>
      <c r="HL136" s="86"/>
      <c r="HM136" s="96"/>
      <c r="HN136" s="96"/>
      <c r="HO136" s="96"/>
      <c r="HP136" s="96"/>
      <c r="HQ136" s="96"/>
      <c r="HR136" s="97"/>
    </row>
    <row r="137" spans="1:226" x14ac:dyDescent="0.35">
      <c r="A137" s="99">
        <v>44438</v>
      </c>
      <c r="B137" s="100" t="s">
        <v>995</v>
      </c>
      <c r="C137" s="101">
        <v>664.48580149530233</v>
      </c>
      <c r="D137" s="101">
        <v>651.19321625207692</v>
      </c>
      <c r="E137" s="101">
        <v>566.88809561832147</v>
      </c>
      <c r="F137" s="101">
        <v>484.34976237606156</v>
      </c>
      <c r="G137" s="101">
        <v>372.21031896650283</v>
      </c>
      <c r="H137" s="102">
        <v>425.74167321134354</v>
      </c>
      <c r="I137" s="100" t="s">
        <v>996</v>
      </c>
      <c r="J137" s="101">
        <v>667.80281679574921</v>
      </c>
      <c r="K137" s="101">
        <v>643.8455536229277</v>
      </c>
      <c r="L137" s="101">
        <v>542.50307982627385</v>
      </c>
      <c r="M137" s="101">
        <v>482.48301938969183</v>
      </c>
      <c r="N137" s="101">
        <v>338.8</v>
      </c>
      <c r="O137" s="102">
        <v>784.22284687530998</v>
      </c>
      <c r="P137" s="83" t="s">
        <v>997</v>
      </c>
      <c r="Q137" s="96">
        <v>615.73</v>
      </c>
      <c r="R137" s="96">
        <v>638.20000000000005</v>
      </c>
      <c r="S137" s="96">
        <v>515.14</v>
      </c>
      <c r="T137" s="96">
        <v>419</v>
      </c>
      <c r="U137" s="96"/>
      <c r="V137" s="97"/>
      <c r="W137" s="83" t="s">
        <v>998</v>
      </c>
      <c r="X137" s="96">
        <v>638.95000000000005</v>
      </c>
      <c r="Y137" s="96">
        <v>638.11</v>
      </c>
      <c r="Z137" s="96">
        <v>515.65</v>
      </c>
      <c r="AA137" s="96">
        <v>379.08</v>
      </c>
      <c r="AB137" s="96"/>
      <c r="AC137" s="97">
        <v>532.23</v>
      </c>
      <c r="AD137" s="83" t="s">
        <v>999</v>
      </c>
      <c r="AE137" s="86">
        <v>0.51129972389814904</v>
      </c>
      <c r="AF137" s="96">
        <v>582.28</v>
      </c>
      <c r="AG137" s="96">
        <v>591.83000000000004</v>
      </c>
      <c r="AH137" s="96">
        <v>489.27</v>
      </c>
      <c r="AI137" s="96"/>
      <c r="AJ137" s="96"/>
      <c r="AK137" s="97">
        <v>394.07</v>
      </c>
      <c r="AL137" s="87" t="s">
        <v>1000</v>
      </c>
      <c r="AM137" s="88">
        <v>1</v>
      </c>
      <c r="AN137" s="96">
        <v>652.65</v>
      </c>
      <c r="AO137" s="96">
        <v>687.91</v>
      </c>
      <c r="AP137" s="96">
        <v>617.35</v>
      </c>
      <c r="AQ137" s="96">
        <v>714.15</v>
      </c>
      <c r="AR137" s="96"/>
      <c r="AS137" s="97"/>
      <c r="AT137" s="83" t="s">
        <v>1001</v>
      </c>
      <c r="AU137" s="86">
        <v>3.9114448877415303E-2</v>
      </c>
      <c r="AV137" s="96">
        <v>589.97</v>
      </c>
      <c r="AW137" s="96">
        <v>632.99</v>
      </c>
      <c r="AX137" s="96">
        <v>503.78</v>
      </c>
      <c r="AY137" s="96"/>
      <c r="AZ137" s="96"/>
      <c r="BA137" s="97">
        <v>404.09</v>
      </c>
      <c r="BB137" s="83" t="s">
        <v>1002</v>
      </c>
      <c r="BC137" s="96">
        <v>703.48</v>
      </c>
      <c r="BD137" s="96">
        <v>697.67</v>
      </c>
      <c r="BE137" s="96">
        <v>575.62</v>
      </c>
      <c r="BF137" s="96"/>
      <c r="BG137" s="96"/>
      <c r="BH137" s="97">
        <v>535.09</v>
      </c>
      <c r="BI137" s="83" t="s">
        <v>1003</v>
      </c>
      <c r="BJ137" s="86">
        <v>0.13447909522464699</v>
      </c>
      <c r="BK137" s="96">
        <v>733.58</v>
      </c>
      <c r="BL137" s="96">
        <v>703.19</v>
      </c>
      <c r="BM137" s="96">
        <v>819.7</v>
      </c>
      <c r="BN137" s="96">
        <v>684.63</v>
      </c>
      <c r="BO137" s="96"/>
      <c r="BP137" s="97"/>
      <c r="BQ137" s="83" t="s">
        <v>1004</v>
      </c>
      <c r="BR137" s="86">
        <v>1</v>
      </c>
      <c r="BS137" s="96">
        <v>645.33000000000004</v>
      </c>
      <c r="BT137" s="96">
        <v>646.33000000000004</v>
      </c>
      <c r="BU137" s="96">
        <v>673.67</v>
      </c>
      <c r="BV137" s="96"/>
      <c r="BW137" s="96"/>
      <c r="BX137" s="97">
        <v>383.67</v>
      </c>
      <c r="BY137" s="83" t="s">
        <v>1005</v>
      </c>
      <c r="BZ137" s="96">
        <v>696.29</v>
      </c>
      <c r="CA137" s="96">
        <v>661.47</v>
      </c>
      <c r="CB137" s="96">
        <v>500.75</v>
      </c>
      <c r="CC137" s="96">
        <v>453.15</v>
      </c>
      <c r="CD137" s="96"/>
      <c r="CE137" s="97">
        <v>609.20000000000005</v>
      </c>
      <c r="CF137" s="83" t="s">
        <v>1006</v>
      </c>
      <c r="CG137" s="96">
        <v>646.14</v>
      </c>
      <c r="CH137" s="96">
        <v>700.77</v>
      </c>
      <c r="CI137" s="96">
        <v>573.62</v>
      </c>
      <c r="CJ137" s="96"/>
      <c r="CK137" s="96"/>
      <c r="CL137" s="97"/>
      <c r="CM137" s="83" t="s">
        <v>1007</v>
      </c>
      <c r="CN137" s="96">
        <v>616.37</v>
      </c>
      <c r="CO137" s="96">
        <v>578.53</v>
      </c>
      <c r="CP137" s="96">
        <v>584.21</v>
      </c>
      <c r="CQ137" s="96">
        <v>457.61</v>
      </c>
      <c r="CR137" s="96"/>
      <c r="CS137" s="97">
        <v>598.42999999999995</v>
      </c>
      <c r="CT137" s="83" t="s">
        <v>1008</v>
      </c>
      <c r="CU137" s="96">
        <v>643.9</v>
      </c>
      <c r="CV137" s="96">
        <v>699.77</v>
      </c>
      <c r="CW137" s="96"/>
      <c r="CX137" s="96">
        <v>476.73</v>
      </c>
      <c r="CY137" s="96"/>
      <c r="CZ137" s="97"/>
      <c r="DA137" s="83" t="s">
        <v>1009</v>
      </c>
      <c r="DB137" s="86">
        <v>0.13344898912390701</v>
      </c>
      <c r="DC137" s="96">
        <v>632.12</v>
      </c>
      <c r="DD137" s="96">
        <v>690.52</v>
      </c>
      <c r="DE137" s="96">
        <v>481.3</v>
      </c>
      <c r="DF137" s="96">
        <v>587.04</v>
      </c>
      <c r="DG137" s="96"/>
      <c r="DH137" s="97">
        <v>551.6</v>
      </c>
      <c r="DI137" s="83" t="s">
        <v>1010</v>
      </c>
      <c r="DJ137" s="86">
        <v>2.8710881424059702E-3</v>
      </c>
      <c r="DK137" s="96">
        <v>640.25</v>
      </c>
      <c r="DL137" s="96">
        <v>663.83</v>
      </c>
      <c r="DM137" s="96">
        <v>663.83</v>
      </c>
      <c r="DN137" s="96">
        <v>614.53</v>
      </c>
      <c r="DO137" s="96"/>
      <c r="DP137" s="97">
        <v>572.41999999999996</v>
      </c>
      <c r="DQ137" s="83" t="s">
        <v>1011</v>
      </c>
      <c r="DR137" s="96">
        <v>613.57000000000005</v>
      </c>
      <c r="DS137" s="96">
        <v>628.20000000000005</v>
      </c>
      <c r="DT137" s="96">
        <v>476.41</v>
      </c>
      <c r="DU137" s="96">
        <v>476.48</v>
      </c>
      <c r="DV137" s="96"/>
      <c r="DW137" s="97"/>
      <c r="DX137" s="83" t="s">
        <v>1012</v>
      </c>
      <c r="DY137" s="96">
        <v>624.25</v>
      </c>
      <c r="DZ137" s="96">
        <v>612.08000000000004</v>
      </c>
      <c r="EA137" s="96">
        <v>654.92999999999995</v>
      </c>
      <c r="EB137" s="96">
        <v>499.83</v>
      </c>
      <c r="EC137" s="96"/>
      <c r="ED137" s="97">
        <v>423.53</v>
      </c>
      <c r="EE137" s="83" t="s">
        <v>1013</v>
      </c>
      <c r="EF137" s="86">
        <v>1</v>
      </c>
      <c r="EG137" s="96">
        <v>598.82000000000005</v>
      </c>
      <c r="EH137" s="96">
        <v>597.79</v>
      </c>
      <c r="EI137" s="96">
        <v>487.16</v>
      </c>
      <c r="EJ137" s="96"/>
      <c r="EK137" s="96">
        <v>323.74</v>
      </c>
      <c r="EL137" s="97">
        <v>375.63</v>
      </c>
      <c r="EM137" s="83" t="s">
        <v>1014</v>
      </c>
      <c r="EN137" s="96">
        <v>640.1</v>
      </c>
      <c r="EO137" s="96">
        <v>651.99</v>
      </c>
      <c r="EP137" s="96">
        <v>528.55999999999995</v>
      </c>
      <c r="EQ137" s="96"/>
      <c r="ER137" s="96"/>
      <c r="ES137" s="97">
        <v>516.79</v>
      </c>
      <c r="ET137" s="83" t="s">
        <v>1015</v>
      </c>
      <c r="EU137" s="86">
        <v>1</v>
      </c>
      <c r="EV137" s="96">
        <v>577.33000000000004</v>
      </c>
      <c r="EW137" s="96">
        <v>584.98</v>
      </c>
      <c r="EX137" s="96">
        <v>584.98</v>
      </c>
      <c r="EY137" s="96"/>
      <c r="EZ137" s="96"/>
      <c r="FA137" s="97">
        <v>377.93</v>
      </c>
      <c r="FB137" s="83" t="s">
        <v>1016</v>
      </c>
      <c r="FC137" s="96">
        <v>586.21</v>
      </c>
      <c r="FD137" s="96">
        <v>553.02</v>
      </c>
      <c r="FE137" s="96">
        <v>615.37</v>
      </c>
      <c r="FF137" s="96"/>
      <c r="FG137" s="96"/>
      <c r="FH137" s="97"/>
      <c r="FI137" s="83" t="s">
        <v>1017</v>
      </c>
      <c r="FJ137" s="96">
        <v>699.52</v>
      </c>
      <c r="FK137" s="96">
        <v>681.06</v>
      </c>
      <c r="FL137" s="96">
        <v>569.49</v>
      </c>
      <c r="FM137" s="96">
        <v>502.64</v>
      </c>
      <c r="FN137" s="96"/>
      <c r="FO137" s="97">
        <v>442.61</v>
      </c>
      <c r="FP137" s="83" t="s">
        <v>1018</v>
      </c>
      <c r="FQ137" s="86">
        <v>0.21892377074302699</v>
      </c>
      <c r="FR137" s="96">
        <v>653</v>
      </c>
      <c r="FS137" s="96">
        <v>647.67999999999995</v>
      </c>
      <c r="FT137" s="96">
        <v>593.73</v>
      </c>
      <c r="FU137" s="96">
        <v>447.14</v>
      </c>
      <c r="FV137" s="96">
        <v>375.78</v>
      </c>
      <c r="FW137" s="97">
        <v>392.69</v>
      </c>
      <c r="FX137" s="83" t="s">
        <v>1019</v>
      </c>
      <c r="FY137" s="96">
        <v>680.8</v>
      </c>
      <c r="FZ137" s="96">
        <v>693.15</v>
      </c>
      <c r="GA137" s="96">
        <v>608.36</v>
      </c>
      <c r="GB137" s="96">
        <v>650</v>
      </c>
      <c r="GC137" s="96"/>
      <c r="GD137" s="97">
        <v>432.11</v>
      </c>
      <c r="GE137" s="83" t="s">
        <v>1020</v>
      </c>
      <c r="GF137" s="86">
        <v>0.20266299171108401</v>
      </c>
      <c r="GG137" s="96">
        <v>622.26</v>
      </c>
      <c r="GH137" s="96">
        <v>625.94000000000005</v>
      </c>
      <c r="GI137" s="96">
        <v>444.23</v>
      </c>
      <c r="GJ137" s="96">
        <v>448.39</v>
      </c>
      <c r="GK137" s="96"/>
      <c r="GL137" s="97">
        <v>503.25</v>
      </c>
      <c r="GM137" s="83" t="s">
        <v>1021</v>
      </c>
      <c r="GN137" s="86">
        <v>9.8219284374294002E-2</v>
      </c>
      <c r="GO137" s="96">
        <v>702.58</v>
      </c>
      <c r="GP137" s="96">
        <v>959.03</v>
      </c>
      <c r="GQ137" s="96">
        <v>563.91999999999996</v>
      </c>
      <c r="GR137" s="96">
        <v>469.29</v>
      </c>
      <c r="GS137" s="96"/>
      <c r="GT137" s="97"/>
      <c r="GU137" s="83" t="s">
        <v>1022</v>
      </c>
      <c r="GV137" s="86">
        <v>1</v>
      </c>
      <c r="GW137" s="96">
        <v>583.88</v>
      </c>
      <c r="GX137" s="96">
        <v>593.80999999999995</v>
      </c>
      <c r="GY137" s="96">
        <v>591.96</v>
      </c>
      <c r="GZ137" s="96"/>
      <c r="HA137" s="96"/>
      <c r="HB137" s="97">
        <v>478.91</v>
      </c>
      <c r="HC137" s="83" t="s">
        <v>1023</v>
      </c>
      <c r="HD137" s="86">
        <v>1</v>
      </c>
      <c r="HE137" s="96">
        <v>628.02</v>
      </c>
      <c r="HF137" s="96">
        <v>649.02</v>
      </c>
      <c r="HG137" s="96"/>
      <c r="HH137" s="96">
        <v>421.52</v>
      </c>
      <c r="HI137" s="96">
        <v>414.88</v>
      </c>
      <c r="HJ137" s="97">
        <v>471.72</v>
      </c>
      <c r="HK137" s="98"/>
      <c r="HL137" s="86"/>
      <c r="HM137" s="96"/>
      <c r="HN137" s="96"/>
      <c r="HO137" s="96"/>
      <c r="HP137" s="96"/>
      <c r="HQ137" s="96"/>
      <c r="HR137" s="97"/>
    </row>
    <row r="138" spans="1:226" x14ac:dyDescent="0.35">
      <c r="A138" s="99">
        <v>44431</v>
      </c>
      <c r="B138" s="100" t="s">
        <v>995</v>
      </c>
      <c r="C138" s="101">
        <v>660.24178013388178</v>
      </c>
      <c r="D138" s="101">
        <v>646.11065909712795</v>
      </c>
      <c r="E138" s="101">
        <v>553.86234727876217</v>
      </c>
      <c r="F138" s="101">
        <v>475.34495563167621</v>
      </c>
      <c r="G138" s="101">
        <v>370.75732708357157</v>
      </c>
      <c r="H138" s="102">
        <v>418.72720110109015</v>
      </c>
      <c r="I138" s="100" t="s">
        <v>996</v>
      </c>
      <c r="J138" s="101">
        <v>665.87596412900564</v>
      </c>
      <c r="K138" s="101">
        <v>640.08296711567073</v>
      </c>
      <c r="L138" s="101">
        <v>529.93040432305122</v>
      </c>
      <c r="M138" s="101">
        <v>474.57761395250816</v>
      </c>
      <c r="N138" s="101">
        <v>338.8</v>
      </c>
      <c r="O138" s="102">
        <v>784.22284687530998</v>
      </c>
      <c r="P138" s="83" t="s">
        <v>997</v>
      </c>
      <c r="Q138" s="96">
        <v>610.73</v>
      </c>
      <c r="R138" s="96">
        <v>628.20000000000005</v>
      </c>
      <c r="S138" s="96">
        <v>502.39</v>
      </c>
      <c r="T138" s="96">
        <v>419</v>
      </c>
      <c r="U138" s="96"/>
      <c r="V138" s="97"/>
      <c r="W138" s="83" t="s">
        <v>998</v>
      </c>
      <c r="X138" s="96">
        <v>667.05</v>
      </c>
      <c r="Y138" s="96">
        <v>648.96</v>
      </c>
      <c r="Z138" s="96">
        <v>484.82</v>
      </c>
      <c r="AA138" s="96">
        <v>386.72</v>
      </c>
      <c r="AB138" s="96"/>
      <c r="AC138" s="97">
        <v>532.23</v>
      </c>
      <c r="AD138" s="83" t="s">
        <v>999</v>
      </c>
      <c r="AE138" s="86">
        <v>0.51129972389814904</v>
      </c>
      <c r="AF138" s="96">
        <v>579.80999999999995</v>
      </c>
      <c r="AG138" s="96">
        <v>594.35</v>
      </c>
      <c r="AH138" s="96">
        <v>393.53</v>
      </c>
      <c r="AI138" s="96"/>
      <c r="AJ138" s="96"/>
      <c r="AK138" s="97">
        <v>334.64</v>
      </c>
      <c r="AL138" s="87" t="s">
        <v>1000</v>
      </c>
      <c r="AM138" s="88">
        <v>1</v>
      </c>
      <c r="AN138" s="96">
        <v>659.87</v>
      </c>
      <c r="AO138" s="96">
        <v>690.84</v>
      </c>
      <c r="AP138" s="96">
        <v>617.51</v>
      </c>
      <c r="AQ138" s="96">
        <v>714.15</v>
      </c>
      <c r="AR138" s="96"/>
      <c r="AS138" s="97"/>
      <c r="AT138" s="83" t="s">
        <v>1001</v>
      </c>
      <c r="AU138" s="86">
        <v>3.9194167907815297E-2</v>
      </c>
      <c r="AV138" s="96">
        <v>591.33000000000004</v>
      </c>
      <c r="AW138" s="96">
        <v>634.92999999999995</v>
      </c>
      <c r="AX138" s="96">
        <v>494.51</v>
      </c>
      <c r="AY138" s="96"/>
      <c r="AZ138" s="96"/>
      <c r="BA138" s="97">
        <v>404.1</v>
      </c>
      <c r="BB138" s="83" t="s">
        <v>1002</v>
      </c>
      <c r="BC138" s="96">
        <v>692.56</v>
      </c>
      <c r="BD138" s="96">
        <v>684.22</v>
      </c>
      <c r="BE138" s="96">
        <v>562.17999999999995</v>
      </c>
      <c r="BF138" s="96"/>
      <c r="BG138" s="96"/>
      <c r="BH138" s="97">
        <v>533.41</v>
      </c>
      <c r="BI138" s="83" t="s">
        <v>1003</v>
      </c>
      <c r="BJ138" s="86">
        <v>0.134464629079321</v>
      </c>
      <c r="BK138" s="96">
        <v>714.14</v>
      </c>
      <c r="BL138" s="96">
        <v>682.68</v>
      </c>
      <c r="BM138" s="96">
        <v>803.37</v>
      </c>
      <c r="BN138" s="96">
        <v>668.96</v>
      </c>
      <c r="BO138" s="96"/>
      <c r="BP138" s="97"/>
      <c r="BQ138" s="83" t="s">
        <v>1004</v>
      </c>
      <c r="BR138" s="86">
        <v>1</v>
      </c>
      <c r="BS138" s="96">
        <v>650.33000000000004</v>
      </c>
      <c r="BT138" s="96">
        <v>638</v>
      </c>
      <c r="BU138" s="96">
        <v>670.33</v>
      </c>
      <c r="BV138" s="96"/>
      <c r="BW138" s="96"/>
      <c r="BX138" s="97">
        <v>406.17</v>
      </c>
      <c r="BY138" s="83" t="s">
        <v>1005</v>
      </c>
      <c r="BZ138" s="96">
        <v>696.91</v>
      </c>
      <c r="CA138" s="96">
        <v>662.66</v>
      </c>
      <c r="CB138" s="96">
        <v>502.26</v>
      </c>
      <c r="CC138" s="96">
        <v>445.13</v>
      </c>
      <c r="CD138" s="96"/>
      <c r="CE138" s="97">
        <v>608.63</v>
      </c>
      <c r="CF138" s="83" t="s">
        <v>1006</v>
      </c>
      <c r="CG138" s="96">
        <v>658.24</v>
      </c>
      <c r="CH138" s="96">
        <v>709.64</v>
      </c>
      <c r="CI138" s="96">
        <v>547.35</v>
      </c>
      <c r="CJ138" s="96"/>
      <c r="CK138" s="96"/>
      <c r="CL138" s="97"/>
      <c r="CM138" s="83" t="s">
        <v>1007</v>
      </c>
      <c r="CN138" s="96">
        <v>623.48</v>
      </c>
      <c r="CO138" s="96">
        <v>580.69000000000005</v>
      </c>
      <c r="CP138" s="96">
        <v>581.64</v>
      </c>
      <c r="CQ138" s="96">
        <v>443.37</v>
      </c>
      <c r="CR138" s="96"/>
      <c r="CS138" s="97">
        <v>600.34</v>
      </c>
      <c r="CT138" s="83" t="s">
        <v>1008</v>
      </c>
      <c r="CU138" s="96">
        <v>647.38</v>
      </c>
      <c r="CV138" s="96">
        <v>701.7</v>
      </c>
      <c r="CW138" s="96"/>
      <c r="CX138" s="96">
        <v>458.74</v>
      </c>
      <c r="CY138" s="96"/>
      <c r="CZ138" s="97"/>
      <c r="DA138" s="83" t="s">
        <v>1009</v>
      </c>
      <c r="DB138" s="86">
        <v>0.133408041836762</v>
      </c>
      <c r="DC138" s="96">
        <v>648.15</v>
      </c>
      <c r="DD138" s="96">
        <v>695.86</v>
      </c>
      <c r="DE138" s="96">
        <v>492.89</v>
      </c>
      <c r="DF138" s="96">
        <v>586.86</v>
      </c>
      <c r="DG138" s="96"/>
      <c r="DH138" s="97">
        <v>551.54</v>
      </c>
      <c r="DI138" s="83" t="s">
        <v>1010</v>
      </c>
      <c r="DJ138" s="86">
        <v>2.8560820266758098E-3</v>
      </c>
      <c r="DK138" s="96">
        <v>650.74</v>
      </c>
      <c r="DL138" s="96">
        <v>668.1</v>
      </c>
      <c r="DM138" s="96">
        <v>668.1</v>
      </c>
      <c r="DN138" s="96">
        <v>611.30999999999995</v>
      </c>
      <c r="DO138" s="96"/>
      <c r="DP138" s="97">
        <v>544.89</v>
      </c>
      <c r="DQ138" s="83" t="s">
        <v>1011</v>
      </c>
      <c r="DR138" s="96">
        <v>617.79</v>
      </c>
      <c r="DS138" s="96">
        <v>627.54999999999995</v>
      </c>
      <c r="DT138" s="96">
        <v>475.09</v>
      </c>
      <c r="DU138" s="96">
        <v>476.48</v>
      </c>
      <c r="DV138" s="96"/>
      <c r="DW138" s="97"/>
      <c r="DX138" s="83" t="s">
        <v>1012</v>
      </c>
      <c r="DY138" s="96">
        <v>626.02</v>
      </c>
      <c r="DZ138" s="96">
        <v>614.91999999999996</v>
      </c>
      <c r="EA138" s="96">
        <v>643.54</v>
      </c>
      <c r="EB138" s="96">
        <v>479.72</v>
      </c>
      <c r="EC138" s="96"/>
      <c r="ED138" s="97">
        <v>424.04</v>
      </c>
      <c r="EE138" s="83" t="s">
        <v>1013</v>
      </c>
      <c r="EF138" s="86">
        <v>1</v>
      </c>
      <c r="EG138" s="96">
        <v>600.28</v>
      </c>
      <c r="EH138" s="96">
        <v>598.38</v>
      </c>
      <c r="EI138" s="96">
        <v>453.17</v>
      </c>
      <c r="EJ138" s="96"/>
      <c r="EK138" s="96">
        <v>323.74</v>
      </c>
      <c r="EL138" s="97">
        <v>372.7</v>
      </c>
      <c r="EM138" s="83" t="s">
        <v>1014</v>
      </c>
      <c r="EN138" s="96">
        <v>641.80999999999995</v>
      </c>
      <c r="EO138" s="96">
        <v>639.16999999999996</v>
      </c>
      <c r="EP138" s="96">
        <v>517.15</v>
      </c>
      <c r="EQ138" s="96"/>
      <c r="ER138" s="96"/>
      <c r="ES138" s="97">
        <v>516.79</v>
      </c>
      <c r="ET138" s="83" t="s">
        <v>1015</v>
      </c>
      <c r="EU138" s="86">
        <v>1</v>
      </c>
      <c r="EV138" s="96">
        <v>582.79999999999995</v>
      </c>
      <c r="EW138" s="96">
        <v>590.45000000000005</v>
      </c>
      <c r="EX138" s="96">
        <v>590.45000000000005</v>
      </c>
      <c r="EY138" s="96"/>
      <c r="EZ138" s="96"/>
      <c r="FA138" s="97">
        <v>376.9</v>
      </c>
      <c r="FB138" s="83" t="s">
        <v>1016</v>
      </c>
      <c r="FC138" s="96">
        <v>586.21</v>
      </c>
      <c r="FD138" s="96">
        <v>553.02</v>
      </c>
      <c r="FE138" s="96">
        <v>615.37</v>
      </c>
      <c r="FF138" s="96"/>
      <c r="FG138" s="96"/>
      <c r="FH138" s="97"/>
      <c r="FI138" s="83" t="s">
        <v>1017</v>
      </c>
      <c r="FJ138" s="96">
        <v>691.26</v>
      </c>
      <c r="FK138" s="96">
        <v>668.67</v>
      </c>
      <c r="FL138" s="96">
        <v>524.87</v>
      </c>
      <c r="FM138" s="96">
        <v>466.64</v>
      </c>
      <c r="FN138" s="96"/>
      <c r="FO138" s="97">
        <v>429.38</v>
      </c>
      <c r="FP138" s="83" t="s">
        <v>1018</v>
      </c>
      <c r="FQ138" s="86">
        <v>0.21801691811284599</v>
      </c>
      <c r="FR138" s="96">
        <v>651.13</v>
      </c>
      <c r="FS138" s="96">
        <v>640.76</v>
      </c>
      <c r="FT138" s="96">
        <v>574.73</v>
      </c>
      <c r="FU138" s="96">
        <v>435.42</v>
      </c>
      <c r="FV138" s="96">
        <v>374.22</v>
      </c>
      <c r="FW138" s="97">
        <v>378.74</v>
      </c>
      <c r="FX138" s="83" t="s">
        <v>1019</v>
      </c>
      <c r="FY138" s="96">
        <v>679.17</v>
      </c>
      <c r="FZ138" s="96">
        <v>651.69000000000005</v>
      </c>
      <c r="GA138" s="96">
        <v>608.36</v>
      </c>
      <c r="GB138" s="96">
        <v>661.45</v>
      </c>
      <c r="GC138" s="96"/>
      <c r="GD138" s="97">
        <v>431.3</v>
      </c>
      <c r="GE138" s="83" t="s">
        <v>1020</v>
      </c>
      <c r="GF138" s="86">
        <v>0.20286444597719799</v>
      </c>
      <c r="GG138" s="96">
        <v>625.52</v>
      </c>
      <c r="GH138" s="96">
        <v>625.92999999999995</v>
      </c>
      <c r="GI138" s="96">
        <v>481.16</v>
      </c>
      <c r="GJ138" s="96">
        <v>486.71</v>
      </c>
      <c r="GK138" s="96"/>
      <c r="GL138" s="97">
        <v>491.41</v>
      </c>
      <c r="GM138" s="83" t="s">
        <v>1021</v>
      </c>
      <c r="GN138" s="86">
        <v>9.7491542608678705E-2</v>
      </c>
      <c r="GO138" s="96">
        <v>634.73</v>
      </c>
      <c r="GP138" s="96">
        <v>892.51</v>
      </c>
      <c r="GQ138" s="96">
        <v>543.52</v>
      </c>
      <c r="GR138" s="96">
        <v>442.81</v>
      </c>
      <c r="GS138" s="96"/>
      <c r="GT138" s="97"/>
      <c r="GU138" s="83" t="s">
        <v>1022</v>
      </c>
      <c r="GV138" s="86">
        <v>1</v>
      </c>
      <c r="GW138" s="96">
        <v>592.77</v>
      </c>
      <c r="GX138" s="96">
        <v>596.47</v>
      </c>
      <c r="GY138" s="96">
        <v>559.84</v>
      </c>
      <c r="GZ138" s="96"/>
      <c r="HA138" s="96"/>
      <c r="HB138" s="97">
        <v>477.16</v>
      </c>
      <c r="HC138" s="83" t="s">
        <v>1023</v>
      </c>
      <c r="HD138" s="86">
        <v>1</v>
      </c>
      <c r="HE138" s="96">
        <v>630.52</v>
      </c>
      <c r="HF138" s="96">
        <v>649.02</v>
      </c>
      <c r="HG138" s="96"/>
      <c r="HH138" s="96">
        <v>431.66</v>
      </c>
      <c r="HI138" s="96">
        <v>425.02</v>
      </c>
      <c r="HJ138" s="97">
        <v>471.72</v>
      </c>
      <c r="HK138" s="98"/>
      <c r="HL138" s="86"/>
      <c r="HM138" s="96"/>
      <c r="HN138" s="96"/>
      <c r="HO138" s="96"/>
      <c r="HP138" s="96"/>
      <c r="HQ138" s="96"/>
      <c r="HR138" s="97"/>
    </row>
    <row r="139" spans="1:226" x14ac:dyDescent="0.35">
      <c r="A139" s="99">
        <v>44424</v>
      </c>
      <c r="B139" s="100" t="s">
        <v>995</v>
      </c>
      <c r="C139" s="101">
        <v>667.9272040375804</v>
      </c>
      <c r="D139" s="101">
        <v>652.36389811043159</v>
      </c>
      <c r="E139" s="101">
        <v>563.50581696772633</v>
      </c>
      <c r="F139" s="101">
        <v>487.62187253887515</v>
      </c>
      <c r="G139" s="101">
        <v>372.40591402766671</v>
      </c>
      <c r="H139" s="102">
        <v>418.00706939264001</v>
      </c>
      <c r="I139" s="100" t="s">
        <v>996</v>
      </c>
      <c r="J139" s="101">
        <v>673.36793182878444</v>
      </c>
      <c r="K139" s="101">
        <v>646.59192562015448</v>
      </c>
      <c r="L139" s="101">
        <v>539.14865530313193</v>
      </c>
      <c r="M139" s="101">
        <v>486.07489085668544</v>
      </c>
      <c r="N139" s="101">
        <v>338.8</v>
      </c>
      <c r="O139" s="102">
        <v>784.22284687530998</v>
      </c>
      <c r="P139" s="83" t="s">
        <v>997</v>
      </c>
      <c r="Q139" s="96">
        <v>617.4</v>
      </c>
      <c r="R139" s="96">
        <v>634.87</v>
      </c>
      <c r="S139" s="96">
        <v>512.09</v>
      </c>
      <c r="T139" s="96">
        <v>432</v>
      </c>
      <c r="U139" s="96"/>
      <c r="V139" s="97"/>
      <c r="W139" s="83" t="s">
        <v>998</v>
      </c>
      <c r="X139" s="96">
        <v>642.78</v>
      </c>
      <c r="Y139" s="96">
        <v>637.66999999999996</v>
      </c>
      <c r="Z139" s="96">
        <v>512.17999999999995</v>
      </c>
      <c r="AA139" s="96">
        <v>386.72</v>
      </c>
      <c r="AB139" s="96"/>
      <c r="AC139" s="97">
        <v>519.01</v>
      </c>
      <c r="AD139" s="83" t="s">
        <v>999</v>
      </c>
      <c r="AE139" s="86">
        <v>0.51129972389814904</v>
      </c>
      <c r="AF139" s="96">
        <v>579.80999999999995</v>
      </c>
      <c r="AG139" s="96">
        <v>594.35</v>
      </c>
      <c r="AH139" s="96">
        <v>393.53</v>
      </c>
      <c r="AI139" s="96"/>
      <c r="AJ139" s="96"/>
      <c r="AK139" s="97">
        <v>334.64</v>
      </c>
      <c r="AL139" s="87" t="s">
        <v>1000</v>
      </c>
      <c r="AM139" s="88">
        <v>1</v>
      </c>
      <c r="AN139" s="96">
        <v>660.19</v>
      </c>
      <c r="AO139" s="96">
        <v>691.08</v>
      </c>
      <c r="AP139" s="96">
        <v>617.6</v>
      </c>
      <c r="AQ139" s="96">
        <v>714.15</v>
      </c>
      <c r="AR139" s="96"/>
      <c r="AS139" s="97"/>
      <c r="AT139" s="83" t="s">
        <v>1001</v>
      </c>
      <c r="AU139" s="86">
        <v>3.9328273095528402E-2</v>
      </c>
      <c r="AV139" s="96">
        <v>593.49</v>
      </c>
      <c r="AW139" s="96">
        <v>636.80999999999995</v>
      </c>
      <c r="AX139" s="96">
        <v>497.93</v>
      </c>
      <c r="AY139" s="96"/>
      <c r="AZ139" s="96"/>
      <c r="BA139" s="97">
        <v>402.01</v>
      </c>
      <c r="BB139" s="83" t="s">
        <v>1002</v>
      </c>
      <c r="BC139" s="96">
        <v>709.37</v>
      </c>
      <c r="BD139" s="96">
        <v>699.35</v>
      </c>
      <c r="BE139" s="96">
        <v>567.22</v>
      </c>
      <c r="BF139" s="96"/>
      <c r="BG139" s="96"/>
      <c r="BH139" s="97">
        <v>529.21</v>
      </c>
      <c r="BI139" s="83" t="s">
        <v>1003</v>
      </c>
      <c r="BJ139" s="86">
        <v>0.134468245323867</v>
      </c>
      <c r="BK139" s="96">
        <v>733.52</v>
      </c>
      <c r="BL139" s="96">
        <v>692.38</v>
      </c>
      <c r="BM139" s="96">
        <v>808.88</v>
      </c>
      <c r="BN139" s="96">
        <v>684.58</v>
      </c>
      <c r="BO139" s="96"/>
      <c r="BP139" s="97"/>
      <c r="BQ139" s="83" t="s">
        <v>1004</v>
      </c>
      <c r="BR139" s="86">
        <v>1</v>
      </c>
      <c r="BS139" s="96">
        <v>642.83000000000004</v>
      </c>
      <c r="BT139" s="96">
        <v>645.5</v>
      </c>
      <c r="BU139" s="96">
        <v>670.33</v>
      </c>
      <c r="BV139" s="96"/>
      <c r="BW139" s="96"/>
      <c r="BX139" s="97">
        <v>406.17</v>
      </c>
      <c r="BY139" s="83" t="s">
        <v>1005</v>
      </c>
      <c r="BZ139" s="96">
        <v>699.12</v>
      </c>
      <c r="CA139" s="96">
        <v>667.4</v>
      </c>
      <c r="CB139" s="96">
        <v>513.29999999999995</v>
      </c>
      <c r="CC139" s="96">
        <v>456.84</v>
      </c>
      <c r="CD139" s="96"/>
      <c r="CE139" s="97">
        <v>606.54999999999995</v>
      </c>
      <c r="CF139" s="83" t="s">
        <v>1006</v>
      </c>
      <c r="CG139" s="96">
        <v>659.85</v>
      </c>
      <c r="CH139" s="96">
        <v>712.06</v>
      </c>
      <c r="CI139" s="96">
        <v>566.89</v>
      </c>
      <c r="CJ139" s="96"/>
      <c r="CK139" s="96"/>
      <c r="CL139" s="97"/>
      <c r="CM139" s="83" t="s">
        <v>1007</v>
      </c>
      <c r="CN139" s="96">
        <v>630.15</v>
      </c>
      <c r="CO139" s="96">
        <v>585.45000000000005</v>
      </c>
      <c r="CP139" s="96">
        <v>588.65</v>
      </c>
      <c r="CQ139" s="96">
        <v>453.57</v>
      </c>
      <c r="CR139" s="96"/>
      <c r="CS139" s="97">
        <v>599.97</v>
      </c>
      <c r="CT139" s="83" t="s">
        <v>1008</v>
      </c>
      <c r="CU139" s="96">
        <v>650.22</v>
      </c>
      <c r="CV139" s="96">
        <v>703.9</v>
      </c>
      <c r="CW139" s="96"/>
      <c r="CX139" s="96">
        <v>473.83</v>
      </c>
      <c r="CY139" s="96"/>
      <c r="CZ139" s="97"/>
      <c r="DA139" s="83" t="s">
        <v>1009</v>
      </c>
      <c r="DB139" s="86">
        <v>0.13342940250313601</v>
      </c>
      <c r="DC139" s="96">
        <v>652.20000000000005</v>
      </c>
      <c r="DD139" s="96">
        <v>696.18</v>
      </c>
      <c r="DE139" s="96">
        <v>497.24</v>
      </c>
      <c r="DF139" s="96">
        <v>586.96</v>
      </c>
      <c r="DG139" s="96"/>
      <c r="DH139" s="97">
        <v>547.46</v>
      </c>
      <c r="DI139" s="83" t="s">
        <v>1010</v>
      </c>
      <c r="DJ139" s="86">
        <v>2.8417971525192499E-3</v>
      </c>
      <c r="DK139" s="96">
        <v>649.66999999999996</v>
      </c>
      <c r="DL139" s="96">
        <v>669.63</v>
      </c>
      <c r="DM139" s="96">
        <v>669.63</v>
      </c>
      <c r="DN139" s="96">
        <v>590.08000000000004</v>
      </c>
      <c r="DO139" s="96"/>
      <c r="DP139" s="97">
        <v>525.41</v>
      </c>
      <c r="DQ139" s="83" t="s">
        <v>1011</v>
      </c>
      <c r="DR139" s="96">
        <v>612.66999999999996</v>
      </c>
      <c r="DS139" s="96">
        <v>626.08000000000004</v>
      </c>
      <c r="DT139" s="96">
        <v>474.34</v>
      </c>
      <c r="DU139" s="96">
        <v>486.71</v>
      </c>
      <c r="DV139" s="96"/>
      <c r="DW139" s="97"/>
      <c r="DX139" s="83" t="s">
        <v>1012</v>
      </c>
      <c r="DY139" s="96">
        <v>629.11</v>
      </c>
      <c r="DZ139" s="96">
        <v>618.46</v>
      </c>
      <c r="EA139" s="96">
        <v>652.49</v>
      </c>
      <c r="EB139" s="96">
        <v>498.5</v>
      </c>
      <c r="EC139" s="96"/>
      <c r="ED139" s="97">
        <v>422.69</v>
      </c>
      <c r="EE139" s="83" t="s">
        <v>1013</v>
      </c>
      <c r="EF139" s="86">
        <v>1</v>
      </c>
      <c r="EG139" s="96">
        <v>608.26</v>
      </c>
      <c r="EH139" s="96">
        <v>605.62</v>
      </c>
      <c r="EI139" s="96">
        <v>463.43</v>
      </c>
      <c r="EJ139" s="96"/>
      <c r="EK139" s="96">
        <v>323.74</v>
      </c>
      <c r="EL139" s="97">
        <v>366.93</v>
      </c>
      <c r="EM139" s="83" t="s">
        <v>1014</v>
      </c>
      <c r="EN139" s="96">
        <v>641.80999999999995</v>
      </c>
      <c r="EO139" s="96">
        <v>639.16999999999996</v>
      </c>
      <c r="EP139" s="96">
        <v>517.15</v>
      </c>
      <c r="EQ139" s="96"/>
      <c r="ER139" s="96"/>
      <c r="ES139" s="97">
        <v>490.86</v>
      </c>
      <c r="ET139" s="83" t="s">
        <v>1015</v>
      </c>
      <c r="EU139" s="86">
        <v>1</v>
      </c>
      <c r="EV139" s="96">
        <v>587.62</v>
      </c>
      <c r="EW139" s="96">
        <v>595.15</v>
      </c>
      <c r="EX139" s="96">
        <v>592.17999999999995</v>
      </c>
      <c r="EY139" s="96"/>
      <c r="EZ139" s="96"/>
      <c r="FA139" s="97">
        <v>367.6</v>
      </c>
      <c r="FB139" s="83" t="s">
        <v>1016</v>
      </c>
      <c r="FC139" s="96">
        <v>586.21</v>
      </c>
      <c r="FD139" s="96">
        <v>553.02</v>
      </c>
      <c r="FE139" s="96">
        <v>615.37</v>
      </c>
      <c r="FF139" s="96"/>
      <c r="FG139" s="96"/>
      <c r="FH139" s="97"/>
      <c r="FI139" s="83" t="s">
        <v>1017</v>
      </c>
      <c r="FJ139" s="96">
        <v>700.35</v>
      </c>
      <c r="FK139" s="96">
        <v>675.28</v>
      </c>
      <c r="FL139" s="96">
        <v>555.44000000000005</v>
      </c>
      <c r="FM139" s="96">
        <v>494.64</v>
      </c>
      <c r="FN139" s="96"/>
      <c r="FO139" s="97">
        <v>429.38</v>
      </c>
      <c r="FP139" s="83" t="s">
        <v>1018</v>
      </c>
      <c r="FQ139" s="86">
        <v>0.21904365540052101</v>
      </c>
      <c r="FR139" s="96">
        <v>654.05999999999995</v>
      </c>
      <c r="FS139" s="96">
        <v>644.17999999999995</v>
      </c>
      <c r="FT139" s="96">
        <v>588.82000000000005</v>
      </c>
      <c r="FU139" s="96">
        <v>451.77</v>
      </c>
      <c r="FV139" s="96">
        <v>375.99</v>
      </c>
      <c r="FW139" s="97">
        <v>380.11</v>
      </c>
      <c r="FX139" s="83" t="s">
        <v>1019</v>
      </c>
      <c r="FY139" s="96">
        <v>695.43</v>
      </c>
      <c r="FZ139" s="96">
        <v>659.01</v>
      </c>
      <c r="GA139" s="96">
        <v>613.24</v>
      </c>
      <c r="GB139" s="96">
        <v>662.67</v>
      </c>
      <c r="GC139" s="96"/>
      <c r="GD139" s="97">
        <v>429.67</v>
      </c>
      <c r="GE139" s="83" t="s">
        <v>1020</v>
      </c>
      <c r="GF139" s="86">
        <v>0.20350848630387899</v>
      </c>
      <c r="GG139" s="96">
        <v>639.36</v>
      </c>
      <c r="GH139" s="96">
        <v>636.91</v>
      </c>
      <c r="GI139" s="96">
        <v>474.66</v>
      </c>
      <c r="GJ139" s="96">
        <v>510.21</v>
      </c>
      <c r="GK139" s="96"/>
      <c r="GL139" s="97">
        <v>495.29</v>
      </c>
      <c r="GM139" s="83" t="s">
        <v>1021</v>
      </c>
      <c r="GN139" s="86">
        <v>9.8031526939063598E-2</v>
      </c>
      <c r="GO139" s="96">
        <v>660.75</v>
      </c>
      <c r="GP139" s="96">
        <v>911.02</v>
      </c>
      <c r="GQ139" s="96">
        <v>561.9</v>
      </c>
      <c r="GR139" s="96">
        <v>460.36</v>
      </c>
      <c r="GS139" s="96"/>
      <c r="GT139" s="97"/>
      <c r="GU139" s="83" t="s">
        <v>1022</v>
      </c>
      <c r="GV139" s="86">
        <v>1</v>
      </c>
      <c r="GW139" s="96">
        <v>601.6</v>
      </c>
      <c r="GX139" s="96">
        <v>613.16999999999996</v>
      </c>
      <c r="GY139" s="96">
        <v>618.94000000000005</v>
      </c>
      <c r="GZ139" s="96"/>
      <c r="HA139" s="96"/>
      <c r="HB139" s="97">
        <v>470.79</v>
      </c>
      <c r="HC139" s="83" t="s">
        <v>1023</v>
      </c>
      <c r="HD139" s="86">
        <v>1</v>
      </c>
      <c r="HE139" s="96">
        <v>643.02</v>
      </c>
      <c r="HF139" s="96">
        <v>651.52</v>
      </c>
      <c r="HG139" s="96"/>
      <c r="HH139" s="96">
        <v>435.42</v>
      </c>
      <c r="HI139" s="96">
        <v>428.78</v>
      </c>
      <c r="HJ139" s="97">
        <v>455.05</v>
      </c>
      <c r="HK139" s="98"/>
      <c r="HL139" s="86"/>
      <c r="HM139" s="96"/>
      <c r="HN139" s="96"/>
      <c r="HO139" s="96"/>
      <c r="HP139" s="96"/>
      <c r="HQ139" s="96"/>
      <c r="HR139" s="97"/>
    </row>
    <row r="140" spans="1:226" x14ac:dyDescent="0.35">
      <c r="A140" s="99">
        <v>44417</v>
      </c>
      <c r="B140" s="100" t="s">
        <v>995</v>
      </c>
      <c r="C140" s="101">
        <v>669.19662569122318</v>
      </c>
      <c r="D140" s="101">
        <v>654.68661520238254</v>
      </c>
      <c r="E140" s="101">
        <v>565.72696167575873</v>
      </c>
      <c r="F140" s="101">
        <v>479.99510467456741</v>
      </c>
      <c r="G140" s="101">
        <v>372.46179833085637</v>
      </c>
      <c r="H140" s="102">
        <v>411.52632630674191</v>
      </c>
      <c r="I140" s="100" t="s">
        <v>996</v>
      </c>
      <c r="J140" s="101">
        <v>673.96804769258551</v>
      </c>
      <c r="K140" s="101">
        <v>649.51842566594632</v>
      </c>
      <c r="L140" s="101">
        <v>541.24183492575207</v>
      </c>
      <c r="M140" s="101">
        <v>476.60151778405731</v>
      </c>
      <c r="N140" s="101">
        <v>338.8</v>
      </c>
      <c r="O140" s="102">
        <v>784.22284687530998</v>
      </c>
      <c r="P140" s="83" t="s">
        <v>997</v>
      </c>
      <c r="Q140" s="96">
        <v>619.05999999999995</v>
      </c>
      <c r="R140" s="96">
        <v>634.87</v>
      </c>
      <c r="S140" s="96">
        <v>513.41</v>
      </c>
      <c r="T140" s="96">
        <v>432</v>
      </c>
      <c r="U140" s="96"/>
      <c r="V140" s="97"/>
      <c r="W140" s="83" t="s">
        <v>998</v>
      </c>
      <c r="X140" s="96">
        <v>651.41</v>
      </c>
      <c r="Y140" s="96">
        <v>653.01</v>
      </c>
      <c r="Z140" s="96">
        <v>506.8</v>
      </c>
      <c r="AA140" s="96">
        <v>386.72</v>
      </c>
      <c r="AB140" s="96"/>
      <c r="AC140" s="97">
        <v>519.01</v>
      </c>
      <c r="AD140" s="83" t="s">
        <v>999</v>
      </c>
      <c r="AE140" s="86">
        <v>0.51129972389814904</v>
      </c>
      <c r="AF140" s="96">
        <v>579.80999999999995</v>
      </c>
      <c r="AG140" s="96">
        <v>594.35</v>
      </c>
      <c r="AH140" s="96">
        <v>393.53</v>
      </c>
      <c r="AI140" s="96"/>
      <c r="AJ140" s="96"/>
      <c r="AK140" s="97">
        <v>334.64</v>
      </c>
      <c r="AL140" s="87" t="s">
        <v>1000</v>
      </c>
      <c r="AM140" s="88">
        <v>1</v>
      </c>
      <c r="AN140" s="96">
        <v>659.76</v>
      </c>
      <c r="AO140" s="96">
        <v>691.01</v>
      </c>
      <c r="AP140" s="96">
        <v>617.32000000000005</v>
      </c>
      <c r="AQ140" s="96">
        <v>676.23</v>
      </c>
      <c r="AR140" s="96"/>
      <c r="AS140" s="97"/>
      <c r="AT140" s="83" t="s">
        <v>1001</v>
      </c>
      <c r="AU140" s="86">
        <v>3.9384033712732899E-2</v>
      </c>
      <c r="AV140" s="96">
        <v>594.23</v>
      </c>
      <c r="AW140" s="96">
        <v>637.80999999999995</v>
      </c>
      <c r="AX140" s="96">
        <v>509.27</v>
      </c>
      <c r="AY140" s="96"/>
      <c r="AZ140" s="96"/>
      <c r="BA140" s="97">
        <v>388.94</v>
      </c>
      <c r="BB140" s="83" t="s">
        <v>1002</v>
      </c>
      <c r="BC140" s="96">
        <v>707.68</v>
      </c>
      <c r="BD140" s="96">
        <v>698.51</v>
      </c>
      <c r="BE140" s="96">
        <v>571.41999999999996</v>
      </c>
      <c r="BF140" s="96"/>
      <c r="BG140" s="96"/>
      <c r="BH140" s="97">
        <v>517.44000000000005</v>
      </c>
      <c r="BI140" s="83" t="s">
        <v>1003</v>
      </c>
      <c r="BJ140" s="86">
        <v>0.134462821029985</v>
      </c>
      <c r="BK140" s="96">
        <v>735.65</v>
      </c>
      <c r="BL140" s="96">
        <v>693.42</v>
      </c>
      <c r="BM140" s="96">
        <v>814.12</v>
      </c>
      <c r="BN140" s="96">
        <v>668.95</v>
      </c>
      <c r="BO140" s="96"/>
      <c r="BP140" s="97"/>
      <c r="BQ140" s="83" t="s">
        <v>1004</v>
      </c>
      <c r="BR140" s="86">
        <v>1</v>
      </c>
      <c r="BS140" s="96">
        <v>642.83000000000004</v>
      </c>
      <c r="BT140" s="96">
        <v>646.33000000000004</v>
      </c>
      <c r="BU140" s="96">
        <v>668.67</v>
      </c>
      <c r="BV140" s="96"/>
      <c r="BW140" s="96"/>
      <c r="BX140" s="97">
        <v>407</v>
      </c>
      <c r="BY140" s="83" t="s">
        <v>1005</v>
      </c>
      <c r="BZ140" s="96">
        <v>700.77</v>
      </c>
      <c r="CA140" s="96">
        <v>670.95</v>
      </c>
      <c r="CB140" s="96">
        <v>527.14</v>
      </c>
      <c r="CC140" s="96">
        <v>434.59</v>
      </c>
      <c r="CD140" s="96"/>
      <c r="CE140" s="97">
        <v>601.48</v>
      </c>
      <c r="CF140" s="83" t="s">
        <v>1006</v>
      </c>
      <c r="CG140" s="96">
        <v>659.04</v>
      </c>
      <c r="CH140" s="96">
        <v>712.87</v>
      </c>
      <c r="CI140" s="96">
        <v>566.72</v>
      </c>
      <c r="CJ140" s="96"/>
      <c r="CK140" s="96"/>
      <c r="CL140" s="97"/>
      <c r="CM140" s="83" t="s">
        <v>1007</v>
      </c>
      <c r="CN140" s="96">
        <v>631.73</v>
      </c>
      <c r="CO140" s="96">
        <v>592.51</v>
      </c>
      <c r="CP140" s="96">
        <v>590.84</v>
      </c>
      <c r="CQ140" s="96">
        <v>457.42</v>
      </c>
      <c r="CR140" s="96"/>
      <c r="CS140" s="97">
        <v>600.36</v>
      </c>
      <c r="CT140" s="83" t="s">
        <v>1008</v>
      </c>
      <c r="CU140" s="96">
        <v>651.82000000000005</v>
      </c>
      <c r="CV140" s="96">
        <v>706.34</v>
      </c>
      <c r="CW140" s="96"/>
      <c r="CX140" s="96">
        <v>474.81</v>
      </c>
      <c r="CY140" s="96"/>
      <c r="CZ140" s="97"/>
      <c r="DA140" s="83" t="s">
        <v>1009</v>
      </c>
      <c r="DB140" s="86">
        <v>0.133342222814854</v>
      </c>
      <c r="DC140" s="96">
        <v>667.24</v>
      </c>
      <c r="DD140" s="96">
        <v>713.01</v>
      </c>
      <c r="DE140" s="96">
        <v>512.91</v>
      </c>
      <c r="DF140" s="96">
        <v>586.57000000000005</v>
      </c>
      <c r="DG140" s="96"/>
      <c r="DH140" s="97">
        <v>549.13</v>
      </c>
      <c r="DI140" s="83" t="s">
        <v>1010</v>
      </c>
      <c r="DJ140" s="86">
        <v>2.8258965156696E-3</v>
      </c>
      <c r="DK140" s="96">
        <v>658.34</v>
      </c>
      <c r="DL140" s="96">
        <v>676.13</v>
      </c>
      <c r="DM140" s="96">
        <v>676.13</v>
      </c>
      <c r="DN140" s="96">
        <v>604.86</v>
      </c>
      <c r="DO140" s="96"/>
      <c r="DP140" s="97">
        <v>525.17999999999995</v>
      </c>
      <c r="DQ140" s="83" t="s">
        <v>1011</v>
      </c>
      <c r="DR140" s="96">
        <v>609.83000000000004</v>
      </c>
      <c r="DS140" s="96">
        <v>622.51</v>
      </c>
      <c r="DT140" s="96">
        <v>471.92</v>
      </c>
      <c r="DU140" s="96">
        <v>490.78</v>
      </c>
      <c r="DV140" s="96"/>
      <c r="DW140" s="97"/>
      <c r="DX140" s="83" t="s">
        <v>1012</v>
      </c>
      <c r="DY140" s="96">
        <v>630.13</v>
      </c>
      <c r="DZ140" s="96">
        <v>620.29</v>
      </c>
      <c r="EA140" s="96">
        <v>654.9</v>
      </c>
      <c r="EB140" s="96">
        <v>494.61</v>
      </c>
      <c r="EC140" s="96"/>
      <c r="ED140" s="97">
        <v>420.16</v>
      </c>
      <c r="EE140" s="83" t="s">
        <v>1013</v>
      </c>
      <c r="EF140" s="86">
        <v>1</v>
      </c>
      <c r="EG140" s="96">
        <v>611.87</v>
      </c>
      <c r="EH140" s="96">
        <v>604.16</v>
      </c>
      <c r="EI140" s="96">
        <v>460.88</v>
      </c>
      <c r="EJ140" s="96"/>
      <c r="EK140" s="96">
        <v>323.74</v>
      </c>
      <c r="EL140" s="97">
        <v>364.75</v>
      </c>
      <c r="EM140" s="83" t="s">
        <v>1014</v>
      </c>
      <c r="EN140" s="96">
        <v>641.80999999999995</v>
      </c>
      <c r="EO140" s="96">
        <v>647.72</v>
      </c>
      <c r="EP140" s="96">
        <v>517.15</v>
      </c>
      <c r="EQ140" s="96"/>
      <c r="ER140" s="96"/>
      <c r="ES140" s="97">
        <v>504.75</v>
      </c>
      <c r="ET140" s="83" t="s">
        <v>1015</v>
      </c>
      <c r="EU140" s="86">
        <v>1</v>
      </c>
      <c r="EV140" s="96">
        <v>584.4</v>
      </c>
      <c r="EW140" s="96">
        <v>592.17999999999995</v>
      </c>
      <c r="EX140" s="96">
        <v>592.17999999999995</v>
      </c>
      <c r="EY140" s="96"/>
      <c r="EZ140" s="96"/>
      <c r="FA140" s="97">
        <v>363.47</v>
      </c>
      <c r="FB140" s="83" t="s">
        <v>1016</v>
      </c>
      <c r="FC140" s="96">
        <v>586.21</v>
      </c>
      <c r="FD140" s="96">
        <v>553.02</v>
      </c>
      <c r="FE140" s="96">
        <v>615.37</v>
      </c>
      <c r="FF140" s="96"/>
      <c r="FG140" s="96"/>
      <c r="FH140" s="97"/>
      <c r="FI140" s="83" t="s">
        <v>1017</v>
      </c>
      <c r="FJ140" s="96">
        <v>702</v>
      </c>
      <c r="FK140" s="96">
        <v>677.76</v>
      </c>
      <c r="FL140" s="96">
        <v>552.14</v>
      </c>
      <c r="FM140" s="96">
        <v>493.64</v>
      </c>
      <c r="FN140" s="96"/>
      <c r="FO140" s="97">
        <v>435.17</v>
      </c>
      <c r="FP140" s="83" t="s">
        <v>1018</v>
      </c>
      <c r="FQ140" s="86">
        <v>0.219082046226312</v>
      </c>
      <c r="FR140" s="96">
        <v>654.27</v>
      </c>
      <c r="FS140" s="96">
        <v>644.51</v>
      </c>
      <c r="FT140" s="96">
        <v>585.11</v>
      </c>
      <c r="FU140" s="96">
        <v>440.81</v>
      </c>
      <c r="FV140" s="96">
        <v>376.05</v>
      </c>
      <c r="FW140" s="97">
        <v>370.26</v>
      </c>
      <c r="FX140" s="83" t="s">
        <v>1019</v>
      </c>
      <c r="FY140" s="96">
        <v>698.69</v>
      </c>
      <c r="FZ140" s="96">
        <v>664.7</v>
      </c>
      <c r="GA140" s="96">
        <v>617.29999999999995</v>
      </c>
      <c r="GB140" s="96">
        <v>663</v>
      </c>
      <c r="GC140" s="96"/>
      <c r="GD140" s="97">
        <v>424.8</v>
      </c>
      <c r="GE140" s="83" t="s">
        <v>1020</v>
      </c>
      <c r="GF140" s="86">
        <v>0.203525053934139</v>
      </c>
      <c r="GG140" s="96">
        <v>646.28</v>
      </c>
      <c r="GH140" s="96">
        <v>643.24</v>
      </c>
      <c r="GI140" s="96">
        <v>484.59</v>
      </c>
      <c r="GJ140" s="96">
        <v>481.22</v>
      </c>
      <c r="GK140" s="96"/>
      <c r="GL140" s="97">
        <v>482.36</v>
      </c>
      <c r="GM140" s="83" t="s">
        <v>1021</v>
      </c>
      <c r="GN140" s="86">
        <v>9.78712992414974E-2</v>
      </c>
      <c r="GO140" s="96">
        <v>668.21</v>
      </c>
      <c r="GP140" s="96">
        <v>889.41</v>
      </c>
      <c r="GQ140" s="96">
        <v>570.29999999999995</v>
      </c>
      <c r="GR140" s="96">
        <v>477.61</v>
      </c>
      <c r="GS140" s="96"/>
      <c r="GT140" s="97"/>
      <c r="GU140" s="83" t="s">
        <v>1022</v>
      </c>
      <c r="GV140" s="86">
        <v>1</v>
      </c>
      <c r="GW140" s="96">
        <v>594.36</v>
      </c>
      <c r="GX140" s="96">
        <v>604.25</v>
      </c>
      <c r="GY140" s="96">
        <v>601.63</v>
      </c>
      <c r="GZ140" s="96"/>
      <c r="HA140" s="96"/>
      <c r="HB140" s="97">
        <v>464.61</v>
      </c>
      <c r="HC140" s="83" t="s">
        <v>1023</v>
      </c>
      <c r="HD140" s="86">
        <v>1</v>
      </c>
      <c r="HE140" s="96">
        <v>651.35</v>
      </c>
      <c r="HF140" s="96">
        <v>657.35</v>
      </c>
      <c r="HG140" s="96"/>
      <c r="HH140" s="96">
        <v>450.23</v>
      </c>
      <c r="HI140" s="96">
        <v>443.59</v>
      </c>
      <c r="HJ140" s="97">
        <v>429.22</v>
      </c>
      <c r="HK140" s="98"/>
      <c r="HL140" s="86"/>
      <c r="HM140" s="96"/>
      <c r="HN140" s="96"/>
      <c r="HO140" s="96"/>
      <c r="HP140" s="96"/>
      <c r="HQ140" s="96"/>
      <c r="HR140" s="97"/>
    </row>
    <row r="141" spans="1:226" x14ac:dyDescent="0.35">
      <c r="A141" s="99">
        <v>44410</v>
      </c>
      <c r="B141" s="100" t="s">
        <v>995</v>
      </c>
      <c r="C141" s="101">
        <v>668.17194526865205</v>
      </c>
      <c r="D141" s="101">
        <v>655.14303348851672</v>
      </c>
      <c r="E141" s="101">
        <v>572.09492780972107</v>
      </c>
      <c r="F141" s="101">
        <v>487.75221199211768</v>
      </c>
      <c r="G141" s="101">
        <v>368.950401280439</v>
      </c>
      <c r="H141" s="102">
        <v>410.59319669166621</v>
      </c>
      <c r="I141" s="100" t="s">
        <v>996</v>
      </c>
      <c r="J141" s="101">
        <v>672.9669632883232</v>
      </c>
      <c r="K141" s="101">
        <v>650.10015366697348</v>
      </c>
      <c r="L141" s="101">
        <v>547.28689481021365</v>
      </c>
      <c r="M141" s="101">
        <v>484.11360237831809</v>
      </c>
      <c r="N141" s="101">
        <v>338.8</v>
      </c>
      <c r="O141" s="102">
        <v>784.22284687530998</v>
      </c>
      <c r="P141" s="83" t="s">
        <v>997</v>
      </c>
      <c r="Q141" s="96">
        <v>618.23</v>
      </c>
      <c r="R141" s="96">
        <v>635.70000000000005</v>
      </c>
      <c r="S141" s="96">
        <v>522.29</v>
      </c>
      <c r="T141" s="96">
        <v>434</v>
      </c>
      <c r="U141" s="96"/>
      <c r="V141" s="97"/>
      <c r="W141" s="83" t="s">
        <v>998</v>
      </c>
      <c r="X141" s="96">
        <v>658.93</v>
      </c>
      <c r="Y141" s="96">
        <v>652.63</v>
      </c>
      <c r="Z141" s="96">
        <v>523.66</v>
      </c>
      <c r="AA141" s="96">
        <v>394.19</v>
      </c>
      <c r="AB141" s="96"/>
      <c r="AC141" s="97">
        <v>519.01</v>
      </c>
      <c r="AD141" s="83" t="s">
        <v>999</v>
      </c>
      <c r="AE141" s="86">
        <v>0.51129972389814904</v>
      </c>
      <c r="AF141" s="96">
        <v>553.05999999999995</v>
      </c>
      <c r="AG141" s="96">
        <v>566.94000000000005</v>
      </c>
      <c r="AH141" s="96">
        <v>393.53</v>
      </c>
      <c r="AI141" s="96"/>
      <c r="AJ141" s="96"/>
      <c r="AK141" s="97">
        <v>334.64</v>
      </c>
      <c r="AL141" s="87" t="s">
        <v>1000</v>
      </c>
      <c r="AM141" s="88">
        <v>1</v>
      </c>
      <c r="AN141" s="96">
        <v>653.04</v>
      </c>
      <c r="AO141" s="96">
        <v>690.43</v>
      </c>
      <c r="AP141" s="96">
        <v>616.86</v>
      </c>
      <c r="AQ141" s="96">
        <v>676.23</v>
      </c>
      <c r="AR141" s="96"/>
      <c r="AS141" s="97"/>
      <c r="AT141" s="83" t="s">
        <v>1001</v>
      </c>
      <c r="AU141" s="86">
        <v>3.9252629926205103E-2</v>
      </c>
      <c r="AV141" s="96">
        <v>587.87</v>
      </c>
      <c r="AW141" s="96">
        <v>636.95000000000005</v>
      </c>
      <c r="AX141" s="96">
        <v>512.12</v>
      </c>
      <c r="AY141" s="96"/>
      <c r="AZ141" s="96"/>
      <c r="BA141" s="97">
        <v>373.89</v>
      </c>
      <c r="BB141" s="83" t="s">
        <v>1002</v>
      </c>
      <c r="BC141" s="96">
        <v>709.37</v>
      </c>
      <c r="BD141" s="96">
        <v>706.07</v>
      </c>
      <c r="BE141" s="96">
        <v>576.47</v>
      </c>
      <c r="BF141" s="96"/>
      <c r="BG141" s="96"/>
      <c r="BH141" s="97">
        <v>514.91999999999996</v>
      </c>
      <c r="BI141" s="83" t="s">
        <v>1003</v>
      </c>
      <c r="BJ141" s="86">
        <v>0.13444293569594401</v>
      </c>
      <c r="BK141" s="96">
        <v>735.54</v>
      </c>
      <c r="BL141" s="96">
        <v>704.08</v>
      </c>
      <c r="BM141" s="96">
        <v>824.75</v>
      </c>
      <c r="BN141" s="96">
        <v>668.85</v>
      </c>
      <c r="BO141" s="96"/>
      <c r="BP141" s="97"/>
      <c r="BQ141" s="83" t="s">
        <v>1004</v>
      </c>
      <c r="BR141" s="86">
        <v>1</v>
      </c>
      <c r="BS141" s="96">
        <v>644.5</v>
      </c>
      <c r="BT141" s="96">
        <v>648</v>
      </c>
      <c r="BU141" s="96">
        <v>677</v>
      </c>
      <c r="BV141" s="96"/>
      <c r="BW141" s="96"/>
      <c r="BX141" s="97">
        <v>408.67</v>
      </c>
      <c r="BY141" s="83" t="s">
        <v>1005</v>
      </c>
      <c r="BZ141" s="96">
        <v>697.72</v>
      </c>
      <c r="CA141" s="96">
        <v>670.38</v>
      </c>
      <c r="CB141" s="96">
        <v>521.17999999999995</v>
      </c>
      <c r="CC141" s="96">
        <v>438.15</v>
      </c>
      <c r="CD141" s="96"/>
      <c r="CE141" s="97">
        <v>598.29</v>
      </c>
      <c r="CF141" s="83" t="s">
        <v>1006</v>
      </c>
      <c r="CG141" s="96">
        <v>654.20000000000005</v>
      </c>
      <c r="CH141" s="96">
        <v>716.9</v>
      </c>
      <c r="CI141" s="96">
        <v>581.05999999999995</v>
      </c>
      <c r="CJ141" s="96"/>
      <c r="CK141" s="96"/>
      <c r="CL141" s="97"/>
      <c r="CM141" s="83" t="s">
        <v>1007</v>
      </c>
      <c r="CN141" s="96">
        <v>619.28</v>
      </c>
      <c r="CO141" s="96">
        <v>585.67999999999995</v>
      </c>
      <c r="CP141" s="96">
        <v>594.39</v>
      </c>
      <c r="CQ141" s="96">
        <v>472.45</v>
      </c>
      <c r="CR141" s="96"/>
      <c r="CS141" s="97">
        <v>600.04999999999995</v>
      </c>
      <c r="CT141" s="83" t="s">
        <v>1008</v>
      </c>
      <c r="CU141" s="96">
        <v>649.92999999999995</v>
      </c>
      <c r="CV141" s="96">
        <v>704.46</v>
      </c>
      <c r="CW141" s="96"/>
      <c r="CX141" s="96">
        <v>491.38</v>
      </c>
      <c r="CY141" s="96"/>
      <c r="CZ141" s="97"/>
      <c r="DA141" s="83" t="s">
        <v>1009</v>
      </c>
      <c r="DB141" s="86">
        <v>0.13339914357749799</v>
      </c>
      <c r="DC141" s="96">
        <v>644.16</v>
      </c>
      <c r="DD141" s="96">
        <v>692.72</v>
      </c>
      <c r="DE141" s="96">
        <v>494.99</v>
      </c>
      <c r="DF141" s="96">
        <v>566.80999999999995</v>
      </c>
      <c r="DG141" s="96"/>
      <c r="DH141" s="97">
        <v>537.63</v>
      </c>
      <c r="DI141" s="83" t="s">
        <v>1010</v>
      </c>
      <c r="DJ141" s="86">
        <v>2.80890986208253E-3</v>
      </c>
      <c r="DK141" s="96">
        <v>658.91</v>
      </c>
      <c r="DL141" s="96">
        <v>675.76</v>
      </c>
      <c r="DM141" s="96">
        <v>675.76</v>
      </c>
      <c r="DN141" s="96">
        <v>587.17999999999995</v>
      </c>
      <c r="DO141" s="96"/>
      <c r="DP141" s="97">
        <v>499.71</v>
      </c>
      <c r="DQ141" s="83" t="s">
        <v>1011</v>
      </c>
      <c r="DR141" s="96">
        <v>607.96</v>
      </c>
      <c r="DS141" s="96">
        <v>620.96</v>
      </c>
      <c r="DT141" s="96">
        <v>469.01</v>
      </c>
      <c r="DU141" s="96">
        <v>499.95</v>
      </c>
      <c r="DV141" s="96"/>
      <c r="DW141" s="97"/>
      <c r="DX141" s="83" t="s">
        <v>1012</v>
      </c>
      <c r="DY141" s="96">
        <v>628.59</v>
      </c>
      <c r="DZ141" s="96">
        <v>620.44000000000005</v>
      </c>
      <c r="EA141" s="96">
        <v>660.55</v>
      </c>
      <c r="EB141" s="96">
        <v>508.39</v>
      </c>
      <c r="EC141" s="96"/>
      <c r="ED141" s="97">
        <v>415</v>
      </c>
      <c r="EE141" s="83" t="s">
        <v>1013</v>
      </c>
      <c r="EF141" s="86">
        <v>1</v>
      </c>
      <c r="EG141" s="96">
        <v>610.62</v>
      </c>
      <c r="EH141" s="96">
        <v>605.5</v>
      </c>
      <c r="EI141" s="96">
        <v>471.95</v>
      </c>
      <c r="EJ141" s="96"/>
      <c r="EK141" s="96">
        <v>323.74</v>
      </c>
      <c r="EL141" s="97">
        <v>360.21</v>
      </c>
      <c r="EM141" s="83" t="s">
        <v>1014</v>
      </c>
      <c r="EN141" s="96">
        <v>641.80999999999995</v>
      </c>
      <c r="EO141" s="96">
        <v>647.72</v>
      </c>
      <c r="EP141" s="96">
        <v>531.19000000000005</v>
      </c>
      <c r="EQ141" s="96"/>
      <c r="ER141" s="96"/>
      <c r="ES141" s="97">
        <v>504.75</v>
      </c>
      <c r="ET141" s="83" t="s">
        <v>1015</v>
      </c>
      <c r="EU141" s="86">
        <v>1</v>
      </c>
      <c r="EV141" s="96">
        <v>580.78</v>
      </c>
      <c r="EW141" s="96">
        <v>588.01</v>
      </c>
      <c r="EX141" s="96">
        <v>588.01</v>
      </c>
      <c r="EY141" s="96"/>
      <c r="EZ141" s="96"/>
      <c r="FA141" s="97">
        <v>365.53</v>
      </c>
      <c r="FB141" s="83" t="s">
        <v>1016</v>
      </c>
      <c r="FC141" s="96">
        <v>586.21</v>
      </c>
      <c r="FD141" s="96">
        <v>553.02</v>
      </c>
      <c r="FE141" s="96">
        <v>615.37</v>
      </c>
      <c r="FF141" s="96"/>
      <c r="FG141" s="96"/>
      <c r="FH141" s="97"/>
      <c r="FI141" s="83" t="s">
        <v>1017</v>
      </c>
      <c r="FJ141" s="96">
        <v>702.83</v>
      </c>
      <c r="FK141" s="96">
        <v>683.54</v>
      </c>
      <c r="FL141" s="96">
        <v>576.11</v>
      </c>
      <c r="FM141" s="96">
        <v>519.64</v>
      </c>
      <c r="FN141" s="96"/>
      <c r="FO141" s="97">
        <v>436.82</v>
      </c>
      <c r="FP141" s="83" t="s">
        <v>1018</v>
      </c>
      <c r="FQ141" s="86">
        <v>0.21948114656951001</v>
      </c>
      <c r="FR141" s="96">
        <v>655.16999999999996</v>
      </c>
      <c r="FS141" s="96">
        <v>645.70000000000005</v>
      </c>
      <c r="FT141" s="96">
        <v>598.19000000000005</v>
      </c>
      <c r="FU141" s="96">
        <v>463.91</v>
      </c>
      <c r="FV141" s="96">
        <v>372.28</v>
      </c>
      <c r="FW141" s="97">
        <v>374.93</v>
      </c>
      <c r="FX141" s="83" t="s">
        <v>1019</v>
      </c>
      <c r="FY141" s="96">
        <v>695.43</v>
      </c>
      <c r="FZ141" s="96">
        <v>667.14</v>
      </c>
      <c r="GA141" s="96">
        <v>608.36</v>
      </c>
      <c r="GB141" s="96">
        <v>663</v>
      </c>
      <c r="GC141" s="96"/>
      <c r="GD141" s="97">
        <v>415.04</v>
      </c>
      <c r="GE141" s="83" t="s">
        <v>1020</v>
      </c>
      <c r="GF141" s="86">
        <v>0.203334688897926</v>
      </c>
      <c r="GG141" s="96">
        <v>648.41</v>
      </c>
      <c r="GH141" s="96">
        <v>648.14</v>
      </c>
      <c r="GI141" s="96">
        <v>475.43</v>
      </c>
      <c r="GJ141" s="96">
        <v>469.06</v>
      </c>
      <c r="GK141" s="96"/>
      <c r="GL141" s="97">
        <v>467.7</v>
      </c>
      <c r="GM141" s="83" t="s">
        <v>1021</v>
      </c>
      <c r="GN141" s="86">
        <v>9.8125797272102799E-2</v>
      </c>
      <c r="GO141" s="96">
        <v>674.34</v>
      </c>
      <c r="GP141" s="96">
        <v>897.92</v>
      </c>
      <c r="GQ141" s="96">
        <v>580.73</v>
      </c>
      <c r="GR141" s="96">
        <v>490.53</v>
      </c>
      <c r="GS141" s="96"/>
      <c r="GT141" s="97"/>
      <c r="GU141" s="83" t="s">
        <v>1022</v>
      </c>
      <c r="GV141" s="86">
        <v>1</v>
      </c>
      <c r="GW141" s="96">
        <v>593.54999999999995</v>
      </c>
      <c r="GX141" s="96">
        <v>605.35</v>
      </c>
      <c r="GY141" s="96">
        <v>628.71</v>
      </c>
      <c r="GZ141" s="96"/>
      <c r="HA141" s="96"/>
      <c r="HB141" s="97">
        <v>467.35</v>
      </c>
      <c r="HC141" s="83" t="s">
        <v>1023</v>
      </c>
      <c r="HD141" s="86">
        <v>1</v>
      </c>
      <c r="HE141" s="96">
        <v>634.67999999999995</v>
      </c>
      <c r="HF141" s="96">
        <v>649.02</v>
      </c>
      <c r="HG141" s="96"/>
      <c r="HH141" s="96">
        <v>436.54</v>
      </c>
      <c r="HI141" s="96">
        <v>429.9</v>
      </c>
      <c r="HJ141" s="97">
        <v>425.05</v>
      </c>
      <c r="HK141" s="98"/>
      <c r="HL141" s="86"/>
      <c r="HM141" s="96"/>
      <c r="HN141" s="96"/>
      <c r="HO141" s="96"/>
      <c r="HP141" s="96"/>
      <c r="HQ141" s="96"/>
      <c r="HR141" s="97"/>
    </row>
    <row r="142" spans="1:226" x14ac:dyDescent="0.35">
      <c r="A142" s="99">
        <v>44403</v>
      </c>
      <c r="B142" s="100" t="s">
        <v>995</v>
      </c>
      <c r="C142" s="101">
        <v>661.47462824491822</v>
      </c>
      <c r="D142" s="101">
        <v>651.80516154065754</v>
      </c>
      <c r="E142" s="101">
        <v>559.51877015276352</v>
      </c>
      <c r="F142" s="101">
        <v>485.67725616594106</v>
      </c>
      <c r="G142" s="101">
        <v>366.48217788956214</v>
      </c>
      <c r="H142" s="102">
        <v>410.66825037848793</v>
      </c>
      <c r="I142" s="100" t="s">
        <v>996</v>
      </c>
      <c r="J142" s="101">
        <v>666.88492592662749</v>
      </c>
      <c r="K142" s="101">
        <v>648.48758789989949</v>
      </c>
      <c r="L142" s="101">
        <v>535.26972265906568</v>
      </c>
      <c r="M142" s="101">
        <v>483.38394289620754</v>
      </c>
      <c r="N142" s="101">
        <v>338.8</v>
      </c>
      <c r="O142" s="102">
        <v>784.22284687530998</v>
      </c>
      <c r="P142" s="83" t="s">
        <v>997</v>
      </c>
      <c r="Q142" s="96">
        <v>608.23</v>
      </c>
      <c r="R142" s="96">
        <v>630.70000000000005</v>
      </c>
      <c r="S142" s="96">
        <v>518.78</v>
      </c>
      <c r="T142" s="96">
        <v>425</v>
      </c>
      <c r="U142" s="96"/>
      <c r="V142" s="97"/>
      <c r="W142" s="83" t="s">
        <v>998</v>
      </c>
      <c r="X142" s="96">
        <v>650.07000000000005</v>
      </c>
      <c r="Y142" s="96">
        <v>641.91</v>
      </c>
      <c r="Z142" s="96">
        <v>515.55999999999995</v>
      </c>
      <c r="AA142" s="96">
        <v>434.93</v>
      </c>
      <c r="AB142" s="96"/>
      <c r="AC142" s="97">
        <v>514.88</v>
      </c>
      <c r="AD142" s="83" t="s">
        <v>999</v>
      </c>
      <c r="AE142" s="86">
        <v>0.51129972389814904</v>
      </c>
      <c r="AF142" s="96">
        <v>553.05999999999995</v>
      </c>
      <c r="AG142" s="96">
        <v>566.94000000000005</v>
      </c>
      <c r="AH142" s="96">
        <v>393.53</v>
      </c>
      <c r="AI142" s="96"/>
      <c r="AJ142" s="96"/>
      <c r="AK142" s="97">
        <v>334.64</v>
      </c>
      <c r="AL142" s="87" t="s">
        <v>1000</v>
      </c>
      <c r="AM142" s="88">
        <v>1</v>
      </c>
      <c r="AN142" s="96">
        <v>653.22</v>
      </c>
      <c r="AO142" s="96">
        <v>689.61</v>
      </c>
      <c r="AP142" s="96">
        <v>616.86</v>
      </c>
      <c r="AQ142" s="96">
        <v>676.23</v>
      </c>
      <c r="AR142" s="96"/>
      <c r="AS142" s="97"/>
      <c r="AT142" s="83" t="s">
        <v>1001</v>
      </c>
      <c r="AU142" s="86">
        <v>3.9018299582504197E-2</v>
      </c>
      <c r="AV142" s="96">
        <v>583.91</v>
      </c>
      <c r="AW142" s="96">
        <v>632.69000000000005</v>
      </c>
      <c r="AX142" s="96">
        <v>503.77</v>
      </c>
      <c r="AY142" s="96"/>
      <c r="AZ142" s="96"/>
      <c r="BA142" s="97">
        <v>370.59</v>
      </c>
      <c r="BB142" s="83" t="s">
        <v>1002</v>
      </c>
      <c r="BC142" s="96">
        <v>700.96</v>
      </c>
      <c r="BD142" s="96">
        <v>701.87</v>
      </c>
      <c r="BE142" s="96">
        <v>555.46</v>
      </c>
      <c r="BF142" s="96"/>
      <c r="BG142" s="96"/>
      <c r="BH142" s="97">
        <v>514.91999999999996</v>
      </c>
      <c r="BI142" s="83" t="s">
        <v>1003</v>
      </c>
      <c r="BJ142" s="86">
        <v>0.13445920507718001</v>
      </c>
      <c r="BK142" s="96">
        <v>724.87</v>
      </c>
      <c r="BL142" s="96">
        <v>693.41</v>
      </c>
      <c r="BM142" s="96">
        <v>814.1</v>
      </c>
      <c r="BN142" s="96">
        <v>668.93</v>
      </c>
      <c r="BO142" s="96"/>
      <c r="BP142" s="97"/>
      <c r="BQ142" s="83" t="s">
        <v>1004</v>
      </c>
      <c r="BR142" s="86">
        <v>1</v>
      </c>
      <c r="BS142" s="96">
        <v>644.5</v>
      </c>
      <c r="BT142" s="96">
        <v>648.83000000000004</v>
      </c>
      <c r="BU142" s="96">
        <v>673.67</v>
      </c>
      <c r="BV142" s="96"/>
      <c r="BW142" s="96"/>
      <c r="BX142" s="97">
        <v>408.67</v>
      </c>
      <c r="BY142" s="83" t="s">
        <v>1005</v>
      </c>
      <c r="BZ142" s="96">
        <v>691.09</v>
      </c>
      <c r="CA142" s="96">
        <v>665.4</v>
      </c>
      <c r="CB142" s="96">
        <v>503.06</v>
      </c>
      <c r="CC142" s="96">
        <v>439.19</v>
      </c>
      <c r="CD142" s="96"/>
      <c r="CE142" s="97">
        <v>595.52</v>
      </c>
      <c r="CF142" s="83" t="s">
        <v>1006</v>
      </c>
      <c r="CG142" s="96">
        <v>642.11</v>
      </c>
      <c r="CH142" s="96">
        <v>709.64</v>
      </c>
      <c r="CI142" s="96">
        <v>570.54999999999995</v>
      </c>
      <c r="CJ142" s="96"/>
      <c r="CK142" s="96"/>
      <c r="CL142" s="97"/>
      <c r="CM142" s="83" t="s">
        <v>1007</v>
      </c>
      <c r="CN142" s="96">
        <v>627.39</v>
      </c>
      <c r="CO142" s="96">
        <v>591.78</v>
      </c>
      <c r="CP142" s="96">
        <v>591.86</v>
      </c>
      <c r="CQ142" s="96">
        <v>458.76</v>
      </c>
      <c r="CR142" s="96"/>
      <c r="CS142" s="97">
        <v>593.97</v>
      </c>
      <c r="CT142" s="83" t="s">
        <v>1008</v>
      </c>
      <c r="CU142" s="96">
        <v>644.65</v>
      </c>
      <c r="CV142" s="96">
        <v>702.26</v>
      </c>
      <c r="CW142" s="96"/>
      <c r="CX142" s="96">
        <v>480.66</v>
      </c>
      <c r="CY142" s="96"/>
      <c r="CZ142" s="97"/>
      <c r="DA142" s="83" t="s">
        <v>1009</v>
      </c>
      <c r="DB142" s="86">
        <v>0.13289919595986399</v>
      </c>
      <c r="DC142" s="96">
        <v>657.8</v>
      </c>
      <c r="DD142" s="96">
        <v>704.68</v>
      </c>
      <c r="DE142" s="96">
        <v>510.15</v>
      </c>
      <c r="DF142" s="96">
        <v>564.69000000000005</v>
      </c>
      <c r="DG142" s="96"/>
      <c r="DH142" s="97">
        <v>543.04999999999995</v>
      </c>
      <c r="DI142" s="83" t="s">
        <v>1010</v>
      </c>
      <c r="DJ142" s="86">
        <v>2.7651043826904501E-3</v>
      </c>
      <c r="DK142" s="96">
        <v>637.52</v>
      </c>
      <c r="DL142" s="96">
        <v>651.62</v>
      </c>
      <c r="DM142" s="96">
        <v>651.62</v>
      </c>
      <c r="DN142" s="96">
        <v>578.02</v>
      </c>
      <c r="DO142" s="96"/>
      <c r="DP142" s="97">
        <v>491.56</v>
      </c>
      <c r="DQ142" s="83" t="s">
        <v>1011</v>
      </c>
      <c r="DR142" s="96">
        <v>610.79999999999995</v>
      </c>
      <c r="DS142" s="96">
        <v>624.86</v>
      </c>
      <c r="DT142" s="96">
        <v>470.24</v>
      </c>
      <c r="DU142" s="96">
        <v>498.74</v>
      </c>
      <c r="DV142" s="96"/>
      <c r="DW142" s="97"/>
      <c r="DX142" s="83" t="s">
        <v>1012</v>
      </c>
      <c r="DY142" s="96">
        <v>627</v>
      </c>
      <c r="DZ142" s="96">
        <v>620.77</v>
      </c>
      <c r="EA142" s="96">
        <v>657.13</v>
      </c>
      <c r="EB142" s="96">
        <v>501.05</v>
      </c>
      <c r="EC142" s="96"/>
      <c r="ED142" s="97">
        <v>414.88</v>
      </c>
      <c r="EE142" s="83" t="s">
        <v>1013</v>
      </c>
      <c r="EF142" s="86">
        <v>1</v>
      </c>
      <c r="EG142" s="96">
        <v>604.91</v>
      </c>
      <c r="EH142" s="96">
        <v>602.63</v>
      </c>
      <c r="EI142" s="96">
        <v>468.61</v>
      </c>
      <c r="EJ142" s="96"/>
      <c r="EK142" s="96">
        <v>323.74</v>
      </c>
      <c r="EL142" s="97">
        <v>349.28</v>
      </c>
      <c r="EM142" s="83" t="s">
        <v>1014</v>
      </c>
      <c r="EN142" s="96">
        <v>615.30999999999995</v>
      </c>
      <c r="EO142" s="96">
        <v>627.20000000000005</v>
      </c>
      <c r="EP142" s="96">
        <v>531.19000000000005</v>
      </c>
      <c r="EQ142" s="96"/>
      <c r="ER142" s="96"/>
      <c r="ES142" s="97">
        <v>510.31</v>
      </c>
      <c r="ET142" s="83" t="s">
        <v>1015</v>
      </c>
      <c r="EU142" s="86">
        <v>1</v>
      </c>
      <c r="EV142" s="96">
        <v>587.12</v>
      </c>
      <c r="EW142" s="96">
        <v>598.62</v>
      </c>
      <c r="EX142" s="96">
        <v>598.62</v>
      </c>
      <c r="EY142" s="96"/>
      <c r="EZ142" s="96"/>
      <c r="FA142" s="97">
        <v>363.36</v>
      </c>
      <c r="FB142" s="83" t="s">
        <v>1016</v>
      </c>
      <c r="FC142" s="96">
        <v>586.21</v>
      </c>
      <c r="FD142" s="96">
        <v>553.02</v>
      </c>
      <c r="FE142" s="96">
        <v>615.37</v>
      </c>
      <c r="FF142" s="96"/>
      <c r="FG142" s="96"/>
      <c r="FH142" s="97"/>
      <c r="FI142" s="83" t="s">
        <v>1017</v>
      </c>
      <c r="FJ142" s="96">
        <v>690.43</v>
      </c>
      <c r="FK142" s="96">
        <v>677.76</v>
      </c>
      <c r="FL142" s="96">
        <v>569.49</v>
      </c>
      <c r="FM142" s="96">
        <v>510.64</v>
      </c>
      <c r="FN142" s="96"/>
      <c r="FO142" s="97">
        <v>431.86</v>
      </c>
      <c r="FP142" s="83" t="s">
        <v>1018</v>
      </c>
      <c r="FQ142" s="86">
        <v>0.21792189679219001</v>
      </c>
      <c r="FR142" s="96">
        <v>648.88</v>
      </c>
      <c r="FS142" s="96">
        <v>640.47</v>
      </c>
      <c r="FT142" s="96">
        <v>591.04999999999995</v>
      </c>
      <c r="FU142" s="96">
        <v>443.72</v>
      </c>
      <c r="FV142" s="96">
        <v>369.63</v>
      </c>
      <c r="FW142" s="97">
        <v>377.81</v>
      </c>
      <c r="FX142" s="83" t="s">
        <v>1019</v>
      </c>
      <c r="FY142" s="96">
        <v>688.12</v>
      </c>
      <c r="FZ142" s="96">
        <v>665.51</v>
      </c>
      <c r="GA142" s="96">
        <v>614.04999999999995</v>
      </c>
      <c r="GB142" s="96">
        <v>677.71</v>
      </c>
      <c r="GC142" s="96"/>
      <c r="GD142" s="97">
        <v>403.66</v>
      </c>
      <c r="GE142" s="83" t="s">
        <v>1020</v>
      </c>
      <c r="GF142" s="86">
        <v>0.20315706072364501</v>
      </c>
      <c r="GG142" s="96">
        <v>636.91</v>
      </c>
      <c r="GH142" s="96">
        <v>646.46</v>
      </c>
      <c r="GI142" s="96">
        <v>480.38</v>
      </c>
      <c r="GJ142" s="96">
        <v>486.46</v>
      </c>
      <c r="GK142" s="96"/>
      <c r="GL142" s="97">
        <v>452.64</v>
      </c>
      <c r="GM142" s="83" t="s">
        <v>1021</v>
      </c>
      <c r="GN142" s="86">
        <v>9.7991180793728594E-2</v>
      </c>
      <c r="GO142" s="96">
        <v>660.01</v>
      </c>
      <c r="GP142" s="96">
        <v>851.93</v>
      </c>
      <c r="GQ142" s="96">
        <v>548.17999999999995</v>
      </c>
      <c r="GR142" s="96">
        <v>474.57</v>
      </c>
      <c r="GS142" s="96"/>
      <c r="GT142" s="97"/>
      <c r="GU142" s="83" t="s">
        <v>1022</v>
      </c>
      <c r="GV142" s="86">
        <v>1</v>
      </c>
      <c r="GW142" s="96">
        <v>594.47</v>
      </c>
      <c r="GX142" s="96">
        <v>603</v>
      </c>
      <c r="GY142" s="96">
        <v>627.30999999999995</v>
      </c>
      <c r="GZ142" s="96"/>
      <c r="HA142" s="96"/>
      <c r="HB142" s="97">
        <v>465.69</v>
      </c>
      <c r="HC142" s="83" t="s">
        <v>1023</v>
      </c>
      <c r="HD142" s="86">
        <v>1</v>
      </c>
      <c r="HE142" s="96">
        <v>634.67999999999995</v>
      </c>
      <c r="HF142" s="96">
        <v>649.02</v>
      </c>
      <c r="HG142" s="96"/>
      <c r="HH142" s="96">
        <v>452.53</v>
      </c>
      <c r="HI142" s="96">
        <v>445.89</v>
      </c>
      <c r="HJ142" s="97">
        <v>424.22</v>
      </c>
      <c r="HK142" s="98"/>
      <c r="HL142" s="86"/>
      <c r="HM142" s="96"/>
      <c r="HN142" s="96"/>
      <c r="HO142" s="96"/>
      <c r="HP142" s="96"/>
      <c r="HQ142" s="96"/>
      <c r="HR142" s="97"/>
    </row>
    <row r="143" spans="1:226" x14ac:dyDescent="0.35">
      <c r="A143" s="99">
        <v>44396</v>
      </c>
      <c r="B143" s="100" t="s">
        <v>995</v>
      </c>
      <c r="C143" s="101">
        <v>662.21383474041352</v>
      </c>
      <c r="D143" s="101">
        <v>653.64562204461345</v>
      </c>
      <c r="E143" s="101">
        <v>577.29971717940577</v>
      </c>
      <c r="F143" s="101">
        <v>497.26963945735497</v>
      </c>
      <c r="G143" s="101">
        <v>366.50080599062534</v>
      </c>
      <c r="H143" s="102">
        <v>393.11760320904415</v>
      </c>
      <c r="I143" s="100" t="s">
        <v>996</v>
      </c>
      <c r="J143" s="101">
        <v>668.06202965235138</v>
      </c>
      <c r="K143" s="101">
        <v>650.80504610514254</v>
      </c>
      <c r="L143" s="101">
        <v>552.48942728156965</v>
      </c>
      <c r="M143" s="101">
        <v>494.76551215823247</v>
      </c>
      <c r="N143" s="101">
        <v>338.8</v>
      </c>
      <c r="O143" s="102">
        <v>784.22284687530998</v>
      </c>
      <c r="P143" s="83" t="s">
        <v>997</v>
      </c>
      <c r="Q143" s="96">
        <v>604.05999999999995</v>
      </c>
      <c r="R143" s="96">
        <v>627.37</v>
      </c>
      <c r="S143" s="96">
        <v>522.9</v>
      </c>
      <c r="T143" s="96">
        <v>442</v>
      </c>
      <c r="U143" s="96"/>
      <c r="V143" s="97"/>
      <c r="W143" s="83" t="s">
        <v>998</v>
      </c>
      <c r="X143" s="96">
        <v>633.66</v>
      </c>
      <c r="Y143" s="96">
        <v>630.02</v>
      </c>
      <c r="Z143" s="96">
        <v>519.53</v>
      </c>
      <c r="AA143" s="96">
        <v>434.93</v>
      </c>
      <c r="AB143" s="96"/>
      <c r="AC143" s="97">
        <v>514.88</v>
      </c>
      <c r="AD143" s="83" t="s">
        <v>999</v>
      </c>
      <c r="AE143" s="86">
        <v>0.51129972389814904</v>
      </c>
      <c r="AF143" s="96">
        <v>553.05999999999995</v>
      </c>
      <c r="AG143" s="96">
        <v>566.94000000000005</v>
      </c>
      <c r="AH143" s="96">
        <v>393.53</v>
      </c>
      <c r="AI143" s="96"/>
      <c r="AJ143" s="96"/>
      <c r="AK143" s="97">
        <v>334.64</v>
      </c>
      <c r="AL143" s="87" t="s">
        <v>1000</v>
      </c>
      <c r="AM143" s="88">
        <v>1</v>
      </c>
      <c r="AN143" s="96">
        <v>642.16999999999996</v>
      </c>
      <c r="AO143" s="96">
        <v>683.54</v>
      </c>
      <c r="AP143" s="96">
        <v>615.94000000000005</v>
      </c>
      <c r="AQ143" s="96">
        <v>676.23</v>
      </c>
      <c r="AR143" s="96"/>
      <c r="AS143" s="97"/>
      <c r="AT143" s="83" t="s">
        <v>1001</v>
      </c>
      <c r="AU143" s="86">
        <v>3.9054872095293902E-2</v>
      </c>
      <c r="AV143" s="96">
        <v>582.36</v>
      </c>
      <c r="AW143" s="96">
        <v>632.29</v>
      </c>
      <c r="AX143" s="96">
        <v>508.86</v>
      </c>
      <c r="AY143" s="96"/>
      <c r="AZ143" s="96"/>
      <c r="BA143" s="97">
        <v>368.39</v>
      </c>
      <c r="BB143" s="83" t="s">
        <v>1002</v>
      </c>
      <c r="BC143" s="96">
        <v>702.64</v>
      </c>
      <c r="BD143" s="96">
        <v>705.23</v>
      </c>
      <c r="BE143" s="96">
        <v>589.07000000000005</v>
      </c>
      <c r="BF143" s="96"/>
      <c r="BG143" s="96"/>
      <c r="BH143" s="97">
        <v>506.52</v>
      </c>
      <c r="BI143" s="83" t="s">
        <v>1003</v>
      </c>
      <c r="BJ143" s="86">
        <v>0.134450166045955</v>
      </c>
      <c r="BK143" s="96">
        <v>735.58</v>
      </c>
      <c r="BL143" s="96">
        <v>693.36</v>
      </c>
      <c r="BM143" s="96">
        <v>814.04</v>
      </c>
      <c r="BN143" s="96">
        <v>690.4</v>
      </c>
      <c r="BO143" s="96"/>
      <c r="BP143" s="97"/>
      <c r="BQ143" s="83" t="s">
        <v>1004</v>
      </c>
      <c r="BR143" s="86">
        <v>1</v>
      </c>
      <c r="BS143" s="96">
        <v>655.33000000000004</v>
      </c>
      <c r="BT143" s="96">
        <v>651.33000000000004</v>
      </c>
      <c r="BU143" s="96">
        <v>677</v>
      </c>
      <c r="BV143" s="96"/>
      <c r="BW143" s="96"/>
      <c r="BX143" s="97">
        <v>408.67</v>
      </c>
      <c r="BY143" s="83" t="s">
        <v>1005</v>
      </c>
      <c r="BZ143" s="96">
        <v>691.54</v>
      </c>
      <c r="CA143" s="96">
        <v>668.54</v>
      </c>
      <c r="CB143" s="96">
        <v>514.72</v>
      </c>
      <c r="CC143" s="96">
        <v>457.53</v>
      </c>
      <c r="CD143" s="96"/>
      <c r="CE143" s="97">
        <v>593.37</v>
      </c>
      <c r="CF143" s="83" t="s">
        <v>1006</v>
      </c>
      <c r="CG143" s="96">
        <v>645.33000000000004</v>
      </c>
      <c r="CH143" s="96">
        <v>713.67</v>
      </c>
      <c r="CI143" s="96">
        <v>579.49</v>
      </c>
      <c r="CJ143" s="96"/>
      <c r="CK143" s="96"/>
      <c r="CL143" s="97"/>
      <c r="CM143" s="83" t="s">
        <v>1007</v>
      </c>
      <c r="CN143" s="96">
        <v>628.70000000000005</v>
      </c>
      <c r="CO143" s="96">
        <v>596.37</v>
      </c>
      <c r="CP143" s="96">
        <v>596.55999999999995</v>
      </c>
      <c r="CQ143" s="96">
        <v>474.19</v>
      </c>
      <c r="CR143" s="96"/>
      <c r="CS143" s="97">
        <v>594.35</v>
      </c>
      <c r="CT143" s="83" t="s">
        <v>1008</v>
      </c>
      <c r="CU143" s="96">
        <v>644.39</v>
      </c>
      <c r="CV143" s="96">
        <v>702.84</v>
      </c>
      <c r="CW143" s="96"/>
      <c r="CX143" s="96">
        <v>493.64</v>
      </c>
      <c r="CY143" s="96"/>
      <c r="CZ143" s="97"/>
      <c r="DA143" s="83" t="s">
        <v>1009</v>
      </c>
      <c r="DB143" s="86">
        <v>0.13321787783920599</v>
      </c>
      <c r="DC143" s="96">
        <v>650.85</v>
      </c>
      <c r="DD143" s="96">
        <v>704.35</v>
      </c>
      <c r="DE143" s="96">
        <v>506.04</v>
      </c>
      <c r="DF143" s="96">
        <v>566.04</v>
      </c>
      <c r="DG143" s="96"/>
      <c r="DH143" s="97">
        <v>542.12</v>
      </c>
      <c r="DI143" s="83" t="s">
        <v>1010</v>
      </c>
      <c r="DJ143" s="86">
        <v>2.78179592745076E-3</v>
      </c>
      <c r="DK143" s="96">
        <v>645.54</v>
      </c>
      <c r="DL143" s="96">
        <v>664.66</v>
      </c>
      <c r="DM143" s="96">
        <v>664.66</v>
      </c>
      <c r="DN143" s="96">
        <v>537</v>
      </c>
      <c r="DO143" s="96"/>
      <c r="DP143" s="97">
        <v>481.98</v>
      </c>
      <c r="DQ143" s="83" t="s">
        <v>1011</v>
      </c>
      <c r="DR143" s="96">
        <v>607.71</v>
      </c>
      <c r="DS143" s="96">
        <v>621.12</v>
      </c>
      <c r="DT143" s="96">
        <v>472.62</v>
      </c>
      <c r="DU143" s="96">
        <v>504.44</v>
      </c>
      <c r="DV143" s="96"/>
      <c r="DW143" s="97"/>
      <c r="DX143" s="83" t="s">
        <v>1012</v>
      </c>
      <c r="DY143" s="96">
        <v>628.37</v>
      </c>
      <c r="DZ143" s="96">
        <v>622.63</v>
      </c>
      <c r="EA143" s="96">
        <v>660.96</v>
      </c>
      <c r="EB143" s="96">
        <v>507.5</v>
      </c>
      <c r="EC143" s="96"/>
      <c r="ED143" s="97">
        <v>413.09</v>
      </c>
      <c r="EE143" s="83" t="s">
        <v>1013</v>
      </c>
      <c r="EF143" s="86">
        <v>1</v>
      </c>
      <c r="EG143" s="96">
        <v>608.94000000000005</v>
      </c>
      <c r="EH143" s="96">
        <v>601.4</v>
      </c>
      <c r="EI143" s="96">
        <v>469.6</v>
      </c>
      <c r="EJ143" s="96"/>
      <c r="EK143" s="96">
        <v>323.74</v>
      </c>
      <c r="EL143" s="97">
        <v>339.97</v>
      </c>
      <c r="EM143" s="83" t="s">
        <v>1014</v>
      </c>
      <c r="EN143" s="96">
        <v>640.95000000000005</v>
      </c>
      <c r="EO143" s="96">
        <v>651.99</v>
      </c>
      <c r="EP143" s="96">
        <v>531.19000000000005</v>
      </c>
      <c r="EQ143" s="96"/>
      <c r="ER143" s="96"/>
      <c r="ES143" s="97">
        <v>510.31</v>
      </c>
      <c r="ET143" s="83" t="s">
        <v>1015</v>
      </c>
      <c r="EU143" s="86">
        <v>1</v>
      </c>
      <c r="EV143" s="96">
        <v>577.48</v>
      </c>
      <c r="EW143" s="96">
        <v>588.97</v>
      </c>
      <c r="EX143" s="96">
        <v>588.97</v>
      </c>
      <c r="EY143" s="96"/>
      <c r="EZ143" s="96"/>
      <c r="FA143" s="97">
        <v>361.29</v>
      </c>
      <c r="FB143" s="83" t="s">
        <v>1016</v>
      </c>
      <c r="FC143" s="96">
        <v>586.21</v>
      </c>
      <c r="FD143" s="96">
        <v>553.02</v>
      </c>
      <c r="FE143" s="96">
        <v>615.37</v>
      </c>
      <c r="FF143" s="96"/>
      <c r="FG143" s="96"/>
      <c r="FH143" s="97"/>
      <c r="FI143" s="83" t="s">
        <v>1017</v>
      </c>
      <c r="FJ143" s="96">
        <v>699.52</v>
      </c>
      <c r="FK143" s="96">
        <v>680.24</v>
      </c>
      <c r="FL143" s="96">
        <v>565.36</v>
      </c>
      <c r="FM143" s="96">
        <v>508.64</v>
      </c>
      <c r="FN143" s="96"/>
      <c r="FO143" s="97">
        <v>421.95</v>
      </c>
      <c r="FP143" s="83" t="s">
        <v>1018</v>
      </c>
      <c r="FQ143" s="86">
        <v>0.21793614470959999</v>
      </c>
      <c r="FR143" s="96">
        <v>648.87</v>
      </c>
      <c r="FS143" s="96">
        <v>640.91999999999996</v>
      </c>
      <c r="FT143" s="96">
        <v>611.04999999999995</v>
      </c>
      <c r="FU143" s="96">
        <v>441.99</v>
      </c>
      <c r="FV143" s="96">
        <v>369.65</v>
      </c>
      <c r="FW143" s="97">
        <v>341.62</v>
      </c>
      <c r="FX143" s="83" t="s">
        <v>1019</v>
      </c>
      <c r="FY143" s="96">
        <v>694.62</v>
      </c>
      <c r="FZ143" s="96">
        <v>672.83</v>
      </c>
      <c r="GA143" s="96">
        <v>614.04999999999995</v>
      </c>
      <c r="GB143" s="96">
        <v>668.12</v>
      </c>
      <c r="GC143" s="96"/>
      <c r="GD143" s="97">
        <v>402.85</v>
      </c>
      <c r="GE143" s="83" t="s">
        <v>1020</v>
      </c>
      <c r="GF143" s="86">
        <v>0.20297150280100701</v>
      </c>
      <c r="GG143" s="96">
        <v>631.26</v>
      </c>
      <c r="GH143" s="96">
        <v>643.01</v>
      </c>
      <c r="GI143" s="96">
        <v>498.68</v>
      </c>
      <c r="GJ143" s="96">
        <v>507.84</v>
      </c>
      <c r="GK143" s="96"/>
      <c r="GL143" s="97">
        <v>435.9</v>
      </c>
      <c r="GM143" s="83" t="s">
        <v>1021</v>
      </c>
      <c r="GN143" s="86">
        <v>9.75295758438747E-2</v>
      </c>
      <c r="GO143" s="96">
        <v>649.57000000000005</v>
      </c>
      <c r="GP143" s="96">
        <v>842.14</v>
      </c>
      <c r="GQ143" s="96">
        <v>576.65</v>
      </c>
      <c r="GR143" s="96">
        <v>488.14</v>
      </c>
      <c r="GS143" s="96"/>
      <c r="GT143" s="97"/>
      <c r="GU143" s="83" t="s">
        <v>1022</v>
      </c>
      <c r="GV143" s="86">
        <v>1</v>
      </c>
      <c r="GW143" s="96">
        <v>586.49</v>
      </c>
      <c r="GX143" s="96">
        <v>601.48</v>
      </c>
      <c r="GY143" s="96">
        <v>622.80999999999995</v>
      </c>
      <c r="GZ143" s="96"/>
      <c r="HA143" s="96"/>
      <c r="HB143" s="97">
        <v>462.39</v>
      </c>
      <c r="HC143" s="83" t="s">
        <v>1023</v>
      </c>
      <c r="HD143" s="86">
        <v>1</v>
      </c>
      <c r="HE143" s="96">
        <v>634.67999999999995</v>
      </c>
      <c r="HF143" s="96">
        <v>648.17999999999995</v>
      </c>
      <c r="HG143" s="96"/>
      <c r="HH143" s="96">
        <v>447.42</v>
      </c>
      <c r="HI143" s="96">
        <v>440.78</v>
      </c>
      <c r="HJ143" s="97">
        <v>420.05</v>
      </c>
      <c r="HK143" s="98"/>
      <c r="HL143" s="86"/>
      <c r="HM143" s="96"/>
      <c r="HN143" s="96"/>
      <c r="HO143" s="96"/>
      <c r="HP143" s="96"/>
      <c r="HQ143" s="96"/>
      <c r="HR143" s="97"/>
    </row>
    <row r="144" spans="1:226" x14ac:dyDescent="0.35">
      <c r="A144" s="99">
        <v>44389</v>
      </c>
      <c r="B144" s="100" t="s">
        <v>995</v>
      </c>
      <c r="C144" s="101">
        <v>654.96076524630337</v>
      </c>
      <c r="D144" s="101">
        <v>650.71436190971497</v>
      </c>
      <c r="E144" s="101">
        <v>572.78852347002055</v>
      </c>
      <c r="F144" s="101">
        <v>486.92321216327821</v>
      </c>
      <c r="G144" s="101">
        <v>369.09942608894482</v>
      </c>
      <c r="H144" s="102">
        <v>384.35384976784417</v>
      </c>
      <c r="I144" s="100" t="s">
        <v>996</v>
      </c>
      <c r="J144" s="101">
        <v>661.48718198078484</v>
      </c>
      <c r="K144" s="101">
        <v>646.74301911734142</v>
      </c>
      <c r="L144" s="101">
        <v>548.16575792372771</v>
      </c>
      <c r="M144" s="101">
        <v>483.07953876075089</v>
      </c>
      <c r="N144" s="101">
        <v>338.8</v>
      </c>
      <c r="O144" s="102">
        <v>784.22284687530998</v>
      </c>
      <c r="P144" s="83" t="s">
        <v>997</v>
      </c>
      <c r="Q144" s="96">
        <v>599.9</v>
      </c>
      <c r="R144" s="96">
        <v>632.37</v>
      </c>
      <c r="S144" s="96">
        <v>521.49</v>
      </c>
      <c r="T144" s="96">
        <v>436</v>
      </c>
      <c r="U144" s="96"/>
      <c r="V144" s="97"/>
      <c r="W144" s="83" t="s">
        <v>998</v>
      </c>
      <c r="X144" s="96">
        <v>632.20000000000005</v>
      </c>
      <c r="Y144" s="96">
        <v>634.82000000000005</v>
      </c>
      <c r="Z144" s="96">
        <v>513.16999999999996</v>
      </c>
      <c r="AA144" s="96">
        <v>391.33</v>
      </c>
      <c r="AB144" s="96"/>
      <c r="AC144" s="97">
        <v>514.88</v>
      </c>
      <c r="AD144" s="83" t="s">
        <v>999</v>
      </c>
      <c r="AE144" s="86">
        <v>0.51129972389814904</v>
      </c>
      <c r="AF144" s="96">
        <v>532.73</v>
      </c>
      <c r="AG144" s="96">
        <v>548.84</v>
      </c>
      <c r="AH144" s="96">
        <v>393.53</v>
      </c>
      <c r="AI144" s="96"/>
      <c r="AJ144" s="96"/>
      <c r="AK144" s="97">
        <v>334.64</v>
      </c>
      <c r="AL144" s="87" t="s">
        <v>1000</v>
      </c>
      <c r="AM144" s="88">
        <v>1</v>
      </c>
      <c r="AN144" s="96">
        <v>639.05999999999995</v>
      </c>
      <c r="AO144" s="96">
        <v>680.59</v>
      </c>
      <c r="AP144" s="96">
        <v>612.91999999999996</v>
      </c>
      <c r="AQ144" s="96">
        <v>676.23</v>
      </c>
      <c r="AR144" s="96"/>
      <c r="AS144" s="97"/>
      <c r="AT144" s="83" t="s">
        <v>1001</v>
      </c>
      <c r="AU144" s="86">
        <v>3.8875714341250998E-2</v>
      </c>
      <c r="AV144" s="96">
        <v>575.64</v>
      </c>
      <c r="AW144" s="96">
        <v>626.24</v>
      </c>
      <c r="AX144" s="96">
        <v>501.29</v>
      </c>
      <c r="AY144" s="96"/>
      <c r="AZ144" s="96"/>
      <c r="BA144" s="97">
        <v>364.42</v>
      </c>
      <c r="BB144" s="83" t="s">
        <v>1002</v>
      </c>
      <c r="BC144" s="96">
        <v>692.56</v>
      </c>
      <c r="BD144" s="96">
        <v>699.35</v>
      </c>
      <c r="BE144" s="96">
        <v>583.04</v>
      </c>
      <c r="BF144" s="96"/>
      <c r="BG144" s="96"/>
      <c r="BH144" s="97">
        <v>504.11</v>
      </c>
      <c r="BI144" s="83" t="s">
        <v>1003</v>
      </c>
      <c r="BJ144" s="86">
        <v>0.13445378151260501</v>
      </c>
      <c r="BK144" s="96">
        <v>724.84</v>
      </c>
      <c r="BL144" s="96">
        <v>693.38</v>
      </c>
      <c r="BM144" s="96">
        <v>808.69</v>
      </c>
      <c r="BN144" s="96">
        <v>676.97</v>
      </c>
      <c r="BO144" s="96"/>
      <c r="BP144" s="97"/>
      <c r="BQ144" s="83" t="s">
        <v>1004</v>
      </c>
      <c r="BR144" s="86">
        <v>1</v>
      </c>
      <c r="BS144" s="96">
        <v>655.33000000000004</v>
      </c>
      <c r="BT144" s="96">
        <v>651.33000000000004</v>
      </c>
      <c r="BU144" s="96">
        <v>672</v>
      </c>
      <c r="BV144" s="96"/>
      <c r="BW144" s="96"/>
      <c r="BX144" s="97">
        <v>362</v>
      </c>
      <c r="BY144" s="83" t="s">
        <v>1005</v>
      </c>
      <c r="BZ144" s="96">
        <v>685.07</v>
      </c>
      <c r="CA144" s="96">
        <v>664.45</v>
      </c>
      <c r="CB144" s="96">
        <v>512.87</v>
      </c>
      <c r="CC144" s="96">
        <v>436.84</v>
      </c>
      <c r="CD144" s="96"/>
      <c r="CE144" s="97">
        <v>587.27</v>
      </c>
      <c r="CF144" s="83" t="s">
        <v>1006</v>
      </c>
      <c r="CG144" s="96">
        <v>646.94000000000005</v>
      </c>
      <c r="CH144" s="96">
        <v>714.48</v>
      </c>
      <c r="CI144" s="96">
        <v>571.95000000000005</v>
      </c>
      <c r="CJ144" s="96"/>
      <c r="CK144" s="96"/>
      <c r="CL144" s="97"/>
      <c r="CM144" s="83" t="s">
        <v>1007</v>
      </c>
      <c r="CN144" s="96">
        <v>615.41</v>
      </c>
      <c r="CO144" s="96">
        <v>588.95000000000005</v>
      </c>
      <c r="CP144" s="96">
        <v>595</v>
      </c>
      <c r="CQ144" s="96">
        <v>469.44</v>
      </c>
      <c r="CR144" s="96"/>
      <c r="CS144" s="97">
        <v>590.58000000000004</v>
      </c>
      <c r="CT144" s="83" t="s">
        <v>1008</v>
      </c>
      <c r="CU144" s="96">
        <v>637.36</v>
      </c>
      <c r="CV144" s="96">
        <v>698.12</v>
      </c>
      <c r="CW144" s="96"/>
      <c r="CX144" s="96">
        <v>487.71</v>
      </c>
      <c r="CY144" s="96"/>
      <c r="CZ144" s="97"/>
      <c r="DA144" s="83" t="s">
        <v>1009</v>
      </c>
      <c r="DB144" s="86">
        <v>0.133425841917062</v>
      </c>
      <c r="DC144" s="96">
        <v>647.16999999999996</v>
      </c>
      <c r="DD144" s="96">
        <v>705.45</v>
      </c>
      <c r="DE144" s="96">
        <v>505.34</v>
      </c>
      <c r="DF144" s="96">
        <v>566.92999999999995</v>
      </c>
      <c r="DG144" s="96"/>
      <c r="DH144" s="97">
        <v>541.04</v>
      </c>
      <c r="DI144" s="83" t="s">
        <v>1010</v>
      </c>
      <c r="DJ144" s="86">
        <v>2.8138893578704498E-3</v>
      </c>
      <c r="DK144" s="96">
        <v>641.99</v>
      </c>
      <c r="DL144" s="96">
        <v>666.64</v>
      </c>
      <c r="DM144" s="96">
        <v>666.64</v>
      </c>
      <c r="DN144" s="96">
        <v>543.20000000000005</v>
      </c>
      <c r="DO144" s="96"/>
      <c r="DP144" s="97">
        <v>484.85</v>
      </c>
      <c r="DQ144" s="83" t="s">
        <v>1011</v>
      </c>
      <c r="DR144" s="96">
        <v>606.41</v>
      </c>
      <c r="DS144" s="96">
        <v>618.85</v>
      </c>
      <c r="DT144" s="96">
        <v>472.76</v>
      </c>
      <c r="DU144" s="96">
        <v>504.02</v>
      </c>
      <c r="DV144" s="96"/>
      <c r="DW144" s="97"/>
      <c r="DX144" s="83" t="s">
        <v>1012</v>
      </c>
      <c r="DY144" s="96">
        <v>623.73</v>
      </c>
      <c r="DZ144" s="96">
        <v>618.59</v>
      </c>
      <c r="EA144" s="96">
        <v>656.39</v>
      </c>
      <c r="EB144" s="96">
        <v>502.5</v>
      </c>
      <c r="EC144" s="96"/>
      <c r="ED144" s="97">
        <v>405.23</v>
      </c>
      <c r="EE144" s="83" t="s">
        <v>1013</v>
      </c>
      <c r="EF144" s="86">
        <v>1</v>
      </c>
      <c r="EG144" s="96">
        <v>597.07000000000005</v>
      </c>
      <c r="EH144" s="96">
        <v>593.11</v>
      </c>
      <c r="EI144" s="96">
        <v>471.36</v>
      </c>
      <c r="EJ144" s="96"/>
      <c r="EK144" s="96">
        <v>323.74</v>
      </c>
      <c r="EL144" s="97">
        <v>318.92</v>
      </c>
      <c r="EM144" s="83" t="s">
        <v>1014</v>
      </c>
      <c r="EN144" s="96">
        <v>640.95000000000005</v>
      </c>
      <c r="EO144" s="96">
        <v>637.46</v>
      </c>
      <c r="EP144" s="96">
        <v>531.19000000000005</v>
      </c>
      <c r="EQ144" s="96"/>
      <c r="ER144" s="96"/>
      <c r="ES144" s="97">
        <v>502.9</v>
      </c>
      <c r="ET144" s="83" t="s">
        <v>1015</v>
      </c>
      <c r="EU144" s="86">
        <v>1</v>
      </c>
      <c r="EV144" s="96">
        <v>583.4</v>
      </c>
      <c r="EW144" s="96">
        <v>594.9</v>
      </c>
      <c r="EX144" s="96">
        <v>594.9</v>
      </c>
      <c r="EY144" s="96"/>
      <c r="EZ144" s="96"/>
      <c r="FA144" s="97">
        <v>355.1</v>
      </c>
      <c r="FB144" s="83" t="s">
        <v>1016</v>
      </c>
      <c r="FC144" s="96">
        <v>586.21</v>
      </c>
      <c r="FD144" s="96">
        <v>553.02</v>
      </c>
      <c r="FE144" s="96">
        <v>615.37</v>
      </c>
      <c r="FF144" s="96"/>
      <c r="FG144" s="96"/>
      <c r="FH144" s="97"/>
      <c r="FI144" s="83" t="s">
        <v>1017</v>
      </c>
      <c r="FJ144" s="96">
        <v>696.22</v>
      </c>
      <c r="FK144" s="96">
        <v>682.72</v>
      </c>
      <c r="FL144" s="96">
        <v>577.76</v>
      </c>
      <c r="FM144" s="96">
        <v>516.64</v>
      </c>
      <c r="FN144" s="96"/>
      <c r="FO144" s="97">
        <v>421.12</v>
      </c>
      <c r="FP144" s="83" t="s">
        <v>1018</v>
      </c>
      <c r="FQ144" s="86">
        <v>0.219577532826841</v>
      </c>
      <c r="FR144" s="96">
        <v>632.89</v>
      </c>
      <c r="FS144" s="96">
        <v>645.26</v>
      </c>
      <c r="FT144" s="96">
        <v>599.07000000000005</v>
      </c>
      <c r="FU144" s="96">
        <v>445.79</v>
      </c>
      <c r="FV144" s="96">
        <v>372.44</v>
      </c>
      <c r="FW144" s="97">
        <v>331.75</v>
      </c>
      <c r="FX144" s="83" t="s">
        <v>1019</v>
      </c>
      <c r="FY144" s="96">
        <v>690.56</v>
      </c>
      <c r="FZ144" s="96">
        <v>669.58</v>
      </c>
      <c r="GA144" s="96">
        <v>613.24</v>
      </c>
      <c r="GB144" s="96">
        <v>668.14</v>
      </c>
      <c r="GC144" s="96"/>
      <c r="GD144" s="97">
        <v>398.78</v>
      </c>
      <c r="GE144" s="83" t="s">
        <v>1020</v>
      </c>
      <c r="GF144" s="86">
        <v>0.202922077922078</v>
      </c>
      <c r="GG144" s="96">
        <v>622.33000000000004</v>
      </c>
      <c r="GH144" s="96">
        <v>637.36</v>
      </c>
      <c r="GI144" s="96">
        <v>475.58</v>
      </c>
      <c r="GJ144" s="96">
        <v>481.91</v>
      </c>
      <c r="GK144" s="96"/>
      <c r="GL144" s="97">
        <v>413</v>
      </c>
      <c r="GM144" s="83" t="s">
        <v>1021</v>
      </c>
      <c r="GN144" s="86">
        <v>9.8031526939063598E-2</v>
      </c>
      <c r="GO144" s="96">
        <v>652.99</v>
      </c>
      <c r="GP144" s="96">
        <v>855.49</v>
      </c>
      <c r="GQ144" s="96">
        <v>581.11</v>
      </c>
      <c r="GR144" s="96">
        <v>491.73</v>
      </c>
      <c r="GS144" s="96"/>
      <c r="GT144" s="97"/>
      <c r="GU144" s="83" t="s">
        <v>1022</v>
      </c>
      <c r="GV144" s="86">
        <v>1</v>
      </c>
      <c r="GW144" s="96">
        <v>579.16999999999996</v>
      </c>
      <c r="GX144" s="96">
        <v>597.07000000000005</v>
      </c>
      <c r="GY144" s="96">
        <v>616.75</v>
      </c>
      <c r="GZ144" s="96"/>
      <c r="HA144" s="96"/>
      <c r="HB144" s="97">
        <v>429.24</v>
      </c>
      <c r="HC144" s="83" t="s">
        <v>1023</v>
      </c>
      <c r="HD144" s="86">
        <v>1</v>
      </c>
      <c r="HE144" s="96">
        <v>634.67999999999995</v>
      </c>
      <c r="HF144" s="96">
        <v>649.02</v>
      </c>
      <c r="HG144" s="96"/>
      <c r="HH144" s="96">
        <v>447.4</v>
      </c>
      <c r="HI144" s="96">
        <v>440.76</v>
      </c>
      <c r="HJ144" s="97">
        <v>418.39</v>
      </c>
      <c r="HK144" s="98"/>
      <c r="HL144" s="86"/>
      <c r="HM144" s="96"/>
      <c r="HN144" s="96"/>
      <c r="HO144" s="96"/>
      <c r="HP144" s="96"/>
      <c r="HQ144" s="96"/>
      <c r="HR144" s="97"/>
    </row>
    <row r="145" spans="1:226" x14ac:dyDescent="0.35">
      <c r="A145" s="99">
        <v>44382</v>
      </c>
      <c r="B145" s="100" t="s">
        <v>995</v>
      </c>
      <c r="C145" s="101">
        <v>648.14616621680557</v>
      </c>
      <c r="D145" s="101">
        <v>647.02766582042136</v>
      </c>
      <c r="E145" s="101">
        <v>568.61435945524124</v>
      </c>
      <c r="F145" s="101">
        <v>484.1428137375089</v>
      </c>
      <c r="G145" s="101">
        <v>354.32734194581002</v>
      </c>
      <c r="H145" s="102">
        <v>377.65668503770343</v>
      </c>
      <c r="I145" s="100" t="s">
        <v>996</v>
      </c>
      <c r="J145" s="101">
        <v>652.56048871452811</v>
      </c>
      <c r="K145" s="101">
        <v>641.80639401161272</v>
      </c>
      <c r="L145" s="101">
        <v>543.69717874046694</v>
      </c>
      <c r="M145" s="101">
        <v>478.37603701247889</v>
      </c>
      <c r="N145" s="101">
        <v>338.8</v>
      </c>
      <c r="O145" s="102">
        <v>784.22284687530998</v>
      </c>
      <c r="P145" s="83" t="s">
        <v>997</v>
      </c>
      <c r="Q145" s="96">
        <v>579.9</v>
      </c>
      <c r="R145" s="96">
        <v>617.37</v>
      </c>
      <c r="S145" s="96">
        <v>520.29999999999995</v>
      </c>
      <c r="T145" s="96">
        <v>431</v>
      </c>
      <c r="U145" s="96"/>
      <c r="V145" s="97"/>
      <c r="W145" s="83" t="s">
        <v>998</v>
      </c>
      <c r="X145" s="96">
        <v>638.47</v>
      </c>
      <c r="Y145" s="96">
        <v>651.66999999999996</v>
      </c>
      <c r="Z145" s="96">
        <v>518.21</v>
      </c>
      <c r="AA145" s="96">
        <v>391.33</v>
      </c>
      <c r="AB145" s="96"/>
      <c r="AC145" s="97">
        <v>488.43</v>
      </c>
      <c r="AD145" s="83" t="s">
        <v>999</v>
      </c>
      <c r="AE145" s="86">
        <v>0.51129972389814904</v>
      </c>
      <c r="AF145" s="96">
        <v>532.73</v>
      </c>
      <c r="AG145" s="96">
        <v>548.84</v>
      </c>
      <c r="AH145" s="96">
        <v>393.53</v>
      </c>
      <c r="AI145" s="96"/>
      <c r="AJ145" s="96"/>
      <c r="AK145" s="97">
        <v>334.64</v>
      </c>
      <c r="AL145" s="87" t="s">
        <v>1000</v>
      </c>
      <c r="AM145" s="88">
        <v>1</v>
      </c>
      <c r="AN145" s="96">
        <v>630.64</v>
      </c>
      <c r="AO145" s="96">
        <v>670.66</v>
      </c>
      <c r="AP145" s="96">
        <v>603.47</v>
      </c>
      <c r="AQ145" s="96">
        <v>676.23</v>
      </c>
      <c r="AR145" s="96"/>
      <c r="AS145" s="97"/>
      <c r="AT145" s="83" t="s">
        <v>1001</v>
      </c>
      <c r="AU145" s="86">
        <v>3.9083873993590201E-2</v>
      </c>
      <c r="AV145" s="96">
        <v>555.27</v>
      </c>
      <c r="AW145" s="96">
        <v>608.4</v>
      </c>
      <c r="AX145" s="96">
        <v>496.28</v>
      </c>
      <c r="AY145" s="96"/>
      <c r="AZ145" s="96"/>
      <c r="BA145" s="97">
        <v>355.55</v>
      </c>
      <c r="BB145" s="83" t="s">
        <v>1002</v>
      </c>
      <c r="BC145" s="96">
        <v>685</v>
      </c>
      <c r="BD145" s="96">
        <v>693.47</v>
      </c>
      <c r="BE145" s="96">
        <v>573.61</v>
      </c>
      <c r="BF145" s="96"/>
      <c r="BG145" s="96"/>
      <c r="BH145" s="97">
        <v>493.6</v>
      </c>
      <c r="BI145" s="83" t="s">
        <v>1003</v>
      </c>
      <c r="BJ145" s="86">
        <v>0.13448090371167301</v>
      </c>
      <c r="BK145" s="96">
        <v>724.99</v>
      </c>
      <c r="BL145" s="96">
        <v>704.28</v>
      </c>
      <c r="BM145" s="96">
        <v>814.23</v>
      </c>
      <c r="BN145" s="96">
        <v>690.56</v>
      </c>
      <c r="BO145" s="96"/>
      <c r="BP145" s="97"/>
      <c r="BQ145" s="83" t="s">
        <v>1004</v>
      </c>
      <c r="BR145" s="86">
        <v>1</v>
      </c>
      <c r="BS145" s="96">
        <v>625.33000000000004</v>
      </c>
      <c r="BT145" s="96">
        <v>635.5</v>
      </c>
      <c r="BU145" s="96">
        <v>664.5</v>
      </c>
      <c r="BV145" s="96"/>
      <c r="BW145" s="96"/>
      <c r="BX145" s="97">
        <v>362</v>
      </c>
      <c r="BY145" s="83" t="s">
        <v>1005</v>
      </c>
      <c r="BZ145" s="96">
        <v>677.1</v>
      </c>
      <c r="CA145" s="96">
        <v>657.21</v>
      </c>
      <c r="CB145" s="96">
        <v>514.13</v>
      </c>
      <c r="CC145" s="96">
        <v>427</v>
      </c>
      <c r="CD145" s="96"/>
      <c r="CE145" s="97">
        <v>577.82000000000005</v>
      </c>
      <c r="CF145" s="83" t="s">
        <v>1006</v>
      </c>
      <c r="CG145" s="96">
        <v>618.72</v>
      </c>
      <c r="CH145" s="96">
        <v>698.35</v>
      </c>
      <c r="CI145" s="96">
        <v>576.30999999999995</v>
      </c>
      <c r="CJ145" s="96"/>
      <c r="CK145" s="96"/>
      <c r="CL145" s="97"/>
      <c r="CM145" s="83" t="s">
        <v>1007</v>
      </c>
      <c r="CN145" s="96">
        <v>613.27</v>
      </c>
      <c r="CO145" s="96">
        <v>589.42999999999995</v>
      </c>
      <c r="CP145" s="96">
        <v>589.41999999999996</v>
      </c>
      <c r="CQ145" s="96">
        <v>469.61</v>
      </c>
      <c r="CR145" s="96"/>
      <c r="CS145" s="97">
        <v>589.51</v>
      </c>
      <c r="CT145" s="83" t="s">
        <v>1008</v>
      </c>
      <c r="CU145" s="96">
        <v>627.67999999999995</v>
      </c>
      <c r="CV145" s="96">
        <v>691.61</v>
      </c>
      <c r="CW145" s="96"/>
      <c r="CX145" s="96">
        <v>487.71</v>
      </c>
      <c r="CY145" s="96"/>
      <c r="CZ145" s="97"/>
      <c r="DA145" s="83" t="s">
        <v>1009</v>
      </c>
      <c r="DB145" s="86">
        <v>0.133538091740669</v>
      </c>
      <c r="DC145" s="96">
        <v>639.38</v>
      </c>
      <c r="DD145" s="96">
        <v>700.7</v>
      </c>
      <c r="DE145" s="96">
        <v>502.98</v>
      </c>
      <c r="DF145" s="96">
        <v>567.4</v>
      </c>
      <c r="DG145" s="96"/>
      <c r="DH145" s="97">
        <v>536.79999999999995</v>
      </c>
      <c r="DI145" s="83" t="s">
        <v>1010</v>
      </c>
      <c r="DJ145" s="86">
        <v>2.8447074218416598E-3</v>
      </c>
      <c r="DK145" s="96">
        <v>637.01</v>
      </c>
      <c r="DL145" s="96">
        <v>669.33</v>
      </c>
      <c r="DM145" s="96">
        <v>669.33</v>
      </c>
      <c r="DN145" s="96">
        <v>549.15</v>
      </c>
      <c r="DO145" s="96"/>
      <c r="DP145" s="97">
        <v>481.19</v>
      </c>
      <c r="DQ145" s="83" t="s">
        <v>1011</v>
      </c>
      <c r="DR145" s="96">
        <v>593.32000000000005</v>
      </c>
      <c r="DS145" s="96">
        <v>610.96</v>
      </c>
      <c r="DT145" s="96">
        <v>471.65</v>
      </c>
      <c r="DU145" s="96">
        <v>500.11</v>
      </c>
      <c r="DV145" s="96"/>
      <c r="DW145" s="97"/>
      <c r="DX145" s="83" t="s">
        <v>1012</v>
      </c>
      <c r="DY145" s="96">
        <v>611.22</v>
      </c>
      <c r="DZ145" s="96">
        <v>607.63</v>
      </c>
      <c r="EA145" s="96">
        <v>655.36</v>
      </c>
      <c r="EB145" s="96">
        <v>509.05</v>
      </c>
      <c r="EC145" s="96"/>
      <c r="ED145" s="97">
        <v>402.25</v>
      </c>
      <c r="EE145" s="83" t="s">
        <v>1013</v>
      </c>
      <c r="EF145" s="86">
        <v>1</v>
      </c>
      <c r="EG145" s="96">
        <v>584.74</v>
      </c>
      <c r="EH145" s="96">
        <v>574.24</v>
      </c>
      <c r="EI145" s="96">
        <v>471.29</v>
      </c>
      <c r="EJ145" s="96"/>
      <c r="EK145" s="96">
        <v>323.74</v>
      </c>
      <c r="EL145" s="97">
        <v>314.19</v>
      </c>
      <c r="EM145" s="83" t="s">
        <v>1014</v>
      </c>
      <c r="EN145" s="96">
        <v>626.42999999999995</v>
      </c>
      <c r="EO145" s="96">
        <v>633.19000000000005</v>
      </c>
      <c r="EP145" s="96">
        <v>531.19000000000005</v>
      </c>
      <c r="EQ145" s="96"/>
      <c r="ER145" s="96"/>
      <c r="ES145" s="97">
        <v>474.2</v>
      </c>
      <c r="ET145" s="83" t="s">
        <v>1015</v>
      </c>
      <c r="EU145" s="86">
        <v>1</v>
      </c>
      <c r="EV145" s="96">
        <v>585.05999999999995</v>
      </c>
      <c r="EW145" s="96">
        <v>596.54999999999995</v>
      </c>
      <c r="EX145" s="96">
        <v>596.54999999999995</v>
      </c>
      <c r="EY145" s="96"/>
      <c r="EZ145" s="96"/>
      <c r="FA145" s="97">
        <v>353.03</v>
      </c>
      <c r="FB145" s="83" t="s">
        <v>1016</v>
      </c>
      <c r="FC145" s="96">
        <v>586.21</v>
      </c>
      <c r="FD145" s="96">
        <v>553.02</v>
      </c>
      <c r="FE145" s="96">
        <v>615.37</v>
      </c>
      <c r="FF145" s="96"/>
      <c r="FG145" s="96"/>
      <c r="FH145" s="97"/>
      <c r="FI145" s="83" t="s">
        <v>1017</v>
      </c>
      <c r="FJ145" s="96">
        <v>689.6</v>
      </c>
      <c r="FK145" s="96">
        <v>685.2</v>
      </c>
      <c r="FL145" s="96">
        <v>578.58000000000004</v>
      </c>
      <c r="FM145" s="96">
        <v>522.64</v>
      </c>
      <c r="FN145" s="96"/>
      <c r="FO145" s="97">
        <v>413.68</v>
      </c>
      <c r="FP145" s="83" t="s">
        <v>1018</v>
      </c>
      <c r="FQ145" s="86">
        <v>0.22193124570008199</v>
      </c>
      <c r="FR145" s="96">
        <v>633.66</v>
      </c>
      <c r="FS145" s="96">
        <v>652.47</v>
      </c>
      <c r="FT145" s="96">
        <v>602.92999999999995</v>
      </c>
      <c r="FU145" s="96">
        <v>451.65</v>
      </c>
      <c r="FV145" s="96">
        <v>356.58</v>
      </c>
      <c r="FW145" s="97">
        <v>322.8</v>
      </c>
      <c r="FX145" s="83" t="s">
        <v>1019</v>
      </c>
      <c r="FY145" s="96">
        <v>685.68</v>
      </c>
      <c r="FZ145" s="96">
        <v>667.95</v>
      </c>
      <c r="GA145" s="96">
        <v>610.79999999999995</v>
      </c>
      <c r="GB145" s="96">
        <v>659.76</v>
      </c>
      <c r="GC145" s="96"/>
      <c r="GD145" s="97">
        <v>393.09</v>
      </c>
      <c r="GE145" s="83" t="s">
        <v>1020</v>
      </c>
      <c r="GF145" s="86">
        <v>0.20300034510058701</v>
      </c>
      <c r="GG145" s="96">
        <v>614.35</v>
      </c>
      <c r="GH145" s="96">
        <v>631.04999999999995</v>
      </c>
      <c r="GI145" s="96">
        <v>469.32</v>
      </c>
      <c r="GJ145" s="96">
        <v>531.98</v>
      </c>
      <c r="GK145" s="96"/>
      <c r="GL145" s="97">
        <v>406.11</v>
      </c>
      <c r="GM145" s="83" t="s">
        <v>1021</v>
      </c>
      <c r="GN145" s="86">
        <v>9.8585300931631106E-2</v>
      </c>
      <c r="GO145" s="96">
        <v>673.16</v>
      </c>
      <c r="GP145" s="96">
        <v>851.89</v>
      </c>
      <c r="GQ145" s="96">
        <v>584.08000000000004</v>
      </c>
      <c r="GR145" s="96">
        <v>494.5</v>
      </c>
      <c r="GS145" s="96"/>
      <c r="GT145" s="97"/>
      <c r="GU145" s="83" t="s">
        <v>1022</v>
      </c>
      <c r="GV145" s="86">
        <v>1</v>
      </c>
      <c r="GW145" s="96">
        <v>566.22</v>
      </c>
      <c r="GX145" s="96">
        <v>588.38</v>
      </c>
      <c r="GY145" s="96">
        <v>601.1</v>
      </c>
      <c r="GZ145" s="96"/>
      <c r="HA145" s="96"/>
      <c r="HB145" s="97">
        <v>427.28</v>
      </c>
      <c r="HC145" s="83" t="s">
        <v>1023</v>
      </c>
      <c r="HD145" s="86">
        <v>1</v>
      </c>
      <c r="HE145" s="96">
        <v>618.85</v>
      </c>
      <c r="HF145" s="96">
        <v>648.17999999999995</v>
      </c>
      <c r="HG145" s="96"/>
      <c r="HH145" s="96">
        <v>438.85</v>
      </c>
      <c r="HI145" s="96">
        <v>432.21</v>
      </c>
      <c r="HJ145" s="97">
        <v>404.22</v>
      </c>
      <c r="HK145" s="98"/>
      <c r="HL145" s="86"/>
      <c r="HM145" s="96"/>
      <c r="HN145" s="96"/>
      <c r="HO145" s="96"/>
      <c r="HP145" s="96"/>
      <c r="HQ145" s="96"/>
      <c r="HR145" s="97"/>
    </row>
    <row r="146" spans="1:226" x14ac:dyDescent="0.35">
      <c r="A146" s="99">
        <v>44375</v>
      </c>
      <c r="B146" s="100" t="s">
        <v>995</v>
      </c>
      <c r="C146" s="101">
        <v>639.89947788994448</v>
      </c>
      <c r="D146" s="101">
        <v>642.30163497778028</v>
      </c>
      <c r="E146" s="101">
        <v>567.23497562038403</v>
      </c>
      <c r="F146" s="101">
        <v>472.70199158980188</v>
      </c>
      <c r="G146" s="101">
        <v>354.25282954155716</v>
      </c>
      <c r="H146" s="102">
        <v>373.20333429278691</v>
      </c>
      <c r="I146" s="100" t="s">
        <v>996</v>
      </c>
      <c r="J146" s="101">
        <v>644.76708115127872</v>
      </c>
      <c r="K146" s="101">
        <v>635.88318824475698</v>
      </c>
      <c r="L146" s="101">
        <v>542.85200796871175</v>
      </c>
      <c r="M146" s="101">
        <v>468.51348796641469</v>
      </c>
      <c r="N146" s="101">
        <v>338.8</v>
      </c>
      <c r="O146" s="102">
        <v>784.22284687530998</v>
      </c>
      <c r="P146" s="83" t="s">
        <v>997</v>
      </c>
      <c r="Q146" s="96">
        <v>575.73</v>
      </c>
      <c r="R146" s="96">
        <v>614.87</v>
      </c>
      <c r="S146" s="96">
        <v>515.64</v>
      </c>
      <c r="T146" s="96">
        <v>425</v>
      </c>
      <c r="U146" s="96"/>
      <c r="V146" s="97"/>
      <c r="W146" s="83" t="s">
        <v>998</v>
      </c>
      <c r="X146" s="96">
        <v>638.47</v>
      </c>
      <c r="Y146" s="96">
        <v>651.66999999999996</v>
      </c>
      <c r="Z146" s="96">
        <v>518.21</v>
      </c>
      <c r="AA146" s="96">
        <v>381.94</v>
      </c>
      <c r="AB146" s="96"/>
      <c r="AC146" s="97">
        <v>488.43</v>
      </c>
      <c r="AD146" s="83" t="s">
        <v>999</v>
      </c>
      <c r="AE146" s="86">
        <v>0.51129972389814904</v>
      </c>
      <c r="AF146" s="96">
        <v>522.16</v>
      </c>
      <c r="AG146" s="96">
        <v>541.12</v>
      </c>
      <c r="AH146" s="96">
        <v>393.53</v>
      </c>
      <c r="AI146" s="96"/>
      <c r="AJ146" s="96"/>
      <c r="AK146" s="97">
        <v>333.27</v>
      </c>
      <c r="AL146" s="87" t="s">
        <v>1000</v>
      </c>
      <c r="AM146" s="88">
        <v>1</v>
      </c>
      <c r="AN146" s="96">
        <v>617.54</v>
      </c>
      <c r="AO146" s="96">
        <v>661.24</v>
      </c>
      <c r="AP146" s="96">
        <v>581.32000000000005</v>
      </c>
      <c r="AQ146" s="96">
        <v>676.23</v>
      </c>
      <c r="AR146" s="96"/>
      <c r="AS146" s="97"/>
      <c r="AT146" s="83" t="s">
        <v>1001</v>
      </c>
      <c r="AU146" s="86">
        <v>3.9217224204870803E-2</v>
      </c>
      <c r="AV146" s="96">
        <v>557.16</v>
      </c>
      <c r="AW146" s="96">
        <v>610.48</v>
      </c>
      <c r="AX146" s="96">
        <v>497.98</v>
      </c>
      <c r="AY146" s="96"/>
      <c r="AZ146" s="96"/>
      <c r="BA146" s="97">
        <v>356.76</v>
      </c>
      <c r="BB146" s="83" t="s">
        <v>1002</v>
      </c>
      <c r="BC146" s="96">
        <v>679.11</v>
      </c>
      <c r="BD146" s="96">
        <v>689.26</v>
      </c>
      <c r="BE146" s="96">
        <v>578.07000000000005</v>
      </c>
      <c r="BF146" s="96"/>
      <c r="BG146" s="96"/>
      <c r="BH146" s="97">
        <v>491.5</v>
      </c>
      <c r="BI146" s="83" t="s">
        <v>1003</v>
      </c>
      <c r="BJ146" s="86">
        <v>0.134464629079321</v>
      </c>
      <c r="BK146" s="96">
        <v>714.14</v>
      </c>
      <c r="BL146" s="96">
        <v>693.43</v>
      </c>
      <c r="BM146" s="96">
        <v>814.13</v>
      </c>
      <c r="BN146" s="96">
        <v>677.03</v>
      </c>
      <c r="BO146" s="96"/>
      <c r="BP146" s="97"/>
      <c r="BQ146" s="83" t="s">
        <v>1004</v>
      </c>
      <c r="BR146" s="86">
        <v>1</v>
      </c>
      <c r="BS146" s="96">
        <v>625.33000000000004</v>
      </c>
      <c r="BT146" s="96">
        <v>635.5</v>
      </c>
      <c r="BU146" s="96">
        <v>664.5</v>
      </c>
      <c r="BV146" s="96"/>
      <c r="BW146" s="96"/>
      <c r="BX146" s="97">
        <v>362</v>
      </c>
      <c r="BY146" s="83" t="s">
        <v>1005</v>
      </c>
      <c r="BZ146" s="96">
        <v>670.29</v>
      </c>
      <c r="CA146" s="96">
        <v>651.21</v>
      </c>
      <c r="CB146" s="96">
        <v>507.76</v>
      </c>
      <c r="CC146" s="96">
        <v>419.9</v>
      </c>
      <c r="CD146" s="96"/>
      <c r="CE146" s="97">
        <v>575.48</v>
      </c>
      <c r="CF146" s="83" t="s">
        <v>1006</v>
      </c>
      <c r="CG146" s="96">
        <v>607.42999999999995</v>
      </c>
      <c r="CH146" s="96">
        <v>688.67</v>
      </c>
      <c r="CI146" s="96">
        <v>572.9</v>
      </c>
      <c r="CJ146" s="96"/>
      <c r="CK146" s="96"/>
      <c r="CL146" s="97"/>
      <c r="CM146" s="83" t="s">
        <v>1007</v>
      </c>
      <c r="CN146" s="96">
        <v>598.80999999999995</v>
      </c>
      <c r="CO146" s="96">
        <v>582.26</v>
      </c>
      <c r="CP146" s="96">
        <v>582.58000000000004</v>
      </c>
      <c r="CQ146" s="96">
        <v>458.93</v>
      </c>
      <c r="CR146" s="96"/>
      <c r="CS146" s="97">
        <v>590.98</v>
      </c>
      <c r="CT146" s="83" t="s">
        <v>1008</v>
      </c>
      <c r="CU146" s="96">
        <v>617.36</v>
      </c>
      <c r="CV146" s="96">
        <v>683.61</v>
      </c>
      <c r="CW146" s="96"/>
      <c r="CX146" s="96">
        <v>468.93</v>
      </c>
      <c r="CY146" s="96"/>
      <c r="CZ146" s="97"/>
      <c r="DA146" s="83" t="s">
        <v>1009</v>
      </c>
      <c r="DB146" s="86">
        <v>0.133397364068086</v>
      </c>
      <c r="DC146" s="96">
        <v>619.71</v>
      </c>
      <c r="DD146" s="96">
        <v>687.16</v>
      </c>
      <c r="DE146" s="96">
        <v>491.78</v>
      </c>
      <c r="DF146" s="96">
        <v>546.79999999999995</v>
      </c>
      <c r="DG146" s="96"/>
      <c r="DH146" s="97">
        <v>530.67999999999995</v>
      </c>
      <c r="DI146" s="83" t="s">
        <v>1010</v>
      </c>
      <c r="DJ146" s="86">
        <v>2.8410705153701899E-3</v>
      </c>
      <c r="DK146" s="96">
        <v>632.12</v>
      </c>
      <c r="DL146" s="96">
        <v>667.86</v>
      </c>
      <c r="DM146" s="96">
        <v>667.86</v>
      </c>
      <c r="DN146" s="96">
        <v>548.45000000000005</v>
      </c>
      <c r="DO146" s="96"/>
      <c r="DP146" s="97">
        <v>477.57</v>
      </c>
      <c r="DQ146" s="83" t="s">
        <v>1011</v>
      </c>
      <c r="DR146" s="96">
        <v>576.66</v>
      </c>
      <c r="DS146" s="96">
        <v>598.52</v>
      </c>
      <c r="DT146" s="96">
        <v>453.9</v>
      </c>
      <c r="DU146" s="96">
        <v>490.93</v>
      </c>
      <c r="DV146" s="96"/>
      <c r="DW146" s="97"/>
      <c r="DX146" s="83" t="s">
        <v>1012</v>
      </c>
      <c r="DY146" s="96">
        <v>603.25</v>
      </c>
      <c r="DZ146" s="96">
        <v>600.44000000000005</v>
      </c>
      <c r="EA146" s="96">
        <v>647.72</v>
      </c>
      <c r="EB146" s="96">
        <v>498.83</v>
      </c>
      <c r="EC146" s="96"/>
      <c r="ED146" s="97">
        <v>399.25</v>
      </c>
      <c r="EE146" s="83" t="s">
        <v>1013</v>
      </c>
      <c r="EF146" s="86">
        <v>1</v>
      </c>
      <c r="EG146" s="96">
        <v>581.30999999999995</v>
      </c>
      <c r="EH146" s="96">
        <v>571.20000000000005</v>
      </c>
      <c r="EI146" s="96">
        <v>467.67</v>
      </c>
      <c r="EJ146" s="96"/>
      <c r="EK146" s="96">
        <v>323.74</v>
      </c>
      <c r="EL146" s="97">
        <v>310.14</v>
      </c>
      <c r="EM146" s="83" t="s">
        <v>1014</v>
      </c>
      <c r="EN146" s="96">
        <v>626.42999999999995</v>
      </c>
      <c r="EO146" s="96">
        <v>633.19000000000005</v>
      </c>
      <c r="EP146" s="96">
        <v>531.19000000000005</v>
      </c>
      <c r="EQ146" s="96"/>
      <c r="ER146" s="96"/>
      <c r="ES146" s="97">
        <v>474.2</v>
      </c>
      <c r="ET146" s="83" t="s">
        <v>1015</v>
      </c>
      <c r="EU146" s="86">
        <v>1</v>
      </c>
      <c r="EV146" s="96">
        <v>571.97</v>
      </c>
      <c r="EW146" s="96">
        <v>583.46</v>
      </c>
      <c r="EX146" s="96">
        <v>583.46</v>
      </c>
      <c r="EY146" s="96"/>
      <c r="EZ146" s="96"/>
      <c r="FA146" s="97">
        <v>350.96</v>
      </c>
      <c r="FB146" s="83" t="s">
        <v>1016</v>
      </c>
      <c r="FC146" s="96">
        <v>586.21</v>
      </c>
      <c r="FD146" s="96">
        <v>553.02</v>
      </c>
      <c r="FE146" s="96">
        <v>615.37</v>
      </c>
      <c r="FF146" s="96"/>
      <c r="FG146" s="96"/>
      <c r="FH146" s="97"/>
      <c r="FI146" s="83" t="s">
        <v>1017</v>
      </c>
      <c r="FJ146" s="96">
        <v>678.86</v>
      </c>
      <c r="FK146" s="96">
        <v>677.76</v>
      </c>
      <c r="FL146" s="96">
        <v>567.84</v>
      </c>
      <c r="FM146" s="96">
        <v>508.64</v>
      </c>
      <c r="FN146" s="96"/>
      <c r="FO146" s="97">
        <v>416.16</v>
      </c>
      <c r="FP146" s="83" t="s">
        <v>1018</v>
      </c>
      <c r="FQ146" s="86">
        <v>0.22187708009762599</v>
      </c>
      <c r="FR146" s="96">
        <v>626.38</v>
      </c>
      <c r="FS146" s="96">
        <v>654.88</v>
      </c>
      <c r="FT146" s="96">
        <v>594.89</v>
      </c>
      <c r="FU146" s="96">
        <v>435.58</v>
      </c>
      <c r="FV146" s="96">
        <v>356.5</v>
      </c>
      <c r="FW146" s="97">
        <v>315.42</v>
      </c>
      <c r="FX146" s="83" t="s">
        <v>1019</v>
      </c>
      <c r="FY146" s="96">
        <v>675.11</v>
      </c>
      <c r="FZ146" s="96">
        <v>663.89</v>
      </c>
      <c r="GA146" s="96">
        <v>605.91999999999996</v>
      </c>
      <c r="GB146" s="96">
        <v>646.94000000000005</v>
      </c>
      <c r="GC146" s="96"/>
      <c r="GD146" s="97">
        <v>388.21</v>
      </c>
      <c r="GE146" s="83" t="s">
        <v>1020</v>
      </c>
      <c r="GF146" s="86">
        <v>0.20297150280100701</v>
      </c>
      <c r="GG146" s="96">
        <v>604.04999999999995</v>
      </c>
      <c r="GH146" s="96">
        <v>618.15</v>
      </c>
      <c r="GI146" s="96">
        <v>463.75</v>
      </c>
      <c r="GJ146" s="96">
        <v>439.26</v>
      </c>
      <c r="GK146" s="96"/>
      <c r="GL146" s="97">
        <v>407.48</v>
      </c>
      <c r="GM146" s="83" t="s">
        <v>1021</v>
      </c>
      <c r="GN146" s="86">
        <v>9.8747876920646196E-2</v>
      </c>
      <c r="GO146" s="96">
        <v>649.15</v>
      </c>
      <c r="GP146" s="96">
        <v>866.17</v>
      </c>
      <c r="GQ146" s="96">
        <v>558.34</v>
      </c>
      <c r="GR146" s="96">
        <v>481.59</v>
      </c>
      <c r="GS146" s="96"/>
      <c r="GT146" s="97"/>
      <c r="GU146" s="83" t="s">
        <v>1022</v>
      </c>
      <c r="GV146" s="86">
        <v>1</v>
      </c>
      <c r="GW146" s="96">
        <v>552.20000000000005</v>
      </c>
      <c r="GX146" s="96">
        <v>577.55999999999995</v>
      </c>
      <c r="GY146" s="96">
        <v>603.51</v>
      </c>
      <c r="GZ146" s="96"/>
      <c r="HA146" s="96"/>
      <c r="HB146" s="97">
        <v>424.85</v>
      </c>
      <c r="HC146" s="83" t="s">
        <v>1023</v>
      </c>
      <c r="HD146" s="86">
        <v>1</v>
      </c>
      <c r="HE146" s="96">
        <v>601.35</v>
      </c>
      <c r="HF146" s="96">
        <v>630.67999999999995</v>
      </c>
      <c r="HG146" s="96"/>
      <c r="HH146" s="96">
        <v>426.51</v>
      </c>
      <c r="HI146" s="96">
        <v>419.87</v>
      </c>
      <c r="HJ146" s="97">
        <v>400.89</v>
      </c>
      <c r="HK146" s="98"/>
      <c r="HL146" s="86"/>
      <c r="HM146" s="96"/>
      <c r="HN146" s="96"/>
      <c r="HO146" s="96"/>
      <c r="HP146" s="96"/>
      <c r="HQ146" s="96"/>
      <c r="HR146" s="97"/>
    </row>
    <row r="147" spans="1:226" x14ac:dyDescent="0.35">
      <c r="A147" s="99">
        <v>44368</v>
      </c>
      <c r="B147" s="100" t="s">
        <v>995</v>
      </c>
      <c r="C147" s="101">
        <v>624.90576420691218</v>
      </c>
      <c r="D147" s="101">
        <v>630.72852425875715</v>
      </c>
      <c r="E147" s="101">
        <v>557.46338450573819</v>
      </c>
      <c r="F147" s="101">
        <v>460.64219865494624</v>
      </c>
      <c r="G147" s="101">
        <v>345.67458900194356</v>
      </c>
      <c r="H147" s="102">
        <v>369.62445487055919</v>
      </c>
      <c r="I147" s="100" t="s">
        <v>996</v>
      </c>
      <c r="J147" s="101">
        <v>631.78162554969413</v>
      </c>
      <c r="K147" s="101">
        <v>626.98525850124804</v>
      </c>
      <c r="L147" s="101">
        <v>533.54035123646315</v>
      </c>
      <c r="M147" s="101">
        <v>455.89620890340109</v>
      </c>
      <c r="N147" s="101">
        <v>338.8</v>
      </c>
      <c r="O147" s="102">
        <v>784.22284687530998</v>
      </c>
      <c r="P147" s="83" t="s">
        <v>997</v>
      </c>
      <c r="Q147" s="96">
        <v>566.55999999999995</v>
      </c>
      <c r="R147" s="96">
        <v>605.70000000000005</v>
      </c>
      <c r="S147" s="96">
        <v>506.54</v>
      </c>
      <c r="T147" s="96">
        <v>410</v>
      </c>
      <c r="U147" s="96"/>
      <c r="V147" s="97"/>
      <c r="W147" s="83" t="s">
        <v>998</v>
      </c>
      <c r="X147" s="96">
        <v>624.58000000000004</v>
      </c>
      <c r="Y147" s="96">
        <v>641.78</v>
      </c>
      <c r="Z147" s="96">
        <v>509.45</v>
      </c>
      <c r="AA147" s="96">
        <v>370.55</v>
      </c>
      <c r="AB147" s="96"/>
      <c r="AC147" s="97">
        <v>488.43</v>
      </c>
      <c r="AD147" s="83" t="s">
        <v>999</v>
      </c>
      <c r="AE147" s="86">
        <v>0.51129972389814904</v>
      </c>
      <c r="AF147" s="96">
        <v>507.72</v>
      </c>
      <c r="AG147" s="96">
        <v>524.85</v>
      </c>
      <c r="AH147" s="96">
        <v>393.53</v>
      </c>
      <c r="AI147" s="96"/>
      <c r="AJ147" s="96"/>
      <c r="AK147" s="97">
        <v>333.19</v>
      </c>
      <c r="AL147" s="87" t="s">
        <v>1000</v>
      </c>
      <c r="AM147" s="88">
        <v>1</v>
      </c>
      <c r="AN147" s="96">
        <v>608.95000000000005</v>
      </c>
      <c r="AO147" s="96">
        <v>652.78</v>
      </c>
      <c r="AP147" s="96">
        <v>567.26</v>
      </c>
      <c r="AQ147" s="96">
        <v>676.23</v>
      </c>
      <c r="AR147" s="96"/>
      <c r="AS147" s="97"/>
      <c r="AT147" s="83" t="s">
        <v>1001</v>
      </c>
      <c r="AU147" s="86">
        <v>3.9109859595604098E-2</v>
      </c>
      <c r="AV147" s="96">
        <v>548.79</v>
      </c>
      <c r="AW147" s="96">
        <v>600.29999999999995</v>
      </c>
      <c r="AX147" s="96">
        <v>487.6</v>
      </c>
      <c r="AY147" s="96"/>
      <c r="AZ147" s="96"/>
      <c r="BA147" s="97">
        <v>356.59</v>
      </c>
      <c r="BB147" s="83" t="s">
        <v>1002</v>
      </c>
      <c r="BC147" s="96">
        <v>659.79</v>
      </c>
      <c r="BD147" s="96">
        <v>679.18</v>
      </c>
      <c r="BE147" s="96">
        <v>568.05999999999995</v>
      </c>
      <c r="BF147" s="96"/>
      <c r="BG147" s="96"/>
      <c r="BH147" s="97">
        <v>489.71</v>
      </c>
      <c r="BI147" s="83" t="s">
        <v>1003</v>
      </c>
      <c r="BJ147" s="86">
        <v>0.13447367005540301</v>
      </c>
      <c r="BK147" s="96">
        <v>692.67</v>
      </c>
      <c r="BL147" s="96">
        <v>671.96</v>
      </c>
      <c r="BM147" s="96">
        <v>803.43</v>
      </c>
      <c r="BN147" s="96">
        <v>663.63</v>
      </c>
      <c r="BO147" s="96"/>
      <c r="BP147" s="97"/>
      <c r="BQ147" s="83" t="s">
        <v>1004</v>
      </c>
      <c r="BR147" s="86">
        <v>1</v>
      </c>
      <c r="BS147" s="96">
        <v>616.16999999999996</v>
      </c>
      <c r="BT147" s="96">
        <v>634.66999999999996</v>
      </c>
      <c r="BU147" s="96">
        <v>664.5</v>
      </c>
      <c r="BV147" s="96"/>
      <c r="BW147" s="96"/>
      <c r="BX147" s="97">
        <v>362</v>
      </c>
      <c r="BY147" s="83" t="s">
        <v>1005</v>
      </c>
      <c r="BZ147" s="96">
        <v>662.97</v>
      </c>
      <c r="CA147" s="96">
        <v>644.28</v>
      </c>
      <c r="CB147" s="96">
        <v>502.08</v>
      </c>
      <c r="CC147" s="96">
        <v>408.63</v>
      </c>
      <c r="CD147" s="96"/>
      <c r="CE147" s="97">
        <v>574.82000000000005</v>
      </c>
      <c r="CF147" s="83" t="s">
        <v>1006</v>
      </c>
      <c r="CG147" s="96">
        <v>598.55999999999995</v>
      </c>
      <c r="CH147" s="96">
        <v>679.8</v>
      </c>
      <c r="CI147" s="96">
        <v>565.01</v>
      </c>
      <c r="CJ147" s="96"/>
      <c r="CK147" s="96"/>
      <c r="CL147" s="97"/>
      <c r="CM147" s="83" t="s">
        <v>1007</v>
      </c>
      <c r="CN147" s="96">
        <v>588.75</v>
      </c>
      <c r="CO147" s="96">
        <v>573.72</v>
      </c>
      <c r="CP147" s="96">
        <v>573.23</v>
      </c>
      <c r="CQ147" s="96">
        <v>446.05</v>
      </c>
      <c r="CR147" s="96"/>
      <c r="CS147" s="97">
        <v>589.13</v>
      </c>
      <c r="CT147" s="83" t="s">
        <v>1008</v>
      </c>
      <c r="CU147" s="96">
        <v>601.78</v>
      </c>
      <c r="CV147" s="96">
        <v>670.28</v>
      </c>
      <c r="CW147" s="96"/>
      <c r="CX147" s="96">
        <v>451.33</v>
      </c>
      <c r="CY147" s="96"/>
      <c r="CZ147" s="97"/>
      <c r="DA147" s="83" t="s">
        <v>1009</v>
      </c>
      <c r="DB147" s="86">
        <v>0.133342222814854</v>
      </c>
      <c r="DC147" s="96">
        <v>610.39</v>
      </c>
      <c r="DD147" s="96">
        <v>683.46</v>
      </c>
      <c r="DE147" s="96">
        <v>481.98</v>
      </c>
      <c r="DF147" s="96">
        <v>546.57000000000005</v>
      </c>
      <c r="DG147" s="96"/>
      <c r="DH147" s="97">
        <v>520.54</v>
      </c>
      <c r="DI147" s="83" t="s">
        <v>1010</v>
      </c>
      <c r="DJ147" s="86">
        <v>2.82398124876451E-3</v>
      </c>
      <c r="DK147" s="96">
        <v>612.04999999999995</v>
      </c>
      <c r="DL147" s="96">
        <v>649.16999999999996</v>
      </c>
      <c r="DM147" s="96">
        <v>649.16999999999996</v>
      </c>
      <c r="DN147" s="96">
        <v>545.15</v>
      </c>
      <c r="DO147" s="96"/>
      <c r="DP147" s="97">
        <v>472.76</v>
      </c>
      <c r="DQ147" s="83" t="s">
        <v>1011</v>
      </c>
      <c r="DR147" s="96">
        <v>568.85</v>
      </c>
      <c r="DS147" s="96">
        <v>592.51</v>
      </c>
      <c r="DT147" s="96">
        <v>423.94</v>
      </c>
      <c r="DU147" s="96">
        <v>473.26</v>
      </c>
      <c r="DV147" s="96"/>
      <c r="DW147" s="97"/>
      <c r="DX147" s="83" t="s">
        <v>1012</v>
      </c>
      <c r="DY147" s="96">
        <v>594.94000000000005</v>
      </c>
      <c r="DZ147" s="96">
        <v>590.91999999999996</v>
      </c>
      <c r="EA147" s="96">
        <v>645.21</v>
      </c>
      <c r="EB147" s="96">
        <v>490.83</v>
      </c>
      <c r="EC147" s="96"/>
      <c r="ED147" s="97">
        <v>399.08</v>
      </c>
      <c r="EE147" s="83" t="s">
        <v>1013</v>
      </c>
      <c r="EF147" s="86">
        <v>1</v>
      </c>
      <c r="EG147" s="96">
        <v>573.76</v>
      </c>
      <c r="EH147" s="96">
        <v>565.98</v>
      </c>
      <c r="EI147" s="96">
        <v>467.61</v>
      </c>
      <c r="EJ147" s="96"/>
      <c r="EK147" s="96">
        <v>323.74</v>
      </c>
      <c r="EL147" s="97">
        <v>304.27</v>
      </c>
      <c r="EM147" s="83" t="s">
        <v>1014</v>
      </c>
      <c r="EN147" s="96">
        <v>610.19000000000005</v>
      </c>
      <c r="EO147" s="96">
        <v>633.19000000000005</v>
      </c>
      <c r="EP147" s="96">
        <v>518.03</v>
      </c>
      <c r="EQ147" s="96"/>
      <c r="ER147" s="96"/>
      <c r="ES147" s="97">
        <v>446.42</v>
      </c>
      <c r="ET147" s="83" t="s">
        <v>1015</v>
      </c>
      <c r="EU147" s="86">
        <v>1</v>
      </c>
      <c r="EV147" s="96">
        <v>569.63</v>
      </c>
      <c r="EW147" s="96">
        <v>582.09</v>
      </c>
      <c r="EX147" s="96">
        <v>582.09</v>
      </c>
      <c r="EY147" s="96"/>
      <c r="EZ147" s="96"/>
      <c r="FA147" s="97">
        <v>350.96</v>
      </c>
      <c r="FB147" s="83" t="s">
        <v>1016</v>
      </c>
      <c r="FC147" s="96">
        <v>586.21</v>
      </c>
      <c r="FD147" s="96">
        <v>553.02</v>
      </c>
      <c r="FE147" s="96">
        <v>615.37</v>
      </c>
      <c r="FF147" s="96"/>
      <c r="FG147" s="96"/>
      <c r="FH147" s="97"/>
      <c r="FI147" s="83" t="s">
        <v>1017</v>
      </c>
      <c r="FJ147" s="96">
        <v>666.46</v>
      </c>
      <c r="FK147" s="96">
        <v>671.97</v>
      </c>
      <c r="FL147" s="96">
        <v>559.58000000000004</v>
      </c>
      <c r="FM147" s="96">
        <v>490.64</v>
      </c>
      <c r="FN147" s="96"/>
      <c r="FO147" s="97">
        <v>416.99</v>
      </c>
      <c r="FP147" s="83" t="s">
        <v>1018</v>
      </c>
      <c r="FQ147" s="86">
        <v>0.220609322949988</v>
      </c>
      <c r="FR147" s="96">
        <v>597.17999999999995</v>
      </c>
      <c r="FS147" s="96">
        <v>625.66</v>
      </c>
      <c r="FT147" s="96">
        <v>588.37</v>
      </c>
      <c r="FU147" s="96">
        <v>427.27</v>
      </c>
      <c r="FV147" s="96">
        <v>347.29</v>
      </c>
      <c r="FW147" s="97">
        <v>308.2</v>
      </c>
      <c r="FX147" s="83" t="s">
        <v>1019</v>
      </c>
      <c r="FY147" s="96">
        <v>658.04</v>
      </c>
      <c r="FZ147" s="96">
        <v>649.25</v>
      </c>
      <c r="GA147" s="96">
        <v>595.35</v>
      </c>
      <c r="GB147" s="96">
        <v>633.67999999999995</v>
      </c>
      <c r="GC147" s="96"/>
      <c r="GD147" s="97">
        <v>382.52</v>
      </c>
      <c r="GE147" s="83" t="s">
        <v>1020</v>
      </c>
      <c r="GF147" s="86">
        <v>0.20309929524544501</v>
      </c>
      <c r="GG147" s="96">
        <v>597.82000000000005</v>
      </c>
      <c r="GH147" s="96">
        <v>610.25</v>
      </c>
      <c r="GI147" s="96">
        <v>466.64</v>
      </c>
      <c r="GJ147" s="96">
        <v>478.51</v>
      </c>
      <c r="GK147" s="96"/>
      <c r="GL147" s="97">
        <v>407.42</v>
      </c>
      <c r="GM147" s="83" t="s">
        <v>1021</v>
      </c>
      <c r="GN147" s="86">
        <v>9.7882795141098003E-2</v>
      </c>
      <c r="GO147" s="96">
        <v>626.54999999999995</v>
      </c>
      <c r="GP147" s="96">
        <v>839.86</v>
      </c>
      <c r="GQ147" s="96">
        <v>541.54999999999995</v>
      </c>
      <c r="GR147" s="96">
        <v>466.02</v>
      </c>
      <c r="GS147" s="96"/>
      <c r="GT147" s="97"/>
      <c r="GU147" s="83" t="s">
        <v>1022</v>
      </c>
      <c r="GV147" s="86">
        <v>1</v>
      </c>
      <c r="GW147" s="96">
        <v>543.98</v>
      </c>
      <c r="GX147" s="96">
        <v>568.91</v>
      </c>
      <c r="GY147" s="96">
        <v>595.25</v>
      </c>
      <c r="GZ147" s="96"/>
      <c r="HA147" s="96"/>
      <c r="HB147" s="97">
        <v>425.85</v>
      </c>
      <c r="HC147" s="83" t="s">
        <v>1023</v>
      </c>
      <c r="HD147" s="86">
        <v>1</v>
      </c>
      <c r="HE147" s="96">
        <v>593.02</v>
      </c>
      <c r="HF147" s="96">
        <v>614.02</v>
      </c>
      <c r="HG147" s="96"/>
      <c r="HH147" s="96">
        <v>413.74</v>
      </c>
      <c r="HI147" s="96">
        <v>407.1</v>
      </c>
      <c r="HJ147" s="97">
        <v>402.55</v>
      </c>
      <c r="HK147" s="98"/>
      <c r="HL147" s="86"/>
      <c r="HM147" s="96"/>
      <c r="HN147" s="96"/>
      <c r="HO147" s="96"/>
      <c r="HP147" s="96"/>
      <c r="HQ147" s="96"/>
      <c r="HR147" s="97"/>
    </row>
    <row r="148" spans="1:226" x14ac:dyDescent="0.35">
      <c r="A148" s="99">
        <v>44361</v>
      </c>
      <c r="B148" s="100" t="s">
        <v>995</v>
      </c>
      <c r="C148" s="101">
        <v>618.31971753626158</v>
      </c>
      <c r="D148" s="101">
        <v>622.94637047828996</v>
      </c>
      <c r="E148" s="101">
        <v>548.38675879383538</v>
      </c>
      <c r="F148" s="101">
        <v>459.79204015377758</v>
      </c>
      <c r="G148" s="101">
        <v>346.94129987424259</v>
      </c>
      <c r="H148" s="102">
        <v>369.26518838145404</v>
      </c>
      <c r="I148" s="100" t="s">
        <v>996</v>
      </c>
      <c r="J148" s="101">
        <v>623.91495297118388</v>
      </c>
      <c r="K148" s="101">
        <v>618.46088345522583</v>
      </c>
      <c r="L148" s="101">
        <v>525.13413490647054</v>
      </c>
      <c r="M148" s="101">
        <v>457.90744670051413</v>
      </c>
      <c r="N148" s="101">
        <v>338.8</v>
      </c>
      <c r="O148" s="102">
        <v>784.22284687530998</v>
      </c>
      <c r="P148" s="83" t="s">
        <v>997</v>
      </c>
      <c r="Q148" s="96">
        <v>554.9</v>
      </c>
      <c r="R148" s="96">
        <v>597.37</v>
      </c>
      <c r="S148" s="96">
        <v>496.64</v>
      </c>
      <c r="T148" s="96">
        <v>403</v>
      </c>
      <c r="U148" s="96"/>
      <c r="V148" s="97"/>
      <c r="W148" s="83" t="s">
        <v>998</v>
      </c>
      <c r="X148" s="96">
        <v>607.53</v>
      </c>
      <c r="Y148" s="96">
        <v>604.6</v>
      </c>
      <c r="Z148" s="96">
        <v>499.53</v>
      </c>
      <c r="AA148" s="96">
        <v>370.55</v>
      </c>
      <c r="AB148" s="96"/>
      <c r="AC148" s="97">
        <v>461.16</v>
      </c>
      <c r="AD148" s="83" t="s">
        <v>999</v>
      </c>
      <c r="AE148" s="86">
        <v>0.51129972389814904</v>
      </c>
      <c r="AF148" s="96">
        <v>507.72</v>
      </c>
      <c r="AG148" s="96">
        <v>524.85</v>
      </c>
      <c r="AH148" s="96">
        <v>393.53</v>
      </c>
      <c r="AI148" s="96"/>
      <c r="AJ148" s="96"/>
      <c r="AK148" s="97">
        <v>333.19</v>
      </c>
      <c r="AL148" s="87" t="s">
        <v>1000</v>
      </c>
      <c r="AM148" s="88">
        <v>1</v>
      </c>
      <c r="AN148" s="96">
        <v>602.53</v>
      </c>
      <c r="AO148" s="96">
        <v>646.30999999999995</v>
      </c>
      <c r="AP148" s="96">
        <v>565.96</v>
      </c>
      <c r="AQ148" s="96">
        <v>676.23</v>
      </c>
      <c r="AR148" s="96"/>
      <c r="AS148" s="97"/>
      <c r="AT148" s="83" t="s">
        <v>1001</v>
      </c>
      <c r="AU148" s="86">
        <v>3.9336008181889703E-2</v>
      </c>
      <c r="AV148" s="96">
        <v>546.16999999999996</v>
      </c>
      <c r="AW148" s="96">
        <v>596.98</v>
      </c>
      <c r="AX148" s="96">
        <v>485.31</v>
      </c>
      <c r="AY148" s="96"/>
      <c r="AZ148" s="96"/>
      <c r="BA148" s="97">
        <v>359.04</v>
      </c>
      <c r="BB148" s="83" t="s">
        <v>1002</v>
      </c>
      <c r="BC148" s="96">
        <v>653.05999999999995</v>
      </c>
      <c r="BD148" s="96">
        <v>673.3</v>
      </c>
      <c r="BE148" s="96">
        <v>557.98</v>
      </c>
      <c r="BF148" s="96"/>
      <c r="BG148" s="96"/>
      <c r="BH148" s="97">
        <v>485.51</v>
      </c>
      <c r="BI148" s="83" t="s">
        <v>1003</v>
      </c>
      <c r="BJ148" s="86">
        <v>0.13447909522464699</v>
      </c>
      <c r="BK148" s="96">
        <v>713.14</v>
      </c>
      <c r="BL148" s="96">
        <v>681.67</v>
      </c>
      <c r="BM148" s="96">
        <v>774.2</v>
      </c>
      <c r="BN148" s="96">
        <v>669.71</v>
      </c>
      <c r="BO148" s="96"/>
      <c r="BP148" s="97"/>
      <c r="BQ148" s="83" t="s">
        <v>1004</v>
      </c>
      <c r="BR148" s="86">
        <v>1</v>
      </c>
      <c r="BS148" s="96">
        <v>616.16999999999996</v>
      </c>
      <c r="BT148" s="96">
        <v>634.66999999999996</v>
      </c>
      <c r="BU148" s="96">
        <v>664.5</v>
      </c>
      <c r="BV148" s="96"/>
      <c r="BW148" s="96"/>
      <c r="BX148" s="97">
        <v>362</v>
      </c>
      <c r="BY148" s="83" t="s">
        <v>1005</v>
      </c>
      <c r="BZ148" s="96">
        <v>657.46</v>
      </c>
      <c r="CA148" s="96">
        <v>638.91999999999996</v>
      </c>
      <c r="CB148" s="96">
        <v>489.07</v>
      </c>
      <c r="CC148" s="96">
        <v>420.62</v>
      </c>
      <c r="CD148" s="96"/>
      <c r="CE148" s="97">
        <v>573.65</v>
      </c>
      <c r="CF148" s="83" t="s">
        <v>1006</v>
      </c>
      <c r="CG148" s="96">
        <v>588.07000000000005</v>
      </c>
      <c r="CH148" s="96">
        <v>674.96</v>
      </c>
      <c r="CI148" s="96">
        <v>553.6</v>
      </c>
      <c r="CJ148" s="96"/>
      <c r="CK148" s="96"/>
      <c r="CL148" s="97"/>
      <c r="CM148" s="83" t="s">
        <v>1007</v>
      </c>
      <c r="CN148" s="96">
        <v>584.87</v>
      </c>
      <c r="CO148" s="96">
        <v>564.84</v>
      </c>
      <c r="CP148" s="96">
        <v>566.14</v>
      </c>
      <c r="CQ148" s="96">
        <v>434.44</v>
      </c>
      <c r="CR148" s="96"/>
      <c r="CS148" s="97">
        <v>589.79999999999995</v>
      </c>
      <c r="CT148" s="83" t="s">
        <v>1008</v>
      </c>
      <c r="CU148" s="96">
        <v>592.91</v>
      </c>
      <c r="CV148" s="96">
        <v>661.41</v>
      </c>
      <c r="CW148" s="96"/>
      <c r="CX148" s="96">
        <v>451.33</v>
      </c>
      <c r="CY148" s="96"/>
      <c r="CZ148" s="97"/>
      <c r="DA148" s="83" t="s">
        <v>1009</v>
      </c>
      <c r="DB148" s="86">
        <v>0.133529176124983</v>
      </c>
      <c r="DC148" s="96">
        <v>605.69000000000005</v>
      </c>
      <c r="DD148" s="96">
        <v>677.79</v>
      </c>
      <c r="DE148" s="96">
        <v>475.18</v>
      </c>
      <c r="DF148" s="96">
        <v>535.59</v>
      </c>
      <c r="DG148" s="96"/>
      <c r="DH148" s="97">
        <v>519.35</v>
      </c>
      <c r="DI148" s="83" t="s">
        <v>1010</v>
      </c>
      <c r="DJ148" s="86">
        <v>2.8478669476562101E-3</v>
      </c>
      <c r="DK148" s="96">
        <v>607.59</v>
      </c>
      <c r="DL148" s="96">
        <v>644.98</v>
      </c>
      <c r="DM148" s="96">
        <v>644.98</v>
      </c>
      <c r="DN148" s="96">
        <v>549.76</v>
      </c>
      <c r="DO148" s="96"/>
      <c r="DP148" s="97">
        <v>498.81</v>
      </c>
      <c r="DQ148" s="83" t="s">
        <v>1011</v>
      </c>
      <c r="DR148" s="96">
        <v>565.6</v>
      </c>
      <c r="DS148" s="96">
        <v>589.34</v>
      </c>
      <c r="DT148" s="96">
        <v>443.77</v>
      </c>
      <c r="DU148" s="96">
        <v>466.67</v>
      </c>
      <c r="DV148" s="96"/>
      <c r="DW148" s="97"/>
      <c r="DX148" s="83" t="s">
        <v>1012</v>
      </c>
      <c r="DY148" s="96">
        <v>587.54999999999995</v>
      </c>
      <c r="DZ148" s="96">
        <v>583.26</v>
      </c>
      <c r="EA148" s="96">
        <v>637.04</v>
      </c>
      <c r="EB148" s="96">
        <v>479.5</v>
      </c>
      <c r="EC148" s="96"/>
      <c r="ED148" s="97">
        <v>397.16</v>
      </c>
      <c r="EE148" s="83" t="s">
        <v>1013</v>
      </c>
      <c r="EF148" s="86">
        <v>1</v>
      </c>
      <c r="EG148" s="96">
        <v>566.32000000000005</v>
      </c>
      <c r="EH148" s="96">
        <v>560.41999999999996</v>
      </c>
      <c r="EI148" s="96">
        <v>461.74</v>
      </c>
      <c r="EJ148" s="96"/>
      <c r="EK148" s="96">
        <v>323.74</v>
      </c>
      <c r="EL148" s="97">
        <v>305.73</v>
      </c>
      <c r="EM148" s="83" t="s">
        <v>1014</v>
      </c>
      <c r="EN148" s="96">
        <v>595.66</v>
      </c>
      <c r="EO148" s="96">
        <v>619.51</v>
      </c>
      <c r="EP148" s="96">
        <v>504.87</v>
      </c>
      <c r="EQ148" s="96"/>
      <c r="ER148" s="96"/>
      <c r="ES148" s="97">
        <v>446.42</v>
      </c>
      <c r="ET148" s="83" t="s">
        <v>1015</v>
      </c>
      <c r="EU148" s="86">
        <v>1</v>
      </c>
      <c r="EV148" s="96">
        <v>561.36</v>
      </c>
      <c r="EW148" s="96">
        <v>572.44000000000005</v>
      </c>
      <c r="EX148" s="96">
        <v>572.44000000000005</v>
      </c>
      <c r="EY148" s="96"/>
      <c r="EZ148" s="96"/>
      <c r="FA148" s="97">
        <v>350.96</v>
      </c>
      <c r="FB148" s="83" t="s">
        <v>1016</v>
      </c>
      <c r="FC148" s="96">
        <v>586.21</v>
      </c>
      <c r="FD148" s="96">
        <v>553.02</v>
      </c>
      <c r="FE148" s="96">
        <v>615.37</v>
      </c>
      <c r="FF148" s="96"/>
      <c r="FG148" s="96"/>
      <c r="FH148" s="97"/>
      <c r="FI148" s="83" t="s">
        <v>1017</v>
      </c>
      <c r="FJ148" s="96">
        <v>654.07000000000005</v>
      </c>
      <c r="FK148" s="96">
        <v>657.92</v>
      </c>
      <c r="FL148" s="96">
        <v>548.83000000000004</v>
      </c>
      <c r="FM148" s="96">
        <v>473.64</v>
      </c>
      <c r="FN148" s="96"/>
      <c r="FO148" s="97">
        <v>413.68</v>
      </c>
      <c r="FP148" s="83" t="s">
        <v>1018</v>
      </c>
      <c r="FQ148" s="86">
        <v>0.22147413182140299</v>
      </c>
      <c r="FR148" s="96">
        <v>590.22</v>
      </c>
      <c r="FS148" s="96">
        <v>618.67999999999995</v>
      </c>
      <c r="FT148" s="96">
        <v>571.11</v>
      </c>
      <c r="FU148" s="96">
        <v>350.55</v>
      </c>
      <c r="FV148" s="96">
        <v>348.65</v>
      </c>
      <c r="FW148" s="97">
        <v>309.83999999999997</v>
      </c>
      <c r="FX148" s="83" t="s">
        <v>1019</v>
      </c>
      <c r="FY148" s="96">
        <v>649.09</v>
      </c>
      <c r="FZ148" s="96">
        <v>641.12</v>
      </c>
      <c r="GA148" s="96">
        <v>590.47</v>
      </c>
      <c r="GB148" s="96">
        <v>633.38</v>
      </c>
      <c r="GC148" s="96"/>
      <c r="GD148" s="97">
        <v>385.77</v>
      </c>
      <c r="GE148" s="83" t="s">
        <v>1020</v>
      </c>
      <c r="GF148" s="86">
        <v>0.203239639859358</v>
      </c>
      <c r="GG148" s="96">
        <v>590.16999999999996</v>
      </c>
      <c r="GH148" s="96">
        <v>600.23</v>
      </c>
      <c r="GI148" s="96">
        <v>453.64</v>
      </c>
      <c r="GJ148" s="96">
        <v>471.94</v>
      </c>
      <c r="GK148" s="96"/>
      <c r="GL148" s="97">
        <v>407.25</v>
      </c>
      <c r="GM148" s="83" t="s">
        <v>1021</v>
      </c>
      <c r="GN148" s="86">
        <v>9.9064828023458604E-2</v>
      </c>
      <c r="GO148" s="96">
        <v>623.89</v>
      </c>
      <c r="GP148" s="96">
        <v>833.13</v>
      </c>
      <c r="GQ148" s="96">
        <v>530.49</v>
      </c>
      <c r="GR148" s="96">
        <v>450.55</v>
      </c>
      <c r="GS148" s="96"/>
      <c r="GT148" s="97"/>
      <c r="GU148" s="83" t="s">
        <v>1022</v>
      </c>
      <c r="GV148" s="86">
        <v>1</v>
      </c>
      <c r="GW148" s="96">
        <v>535.76</v>
      </c>
      <c r="GX148" s="96">
        <v>557.89</v>
      </c>
      <c r="GY148" s="96">
        <v>574.22</v>
      </c>
      <c r="GZ148" s="96"/>
      <c r="HA148" s="96"/>
      <c r="HB148" s="97">
        <v>423.36</v>
      </c>
      <c r="HC148" s="83" t="s">
        <v>1023</v>
      </c>
      <c r="HD148" s="86">
        <v>1</v>
      </c>
      <c r="HE148" s="96">
        <v>586.35</v>
      </c>
      <c r="HF148" s="96">
        <v>606.52</v>
      </c>
      <c r="HG148" s="96"/>
      <c r="HH148" s="96">
        <v>412.4</v>
      </c>
      <c r="HI148" s="96">
        <v>405.76</v>
      </c>
      <c r="HJ148" s="97">
        <v>403.39</v>
      </c>
      <c r="HK148" s="98"/>
      <c r="HL148" s="86"/>
      <c r="HM148" s="96"/>
      <c r="HN148" s="96"/>
      <c r="HO148" s="96"/>
      <c r="HP148" s="96"/>
      <c r="HQ148" s="96"/>
      <c r="HR148" s="97"/>
    </row>
    <row r="149" spans="1:226" x14ac:dyDescent="0.35">
      <c r="A149" s="99">
        <v>44354</v>
      </c>
      <c r="B149" s="100" t="s">
        <v>995</v>
      </c>
      <c r="C149" s="101">
        <v>608.48825452713982</v>
      </c>
      <c r="D149" s="101">
        <v>617.03135811901689</v>
      </c>
      <c r="E149" s="101">
        <v>542.34029048635784</v>
      </c>
      <c r="F149" s="101">
        <v>451.82522628734267</v>
      </c>
      <c r="G149" s="101">
        <v>350.49926717731802</v>
      </c>
      <c r="H149" s="102">
        <v>375.36268450750367</v>
      </c>
      <c r="I149" s="100" t="s">
        <v>996</v>
      </c>
      <c r="J149" s="101">
        <v>618.53047129617369</v>
      </c>
      <c r="K149" s="101">
        <v>611.58723255371376</v>
      </c>
      <c r="L149" s="101">
        <v>519.10445657470598</v>
      </c>
      <c r="M149" s="101">
        <v>446.86282573050278</v>
      </c>
      <c r="N149" s="101">
        <v>338.8</v>
      </c>
      <c r="O149" s="102">
        <v>784.22284687530998</v>
      </c>
      <c r="P149" s="83" t="s">
        <v>997</v>
      </c>
      <c r="Q149" s="96">
        <v>552.4</v>
      </c>
      <c r="R149" s="96">
        <v>589.87</v>
      </c>
      <c r="S149" s="96">
        <v>493.51</v>
      </c>
      <c r="T149" s="96">
        <v>388</v>
      </c>
      <c r="U149" s="96"/>
      <c r="V149" s="97"/>
      <c r="W149" s="83" t="s">
        <v>998</v>
      </c>
      <c r="X149" s="96">
        <v>586.29</v>
      </c>
      <c r="Y149" s="96">
        <v>600.48</v>
      </c>
      <c r="Z149" s="96">
        <v>492.01</v>
      </c>
      <c r="AA149" s="96">
        <v>363.85</v>
      </c>
      <c r="AB149" s="96"/>
      <c r="AC149" s="97">
        <v>461.16</v>
      </c>
      <c r="AD149" s="83" t="s">
        <v>999</v>
      </c>
      <c r="AE149" s="86">
        <v>0.51129972389814904</v>
      </c>
      <c r="AF149" s="96">
        <v>502.95</v>
      </c>
      <c r="AG149" s="96">
        <v>517.73</v>
      </c>
      <c r="AH149" s="96">
        <v>393.53</v>
      </c>
      <c r="AI149" s="96"/>
      <c r="AJ149" s="96"/>
      <c r="AK149" s="97">
        <v>335.49</v>
      </c>
      <c r="AL149" s="87" t="s">
        <v>1000</v>
      </c>
      <c r="AM149" s="88">
        <v>1</v>
      </c>
      <c r="AN149" s="96">
        <v>592.59</v>
      </c>
      <c r="AO149" s="96">
        <v>636.64</v>
      </c>
      <c r="AP149" s="96">
        <v>566.66999999999996</v>
      </c>
      <c r="AQ149" s="96">
        <v>676.23</v>
      </c>
      <c r="AR149" s="96"/>
      <c r="AS149" s="97"/>
      <c r="AT149" s="83" t="s">
        <v>1001</v>
      </c>
      <c r="AU149" s="86">
        <v>3.9370078740157501E-2</v>
      </c>
      <c r="AV149" s="96">
        <v>545.25</v>
      </c>
      <c r="AW149" s="96">
        <v>592.52</v>
      </c>
      <c r="AX149" s="96">
        <v>475.52</v>
      </c>
      <c r="AY149" s="96"/>
      <c r="AZ149" s="96"/>
      <c r="BA149" s="97">
        <v>363.26</v>
      </c>
      <c r="BB149" s="83" t="s">
        <v>1002</v>
      </c>
      <c r="BC149" s="96">
        <v>647.17999999999995</v>
      </c>
      <c r="BD149" s="96">
        <v>664.89</v>
      </c>
      <c r="BE149" s="96">
        <v>550.41</v>
      </c>
      <c r="BF149" s="96"/>
      <c r="BG149" s="96"/>
      <c r="BH149" s="97">
        <v>485.51</v>
      </c>
      <c r="BI149" s="83" t="s">
        <v>1003</v>
      </c>
      <c r="BJ149" s="86">
        <v>0.134464629079321</v>
      </c>
      <c r="BK149" s="96">
        <v>487.17</v>
      </c>
      <c r="BL149" s="96">
        <v>681.6</v>
      </c>
      <c r="BM149" s="96">
        <v>774.11</v>
      </c>
      <c r="BN149" s="96">
        <v>669.63</v>
      </c>
      <c r="BO149" s="96"/>
      <c r="BP149" s="97"/>
      <c r="BQ149" s="83" t="s">
        <v>1004</v>
      </c>
      <c r="BR149" s="86">
        <v>1</v>
      </c>
      <c r="BS149" s="96">
        <v>594.5</v>
      </c>
      <c r="BT149" s="96">
        <v>625.5</v>
      </c>
      <c r="BU149" s="96">
        <v>662</v>
      </c>
      <c r="BV149" s="96"/>
      <c r="BW149" s="96"/>
      <c r="BX149" s="97">
        <v>358.67</v>
      </c>
      <c r="BY149" s="83" t="s">
        <v>1005</v>
      </c>
      <c r="BZ149" s="96">
        <v>650.15</v>
      </c>
      <c r="CA149" s="96">
        <v>630.33000000000004</v>
      </c>
      <c r="CB149" s="96">
        <v>476.75</v>
      </c>
      <c r="CC149" s="96">
        <v>401.31</v>
      </c>
      <c r="CD149" s="96"/>
      <c r="CE149" s="97">
        <v>568.96</v>
      </c>
      <c r="CF149" s="83" t="s">
        <v>1006</v>
      </c>
      <c r="CG149" s="96">
        <v>580.82000000000005</v>
      </c>
      <c r="CH149" s="96">
        <v>672.54</v>
      </c>
      <c r="CI149" s="96">
        <v>548.28</v>
      </c>
      <c r="CJ149" s="96"/>
      <c r="CK149" s="96"/>
      <c r="CL149" s="97"/>
      <c r="CM149" s="83" t="s">
        <v>1007</v>
      </c>
      <c r="CN149" s="96">
        <v>582.66999999999996</v>
      </c>
      <c r="CO149" s="96">
        <v>559.4</v>
      </c>
      <c r="CP149" s="96">
        <v>563.87</v>
      </c>
      <c r="CQ149" s="96">
        <v>432.64</v>
      </c>
      <c r="CR149" s="96"/>
      <c r="CS149" s="97">
        <v>587.62</v>
      </c>
      <c r="CT149" s="83" t="s">
        <v>1008</v>
      </c>
      <c r="CU149" s="96">
        <v>588.96</v>
      </c>
      <c r="CV149" s="96">
        <v>655.09</v>
      </c>
      <c r="CW149" s="96"/>
      <c r="CX149" s="96">
        <v>449.35</v>
      </c>
      <c r="CY149" s="96"/>
      <c r="CZ149" s="97"/>
      <c r="DA149" s="83" t="s">
        <v>1009</v>
      </c>
      <c r="DB149" s="86">
        <v>0.133324445036998</v>
      </c>
      <c r="DC149" s="96">
        <v>594.09</v>
      </c>
      <c r="DD149" s="96">
        <v>661.93</v>
      </c>
      <c r="DE149" s="96">
        <v>459.52</v>
      </c>
      <c r="DF149" s="96">
        <v>534.76</v>
      </c>
      <c r="DG149" s="96"/>
      <c r="DH149" s="97">
        <v>514.29</v>
      </c>
      <c r="DI149" s="83" t="s">
        <v>1010</v>
      </c>
      <c r="DJ149" s="86">
        <v>2.8909253852158101E-3</v>
      </c>
      <c r="DK149" s="96">
        <v>610.46</v>
      </c>
      <c r="DL149" s="96">
        <v>645.04</v>
      </c>
      <c r="DM149" s="96">
        <v>645.04</v>
      </c>
      <c r="DN149" s="96">
        <v>558.07000000000005</v>
      </c>
      <c r="DO149" s="96"/>
      <c r="DP149" s="97">
        <v>503.68</v>
      </c>
      <c r="DQ149" s="83" t="s">
        <v>1011</v>
      </c>
      <c r="DR149" s="96">
        <v>566.49</v>
      </c>
      <c r="DS149" s="96">
        <v>582.91</v>
      </c>
      <c r="DT149" s="96">
        <v>440.99</v>
      </c>
      <c r="DU149" s="96">
        <v>463.4</v>
      </c>
      <c r="DV149" s="96"/>
      <c r="DW149" s="97"/>
      <c r="DX149" s="83" t="s">
        <v>1012</v>
      </c>
      <c r="DY149" s="96">
        <v>582.29</v>
      </c>
      <c r="DZ149" s="96">
        <v>577.32000000000005</v>
      </c>
      <c r="EA149" s="96">
        <v>629.08000000000004</v>
      </c>
      <c r="EB149" s="96">
        <v>476.72</v>
      </c>
      <c r="EC149" s="96"/>
      <c r="ED149" s="97">
        <v>395.7</v>
      </c>
      <c r="EE149" s="83" t="s">
        <v>1013</v>
      </c>
      <c r="EF149" s="86">
        <v>1</v>
      </c>
      <c r="EG149" s="96">
        <v>562.35</v>
      </c>
      <c r="EH149" s="96">
        <v>556.4</v>
      </c>
      <c r="EI149" s="96">
        <v>455.22</v>
      </c>
      <c r="EJ149" s="96"/>
      <c r="EK149" s="96">
        <v>323.74</v>
      </c>
      <c r="EL149" s="97">
        <v>307.41000000000003</v>
      </c>
      <c r="EM149" s="83" t="s">
        <v>1014</v>
      </c>
      <c r="EN149" s="96">
        <v>595.66</v>
      </c>
      <c r="EO149" s="96">
        <v>619.51</v>
      </c>
      <c r="EP149" s="96">
        <v>504.87</v>
      </c>
      <c r="EQ149" s="96"/>
      <c r="ER149" s="96"/>
      <c r="ES149" s="97">
        <v>438.08</v>
      </c>
      <c r="ET149" s="83" t="s">
        <v>1015</v>
      </c>
      <c r="EU149" s="86">
        <v>1</v>
      </c>
      <c r="EV149" s="96">
        <v>559.57000000000005</v>
      </c>
      <c r="EW149" s="96">
        <v>571.05999999999995</v>
      </c>
      <c r="EX149" s="96">
        <v>571.05999999999995</v>
      </c>
      <c r="EY149" s="96"/>
      <c r="EZ149" s="96"/>
      <c r="FA149" s="97">
        <v>353.03</v>
      </c>
      <c r="FB149" s="83" t="s">
        <v>1016</v>
      </c>
      <c r="FC149" s="96">
        <v>586.21</v>
      </c>
      <c r="FD149" s="96">
        <v>553.02</v>
      </c>
      <c r="FE149" s="96">
        <v>615.37</v>
      </c>
      <c r="FF149" s="96"/>
      <c r="FG149" s="96"/>
      <c r="FH149" s="97"/>
      <c r="FI149" s="83" t="s">
        <v>1017</v>
      </c>
      <c r="FJ149" s="96">
        <v>654.89</v>
      </c>
      <c r="FK149" s="96">
        <v>652.14</v>
      </c>
      <c r="FL149" s="96">
        <v>542.22</v>
      </c>
      <c r="FM149" s="96">
        <v>476.64</v>
      </c>
      <c r="FN149" s="96"/>
      <c r="FO149" s="97">
        <v>414.51</v>
      </c>
      <c r="FP149" s="83" t="s">
        <v>1018</v>
      </c>
      <c r="FQ149" s="86">
        <v>0.22390398996910099</v>
      </c>
      <c r="FR149" s="96">
        <v>589.61</v>
      </c>
      <c r="FS149" s="96">
        <v>620.16</v>
      </c>
      <c r="FT149" s="96">
        <v>569.12</v>
      </c>
      <c r="FU149" s="96">
        <v>419.57</v>
      </c>
      <c r="FV149" s="96">
        <v>352.47</v>
      </c>
      <c r="FW149" s="97">
        <v>324.95</v>
      </c>
      <c r="FX149" s="83" t="s">
        <v>1019</v>
      </c>
      <c r="FY149" s="96">
        <v>644.22</v>
      </c>
      <c r="FZ149" s="96">
        <v>632.99</v>
      </c>
      <c r="GA149" s="96">
        <v>583.97</v>
      </c>
      <c r="GB149" s="96">
        <v>620.6</v>
      </c>
      <c r="GC149" s="96"/>
      <c r="GD149" s="97">
        <v>388.21</v>
      </c>
      <c r="GE149" s="83" t="s">
        <v>1020</v>
      </c>
      <c r="GF149" s="86">
        <v>0.203111670796604</v>
      </c>
      <c r="GG149" s="96">
        <v>591.49</v>
      </c>
      <c r="GH149" s="96">
        <v>596</v>
      </c>
      <c r="GI149" s="96">
        <v>453.36</v>
      </c>
      <c r="GJ149" s="96">
        <v>468.68</v>
      </c>
      <c r="GK149" s="96"/>
      <c r="GL149" s="97">
        <v>408.95</v>
      </c>
      <c r="GM149" s="83" t="s">
        <v>1021</v>
      </c>
      <c r="GN149" s="86">
        <v>9.9451030312673994E-2</v>
      </c>
      <c r="GO149" s="96">
        <v>613.42999999999995</v>
      </c>
      <c r="GP149" s="96">
        <v>822.93</v>
      </c>
      <c r="GQ149" s="96">
        <v>526.42999999999995</v>
      </c>
      <c r="GR149" s="96">
        <v>455.78</v>
      </c>
      <c r="GS149" s="96"/>
      <c r="GT149" s="97"/>
      <c r="GU149" s="83" t="s">
        <v>1022</v>
      </c>
      <c r="GV149" s="86">
        <v>1</v>
      </c>
      <c r="GW149" s="96">
        <v>528.48</v>
      </c>
      <c r="GX149" s="96">
        <v>546.44000000000005</v>
      </c>
      <c r="GY149" s="96">
        <v>546.80999999999995</v>
      </c>
      <c r="GZ149" s="96"/>
      <c r="HA149" s="96"/>
      <c r="HB149" s="97">
        <v>421.74</v>
      </c>
      <c r="HC149" s="83" t="s">
        <v>1023</v>
      </c>
      <c r="HD149" s="86">
        <v>1</v>
      </c>
      <c r="HE149" s="96">
        <v>585.52</v>
      </c>
      <c r="HF149" s="96">
        <v>594.02</v>
      </c>
      <c r="HG149" s="96"/>
      <c r="HH149" s="96">
        <v>398.31</v>
      </c>
      <c r="HI149" s="96">
        <v>391.67</v>
      </c>
      <c r="HJ149" s="97">
        <v>415.89</v>
      </c>
      <c r="HK149" s="98"/>
      <c r="HL149" s="86"/>
      <c r="HM149" s="96"/>
      <c r="HN149" s="96"/>
      <c r="HO149" s="96"/>
      <c r="HP149" s="96"/>
      <c r="HQ149" s="96"/>
      <c r="HR149" s="97"/>
    </row>
    <row r="150" spans="1:226" x14ac:dyDescent="0.35">
      <c r="A150" s="99">
        <v>44347</v>
      </c>
      <c r="B150" s="100" t="s">
        <v>995</v>
      </c>
      <c r="C150" s="101">
        <v>608.67594252421009</v>
      </c>
      <c r="D150" s="101">
        <v>609.61764515995992</v>
      </c>
      <c r="E150" s="101">
        <v>532.61378986150794</v>
      </c>
      <c r="F150" s="101">
        <v>442.40093726416819</v>
      </c>
      <c r="G150" s="101">
        <v>349.0835314965131</v>
      </c>
      <c r="H150" s="102">
        <v>375.18526634799986</v>
      </c>
      <c r="I150" s="100" t="s">
        <v>996</v>
      </c>
      <c r="J150" s="101">
        <v>614.3914737565749</v>
      </c>
      <c r="K150" s="101">
        <v>604.02051785543324</v>
      </c>
      <c r="L150" s="101">
        <v>509.7758972731595</v>
      </c>
      <c r="M150" s="101">
        <v>439.87453103134555</v>
      </c>
      <c r="N150" s="101">
        <v>338.8</v>
      </c>
      <c r="O150" s="102">
        <v>784.22284687530998</v>
      </c>
      <c r="P150" s="83" t="s">
        <v>997</v>
      </c>
      <c r="Q150" s="96">
        <v>548.23</v>
      </c>
      <c r="R150" s="96">
        <v>584.87</v>
      </c>
      <c r="S150" s="96">
        <v>484.25</v>
      </c>
      <c r="T150" s="96">
        <v>380</v>
      </c>
      <c r="U150" s="96"/>
      <c r="V150" s="97"/>
      <c r="W150" s="83" t="s">
        <v>998</v>
      </c>
      <c r="X150" s="96">
        <v>593.15</v>
      </c>
      <c r="Y150" s="96">
        <v>596.65</v>
      </c>
      <c r="Z150" s="96">
        <v>481.85</v>
      </c>
      <c r="AA150" s="96">
        <v>350.15</v>
      </c>
      <c r="AB150" s="96"/>
      <c r="AC150" s="97">
        <v>447.11</v>
      </c>
      <c r="AD150" s="83" t="s">
        <v>999</v>
      </c>
      <c r="AE150" s="86">
        <v>0.51129972389814904</v>
      </c>
      <c r="AF150" s="96">
        <v>502.95</v>
      </c>
      <c r="AG150" s="96">
        <v>517.73</v>
      </c>
      <c r="AH150" s="96">
        <v>393.53</v>
      </c>
      <c r="AI150" s="96"/>
      <c r="AJ150" s="96"/>
      <c r="AK150" s="97">
        <v>335.49</v>
      </c>
      <c r="AL150" s="87" t="s">
        <v>1000</v>
      </c>
      <c r="AM150" s="88">
        <v>1</v>
      </c>
      <c r="AN150" s="96">
        <v>592.5</v>
      </c>
      <c r="AO150" s="96">
        <v>631.29</v>
      </c>
      <c r="AP150" s="96">
        <v>565.65</v>
      </c>
      <c r="AQ150" s="96">
        <v>676.23</v>
      </c>
      <c r="AR150" s="96"/>
      <c r="AS150" s="97"/>
      <c r="AT150" s="83" t="s">
        <v>1001</v>
      </c>
      <c r="AU150" s="86">
        <v>3.9286556140488697E-2</v>
      </c>
      <c r="AV150" s="96">
        <v>540.32000000000005</v>
      </c>
      <c r="AW150" s="96">
        <v>585.91</v>
      </c>
      <c r="AX150" s="96">
        <v>462.3</v>
      </c>
      <c r="AY150" s="96"/>
      <c r="AZ150" s="96"/>
      <c r="BA150" s="97">
        <v>363.82</v>
      </c>
      <c r="BB150" s="83" t="s">
        <v>1002</v>
      </c>
      <c r="BC150" s="96">
        <v>646.34</v>
      </c>
      <c r="BD150" s="96">
        <v>658.17</v>
      </c>
      <c r="BE150" s="96">
        <v>536.97</v>
      </c>
      <c r="BF150" s="96"/>
      <c r="BG150" s="96"/>
      <c r="BH150" s="97">
        <v>484.67</v>
      </c>
      <c r="BI150" s="83" t="s">
        <v>1003</v>
      </c>
      <c r="BJ150" s="86">
        <v>0.134471861762926</v>
      </c>
      <c r="BK150" s="96">
        <v>691.59</v>
      </c>
      <c r="BL150" s="96">
        <v>660.12</v>
      </c>
      <c r="BM150" s="96">
        <v>758.02</v>
      </c>
      <c r="BN150" s="96">
        <v>642.78</v>
      </c>
      <c r="BO150" s="96"/>
      <c r="BP150" s="97"/>
      <c r="BQ150" s="83" t="s">
        <v>1004</v>
      </c>
      <c r="BR150" s="86">
        <v>1</v>
      </c>
      <c r="BS150" s="96">
        <v>594.5</v>
      </c>
      <c r="BT150" s="96">
        <v>625.5</v>
      </c>
      <c r="BU150" s="96">
        <v>655.33000000000004</v>
      </c>
      <c r="BV150" s="96"/>
      <c r="BW150" s="96"/>
      <c r="BX150" s="97">
        <v>340.33</v>
      </c>
      <c r="BY150" s="83" t="s">
        <v>1005</v>
      </c>
      <c r="BZ150" s="96">
        <v>644.15</v>
      </c>
      <c r="CA150" s="96">
        <v>622.99</v>
      </c>
      <c r="CB150" s="96">
        <v>471.09</v>
      </c>
      <c r="CC150" s="96">
        <v>402.53</v>
      </c>
      <c r="CD150" s="96"/>
      <c r="CE150" s="97">
        <v>568.29</v>
      </c>
      <c r="CF150" s="83" t="s">
        <v>1006</v>
      </c>
      <c r="CG150" s="96">
        <v>593.72</v>
      </c>
      <c r="CH150" s="96">
        <v>676.58</v>
      </c>
      <c r="CI150" s="96">
        <v>536.92999999999995</v>
      </c>
      <c r="CJ150" s="96"/>
      <c r="CK150" s="96"/>
      <c r="CL150" s="97"/>
      <c r="CM150" s="83" t="s">
        <v>1007</v>
      </c>
      <c r="CN150" s="96">
        <v>576.01</v>
      </c>
      <c r="CO150" s="96">
        <v>550.5</v>
      </c>
      <c r="CP150" s="96">
        <v>559.98</v>
      </c>
      <c r="CQ150" s="96">
        <v>419.18</v>
      </c>
      <c r="CR150" s="96"/>
      <c r="CS150" s="97">
        <v>590.03</v>
      </c>
      <c r="CT150" s="83" t="s">
        <v>1008</v>
      </c>
      <c r="CU150" s="96">
        <v>586.71</v>
      </c>
      <c r="CV150" s="96">
        <v>652.04</v>
      </c>
      <c r="CW150" s="96"/>
      <c r="CX150" s="96">
        <v>435.47</v>
      </c>
      <c r="CY150" s="96"/>
      <c r="CZ150" s="97"/>
      <c r="DA150" s="83" t="s">
        <v>1009</v>
      </c>
      <c r="DB150" s="86">
        <v>0.13322320215288699</v>
      </c>
      <c r="DC150" s="96">
        <v>589.70000000000005</v>
      </c>
      <c r="DD150" s="96">
        <v>659.61</v>
      </c>
      <c r="DE150" s="96">
        <v>455.97</v>
      </c>
      <c r="DF150" s="96">
        <v>517.71</v>
      </c>
      <c r="DG150" s="96"/>
      <c r="DH150" s="97">
        <v>509.53</v>
      </c>
      <c r="DI150" s="83" t="s">
        <v>1010</v>
      </c>
      <c r="DJ150" s="86">
        <v>2.87678720405052E-3</v>
      </c>
      <c r="DK150" s="96">
        <v>601.98</v>
      </c>
      <c r="DL150" s="96">
        <v>636.63</v>
      </c>
      <c r="DM150" s="96">
        <v>636.63</v>
      </c>
      <c r="DN150" s="96">
        <v>623.80999999999995</v>
      </c>
      <c r="DO150" s="96"/>
      <c r="DP150" s="97">
        <v>502.16</v>
      </c>
      <c r="DQ150" s="83" t="s">
        <v>1011</v>
      </c>
      <c r="DR150" s="96">
        <v>565.03</v>
      </c>
      <c r="DS150" s="96">
        <v>582.1</v>
      </c>
      <c r="DT150" s="96">
        <v>440.02</v>
      </c>
      <c r="DU150" s="96">
        <v>444.83</v>
      </c>
      <c r="DV150" s="96"/>
      <c r="DW150" s="97"/>
      <c r="DX150" s="83" t="s">
        <v>1012</v>
      </c>
      <c r="DY150" s="96">
        <v>574.9</v>
      </c>
      <c r="DZ150" s="96">
        <v>569.48</v>
      </c>
      <c r="EA150" s="96">
        <v>621.54999999999995</v>
      </c>
      <c r="EB150" s="96">
        <v>463.28</v>
      </c>
      <c r="EC150" s="96"/>
      <c r="ED150" s="97">
        <v>394.94</v>
      </c>
      <c r="EE150" s="83" t="s">
        <v>1013</v>
      </c>
      <c r="EF150" s="86">
        <v>1</v>
      </c>
      <c r="EG150" s="96">
        <v>553.67999999999995</v>
      </c>
      <c r="EH150" s="96">
        <v>544.29999999999995</v>
      </c>
      <c r="EI150" s="96">
        <v>434.07</v>
      </c>
      <c r="EJ150" s="96"/>
      <c r="EK150" s="96">
        <v>323.74</v>
      </c>
      <c r="EL150" s="97">
        <v>309.52</v>
      </c>
      <c r="EM150" s="83" t="s">
        <v>1014</v>
      </c>
      <c r="EN150" s="96">
        <v>581.98</v>
      </c>
      <c r="EO150" s="96">
        <v>601.55999999999995</v>
      </c>
      <c r="EP150" s="96">
        <v>492.59</v>
      </c>
      <c r="EQ150" s="96"/>
      <c r="ER150" s="96"/>
      <c r="ES150" s="97">
        <v>430.68</v>
      </c>
      <c r="ET150" s="83" t="s">
        <v>1015</v>
      </c>
      <c r="EU150" s="86">
        <v>1</v>
      </c>
      <c r="EV150" s="96">
        <v>559.98</v>
      </c>
      <c r="EW150" s="96">
        <v>570.11</v>
      </c>
      <c r="EX150" s="96">
        <v>570.1</v>
      </c>
      <c r="EY150" s="96"/>
      <c r="EZ150" s="96"/>
      <c r="FA150" s="97">
        <v>353.03</v>
      </c>
      <c r="FB150" s="83" t="s">
        <v>1016</v>
      </c>
      <c r="FC150" s="96">
        <v>586.21</v>
      </c>
      <c r="FD150" s="96">
        <v>553.02</v>
      </c>
      <c r="FE150" s="96">
        <v>615.37</v>
      </c>
      <c r="FF150" s="96"/>
      <c r="FG150" s="96"/>
      <c r="FH150" s="97"/>
      <c r="FI150" s="83" t="s">
        <v>1017</v>
      </c>
      <c r="FJ150" s="96">
        <v>639.19000000000005</v>
      </c>
      <c r="FK150" s="96">
        <v>630.65</v>
      </c>
      <c r="FL150" s="96">
        <v>526.52</v>
      </c>
      <c r="FM150" s="96">
        <v>458.64</v>
      </c>
      <c r="FN150" s="96"/>
      <c r="FO150" s="97">
        <v>415.33</v>
      </c>
      <c r="FP150" s="83" t="s">
        <v>1018</v>
      </c>
      <c r="FQ150" s="86">
        <v>0.22293561619404301</v>
      </c>
      <c r="FR150" s="96">
        <v>585.54999999999995</v>
      </c>
      <c r="FS150" s="96">
        <v>616.45000000000005</v>
      </c>
      <c r="FT150" s="96">
        <v>559.55999999999995</v>
      </c>
      <c r="FU150" s="96">
        <v>414.13</v>
      </c>
      <c r="FV150" s="96">
        <v>350.95</v>
      </c>
      <c r="FW150" s="97">
        <v>325.75</v>
      </c>
      <c r="FX150" s="83" t="s">
        <v>1019</v>
      </c>
      <c r="FY150" s="96">
        <v>632.83000000000004</v>
      </c>
      <c r="FZ150" s="96">
        <v>619.98</v>
      </c>
      <c r="GA150" s="96">
        <v>575.84</v>
      </c>
      <c r="GB150" s="96">
        <v>613.54</v>
      </c>
      <c r="GC150" s="96"/>
      <c r="GD150" s="97">
        <v>389.84</v>
      </c>
      <c r="GE150" s="83" t="s">
        <v>1020</v>
      </c>
      <c r="GF150" s="86">
        <v>0.20327269031405601</v>
      </c>
      <c r="GG150" s="96">
        <v>572.69000000000005</v>
      </c>
      <c r="GH150" s="96">
        <v>582.95000000000005</v>
      </c>
      <c r="GI150" s="96">
        <v>428.78</v>
      </c>
      <c r="GJ150" s="96">
        <v>409.71</v>
      </c>
      <c r="GK150" s="96"/>
      <c r="GL150" s="97">
        <v>407.68</v>
      </c>
      <c r="GM150" s="83" t="s">
        <v>1021</v>
      </c>
      <c r="GN150" s="86">
        <v>9.8804465961861501E-2</v>
      </c>
      <c r="GO150" s="96">
        <v>604.70000000000005</v>
      </c>
      <c r="GP150" s="96">
        <v>812.44</v>
      </c>
      <c r="GQ150" s="96">
        <v>515.03</v>
      </c>
      <c r="GR150" s="96">
        <v>431.38</v>
      </c>
      <c r="GS150" s="96"/>
      <c r="GT150" s="97"/>
      <c r="GU150" s="83" t="s">
        <v>1022</v>
      </c>
      <c r="GV150" s="86">
        <v>1</v>
      </c>
      <c r="GW150" s="96">
        <v>532.71</v>
      </c>
      <c r="GX150" s="96">
        <v>547.66999999999996</v>
      </c>
      <c r="GY150" s="96">
        <v>570.49</v>
      </c>
      <c r="GZ150" s="96"/>
      <c r="HA150" s="96"/>
      <c r="HB150" s="97">
        <v>418.11</v>
      </c>
      <c r="HC150" s="83" t="s">
        <v>1023</v>
      </c>
      <c r="HD150" s="86">
        <v>1</v>
      </c>
      <c r="HE150" s="96">
        <v>586.35</v>
      </c>
      <c r="HF150" s="96">
        <v>594.85</v>
      </c>
      <c r="HG150" s="96"/>
      <c r="HH150" s="96">
        <v>391.4</v>
      </c>
      <c r="HI150" s="96">
        <v>384.76</v>
      </c>
      <c r="HJ150" s="97">
        <v>414.22</v>
      </c>
      <c r="HK150" s="98"/>
      <c r="HL150" s="86"/>
      <c r="HM150" s="96"/>
      <c r="HN150" s="96"/>
      <c r="HO150" s="96"/>
      <c r="HP150" s="96"/>
      <c r="HQ150" s="96"/>
      <c r="HR150" s="97"/>
    </row>
    <row r="151" spans="1:226" x14ac:dyDescent="0.35">
      <c r="A151" s="99">
        <v>44340</v>
      </c>
      <c r="B151" s="100" t="s">
        <v>995</v>
      </c>
      <c r="C151" s="101">
        <v>608.33427372917413</v>
      </c>
      <c r="D151" s="101">
        <v>609.8903952885413</v>
      </c>
      <c r="E151" s="101">
        <v>529.42283582803441</v>
      </c>
      <c r="F151" s="101">
        <v>448.00455683913475</v>
      </c>
      <c r="G151" s="101">
        <v>349.12078769863956</v>
      </c>
      <c r="H151" s="102">
        <v>376.83725273813445</v>
      </c>
      <c r="I151" s="100" t="s">
        <v>996</v>
      </c>
      <c r="J151" s="101">
        <v>614.03721209103503</v>
      </c>
      <c r="K151" s="101">
        <v>604.33829000397634</v>
      </c>
      <c r="L151" s="101">
        <v>506.47484069695105</v>
      </c>
      <c r="M151" s="101">
        <v>446.96400446802028</v>
      </c>
      <c r="N151" s="101">
        <v>338.8</v>
      </c>
      <c r="O151" s="102">
        <v>784.22284687530998</v>
      </c>
      <c r="P151" s="83" t="s">
        <v>997</v>
      </c>
      <c r="Q151" s="96">
        <v>546.55999999999995</v>
      </c>
      <c r="R151" s="96">
        <v>583.20000000000005</v>
      </c>
      <c r="S151" s="96">
        <v>481.02</v>
      </c>
      <c r="T151" s="96">
        <v>385</v>
      </c>
      <c r="U151" s="96"/>
      <c r="V151" s="97"/>
      <c r="W151" s="83" t="s">
        <v>998</v>
      </c>
      <c r="X151" s="96">
        <v>621.97</v>
      </c>
      <c r="Y151" s="96">
        <v>629.04</v>
      </c>
      <c r="Z151" s="96">
        <v>468.95</v>
      </c>
      <c r="AA151" s="96">
        <v>362.53</v>
      </c>
      <c r="AB151" s="96"/>
      <c r="AC151" s="97">
        <v>447.11</v>
      </c>
      <c r="AD151" s="83" t="s">
        <v>999</v>
      </c>
      <c r="AE151" s="86">
        <v>0.51129972389814904</v>
      </c>
      <c r="AF151" s="96">
        <v>503.46</v>
      </c>
      <c r="AG151" s="96">
        <v>518.63</v>
      </c>
      <c r="AH151" s="96">
        <v>393.53</v>
      </c>
      <c r="AI151" s="96"/>
      <c r="AJ151" s="96"/>
      <c r="AK151" s="97">
        <v>338.38</v>
      </c>
      <c r="AL151" s="87" t="s">
        <v>1000</v>
      </c>
      <c r="AM151" s="88">
        <v>1</v>
      </c>
      <c r="AN151" s="96">
        <v>592.52</v>
      </c>
      <c r="AO151" s="96">
        <v>631.08000000000004</v>
      </c>
      <c r="AP151" s="96">
        <v>565.54</v>
      </c>
      <c r="AQ151" s="96">
        <v>676.23</v>
      </c>
      <c r="AR151" s="96"/>
      <c r="AS151" s="97"/>
      <c r="AT151" s="83" t="s">
        <v>1001</v>
      </c>
      <c r="AU151" s="86">
        <v>3.9332913782253003E-2</v>
      </c>
      <c r="AV151" s="96">
        <v>540.77</v>
      </c>
      <c r="AW151" s="96">
        <v>586.89</v>
      </c>
      <c r="AX151" s="96">
        <v>462.84</v>
      </c>
      <c r="AY151" s="96"/>
      <c r="AZ151" s="96"/>
      <c r="BA151" s="97">
        <v>364.44</v>
      </c>
      <c r="BB151" s="83" t="s">
        <v>1002</v>
      </c>
      <c r="BC151" s="96">
        <v>640.46</v>
      </c>
      <c r="BD151" s="96">
        <v>653.13</v>
      </c>
      <c r="BE151" s="96">
        <v>536.13</v>
      </c>
      <c r="BF151" s="96"/>
      <c r="BG151" s="96"/>
      <c r="BH151" s="97">
        <v>483.83</v>
      </c>
      <c r="BI151" s="83" t="s">
        <v>1003</v>
      </c>
      <c r="BJ151" s="86">
        <v>0.13447367005540301</v>
      </c>
      <c r="BK151" s="96">
        <v>682.99</v>
      </c>
      <c r="BL151" s="96">
        <v>654.75</v>
      </c>
      <c r="BM151" s="96">
        <v>758.57</v>
      </c>
      <c r="BN151" s="96">
        <v>645.34</v>
      </c>
      <c r="BO151" s="96"/>
      <c r="BP151" s="97"/>
      <c r="BQ151" s="83" t="s">
        <v>1004</v>
      </c>
      <c r="BR151" s="86">
        <v>1</v>
      </c>
      <c r="BS151" s="96">
        <v>597.83000000000004</v>
      </c>
      <c r="BT151" s="96">
        <v>626.33000000000004</v>
      </c>
      <c r="BU151" s="96">
        <v>649.5</v>
      </c>
      <c r="BV151" s="96"/>
      <c r="BW151" s="96"/>
      <c r="BX151" s="97">
        <v>359.5</v>
      </c>
      <c r="BY151" s="83" t="s">
        <v>1005</v>
      </c>
      <c r="BZ151" s="96">
        <v>643.57000000000005</v>
      </c>
      <c r="CA151" s="96">
        <v>621.54999999999995</v>
      </c>
      <c r="CB151" s="96">
        <v>474.44</v>
      </c>
      <c r="CC151" s="96">
        <v>411.89</v>
      </c>
      <c r="CD151" s="96"/>
      <c r="CE151" s="97">
        <v>568.13</v>
      </c>
      <c r="CF151" s="83" t="s">
        <v>1006</v>
      </c>
      <c r="CG151" s="96">
        <v>591.29999999999995</v>
      </c>
      <c r="CH151" s="96">
        <v>675.77</v>
      </c>
      <c r="CI151" s="96">
        <v>524.85</v>
      </c>
      <c r="CJ151" s="96"/>
      <c r="CK151" s="96"/>
      <c r="CL151" s="97"/>
      <c r="CM151" s="83" t="s">
        <v>1007</v>
      </c>
      <c r="CN151" s="96">
        <v>578.04999999999995</v>
      </c>
      <c r="CO151" s="96">
        <v>550.28</v>
      </c>
      <c r="CP151" s="96">
        <v>556.08000000000004</v>
      </c>
      <c r="CQ151" s="96">
        <v>413.24</v>
      </c>
      <c r="CR151" s="96"/>
      <c r="CS151" s="97">
        <v>587.62</v>
      </c>
      <c r="CT151" s="83" t="s">
        <v>1008</v>
      </c>
      <c r="CU151" s="96">
        <v>588.25</v>
      </c>
      <c r="CV151" s="96">
        <v>652.86</v>
      </c>
      <c r="CW151" s="96"/>
      <c r="CX151" s="96">
        <v>442.47</v>
      </c>
      <c r="CY151" s="96"/>
      <c r="CZ151" s="97"/>
      <c r="DA151" s="83" t="s">
        <v>1009</v>
      </c>
      <c r="DB151" s="86">
        <v>0.13325693269192301</v>
      </c>
      <c r="DC151" s="96">
        <v>599.54999999999995</v>
      </c>
      <c r="DD151" s="96">
        <v>663.94</v>
      </c>
      <c r="DE151" s="96">
        <v>463.55</v>
      </c>
      <c r="DF151" s="96">
        <v>517.84</v>
      </c>
      <c r="DG151" s="96"/>
      <c r="DH151" s="97">
        <v>513.91999999999996</v>
      </c>
      <c r="DI151" s="83" t="s">
        <v>1010</v>
      </c>
      <c r="DJ151" s="86">
        <v>2.87794629752209E-3</v>
      </c>
      <c r="DK151" s="96">
        <v>622.27</v>
      </c>
      <c r="DL151" s="96">
        <v>650.94000000000005</v>
      </c>
      <c r="DM151" s="96">
        <v>650.94000000000005</v>
      </c>
      <c r="DN151" s="96">
        <v>550.38</v>
      </c>
      <c r="DO151" s="96"/>
      <c r="DP151" s="97">
        <v>502.47</v>
      </c>
      <c r="DQ151" s="83" t="s">
        <v>1011</v>
      </c>
      <c r="DR151" s="96">
        <v>559.99</v>
      </c>
      <c r="DS151" s="96">
        <v>582.75</v>
      </c>
      <c r="DT151" s="96">
        <v>439.94</v>
      </c>
      <c r="DU151" s="96">
        <v>458.33</v>
      </c>
      <c r="DV151" s="96"/>
      <c r="DW151" s="97"/>
      <c r="DX151" s="83" t="s">
        <v>1012</v>
      </c>
      <c r="DY151" s="96">
        <v>576.85</v>
      </c>
      <c r="DZ151" s="96">
        <v>572.21</v>
      </c>
      <c r="EA151" s="96">
        <v>617.95000000000005</v>
      </c>
      <c r="EB151" s="96">
        <v>459.28</v>
      </c>
      <c r="EC151" s="96"/>
      <c r="ED151" s="97">
        <v>395.12</v>
      </c>
      <c r="EE151" s="83" t="s">
        <v>1013</v>
      </c>
      <c r="EF151" s="86">
        <v>1</v>
      </c>
      <c r="EG151" s="96">
        <v>556.12</v>
      </c>
      <c r="EH151" s="96">
        <v>559.79</v>
      </c>
      <c r="EI151" s="96">
        <v>442.34</v>
      </c>
      <c r="EJ151" s="96"/>
      <c r="EK151" s="96">
        <v>323.74</v>
      </c>
      <c r="EL151" s="97">
        <v>312.33</v>
      </c>
      <c r="EM151" s="83" t="s">
        <v>1014</v>
      </c>
      <c r="EN151" s="96">
        <v>581.98</v>
      </c>
      <c r="EO151" s="96">
        <v>601.55999999999995</v>
      </c>
      <c r="EP151" s="96">
        <v>492.59</v>
      </c>
      <c r="EQ151" s="96"/>
      <c r="ER151" s="96"/>
      <c r="ES151" s="97">
        <v>430.68</v>
      </c>
      <c r="ET151" s="83" t="s">
        <v>1015</v>
      </c>
      <c r="EU151" s="86">
        <v>1</v>
      </c>
      <c r="EV151" s="96">
        <v>560.12</v>
      </c>
      <c r="EW151" s="96">
        <v>571.62</v>
      </c>
      <c r="EX151" s="96">
        <v>571.62</v>
      </c>
      <c r="EY151" s="96"/>
      <c r="EZ151" s="96"/>
      <c r="FA151" s="97">
        <v>347.52</v>
      </c>
      <c r="FB151" s="83" t="s">
        <v>1016</v>
      </c>
      <c r="FC151" s="96">
        <v>586.21</v>
      </c>
      <c r="FD151" s="96">
        <v>553.02</v>
      </c>
      <c r="FE151" s="96">
        <v>615.37</v>
      </c>
      <c r="FF151" s="96"/>
      <c r="FG151" s="96"/>
      <c r="FH151" s="97"/>
      <c r="FI151" s="83" t="s">
        <v>1017</v>
      </c>
      <c r="FJ151" s="96">
        <v>640.84</v>
      </c>
      <c r="FK151" s="96">
        <v>630.65</v>
      </c>
      <c r="FL151" s="96">
        <v>510.82</v>
      </c>
      <c r="FM151" s="96">
        <v>439.64</v>
      </c>
      <c r="FN151" s="96"/>
      <c r="FO151" s="97">
        <v>416.16</v>
      </c>
      <c r="FP151" s="83" t="s">
        <v>1018</v>
      </c>
      <c r="FQ151" s="86">
        <v>0.22296544035674501</v>
      </c>
      <c r="FR151" s="96">
        <v>586.82000000000005</v>
      </c>
      <c r="FS151" s="96">
        <v>617.22</v>
      </c>
      <c r="FT151" s="96">
        <v>558.48</v>
      </c>
      <c r="FU151" s="96">
        <v>431.91</v>
      </c>
      <c r="FV151" s="96">
        <v>350.99</v>
      </c>
      <c r="FW151" s="97">
        <v>329.17</v>
      </c>
      <c r="FX151" s="83" t="s">
        <v>1019</v>
      </c>
      <c r="FY151" s="96">
        <v>631.21</v>
      </c>
      <c r="FZ151" s="96">
        <v>619.98</v>
      </c>
      <c r="GA151" s="96">
        <v>577.47</v>
      </c>
      <c r="GB151" s="96">
        <v>626.61</v>
      </c>
      <c r="GC151" s="96"/>
      <c r="GD151" s="97">
        <v>391.46</v>
      </c>
      <c r="GE151" s="83" t="s">
        <v>1020</v>
      </c>
      <c r="GF151" s="86">
        <v>0.203025073596589</v>
      </c>
      <c r="GG151" s="96">
        <v>574.29</v>
      </c>
      <c r="GH151" s="96">
        <v>583.5</v>
      </c>
      <c r="GI151" s="96">
        <v>408.97</v>
      </c>
      <c r="GJ151" s="96">
        <v>416.56</v>
      </c>
      <c r="GK151" s="96"/>
      <c r="GL151" s="97">
        <v>406.69</v>
      </c>
      <c r="GM151" s="83" t="s">
        <v>1021</v>
      </c>
      <c r="GN151" s="86">
        <v>9.8357430903904794E-2</v>
      </c>
      <c r="GO151" s="96">
        <v>588.98</v>
      </c>
      <c r="GP151" s="96">
        <v>796.72</v>
      </c>
      <c r="GQ151" s="96">
        <v>504.91</v>
      </c>
      <c r="GR151" s="96">
        <v>420.67</v>
      </c>
      <c r="GS151" s="96"/>
      <c r="GT151" s="97"/>
      <c r="GU151" s="83" t="s">
        <v>1022</v>
      </c>
      <c r="GV151" s="86">
        <v>1</v>
      </c>
      <c r="GW151" s="96">
        <v>539.38</v>
      </c>
      <c r="GX151" s="96">
        <v>542.41999999999996</v>
      </c>
      <c r="GY151" s="96">
        <v>572.62</v>
      </c>
      <c r="GZ151" s="96"/>
      <c r="HA151" s="96"/>
      <c r="HB151" s="97">
        <v>418.35</v>
      </c>
      <c r="HC151" s="83" t="s">
        <v>1023</v>
      </c>
      <c r="HD151" s="86">
        <v>1</v>
      </c>
      <c r="HE151" s="96">
        <v>585.52</v>
      </c>
      <c r="HF151" s="96">
        <v>594.02</v>
      </c>
      <c r="HG151" s="96"/>
      <c r="HH151" s="96">
        <v>404.48</v>
      </c>
      <c r="HI151" s="96">
        <v>397.84</v>
      </c>
      <c r="HJ151" s="97">
        <v>414.22</v>
      </c>
      <c r="HK151" s="98"/>
      <c r="HL151" s="86"/>
      <c r="HM151" s="96"/>
      <c r="HN151" s="96"/>
      <c r="HO151" s="96"/>
      <c r="HP151" s="96"/>
      <c r="HQ151" s="96"/>
      <c r="HR151" s="97"/>
    </row>
    <row r="152" spans="1:226" x14ac:dyDescent="0.35">
      <c r="A152" s="99">
        <v>44333</v>
      </c>
      <c r="B152" s="100" t="s">
        <v>995</v>
      </c>
      <c r="C152" s="101">
        <v>608.59833641440537</v>
      </c>
      <c r="D152" s="101">
        <v>607.23104519920776</v>
      </c>
      <c r="E152" s="101">
        <v>532.08909260746259</v>
      </c>
      <c r="F152" s="101">
        <v>447.95863189517871</v>
      </c>
      <c r="G152" s="101">
        <v>344.9667211615411</v>
      </c>
      <c r="H152" s="102">
        <v>376.21579080269936</v>
      </c>
      <c r="I152" s="100" t="s">
        <v>996</v>
      </c>
      <c r="J152" s="101">
        <v>614.96559498266936</v>
      </c>
      <c r="K152" s="101">
        <v>602.06506706026607</v>
      </c>
      <c r="L152" s="101">
        <v>509.43228615316485</v>
      </c>
      <c r="M152" s="101">
        <v>445.53764283336994</v>
      </c>
      <c r="N152" s="101">
        <v>338.8</v>
      </c>
      <c r="O152" s="102">
        <v>784.22284687530998</v>
      </c>
      <c r="P152" s="83" t="s">
        <v>997</v>
      </c>
      <c r="Q152" s="96">
        <v>549.05999999999995</v>
      </c>
      <c r="R152" s="96">
        <v>584.04</v>
      </c>
      <c r="S152" s="96">
        <v>483.06</v>
      </c>
      <c r="T152" s="96">
        <v>394</v>
      </c>
      <c r="U152" s="96"/>
      <c r="V152" s="97"/>
      <c r="W152" s="83" t="s">
        <v>998</v>
      </c>
      <c r="X152" s="96">
        <v>635.63</v>
      </c>
      <c r="Y152" s="96">
        <v>630.64</v>
      </c>
      <c r="Z152" s="96">
        <v>474.9</v>
      </c>
      <c r="AA152" s="96">
        <v>362.53</v>
      </c>
      <c r="AB152" s="96"/>
      <c r="AC152" s="97">
        <v>453.72</v>
      </c>
      <c r="AD152" s="83" t="s">
        <v>999</v>
      </c>
      <c r="AE152" s="86">
        <v>0.51129972389814904</v>
      </c>
      <c r="AF152" s="96">
        <v>497.92</v>
      </c>
      <c r="AG152" s="96">
        <v>511.68</v>
      </c>
      <c r="AH152" s="96">
        <v>393.53</v>
      </c>
      <c r="AI152" s="96"/>
      <c r="AJ152" s="96"/>
      <c r="AK152" s="97">
        <v>341.88</v>
      </c>
      <c r="AL152" s="87" t="s">
        <v>1000</v>
      </c>
      <c r="AM152" s="88">
        <v>1</v>
      </c>
      <c r="AN152" s="96">
        <v>591.28</v>
      </c>
      <c r="AO152" s="96">
        <v>630.63</v>
      </c>
      <c r="AP152" s="96">
        <v>565.29999999999995</v>
      </c>
      <c r="AQ152" s="96">
        <v>676.23</v>
      </c>
      <c r="AR152" s="96"/>
      <c r="AS152" s="97"/>
      <c r="AT152" s="83" t="s">
        <v>1001</v>
      </c>
      <c r="AU152" s="86">
        <v>3.9218762255863203E-2</v>
      </c>
      <c r="AV152" s="96">
        <v>536.79999999999995</v>
      </c>
      <c r="AW152" s="96">
        <v>584.44000000000005</v>
      </c>
      <c r="AX152" s="96">
        <v>468.92</v>
      </c>
      <c r="AY152" s="96"/>
      <c r="AZ152" s="96"/>
      <c r="BA152" s="97">
        <v>362.61</v>
      </c>
      <c r="BB152" s="83" t="s">
        <v>1002</v>
      </c>
      <c r="BC152" s="96">
        <v>637.94000000000005</v>
      </c>
      <c r="BD152" s="96">
        <v>646.41</v>
      </c>
      <c r="BE152" s="96">
        <v>536.13</v>
      </c>
      <c r="BF152" s="96"/>
      <c r="BG152" s="96"/>
      <c r="BH152" s="97">
        <v>483.83</v>
      </c>
      <c r="BI152" s="83" t="s">
        <v>1003</v>
      </c>
      <c r="BJ152" s="86">
        <v>0.134475478396514</v>
      </c>
      <c r="BK152" s="96">
        <v>691.61</v>
      </c>
      <c r="BL152" s="96">
        <v>660.14</v>
      </c>
      <c r="BM152" s="96">
        <v>758.04</v>
      </c>
      <c r="BN152" s="96">
        <v>656.24</v>
      </c>
      <c r="BO152" s="96"/>
      <c r="BP152" s="97"/>
      <c r="BQ152" s="83" t="s">
        <v>1004</v>
      </c>
      <c r="BR152" s="86">
        <v>1</v>
      </c>
      <c r="BS152" s="96">
        <v>574.5</v>
      </c>
      <c r="BT152" s="96">
        <v>625.5</v>
      </c>
      <c r="BU152" s="96">
        <v>656.17</v>
      </c>
      <c r="BV152" s="96"/>
      <c r="BW152" s="96"/>
      <c r="BX152" s="97">
        <v>359.5</v>
      </c>
      <c r="BY152" s="83" t="s">
        <v>1005</v>
      </c>
      <c r="BZ152" s="96">
        <v>643.70000000000005</v>
      </c>
      <c r="CA152" s="96">
        <v>619.35</v>
      </c>
      <c r="CB152" s="96">
        <v>478.75</v>
      </c>
      <c r="CC152" s="96">
        <v>400.44</v>
      </c>
      <c r="CD152" s="96"/>
      <c r="CE152" s="97">
        <v>567.97</v>
      </c>
      <c r="CF152" s="83" t="s">
        <v>1006</v>
      </c>
      <c r="CG152" s="96">
        <v>593.72</v>
      </c>
      <c r="CH152" s="96">
        <v>666.09</v>
      </c>
      <c r="CI152" s="96">
        <v>535.04999999999995</v>
      </c>
      <c r="CJ152" s="96"/>
      <c r="CK152" s="96"/>
      <c r="CL152" s="97"/>
      <c r="CM152" s="83" t="s">
        <v>1007</v>
      </c>
      <c r="CN152" s="96">
        <v>578.24</v>
      </c>
      <c r="CO152" s="96">
        <v>548.27</v>
      </c>
      <c r="CP152" s="96">
        <v>564.33000000000004</v>
      </c>
      <c r="CQ152" s="96">
        <v>425.57</v>
      </c>
      <c r="CR152" s="96"/>
      <c r="CS152" s="97">
        <v>586.41</v>
      </c>
      <c r="CT152" s="83" t="s">
        <v>1008</v>
      </c>
      <c r="CU152" s="96">
        <v>589.05999999999995</v>
      </c>
      <c r="CV152" s="96">
        <v>651.24</v>
      </c>
      <c r="CW152" s="96"/>
      <c r="CX152" s="96">
        <v>442.47</v>
      </c>
      <c r="CY152" s="96"/>
      <c r="CZ152" s="97"/>
      <c r="DA152" s="83" t="s">
        <v>1009</v>
      </c>
      <c r="DB152" s="86">
        <v>0.13304241392155799</v>
      </c>
      <c r="DC152" s="96">
        <v>606.14</v>
      </c>
      <c r="DD152" s="96">
        <v>660.95</v>
      </c>
      <c r="DE152" s="96">
        <v>463.87</v>
      </c>
      <c r="DF152" s="96">
        <v>533.63</v>
      </c>
      <c r="DG152" s="96"/>
      <c r="DH152" s="97">
        <v>517.14</v>
      </c>
      <c r="DI152" s="83" t="s">
        <v>1010</v>
      </c>
      <c r="DJ152" s="86">
        <v>2.8336639274581998E-3</v>
      </c>
      <c r="DK152" s="96">
        <v>610</v>
      </c>
      <c r="DL152" s="96">
        <v>639.20000000000005</v>
      </c>
      <c r="DM152" s="96">
        <v>639.20000000000005</v>
      </c>
      <c r="DN152" s="96">
        <v>543.76</v>
      </c>
      <c r="DO152" s="96"/>
      <c r="DP152" s="97">
        <v>493.28</v>
      </c>
      <c r="DQ152" s="83" t="s">
        <v>1011</v>
      </c>
      <c r="DR152" s="96">
        <v>556.01</v>
      </c>
      <c r="DS152" s="96">
        <v>576.82000000000005</v>
      </c>
      <c r="DT152" s="96">
        <v>440.11</v>
      </c>
      <c r="DU152" s="96">
        <v>458.33</v>
      </c>
      <c r="DV152" s="96"/>
      <c r="DW152" s="97"/>
      <c r="DX152" s="83" t="s">
        <v>1012</v>
      </c>
      <c r="DY152" s="96">
        <v>577.4</v>
      </c>
      <c r="DZ152" s="96">
        <v>573.29999999999995</v>
      </c>
      <c r="EA152" s="96">
        <v>618.89</v>
      </c>
      <c r="EB152" s="96">
        <v>469.5</v>
      </c>
      <c r="EC152" s="96"/>
      <c r="ED152" s="97">
        <v>397.69</v>
      </c>
      <c r="EE152" s="83" t="s">
        <v>1013</v>
      </c>
      <c r="EF152" s="86">
        <v>1</v>
      </c>
      <c r="EG152" s="96">
        <v>554.28</v>
      </c>
      <c r="EH152" s="96">
        <v>543.55999999999995</v>
      </c>
      <c r="EI152" s="96">
        <v>448</v>
      </c>
      <c r="EJ152" s="96"/>
      <c r="EK152" s="96">
        <v>323.74</v>
      </c>
      <c r="EL152" s="97">
        <v>316.95</v>
      </c>
      <c r="EM152" s="83" t="s">
        <v>1014</v>
      </c>
      <c r="EN152" s="96">
        <v>596.51</v>
      </c>
      <c r="EO152" s="96">
        <v>601.55999999999995</v>
      </c>
      <c r="EP152" s="96">
        <v>492.59</v>
      </c>
      <c r="EQ152" s="96"/>
      <c r="ER152" s="96"/>
      <c r="ES152" s="97">
        <v>441.79</v>
      </c>
      <c r="ET152" s="83" t="s">
        <v>1015</v>
      </c>
      <c r="EU152" s="86">
        <v>1</v>
      </c>
      <c r="EV152" s="96">
        <v>556.54</v>
      </c>
      <c r="EW152" s="96">
        <v>565.97</v>
      </c>
      <c r="EX152" s="96">
        <v>565.97</v>
      </c>
      <c r="EY152" s="96"/>
      <c r="EZ152" s="96"/>
      <c r="FA152" s="97">
        <v>353.03</v>
      </c>
      <c r="FB152" s="83" t="s">
        <v>1016</v>
      </c>
      <c r="FC152" s="96">
        <v>586.21</v>
      </c>
      <c r="FD152" s="96">
        <v>553.02</v>
      </c>
      <c r="FE152" s="96">
        <v>615.37</v>
      </c>
      <c r="FF152" s="96"/>
      <c r="FG152" s="96"/>
      <c r="FH152" s="97"/>
      <c r="FI152" s="83" t="s">
        <v>1017</v>
      </c>
      <c r="FJ152" s="96">
        <v>650.76</v>
      </c>
      <c r="FK152" s="96">
        <v>638.91999999999996</v>
      </c>
      <c r="FL152" s="96">
        <v>520.73</v>
      </c>
      <c r="FM152" s="96">
        <v>452.64</v>
      </c>
      <c r="FN152" s="96"/>
      <c r="FO152" s="97">
        <v>417.81</v>
      </c>
      <c r="FP152" s="83" t="s">
        <v>1018</v>
      </c>
      <c r="FQ152" s="86">
        <v>0.220128555076164</v>
      </c>
      <c r="FR152" s="96">
        <v>577.77</v>
      </c>
      <c r="FS152" s="96">
        <v>608.24</v>
      </c>
      <c r="FT152" s="96">
        <v>550.6</v>
      </c>
      <c r="FU152" s="96">
        <v>416.52</v>
      </c>
      <c r="FV152" s="96">
        <v>346.53</v>
      </c>
      <c r="FW152" s="97">
        <v>324.92</v>
      </c>
      <c r="FX152" s="83" t="s">
        <v>1019</v>
      </c>
      <c r="FY152" s="96">
        <v>636.9</v>
      </c>
      <c r="FZ152" s="96">
        <v>621.61</v>
      </c>
      <c r="GA152" s="96">
        <v>575.84</v>
      </c>
      <c r="GB152" s="96">
        <v>639.65</v>
      </c>
      <c r="GC152" s="96"/>
      <c r="GD152" s="97">
        <v>390.65</v>
      </c>
      <c r="GE152" s="83" t="s">
        <v>1020</v>
      </c>
      <c r="GF152" s="86">
        <v>0.203008587263241</v>
      </c>
      <c r="GG152" s="96">
        <v>576.71</v>
      </c>
      <c r="GH152" s="96">
        <v>584.41</v>
      </c>
      <c r="GI152" s="96">
        <v>415.3</v>
      </c>
      <c r="GJ152" s="96">
        <v>410.5</v>
      </c>
      <c r="GK152" s="96"/>
      <c r="GL152" s="97">
        <v>407.18</v>
      </c>
      <c r="GM152" s="83" t="s">
        <v>1021</v>
      </c>
      <c r="GN152" s="86">
        <v>9.8471718922325494E-2</v>
      </c>
      <c r="GO152" s="96">
        <v>604.32000000000005</v>
      </c>
      <c r="GP152" s="96">
        <v>809.94</v>
      </c>
      <c r="GQ152" s="96">
        <v>513.61</v>
      </c>
      <c r="GR152" s="96">
        <v>436.62</v>
      </c>
      <c r="GS152" s="96"/>
      <c r="GT152" s="97"/>
      <c r="GU152" s="83" t="s">
        <v>1022</v>
      </c>
      <c r="GV152" s="86">
        <v>1</v>
      </c>
      <c r="GW152" s="96">
        <v>530.42999999999995</v>
      </c>
      <c r="GX152" s="96">
        <v>535.62</v>
      </c>
      <c r="GY152" s="96">
        <v>562.69000000000005</v>
      </c>
      <c r="GZ152" s="96"/>
      <c r="HA152" s="96"/>
      <c r="HB152" s="97">
        <v>426.71</v>
      </c>
      <c r="HC152" s="83" t="s">
        <v>1023</v>
      </c>
      <c r="HD152" s="86">
        <v>1</v>
      </c>
      <c r="HE152" s="96">
        <v>586.35</v>
      </c>
      <c r="HF152" s="96">
        <v>594.02</v>
      </c>
      <c r="HG152" s="96"/>
      <c r="HH152" s="96">
        <v>416.92</v>
      </c>
      <c r="HI152" s="96">
        <v>410.82</v>
      </c>
      <c r="HJ152" s="97">
        <v>417.55</v>
      </c>
      <c r="HK152" s="98"/>
      <c r="HL152" s="86"/>
      <c r="HM152" s="96"/>
      <c r="HN152" s="96"/>
      <c r="HO152" s="96"/>
      <c r="HP152" s="96"/>
      <c r="HQ152" s="96"/>
      <c r="HR152" s="97"/>
    </row>
    <row r="153" spans="1:226" x14ac:dyDescent="0.35">
      <c r="A153" s="99">
        <v>44326</v>
      </c>
      <c r="B153" s="100" t="s">
        <v>995</v>
      </c>
      <c r="C153" s="101">
        <v>607.77436732529486</v>
      </c>
      <c r="D153" s="101">
        <v>605.07969937924111</v>
      </c>
      <c r="E153" s="101">
        <v>533.71370100943443</v>
      </c>
      <c r="F153" s="101">
        <v>460.80737593929803</v>
      </c>
      <c r="G153" s="101">
        <v>343.53235737967304</v>
      </c>
      <c r="H153" s="102">
        <v>370.59817322528994</v>
      </c>
      <c r="I153" s="100" t="s">
        <v>996</v>
      </c>
      <c r="J153" s="101">
        <v>615.00755155087427</v>
      </c>
      <c r="K153" s="101">
        <v>600.21377239421088</v>
      </c>
      <c r="L153" s="101">
        <v>511.08019679241107</v>
      </c>
      <c r="M153" s="101">
        <v>461.10397658305021</v>
      </c>
      <c r="N153" s="101">
        <v>338.8</v>
      </c>
      <c r="O153" s="102">
        <v>784.22284687530998</v>
      </c>
      <c r="P153" s="83" t="s">
        <v>997</v>
      </c>
      <c r="Q153" s="96">
        <v>555.73</v>
      </c>
      <c r="R153" s="96">
        <v>586.54</v>
      </c>
      <c r="S153" s="96">
        <v>482.28</v>
      </c>
      <c r="T153" s="96">
        <v>400</v>
      </c>
      <c r="U153" s="96"/>
      <c r="V153" s="97"/>
      <c r="W153" s="83" t="s">
        <v>998</v>
      </c>
      <c r="X153" s="96">
        <v>595.83000000000004</v>
      </c>
      <c r="Y153" s="96">
        <v>587.15</v>
      </c>
      <c r="Z153" s="96">
        <v>477.38</v>
      </c>
      <c r="AA153" s="96">
        <v>362.53</v>
      </c>
      <c r="AB153" s="96"/>
      <c r="AC153" s="97">
        <v>453.72</v>
      </c>
      <c r="AD153" s="83" t="s">
        <v>999</v>
      </c>
      <c r="AE153" s="86">
        <v>0.51129972389814904</v>
      </c>
      <c r="AF153" s="96">
        <v>497.92</v>
      </c>
      <c r="AG153" s="96">
        <v>511.68</v>
      </c>
      <c r="AH153" s="96">
        <v>393.53</v>
      </c>
      <c r="AI153" s="96"/>
      <c r="AJ153" s="96"/>
      <c r="AK153" s="97">
        <v>341.88</v>
      </c>
      <c r="AL153" s="87" t="s">
        <v>1000</v>
      </c>
      <c r="AM153" s="88">
        <v>1</v>
      </c>
      <c r="AN153" s="96">
        <v>579.01</v>
      </c>
      <c r="AO153" s="96">
        <v>622.25</v>
      </c>
      <c r="AP153" s="96">
        <v>564.52</v>
      </c>
      <c r="AQ153" s="96">
        <v>676.23</v>
      </c>
      <c r="AR153" s="96"/>
      <c r="AS153" s="97"/>
      <c r="AT153" s="83" t="s">
        <v>1001</v>
      </c>
      <c r="AU153" s="86">
        <v>3.9076237739830398E-2</v>
      </c>
      <c r="AV153" s="96">
        <v>518.73</v>
      </c>
      <c r="AW153" s="96">
        <v>569.5</v>
      </c>
      <c r="AX153" s="96">
        <v>462.54</v>
      </c>
      <c r="AY153" s="96"/>
      <c r="AZ153" s="96"/>
      <c r="BA153" s="97">
        <v>363.84</v>
      </c>
      <c r="BB153" s="83" t="s">
        <v>1002</v>
      </c>
      <c r="BC153" s="96">
        <v>648.02</v>
      </c>
      <c r="BD153" s="96">
        <v>653.13</v>
      </c>
      <c r="BE153" s="96">
        <v>542.72</v>
      </c>
      <c r="BF153" s="96"/>
      <c r="BG153" s="96"/>
      <c r="BH153" s="97">
        <v>486.25</v>
      </c>
      <c r="BI153" s="83" t="s">
        <v>1003</v>
      </c>
      <c r="BJ153" s="86">
        <v>0.13447909522464699</v>
      </c>
      <c r="BK153" s="96">
        <v>691.63</v>
      </c>
      <c r="BL153" s="96">
        <v>660.16</v>
      </c>
      <c r="BM153" s="96">
        <v>763.44</v>
      </c>
      <c r="BN153" s="96">
        <v>656.26</v>
      </c>
      <c r="BO153" s="96"/>
      <c r="BP153" s="97"/>
      <c r="BQ153" s="83" t="s">
        <v>1004</v>
      </c>
      <c r="BR153" s="86">
        <v>1</v>
      </c>
      <c r="BS153" s="96">
        <v>587</v>
      </c>
      <c r="BT153" s="96">
        <v>626.33000000000004</v>
      </c>
      <c r="BU153" s="96">
        <v>657.83</v>
      </c>
      <c r="BV153" s="96"/>
      <c r="BW153" s="96"/>
      <c r="BX153" s="97">
        <v>359.5</v>
      </c>
      <c r="BY153" s="83" t="s">
        <v>1005</v>
      </c>
      <c r="BZ153" s="96">
        <v>638.16999999999996</v>
      </c>
      <c r="CA153" s="96">
        <v>612.57000000000005</v>
      </c>
      <c r="CB153" s="96">
        <v>470.52</v>
      </c>
      <c r="CC153" s="96">
        <v>427.93</v>
      </c>
      <c r="CD153" s="96"/>
      <c r="CE153" s="97">
        <v>567.45000000000005</v>
      </c>
      <c r="CF153" s="83" t="s">
        <v>1006</v>
      </c>
      <c r="CG153" s="96">
        <v>590.49</v>
      </c>
      <c r="CH153" s="96">
        <v>666.09</v>
      </c>
      <c r="CI153" s="96">
        <v>533.95000000000005</v>
      </c>
      <c r="CJ153" s="96"/>
      <c r="CK153" s="96"/>
      <c r="CL153" s="97"/>
      <c r="CM153" s="83" t="s">
        <v>1007</v>
      </c>
      <c r="CN153" s="96">
        <v>584.32000000000005</v>
      </c>
      <c r="CO153" s="96">
        <v>550.34</v>
      </c>
      <c r="CP153" s="96">
        <v>559.38</v>
      </c>
      <c r="CQ153" s="96">
        <v>438.14</v>
      </c>
      <c r="CR153" s="96"/>
      <c r="CS153" s="97">
        <v>585.01</v>
      </c>
      <c r="CT153" s="83" t="s">
        <v>1008</v>
      </c>
      <c r="CU153" s="96">
        <v>585.66999999999996</v>
      </c>
      <c r="CV153" s="96">
        <v>648.01</v>
      </c>
      <c r="CW153" s="96"/>
      <c r="CX153" s="96">
        <v>457.81</v>
      </c>
      <c r="CY153" s="96"/>
      <c r="CZ153" s="97"/>
      <c r="DA153" s="83" t="s">
        <v>1009</v>
      </c>
      <c r="DB153" s="86">
        <v>0.13259961546111501</v>
      </c>
      <c r="DC153" s="96">
        <v>587.15</v>
      </c>
      <c r="DD153" s="96">
        <v>640.92999999999995</v>
      </c>
      <c r="DE153" s="96">
        <v>446.41</v>
      </c>
      <c r="DF153" s="96">
        <v>550.16</v>
      </c>
      <c r="DG153" s="96"/>
      <c r="DH153" s="97">
        <v>513.51</v>
      </c>
      <c r="DI153" s="83" t="s">
        <v>1010</v>
      </c>
      <c r="DJ153" s="86">
        <v>2.7990819011364299E-3</v>
      </c>
      <c r="DK153" s="96">
        <v>603.05999999999995</v>
      </c>
      <c r="DL153" s="96">
        <v>626.78</v>
      </c>
      <c r="DM153" s="96">
        <v>626.78</v>
      </c>
      <c r="DN153" s="96">
        <v>535.29999999999995</v>
      </c>
      <c r="DO153" s="96"/>
      <c r="DP153" s="97">
        <v>490.01</v>
      </c>
      <c r="DQ153" s="83" t="s">
        <v>1011</v>
      </c>
      <c r="DR153" s="96">
        <v>551.62</v>
      </c>
      <c r="DS153" s="96">
        <v>570.88</v>
      </c>
      <c r="DT153" s="96">
        <v>437.69</v>
      </c>
      <c r="DU153" s="96">
        <v>468.46</v>
      </c>
      <c r="DV153" s="96"/>
      <c r="DW153" s="97"/>
      <c r="DX153" s="83" t="s">
        <v>1012</v>
      </c>
      <c r="DY153" s="96">
        <v>573.09</v>
      </c>
      <c r="DZ153" s="96">
        <v>568.83000000000004</v>
      </c>
      <c r="EA153" s="96">
        <v>619.17999999999995</v>
      </c>
      <c r="EB153" s="96">
        <v>476.94</v>
      </c>
      <c r="EC153" s="96"/>
      <c r="ED153" s="97">
        <v>397.58</v>
      </c>
      <c r="EE153" s="83" t="s">
        <v>1013</v>
      </c>
      <c r="EF153" s="86">
        <v>1</v>
      </c>
      <c r="EG153" s="96">
        <v>552.4</v>
      </c>
      <c r="EH153" s="96">
        <v>541.4</v>
      </c>
      <c r="EI153" s="96">
        <v>447.47</v>
      </c>
      <c r="EJ153" s="96"/>
      <c r="EK153" s="96">
        <v>323.74</v>
      </c>
      <c r="EL153" s="97">
        <v>317.51</v>
      </c>
      <c r="EM153" s="83" t="s">
        <v>1014</v>
      </c>
      <c r="EN153" s="96">
        <v>596.51</v>
      </c>
      <c r="EO153" s="96">
        <v>601.55999999999995</v>
      </c>
      <c r="EP153" s="96">
        <v>492.59</v>
      </c>
      <c r="EQ153" s="96"/>
      <c r="ER153" s="96"/>
      <c r="ES153" s="97">
        <v>436.23</v>
      </c>
      <c r="ET153" s="83" t="s">
        <v>1015</v>
      </c>
      <c r="EU153" s="86">
        <v>1</v>
      </c>
      <c r="EV153" s="96">
        <v>550.76</v>
      </c>
      <c r="EW153" s="96">
        <v>559.08000000000004</v>
      </c>
      <c r="EX153" s="96">
        <v>559.08000000000004</v>
      </c>
      <c r="EY153" s="96"/>
      <c r="EZ153" s="96"/>
      <c r="FA153" s="97">
        <v>346.83</v>
      </c>
      <c r="FB153" s="83" t="s">
        <v>1016</v>
      </c>
      <c r="FC153" s="96">
        <v>586.21</v>
      </c>
      <c r="FD153" s="96">
        <v>553.02</v>
      </c>
      <c r="FE153" s="96">
        <v>615.37</v>
      </c>
      <c r="FF153" s="96"/>
      <c r="FG153" s="96"/>
      <c r="FH153" s="97"/>
      <c r="FI153" s="83" t="s">
        <v>1017</v>
      </c>
      <c r="FJ153" s="96">
        <v>649.11</v>
      </c>
      <c r="FK153" s="96">
        <v>641.39</v>
      </c>
      <c r="FL153" s="96">
        <v>519.08000000000004</v>
      </c>
      <c r="FM153" s="96">
        <v>471.64</v>
      </c>
      <c r="FN153" s="96"/>
      <c r="FO153" s="97">
        <v>413.68</v>
      </c>
      <c r="FP153" s="83" t="s">
        <v>1018</v>
      </c>
      <c r="FQ153" s="86">
        <v>0.21914926256273101</v>
      </c>
      <c r="FR153" s="96">
        <v>575.76</v>
      </c>
      <c r="FS153" s="96">
        <v>609.4</v>
      </c>
      <c r="FT153" s="96">
        <v>556.03</v>
      </c>
      <c r="FU153" s="96">
        <v>419.58</v>
      </c>
      <c r="FV153" s="96">
        <v>344.99</v>
      </c>
      <c r="FW153" s="97">
        <v>312.02999999999997</v>
      </c>
      <c r="FX153" s="83" t="s">
        <v>1019</v>
      </c>
      <c r="FY153" s="96">
        <v>632.83000000000004</v>
      </c>
      <c r="FZ153" s="96">
        <v>616.73</v>
      </c>
      <c r="GA153" s="96">
        <v>570.96</v>
      </c>
      <c r="GB153" s="96">
        <v>626.91999999999996</v>
      </c>
      <c r="GC153" s="96"/>
      <c r="GD153" s="97">
        <v>391.46</v>
      </c>
      <c r="GE153" s="83" t="s">
        <v>1020</v>
      </c>
      <c r="GF153" s="86">
        <v>0.203053931124107</v>
      </c>
      <c r="GG153" s="96">
        <v>576.34</v>
      </c>
      <c r="GH153" s="96">
        <v>583.65</v>
      </c>
      <c r="GI153" s="96">
        <v>413.65</v>
      </c>
      <c r="GJ153" s="96">
        <v>398.07</v>
      </c>
      <c r="GK153" s="96"/>
      <c r="GL153" s="97">
        <v>407.16</v>
      </c>
      <c r="GM153" s="83" t="s">
        <v>1021</v>
      </c>
      <c r="GN153" s="86">
        <v>9.8780066182644302E-2</v>
      </c>
      <c r="GO153" s="96">
        <v>609.22</v>
      </c>
      <c r="GP153" s="96">
        <v>809.79</v>
      </c>
      <c r="GQ153" s="96">
        <v>516.48</v>
      </c>
      <c r="GR153" s="96">
        <v>430.58</v>
      </c>
      <c r="GS153" s="96"/>
      <c r="GT153" s="97"/>
      <c r="GU153" s="83" t="s">
        <v>1022</v>
      </c>
      <c r="GV153" s="86">
        <v>1</v>
      </c>
      <c r="GW153" s="96">
        <v>518.9</v>
      </c>
      <c r="GX153" s="96">
        <v>519.39</v>
      </c>
      <c r="GY153" s="96">
        <v>549.9</v>
      </c>
      <c r="GZ153" s="96"/>
      <c r="HA153" s="96"/>
      <c r="HB153" s="97">
        <v>422.48</v>
      </c>
      <c r="HC153" s="83" t="s">
        <v>1023</v>
      </c>
      <c r="HD153" s="86">
        <v>1</v>
      </c>
      <c r="HE153" s="96">
        <v>584.67999999999995</v>
      </c>
      <c r="HF153" s="96">
        <v>581.52</v>
      </c>
      <c r="HG153" s="96"/>
      <c r="HH153" s="96">
        <v>402.87</v>
      </c>
      <c r="HI153" s="96">
        <v>396.23</v>
      </c>
      <c r="HJ153" s="97">
        <v>415.89</v>
      </c>
      <c r="HK153" s="98"/>
      <c r="HL153" s="86"/>
      <c r="HM153" s="96"/>
      <c r="HN153" s="96"/>
      <c r="HO153" s="96"/>
      <c r="HP153" s="96"/>
      <c r="HQ153" s="96"/>
      <c r="HR153" s="97"/>
    </row>
    <row r="154" spans="1:226" x14ac:dyDescent="0.35">
      <c r="A154" s="99">
        <v>44319</v>
      </c>
      <c r="B154" s="100" t="s">
        <v>995</v>
      </c>
      <c r="C154" s="101">
        <v>596.63841371418016</v>
      </c>
      <c r="D154" s="101">
        <v>594.11535761776247</v>
      </c>
      <c r="E154" s="101">
        <v>518.79536486186737</v>
      </c>
      <c r="F154" s="101">
        <v>444.98885574848759</v>
      </c>
      <c r="G154" s="101">
        <v>344.32405167485996</v>
      </c>
      <c r="H154" s="102">
        <v>387.0555150074407</v>
      </c>
      <c r="I154" s="100" t="s">
        <v>996</v>
      </c>
      <c r="J154" s="101">
        <v>602.15798780127341</v>
      </c>
      <c r="K154" s="101">
        <v>588.44869840440072</v>
      </c>
      <c r="L154" s="101">
        <v>516.06282524889696</v>
      </c>
      <c r="M154" s="101">
        <v>443.43723054702099</v>
      </c>
      <c r="N154" s="101">
        <v>323.74</v>
      </c>
      <c r="O154" s="102">
        <v>415.18567403782509</v>
      </c>
      <c r="P154" s="83" t="s">
        <v>997</v>
      </c>
      <c r="Q154" s="96">
        <v>540.73</v>
      </c>
      <c r="R154" s="96">
        <v>572.37</v>
      </c>
      <c r="S154" s="96">
        <v>467.82</v>
      </c>
      <c r="T154" s="96">
        <v>393</v>
      </c>
      <c r="U154" s="96"/>
      <c r="V154" s="97"/>
      <c r="W154" s="83" t="s">
        <v>998</v>
      </c>
      <c r="X154" s="96">
        <v>570.5</v>
      </c>
      <c r="Y154" s="96">
        <v>565.46</v>
      </c>
      <c r="Z154" s="96">
        <v>471.43</v>
      </c>
      <c r="AA154" s="96">
        <v>356.45</v>
      </c>
      <c r="AB154" s="96"/>
      <c r="AC154" s="97">
        <v>453.72</v>
      </c>
      <c r="AD154" s="83" t="s">
        <v>999</v>
      </c>
      <c r="AE154" s="86">
        <v>0.51129972389814904</v>
      </c>
      <c r="AF154" s="96">
        <v>496.81</v>
      </c>
      <c r="AG154" s="96">
        <v>506.4</v>
      </c>
      <c r="AH154" s="96">
        <v>393.53</v>
      </c>
      <c r="AI154" s="96"/>
      <c r="AJ154" s="96"/>
      <c r="AK154" s="97">
        <v>344.22</v>
      </c>
      <c r="AL154" s="87" t="s">
        <v>1000</v>
      </c>
      <c r="AM154" s="88">
        <v>1</v>
      </c>
      <c r="AN154" s="96">
        <v>577.27</v>
      </c>
      <c r="AO154" s="96">
        <v>622.23</v>
      </c>
      <c r="AP154" s="96">
        <v>564.12</v>
      </c>
      <c r="AQ154" s="96">
        <v>676.23</v>
      </c>
      <c r="AR154" s="96"/>
      <c r="AS154" s="97"/>
      <c r="AT154" s="83" t="s">
        <v>1001</v>
      </c>
      <c r="AU154" s="86">
        <v>3.8800294882241099E-2</v>
      </c>
      <c r="AV154" s="96">
        <v>515.07000000000005</v>
      </c>
      <c r="AW154" s="96">
        <v>565.47</v>
      </c>
      <c r="AX154" s="96">
        <v>443.01</v>
      </c>
      <c r="AY154" s="96"/>
      <c r="AZ154" s="96"/>
      <c r="BA154" s="97">
        <v>363.16</v>
      </c>
      <c r="BB154" s="83" t="s">
        <v>1002</v>
      </c>
      <c r="BC154" s="96">
        <v>627.85</v>
      </c>
      <c r="BD154" s="96">
        <v>634.64</v>
      </c>
      <c r="BE154" s="96">
        <v>524.36</v>
      </c>
      <c r="BF154" s="96"/>
      <c r="BG154" s="96"/>
      <c r="BH154" s="97">
        <v>489.71</v>
      </c>
      <c r="BI154" s="83" t="s">
        <v>1003</v>
      </c>
      <c r="BJ154" s="86">
        <v>0.134471861762926</v>
      </c>
      <c r="BK154" s="96">
        <v>680.83</v>
      </c>
      <c r="BL154" s="96">
        <v>638.61</v>
      </c>
      <c r="BM154" s="96">
        <v>747.26</v>
      </c>
      <c r="BN154" s="96">
        <v>642.78</v>
      </c>
      <c r="BO154" s="96"/>
      <c r="BP154" s="97"/>
      <c r="BQ154" s="83" t="s">
        <v>1004</v>
      </c>
      <c r="BR154" s="86">
        <v>1</v>
      </c>
      <c r="BS154" s="96">
        <v>582.83000000000004</v>
      </c>
      <c r="BT154" s="96">
        <v>626.33000000000004</v>
      </c>
      <c r="BU154" s="96">
        <v>647</v>
      </c>
      <c r="BV154" s="96"/>
      <c r="BW154" s="96"/>
      <c r="BX154" s="97">
        <v>359.5</v>
      </c>
      <c r="BY154" s="83" t="s">
        <v>1005</v>
      </c>
      <c r="BZ154" s="96">
        <v>628.09</v>
      </c>
      <c r="CA154" s="96">
        <v>603.05999999999995</v>
      </c>
      <c r="CB154" s="96">
        <v>459.21</v>
      </c>
      <c r="CC154" s="96">
        <v>397.93</v>
      </c>
      <c r="CD154" s="96"/>
      <c r="CE154" s="97">
        <v>566.84</v>
      </c>
      <c r="CF154" s="83" t="s">
        <v>1006</v>
      </c>
      <c r="CG154" s="96">
        <v>584.04</v>
      </c>
      <c r="CH154" s="96">
        <v>672.54</v>
      </c>
      <c r="CI154" s="96">
        <v>525.08000000000004</v>
      </c>
      <c r="CJ154" s="96"/>
      <c r="CK154" s="96"/>
      <c r="CL154" s="97"/>
      <c r="CM154" s="83" t="s">
        <v>1007</v>
      </c>
      <c r="CN154" s="96">
        <v>572.57000000000005</v>
      </c>
      <c r="CO154" s="96">
        <v>538.78</v>
      </c>
      <c r="CP154" s="96">
        <v>548.83000000000004</v>
      </c>
      <c r="CQ154" s="96">
        <v>424.78</v>
      </c>
      <c r="CR154" s="96"/>
      <c r="CS154" s="97">
        <v>583.55999999999995</v>
      </c>
      <c r="CT154" s="83" t="s">
        <v>1008</v>
      </c>
      <c r="CU154" s="96">
        <v>578.84</v>
      </c>
      <c r="CV154" s="96">
        <v>641.95000000000005</v>
      </c>
      <c r="CW154" s="96">
        <v>483.51</v>
      </c>
      <c r="CX154" s="96">
        <v>442.64</v>
      </c>
      <c r="CY154" s="96"/>
      <c r="CZ154" s="97"/>
      <c r="DA154" s="83" t="s">
        <v>1009</v>
      </c>
      <c r="DB154" s="86">
        <v>0.132567974228786</v>
      </c>
      <c r="DC154" s="96">
        <v>583.83000000000004</v>
      </c>
      <c r="DD154" s="96">
        <v>633.14</v>
      </c>
      <c r="DE154" s="96">
        <v>444.18</v>
      </c>
      <c r="DF154" s="96">
        <v>533.45000000000005</v>
      </c>
      <c r="DG154" s="96"/>
      <c r="DH154" s="97">
        <v>507.02</v>
      </c>
      <c r="DI154" s="83" t="s">
        <v>1010</v>
      </c>
      <c r="DJ154" s="86">
        <v>2.7782408179141001E-3</v>
      </c>
      <c r="DK154" s="96">
        <v>584.20000000000005</v>
      </c>
      <c r="DL154" s="96">
        <v>608.6</v>
      </c>
      <c r="DM154" s="96">
        <v>608.6</v>
      </c>
      <c r="DN154" s="96">
        <v>528.54</v>
      </c>
      <c r="DO154" s="96"/>
      <c r="DP154" s="97">
        <v>484.83</v>
      </c>
      <c r="DQ154" s="83" t="s">
        <v>1011</v>
      </c>
      <c r="DR154" s="96">
        <v>547.54999999999995</v>
      </c>
      <c r="DS154" s="96">
        <v>567.38</v>
      </c>
      <c r="DT154" s="96">
        <v>420.73</v>
      </c>
      <c r="DU154" s="96">
        <v>455.12</v>
      </c>
      <c r="DV154" s="96"/>
      <c r="DW154" s="97"/>
      <c r="DX154" s="83" t="s">
        <v>1012</v>
      </c>
      <c r="DY154" s="96">
        <v>565.80999999999995</v>
      </c>
      <c r="DZ154" s="96">
        <v>561.97</v>
      </c>
      <c r="EA154" s="96">
        <v>614.32000000000005</v>
      </c>
      <c r="EB154" s="96">
        <v>474.39</v>
      </c>
      <c r="EC154" s="96"/>
      <c r="ED154" s="97">
        <v>397.71</v>
      </c>
      <c r="EE154" s="83" t="s">
        <v>1013</v>
      </c>
      <c r="EF154" s="86">
        <v>1</v>
      </c>
      <c r="EG154" s="96">
        <v>541.44000000000005</v>
      </c>
      <c r="EH154" s="96">
        <v>531.64</v>
      </c>
      <c r="EI154" s="96">
        <v>435.7</v>
      </c>
      <c r="EJ154" s="96"/>
      <c r="EK154" s="96">
        <v>323.74</v>
      </c>
      <c r="EL154" s="97">
        <v>315.99</v>
      </c>
      <c r="EM154" s="83" t="s">
        <v>1014</v>
      </c>
      <c r="EN154" s="96">
        <v>577.71</v>
      </c>
      <c r="EO154" s="96">
        <v>579.34</v>
      </c>
      <c r="EP154" s="96">
        <v>478.56</v>
      </c>
      <c r="EQ154" s="96"/>
      <c r="ER154" s="96"/>
      <c r="ES154" s="97">
        <v>436.23</v>
      </c>
      <c r="ET154" s="83" t="s">
        <v>1015</v>
      </c>
      <c r="EU154" s="86">
        <v>1</v>
      </c>
      <c r="EV154" s="96">
        <v>545.79999999999995</v>
      </c>
      <c r="EW154" s="96">
        <v>554.54</v>
      </c>
      <c r="EX154" s="96">
        <v>554.53</v>
      </c>
      <c r="EY154" s="96"/>
      <c r="EZ154" s="96"/>
      <c r="FA154" s="97">
        <v>353.03</v>
      </c>
      <c r="FB154" s="83" t="s">
        <v>1016</v>
      </c>
      <c r="FC154" s="96">
        <v>586.21</v>
      </c>
      <c r="FD154" s="96">
        <v>553.02</v>
      </c>
      <c r="FE154" s="96">
        <v>615.37</v>
      </c>
      <c r="FF154" s="96"/>
      <c r="FG154" s="96"/>
      <c r="FH154" s="97"/>
      <c r="FI154" s="83" t="s">
        <v>1017</v>
      </c>
      <c r="FJ154" s="96">
        <v>642.5</v>
      </c>
      <c r="FK154" s="96">
        <v>633.96</v>
      </c>
      <c r="FL154" s="96">
        <v>503.38</v>
      </c>
      <c r="FM154" s="96">
        <v>458.64</v>
      </c>
      <c r="FN154" s="96"/>
      <c r="FO154" s="97">
        <v>423.6</v>
      </c>
      <c r="FP154" s="83" t="s">
        <v>1018</v>
      </c>
      <c r="FQ154" s="86">
        <v>0.21969330814183399</v>
      </c>
      <c r="FR154" s="96">
        <v>577.27</v>
      </c>
      <c r="FS154" s="96">
        <v>608.12</v>
      </c>
      <c r="FT154" s="96">
        <v>540.53</v>
      </c>
      <c r="FU154" s="96">
        <v>411.49</v>
      </c>
      <c r="FV154" s="96">
        <v>345.84</v>
      </c>
      <c r="FW154" s="97">
        <v>350.36</v>
      </c>
      <c r="FX154" s="83" t="s">
        <v>1019</v>
      </c>
      <c r="FY154" s="96">
        <v>618.20000000000005</v>
      </c>
      <c r="FZ154" s="96">
        <v>602.91</v>
      </c>
      <c r="GA154" s="96">
        <v>557.95000000000005</v>
      </c>
      <c r="GB154" s="96">
        <v>627.72</v>
      </c>
      <c r="GC154" s="96"/>
      <c r="GD154" s="97">
        <v>394.72</v>
      </c>
      <c r="GE154" s="83" t="s">
        <v>1020</v>
      </c>
      <c r="GF154" s="86">
        <v>0.20296738314152901</v>
      </c>
      <c r="GG154" s="96">
        <v>566.66</v>
      </c>
      <c r="GH154" s="96">
        <v>566.42999999999995</v>
      </c>
      <c r="GI154" s="96">
        <v>413.47</v>
      </c>
      <c r="GJ154" s="96">
        <v>403.65</v>
      </c>
      <c r="GK154" s="96"/>
      <c r="GL154" s="97">
        <v>395.08</v>
      </c>
      <c r="GM154" s="83" t="s">
        <v>1021</v>
      </c>
      <c r="GN154" s="86">
        <v>9.8228932349734302E-2</v>
      </c>
      <c r="GO154" s="96">
        <v>594.97</v>
      </c>
      <c r="GP154" s="96">
        <v>791.68</v>
      </c>
      <c r="GQ154" s="96">
        <v>496.94</v>
      </c>
      <c r="GR154" s="96">
        <v>428.18</v>
      </c>
      <c r="GS154" s="96"/>
      <c r="GT154" s="97"/>
      <c r="GU154" s="83" t="s">
        <v>1022</v>
      </c>
      <c r="GV154" s="86">
        <v>1</v>
      </c>
      <c r="GW154" s="96">
        <v>520.19000000000005</v>
      </c>
      <c r="GX154" s="96">
        <v>518.23</v>
      </c>
      <c r="GY154" s="96">
        <v>553.70000000000005</v>
      </c>
      <c r="GZ154" s="96"/>
      <c r="HA154" s="96"/>
      <c r="HB154" s="97">
        <v>430.9</v>
      </c>
      <c r="HC154" s="83" t="s">
        <v>1023</v>
      </c>
      <c r="HD154" s="86">
        <v>1</v>
      </c>
      <c r="HE154" s="96">
        <v>585.52</v>
      </c>
      <c r="HF154" s="96">
        <v>581.52</v>
      </c>
      <c r="HG154" s="96"/>
      <c r="HH154" s="96">
        <v>403.95</v>
      </c>
      <c r="HI154" s="96">
        <v>397.31</v>
      </c>
      <c r="HJ154" s="97">
        <v>421.72</v>
      </c>
      <c r="HK154" s="98"/>
      <c r="HL154" s="86"/>
      <c r="HM154" s="96"/>
      <c r="HN154" s="96"/>
      <c r="HO154" s="96"/>
      <c r="HP154" s="96"/>
      <c r="HQ154" s="96"/>
      <c r="HR154" s="97"/>
    </row>
    <row r="155" spans="1:226" x14ac:dyDescent="0.35">
      <c r="A155" s="99">
        <v>44312</v>
      </c>
      <c r="B155" s="100" t="s">
        <v>995</v>
      </c>
      <c r="C155" s="101">
        <v>594.53525902425122</v>
      </c>
      <c r="D155" s="101">
        <v>592.05826184250759</v>
      </c>
      <c r="E155" s="101">
        <v>515.96326571884003</v>
      </c>
      <c r="F155" s="101">
        <v>447.58393863900835</v>
      </c>
      <c r="G155" s="101">
        <v>343.95148965359556</v>
      </c>
      <c r="H155" s="102">
        <v>386.54897165869289</v>
      </c>
      <c r="I155" s="100" t="s">
        <v>996</v>
      </c>
      <c r="J155" s="101">
        <v>599.91209994069766</v>
      </c>
      <c r="K155" s="101">
        <v>586.63475819720873</v>
      </c>
      <c r="L155" s="101">
        <v>513.33933590109291</v>
      </c>
      <c r="M155" s="101">
        <v>444.63920773917152</v>
      </c>
      <c r="N155" s="101">
        <v>323.74</v>
      </c>
      <c r="O155" s="102">
        <v>414.05391379226853</v>
      </c>
      <c r="P155" s="83" t="s">
        <v>997</v>
      </c>
      <c r="Q155" s="96">
        <v>537.4</v>
      </c>
      <c r="R155" s="96">
        <v>569.87</v>
      </c>
      <c r="S155" s="96">
        <v>462.67</v>
      </c>
      <c r="T155" s="96">
        <v>398</v>
      </c>
      <c r="U155" s="96"/>
      <c r="V155" s="97"/>
      <c r="W155" s="83" t="s">
        <v>998</v>
      </c>
      <c r="X155" s="96">
        <v>573.83000000000004</v>
      </c>
      <c r="Y155" s="96">
        <v>573.30999999999995</v>
      </c>
      <c r="Z155" s="96">
        <v>456.47</v>
      </c>
      <c r="AA155" s="96">
        <v>356.45</v>
      </c>
      <c r="AB155" s="96"/>
      <c r="AC155" s="97">
        <v>453.72</v>
      </c>
      <c r="AD155" s="83" t="s">
        <v>999</v>
      </c>
      <c r="AE155" s="86">
        <v>0.51129972389814904</v>
      </c>
      <c r="AF155" s="96">
        <v>496.81</v>
      </c>
      <c r="AG155" s="96">
        <v>506.4</v>
      </c>
      <c r="AH155" s="96">
        <v>393.53</v>
      </c>
      <c r="AI155" s="96"/>
      <c r="AJ155" s="96"/>
      <c r="AK155" s="97">
        <v>344.22</v>
      </c>
      <c r="AL155" s="87" t="s">
        <v>1000</v>
      </c>
      <c r="AM155" s="88">
        <v>1</v>
      </c>
      <c r="AN155" s="96">
        <v>576.69000000000005</v>
      </c>
      <c r="AO155" s="96">
        <v>622.11</v>
      </c>
      <c r="AP155" s="96">
        <v>564.17999999999995</v>
      </c>
      <c r="AQ155" s="96">
        <v>676.23</v>
      </c>
      <c r="AR155" s="96"/>
      <c r="AS155" s="97"/>
      <c r="AT155" s="83" t="s">
        <v>1001</v>
      </c>
      <c r="AU155" s="86">
        <v>3.8749176579997699E-2</v>
      </c>
      <c r="AV155" s="96">
        <v>513.75</v>
      </c>
      <c r="AW155" s="96">
        <v>564.38</v>
      </c>
      <c r="AX155" s="96">
        <v>438.68</v>
      </c>
      <c r="AY155" s="96"/>
      <c r="AZ155" s="96"/>
      <c r="BA155" s="97">
        <v>364.51</v>
      </c>
      <c r="BB155" s="83" t="s">
        <v>1002</v>
      </c>
      <c r="BC155" s="96">
        <v>624.49</v>
      </c>
      <c r="BD155" s="96">
        <v>630.44000000000005</v>
      </c>
      <c r="BE155" s="96">
        <v>524.36</v>
      </c>
      <c r="BF155" s="96"/>
      <c r="BG155" s="96"/>
      <c r="BH155" s="97">
        <v>493.91</v>
      </c>
      <c r="BI155" s="83" t="s">
        <v>1003</v>
      </c>
      <c r="BJ155" s="86">
        <v>0.134477286786262</v>
      </c>
      <c r="BK155" s="96">
        <v>680.86</v>
      </c>
      <c r="BL155" s="96">
        <v>627.87</v>
      </c>
      <c r="BM155" s="96">
        <v>736.53</v>
      </c>
      <c r="BN155" s="96">
        <v>642.79999999999995</v>
      </c>
      <c r="BO155" s="96"/>
      <c r="BP155" s="97"/>
      <c r="BQ155" s="83" t="s">
        <v>1004</v>
      </c>
      <c r="BR155" s="86">
        <v>1</v>
      </c>
      <c r="BS155" s="96">
        <v>582.83000000000004</v>
      </c>
      <c r="BT155" s="96">
        <v>626.33000000000004</v>
      </c>
      <c r="BU155" s="96">
        <v>647</v>
      </c>
      <c r="BV155" s="96"/>
      <c r="BW155" s="96"/>
      <c r="BX155" s="97">
        <v>359.5</v>
      </c>
      <c r="BY155" s="83" t="s">
        <v>1005</v>
      </c>
      <c r="BZ155" s="96">
        <v>623.54999999999995</v>
      </c>
      <c r="CA155" s="96">
        <v>599.08000000000004</v>
      </c>
      <c r="CB155" s="96">
        <v>459.14</v>
      </c>
      <c r="CC155" s="96">
        <v>400.41</v>
      </c>
      <c r="CD155" s="96"/>
      <c r="CE155" s="97">
        <v>566.36</v>
      </c>
      <c r="CF155" s="83" t="s">
        <v>1006</v>
      </c>
      <c r="CG155" s="96">
        <v>587.27</v>
      </c>
      <c r="CH155" s="96">
        <v>679</v>
      </c>
      <c r="CI155" s="96">
        <v>512.67999999999995</v>
      </c>
      <c r="CJ155" s="96"/>
      <c r="CK155" s="96"/>
      <c r="CL155" s="97"/>
      <c r="CM155" s="83" t="s">
        <v>1007</v>
      </c>
      <c r="CN155" s="96">
        <v>576.04999999999995</v>
      </c>
      <c r="CO155" s="96">
        <v>539.77</v>
      </c>
      <c r="CP155" s="96">
        <v>548.1</v>
      </c>
      <c r="CQ155" s="96">
        <v>426.6</v>
      </c>
      <c r="CR155" s="96"/>
      <c r="CS155" s="97">
        <v>587.66999999999996</v>
      </c>
      <c r="CT155" s="83" t="s">
        <v>1008</v>
      </c>
      <c r="CU155" s="96">
        <v>578.84</v>
      </c>
      <c r="CV155" s="96">
        <v>641.95000000000005</v>
      </c>
      <c r="CW155" s="96">
        <v>483.51</v>
      </c>
      <c r="CX155" s="96">
        <v>442.64</v>
      </c>
      <c r="CY155" s="96"/>
      <c r="CZ155" s="97"/>
      <c r="DA155" s="83" t="s">
        <v>1009</v>
      </c>
      <c r="DB155" s="86">
        <v>0.132184211917729</v>
      </c>
      <c r="DC155" s="96">
        <v>586.37</v>
      </c>
      <c r="DD155" s="96">
        <v>631.30999999999995</v>
      </c>
      <c r="DE155" s="96">
        <v>445.01</v>
      </c>
      <c r="DF155" s="96">
        <v>548.42999999999995</v>
      </c>
      <c r="DG155" s="96"/>
      <c r="DH155" s="97">
        <v>509.78</v>
      </c>
      <c r="DI155" s="83" t="s">
        <v>1010</v>
      </c>
      <c r="DJ155" s="86">
        <v>2.7525461051472601E-3</v>
      </c>
      <c r="DK155" s="96">
        <v>578.79999999999995</v>
      </c>
      <c r="DL155" s="96">
        <v>598.77</v>
      </c>
      <c r="DM155" s="96">
        <v>598.77</v>
      </c>
      <c r="DN155" s="96">
        <v>523.65</v>
      </c>
      <c r="DO155" s="96"/>
      <c r="DP155" s="97">
        <v>481.79</v>
      </c>
      <c r="DQ155" s="83" t="s">
        <v>1011</v>
      </c>
      <c r="DR155" s="96">
        <v>548.53</v>
      </c>
      <c r="DS155" s="96">
        <v>570.23</v>
      </c>
      <c r="DT155" s="96">
        <v>426.71</v>
      </c>
      <c r="DU155" s="96">
        <v>457.92</v>
      </c>
      <c r="DV155" s="96"/>
      <c r="DW155" s="97"/>
      <c r="DX155" s="83" t="s">
        <v>1012</v>
      </c>
      <c r="DY155" s="96">
        <v>564.23</v>
      </c>
      <c r="DZ155" s="96">
        <v>560.96</v>
      </c>
      <c r="EA155" s="96">
        <v>611.30999999999995</v>
      </c>
      <c r="EB155" s="96">
        <v>470.72</v>
      </c>
      <c r="EC155" s="96"/>
      <c r="ED155" s="97">
        <v>396.33</v>
      </c>
      <c r="EE155" s="83" t="s">
        <v>1013</v>
      </c>
      <c r="EF155" s="86">
        <v>1</v>
      </c>
      <c r="EG155" s="96">
        <v>539.97</v>
      </c>
      <c r="EH155" s="96">
        <v>530.79999999999995</v>
      </c>
      <c r="EI155" s="96">
        <v>433.35</v>
      </c>
      <c r="EJ155" s="96"/>
      <c r="EK155" s="96">
        <v>323.74</v>
      </c>
      <c r="EL155" s="97">
        <v>317.89</v>
      </c>
      <c r="EM155" s="83" t="s">
        <v>1014</v>
      </c>
      <c r="EN155" s="96">
        <v>577.71</v>
      </c>
      <c r="EO155" s="96">
        <v>579.34</v>
      </c>
      <c r="EP155" s="96">
        <v>478.56</v>
      </c>
      <c r="EQ155" s="96"/>
      <c r="ER155" s="96"/>
      <c r="ES155" s="97">
        <v>448.27</v>
      </c>
      <c r="ET155" s="83" t="s">
        <v>1015</v>
      </c>
      <c r="EU155" s="86">
        <v>1</v>
      </c>
      <c r="EV155" s="96">
        <v>545.79999999999995</v>
      </c>
      <c r="EW155" s="96">
        <v>554.54</v>
      </c>
      <c r="EX155" s="96">
        <v>554.53</v>
      </c>
      <c r="EY155" s="96"/>
      <c r="EZ155" s="96"/>
      <c r="FA155" s="97">
        <v>353.03</v>
      </c>
      <c r="FB155" s="83" t="s">
        <v>1016</v>
      </c>
      <c r="FC155" s="96">
        <v>586.21</v>
      </c>
      <c r="FD155" s="96">
        <v>553.02</v>
      </c>
      <c r="FE155" s="96">
        <v>615.37</v>
      </c>
      <c r="FF155" s="96"/>
      <c r="FG155" s="96"/>
      <c r="FH155" s="97"/>
      <c r="FI155" s="83" t="s">
        <v>1017</v>
      </c>
      <c r="FJ155" s="96">
        <v>635.88</v>
      </c>
      <c r="FK155" s="96">
        <v>623.21</v>
      </c>
      <c r="FL155" s="96">
        <v>497.59</v>
      </c>
      <c r="FM155" s="96">
        <v>457.64</v>
      </c>
      <c r="FN155" s="96"/>
      <c r="FO155" s="97">
        <v>407.9</v>
      </c>
      <c r="FP155" s="83" t="s">
        <v>1018</v>
      </c>
      <c r="FQ155" s="86">
        <v>0.21943780035548899</v>
      </c>
      <c r="FR155" s="96">
        <v>576.6</v>
      </c>
      <c r="FS155" s="96">
        <v>607.41999999999996</v>
      </c>
      <c r="FT155" s="96">
        <v>539.9</v>
      </c>
      <c r="FU155" s="96">
        <v>411.01</v>
      </c>
      <c r="FV155" s="96">
        <v>345.44</v>
      </c>
      <c r="FW155" s="97">
        <v>349.96</v>
      </c>
      <c r="FX155" s="83" t="s">
        <v>1019</v>
      </c>
      <c r="FY155" s="96">
        <v>622.26</v>
      </c>
      <c r="FZ155" s="96">
        <v>598.03</v>
      </c>
      <c r="GA155" s="96">
        <v>556.33000000000004</v>
      </c>
      <c r="GB155" s="96">
        <v>628.52</v>
      </c>
      <c r="GC155" s="96"/>
      <c r="GD155" s="97">
        <v>393.09</v>
      </c>
      <c r="GE155" s="83" t="s">
        <v>1020</v>
      </c>
      <c r="GF155" s="86">
        <v>0.20311579631547899</v>
      </c>
      <c r="GG155" s="96">
        <v>567.41999999999996</v>
      </c>
      <c r="GH155" s="96">
        <v>575.11</v>
      </c>
      <c r="GI155" s="96">
        <v>385.93</v>
      </c>
      <c r="GJ155" s="96">
        <v>500.15</v>
      </c>
      <c r="GK155" s="96"/>
      <c r="GL155" s="97">
        <v>402.53</v>
      </c>
      <c r="GM155" s="83" t="s">
        <v>1021</v>
      </c>
      <c r="GN155" s="86">
        <v>9.8708887748252899E-2</v>
      </c>
      <c r="GO155" s="96">
        <v>589.66999999999996</v>
      </c>
      <c r="GP155" s="96">
        <v>775.64</v>
      </c>
      <c r="GQ155" s="96">
        <v>491.55</v>
      </c>
      <c r="GR155" s="96">
        <v>430.77</v>
      </c>
      <c r="GS155" s="96"/>
      <c r="GT155" s="97"/>
      <c r="GU155" s="83" t="s">
        <v>1022</v>
      </c>
      <c r="GV155" s="86">
        <v>1</v>
      </c>
      <c r="GW155" s="96">
        <v>515.35</v>
      </c>
      <c r="GX155" s="96">
        <v>511.72</v>
      </c>
      <c r="GY155" s="96">
        <v>549.66</v>
      </c>
      <c r="GZ155" s="96"/>
      <c r="HA155" s="96"/>
      <c r="HB155" s="97">
        <v>428.7</v>
      </c>
      <c r="HC155" s="83" t="s">
        <v>1023</v>
      </c>
      <c r="HD155" s="86">
        <v>1</v>
      </c>
      <c r="HE155" s="96">
        <v>583.85</v>
      </c>
      <c r="HF155" s="96">
        <v>580.67999999999995</v>
      </c>
      <c r="HG155" s="96"/>
      <c r="HH155" s="96">
        <v>406.66</v>
      </c>
      <c r="HI155" s="96">
        <v>400.22</v>
      </c>
      <c r="HJ155" s="97">
        <v>419.22</v>
      </c>
      <c r="HK155" s="98"/>
      <c r="HL155" s="86"/>
      <c r="HM155" s="96"/>
      <c r="HN155" s="96"/>
      <c r="HO155" s="96"/>
      <c r="HP155" s="96"/>
      <c r="HQ155" s="96"/>
      <c r="HR155" s="97"/>
    </row>
    <row r="156" spans="1:226" x14ac:dyDescent="0.35">
      <c r="A156" s="99">
        <v>44305</v>
      </c>
      <c r="B156" s="100" t="s">
        <v>995</v>
      </c>
      <c r="C156" s="101">
        <v>593.53395630844079</v>
      </c>
      <c r="D156" s="101">
        <v>590.61184446970196</v>
      </c>
      <c r="E156" s="101">
        <v>514.6635663326382</v>
      </c>
      <c r="F156" s="101">
        <v>452.49544313307945</v>
      </c>
      <c r="G156" s="101">
        <v>344.65004344346636</v>
      </c>
      <c r="H156" s="102">
        <v>388.88506609799498</v>
      </c>
      <c r="I156" s="100" t="s">
        <v>996</v>
      </c>
      <c r="J156" s="101">
        <v>598.13197721122469</v>
      </c>
      <c r="K156" s="101">
        <v>584.42977395040236</v>
      </c>
      <c r="L156" s="101">
        <v>511.83352566990521</v>
      </c>
      <c r="M156" s="101">
        <v>451.09095843340435</v>
      </c>
      <c r="N156" s="101">
        <v>323.74</v>
      </c>
      <c r="O156" s="102">
        <v>415.25290410421871</v>
      </c>
      <c r="P156" s="83" t="s">
        <v>997</v>
      </c>
      <c r="Q156" s="96">
        <v>531.55999999999995</v>
      </c>
      <c r="R156" s="96">
        <v>568.20000000000005</v>
      </c>
      <c r="S156" s="96">
        <v>465.94</v>
      </c>
      <c r="T156" s="96">
        <v>392</v>
      </c>
      <c r="U156" s="96"/>
      <c r="V156" s="97"/>
      <c r="W156" s="83" t="s">
        <v>998</v>
      </c>
      <c r="X156" s="96">
        <v>569.16</v>
      </c>
      <c r="Y156" s="96">
        <v>574.96</v>
      </c>
      <c r="Z156" s="96">
        <v>465.9</v>
      </c>
      <c r="AA156" s="96">
        <v>356.45</v>
      </c>
      <c r="AB156" s="96"/>
      <c r="AC156" s="97">
        <v>472.73</v>
      </c>
      <c r="AD156" s="83" t="s">
        <v>999</v>
      </c>
      <c r="AE156" s="86">
        <v>0.51129972389814904</v>
      </c>
      <c r="AF156" s="96">
        <v>497.28</v>
      </c>
      <c r="AG156" s="96">
        <v>503.03</v>
      </c>
      <c r="AH156" s="96">
        <v>397.28</v>
      </c>
      <c r="AI156" s="96"/>
      <c r="AJ156" s="96"/>
      <c r="AK156" s="97">
        <v>344.65</v>
      </c>
      <c r="AL156" s="87" t="s">
        <v>1000</v>
      </c>
      <c r="AM156" s="88">
        <v>1</v>
      </c>
      <c r="AN156" s="96">
        <v>558.62</v>
      </c>
      <c r="AO156" s="96">
        <v>617.91999999999996</v>
      </c>
      <c r="AP156" s="96">
        <v>562.77</v>
      </c>
      <c r="AQ156" s="96">
        <v>676.23</v>
      </c>
      <c r="AR156" s="96"/>
      <c r="AS156" s="97"/>
      <c r="AT156" s="83" t="s">
        <v>1001</v>
      </c>
      <c r="AU156" s="86">
        <v>3.8605566922750301E-2</v>
      </c>
      <c r="AV156" s="96">
        <v>510.6</v>
      </c>
      <c r="AW156" s="96">
        <v>562.29</v>
      </c>
      <c r="AX156" s="96">
        <v>438.78</v>
      </c>
      <c r="AY156" s="96"/>
      <c r="AZ156" s="96"/>
      <c r="BA156" s="97">
        <v>367.88</v>
      </c>
      <c r="BB156" s="83" t="s">
        <v>1002</v>
      </c>
      <c r="BC156" s="96">
        <v>627.85</v>
      </c>
      <c r="BD156" s="96">
        <v>630.44000000000005</v>
      </c>
      <c r="BE156" s="96">
        <v>516.79999999999995</v>
      </c>
      <c r="BF156" s="96"/>
      <c r="BG156" s="96"/>
      <c r="BH156" s="97">
        <v>493.91</v>
      </c>
      <c r="BI156" s="83" t="s">
        <v>1003</v>
      </c>
      <c r="BJ156" s="86">
        <v>0.13447367005540301</v>
      </c>
      <c r="BK156" s="96">
        <v>680.84</v>
      </c>
      <c r="BL156" s="96">
        <v>638.62</v>
      </c>
      <c r="BM156" s="96">
        <v>736.51</v>
      </c>
      <c r="BN156" s="96">
        <v>642.78</v>
      </c>
      <c r="BO156" s="96"/>
      <c r="BP156" s="97"/>
      <c r="BQ156" s="83" t="s">
        <v>1004</v>
      </c>
      <c r="BR156" s="86">
        <v>1</v>
      </c>
      <c r="BS156" s="96">
        <v>582.83000000000004</v>
      </c>
      <c r="BT156" s="96">
        <v>626.33000000000004</v>
      </c>
      <c r="BU156" s="96">
        <v>650.33000000000004</v>
      </c>
      <c r="BV156" s="96"/>
      <c r="BW156" s="96"/>
      <c r="BX156" s="97">
        <v>359.5</v>
      </c>
      <c r="BY156" s="83" t="s">
        <v>1005</v>
      </c>
      <c r="BZ156" s="96">
        <v>618.14</v>
      </c>
      <c r="CA156" s="96">
        <v>596.05999999999995</v>
      </c>
      <c r="CB156" s="96">
        <v>458.93</v>
      </c>
      <c r="CC156" s="96">
        <v>414.11</v>
      </c>
      <c r="CD156" s="96"/>
      <c r="CE156" s="97">
        <v>565.67999999999995</v>
      </c>
      <c r="CF156" s="83" t="s">
        <v>1006</v>
      </c>
      <c r="CG156" s="96">
        <v>584.04</v>
      </c>
      <c r="CH156" s="96">
        <v>683.03</v>
      </c>
      <c r="CI156" s="96">
        <v>520.72</v>
      </c>
      <c r="CJ156" s="96"/>
      <c r="CK156" s="96"/>
      <c r="CL156" s="97"/>
      <c r="CM156" s="83" t="s">
        <v>1007</v>
      </c>
      <c r="CN156" s="96">
        <v>572.29</v>
      </c>
      <c r="CO156" s="96">
        <v>534.08000000000004</v>
      </c>
      <c r="CP156" s="96">
        <v>549.47</v>
      </c>
      <c r="CQ156" s="96">
        <v>429.73</v>
      </c>
      <c r="CR156" s="96"/>
      <c r="CS156" s="97">
        <v>584.28</v>
      </c>
      <c r="CT156" s="83" t="s">
        <v>1008</v>
      </c>
      <c r="CU156" s="96">
        <v>578.74</v>
      </c>
      <c r="CV156" s="96">
        <v>643.66999999999996</v>
      </c>
      <c r="CW156" s="96">
        <v>484.42</v>
      </c>
      <c r="CX156" s="96">
        <v>436.86</v>
      </c>
      <c r="CY156" s="96"/>
      <c r="CZ156" s="97"/>
      <c r="DA156" s="83" t="s">
        <v>1009</v>
      </c>
      <c r="DB156" s="86">
        <v>0.132077714527228</v>
      </c>
      <c r="DC156" s="96">
        <v>575.86</v>
      </c>
      <c r="DD156" s="96">
        <v>621.92999999999995</v>
      </c>
      <c r="DE156" s="96">
        <v>434.4</v>
      </c>
      <c r="DF156" s="96">
        <v>534.78</v>
      </c>
      <c r="DG156" s="96"/>
      <c r="DH156" s="97">
        <v>503.98</v>
      </c>
      <c r="DI156" s="83" t="s">
        <v>1010</v>
      </c>
      <c r="DJ156" s="86">
        <v>2.77600421952641E-3</v>
      </c>
      <c r="DK156" s="96">
        <v>574.44000000000005</v>
      </c>
      <c r="DL156" s="96">
        <v>596.59</v>
      </c>
      <c r="DM156" s="96">
        <v>596.59</v>
      </c>
      <c r="DN156" s="96">
        <v>528.11</v>
      </c>
      <c r="DO156" s="96"/>
      <c r="DP156" s="97">
        <v>482.82</v>
      </c>
      <c r="DQ156" s="83" t="s">
        <v>1011</v>
      </c>
      <c r="DR156" s="96">
        <v>547.63</v>
      </c>
      <c r="DS156" s="96">
        <v>570.23</v>
      </c>
      <c r="DT156" s="96">
        <v>425.61</v>
      </c>
      <c r="DU156" s="96">
        <v>469.84</v>
      </c>
      <c r="DV156" s="96"/>
      <c r="DW156" s="97"/>
      <c r="DX156" s="83" t="s">
        <v>1012</v>
      </c>
      <c r="DY156" s="96">
        <v>562.13</v>
      </c>
      <c r="DZ156" s="96">
        <v>559.37</v>
      </c>
      <c r="EA156" s="96">
        <v>612.22</v>
      </c>
      <c r="EB156" s="96">
        <v>479.17</v>
      </c>
      <c r="EC156" s="96"/>
      <c r="ED156" s="97">
        <v>396.05</v>
      </c>
      <c r="EE156" s="83" t="s">
        <v>1013</v>
      </c>
      <c r="EF156" s="86">
        <v>1</v>
      </c>
      <c r="EG156" s="96">
        <v>539.48</v>
      </c>
      <c r="EH156" s="96">
        <v>531.6</v>
      </c>
      <c r="EI156" s="96">
        <v>436.48</v>
      </c>
      <c r="EJ156" s="96"/>
      <c r="EK156" s="96">
        <v>323.74</v>
      </c>
      <c r="EL156" s="97">
        <v>323.89999999999998</v>
      </c>
      <c r="EM156" s="83" t="s">
        <v>1014</v>
      </c>
      <c r="EN156" s="96">
        <v>577.71</v>
      </c>
      <c r="EO156" s="96">
        <v>563.1</v>
      </c>
      <c r="EP156" s="96">
        <v>464.52</v>
      </c>
      <c r="EQ156" s="96"/>
      <c r="ER156" s="96"/>
      <c r="ES156" s="97">
        <v>448.27</v>
      </c>
      <c r="ET156" s="83" t="s">
        <v>1015</v>
      </c>
      <c r="EU156" s="86">
        <v>1</v>
      </c>
      <c r="EV156" s="96">
        <v>546.21</v>
      </c>
      <c r="EW156" s="96">
        <v>554.95000000000005</v>
      </c>
      <c r="EX156" s="96">
        <v>554.95000000000005</v>
      </c>
      <c r="EY156" s="96"/>
      <c r="EZ156" s="96"/>
      <c r="FA156" s="97">
        <v>355.1</v>
      </c>
      <c r="FB156" s="83" t="s">
        <v>1016</v>
      </c>
      <c r="FC156" s="96">
        <v>586.21</v>
      </c>
      <c r="FD156" s="96">
        <v>553.02</v>
      </c>
      <c r="FE156" s="96">
        <v>615.37</v>
      </c>
      <c r="FF156" s="96"/>
      <c r="FG156" s="96"/>
      <c r="FH156" s="97"/>
      <c r="FI156" s="83" t="s">
        <v>1017</v>
      </c>
      <c r="FJ156" s="96">
        <v>626.79</v>
      </c>
      <c r="FK156" s="96">
        <v>619.91</v>
      </c>
      <c r="FL156" s="96">
        <v>503.38</v>
      </c>
      <c r="FM156" s="96">
        <v>468.64</v>
      </c>
      <c r="FN156" s="96"/>
      <c r="FO156" s="97">
        <v>419.47</v>
      </c>
      <c r="FP156" s="83" t="s">
        <v>1018</v>
      </c>
      <c r="FQ156" s="86">
        <v>0.219910716249203</v>
      </c>
      <c r="FR156" s="96">
        <v>577.24</v>
      </c>
      <c r="FS156" s="96">
        <v>608.48</v>
      </c>
      <c r="FT156" s="96">
        <v>544.12</v>
      </c>
      <c r="FU156" s="96">
        <v>411.58</v>
      </c>
      <c r="FV156" s="96">
        <v>346.19</v>
      </c>
      <c r="FW156" s="97">
        <v>354.07</v>
      </c>
      <c r="FX156" s="83" t="s">
        <v>1019</v>
      </c>
      <c r="FY156" s="96">
        <v>613.32000000000005</v>
      </c>
      <c r="FZ156" s="96">
        <v>593.15</v>
      </c>
      <c r="GA156" s="96">
        <v>551.45000000000005</v>
      </c>
      <c r="GB156" s="96">
        <v>613.66</v>
      </c>
      <c r="GC156" s="96"/>
      <c r="GD156" s="97">
        <v>393.9</v>
      </c>
      <c r="GE156" s="83" t="s">
        <v>1020</v>
      </c>
      <c r="GF156" s="86">
        <v>0.20300446609825401</v>
      </c>
      <c r="GG156" s="96">
        <v>571.4</v>
      </c>
      <c r="GH156" s="96">
        <v>576.9</v>
      </c>
      <c r="GI156" s="96">
        <v>421.28</v>
      </c>
      <c r="GJ156" s="96">
        <v>390.87</v>
      </c>
      <c r="GK156" s="96"/>
      <c r="GL156" s="97">
        <v>402.05</v>
      </c>
      <c r="GM156" s="83" t="s">
        <v>1021</v>
      </c>
      <c r="GN156" s="86">
        <v>9.9024607614992294E-2</v>
      </c>
      <c r="GO156" s="96">
        <v>602.72</v>
      </c>
      <c r="GP156" s="96">
        <v>786.84</v>
      </c>
      <c r="GQ156" s="96">
        <v>497.24</v>
      </c>
      <c r="GR156" s="96">
        <v>440.96</v>
      </c>
      <c r="GS156" s="96"/>
      <c r="GT156" s="97"/>
      <c r="GU156" s="83" t="s">
        <v>1022</v>
      </c>
      <c r="GV156" s="86">
        <v>1</v>
      </c>
      <c r="GW156" s="96">
        <v>515.94000000000005</v>
      </c>
      <c r="GX156" s="96">
        <v>507.25</v>
      </c>
      <c r="GY156" s="96">
        <v>548.39</v>
      </c>
      <c r="GZ156" s="96"/>
      <c r="HA156" s="96"/>
      <c r="HB156" s="97">
        <v>428.36</v>
      </c>
      <c r="HC156" s="83" t="s">
        <v>1023</v>
      </c>
      <c r="HD156" s="86">
        <v>1</v>
      </c>
      <c r="HE156" s="96">
        <v>583.85</v>
      </c>
      <c r="HF156" s="96">
        <v>581.52</v>
      </c>
      <c r="HG156" s="96"/>
      <c r="HH156" s="96">
        <v>395.19</v>
      </c>
      <c r="HI156" s="96">
        <v>388.55</v>
      </c>
      <c r="HJ156" s="97">
        <v>429.22</v>
      </c>
      <c r="HK156" s="98"/>
      <c r="HL156" s="86"/>
      <c r="HM156" s="96"/>
      <c r="HN156" s="96"/>
      <c r="HO156" s="96"/>
      <c r="HP156" s="96"/>
      <c r="HQ156" s="96"/>
      <c r="HR156" s="97"/>
    </row>
    <row r="157" spans="1:226" x14ac:dyDescent="0.35">
      <c r="A157" s="99">
        <v>44298</v>
      </c>
      <c r="B157" s="100" t="s">
        <v>995</v>
      </c>
      <c r="C157" s="101">
        <v>589.47996925960979</v>
      </c>
      <c r="D157" s="101">
        <v>589.58058060437077</v>
      </c>
      <c r="E157" s="101">
        <v>507.53925914112193</v>
      </c>
      <c r="F157" s="101">
        <v>445.42587920857227</v>
      </c>
      <c r="G157" s="101">
        <v>346.26137418543505</v>
      </c>
      <c r="H157" s="102">
        <v>391.36405608397109</v>
      </c>
      <c r="I157" s="100" t="s">
        <v>996</v>
      </c>
      <c r="J157" s="101">
        <v>593.4688030028617</v>
      </c>
      <c r="K157" s="101">
        <v>583.1990373405738</v>
      </c>
      <c r="L157" s="101">
        <v>504.49228303021385</v>
      </c>
      <c r="M157" s="101">
        <v>444.53962046242793</v>
      </c>
      <c r="N157" s="101">
        <v>323.74</v>
      </c>
      <c r="O157" s="102">
        <v>415.8410711325634</v>
      </c>
      <c r="P157" s="83" t="s">
        <v>997</v>
      </c>
      <c r="Q157" s="96">
        <v>525.73</v>
      </c>
      <c r="R157" s="96">
        <v>564.04</v>
      </c>
      <c r="S157" s="96">
        <v>456.28</v>
      </c>
      <c r="T157" s="96">
        <v>390</v>
      </c>
      <c r="U157" s="96"/>
      <c r="V157" s="97"/>
      <c r="W157" s="83" t="s">
        <v>998</v>
      </c>
      <c r="X157" s="96">
        <v>561.44000000000005</v>
      </c>
      <c r="Y157" s="96">
        <v>574.26</v>
      </c>
      <c r="Z157" s="96">
        <v>446.89</v>
      </c>
      <c r="AA157" s="96">
        <v>342.92</v>
      </c>
      <c r="AB157" s="96"/>
      <c r="AC157" s="97">
        <v>472.73</v>
      </c>
      <c r="AD157" s="83" t="s">
        <v>999</v>
      </c>
      <c r="AE157" s="86">
        <v>0.51129972389814904</v>
      </c>
      <c r="AF157" s="96">
        <v>494.47</v>
      </c>
      <c r="AG157" s="96">
        <v>503.08</v>
      </c>
      <c r="AH157" s="96">
        <v>389.61</v>
      </c>
      <c r="AI157" s="96"/>
      <c r="AJ157" s="96"/>
      <c r="AK157" s="97">
        <v>343.8</v>
      </c>
      <c r="AL157" s="87" t="s">
        <v>1000</v>
      </c>
      <c r="AM157" s="88">
        <v>1</v>
      </c>
      <c r="AN157" s="96">
        <v>555.44000000000005</v>
      </c>
      <c r="AO157" s="96">
        <v>616.34</v>
      </c>
      <c r="AP157" s="96">
        <v>562.63</v>
      </c>
      <c r="AQ157" s="96">
        <v>676.23</v>
      </c>
      <c r="AR157" s="96"/>
      <c r="AS157" s="97"/>
      <c r="AT157" s="83" t="s">
        <v>1001</v>
      </c>
      <c r="AU157" s="86">
        <v>3.8415735085090899E-2</v>
      </c>
      <c r="AV157" s="96">
        <v>507.08</v>
      </c>
      <c r="AW157" s="96">
        <v>559.80999999999995</v>
      </c>
      <c r="AX157" s="96">
        <v>434.69</v>
      </c>
      <c r="AY157" s="96"/>
      <c r="AZ157" s="96"/>
      <c r="BA157" s="97">
        <v>366.23</v>
      </c>
      <c r="BB157" s="83" t="s">
        <v>1002</v>
      </c>
      <c r="BC157" s="96">
        <v>620.29</v>
      </c>
      <c r="BD157" s="96">
        <v>628.76</v>
      </c>
      <c r="BE157" s="96">
        <v>510.92</v>
      </c>
      <c r="BF157" s="96"/>
      <c r="BG157" s="96"/>
      <c r="BH157" s="97">
        <v>491.39</v>
      </c>
      <c r="BI157" s="83" t="s">
        <v>1003</v>
      </c>
      <c r="BJ157" s="86">
        <v>0.134464629079321</v>
      </c>
      <c r="BK157" s="96">
        <v>670.04</v>
      </c>
      <c r="BL157" s="96">
        <v>627.82000000000005</v>
      </c>
      <c r="BM157" s="96">
        <v>725.71</v>
      </c>
      <c r="BN157" s="96">
        <v>642.74</v>
      </c>
      <c r="BO157" s="96"/>
      <c r="BP157" s="97"/>
      <c r="BQ157" s="83" t="s">
        <v>1004</v>
      </c>
      <c r="BR157" s="86">
        <v>1</v>
      </c>
      <c r="BS157" s="96">
        <v>582.83000000000004</v>
      </c>
      <c r="BT157" s="96">
        <v>626.33000000000004</v>
      </c>
      <c r="BU157" s="96">
        <v>647</v>
      </c>
      <c r="BV157" s="96"/>
      <c r="BW157" s="96"/>
      <c r="BX157" s="97">
        <v>359.5</v>
      </c>
      <c r="BY157" s="83" t="s">
        <v>1005</v>
      </c>
      <c r="BZ157" s="96">
        <v>614.44000000000005</v>
      </c>
      <c r="CA157" s="96">
        <v>595.4</v>
      </c>
      <c r="CB157" s="96">
        <v>454.79</v>
      </c>
      <c r="CC157" s="96">
        <v>409.79</v>
      </c>
      <c r="CD157" s="96"/>
      <c r="CE157" s="97">
        <v>564.86</v>
      </c>
      <c r="CF157" s="83" t="s">
        <v>1006</v>
      </c>
      <c r="CG157" s="96">
        <v>596.14</v>
      </c>
      <c r="CH157" s="96">
        <v>697.54</v>
      </c>
      <c r="CI157" s="96">
        <v>504.46</v>
      </c>
      <c r="CJ157" s="96"/>
      <c r="CK157" s="96"/>
      <c r="CL157" s="97"/>
      <c r="CM157" s="83" t="s">
        <v>1007</v>
      </c>
      <c r="CN157" s="96">
        <v>570.65</v>
      </c>
      <c r="CO157" s="96">
        <v>532.1</v>
      </c>
      <c r="CP157" s="96">
        <v>543.63</v>
      </c>
      <c r="CQ157" s="96">
        <v>418.96</v>
      </c>
      <c r="CR157" s="96"/>
      <c r="CS157" s="97">
        <v>584.73</v>
      </c>
      <c r="CT157" s="83" t="s">
        <v>1008</v>
      </c>
      <c r="CU157" s="96">
        <v>578.74</v>
      </c>
      <c r="CV157" s="96">
        <v>643.66999999999996</v>
      </c>
      <c r="CW157" s="96">
        <v>484.42</v>
      </c>
      <c r="CX157" s="96">
        <v>436.86</v>
      </c>
      <c r="CY157" s="96"/>
      <c r="CZ157" s="97"/>
      <c r="DA157" s="83" t="s">
        <v>1009</v>
      </c>
      <c r="DB157" s="86">
        <v>0.13214752950193601</v>
      </c>
      <c r="DC157" s="96">
        <v>584.73</v>
      </c>
      <c r="DD157" s="96">
        <v>624.48</v>
      </c>
      <c r="DE157" s="96">
        <v>439.6</v>
      </c>
      <c r="DF157" s="96">
        <v>535.07000000000005</v>
      </c>
      <c r="DG157" s="96"/>
      <c r="DH157" s="97">
        <v>509.64</v>
      </c>
      <c r="DI157" s="83" t="s">
        <v>1010</v>
      </c>
      <c r="DJ157" s="86">
        <v>2.8055999775552002E-3</v>
      </c>
      <c r="DK157" s="96">
        <v>589.66999999999996</v>
      </c>
      <c r="DL157" s="96">
        <v>610.73</v>
      </c>
      <c r="DM157" s="96">
        <v>610.73</v>
      </c>
      <c r="DN157" s="96">
        <v>533.74</v>
      </c>
      <c r="DO157" s="96"/>
      <c r="DP157" s="97">
        <v>501</v>
      </c>
      <c r="DQ157" s="83" t="s">
        <v>1011</v>
      </c>
      <c r="DR157" s="96">
        <v>551.37</v>
      </c>
      <c r="DS157" s="96">
        <v>574.04999999999995</v>
      </c>
      <c r="DT157" s="96">
        <v>425.66</v>
      </c>
      <c r="DU157" s="96">
        <v>447.79</v>
      </c>
      <c r="DV157" s="96"/>
      <c r="DW157" s="97"/>
      <c r="DX157" s="83" t="s">
        <v>1012</v>
      </c>
      <c r="DY157" s="96">
        <v>561.37</v>
      </c>
      <c r="DZ157" s="96">
        <v>558.98</v>
      </c>
      <c r="EA157" s="96">
        <v>610.80999999999995</v>
      </c>
      <c r="EB157" s="96">
        <v>466.17</v>
      </c>
      <c r="EC157" s="96"/>
      <c r="ED157" s="97">
        <v>396.7</v>
      </c>
      <c r="EE157" s="83" t="s">
        <v>1013</v>
      </c>
      <c r="EF157" s="86">
        <v>1</v>
      </c>
      <c r="EG157" s="96">
        <v>536.17999999999995</v>
      </c>
      <c r="EH157" s="96">
        <v>533.5</v>
      </c>
      <c r="EI157" s="96">
        <v>429.03</v>
      </c>
      <c r="EJ157" s="96"/>
      <c r="EK157" s="96">
        <v>323.74</v>
      </c>
      <c r="EL157" s="97">
        <v>326.27</v>
      </c>
      <c r="EM157" s="83" t="s">
        <v>1014</v>
      </c>
      <c r="EN157" s="96">
        <v>574.29</v>
      </c>
      <c r="EO157" s="96">
        <v>563.1</v>
      </c>
      <c r="EP157" s="96">
        <v>464.52</v>
      </c>
      <c r="EQ157" s="96"/>
      <c r="ER157" s="96"/>
      <c r="ES157" s="97">
        <v>463.08</v>
      </c>
      <c r="ET157" s="83" t="s">
        <v>1015</v>
      </c>
      <c r="EU157" s="86">
        <v>1</v>
      </c>
      <c r="EV157" s="96">
        <v>546.21</v>
      </c>
      <c r="EW157" s="96">
        <v>552.20000000000005</v>
      </c>
      <c r="EX157" s="96">
        <v>552.20000000000005</v>
      </c>
      <c r="EY157" s="96"/>
      <c r="EZ157" s="96"/>
      <c r="FA157" s="97">
        <v>355.1</v>
      </c>
      <c r="FB157" s="83" t="s">
        <v>1016</v>
      </c>
      <c r="FC157" s="96">
        <v>586.21</v>
      </c>
      <c r="FD157" s="96">
        <v>553.02</v>
      </c>
      <c r="FE157" s="96">
        <v>615.37</v>
      </c>
      <c r="FF157" s="96"/>
      <c r="FG157" s="96"/>
      <c r="FH157" s="97"/>
      <c r="FI157" s="83" t="s">
        <v>1017</v>
      </c>
      <c r="FJ157" s="96">
        <v>612.74</v>
      </c>
      <c r="FK157" s="96">
        <v>612.47</v>
      </c>
      <c r="FL157" s="96">
        <v>403.38</v>
      </c>
      <c r="FM157" s="96">
        <v>542.64</v>
      </c>
      <c r="FN157" s="96"/>
      <c r="FO157" s="97">
        <v>424.42</v>
      </c>
      <c r="FP157" s="83" t="s">
        <v>1018</v>
      </c>
      <c r="FQ157" s="86">
        <v>0.221014012288379</v>
      </c>
      <c r="FR157" s="96">
        <v>580.04</v>
      </c>
      <c r="FS157" s="96">
        <v>611.64</v>
      </c>
      <c r="FT157" s="96">
        <v>538.15</v>
      </c>
      <c r="FU157" s="96">
        <v>410.84</v>
      </c>
      <c r="FV157" s="96">
        <v>347.92</v>
      </c>
      <c r="FW157" s="97">
        <v>359.27</v>
      </c>
      <c r="FX157" s="83" t="s">
        <v>1019</v>
      </c>
      <c r="FY157" s="96">
        <v>611.69000000000005</v>
      </c>
      <c r="FZ157" s="96">
        <v>589.9</v>
      </c>
      <c r="GA157" s="96">
        <v>550.64</v>
      </c>
      <c r="GB157" s="96">
        <v>620.22</v>
      </c>
      <c r="GC157" s="96"/>
      <c r="GD157" s="97">
        <v>393.9</v>
      </c>
      <c r="GE157" s="83" t="s">
        <v>1020</v>
      </c>
      <c r="GF157" s="86">
        <v>0.203239639859358</v>
      </c>
      <c r="GG157" s="96">
        <v>560.80999999999995</v>
      </c>
      <c r="GH157" s="96">
        <v>566.58000000000004</v>
      </c>
      <c r="GI157" s="96">
        <v>404.95</v>
      </c>
      <c r="GJ157" s="96">
        <v>389.24</v>
      </c>
      <c r="GK157" s="96"/>
      <c r="GL157" s="97">
        <v>397.09</v>
      </c>
      <c r="GM157" s="83" t="s">
        <v>1021</v>
      </c>
      <c r="GN157" s="86">
        <v>9.8063250796763896E-2</v>
      </c>
      <c r="GO157" s="96">
        <v>585.1</v>
      </c>
      <c r="GP157" s="96">
        <v>774.73</v>
      </c>
      <c r="GQ157" s="96">
        <v>485.2</v>
      </c>
      <c r="GR157" s="96">
        <v>424.42</v>
      </c>
      <c r="GS157" s="96"/>
      <c r="GT157" s="97"/>
      <c r="GU157" s="83" t="s">
        <v>1022</v>
      </c>
      <c r="GV157" s="86">
        <v>1</v>
      </c>
      <c r="GW157" s="96">
        <v>514.29999999999995</v>
      </c>
      <c r="GX157" s="96">
        <v>509.44</v>
      </c>
      <c r="GY157" s="96">
        <v>559.95000000000005</v>
      </c>
      <c r="GZ157" s="96"/>
      <c r="HA157" s="96"/>
      <c r="HB157" s="97">
        <v>428.8</v>
      </c>
      <c r="HC157" s="83" t="s">
        <v>1023</v>
      </c>
      <c r="HD157" s="86">
        <v>1</v>
      </c>
      <c r="HE157" s="96">
        <v>583.85</v>
      </c>
      <c r="HF157" s="96">
        <v>580.67999999999995</v>
      </c>
      <c r="HG157" s="96"/>
      <c r="HH157" s="96">
        <v>405.75</v>
      </c>
      <c r="HI157" s="96">
        <v>399.11</v>
      </c>
      <c r="HJ157" s="97">
        <v>433.39</v>
      </c>
      <c r="HK157" s="98"/>
      <c r="HL157" s="86"/>
      <c r="HM157" s="96"/>
      <c r="HN157" s="96"/>
      <c r="HO157" s="96"/>
      <c r="HP157" s="96"/>
      <c r="HQ157" s="96"/>
      <c r="HR157" s="97"/>
    </row>
    <row r="158" spans="1:226" x14ac:dyDescent="0.35">
      <c r="A158" s="99">
        <v>44284</v>
      </c>
      <c r="B158" s="100" t="s">
        <v>995</v>
      </c>
      <c r="C158" s="101">
        <v>584.55720306003582</v>
      </c>
      <c r="D158" s="101">
        <v>590.78152421204015</v>
      </c>
      <c r="E158" s="101">
        <v>505.96412464064412</v>
      </c>
      <c r="F158" s="101">
        <v>440.88500793005988</v>
      </c>
      <c r="G158" s="101">
        <v>341.89308448610956</v>
      </c>
      <c r="H158" s="102">
        <v>388.71240388841238</v>
      </c>
      <c r="I158" s="100" t="s">
        <v>996</v>
      </c>
      <c r="J158" s="101">
        <v>591.1769468825803</v>
      </c>
      <c r="K158" s="101">
        <v>586.48401901756608</v>
      </c>
      <c r="L158" s="101">
        <v>502.96445630140317</v>
      </c>
      <c r="M158" s="101">
        <v>438.77519148750264</v>
      </c>
      <c r="N158" s="101">
        <v>323.74</v>
      </c>
      <c r="O158" s="102">
        <v>415.09306851280024</v>
      </c>
      <c r="P158" s="83" t="s">
        <v>997</v>
      </c>
      <c r="Q158" s="96">
        <v>522.4</v>
      </c>
      <c r="R158" s="96">
        <v>567.37</v>
      </c>
      <c r="S158" s="96">
        <v>457.98</v>
      </c>
      <c r="T158" s="96">
        <v>390</v>
      </c>
      <c r="U158" s="96"/>
      <c r="V158" s="97"/>
      <c r="W158" s="83" t="s">
        <v>998</v>
      </c>
      <c r="X158" s="96">
        <v>566.91999999999996</v>
      </c>
      <c r="Y158" s="96">
        <v>574.26</v>
      </c>
      <c r="Z158" s="96">
        <v>437.3</v>
      </c>
      <c r="AA158" s="96">
        <v>360.04</v>
      </c>
      <c r="AB158" s="96"/>
      <c r="AC158" s="97">
        <v>505.79</v>
      </c>
      <c r="AD158" s="83" t="s">
        <v>999</v>
      </c>
      <c r="AE158" s="86">
        <v>0.51129972389814904</v>
      </c>
      <c r="AF158" s="96">
        <v>488.55</v>
      </c>
      <c r="AG158" s="96">
        <v>502.22</v>
      </c>
      <c r="AH158" s="96">
        <v>393.7</v>
      </c>
      <c r="AI158" s="96"/>
      <c r="AJ158" s="96"/>
      <c r="AK158" s="97">
        <v>342.01</v>
      </c>
      <c r="AL158" s="87" t="s">
        <v>1000</v>
      </c>
      <c r="AM158" s="88">
        <v>1</v>
      </c>
      <c r="AN158" s="96">
        <v>540.02</v>
      </c>
      <c r="AO158" s="96">
        <v>616.79</v>
      </c>
      <c r="AP158" s="96">
        <v>561.59</v>
      </c>
      <c r="AQ158" s="96">
        <v>676.23</v>
      </c>
      <c r="AR158" s="96"/>
      <c r="AS158" s="97"/>
      <c r="AT158" s="83" t="s">
        <v>1001</v>
      </c>
      <c r="AU158" s="86">
        <v>3.8345028567046302E-2</v>
      </c>
      <c r="AV158" s="96">
        <v>500.63</v>
      </c>
      <c r="AW158" s="96">
        <v>560.36</v>
      </c>
      <c r="AX158" s="96">
        <v>448.65</v>
      </c>
      <c r="AY158" s="96"/>
      <c r="AZ158" s="96"/>
      <c r="BA158" s="97">
        <v>363.91</v>
      </c>
      <c r="BB158" s="83" t="s">
        <v>1002</v>
      </c>
      <c r="BC158" s="96">
        <v>616.92999999999995</v>
      </c>
      <c r="BD158" s="96">
        <v>628.76</v>
      </c>
      <c r="BE158" s="96">
        <v>507.56</v>
      </c>
      <c r="BF158" s="96"/>
      <c r="BG158" s="96"/>
      <c r="BH158" s="97">
        <v>479.63</v>
      </c>
      <c r="BI158" s="83" t="s">
        <v>1003</v>
      </c>
      <c r="BJ158" s="86">
        <v>0.13448090371167301</v>
      </c>
      <c r="BK158" s="96">
        <v>670.12</v>
      </c>
      <c r="BL158" s="96">
        <v>627.89</v>
      </c>
      <c r="BM158" s="96">
        <v>715.03</v>
      </c>
      <c r="BN158" s="96">
        <v>629.37</v>
      </c>
      <c r="BO158" s="96"/>
      <c r="BP158" s="97"/>
      <c r="BQ158" s="83" t="s">
        <v>1004</v>
      </c>
      <c r="BR158" s="86">
        <v>1</v>
      </c>
      <c r="BS158" s="96">
        <v>582.83000000000004</v>
      </c>
      <c r="BT158" s="96">
        <v>655.5</v>
      </c>
      <c r="BU158" s="96">
        <v>651.16999999999996</v>
      </c>
      <c r="BV158" s="96"/>
      <c r="BW158" s="96"/>
      <c r="BX158" s="97">
        <v>363.67</v>
      </c>
      <c r="BY158" s="83" t="s">
        <v>1005</v>
      </c>
      <c r="BZ158" s="96">
        <v>615.77</v>
      </c>
      <c r="CA158" s="96">
        <v>599.72</v>
      </c>
      <c r="CB158" s="96">
        <v>456.02</v>
      </c>
      <c r="CC158" s="96">
        <v>392.17</v>
      </c>
      <c r="CD158" s="96"/>
      <c r="CE158" s="97">
        <v>563.71</v>
      </c>
      <c r="CF158" s="83" t="s">
        <v>1006</v>
      </c>
      <c r="CG158" s="96">
        <v>580.01</v>
      </c>
      <c r="CH158" s="96">
        <v>689.48</v>
      </c>
      <c r="CI158" s="96">
        <v>503.44</v>
      </c>
      <c r="CJ158" s="96"/>
      <c r="CK158" s="96"/>
      <c r="CL158" s="97"/>
      <c r="CM158" s="83" t="s">
        <v>1007</v>
      </c>
      <c r="CN158" s="96">
        <v>569.02</v>
      </c>
      <c r="CO158" s="96">
        <v>539.17999999999995</v>
      </c>
      <c r="CP158" s="96">
        <v>548.25</v>
      </c>
      <c r="CQ158" s="96">
        <v>423.94</v>
      </c>
      <c r="CR158" s="96"/>
      <c r="CS158" s="97">
        <v>584.04999999999995</v>
      </c>
      <c r="CT158" s="83" t="s">
        <v>1008</v>
      </c>
      <c r="CU158" s="96">
        <v>578.91</v>
      </c>
      <c r="CV158" s="96">
        <v>646.13</v>
      </c>
      <c r="CW158" s="96">
        <v>485.28</v>
      </c>
      <c r="CX158" s="96">
        <v>438.21</v>
      </c>
      <c r="CY158" s="96"/>
      <c r="CZ158" s="97"/>
      <c r="DA158" s="83" t="s">
        <v>1009</v>
      </c>
      <c r="DB158" s="86">
        <v>0.13206027230828099</v>
      </c>
      <c r="DC158" s="96">
        <v>585.29</v>
      </c>
      <c r="DD158" s="96">
        <v>634.63</v>
      </c>
      <c r="DE158" s="96">
        <v>450.93</v>
      </c>
      <c r="DF158" s="96">
        <v>534.71</v>
      </c>
      <c r="DG158" s="96"/>
      <c r="DH158" s="97">
        <v>508.56</v>
      </c>
      <c r="DI158" s="83" t="s">
        <v>1010</v>
      </c>
      <c r="DJ158" s="86">
        <v>2.75999116802826E-3</v>
      </c>
      <c r="DK158" s="96">
        <v>577.79</v>
      </c>
      <c r="DL158" s="96">
        <v>606.9</v>
      </c>
      <c r="DM158" s="96">
        <v>606.9</v>
      </c>
      <c r="DN158" s="96">
        <v>536.38</v>
      </c>
      <c r="DO158" s="96"/>
      <c r="DP158" s="97">
        <v>490.54</v>
      </c>
      <c r="DQ158" s="83" t="s">
        <v>1011</v>
      </c>
      <c r="DR158" s="96">
        <v>544.87</v>
      </c>
      <c r="DS158" s="96">
        <v>568.12</v>
      </c>
      <c r="DT158" s="96">
        <v>431.74</v>
      </c>
      <c r="DU158" s="96">
        <v>454.18</v>
      </c>
      <c r="DV158" s="96"/>
      <c r="DW158" s="97"/>
      <c r="DX158" s="83" t="s">
        <v>1012</v>
      </c>
      <c r="DY158" s="96">
        <v>562.87</v>
      </c>
      <c r="DZ158" s="96">
        <v>563.16999999999996</v>
      </c>
      <c r="EA158" s="96">
        <v>611.28</v>
      </c>
      <c r="EB158" s="96">
        <v>465.17</v>
      </c>
      <c r="EC158" s="96"/>
      <c r="ED158" s="97">
        <v>396.04</v>
      </c>
      <c r="EE158" s="83" t="s">
        <v>1013</v>
      </c>
      <c r="EF158" s="86">
        <v>1</v>
      </c>
      <c r="EG158" s="96">
        <v>544.38</v>
      </c>
      <c r="EH158" s="96">
        <v>557.24</v>
      </c>
      <c r="EI158" s="96">
        <v>432.36</v>
      </c>
      <c r="EJ158" s="96"/>
      <c r="EK158" s="96">
        <v>323.74</v>
      </c>
      <c r="EL158" s="97">
        <v>336.41</v>
      </c>
      <c r="EM158" s="83" t="s">
        <v>1014</v>
      </c>
      <c r="EN158" s="96">
        <v>552.91999999999996</v>
      </c>
      <c r="EO158" s="96">
        <v>563.1</v>
      </c>
      <c r="EP158" s="96">
        <v>464.52</v>
      </c>
      <c r="EQ158" s="96"/>
      <c r="ER158" s="96"/>
      <c r="ES158" s="97">
        <v>471.42</v>
      </c>
      <c r="ET158" s="83" t="s">
        <v>1015</v>
      </c>
      <c r="EU158" s="86">
        <v>1</v>
      </c>
      <c r="EV158" s="96">
        <v>537.54</v>
      </c>
      <c r="EW158" s="96">
        <v>545.58000000000004</v>
      </c>
      <c r="EX158" s="96">
        <v>545.58000000000004</v>
      </c>
      <c r="EY158" s="96"/>
      <c r="EZ158" s="96"/>
      <c r="FA158" s="97">
        <v>350.96</v>
      </c>
      <c r="FB158" s="83" t="s">
        <v>1016</v>
      </c>
      <c r="FC158" s="96">
        <v>586.21</v>
      </c>
      <c r="FD158" s="96">
        <v>553.02</v>
      </c>
      <c r="FE158" s="96">
        <v>615.37</v>
      </c>
      <c r="FF158" s="96"/>
      <c r="FG158" s="96"/>
      <c r="FH158" s="97"/>
      <c r="FI158" s="83" t="s">
        <v>1017</v>
      </c>
      <c r="FJ158" s="96">
        <v>606.13</v>
      </c>
      <c r="FK158" s="96">
        <v>613.29999999999995</v>
      </c>
      <c r="FL158" s="96">
        <v>415.77</v>
      </c>
      <c r="FM158" s="96">
        <v>555.64</v>
      </c>
      <c r="FN158" s="96"/>
      <c r="FO158" s="97">
        <v>417.81</v>
      </c>
      <c r="FP158" s="83" t="s">
        <v>1018</v>
      </c>
      <c r="FQ158" s="86">
        <v>0.215252814430549</v>
      </c>
      <c r="FR158" s="96">
        <v>557.19000000000005</v>
      </c>
      <c r="FS158" s="96">
        <v>595.11</v>
      </c>
      <c r="FT158" s="96">
        <v>534.38</v>
      </c>
      <c r="FU158" s="96">
        <v>409.82</v>
      </c>
      <c r="FV158" s="96">
        <v>343.23</v>
      </c>
      <c r="FW158" s="97">
        <v>354.44</v>
      </c>
      <c r="FX158" s="83" t="s">
        <v>1019</v>
      </c>
      <c r="FY158" s="96">
        <v>602.75</v>
      </c>
      <c r="FZ158" s="96">
        <v>590.72</v>
      </c>
      <c r="GA158" s="96">
        <v>552.26</v>
      </c>
      <c r="GB158" s="96">
        <v>624.35</v>
      </c>
      <c r="GC158" s="96"/>
      <c r="GD158" s="97">
        <v>402.03</v>
      </c>
      <c r="GE158" s="83" t="s">
        <v>1020</v>
      </c>
      <c r="GF158" s="86">
        <v>0.20397756246812901</v>
      </c>
      <c r="GG158" s="96">
        <v>551.15</v>
      </c>
      <c r="GH158" s="96">
        <v>565.62</v>
      </c>
      <c r="GI158" s="96">
        <v>426.92</v>
      </c>
      <c r="GJ158" s="96">
        <v>399.26</v>
      </c>
      <c r="GK158" s="96"/>
      <c r="GL158" s="97">
        <v>392.48</v>
      </c>
      <c r="GM158" s="83" t="s">
        <v>1021</v>
      </c>
      <c r="GN158" s="86">
        <v>9.7842571302773795E-2</v>
      </c>
      <c r="GO158" s="96">
        <v>575.88</v>
      </c>
      <c r="GP158" s="96">
        <v>781.75</v>
      </c>
      <c r="GQ158" s="96">
        <v>487.31</v>
      </c>
      <c r="GR158" s="96">
        <v>431.29</v>
      </c>
      <c r="GS158" s="96"/>
      <c r="GT158" s="97"/>
      <c r="GU158" s="83" t="s">
        <v>1022</v>
      </c>
      <c r="GV158" s="86">
        <v>1</v>
      </c>
      <c r="GW158" s="96">
        <v>524.98</v>
      </c>
      <c r="GX158" s="96">
        <v>524.70000000000005</v>
      </c>
      <c r="GY158" s="96">
        <v>566.35</v>
      </c>
      <c r="GZ158" s="96"/>
      <c r="HA158" s="96"/>
      <c r="HB158" s="97">
        <v>430.54</v>
      </c>
      <c r="HC158" s="83" t="s">
        <v>1023</v>
      </c>
      <c r="HD158" s="86">
        <v>1</v>
      </c>
      <c r="HE158" s="96">
        <v>568.85</v>
      </c>
      <c r="HF158" s="96">
        <v>581.52</v>
      </c>
      <c r="HG158" s="96"/>
      <c r="HH158" s="96">
        <v>419.12</v>
      </c>
      <c r="HI158" s="96">
        <v>412.48</v>
      </c>
      <c r="HJ158" s="97">
        <v>430.89</v>
      </c>
      <c r="HK158" s="98"/>
      <c r="HL158" s="86"/>
      <c r="HM158" s="96"/>
      <c r="HN158" s="96"/>
      <c r="HO158" s="96"/>
      <c r="HP158" s="96"/>
      <c r="HQ158" s="96"/>
      <c r="HR158" s="97"/>
    </row>
    <row r="159" spans="1:226" x14ac:dyDescent="0.35">
      <c r="A159" s="99">
        <v>44277</v>
      </c>
      <c r="B159" s="100" t="s">
        <v>995</v>
      </c>
      <c r="C159" s="101">
        <v>585.92051506844336</v>
      </c>
      <c r="D159" s="101">
        <v>596.5245855761716</v>
      </c>
      <c r="E159" s="101">
        <v>521.69719781671904</v>
      </c>
      <c r="F159" s="101">
        <v>451.6491228420179</v>
      </c>
      <c r="G159" s="101">
        <v>347.41631645135482</v>
      </c>
      <c r="H159" s="102">
        <v>390.11114120211874</v>
      </c>
      <c r="I159" s="100" t="s">
        <v>996</v>
      </c>
      <c r="J159" s="101">
        <v>592.39576727440488</v>
      </c>
      <c r="K159" s="101">
        <v>591.85742032194173</v>
      </c>
      <c r="L159" s="101">
        <v>518.97915100594435</v>
      </c>
      <c r="M159" s="101">
        <v>450.17013666847856</v>
      </c>
      <c r="N159" s="101">
        <v>323.74</v>
      </c>
      <c r="O159" s="102">
        <v>414.05763951045486</v>
      </c>
      <c r="P159" s="83" t="s">
        <v>997</v>
      </c>
      <c r="Q159" s="96">
        <v>518.23</v>
      </c>
      <c r="R159" s="96">
        <v>564.04</v>
      </c>
      <c r="S159" s="96">
        <v>464.49</v>
      </c>
      <c r="T159" s="96">
        <v>414</v>
      </c>
      <c r="U159" s="96"/>
      <c r="V159" s="97"/>
      <c r="W159" s="83" t="s">
        <v>998</v>
      </c>
      <c r="X159" s="96">
        <v>579.82000000000005</v>
      </c>
      <c r="Y159" s="96">
        <v>574.95000000000005</v>
      </c>
      <c r="Z159" s="96">
        <v>454.41</v>
      </c>
      <c r="AA159" s="96">
        <v>378.26</v>
      </c>
      <c r="AB159" s="96"/>
      <c r="AC159" s="97">
        <v>505.79</v>
      </c>
      <c r="AD159" s="83" t="s">
        <v>999</v>
      </c>
      <c r="AE159" s="86">
        <v>0.51129972389814904</v>
      </c>
      <c r="AF159" s="96">
        <v>486.46</v>
      </c>
      <c r="AG159" s="96">
        <v>503.03</v>
      </c>
      <c r="AH159" s="96">
        <v>399.87</v>
      </c>
      <c r="AI159" s="96"/>
      <c r="AJ159" s="96"/>
      <c r="AK159" s="97">
        <v>340.73</v>
      </c>
      <c r="AL159" s="87" t="s">
        <v>1000</v>
      </c>
      <c r="AM159" s="88">
        <v>1</v>
      </c>
      <c r="AN159" s="96">
        <v>544.77</v>
      </c>
      <c r="AO159" s="96">
        <v>615.66999999999996</v>
      </c>
      <c r="AP159" s="96">
        <v>561.16</v>
      </c>
      <c r="AQ159" s="96">
        <v>676.23</v>
      </c>
      <c r="AR159" s="96"/>
      <c r="AS159" s="97"/>
      <c r="AT159" s="83" t="s">
        <v>1001</v>
      </c>
      <c r="AU159" s="86">
        <v>3.83509108341323E-2</v>
      </c>
      <c r="AV159" s="96">
        <v>496.08</v>
      </c>
      <c r="AW159" s="96">
        <v>557.66</v>
      </c>
      <c r="AX159" s="96">
        <v>444.92</v>
      </c>
      <c r="AY159" s="96"/>
      <c r="AZ159" s="96"/>
      <c r="BA159" s="97">
        <v>363.33</v>
      </c>
      <c r="BB159" s="83" t="s">
        <v>1002</v>
      </c>
      <c r="BC159" s="96">
        <v>612.73</v>
      </c>
      <c r="BD159" s="96">
        <v>631.28</v>
      </c>
      <c r="BE159" s="96">
        <v>531.09</v>
      </c>
      <c r="BF159" s="96"/>
      <c r="BG159" s="96"/>
      <c r="BH159" s="97">
        <v>482.99</v>
      </c>
      <c r="BI159" s="83" t="s">
        <v>1003</v>
      </c>
      <c r="BJ159" s="86">
        <v>0.13448090371167301</v>
      </c>
      <c r="BK159" s="96">
        <v>670.12</v>
      </c>
      <c r="BL159" s="96">
        <v>638.65</v>
      </c>
      <c r="BM159" s="96">
        <v>731.17</v>
      </c>
      <c r="BN159" s="96">
        <v>642.82000000000005</v>
      </c>
      <c r="BO159" s="96"/>
      <c r="BP159" s="97"/>
      <c r="BQ159" s="83" t="s">
        <v>1004</v>
      </c>
      <c r="BR159" s="86">
        <v>1</v>
      </c>
      <c r="BS159" s="96">
        <v>587.83000000000004</v>
      </c>
      <c r="BT159" s="96">
        <v>658.83</v>
      </c>
      <c r="BU159" s="96">
        <v>652.83000000000004</v>
      </c>
      <c r="BV159" s="96"/>
      <c r="BW159" s="96"/>
      <c r="BX159" s="97">
        <v>361.17</v>
      </c>
      <c r="BY159" s="83" t="s">
        <v>1005</v>
      </c>
      <c r="BZ159" s="96">
        <v>619.44000000000005</v>
      </c>
      <c r="CA159" s="96">
        <v>606.73</v>
      </c>
      <c r="CB159" s="96">
        <v>468.67</v>
      </c>
      <c r="CC159" s="96">
        <v>404.3</v>
      </c>
      <c r="CD159" s="96"/>
      <c r="CE159" s="97">
        <v>561.27</v>
      </c>
      <c r="CF159" s="83" t="s">
        <v>1006</v>
      </c>
      <c r="CG159" s="96">
        <v>580.82000000000005</v>
      </c>
      <c r="CH159" s="96">
        <v>695.93</v>
      </c>
      <c r="CI159" s="96">
        <v>513.14</v>
      </c>
      <c r="CJ159" s="96"/>
      <c r="CK159" s="96"/>
      <c r="CL159" s="97"/>
      <c r="CM159" s="83" t="s">
        <v>1007</v>
      </c>
      <c r="CN159" s="96">
        <v>576.77</v>
      </c>
      <c r="CO159" s="96">
        <v>551.72</v>
      </c>
      <c r="CP159" s="96">
        <v>558.03</v>
      </c>
      <c r="CQ159" s="96">
        <v>438.82</v>
      </c>
      <c r="CR159" s="96"/>
      <c r="CS159" s="97">
        <v>586.39</v>
      </c>
      <c r="CT159" s="83" t="s">
        <v>1008</v>
      </c>
      <c r="CU159" s="96">
        <v>579.58000000000004</v>
      </c>
      <c r="CV159" s="96">
        <v>647.53</v>
      </c>
      <c r="CW159" s="96">
        <v>489.9</v>
      </c>
      <c r="CX159" s="96">
        <v>451.38</v>
      </c>
      <c r="CY159" s="96"/>
      <c r="CZ159" s="97"/>
      <c r="DA159" s="83" t="s">
        <v>1009</v>
      </c>
      <c r="DB159" s="86">
        <v>0.132030631106417</v>
      </c>
      <c r="DC159" s="96">
        <v>592.45000000000005</v>
      </c>
      <c r="DD159" s="96">
        <v>648.22</v>
      </c>
      <c r="DE159" s="96">
        <v>462.45</v>
      </c>
      <c r="DF159" s="96">
        <v>557.70000000000005</v>
      </c>
      <c r="DG159" s="96"/>
      <c r="DH159" s="97">
        <v>513.63</v>
      </c>
      <c r="DI159" s="83" t="s">
        <v>1010</v>
      </c>
      <c r="DJ159" s="86">
        <v>2.7255382938130299E-3</v>
      </c>
      <c r="DK159" s="96">
        <v>584.71</v>
      </c>
      <c r="DL159" s="96">
        <v>621.59</v>
      </c>
      <c r="DM159" s="96">
        <v>621.59</v>
      </c>
      <c r="DN159" s="96">
        <v>547.4</v>
      </c>
      <c r="DO159" s="96"/>
      <c r="DP159" s="97">
        <v>486.87</v>
      </c>
      <c r="DQ159" s="83" t="s">
        <v>1011</v>
      </c>
      <c r="DR159" s="96">
        <v>538.85</v>
      </c>
      <c r="DS159" s="96">
        <v>565.42999999999995</v>
      </c>
      <c r="DT159" s="96">
        <v>436.58</v>
      </c>
      <c r="DU159" s="96">
        <v>469.37</v>
      </c>
      <c r="DV159" s="96"/>
      <c r="DW159" s="97"/>
      <c r="DX159" s="83" t="s">
        <v>1012</v>
      </c>
      <c r="DY159" s="96">
        <v>565.66999999999996</v>
      </c>
      <c r="DZ159" s="96">
        <v>567.01</v>
      </c>
      <c r="EA159" s="96">
        <v>614.15</v>
      </c>
      <c r="EB159" s="96">
        <v>474.83</v>
      </c>
      <c r="EC159" s="96"/>
      <c r="ED159" s="97">
        <v>394.16</v>
      </c>
      <c r="EE159" s="83" t="s">
        <v>1013</v>
      </c>
      <c r="EF159" s="86">
        <v>1</v>
      </c>
      <c r="EG159" s="96">
        <v>547.92999999999995</v>
      </c>
      <c r="EH159" s="96">
        <v>559.02</v>
      </c>
      <c r="EI159" s="96">
        <v>430.2</v>
      </c>
      <c r="EJ159" s="96"/>
      <c r="EK159" s="96">
        <v>323.74</v>
      </c>
      <c r="EL159" s="97">
        <v>338.47</v>
      </c>
      <c r="EM159" s="83" t="s">
        <v>1014</v>
      </c>
      <c r="EN159" s="96">
        <v>575.14</v>
      </c>
      <c r="EO159" s="96">
        <v>575.07000000000005</v>
      </c>
      <c r="EP159" s="96">
        <v>483.82</v>
      </c>
      <c r="EQ159" s="96"/>
      <c r="ER159" s="96"/>
      <c r="ES159" s="97">
        <v>486.23</v>
      </c>
      <c r="ET159" s="83" t="s">
        <v>1015</v>
      </c>
      <c r="EU159" s="86">
        <v>1</v>
      </c>
      <c r="EV159" s="96">
        <v>536.16</v>
      </c>
      <c r="EW159" s="96">
        <v>544.9</v>
      </c>
      <c r="EX159" s="96">
        <v>544.9</v>
      </c>
      <c r="EY159" s="96"/>
      <c r="EZ159" s="96"/>
      <c r="FA159" s="97">
        <v>336.5</v>
      </c>
      <c r="FB159" s="83" t="s">
        <v>1016</v>
      </c>
      <c r="FC159" s="96">
        <v>586.21</v>
      </c>
      <c r="FD159" s="96">
        <v>553.02</v>
      </c>
      <c r="FE159" s="96">
        <v>615.37</v>
      </c>
      <c r="FF159" s="96"/>
      <c r="FG159" s="96"/>
      <c r="FH159" s="97"/>
      <c r="FI159" s="83" t="s">
        <v>1017</v>
      </c>
      <c r="FJ159" s="96">
        <v>614.4</v>
      </c>
      <c r="FK159" s="96">
        <v>619.91</v>
      </c>
      <c r="FL159" s="96">
        <v>414.95</v>
      </c>
      <c r="FM159" s="96">
        <v>550.64</v>
      </c>
      <c r="FN159" s="96"/>
      <c r="FO159" s="97">
        <v>419.47</v>
      </c>
      <c r="FP159" s="83" t="s">
        <v>1018</v>
      </c>
      <c r="FQ159" s="86">
        <v>0.217310993763174</v>
      </c>
      <c r="FR159" s="96">
        <v>556.83000000000004</v>
      </c>
      <c r="FS159" s="96">
        <v>601.03</v>
      </c>
      <c r="FT159" s="96">
        <v>542.80999999999995</v>
      </c>
      <c r="FU159" s="96">
        <v>418.16</v>
      </c>
      <c r="FV159" s="96">
        <v>349.16</v>
      </c>
      <c r="FW159" s="97">
        <v>358.77</v>
      </c>
      <c r="FX159" s="83" t="s">
        <v>1019</v>
      </c>
      <c r="FY159" s="96">
        <v>604.38</v>
      </c>
      <c r="FZ159" s="96">
        <v>599.66</v>
      </c>
      <c r="GA159" s="96">
        <v>558.77</v>
      </c>
      <c r="GB159" s="96">
        <v>621.83000000000004</v>
      </c>
      <c r="GC159" s="96"/>
      <c r="GD159" s="97">
        <v>402.85</v>
      </c>
      <c r="GE159" s="83" t="s">
        <v>1020</v>
      </c>
      <c r="GF159" s="86">
        <v>0.20465801645450499</v>
      </c>
      <c r="GG159" s="96">
        <v>565.91</v>
      </c>
      <c r="GH159" s="96">
        <v>584.96</v>
      </c>
      <c r="GI159" s="96">
        <v>440.07</v>
      </c>
      <c r="GJ159" s="96">
        <v>436.03</v>
      </c>
      <c r="GK159" s="96"/>
      <c r="GL159" s="97">
        <v>394.38</v>
      </c>
      <c r="GM159" s="83" t="s">
        <v>1021</v>
      </c>
      <c r="GN159" s="86">
        <v>9.8444575703878698E-2</v>
      </c>
      <c r="GO159" s="96">
        <v>580.37</v>
      </c>
      <c r="GP159" s="96">
        <v>787.11</v>
      </c>
      <c r="GQ159" s="96">
        <v>498.19</v>
      </c>
      <c r="GR159" s="96">
        <v>430.89</v>
      </c>
      <c r="GS159" s="96"/>
      <c r="GT159" s="97"/>
      <c r="GU159" s="83" t="s">
        <v>1022</v>
      </c>
      <c r="GV159" s="86">
        <v>1</v>
      </c>
      <c r="GW159" s="96">
        <v>517.08000000000004</v>
      </c>
      <c r="GX159" s="96">
        <v>524.76</v>
      </c>
      <c r="GY159" s="96">
        <v>570.66</v>
      </c>
      <c r="GZ159" s="96"/>
      <c r="HA159" s="96"/>
      <c r="HB159" s="97">
        <v>418.16</v>
      </c>
      <c r="HC159" s="83" t="s">
        <v>1023</v>
      </c>
      <c r="HD159" s="86">
        <v>1</v>
      </c>
      <c r="HE159" s="96">
        <v>568.02</v>
      </c>
      <c r="HF159" s="96">
        <v>580.67999999999995</v>
      </c>
      <c r="HG159" s="96"/>
      <c r="HH159" s="96">
        <v>432.86</v>
      </c>
      <c r="HI159" s="96">
        <v>426.22</v>
      </c>
      <c r="HJ159" s="97">
        <v>431.72</v>
      </c>
      <c r="HK159" s="98"/>
      <c r="HL159" s="86"/>
      <c r="HM159" s="96"/>
      <c r="HN159" s="96"/>
      <c r="HO159" s="96"/>
      <c r="HP159" s="96"/>
      <c r="HQ159" s="96"/>
      <c r="HR159" s="97"/>
    </row>
    <row r="160" spans="1:226" x14ac:dyDescent="0.35">
      <c r="A160" s="99">
        <v>44270</v>
      </c>
      <c r="B160" s="100" t="s">
        <v>995</v>
      </c>
      <c r="C160" s="101">
        <v>585.02303234489887</v>
      </c>
      <c r="D160" s="101">
        <v>596.02536449625302</v>
      </c>
      <c r="E160" s="101">
        <v>529.48475187474014</v>
      </c>
      <c r="F160" s="101">
        <v>455.20901454418555</v>
      </c>
      <c r="G160" s="101">
        <v>336.60270378415458</v>
      </c>
      <c r="H160" s="102">
        <v>387.84642707515633</v>
      </c>
      <c r="I160" s="100" t="s">
        <v>996</v>
      </c>
      <c r="J160" s="101">
        <v>593.25578686928736</v>
      </c>
      <c r="K160" s="101">
        <v>593.18521078288791</v>
      </c>
      <c r="L160" s="101">
        <v>526.8294190781894</v>
      </c>
      <c r="M160" s="101">
        <v>450.55570302249953</v>
      </c>
      <c r="N160" s="101">
        <v>323.74</v>
      </c>
      <c r="O160" s="102">
        <v>412.70386603232737</v>
      </c>
      <c r="P160" s="83" t="s">
        <v>997</v>
      </c>
      <c r="Q160" s="96">
        <v>524.05999999999995</v>
      </c>
      <c r="R160" s="96">
        <v>568.20000000000005</v>
      </c>
      <c r="S160" s="96">
        <v>477.26</v>
      </c>
      <c r="T160" s="96">
        <v>421</v>
      </c>
      <c r="U160" s="96"/>
      <c r="V160" s="97"/>
      <c r="W160" s="83" t="s">
        <v>998</v>
      </c>
      <c r="X160" s="96">
        <v>587.44000000000005</v>
      </c>
      <c r="Y160" s="96">
        <v>589.41999999999996</v>
      </c>
      <c r="Z160" s="96">
        <v>476.31</v>
      </c>
      <c r="AA160" s="96">
        <v>378.26</v>
      </c>
      <c r="AB160" s="96"/>
      <c r="AC160" s="97">
        <v>505.79</v>
      </c>
      <c r="AD160" s="83" t="s">
        <v>999</v>
      </c>
      <c r="AE160" s="86">
        <v>0.51129972389814904</v>
      </c>
      <c r="AF160" s="96">
        <v>432.34</v>
      </c>
      <c r="AG160" s="96">
        <v>462.64</v>
      </c>
      <c r="AH160" s="96">
        <v>403.07</v>
      </c>
      <c r="AI160" s="96"/>
      <c r="AJ160" s="96"/>
      <c r="AK160" s="97">
        <v>313.12</v>
      </c>
      <c r="AL160" s="87" t="s">
        <v>1000</v>
      </c>
      <c r="AM160" s="88">
        <v>1</v>
      </c>
      <c r="AN160" s="96">
        <v>530.58000000000004</v>
      </c>
      <c r="AO160" s="96">
        <v>601.47</v>
      </c>
      <c r="AP160" s="96">
        <v>547.66999999999996</v>
      </c>
      <c r="AQ160" s="96">
        <v>648.04999999999995</v>
      </c>
      <c r="AR160" s="96"/>
      <c r="AS160" s="97"/>
      <c r="AT160" s="83" t="s">
        <v>1001</v>
      </c>
      <c r="AU160" s="86">
        <v>3.8178139197495499E-2</v>
      </c>
      <c r="AV160" s="96">
        <v>478.22</v>
      </c>
      <c r="AW160" s="96">
        <v>547</v>
      </c>
      <c r="AX160" s="96">
        <v>455.66</v>
      </c>
      <c r="AY160" s="96"/>
      <c r="AZ160" s="96"/>
      <c r="BA160" s="97">
        <v>365.64</v>
      </c>
      <c r="BB160" s="83" t="s">
        <v>1002</v>
      </c>
      <c r="BC160" s="96">
        <v>626.16999999999996</v>
      </c>
      <c r="BD160" s="96">
        <v>643.04999999999995</v>
      </c>
      <c r="BE160" s="96">
        <v>536.13</v>
      </c>
      <c r="BF160" s="96"/>
      <c r="BG160" s="96"/>
      <c r="BH160" s="97">
        <v>486.35</v>
      </c>
      <c r="BI160" s="83" t="s">
        <v>1003</v>
      </c>
      <c r="BJ160" s="86">
        <v>0.134477286786262</v>
      </c>
      <c r="BK160" s="96">
        <v>680.86</v>
      </c>
      <c r="BL160" s="96">
        <v>660.15</v>
      </c>
      <c r="BM160" s="96">
        <v>752.67</v>
      </c>
      <c r="BN160" s="96">
        <v>669.7</v>
      </c>
      <c r="BO160" s="96"/>
      <c r="BP160" s="97"/>
      <c r="BQ160" s="83" t="s">
        <v>1004</v>
      </c>
      <c r="BR160" s="86">
        <v>1</v>
      </c>
      <c r="BS160" s="96">
        <v>558.66999999999996</v>
      </c>
      <c r="BT160" s="96">
        <v>642.16999999999996</v>
      </c>
      <c r="BU160" s="96">
        <v>664.5</v>
      </c>
      <c r="BV160" s="96"/>
      <c r="BW160" s="96"/>
      <c r="BX160" s="97">
        <v>373.67</v>
      </c>
      <c r="BY160" s="83" t="s">
        <v>1005</v>
      </c>
      <c r="BZ160" s="96">
        <v>610.9</v>
      </c>
      <c r="CA160" s="96">
        <v>602.28</v>
      </c>
      <c r="CB160" s="96">
        <v>472.6</v>
      </c>
      <c r="CC160" s="96">
        <v>390.08</v>
      </c>
      <c r="CD160" s="96"/>
      <c r="CE160" s="97">
        <v>554.98</v>
      </c>
      <c r="CF160" s="83" t="s">
        <v>1006</v>
      </c>
      <c r="CG160" s="96">
        <v>563.88</v>
      </c>
      <c r="CH160" s="96">
        <v>681.42</v>
      </c>
      <c r="CI160" s="96">
        <v>531.47</v>
      </c>
      <c r="CJ160" s="96"/>
      <c r="CK160" s="96"/>
      <c r="CL160" s="97"/>
      <c r="CM160" s="83" t="s">
        <v>1007</v>
      </c>
      <c r="CN160" s="96">
        <v>566.77</v>
      </c>
      <c r="CO160" s="96">
        <v>549.47</v>
      </c>
      <c r="CP160" s="96">
        <v>565.41999999999996</v>
      </c>
      <c r="CQ160" s="96">
        <v>451.7</v>
      </c>
      <c r="CR160" s="96"/>
      <c r="CS160" s="97">
        <v>582.94000000000005</v>
      </c>
      <c r="CT160" s="83" t="s">
        <v>1008</v>
      </c>
      <c r="CU160" s="96">
        <v>572.95000000000005</v>
      </c>
      <c r="CV160" s="96">
        <v>644.08000000000004</v>
      </c>
      <c r="CW160" s="96">
        <v>487.25</v>
      </c>
      <c r="CX160" s="96">
        <v>462.66</v>
      </c>
      <c r="CY160" s="96"/>
      <c r="CZ160" s="97"/>
      <c r="DA160" s="83" t="s">
        <v>1009</v>
      </c>
      <c r="DB160" s="86">
        <v>0.131929602364178</v>
      </c>
      <c r="DC160" s="96">
        <v>570.04</v>
      </c>
      <c r="DD160" s="96">
        <v>631.67999999999995</v>
      </c>
      <c r="DE160" s="96">
        <v>445.21</v>
      </c>
      <c r="DF160" s="96">
        <v>573.76</v>
      </c>
      <c r="DG160" s="96"/>
      <c r="DH160" s="97">
        <v>513.13</v>
      </c>
      <c r="DI160" s="83" t="s">
        <v>1010</v>
      </c>
      <c r="DJ160" s="86">
        <v>2.72012621385632E-3</v>
      </c>
      <c r="DK160" s="96">
        <v>577.80999999999995</v>
      </c>
      <c r="DL160" s="96">
        <v>606.46</v>
      </c>
      <c r="DM160" s="96">
        <v>606.46</v>
      </c>
      <c r="DN160" s="96">
        <v>528.63</v>
      </c>
      <c r="DO160" s="96"/>
      <c r="DP160" s="97">
        <v>489.58</v>
      </c>
      <c r="DQ160" s="83" t="s">
        <v>1011</v>
      </c>
      <c r="DR160" s="96">
        <v>524.22</v>
      </c>
      <c r="DS160" s="96">
        <v>555.03</v>
      </c>
      <c r="DT160" s="96">
        <v>437.11</v>
      </c>
      <c r="DU160" s="96">
        <v>487.78</v>
      </c>
      <c r="DV160" s="96"/>
      <c r="DW160" s="97"/>
      <c r="DX160" s="83" t="s">
        <v>1012</v>
      </c>
      <c r="DY160" s="96">
        <v>555.33000000000004</v>
      </c>
      <c r="DZ160" s="96">
        <v>559.71</v>
      </c>
      <c r="EA160" s="96">
        <v>623.42999999999995</v>
      </c>
      <c r="EB160" s="96">
        <v>492.17</v>
      </c>
      <c r="EC160" s="96"/>
      <c r="ED160" s="97">
        <v>392.39</v>
      </c>
      <c r="EE160" s="83" t="s">
        <v>1013</v>
      </c>
      <c r="EF160" s="86">
        <v>1</v>
      </c>
      <c r="EG160" s="96">
        <v>548.44000000000005</v>
      </c>
      <c r="EH160" s="96">
        <v>565.39</v>
      </c>
      <c r="EI160" s="96">
        <v>445.06</v>
      </c>
      <c r="EJ160" s="96"/>
      <c r="EK160" s="96">
        <v>323.74</v>
      </c>
      <c r="EL160" s="97">
        <v>338.65</v>
      </c>
      <c r="EM160" s="83" t="s">
        <v>1014</v>
      </c>
      <c r="EN160" s="96">
        <v>575.14</v>
      </c>
      <c r="EO160" s="96">
        <v>593.02</v>
      </c>
      <c r="EP160" s="96">
        <v>477.68</v>
      </c>
      <c r="EQ160" s="96"/>
      <c r="ER160" s="96"/>
      <c r="ES160" s="97">
        <v>486.23</v>
      </c>
      <c r="ET160" s="83" t="s">
        <v>1015</v>
      </c>
      <c r="EU160" s="86">
        <v>1</v>
      </c>
      <c r="EV160" s="96">
        <v>534.78</v>
      </c>
      <c r="EW160" s="96">
        <v>546.27</v>
      </c>
      <c r="EX160" s="96">
        <v>546.27</v>
      </c>
      <c r="EY160" s="96"/>
      <c r="EZ160" s="96"/>
      <c r="FA160" s="97">
        <v>328.24</v>
      </c>
      <c r="FB160" s="83" t="s">
        <v>1016</v>
      </c>
      <c r="FC160" s="96">
        <v>586.21</v>
      </c>
      <c r="FD160" s="96">
        <v>553.02</v>
      </c>
      <c r="FE160" s="96">
        <v>615.37</v>
      </c>
      <c r="FF160" s="96"/>
      <c r="FG160" s="96"/>
      <c r="FH160" s="97"/>
      <c r="FI160" s="83" t="s">
        <v>1017</v>
      </c>
      <c r="FJ160" s="96">
        <v>622.66</v>
      </c>
      <c r="FK160" s="96">
        <v>631.48</v>
      </c>
      <c r="FL160" s="96">
        <v>443.05</v>
      </c>
      <c r="FM160" s="96">
        <v>589.64</v>
      </c>
      <c r="FN160" s="96"/>
      <c r="FO160" s="97">
        <v>421.12</v>
      </c>
      <c r="FP160" s="83" t="s">
        <v>1018</v>
      </c>
      <c r="FQ160" s="86">
        <v>0.21779849283443001</v>
      </c>
      <c r="FR160" s="96">
        <v>545.87</v>
      </c>
      <c r="FS160" s="96">
        <v>590.09</v>
      </c>
      <c r="FT160" s="96">
        <v>555.26</v>
      </c>
      <c r="FU160" s="96">
        <v>432.57</v>
      </c>
      <c r="FV160" s="96">
        <v>337.55</v>
      </c>
      <c r="FW160" s="97">
        <v>355.54</v>
      </c>
      <c r="FX160" s="83" t="s">
        <v>1019</v>
      </c>
      <c r="FY160" s="96">
        <v>600.30999999999995</v>
      </c>
      <c r="FZ160" s="96">
        <v>598.85</v>
      </c>
      <c r="GA160" s="96">
        <v>554.70000000000005</v>
      </c>
      <c r="GB160" s="96">
        <v>621.83000000000004</v>
      </c>
      <c r="GC160" s="96"/>
      <c r="GD160" s="97">
        <v>402.03</v>
      </c>
      <c r="GE160" s="83" t="s">
        <v>1020</v>
      </c>
      <c r="GF160" s="86">
        <v>0.20472924557273001</v>
      </c>
      <c r="GG160" s="96">
        <v>556.66</v>
      </c>
      <c r="GH160" s="96">
        <v>583.72</v>
      </c>
      <c r="GI160" s="96">
        <v>444.34</v>
      </c>
      <c r="GJ160" s="96">
        <v>417.71</v>
      </c>
      <c r="GK160" s="96"/>
      <c r="GL160" s="97">
        <v>392.86</v>
      </c>
      <c r="GM160" s="83" t="s">
        <v>1021</v>
      </c>
      <c r="GN160" s="86">
        <v>9.8183603338242498E-2</v>
      </c>
      <c r="GO160" s="96">
        <v>600.59</v>
      </c>
      <c r="GP160" s="96">
        <v>804.04</v>
      </c>
      <c r="GQ160" s="96">
        <v>509.91</v>
      </c>
      <c r="GR160" s="96">
        <v>463.82</v>
      </c>
      <c r="GS160" s="96"/>
      <c r="GT160" s="97"/>
      <c r="GU160" s="83" t="s">
        <v>1022</v>
      </c>
      <c r="GV160" s="86">
        <v>1</v>
      </c>
      <c r="GW160" s="96">
        <v>503.16</v>
      </c>
      <c r="GX160" s="96">
        <v>517.41</v>
      </c>
      <c r="GY160" s="96">
        <v>558.67999999999995</v>
      </c>
      <c r="GZ160" s="96"/>
      <c r="HA160" s="96"/>
      <c r="HB160" s="97">
        <v>412.1</v>
      </c>
      <c r="HC160" s="83" t="s">
        <v>1023</v>
      </c>
      <c r="HD160" s="86">
        <v>1</v>
      </c>
      <c r="HE160" s="96">
        <v>568.02</v>
      </c>
      <c r="HF160" s="96">
        <v>580.67999999999995</v>
      </c>
      <c r="HG160" s="96"/>
      <c r="HH160" s="96">
        <v>422.95</v>
      </c>
      <c r="HI160" s="96">
        <v>416.32</v>
      </c>
      <c r="HJ160" s="97">
        <v>416.72</v>
      </c>
      <c r="HK160" s="98"/>
      <c r="HL160" s="86"/>
      <c r="HM160" s="96"/>
      <c r="HN160" s="96"/>
      <c r="HO160" s="96"/>
      <c r="HP160" s="96"/>
      <c r="HQ160" s="96"/>
      <c r="HR160" s="97"/>
    </row>
    <row r="161" spans="1:226" x14ac:dyDescent="0.35">
      <c r="A161" s="99">
        <v>44263</v>
      </c>
      <c r="B161" s="100" t="s">
        <v>995</v>
      </c>
      <c r="C161" s="101">
        <v>567.67098364583353</v>
      </c>
      <c r="D161" s="101">
        <v>583.08813975496275</v>
      </c>
      <c r="E161" s="101">
        <v>512.01007317442304</v>
      </c>
      <c r="F161" s="101">
        <v>447.66430774522894</v>
      </c>
      <c r="G161" s="101">
        <v>346.6991345604207</v>
      </c>
      <c r="H161" s="102">
        <v>378.97466192268405</v>
      </c>
      <c r="I161" s="100" t="s">
        <v>996</v>
      </c>
      <c r="J161" s="101">
        <v>577.1989606901891</v>
      </c>
      <c r="K161" s="101">
        <v>582.80045462334385</v>
      </c>
      <c r="L161" s="101">
        <v>509.02969145388209</v>
      </c>
      <c r="M161" s="101">
        <v>444.90787513316047</v>
      </c>
      <c r="N161" s="101">
        <v>323.74</v>
      </c>
      <c r="O161" s="102">
        <v>409.48583528700942</v>
      </c>
      <c r="P161" s="83" t="s">
        <v>997</v>
      </c>
      <c r="Q161" s="96">
        <v>507.4</v>
      </c>
      <c r="R161" s="96">
        <v>558.20000000000005</v>
      </c>
      <c r="S161" s="96">
        <v>470.7</v>
      </c>
      <c r="T161" s="96">
        <v>407</v>
      </c>
      <c r="U161" s="96"/>
      <c r="V161" s="97"/>
      <c r="W161" s="83" t="s">
        <v>998</v>
      </c>
      <c r="X161" s="96">
        <v>562.55999999999995</v>
      </c>
      <c r="Y161" s="96">
        <v>575.85</v>
      </c>
      <c r="Z161" s="96">
        <v>466.8</v>
      </c>
      <c r="AA161" s="96">
        <v>370.5</v>
      </c>
      <c r="AB161" s="96"/>
      <c r="AC161" s="97">
        <v>505.79</v>
      </c>
      <c r="AD161" s="83" t="s">
        <v>999</v>
      </c>
      <c r="AE161" s="86">
        <v>0.51129972389814904</v>
      </c>
      <c r="AF161" s="96">
        <v>432.34</v>
      </c>
      <c r="AG161" s="96">
        <v>462.64</v>
      </c>
      <c r="AH161" s="96">
        <v>403.07</v>
      </c>
      <c r="AI161" s="96"/>
      <c r="AJ161" s="96"/>
      <c r="AK161" s="97">
        <v>313.12</v>
      </c>
      <c r="AL161" s="87" t="s">
        <v>1000</v>
      </c>
      <c r="AM161" s="88">
        <v>1</v>
      </c>
      <c r="AN161" s="96">
        <v>521.75</v>
      </c>
      <c r="AO161" s="96">
        <v>584.79</v>
      </c>
      <c r="AP161" s="96">
        <v>533.14</v>
      </c>
      <c r="AQ161" s="96">
        <v>648.04999999999995</v>
      </c>
      <c r="AR161" s="96"/>
      <c r="AS161" s="97"/>
      <c r="AT161" s="83" t="s">
        <v>1001</v>
      </c>
      <c r="AU161" s="86">
        <v>3.7854411931710602E-2</v>
      </c>
      <c r="AV161" s="96">
        <v>446.67</v>
      </c>
      <c r="AW161" s="96">
        <v>521.03</v>
      </c>
      <c r="AX161" s="96">
        <v>434.47</v>
      </c>
      <c r="AY161" s="96"/>
      <c r="AZ161" s="96"/>
      <c r="BA161" s="97">
        <v>350.68</v>
      </c>
      <c r="BB161" s="83" t="s">
        <v>1002</v>
      </c>
      <c r="BC161" s="96">
        <v>611.04999999999995</v>
      </c>
      <c r="BD161" s="96">
        <v>636.32000000000005</v>
      </c>
      <c r="BE161" s="96">
        <v>509.24</v>
      </c>
      <c r="BF161" s="96"/>
      <c r="BG161" s="96"/>
      <c r="BH161" s="97">
        <v>493.07</v>
      </c>
      <c r="BI161" s="83" t="s">
        <v>1003</v>
      </c>
      <c r="BJ161" s="86">
        <v>0.134477286786262</v>
      </c>
      <c r="BK161" s="96">
        <v>659.34</v>
      </c>
      <c r="BL161" s="96">
        <v>638.63</v>
      </c>
      <c r="BM161" s="96">
        <v>720.39</v>
      </c>
      <c r="BN161" s="96">
        <v>642.79999999999995</v>
      </c>
      <c r="BO161" s="96"/>
      <c r="BP161" s="97"/>
      <c r="BQ161" s="83" t="s">
        <v>1004</v>
      </c>
      <c r="BR161" s="86">
        <v>1</v>
      </c>
      <c r="BS161" s="96">
        <v>558.66999999999996</v>
      </c>
      <c r="BT161" s="96">
        <v>642.16999999999996</v>
      </c>
      <c r="BU161" s="96">
        <v>659.5</v>
      </c>
      <c r="BV161" s="96"/>
      <c r="BW161" s="96"/>
      <c r="BX161" s="97">
        <v>392.83</v>
      </c>
      <c r="BY161" s="83" t="s">
        <v>1005</v>
      </c>
      <c r="BZ161" s="96">
        <v>596.39</v>
      </c>
      <c r="CA161" s="96">
        <v>590.66</v>
      </c>
      <c r="CB161" s="96">
        <v>461.08</v>
      </c>
      <c r="CC161" s="96">
        <v>384.1</v>
      </c>
      <c r="CD161" s="96"/>
      <c r="CE161" s="97">
        <v>549.4</v>
      </c>
      <c r="CF161" s="83" t="s">
        <v>1006</v>
      </c>
      <c r="CG161" s="96">
        <v>537.27</v>
      </c>
      <c r="CH161" s="96">
        <v>664.48</v>
      </c>
      <c r="CI161" s="96">
        <v>520.27</v>
      </c>
      <c r="CJ161" s="96"/>
      <c r="CK161" s="96"/>
      <c r="CL161" s="97"/>
      <c r="CM161" s="83" t="s">
        <v>1007</v>
      </c>
      <c r="CN161" s="96">
        <v>550.66999999999996</v>
      </c>
      <c r="CO161" s="96">
        <v>537.4</v>
      </c>
      <c r="CP161" s="96">
        <v>553.63</v>
      </c>
      <c r="CQ161" s="96">
        <v>445.45</v>
      </c>
      <c r="CR161" s="96"/>
      <c r="CS161" s="97">
        <v>582.91999999999996</v>
      </c>
      <c r="CT161" s="83" t="s">
        <v>1008</v>
      </c>
      <c r="CU161" s="96">
        <v>556.4</v>
      </c>
      <c r="CV161" s="96">
        <v>633</v>
      </c>
      <c r="CW161" s="96">
        <v>476.99</v>
      </c>
      <c r="CX161" s="96">
        <v>463.99</v>
      </c>
      <c r="CY161" s="96"/>
      <c r="CZ161" s="97"/>
      <c r="DA161" s="83" t="s">
        <v>1009</v>
      </c>
      <c r="DB161" s="86">
        <v>0.13196093956189001</v>
      </c>
      <c r="DC161" s="96">
        <v>562.67999999999995</v>
      </c>
      <c r="DD161" s="96">
        <v>623.38</v>
      </c>
      <c r="DE161" s="96">
        <v>445.32</v>
      </c>
      <c r="DF161" s="96">
        <v>549.09</v>
      </c>
      <c r="DG161" s="96"/>
      <c r="DH161" s="97">
        <v>513.25</v>
      </c>
      <c r="DI161" s="83" t="s">
        <v>1010</v>
      </c>
      <c r="DJ161" s="86">
        <v>2.7233857131185499E-3</v>
      </c>
      <c r="DK161" s="96">
        <v>554.44000000000005</v>
      </c>
      <c r="DL161" s="96">
        <v>586.72</v>
      </c>
      <c r="DM161" s="96">
        <v>586.72</v>
      </c>
      <c r="DN161" s="96">
        <v>564.66999999999996</v>
      </c>
      <c r="DO161" s="96"/>
      <c r="DP161" s="97">
        <v>483.63</v>
      </c>
      <c r="DQ161" s="83" t="s">
        <v>1011</v>
      </c>
      <c r="DR161" s="96">
        <v>495.19</v>
      </c>
      <c r="DS161" s="96">
        <v>528.92999999999995</v>
      </c>
      <c r="DT161" s="96">
        <v>421.96</v>
      </c>
      <c r="DU161" s="96">
        <v>474.38</v>
      </c>
      <c r="DV161" s="96"/>
      <c r="DW161" s="97"/>
      <c r="DX161" s="83" t="s">
        <v>1012</v>
      </c>
      <c r="DY161" s="96">
        <v>541.79999999999995</v>
      </c>
      <c r="DZ161" s="96">
        <v>547.51</v>
      </c>
      <c r="EA161" s="96">
        <v>608.82000000000005</v>
      </c>
      <c r="EB161" s="96">
        <v>492.72</v>
      </c>
      <c r="EC161" s="96"/>
      <c r="ED161" s="97">
        <v>389.08</v>
      </c>
      <c r="EE161" s="83" t="s">
        <v>1013</v>
      </c>
      <c r="EF161" s="86">
        <v>1</v>
      </c>
      <c r="EG161" s="96">
        <v>527.09</v>
      </c>
      <c r="EH161" s="96">
        <v>558.19000000000005</v>
      </c>
      <c r="EI161" s="96">
        <v>442.16</v>
      </c>
      <c r="EJ161" s="96"/>
      <c r="EK161" s="96">
        <v>323.74</v>
      </c>
      <c r="EL161" s="97">
        <v>333.01</v>
      </c>
      <c r="EM161" s="83" t="s">
        <v>1014</v>
      </c>
      <c r="EN161" s="96">
        <v>555.48</v>
      </c>
      <c r="EO161" s="96">
        <v>569.08000000000004</v>
      </c>
      <c r="EP161" s="96">
        <v>477.68</v>
      </c>
      <c r="EQ161" s="96"/>
      <c r="ER161" s="96"/>
      <c r="ES161" s="97">
        <v>478.82</v>
      </c>
      <c r="ET161" s="83" t="s">
        <v>1015</v>
      </c>
      <c r="EU161" s="86">
        <v>1</v>
      </c>
      <c r="EV161" s="96">
        <v>529.27</v>
      </c>
      <c r="EW161" s="96">
        <v>540.77</v>
      </c>
      <c r="EX161" s="96">
        <v>540.77</v>
      </c>
      <c r="EY161" s="96"/>
      <c r="EZ161" s="96"/>
      <c r="FA161" s="97">
        <v>319.97000000000003</v>
      </c>
      <c r="FB161" s="83" t="s">
        <v>1016</v>
      </c>
      <c r="FC161" s="96">
        <v>586.21</v>
      </c>
      <c r="FD161" s="96">
        <v>553.02</v>
      </c>
      <c r="FE161" s="96">
        <v>615.37</v>
      </c>
      <c r="FF161" s="96"/>
      <c r="FG161" s="96"/>
      <c r="FH161" s="97"/>
      <c r="FI161" s="83" t="s">
        <v>1017</v>
      </c>
      <c r="FJ161" s="96">
        <v>601.16999999999996</v>
      </c>
      <c r="FK161" s="96">
        <v>625.69000000000005</v>
      </c>
      <c r="FL161" s="96">
        <v>450.49</v>
      </c>
      <c r="FM161" s="96">
        <v>587.64</v>
      </c>
      <c r="FN161" s="96"/>
      <c r="FO161" s="97">
        <v>406.24</v>
      </c>
      <c r="FP161" s="83" t="s">
        <v>1018</v>
      </c>
      <c r="FQ161" s="86">
        <v>0.21738185296291501</v>
      </c>
      <c r="FR161" s="96">
        <v>521.22</v>
      </c>
      <c r="FS161" s="96">
        <v>557.28</v>
      </c>
      <c r="FT161" s="96">
        <v>552.29999999999995</v>
      </c>
      <c r="FU161" s="96">
        <v>415.09</v>
      </c>
      <c r="FV161" s="96">
        <v>348.39</v>
      </c>
      <c r="FW161" s="97">
        <v>339.26</v>
      </c>
      <c r="FX161" s="83" t="s">
        <v>1019</v>
      </c>
      <c r="FY161" s="96">
        <v>586.49</v>
      </c>
      <c r="FZ161" s="96">
        <v>592.34</v>
      </c>
      <c r="GA161" s="96">
        <v>549.82000000000005</v>
      </c>
      <c r="GB161" s="96">
        <v>612.11</v>
      </c>
      <c r="GC161" s="96"/>
      <c r="GD161" s="97">
        <v>396.34</v>
      </c>
      <c r="GE161" s="83" t="s">
        <v>1020</v>
      </c>
      <c r="GF161" s="86">
        <v>0.20469990993203999</v>
      </c>
      <c r="GG161" s="96">
        <v>543.16</v>
      </c>
      <c r="GH161" s="96">
        <v>574.16</v>
      </c>
      <c r="GI161" s="96">
        <v>428.29</v>
      </c>
      <c r="GJ161" s="96">
        <v>443.73</v>
      </c>
      <c r="GK161" s="96"/>
      <c r="GL161" s="97">
        <v>391.64</v>
      </c>
      <c r="GM161" s="83" t="s">
        <v>1021</v>
      </c>
      <c r="GN161" s="86">
        <v>9.8228932349734302E-2</v>
      </c>
      <c r="GO161" s="96">
        <v>584.67999999999995</v>
      </c>
      <c r="GP161" s="96">
        <v>799.06</v>
      </c>
      <c r="GQ161" s="96">
        <v>494.9</v>
      </c>
      <c r="GR161" s="96">
        <v>436.92</v>
      </c>
      <c r="GS161" s="96"/>
      <c r="GT161" s="97"/>
      <c r="GU161" s="83" t="s">
        <v>1022</v>
      </c>
      <c r="GV161" s="86">
        <v>1</v>
      </c>
      <c r="GW161" s="96">
        <v>490.71</v>
      </c>
      <c r="GX161" s="96">
        <v>510.76</v>
      </c>
      <c r="GY161" s="96">
        <v>547.87</v>
      </c>
      <c r="GZ161" s="96"/>
      <c r="HA161" s="96"/>
      <c r="HB161" s="97">
        <v>392.39</v>
      </c>
      <c r="HC161" s="83" t="s">
        <v>1023</v>
      </c>
      <c r="HD161" s="86">
        <v>1</v>
      </c>
      <c r="HE161" s="96">
        <v>567.17999999999995</v>
      </c>
      <c r="HF161" s="96">
        <v>580.67999999999995</v>
      </c>
      <c r="HG161" s="96"/>
      <c r="HH161" s="96">
        <v>414.64</v>
      </c>
      <c r="HI161" s="96">
        <v>408</v>
      </c>
      <c r="HJ161" s="97">
        <v>397.55</v>
      </c>
      <c r="HK161" s="98"/>
      <c r="HL161" s="86"/>
      <c r="HM161" s="96"/>
      <c r="HN161" s="96"/>
      <c r="HO161" s="96"/>
      <c r="HP161" s="96"/>
      <c r="HQ161" s="96"/>
      <c r="HR161" s="97"/>
    </row>
    <row r="162" spans="1:226" x14ac:dyDescent="0.35">
      <c r="A162" s="99">
        <v>44256</v>
      </c>
      <c r="B162" s="100" t="s">
        <v>995</v>
      </c>
      <c r="C162" s="101">
        <v>552.94330863268453</v>
      </c>
      <c r="D162" s="101">
        <v>576.97824392412736</v>
      </c>
      <c r="E162" s="101">
        <v>514.42020675568187</v>
      </c>
      <c r="F162" s="101">
        <v>471.08315265726469</v>
      </c>
      <c r="G162" s="101">
        <v>351.99882931290728</v>
      </c>
      <c r="H162" s="102">
        <v>377.10976322434539</v>
      </c>
      <c r="I162" s="100" t="s">
        <v>996</v>
      </c>
      <c r="J162" s="101">
        <v>563.67311129224981</v>
      </c>
      <c r="K162" s="101">
        <v>574.88000490917818</v>
      </c>
      <c r="L162" s="101">
        <v>511.82848617727552</v>
      </c>
      <c r="M162" s="101">
        <v>474.44264434969551</v>
      </c>
      <c r="N162" s="101">
        <v>323.74</v>
      </c>
      <c r="O162" s="102">
        <v>406.65792949701017</v>
      </c>
      <c r="P162" s="83" t="s">
        <v>997</v>
      </c>
      <c r="Q162" s="96">
        <v>494.9</v>
      </c>
      <c r="R162" s="96">
        <v>550.70000000000005</v>
      </c>
      <c r="S162" s="96">
        <v>461.76</v>
      </c>
      <c r="T162" s="96">
        <v>401</v>
      </c>
      <c r="U162" s="96"/>
      <c r="V162" s="97"/>
      <c r="W162" s="83" t="s">
        <v>998</v>
      </c>
      <c r="X162" s="96">
        <v>524.29</v>
      </c>
      <c r="Y162" s="96">
        <v>553.5</v>
      </c>
      <c r="Z162" s="96">
        <v>464.41</v>
      </c>
      <c r="AA162" s="96">
        <v>370.5</v>
      </c>
      <c r="AB162" s="96"/>
      <c r="AC162" s="97">
        <v>505.79</v>
      </c>
      <c r="AD162" s="83" t="s">
        <v>999</v>
      </c>
      <c r="AE162" s="86">
        <v>0.51129972389814904</v>
      </c>
      <c r="AF162" s="96">
        <v>432.34</v>
      </c>
      <c r="AG162" s="96">
        <v>462.64</v>
      </c>
      <c r="AH162" s="96">
        <v>403.07</v>
      </c>
      <c r="AI162" s="96"/>
      <c r="AJ162" s="96"/>
      <c r="AK162" s="97">
        <v>313.12</v>
      </c>
      <c r="AL162" s="87" t="s">
        <v>1000</v>
      </c>
      <c r="AM162" s="88">
        <v>1</v>
      </c>
      <c r="AN162" s="96">
        <v>516.22</v>
      </c>
      <c r="AO162" s="96">
        <v>581.29999999999995</v>
      </c>
      <c r="AP162" s="96">
        <v>526.75</v>
      </c>
      <c r="AQ162" s="96">
        <v>648.04999999999995</v>
      </c>
      <c r="AR162" s="96"/>
      <c r="AS162" s="97"/>
      <c r="AT162" s="83" t="s">
        <v>1001</v>
      </c>
      <c r="AU162" s="86">
        <v>3.8333269444550899E-2</v>
      </c>
      <c r="AV162" s="96">
        <v>436.7</v>
      </c>
      <c r="AW162" s="96">
        <v>514.05999999999995</v>
      </c>
      <c r="AX162" s="96">
        <v>423.99</v>
      </c>
      <c r="AY162" s="96"/>
      <c r="AZ162" s="96"/>
      <c r="BA162" s="97">
        <v>336.05</v>
      </c>
      <c r="BB162" s="83" t="s">
        <v>1002</v>
      </c>
      <c r="BC162" s="96">
        <v>594.24</v>
      </c>
      <c r="BD162" s="96">
        <v>625.4</v>
      </c>
      <c r="BE162" s="96">
        <v>519.78</v>
      </c>
      <c r="BF162" s="96"/>
      <c r="BG162" s="96"/>
      <c r="BH162" s="97">
        <v>496.75</v>
      </c>
      <c r="BI162" s="83" t="s">
        <v>1003</v>
      </c>
      <c r="BJ162" s="86">
        <v>0.13448090371167301</v>
      </c>
      <c r="BK162" s="96">
        <v>530.26</v>
      </c>
      <c r="BL162" s="96">
        <v>649.41</v>
      </c>
      <c r="BM162" s="96">
        <v>731.17</v>
      </c>
      <c r="BN162" s="96">
        <v>642.82000000000005</v>
      </c>
      <c r="BO162" s="96"/>
      <c r="BP162" s="97"/>
      <c r="BQ162" s="83" t="s">
        <v>1004</v>
      </c>
      <c r="BR162" s="86">
        <v>1</v>
      </c>
      <c r="BS162" s="96">
        <v>567.83000000000004</v>
      </c>
      <c r="BT162" s="96">
        <v>642.16999999999996</v>
      </c>
      <c r="BU162" s="96">
        <v>657.83</v>
      </c>
      <c r="BV162" s="96"/>
      <c r="BW162" s="96"/>
      <c r="BX162" s="97">
        <v>392.83</v>
      </c>
      <c r="BY162" s="83" t="s">
        <v>1005</v>
      </c>
      <c r="BZ162" s="96">
        <v>587.41999999999996</v>
      </c>
      <c r="CA162" s="96">
        <v>583.92999999999995</v>
      </c>
      <c r="CB162" s="96">
        <v>457.72</v>
      </c>
      <c r="CC162" s="96">
        <v>445.88</v>
      </c>
      <c r="CD162" s="96"/>
      <c r="CE162" s="97">
        <v>547.72</v>
      </c>
      <c r="CF162" s="83" t="s">
        <v>1006</v>
      </c>
      <c r="CG162" s="96">
        <v>529.20000000000005</v>
      </c>
      <c r="CH162" s="96">
        <v>658.83</v>
      </c>
      <c r="CI162" s="96">
        <v>518.14</v>
      </c>
      <c r="CJ162" s="96"/>
      <c r="CK162" s="96"/>
      <c r="CL162" s="97"/>
      <c r="CM162" s="83" t="s">
        <v>1007</v>
      </c>
      <c r="CN162" s="96">
        <v>542.54</v>
      </c>
      <c r="CO162" s="96">
        <v>535.03</v>
      </c>
      <c r="CP162" s="96">
        <v>550.77</v>
      </c>
      <c r="CQ162" s="96">
        <v>436.02</v>
      </c>
      <c r="CR162" s="96"/>
      <c r="CS162" s="97">
        <v>582.23</v>
      </c>
      <c r="CT162" s="83" t="s">
        <v>1008</v>
      </c>
      <c r="CU162" s="96">
        <v>546.04</v>
      </c>
      <c r="CV162" s="96">
        <v>626.54999999999995</v>
      </c>
      <c r="CW162" s="96">
        <v>471.37</v>
      </c>
      <c r="CX162" s="96">
        <v>460.41</v>
      </c>
      <c r="CY162" s="96"/>
      <c r="CZ162" s="97"/>
      <c r="DA162" s="83" t="s">
        <v>1009</v>
      </c>
      <c r="DB162" s="86">
        <v>0.13196964698119401</v>
      </c>
      <c r="DC162" s="96">
        <v>548.89</v>
      </c>
      <c r="DD162" s="96">
        <v>623.41999999999996</v>
      </c>
      <c r="DE162" s="96">
        <v>436.9</v>
      </c>
      <c r="DF162" s="96">
        <v>549.13</v>
      </c>
      <c r="DG162" s="96"/>
      <c r="DH162" s="97">
        <v>512.86</v>
      </c>
      <c r="DI162" s="83" t="s">
        <v>1010</v>
      </c>
      <c r="DJ162" s="86">
        <v>2.7558838119384902E-3</v>
      </c>
      <c r="DK162" s="96">
        <v>542.04</v>
      </c>
      <c r="DL162" s="96">
        <v>589.74</v>
      </c>
      <c r="DM162" s="96">
        <v>589.74</v>
      </c>
      <c r="DN162" s="96">
        <v>533.65</v>
      </c>
      <c r="DO162" s="96"/>
      <c r="DP162" s="97">
        <v>469.47</v>
      </c>
      <c r="DQ162" s="83" t="s">
        <v>1011</v>
      </c>
      <c r="DR162" s="96">
        <v>476.33</v>
      </c>
      <c r="DS162" s="96">
        <v>512.26</v>
      </c>
      <c r="DT162" s="96">
        <v>417.33</v>
      </c>
      <c r="DU162" s="96">
        <v>466.73</v>
      </c>
      <c r="DV162" s="96"/>
      <c r="DW162" s="97"/>
      <c r="DX162" s="83" t="s">
        <v>1012</v>
      </c>
      <c r="DY162" s="96">
        <v>531.09</v>
      </c>
      <c r="DZ162" s="96">
        <v>537.07000000000005</v>
      </c>
      <c r="EA162" s="96">
        <v>610.16999999999996</v>
      </c>
      <c r="EB162" s="96">
        <v>477.05</v>
      </c>
      <c r="EC162" s="96"/>
      <c r="ED162" s="97">
        <v>384.6</v>
      </c>
      <c r="EE162" s="83" t="s">
        <v>1013</v>
      </c>
      <c r="EF162" s="86">
        <v>1</v>
      </c>
      <c r="EG162" s="96">
        <v>519.46</v>
      </c>
      <c r="EH162" s="96">
        <v>559.05999999999995</v>
      </c>
      <c r="EI162" s="96">
        <v>434.05</v>
      </c>
      <c r="EJ162" s="96"/>
      <c r="EK162" s="96">
        <v>323.74</v>
      </c>
      <c r="EL162" s="97">
        <v>326.94</v>
      </c>
      <c r="EM162" s="83" t="s">
        <v>1014</v>
      </c>
      <c r="EN162" s="96">
        <v>541.80999999999995</v>
      </c>
      <c r="EO162" s="96">
        <v>581.9</v>
      </c>
      <c r="EP162" s="96">
        <v>477.68</v>
      </c>
      <c r="EQ162" s="96"/>
      <c r="ER162" s="96"/>
      <c r="ES162" s="97">
        <v>478.82</v>
      </c>
      <c r="ET162" s="83" t="s">
        <v>1015</v>
      </c>
      <c r="EU162" s="86">
        <v>1</v>
      </c>
      <c r="EV162" s="96">
        <v>525.14</v>
      </c>
      <c r="EW162" s="96">
        <v>536.63</v>
      </c>
      <c r="EX162" s="96">
        <v>536.55999999999995</v>
      </c>
      <c r="EY162" s="96"/>
      <c r="EZ162" s="96"/>
      <c r="FA162" s="97">
        <v>317.89999999999998</v>
      </c>
      <c r="FB162" s="83" t="s">
        <v>1016</v>
      </c>
      <c r="FC162" s="96">
        <v>586.21</v>
      </c>
      <c r="FD162" s="96">
        <v>553.02</v>
      </c>
      <c r="FE162" s="96">
        <v>615.37</v>
      </c>
      <c r="FF162" s="96"/>
      <c r="FG162" s="96"/>
      <c r="FH162" s="97"/>
      <c r="FI162" s="83" t="s">
        <v>1017</v>
      </c>
      <c r="FJ162" s="96">
        <v>591.26</v>
      </c>
      <c r="FK162" s="96">
        <v>620.73</v>
      </c>
      <c r="FL162" s="96">
        <v>426.52</v>
      </c>
      <c r="FM162" s="96">
        <v>561.64</v>
      </c>
      <c r="FN162" s="96"/>
      <c r="FO162" s="97">
        <v>414.51</v>
      </c>
      <c r="FP162" s="83" t="s">
        <v>1018</v>
      </c>
      <c r="FQ162" s="86">
        <v>0.220931003247686</v>
      </c>
      <c r="FR162" s="96">
        <v>522.57000000000005</v>
      </c>
      <c r="FS162" s="96">
        <v>564.79</v>
      </c>
      <c r="FT162" s="96">
        <v>541.99</v>
      </c>
      <c r="FU162" s="96">
        <v>417.55</v>
      </c>
      <c r="FV162" s="96">
        <v>354.08</v>
      </c>
      <c r="FW162" s="97">
        <v>339.13</v>
      </c>
      <c r="FX162" s="83" t="s">
        <v>1019</v>
      </c>
      <c r="FY162" s="96">
        <v>573.48</v>
      </c>
      <c r="FZ162" s="96">
        <v>588.28</v>
      </c>
      <c r="GA162" s="96">
        <v>544.13</v>
      </c>
      <c r="GB162" s="96">
        <v>687.59</v>
      </c>
      <c r="GC162" s="96"/>
      <c r="GD162" s="97">
        <v>382.52</v>
      </c>
      <c r="GE162" s="83" t="s">
        <v>1020</v>
      </c>
      <c r="GF162" s="86">
        <v>0.20513241297257401</v>
      </c>
      <c r="GG162" s="96">
        <v>537.63</v>
      </c>
      <c r="GH162" s="96">
        <v>568.84</v>
      </c>
      <c r="GI162" s="96">
        <v>424.04</v>
      </c>
      <c r="GJ162" s="96">
        <v>386.07</v>
      </c>
      <c r="GK162" s="96"/>
      <c r="GL162" s="97">
        <v>388.99</v>
      </c>
      <c r="GM162" s="83" t="s">
        <v>1021</v>
      </c>
      <c r="GN162" s="86">
        <v>9.8199994108000399E-2</v>
      </c>
      <c r="GO162" s="96">
        <v>562.74</v>
      </c>
      <c r="GP162" s="96">
        <v>774.95</v>
      </c>
      <c r="GQ162" s="96">
        <v>490.12</v>
      </c>
      <c r="GR162" s="96">
        <v>420.89</v>
      </c>
      <c r="GS162" s="96"/>
      <c r="GT162" s="97"/>
      <c r="GU162" s="83" t="s">
        <v>1022</v>
      </c>
      <c r="GV162" s="86">
        <v>1</v>
      </c>
      <c r="GW162" s="96">
        <v>472.37</v>
      </c>
      <c r="GX162" s="96">
        <v>499.04</v>
      </c>
      <c r="GY162" s="96">
        <v>539.14</v>
      </c>
      <c r="GZ162" s="96"/>
      <c r="HA162" s="96"/>
      <c r="HB162" s="97">
        <v>407.47</v>
      </c>
      <c r="HC162" s="83" t="s">
        <v>1023</v>
      </c>
      <c r="HD162" s="86">
        <v>1</v>
      </c>
      <c r="HE162" s="96">
        <v>549.67999999999995</v>
      </c>
      <c r="HF162" s="96">
        <v>563.17999999999995</v>
      </c>
      <c r="HG162" s="96"/>
      <c r="HH162" s="96">
        <v>405.09</v>
      </c>
      <c r="HI162" s="96">
        <v>398.45</v>
      </c>
      <c r="HJ162" s="97">
        <v>387.55</v>
      </c>
      <c r="HK162" s="98"/>
      <c r="HL162" s="86"/>
      <c r="HM162" s="96"/>
      <c r="HN162" s="96"/>
      <c r="HO162" s="96"/>
      <c r="HP162" s="96"/>
      <c r="HQ162" s="96"/>
      <c r="HR162" s="97"/>
    </row>
    <row r="163" spans="1:226" x14ac:dyDescent="0.35">
      <c r="A163" s="99">
        <v>44249</v>
      </c>
      <c r="B163" s="100" t="s">
        <v>995</v>
      </c>
      <c r="C163" s="101">
        <v>541.28166627800397</v>
      </c>
      <c r="D163" s="101">
        <v>566.80975535690357</v>
      </c>
      <c r="E163" s="101">
        <v>512.14360008667256</v>
      </c>
      <c r="F163" s="101">
        <v>458.59167609345354</v>
      </c>
      <c r="G163" s="101">
        <v>323.75862810106327</v>
      </c>
      <c r="H163" s="102">
        <v>373.11426009365914</v>
      </c>
      <c r="I163" s="100" t="s">
        <v>996</v>
      </c>
      <c r="J163" s="101">
        <v>549.02915878154636</v>
      </c>
      <c r="K163" s="101">
        <v>564.58168543992588</v>
      </c>
      <c r="L163" s="101">
        <v>509.75589351059381</v>
      </c>
      <c r="M163" s="101">
        <v>459.97689818901898</v>
      </c>
      <c r="N163" s="101">
        <v>323.74</v>
      </c>
      <c r="O163" s="102">
        <v>403.3215910632872</v>
      </c>
      <c r="P163" s="83" t="s">
        <v>997</v>
      </c>
      <c r="Q163" s="96">
        <v>482.4</v>
      </c>
      <c r="R163" s="96">
        <v>540.70000000000005</v>
      </c>
      <c r="S163" s="96">
        <v>456.74</v>
      </c>
      <c r="T163" s="96">
        <v>394</v>
      </c>
      <c r="U163" s="96"/>
      <c r="V163" s="97"/>
      <c r="W163" s="83" t="s">
        <v>998</v>
      </c>
      <c r="X163" s="96">
        <v>519.91</v>
      </c>
      <c r="Y163" s="96">
        <v>564.35</v>
      </c>
      <c r="Z163" s="96">
        <v>456.14</v>
      </c>
      <c r="AA163" s="96">
        <v>356.09</v>
      </c>
      <c r="AB163" s="96"/>
      <c r="AC163" s="97">
        <v>505.79</v>
      </c>
      <c r="AD163" s="83" t="s">
        <v>999</v>
      </c>
      <c r="AE163" s="86">
        <v>0.51129972389814904</v>
      </c>
      <c r="AF163" s="96">
        <v>432.34</v>
      </c>
      <c r="AG163" s="96">
        <v>462.64</v>
      </c>
      <c r="AH163" s="96">
        <v>403.07</v>
      </c>
      <c r="AI163" s="96"/>
      <c r="AJ163" s="96"/>
      <c r="AK163" s="97">
        <v>313.12</v>
      </c>
      <c r="AL163" s="87" t="s">
        <v>1000</v>
      </c>
      <c r="AM163" s="88">
        <v>1</v>
      </c>
      <c r="AN163" s="96">
        <v>495.31</v>
      </c>
      <c r="AO163" s="96">
        <v>560.09</v>
      </c>
      <c r="AP163" s="96">
        <v>509.53</v>
      </c>
      <c r="AQ163" s="96">
        <v>648.04999999999995</v>
      </c>
      <c r="AR163" s="96"/>
      <c r="AS163" s="97"/>
      <c r="AT163" s="83" t="s">
        <v>1001</v>
      </c>
      <c r="AU163" s="86">
        <v>3.8529706403637197E-2</v>
      </c>
      <c r="AV163" s="96">
        <v>425.92</v>
      </c>
      <c r="AW163" s="96">
        <v>505.49</v>
      </c>
      <c r="AX163" s="96">
        <v>409.58</v>
      </c>
      <c r="AY163" s="96"/>
      <c r="AZ163" s="96"/>
      <c r="BA163" s="97">
        <v>337.23</v>
      </c>
      <c r="BB163" s="83" t="s">
        <v>1002</v>
      </c>
      <c r="BC163" s="96">
        <v>574.91</v>
      </c>
      <c r="BD163" s="96">
        <v>614.47</v>
      </c>
      <c r="BE163" s="96">
        <v>525.09</v>
      </c>
      <c r="BF163" s="96"/>
      <c r="BG163" s="96"/>
      <c r="BH163" s="97">
        <v>500.96</v>
      </c>
      <c r="BI163" s="83" t="s">
        <v>1003</v>
      </c>
      <c r="BJ163" s="86">
        <v>0.134471861762926</v>
      </c>
      <c r="BK163" s="96">
        <v>627.04</v>
      </c>
      <c r="BL163" s="96">
        <v>638.61</v>
      </c>
      <c r="BM163" s="96">
        <v>720.37</v>
      </c>
      <c r="BN163" s="96">
        <v>629.33000000000004</v>
      </c>
      <c r="BO163" s="96"/>
      <c r="BP163" s="97"/>
      <c r="BQ163" s="83" t="s">
        <v>1004</v>
      </c>
      <c r="BR163" s="86">
        <v>1</v>
      </c>
      <c r="BS163" s="96">
        <v>542</v>
      </c>
      <c r="BT163" s="96">
        <v>625.5</v>
      </c>
      <c r="BU163" s="96">
        <v>535.33000000000004</v>
      </c>
      <c r="BV163" s="96"/>
      <c r="BW163" s="96"/>
      <c r="BX163" s="97">
        <v>362.83</v>
      </c>
      <c r="BY163" s="83" t="s">
        <v>1005</v>
      </c>
      <c r="BZ163" s="96">
        <v>575.26</v>
      </c>
      <c r="CA163" s="96">
        <v>571.92999999999995</v>
      </c>
      <c r="CB163" s="96">
        <v>442.22</v>
      </c>
      <c r="CC163" s="96">
        <v>427.66</v>
      </c>
      <c r="CD163" s="96"/>
      <c r="CE163" s="97">
        <v>542.78</v>
      </c>
      <c r="CF163" s="83" t="s">
        <v>1006</v>
      </c>
      <c r="CG163" s="96">
        <v>516.29999999999995</v>
      </c>
      <c r="CH163" s="96">
        <v>647.54</v>
      </c>
      <c r="CI163" s="96">
        <v>510.37</v>
      </c>
      <c r="CJ163" s="96"/>
      <c r="CK163" s="96"/>
      <c r="CL163" s="97"/>
      <c r="CM163" s="83" t="s">
        <v>1007</v>
      </c>
      <c r="CN163" s="96">
        <v>529.69000000000005</v>
      </c>
      <c r="CO163" s="96">
        <v>525.66</v>
      </c>
      <c r="CP163" s="96">
        <v>545.62</v>
      </c>
      <c r="CQ163" s="96">
        <v>426.22</v>
      </c>
      <c r="CR163" s="96"/>
      <c r="CS163" s="97">
        <v>580.77</v>
      </c>
      <c r="CT163" s="83" t="s">
        <v>1008</v>
      </c>
      <c r="CU163" s="96">
        <v>530.16</v>
      </c>
      <c r="CV163" s="96">
        <v>612.19000000000005</v>
      </c>
      <c r="CW163" s="96">
        <v>460.23</v>
      </c>
      <c r="CX163" s="96">
        <v>445.01</v>
      </c>
      <c r="CY163" s="96"/>
      <c r="CZ163" s="97"/>
      <c r="DA163" s="83" t="s">
        <v>1009</v>
      </c>
      <c r="DB163" s="86">
        <v>0.13207597009800001</v>
      </c>
      <c r="DC163" s="96">
        <v>531.58000000000004</v>
      </c>
      <c r="DD163" s="96">
        <v>610.19000000000005</v>
      </c>
      <c r="DE163" s="96">
        <v>423.51</v>
      </c>
      <c r="DF163" s="96">
        <v>533.05999999999995</v>
      </c>
      <c r="DG163" s="96"/>
      <c r="DH163" s="97">
        <v>506.09</v>
      </c>
      <c r="DI163" s="83" t="s">
        <v>1010</v>
      </c>
      <c r="DJ163" s="86">
        <v>2.7848171767523499E-3</v>
      </c>
      <c r="DK163" s="96">
        <v>527.84</v>
      </c>
      <c r="DL163" s="96">
        <v>583.14</v>
      </c>
      <c r="DM163" s="96">
        <v>583.14</v>
      </c>
      <c r="DN163" s="96">
        <v>484.12</v>
      </c>
      <c r="DO163" s="96"/>
      <c r="DP163" s="97">
        <v>454.24</v>
      </c>
      <c r="DQ163" s="83" t="s">
        <v>1011</v>
      </c>
      <c r="DR163" s="96">
        <v>482.79</v>
      </c>
      <c r="DS163" s="96">
        <v>514.45000000000005</v>
      </c>
      <c r="DT163" s="96">
        <v>412.53</v>
      </c>
      <c r="DU163" s="96">
        <v>457.18</v>
      </c>
      <c r="DV163" s="96"/>
      <c r="DW163" s="97"/>
      <c r="DX163" s="83" t="s">
        <v>1012</v>
      </c>
      <c r="DY163" s="96">
        <v>516.30999999999995</v>
      </c>
      <c r="DZ163" s="96">
        <v>522.69000000000005</v>
      </c>
      <c r="EA163" s="96">
        <v>596.59</v>
      </c>
      <c r="EB163" s="96">
        <v>462.72</v>
      </c>
      <c r="EC163" s="96"/>
      <c r="ED163" s="97">
        <v>381.74</v>
      </c>
      <c r="EE163" s="83" t="s">
        <v>1013</v>
      </c>
      <c r="EF163" s="86">
        <v>1</v>
      </c>
      <c r="EG163" s="96">
        <v>498.42</v>
      </c>
      <c r="EH163" s="96">
        <v>544.54999999999995</v>
      </c>
      <c r="EI163" s="96">
        <v>432.12</v>
      </c>
      <c r="EJ163" s="96"/>
      <c r="EK163" s="96">
        <v>323.74</v>
      </c>
      <c r="EL163" s="97">
        <v>320.66000000000003</v>
      </c>
      <c r="EM163" s="83" t="s">
        <v>1014</v>
      </c>
      <c r="EN163" s="96">
        <v>528.13</v>
      </c>
      <c r="EO163" s="96">
        <v>566.52</v>
      </c>
      <c r="EP163" s="96">
        <v>461.89</v>
      </c>
      <c r="EQ163" s="96"/>
      <c r="ER163" s="96"/>
      <c r="ES163" s="97">
        <v>467.71</v>
      </c>
      <c r="ET163" s="83" t="s">
        <v>1015</v>
      </c>
      <c r="EU163" s="86">
        <v>1</v>
      </c>
      <c r="EV163" s="96">
        <v>520.30999999999995</v>
      </c>
      <c r="EW163" s="96">
        <v>533.87</v>
      </c>
      <c r="EX163" s="96">
        <v>533.87</v>
      </c>
      <c r="EY163" s="96"/>
      <c r="EZ163" s="96"/>
      <c r="FA163" s="97">
        <v>306.33</v>
      </c>
      <c r="FB163" s="83" t="s">
        <v>1016</v>
      </c>
      <c r="FC163" s="96">
        <v>586.21</v>
      </c>
      <c r="FD163" s="96">
        <v>553.02</v>
      </c>
      <c r="FE163" s="96">
        <v>615.37</v>
      </c>
      <c r="FF163" s="96"/>
      <c r="FG163" s="96"/>
      <c r="FH163" s="97"/>
      <c r="FI163" s="83" t="s">
        <v>1017</v>
      </c>
      <c r="FJ163" s="96">
        <v>581.34</v>
      </c>
      <c r="FK163" s="96">
        <v>610.82000000000005</v>
      </c>
      <c r="FL163" s="96">
        <v>410.82</v>
      </c>
      <c r="FM163" s="96">
        <v>554.64</v>
      </c>
      <c r="FN163" s="96"/>
      <c r="FO163" s="97">
        <v>397.15</v>
      </c>
      <c r="FP163" s="83" t="s">
        <v>1018</v>
      </c>
      <c r="FQ163" s="86">
        <v>0.22231114668089499</v>
      </c>
      <c r="FR163" s="96">
        <v>508.66</v>
      </c>
      <c r="FS163" s="96">
        <v>550.88</v>
      </c>
      <c r="FT163" s="96">
        <v>537.34</v>
      </c>
      <c r="FU163" s="96">
        <v>402.7</v>
      </c>
      <c r="FV163" s="96">
        <v>323.76</v>
      </c>
      <c r="FW163" s="97">
        <v>334.07</v>
      </c>
      <c r="FX163" s="83" t="s">
        <v>1019</v>
      </c>
      <c r="FY163" s="96">
        <v>558.04</v>
      </c>
      <c r="FZ163" s="96">
        <v>579.33000000000004</v>
      </c>
      <c r="GA163" s="96">
        <v>531.94000000000005</v>
      </c>
      <c r="GB163" s="96">
        <v>679.69</v>
      </c>
      <c r="GC163" s="96"/>
      <c r="GD163" s="97">
        <v>378.46</v>
      </c>
      <c r="GE163" s="83" t="s">
        <v>1020</v>
      </c>
      <c r="GF163" s="86">
        <v>0.20509454858689899</v>
      </c>
      <c r="GG163" s="96">
        <v>526.86</v>
      </c>
      <c r="GH163" s="96">
        <v>557.57000000000005</v>
      </c>
      <c r="GI163" s="96">
        <v>400.53</v>
      </c>
      <c r="GJ163" s="96">
        <v>391.49</v>
      </c>
      <c r="GK163" s="96"/>
      <c r="GL163" s="97">
        <v>387.65</v>
      </c>
      <c r="GM163" s="83" t="s">
        <v>1021</v>
      </c>
      <c r="GN163" s="86">
        <v>9.9685989134227201E-2</v>
      </c>
      <c r="GO163" s="96">
        <v>549.01</v>
      </c>
      <c r="GP163" s="96">
        <v>778.78</v>
      </c>
      <c r="GQ163" s="96">
        <v>490.2</v>
      </c>
      <c r="GR163" s="96">
        <v>427.25</v>
      </c>
      <c r="GS163" s="96"/>
      <c r="GT163" s="97"/>
      <c r="GU163" s="83" t="s">
        <v>1022</v>
      </c>
      <c r="GV163" s="86">
        <v>1</v>
      </c>
      <c r="GW163" s="96">
        <v>458.25</v>
      </c>
      <c r="GX163" s="96">
        <v>483.26</v>
      </c>
      <c r="GY163" s="96">
        <v>530.34</v>
      </c>
      <c r="GZ163" s="96"/>
      <c r="HA163" s="96"/>
      <c r="HB163" s="97">
        <v>406.16</v>
      </c>
      <c r="HC163" s="83" t="s">
        <v>1023</v>
      </c>
      <c r="HD163" s="86">
        <v>1</v>
      </c>
      <c r="HE163" s="96">
        <v>533.02</v>
      </c>
      <c r="HF163" s="96">
        <v>548.17999999999995</v>
      </c>
      <c r="HG163" s="96"/>
      <c r="HH163" s="96">
        <v>399.87</v>
      </c>
      <c r="HI163" s="96">
        <v>393.23</v>
      </c>
      <c r="HJ163" s="97">
        <v>389.22</v>
      </c>
      <c r="HK163" s="98"/>
      <c r="HL163" s="86"/>
      <c r="HM163" s="96"/>
      <c r="HN163" s="96"/>
      <c r="HO163" s="96"/>
      <c r="HP163" s="96"/>
      <c r="HQ163" s="96"/>
      <c r="HR163" s="97"/>
    </row>
    <row r="164" spans="1:226" x14ac:dyDescent="0.35">
      <c r="A164" s="99">
        <v>44242</v>
      </c>
      <c r="B164" s="100" t="s">
        <v>995</v>
      </c>
      <c r="C164" s="101">
        <v>524.30249805502501</v>
      </c>
      <c r="D164" s="101">
        <v>552.30967224668484</v>
      </c>
      <c r="E164" s="101">
        <v>494.0434391513557</v>
      </c>
      <c r="F164" s="101">
        <v>465.01491637593483</v>
      </c>
      <c r="G164" s="101">
        <v>307.67326283297137</v>
      </c>
      <c r="H164" s="102">
        <v>365.23449731935051</v>
      </c>
      <c r="I164" s="100" t="s">
        <v>996</v>
      </c>
      <c r="J164" s="101">
        <v>530.1464008716539</v>
      </c>
      <c r="K164" s="101">
        <v>549.36227971308131</v>
      </c>
      <c r="L164" s="101">
        <v>491.25691283389733</v>
      </c>
      <c r="M164" s="101">
        <v>468.51521349349855</v>
      </c>
      <c r="N164" s="101">
        <v>323.74</v>
      </c>
      <c r="O164" s="102">
        <v>399.11856912046528</v>
      </c>
      <c r="P164" s="83" t="s">
        <v>997</v>
      </c>
      <c r="Q164" s="96">
        <v>469.06</v>
      </c>
      <c r="R164" s="96">
        <v>530.70000000000005</v>
      </c>
      <c r="S164" s="96">
        <v>442.43</v>
      </c>
      <c r="T164" s="96">
        <v>387</v>
      </c>
      <c r="U164" s="96"/>
      <c r="V164" s="97"/>
      <c r="W164" s="83" t="s">
        <v>998</v>
      </c>
      <c r="X164" s="96">
        <v>512.04999999999995</v>
      </c>
      <c r="Y164" s="96">
        <v>558.91</v>
      </c>
      <c r="Z164" s="96">
        <v>437.96</v>
      </c>
      <c r="AA164" s="96">
        <v>345.36</v>
      </c>
      <c r="AB164" s="96"/>
      <c r="AC164" s="97">
        <v>480.17</v>
      </c>
      <c r="AD164" s="83" t="s">
        <v>999</v>
      </c>
      <c r="AE164" s="86">
        <v>0.51129972389814904</v>
      </c>
      <c r="AF164" s="96">
        <v>432.34</v>
      </c>
      <c r="AG164" s="96">
        <v>462.64</v>
      </c>
      <c r="AH164" s="96">
        <v>403.07</v>
      </c>
      <c r="AI164" s="96"/>
      <c r="AJ164" s="96"/>
      <c r="AK164" s="97">
        <v>313.12</v>
      </c>
      <c r="AL164" s="87" t="s">
        <v>1000</v>
      </c>
      <c r="AM164" s="88">
        <v>1</v>
      </c>
      <c r="AN164" s="96">
        <v>486.91</v>
      </c>
      <c r="AO164" s="96">
        <v>545.96</v>
      </c>
      <c r="AP164" s="96">
        <v>478.49</v>
      </c>
      <c r="AQ164" s="96">
        <v>614.39</v>
      </c>
      <c r="AR164" s="96"/>
      <c r="AS164" s="97"/>
      <c r="AT164" s="83" t="s">
        <v>1001</v>
      </c>
      <c r="AU164" s="86">
        <v>3.8937777431664197E-2</v>
      </c>
      <c r="AV164" s="96">
        <v>425.47</v>
      </c>
      <c r="AW164" s="96">
        <v>508.23</v>
      </c>
      <c r="AX164" s="96">
        <v>405.9</v>
      </c>
      <c r="AY164" s="96"/>
      <c r="AZ164" s="96"/>
      <c r="BA164" s="97">
        <v>337.61</v>
      </c>
      <c r="BB164" s="83" t="s">
        <v>1002</v>
      </c>
      <c r="BC164" s="96">
        <v>546.34</v>
      </c>
      <c r="BD164" s="96">
        <v>598.51</v>
      </c>
      <c r="BE164" s="96">
        <v>500.81</v>
      </c>
      <c r="BF164" s="96"/>
      <c r="BG164" s="96"/>
      <c r="BH164" s="97">
        <v>496.75</v>
      </c>
      <c r="BI164" s="83" t="s">
        <v>1003</v>
      </c>
      <c r="BJ164" s="86">
        <v>0.13447005351908101</v>
      </c>
      <c r="BK164" s="96">
        <v>605.52</v>
      </c>
      <c r="BL164" s="96">
        <v>617.08000000000004</v>
      </c>
      <c r="BM164" s="96">
        <v>704.22</v>
      </c>
      <c r="BN164" s="96">
        <v>629.32000000000005</v>
      </c>
      <c r="BO164" s="96"/>
      <c r="BP164" s="97"/>
      <c r="BQ164" s="83" t="s">
        <v>1004</v>
      </c>
      <c r="BR164" s="86">
        <v>1</v>
      </c>
      <c r="BS164" s="96">
        <v>534.5</v>
      </c>
      <c r="BT164" s="96">
        <v>608.83000000000004</v>
      </c>
      <c r="BU164" s="96">
        <v>647</v>
      </c>
      <c r="BV164" s="96"/>
      <c r="BW164" s="96"/>
      <c r="BX164" s="97">
        <v>362.83</v>
      </c>
      <c r="BY164" s="83" t="s">
        <v>1005</v>
      </c>
      <c r="BZ164" s="96">
        <v>561.66</v>
      </c>
      <c r="CA164" s="96">
        <v>557.91999999999996</v>
      </c>
      <c r="CB164" s="96">
        <v>436.19</v>
      </c>
      <c r="CC164" s="96">
        <v>462.71</v>
      </c>
      <c r="CD164" s="96"/>
      <c r="CE164" s="97">
        <v>539.54</v>
      </c>
      <c r="CF164" s="83" t="s">
        <v>1006</v>
      </c>
      <c r="CG164" s="96">
        <v>513.88</v>
      </c>
      <c r="CH164" s="96">
        <v>637.46</v>
      </c>
      <c r="CI164" s="96">
        <v>494.64</v>
      </c>
      <c r="CJ164" s="96"/>
      <c r="CK164" s="96"/>
      <c r="CL164" s="97"/>
      <c r="CM164" s="83" t="s">
        <v>1007</v>
      </c>
      <c r="CN164" s="96">
        <v>512.97</v>
      </c>
      <c r="CO164" s="96">
        <v>508.89</v>
      </c>
      <c r="CP164" s="96">
        <v>532.47</v>
      </c>
      <c r="CQ164" s="96">
        <v>419.58</v>
      </c>
      <c r="CR164" s="96"/>
      <c r="CS164" s="97">
        <v>579.09</v>
      </c>
      <c r="CT164" s="83" t="s">
        <v>1008</v>
      </c>
      <c r="CU164" s="96">
        <v>515.16999999999996</v>
      </c>
      <c r="CV164" s="96">
        <v>597.9</v>
      </c>
      <c r="CW164" s="96">
        <v>448.39</v>
      </c>
      <c r="CX164" s="96">
        <v>435.47</v>
      </c>
      <c r="CY164" s="96"/>
      <c r="CZ164" s="97"/>
      <c r="DA164" s="83" t="s">
        <v>1009</v>
      </c>
      <c r="DB164" s="86">
        <v>0.132065504490227</v>
      </c>
      <c r="DC164" s="96">
        <v>520.97</v>
      </c>
      <c r="DD164" s="96">
        <v>592.17999999999995</v>
      </c>
      <c r="DE164" s="96">
        <v>405.52</v>
      </c>
      <c r="DF164" s="96">
        <v>533.02</v>
      </c>
      <c r="DG164" s="96"/>
      <c r="DH164" s="97">
        <v>507.63</v>
      </c>
      <c r="DI164" s="83" t="s">
        <v>1010</v>
      </c>
      <c r="DJ164" s="86">
        <v>2.7921262041044302E-3</v>
      </c>
      <c r="DK164" s="96">
        <v>524.84</v>
      </c>
      <c r="DL164" s="96">
        <v>572.17999999999995</v>
      </c>
      <c r="DM164" s="96">
        <v>572.17999999999995</v>
      </c>
      <c r="DN164" s="96">
        <v>588.41999999999996</v>
      </c>
      <c r="DO164" s="96"/>
      <c r="DP164" s="97">
        <v>455.37</v>
      </c>
      <c r="DQ164" s="83" t="s">
        <v>1011</v>
      </c>
      <c r="DR164" s="96">
        <v>466.01</v>
      </c>
      <c r="DS164" s="96">
        <v>499.5</v>
      </c>
      <c r="DT164" s="96">
        <v>402.26</v>
      </c>
      <c r="DU164" s="96">
        <v>450.96</v>
      </c>
      <c r="DV164" s="96"/>
      <c r="DW164" s="97"/>
      <c r="DX164" s="83" t="s">
        <v>1012</v>
      </c>
      <c r="DY164" s="96">
        <v>501.46</v>
      </c>
      <c r="DZ164" s="96">
        <v>507.96</v>
      </c>
      <c r="EA164" s="96">
        <v>579.28</v>
      </c>
      <c r="EB164" s="96">
        <v>449.05</v>
      </c>
      <c r="EC164" s="96"/>
      <c r="ED164" s="97">
        <v>378.8</v>
      </c>
      <c r="EE164" s="83" t="s">
        <v>1013</v>
      </c>
      <c r="EF164" s="86">
        <v>1</v>
      </c>
      <c r="EG164" s="96">
        <v>485.26</v>
      </c>
      <c r="EH164" s="96">
        <v>526.07000000000005</v>
      </c>
      <c r="EI164" s="96">
        <v>422.42</v>
      </c>
      <c r="EJ164" s="96"/>
      <c r="EK164" s="96">
        <v>323.74</v>
      </c>
      <c r="EL164" s="97">
        <v>312.70999999999998</v>
      </c>
      <c r="EM164" s="83" t="s">
        <v>1014</v>
      </c>
      <c r="EN164" s="96">
        <v>507.62</v>
      </c>
      <c r="EO164" s="96">
        <v>551.14</v>
      </c>
      <c r="EP164" s="96">
        <v>448.73</v>
      </c>
      <c r="EQ164" s="96"/>
      <c r="ER164" s="96"/>
      <c r="ES164" s="97">
        <v>447.34</v>
      </c>
      <c r="ET164" s="83" t="s">
        <v>1015</v>
      </c>
      <c r="EU164" s="86">
        <v>1</v>
      </c>
      <c r="EV164" s="96">
        <v>512.04999999999995</v>
      </c>
      <c r="EW164" s="96">
        <v>526.99</v>
      </c>
      <c r="EX164" s="96">
        <v>526.99</v>
      </c>
      <c r="EY164" s="96"/>
      <c r="EZ164" s="96"/>
      <c r="FA164" s="97">
        <v>302.2</v>
      </c>
      <c r="FB164" s="83" t="s">
        <v>1016</v>
      </c>
      <c r="FC164" s="96">
        <v>586.21</v>
      </c>
      <c r="FD164" s="96">
        <v>553.02</v>
      </c>
      <c r="FE164" s="96">
        <v>615.37</v>
      </c>
      <c r="FF164" s="96"/>
      <c r="FG164" s="96"/>
      <c r="FH164" s="97"/>
      <c r="FI164" s="83" t="s">
        <v>1017</v>
      </c>
      <c r="FJ164" s="96">
        <v>562.33000000000004</v>
      </c>
      <c r="FK164" s="96">
        <v>585.20000000000005</v>
      </c>
      <c r="FL164" s="96">
        <v>408.34</v>
      </c>
      <c r="FM164" s="96">
        <v>535.64</v>
      </c>
      <c r="FN164" s="96"/>
      <c r="FO164" s="97">
        <v>383.93</v>
      </c>
      <c r="FP164" s="83" t="s">
        <v>1018</v>
      </c>
      <c r="FQ164" s="86">
        <v>0.222895863052782</v>
      </c>
      <c r="FR164" s="96">
        <v>492.21</v>
      </c>
      <c r="FS164" s="96">
        <v>533.95000000000005</v>
      </c>
      <c r="FT164" s="96">
        <v>526.41</v>
      </c>
      <c r="FU164" s="96">
        <v>400.77</v>
      </c>
      <c r="FV164" s="96">
        <v>306.49</v>
      </c>
      <c r="FW164" s="97">
        <v>320.52</v>
      </c>
      <c r="FX164" s="83" t="s">
        <v>1019</v>
      </c>
      <c r="FY164" s="96">
        <v>545.03</v>
      </c>
      <c r="FZ164" s="96">
        <v>562.26</v>
      </c>
      <c r="GA164" s="96">
        <v>518.12</v>
      </c>
      <c r="GB164" s="96">
        <v>658.39</v>
      </c>
      <c r="GC164" s="96"/>
      <c r="GD164" s="97">
        <v>377.64</v>
      </c>
      <c r="GE164" s="83" t="s">
        <v>1020</v>
      </c>
      <c r="GF164" s="86">
        <v>0.205115582630812</v>
      </c>
      <c r="GG164" s="96">
        <v>512.51</v>
      </c>
      <c r="GH164" s="96">
        <v>543.29999999999995</v>
      </c>
      <c r="GI164" s="96">
        <v>380.84</v>
      </c>
      <c r="GJ164" s="96">
        <v>357.41</v>
      </c>
      <c r="GK164" s="96"/>
      <c r="GL164" s="97">
        <v>387.28</v>
      </c>
      <c r="GM164" s="83" t="s">
        <v>1021</v>
      </c>
      <c r="GN164" s="86">
        <v>9.9566884054363494E-2</v>
      </c>
      <c r="GO164" s="96">
        <v>542.94000000000005</v>
      </c>
      <c r="GP164" s="96">
        <v>777.45</v>
      </c>
      <c r="GQ164" s="96">
        <v>481.64</v>
      </c>
      <c r="GR164" s="96">
        <v>420.27</v>
      </c>
      <c r="GS164" s="96"/>
      <c r="GT164" s="97"/>
      <c r="GU164" s="83" t="s">
        <v>1022</v>
      </c>
      <c r="GV164" s="86">
        <v>1</v>
      </c>
      <c r="GW164" s="96">
        <v>444.76</v>
      </c>
      <c r="GX164" s="96">
        <v>466.33</v>
      </c>
      <c r="GY164" s="96">
        <v>513.16</v>
      </c>
      <c r="GZ164" s="96"/>
      <c r="HA164" s="96"/>
      <c r="HB164" s="97">
        <v>400.3</v>
      </c>
      <c r="HC164" s="83" t="s">
        <v>1023</v>
      </c>
      <c r="HD164" s="86">
        <v>1</v>
      </c>
      <c r="HE164" s="96">
        <v>517.17999999999995</v>
      </c>
      <c r="HF164" s="96">
        <v>532.35</v>
      </c>
      <c r="HG164" s="96"/>
      <c r="HH164" s="96">
        <v>382.01</v>
      </c>
      <c r="HI164" s="96">
        <v>375.37</v>
      </c>
      <c r="HJ164" s="97">
        <v>390.89</v>
      </c>
      <c r="HK164" s="98"/>
      <c r="HL164" s="86"/>
      <c r="HM164" s="96"/>
      <c r="HN164" s="96"/>
      <c r="HO164" s="96"/>
      <c r="HP164" s="96"/>
      <c r="HQ164" s="96"/>
      <c r="HR164" s="97"/>
    </row>
    <row r="165" spans="1:226" x14ac:dyDescent="0.35">
      <c r="A165" s="99">
        <v>44235</v>
      </c>
      <c r="B165" s="100" t="s">
        <v>995</v>
      </c>
      <c r="C165" s="101">
        <v>516.44174353809603</v>
      </c>
      <c r="D165" s="101">
        <v>538.41094245344823</v>
      </c>
      <c r="E165" s="101">
        <v>476.4315607668874</v>
      </c>
      <c r="F165" s="101">
        <v>446.26283025893019</v>
      </c>
      <c r="G165" s="101">
        <v>296.94347662055571</v>
      </c>
      <c r="H165" s="102">
        <v>357.78295237555005</v>
      </c>
      <c r="I165" s="100" t="s">
        <v>996</v>
      </c>
      <c r="J165" s="101">
        <v>523.00032885195083</v>
      </c>
      <c r="K165" s="101">
        <v>535.2018815186093</v>
      </c>
      <c r="L165" s="101">
        <v>473.30815445621488</v>
      </c>
      <c r="M165" s="101">
        <v>449.46412683420789</v>
      </c>
      <c r="N165" s="101">
        <v>323.74</v>
      </c>
      <c r="O165" s="102">
        <v>396.18628752822133</v>
      </c>
      <c r="P165" s="83" t="s">
        <v>997</v>
      </c>
      <c r="Q165" s="96">
        <v>463.23</v>
      </c>
      <c r="R165" s="96">
        <v>512.37</v>
      </c>
      <c r="S165" s="96">
        <v>433.75</v>
      </c>
      <c r="T165" s="96">
        <v>364</v>
      </c>
      <c r="U165" s="96"/>
      <c r="V165" s="97"/>
      <c r="W165" s="83" t="s">
        <v>998</v>
      </c>
      <c r="X165" s="96">
        <v>506.22</v>
      </c>
      <c r="Y165" s="96">
        <v>532.39</v>
      </c>
      <c r="Z165" s="96">
        <v>422.51</v>
      </c>
      <c r="AA165" s="96">
        <v>329.55</v>
      </c>
      <c r="AB165" s="96"/>
      <c r="AC165" s="97">
        <v>452.89</v>
      </c>
      <c r="AD165" s="83" t="s">
        <v>999</v>
      </c>
      <c r="AE165" s="86">
        <v>0.51129972389814904</v>
      </c>
      <c r="AF165" s="96">
        <v>423.01</v>
      </c>
      <c r="AG165" s="96">
        <v>450.41</v>
      </c>
      <c r="AH165" s="96">
        <v>388.25</v>
      </c>
      <c r="AI165" s="96"/>
      <c r="AJ165" s="96"/>
      <c r="AK165" s="97">
        <v>308.86</v>
      </c>
      <c r="AL165" s="87" t="s">
        <v>1000</v>
      </c>
      <c r="AM165" s="88">
        <v>1</v>
      </c>
      <c r="AN165" s="96">
        <v>476.3</v>
      </c>
      <c r="AO165" s="96">
        <v>539.14</v>
      </c>
      <c r="AP165" s="96">
        <v>478.03</v>
      </c>
      <c r="AQ165" s="96">
        <v>614.39</v>
      </c>
      <c r="AR165" s="96"/>
      <c r="AS165" s="97"/>
      <c r="AT165" s="83" t="s">
        <v>1001</v>
      </c>
      <c r="AU165" s="86">
        <v>3.8851548234197099E-2</v>
      </c>
      <c r="AV165" s="96">
        <v>419.07</v>
      </c>
      <c r="AW165" s="96">
        <v>503.26</v>
      </c>
      <c r="AX165" s="96">
        <v>395.02</v>
      </c>
      <c r="AY165" s="96"/>
      <c r="AZ165" s="96"/>
      <c r="BA165" s="97">
        <v>332.88</v>
      </c>
      <c r="BB165" s="83" t="s">
        <v>1002</v>
      </c>
      <c r="BC165" s="96">
        <v>542.98</v>
      </c>
      <c r="BD165" s="96">
        <v>583.38</v>
      </c>
      <c r="BE165" s="96">
        <v>478.83</v>
      </c>
      <c r="BF165" s="96"/>
      <c r="BG165" s="96"/>
      <c r="BH165" s="97">
        <v>493.6</v>
      </c>
      <c r="BI165" s="83" t="s">
        <v>1003</v>
      </c>
      <c r="BJ165" s="86">
        <v>0.134471861762926</v>
      </c>
      <c r="BK165" s="96">
        <v>605.53</v>
      </c>
      <c r="BL165" s="96">
        <v>606.33000000000004</v>
      </c>
      <c r="BM165" s="96">
        <v>693.47</v>
      </c>
      <c r="BN165" s="96">
        <v>602.42999999999995</v>
      </c>
      <c r="BO165" s="96"/>
      <c r="BP165" s="97"/>
      <c r="BQ165" s="83" t="s">
        <v>1004</v>
      </c>
      <c r="BR165" s="86">
        <v>1</v>
      </c>
      <c r="BS165" s="96">
        <v>501.17</v>
      </c>
      <c r="BT165" s="96">
        <v>575.5</v>
      </c>
      <c r="BU165" s="96">
        <v>627.83000000000004</v>
      </c>
      <c r="BV165" s="96"/>
      <c r="BW165" s="96"/>
      <c r="BX165" s="97">
        <v>366.17</v>
      </c>
      <c r="BY165" s="83" t="s">
        <v>1005</v>
      </c>
      <c r="BZ165" s="96">
        <v>550.84</v>
      </c>
      <c r="CA165" s="96">
        <v>546.04</v>
      </c>
      <c r="CB165" s="96">
        <v>421.28</v>
      </c>
      <c r="CC165" s="96">
        <v>462.71</v>
      </c>
      <c r="CD165" s="96"/>
      <c r="CE165" s="97">
        <v>535.12</v>
      </c>
      <c r="CF165" s="83" t="s">
        <v>1006</v>
      </c>
      <c r="CG165" s="96">
        <v>504.2</v>
      </c>
      <c r="CH165" s="96">
        <v>627.38</v>
      </c>
      <c r="CI165" s="96">
        <v>483.6</v>
      </c>
      <c r="CJ165" s="96"/>
      <c r="CK165" s="96"/>
      <c r="CL165" s="97"/>
      <c r="CM165" s="83" t="s">
        <v>1007</v>
      </c>
      <c r="CN165" s="96">
        <v>504.22</v>
      </c>
      <c r="CO165" s="96">
        <v>493.59</v>
      </c>
      <c r="CP165" s="96">
        <v>515.25</v>
      </c>
      <c r="CQ165" s="96">
        <v>401.76</v>
      </c>
      <c r="CR165" s="96"/>
      <c r="CS165" s="97">
        <v>578.44000000000005</v>
      </c>
      <c r="CT165" s="83" t="s">
        <v>1008</v>
      </c>
      <c r="CU165" s="96">
        <v>498.33</v>
      </c>
      <c r="CV165" s="96">
        <v>581.98</v>
      </c>
      <c r="CW165" s="96">
        <v>432.47</v>
      </c>
      <c r="CX165" s="96">
        <v>420.83</v>
      </c>
      <c r="CY165" s="96"/>
      <c r="CZ165" s="97"/>
      <c r="DA165" s="83" t="s">
        <v>1009</v>
      </c>
      <c r="DB165" s="86">
        <v>0.132304883373245</v>
      </c>
      <c r="DC165" s="96">
        <v>504.98</v>
      </c>
      <c r="DD165" s="96">
        <v>574.20000000000005</v>
      </c>
      <c r="DE165" s="96">
        <v>389.32</v>
      </c>
      <c r="DF165" s="96">
        <v>509.24</v>
      </c>
      <c r="DG165" s="96"/>
      <c r="DH165" s="97">
        <v>504.32</v>
      </c>
      <c r="DI165" s="83" t="s">
        <v>1010</v>
      </c>
      <c r="DJ165" s="86">
        <v>2.79072363463846E-3</v>
      </c>
      <c r="DK165" s="96">
        <v>505.16</v>
      </c>
      <c r="DL165" s="96">
        <v>545.94000000000005</v>
      </c>
      <c r="DM165" s="96">
        <v>545.94000000000005</v>
      </c>
      <c r="DN165" s="96">
        <v>485.14</v>
      </c>
      <c r="DO165" s="96"/>
      <c r="DP165" s="97">
        <v>441.93</v>
      </c>
      <c r="DQ165" s="83" t="s">
        <v>1011</v>
      </c>
      <c r="DR165" s="96">
        <v>462.62</v>
      </c>
      <c r="DS165" s="96">
        <v>488.42</v>
      </c>
      <c r="DT165" s="96">
        <v>389.27</v>
      </c>
      <c r="DU165" s="96">
        <v>426.17</v>
      </c>
      <c r="DV165" s="96"/>
      <c r="DW165" s="97"/>
      <c r="DX165" s="83" t="s">
        <v>1012</v>
      </c>
      <c r="DY165" s="96">
        <v>492.01</v>
      </c>
      <c r="DZ165" s="96">
        <v>497.89</v>
      </c>
      <c r="EA165" s="96">
        <v>567.69000000000005</v>
      </c>
      <c r="EB165" s="96">
        <v>428.83</v>
      </c>
      <c r="EC165" s="96"/>
      <c r="ED165" s="97">
        <v>377.66</v>
      </c>
      <c r="EE165" s="83" t="s">
        <v>1013</v>
      </c>
      <c r="EF165" s="86">
        <v>1</v>
      </c>
      <c r="EG165" s="96">
        <v>473.19</v>
      </c>
      <c r="EH165" s="96">
        <v>511.49</v>
      </c>
      <c r="EI165" s="96">
        <v>415.38</v>
      </c>
      <c r="EJ165" s="96"/>
      <c r="EK165" s="96">
        <v>323.74</v>
      </c>
      <c r="EL165" s="97">
        <v>302.79000000000002</v>
      </c>
      <c r="EM165" s="83" t="s">
        <v>1014</v>
      </c>
      <c r="EN165" s="96">
        <v>507.62</v>
      </c>
      <c r="EO165" s="96">
        <v>537.46</v>
      </c>
      <c r="EP165" s="96">
        <v>435.57</v>
      </c>
      <c r="EQ165" s="96"/>
      <c r="ER165" s="96"/>
      <c r="ES165" s="97">
        <v>447.34</v>
      </c>
      <c r="ET165" s="83" t="s">
        <v>1015</v>
      </c>
      <c r="EU165" s="86">
        <v>1</v>
      </c>
      <c r="EV165" s="96">
        <v>493.87</v>
      </c>
      <c r="EW165" s="96">
        <v>504.26</v>
      </c>
      <c r="EX165" s="96">
        <v>504.26</v>
      </c>
      <c r="EY165" s="96"/>
      <c r="EZ165" s="96"/>
      <c r="FA165" s="97">
        <v>298.07</v>
      </c>
      <c r="FB165" s="83" t="s">
        <v>1016</v>
      </c>
      <c r="FC165" s="96">
        <v>586.21</v>
      </c>
      <c r="FD165" s="96">
        <v>553.02</v>
      </c>
      <c r="FE165" s="96">
        <v>615.37</v>
      </c>
      <c r="FF165" s="96"/>
      <c r="FG165" s="96"/>
      <c r="FH165" s="97"/>
      <c r="FI165" s="83" t="s">
        <v>1017</v>
      </c>
      <c r="FJ165" s="96">
        <v>556.54999999999995</v>
      </c>
      <c r="FK165" s="96">
        <v>577.76</v>
      </c>
      <c r="FL165" s="96">
        <v>406.68</v>
      </c>
      <c r="FM165" s="96">
        <v>527.64</v>
      </c>
      <c r="FN165" s="96"/>
      <c r="FO165" s="97">
        <v>380.62</v>
      </c>
      <c r="FP165" s="83" t="s">
        <v>1018</v>
      </c>
      <c r="FQ165" s="86">
        <v>0.223094770658576</v>
      </c>
      <c r="FR165" s="96">
        <v>483.1</v>
      </c>
      <c r="FS165" s="96">
        <v>523.80999999999995</v>
      </c>
      <c r="FT165" s="96">
        <v>522.49</v>
      </c>
      <c r="FU165" s="96">
        <v>378.5</v>
      </c>
      <c r="FV165" s="96">
        <v>294.97000000000003</v>
      </c>
      <c r="FW165" s="97">
        <v>306.97000000000003</v>
      </c>
      <c r="FX165" s="83" t="s">
        <v>1019</v>
      </c>
      <c r="FY165" s="96">
        <v>533.65</v>
      </c>
      <c r="FZ165" s="96">
        <v>546.80999999999995</v>
      </c>
      <c r="GA165" s="96">
        <v>504.3</v>
      </c>
      <c r="GB165" s="96">
        <v>551.25</v>
      </c>
      <c r="GC165" s="96"/>
      <c r="GD165" s="97">
        <v>374.39</v>
      </c>
      <c r="GE165" s="83" t="s">
        <v>1020</v>
      </c>
      <c r="GF165" s="86">
        <v>0.20513662098957899</v>
      </c>
      <c r="GG165" s="96">
        <v>495.42</v>
      </c>
      <c r="GH165" s="96">
        <v>526.65</v>
      </c>
      <c r="GI165" s="96">
        <v>372.11</v>
      </c>
      <c r="GJ165" s="96">
        <v>353.8</v>
      </c>
      <c r="GK165" s="96"/>
      <c r="GL165" s="97">
        <v>387.36</v>
      </c>
      <c r="GM165" s="83" t="s">
        <v>1021</v>
      </c>
      <c r="GN165" s="86">
        <v>9.8865029461778803E-2</v>
      </c>
      <c r="GO165" s="96">
        <v>531.44000000000005</v>
      </c>
      <c r="GP165" s="96">
        <v>758.13</v>
      </c>
      <c r="GQ165" s="96">
        <v>464.65</v>
      </c>
      <c r="GR165" s="96">
        <v>405.94</v>
      </c>
      <c r="GS165" s="96"/>
      <c r="GT165" s="97"/>
      <c r="GU165" s="83" t="s">
        <v>1022</v>
      </c>
      <c r="GV165" s="86">
        <v>1</v>
      </c>
      <c r="GW165" s="96">
        <v>436.03</v>
      </c>
      <c r="GX165" s="96">
        <v>454.13</v>
      </c>
      <c r="GY165" s="96">
        <v>495.78</v>
      </c>
      <c r="GZ165" s="96"/>
      <c r="HA165" s="96"/>
      <c r="HB165" s="97">
        <v>391.05</v>
      </c>
      <c r="HC165" s="83" t="s">
        <v>1023</v>
      </c>
      <c r="HD165" s="86">
        <v>1</v>
      </c>
      <c r="HE165" s="96">
        <v>519.67999999999995</v>
      </c>
      <c r="HF165" s="96">
        <v>515.67999999999995</v>
      </c>
      <c r="HG165" s="96"/>
      <c r="HH165" s="96">
        <v>360.93</v>
      </c>
      <c r="HI165" s="96">
        <v>354.29</v>
      </c>
      <c r="HJ165" s="97">
        <v>373.39</v>
      </c>
      <c r="HK165" s="98"/>
      <c r="HL165" s="86"/>
      <c r="HM165" s="96"/>
      <c r="HN165" s="96"/>
      <c r="HO165" s="96"/>
      <c r="HP165" s="96"/>
      <c r="HQ165" s="96"/>
      <c r="HR165" s="97"/>
    </row>
    <row r="166" spans="1:226" x14ac:dyDescent="0.35">
      <c r="A166" s="99">
        <v>44228</v>
      </c>
      <c r="B166" s="100" t="s">
        <v>995</v>
      </c>
      <c r="C166" s="101">
        <v>504.17475111898369</v>
      </c>
      <c r="D166" s="101">
        <v>527.26709738192335</v>
      </c>
      <c r="E166" s="101">
        <v>461.31837323645379</v>
      </c>
      <c r="F166" s="101">
        <v>441.62463254981151</v>
      </c>
      <c r="G166" s="101">
        <v>295.38803018177663</v>
      </c>
      <c r="H166" s="102">
        <v>356.10276940743029</v>
      </c>
      <c r="I166" s="100" t="s">
        <v>996</v>
      </c>
      <c r="J166" s="101">
        <v>510.35977622147709</v>
      </c>
      <c r="K166" s="101">
        <v>523.55907723144901</v>
      </c>
      <c r="L166" s="101">
        <v>458.28835535246236</v>
      </c>
      <c r="M166" s="101">
        <v>447.81704422530549</v>
      </c>
      <c r="N166" s="101">
        <v>323.74</v>
      </c>
      <c r="O166" s="102">
        <v>392.13634717856598</v>
      </c>
      <c r="P166" s="83" t="s">
        <v>997</v>
      </c>
      <c r="Q166" s="96">
        <v>448.23</v>
      </c>
      <c r="R166" s="96">
        <v>499.04</v>
      </c>
      <c r="S166" s="96">
        <v>412.69</v>
      </c>
      <c r="T166" s="96">
        <v>428.74</v>
      </c>
      <c r="U166" s="96"/>
      <c r="V166" s="97"/>
      <c r="W166" s="83" t="s">
        <v>998</v>
      </c>
      <c r="X166" s="96">
        <v>480.66</v>
      </c>
      <c r="Y166" s="96">
        <v>508.86</v>
      </c>
      <c r="Z166" s="96">
        <v>404.57</v>
      </c>
      <c r="AA166" s="96">
        <v>313.27999999999997</v>
      </c>
      <c r="AB166" s="96"/>
      <c r="AC166" s="97">
        <v>452.89</v>
      </c>
      <c r="AD166" s="83" t="s">
        <v>999</v>
      </c>
      <c r="AE166" s="86">
        <v>0.51129972389814904</v>
      </c>
      <c r="AF166" s="96">
        <v>417.82</v>
      </c>
      <c r="AG166" s="96">
        <v>447.56</v>
      </c>
      <c r="AH166" s="96">
        <v>370.86</v>
      </c>
      <c r="AI166" s="96"/>
      <c r="AJ166" s="96"/>
      <c r="AK166" s="97">
        <v>304.64</v>
      </c>
      <c r="AL166" s="87" t="s">
        <v>1000</v>
      </c>
      <c r="AM166" s="88">
        <v>1</v>
      </c>
      <c r="AN166" s="96">
        <v>472.25</v>
      </c>
      <c r="AO166" s="96">
        <v>536.54999999999995</v>
      </c>
      <c r="AP166" s="96">
        <v>473.72</v>
      </c>
      <c r="AQ166" s="96">
        <v>560.84</v>
      </c>
      <c r="AR166" s="96"/>
      <c r="AS166" s="97"/>
      <c r="AT166" s="83" t="s">
        <v>1001</v>
      </c>
      <c r="AU166" s="86">
        <v>3.8498556304138599E-2</v>
      </c>
      <c r="AV166" s="96">
        <v>407.72</v>
      </c>
      <c r="AW166" s="96">
        <v>492.35</v>
      </c>
      <c r="AX166" s="96">
        <v>377.05</v>
      </c>
      <c r="AY166" s="96"/>
      <c r="AZ166" s="96"/>
      <c r="BA166" s="97">
        <v>325.63</v>
      </c>
      <c r="BB166" s="83" t="s">
        <v>1002</v>
      </c>
      <c r="BC166" s="96">
        <v>529.53</v>
      </c>
      <c r="BD166" s="96">
        <v>567.41999999999996</v>
      </c>
      <c r="BE166" s="96">
        <v>463.07</v>
      </c>
      <c r="BF166" s="96"/>
      <c r="BG166" s="96"/>
      <c r="BH166" s="97">
        <v>493.6</v>
      </c>
      <c r="BI166" s="83" t="s">
        <v>1003</v>
      </c>
      <c r="BJ166" s="86">
        <v>0.134457397173706</v>
      </c>
      <c r="BK166" s="96">
        <v>583.95000000000005</v>
      </c>
      <c r="BL166" s="96">
        <v>584.76</v>
      </c>
      <c r="BM166" s="96">
        <v>671.88</v>
      </c>
      <c r="BN166" s="96">
        <v>588.91999999999996</v>
      </c>
      <c r="BO166" s="96"/>
      <c r="BP166" s="97"/>
      <c r="BQ166" s="83" t="s">
        <v>1004</v>
      </c>
      <c r="BR166" s="86">
        <v>1</v>
      </c>
      <c r="BS166" s="96">
        <v>501.17</v>
      </c>
      <c r="BT166" s="96">
        <v>575.5</v>
      </c>
      <c r="BU166" s="96">
        <v>627.83000000000004</v>
      </c>
      <c r="BV166" s="96"/>
      <c r="BW166" s="96"/>
      <c r="BX166" s="97">
        <v>366.17</v>
      </c>
      <c r="BY166" s="83" t="s">
        <v>1005</v>
      </c>
      <c r="BZ166" s="96">
        <v>541.44000000000005</v>
      </c>
      <c r="CA166" s="96">
        <v>536.84</v>
      </c>
      <c r="CB166" s="96">
        <v>410.69</v>
      </c>
      <c r="CC166" s="96">
        <v>463.56</v>
      </c>
      <c r="CD166" s="96"/>
      <c r="CE166" s="97">
        <v>533.29999999999995</v>
      </c>
      <c r="CF166" s="83" t="s">
        <v>1006</v>
      </c>
      <c r="CG166" s="96">
        <v>501.78</v>
      </c>
      <c r="CH166" s="96">
        <v>629</v>
      </c>
      <c r="CI166" s="96">
        <v>458.88</v>
      </c>
      <c r="CJ166" s="96"/>
      <c r="CK166" s="96"/>
      <c r="CL166" s="97"/>
      <c r="CM166" s="83" t="s">
        <v>1007</v>
      </c>
      <c r="CN166" s="96">
        <v>496.39</v>
      </c>
      <c r="CO166" s="96">
        <v>485.46</v>
      </c>
      <c r="CP166" s="96">
        <v>503.69</v>
      </c>
      <c r="CQ166" s="96">
        <v>382.12</v>
      </c>
      <c r="CR166" s="96"/>
      <c r="CS166" s="97">
        <v>579.97</v>
      </c>
      <c r="CT166" s="83" t="s">
        <v>1008</v>
      </c>
      <c r="CU166" s="96">
        <v>485.82</v>
      </c>
      <c r="CV166" s="96">
        <v>572.67999999999995</v>
      </c>
      <c r="CW166" s="96">
        <v>426.39</v>
      </c>
      <c r="CX166" s="96">
        <v>396.78</v>
      </c>
      <c r="CY166" s="96"/>
      <c r="CZ166" s="97"/>
      <c r="DA166" s="83" t="s">
        <v>1009</v>
      </c>
      <c r="DB166" s="86">
        <v>0.13202191563799601</v>
      </c>
      <c r="DC166" s="96">
        <v>504.96</v>
      </c>
      <c r="DD166" s="96">
        <v>571.91999999999996</v>
      </c>
      <c r="DE166" s="96">
        <v>394.82</v>
      </c>
      <c r="DF166" s="96">
        <v>465.25</v>
      </c>
      <c r="DG166" s="96"/>
      <c r="DH166" s="97">
        <v>500.07</v>
      </c>
      <c r="DI166" s="83" t="s">
        <v>1010</v>
      </c>
      <c r="DJ166" s="86">
        <v>2.8062298302230998E-3</v>
      </c>
      <c r="DK166" s="96">
        <v>504.77</v>
      </c>
      <c r="DL166" s="96">
        <v>547.17999999999995</v>
      </c>
      <c r="DM166" s="96">
        <v>547.17999999999995</v>
      </c>
      <c r="DN166" s="96">
        <v>458.66</v>
      </c>
      <c r="DO166" s="96"/>
      <c r="DP166" s="97">
        <v>427.6</v>
      </c>
      <c r="DQ166" s="83" t="s">
        <v>1011</v>
      </c>
      <c r="DR166" s="96">
        <v>461.55</v>
      </c>
      <c r="DS166" s="96">
        <v>480.41</v>
      </c>
      <c r="DT166" s="96">
        <v>375.17</v>
      </c>
      <c r="DU166" s="96">
        <v>409.65</v>
      </c>
      <c r="DV166" s="96"/>
      <c r="DW166" s="97"/>
      <c r="DX166" s="83" t="s">
        <v>1012</v>
      </c>
      <c r="DY166" s="96">
        <v>484.71</v>
      </c>
      <c r="DZ166" s="96">
        <v>489.62</v>
      </c>
      <c r="EA166" s="96">
        <v>557.29999999999995</v>
      </c>
      <c r="EB166" s="96">
        <v>401.73</v>
      </c>
      <c r="EC166" s="96"/>
      <c r="ED166" s="97">
        <v>374.95</v>
      </c>
      <c r="EE166" s="83" t="s">
        <v>1013</v>
      </c>
      <c r="EF166" s="86">
        <v>1</v>
      </c>
      <c r="EG166" s="96">
        <v>457.07</v>
      </c>
      <c r="EH166" s="96">
        <v>492.8</v>
      </c>
      <c r="EI166" s="96">
        <v>383.41</v>
      </c>
      <c r="EJ166" s="96"/>
      <c r="EK166" s="96">
        <v>323.74</v>
      </c>
      <c r="EL166" s="97">
        <v>283.52</v>
      </c>
      <c r="EM166" s="83" t="s">
        <v>1014</v>
      </c>
      <c r="EN166" s="96">
        <v>488.82</v>
      </c>
      <c r="EO166" s="96">
        <v>513.53</v>
      </c>
      <c r="EP166" s="96">
        <v>415.4</v>
      </c>
      <c r="EQ166" s="96"/>
      <c r="ER166" s="96"/>
      <c r="ES166" s="97">
        <v>434.38</v>
      </c>
      <c r="ET166" s="83" t="s">
        <v>1015</v>
      </c>
      <c r="EU166" s="86">
        <v>1</v>
      </c>
      <c r="EV166" s="96">
        <v>478.58</v>
      </c>
      <c r="EW166" s="96">
        <v>487.32</v>
      </c>
      <c r="EX166" s="96">
        <v>487.32</v>
      </c>
      <c r="EY166" s="96"/>
      <c r="EZ166" s="96"/>
      <c r="FA166" s="97">
        <v>285.88</v>
      </c>
      <c r="FB166" s="83" t="s">
        <v>1016</v>
      </c>
      <c r="FC166" s="96">
        <v>586.21</v>
      </c>
      <c r="FD166" s="96">
        <v>553.02</v>
      </c>
      <c r="FE166" s="96">
        <v>615.37</v>
      </c>
      <c r="FF166" s="96"/>
      <c r="FG166" s="96"/>
      <c r="FH166" s="97"/>
      <c r="FI166" s="83" t="s">
        <v>1017</v>
      </c>
      <c r="FJ166" s="96">
        <v>530.1</v>
      </c>
      <c r="FK166" s="96">
        <v>552.96</v>
      </c>
      <c r="FL166" s="96">
        <v>370.32</v>
      </c>
      <c r="FM166" s="96">
        <v>483.64</v>
      </c>
      <c r="FN166" s="96"/>
      <c r="FO166" s="97">
        <v>361.61</v>
      </c>
      <c r="FP166" s="83" t="s">
        <v>1018</v>
      </c>
      <c r="FQ166" s="86">
        <v>0.221827861579414</v>
      </c>
      <c r="FR166" s="96">
        <v>478.48</v>
      </c>
      <c r="FS166" s="96">
        <v>517.91999999999996</v>
      </c>
      <c r="FT166" s="96">
        <v>499.45</v>
      </c>
      <c r="FU166" s="96">
        <v>368.3</v>
      </c>
      <c r="FV166" s="96">
        <v>293.3</v>
      </c>
      <c r="FW166" s="97">
        <v>309.64999999999998</v>
      </c>
      <c r="FX166" s="83" t="s">
        <v>1019</v>
      </c>
      <c r="FY166" s="96">
        <v>521.45000000000005</v>
      </c>
      <c r="FZ166" s="96">
        <v>536.24</v>
      </c>
      <c r="GA166" s="96">
        <v>495.35</v>
      </c>
      <c r="GB166" s="96">
        <v>627.19000000000005</v>
      </c>
      <c r="GC166" s="96"/>
      <c r="GD166" s="97">
        <v>369.51</v>
      </c>
      <c r="GE166" s="83" t="s">
        <v>1020</v>
      </c>
      <c r="GF166" s="86">
        <v>0.205191340925413</v>
      </c>
      <c r="GG166" s="96">
        <v>484.06</v>
      </c>
      <c r="GH166" s="96">
        <v>515.89</v>
      </c>
      <c r="GI166" s="96">
        <v>353.57</v>
      </c>
      <c r="GJ166" s="96">
        <v>340.25</v>
      </c>
      <c r="GK166" s="96"/>
      <c r="GL166" s="97">
        <v>367.43</v>
      </c>
      <c r="GM166" s="83" t="s">
        <v>1021</v>
      </c>
      <c r="GN166" s="86">
        <v>9.8399047497220199E-2</v>
      </c>
      <c r="GO166" s="96">
        <v>500.52</v>
      </c>
      <c r="GP166" s="96">
        <v>729.05</v>
      </c>
      <c r="GQ166" s="96">
        <v>442.15</v>
      </c>
      <c r="GR166" s="96">
        <v>375.59</v>
      </c>
      <c r="GS166" s="96"/>
      <c r="GT166" s="97"/>
      <c r="GU166" s="83" t="s">
        <v>1022</v>
      </c>
      <c r="GV166" s="86">
        <v>1</v>
      </c>
      <c r="GW166" s="96">
        <v>434.89</v>
      </c>
      <c r="GX166" s="96">
        <v>455.99</v>
      </c>
      <c r="GY166" s="96">
        <v>512.41999999999996</v>
      </c>
      <c r="GZ166" s="96"/>
      <c r="HA166" s="96"/>
      <c r="HB166" s="97">
        <v>401.31</v>
      </c>
      <c r="HC166" s="83" t="s">
        <v>1023</v>
      </c>
      <c r="HD166" s="86">
        <v>1</v>
      </c>
      <c r="HE166" s="96">
        <v>500.52</v>
      </c>
      <c r="HF166" s="96">
        <v>515.67999999999995</v>
      </c>
      <c r="HG166" s="96"/>
      <c r="HH166" s="96">
        <v>358.62</v>
      </c>
      <c r="HI166" s="96">
        <v>351.98</v>
      </c>
      <c r="HJ166" s="97">
        <v>371.72</v>
      </c>
      <c r="HK166" s="98"/>
      <c r="HL166" s="86"/>
      <c r="HM166" s="96"/>
      <c r="HN166" s="96"/>
      <c r="HO166" s="96"/>
      <c r="HP166" s="96"/>
      <c r="HQ166" s="96"/>
      <c r="HR166" s="97"/>
    </row>
    <row r="167" spans="1:226" x14ac:dyDescent="0.35">
      <c r="A167" s="99">
        <v>44221</v>
      </c>
      <c r="B167" s="100" t="s">
        <v>995</v>
      </c>
      <c r="C167" s="101">
        <v>502.07695910187613</v>
      </c>
      <c r="D167" s="101">
        <v>525.52291348036215</v>
      </c>
      <c r="E167" s="101">
        <v>461.07508074108108</v>
      </c>
      <c r="F167" s="101">
        <v>439.54354873235741</v>
      </c>
      <c r="G167" s="101">
        <v>276.73198696696011</v>
      </c>
      <c r="H167" s="102">
        <v>348.5237490603721</v>
      </c>
      <c r="I167" s="100" t="s">
        <v>996</v>
      </c>
      <c r="J167" s="101">
        <v>508.28796128346937</v>
      </c>
      <c r="K167" s="101">
        <v>522.28724178451171</v>
      </c>
      <c r="L167" s="101">
        <v>458.06707889690074</v>
      </c>
      <c r="M167" s="101">
        <v>445.21145485012153</v>
      </c>
      <c r="N167" s="101">
        <v>323.74</v>
      </c>
      <c r="O167" s="102">
        <v>390.34122044060911</v>
      </c>
      <c r="P167" s="83" t="s">
        <v>997</v>
      </c>
      <c r="Q167" s="96">
        <v>450.73</v>
      </c>
      <c r="R167" s="96">
        <v>501.54</v>
      </c>
      <c r="S167" s="96">
        <v>413.21</v>
      </c>
      <c r="T167" s="96">
        <v>346</v>
      </c>
      <c r="U167" s="96"/>
      <c r="V167" s="97"/>
      <c r="W167" s="83" t="s">
        <v>998</v>
      </c>
      <c r="X167" s="96">
        <v>485.96</v>
      </c>
      <c r="Y167" s="96">
        <v>516.04</v>
      </c>
      <c r="Z167" s="96">
        <v>405.81</v>
      </c>
      <c r="AA167" s="96">
        <v>313.27999999999997</v>
      </c>
      <c r="AB167" s="96"/>
      <c r="AC167" s="97">
        <v>468.6</v>
      </c>
      <c r="AD167" s="83" t="s">
        <v>999</v>
      </c>
      <c r="AE167" s="86">
        <v>0.51129972389814904</v>
      </c>
      <c r="AF167" s="96">
        <v>401.16</v>
      </c>
      <c r="AG167" s="96">
        <v>434.6</v>
      </c>
      <c r="AH167" s="96">
        <v>370.86</v>
      </c>
      <c r="AI167" s="96"/>
      <c r="AJ167" s="96"/>
      <c r="AK167" s="97">
        <v>289.77</v>
      </c>
      <c r="AL167" s="87" t="s">
        <v>1000</v>
      </c>
      <c r="AM167" s="88">
        <v>1</v>
      </c>
      <c r="AN167" s="96">
        <v>468.48</v>
      </c>
      <c r="AO167" s="96">
        <v>531.82000000000005</v>
      </c>
      <c r="AP167" s="96">
        <v>473.72</v>
      </c>
      <c r="AQ167" s="96">
        <v>560.84</v>
      </c>
      <c r="AR167" s="96"/>
      <c r="AS167" s="97"/>
      <c r="AT167" s="83" t="s">
        <v>1001</v>
      </c>
      <c r="AU167" s="86">
        <v>3.8343558282208597E-2</v>
      </c>
      <c r="AV167" s="96">
        <v>404.56</v>
      </c>
      <c r="AW167" s="96">
        <v>490.05</v>
      </c>
      <c r="AX167" s="96">
        <v>375.97</v>
      </c>
      <c r="AY167" s="96"/>
      <c r="AZ167" s="96"/>
      <c r="BA167" s="97">
        <v>320.32</v>
      </c>
      <c r="BB167" s="83" t="s">
        <v>1002</v>
      </c>
      <c r="BC167" s="96">
        <v>528.69000000000005</v>
      </c>
      <c r="BD167" s="96">
        <v>564.04999999999995</v>
      </c>
      <c r="BE167" s="96">
        <v>463.86</v>
      </c>
      <c r="BF167" s="96"/>
      <c r="BG167" s="96"/>
      <c r="BH167" s="97">
        <v>476.27</v>
      </c>
      <c r="BI167" s="83" t="s">
        <v>1003</v>
      </c>
      <c r="BJ167" s="86">
        <v>0.134397763621213</v>
      </c>
      <c r="BK167" s="96">
        <v>583.69000000000005</v>
      </c>
      <c r="BL167" s="96">
        <v>584.5</v>
      </c>
      <c r="BM167" s="96">
        <v>671.59</v>
      </c>
      <c r="BN167" s="96">
        <v>575.22</v>
      </c>
      <c r="BO167" s="96"/>
      <c r="BP167" s="97"/>
      <c r="BQ167" s="83" t="s">
        <v>1004</v>
      </c>
      <c r="BR167" s="86">
        <v>1</v>
      </c>
      <c r="BS167" s="96">
        <v>501.17</v>
      </c>
      <c r="BT167" s="96">
        <v>575.5</v>
      </c>
      <c r="BU167" s="96">
        <v>627.83000000000004</v>
      </c>
      <c r="BV167" s="96"/>
      <c r="BW167" s="96"/>
      <c r="BX167" s="97">
        <v>366.17</v>
      </c>
      <c r="BY167" s="83" t="s">
        <v>1005</v>
      </c>
      <c r="BZ167" s="96">
        <v>539.41999999999996</v>
      </c>
      <c r="CA167" s="96">
        <v>535.54999999999995</v>
      </c>
      <c r="CB167" s="96">
        <v>417.5</v>
      </c>
      <c r="CC167" s="96">
        <v>478.3</v>
      </c>
      <c r="CD167" s="96"/>
      <c r="CE167" s="97">
        <v>531.4</v>
      </c>
      <c r="CF167" s="83" t="s">
        <v>1006</v>
      </c>
      <c r="CG167" s="96">
        <v>504.2</v>
      </c>
      <c r="CH167" s="96">
        <v>629</v>
      </c>
      <c r="CI167" s="96">
        <v>450.49</v>
      </c>
      <c r="CJ167" s="96"/>
      <c r="CK167" s="96"/>
      <c r="CL167" s="97"/>
      <c r="CM167" s="83" t="s">
        <v>1007</v>
      </c>
      <c r="CN167" s="96">
        <v>496.22</v>
      </c>
      <c r="CO167" s="96">
        <v>486.37</v>
      </c>
      <c r="CP167" s="96">
        <v>503.39</v>
      </c>
      <c r="CQ167" s="96">
        <v>380.15</v>
      </c>
      <c r="CR167" s="96"/>
      <c r="CS167" s="97">
        <v>579.15</v>
      </c>
      <c r="CT167" s="83" t="s">
        <v>1008</v>
      </c>
      <c r="CU167" s="96">
        <v>482.57</v>
      </c>
      <c r="CV167" s="96">
        <v>570.26</v>
      </c>
      <c r="CW167" s="96">
        <v>424.69</v>
      </c>
      <c r="CX167" s="96">
        <v>395.13</v>
      </c>
      <c r="CY167" s="96"/>
      <c r="CZ167" s="97"/>
      <c r="DA167" s="83" t="s">
        <v>1009</v>
      </c>
      <c r="DB167" s="86">
        <v>0.13216150135465499</v>
      </c>
      <c r="DC167" s="96">
        <v>503.38</v>
      </c>
      <c r="DD167" s="96">
        <v>573.58000000000004</v>
      </c>
      <c r="DE167" s="96">
        <v>395.24</v>
      </c>
      <c r="DF167" s="96">
        <v>465.74</v>
      </c>
      <c r="DG167" s="96"/>
      <c r="DH167" s="97">
        <v>503.77</v>
      </c>
      <c r="DI167" s="83" t="s">
        <v>1010</v>
      </c>
      <c r="DJ167" s="86">
        <v>2.7985335684101499E-3</v>
      </c>
      <c r="DK167" s="96">
        <v>502.86</v>
      </c>
      <c r="DL167" s="96">
        <v>544.77</v>
      </c>
      <c r="DM167" s="96">
        <v>544.77</v>
      </c>
      <c r="DN167" s="96">
        <v>457.4</v>
      </c>
      <c r="DO167" s="96"/>
      <c r="DP167" s="97">
        <v>427.23</v>
      </c>
      <c r="DQ167" s="83" t="s">
        <v>1011</v>
      </c>
      <c r="DR167" s="96">
        <v>450.56</v>
      </c>
      <c r="DS167" s="96">
        <v>475.03</v>
      </c>
      <c r="DT167" s="96">
        <v>373.85</v>
      </c>
      <c r="DU167" s="96">
        <v>406.91</v>
      </c>
      <c r="DV167" s="96"/>
      <c r="DW167" s="97"/>
      <c r="DX167" s="83" t="s">
        <v>1012</v>
      </c>
      <c r="DY167" s="96">
        <v>481.57</v>
      </c>
      <c r="DZ167" s="96">
        <v>486.25</v>
      </c>
      <c r="EA167" s="96">
        <v>552.21</v>
      </c>
      <c r="EB167" s="96">
        <v>407.72</v>
      </c>
      <c r="EC167" s="96"/>
      <c r="ED167" s="97">
        <v>374.09</v>
      </c>
      <c r="EE167" s="83" t="s">
        <v>1013</v>
      </c>
      <c r="EF167" s="86">
        <v>1</v>
      </c>
      <c r="EG167" s="96">
        <v>456.85</v>
      </c>
      <c r="EH167" s="96">
        <v>492.08</v>
      </c>
      <c r="EI167" s="96">
        <v>381.29</v>
      </c>
      <c r="EJ167" s="96"/>
      <c r="EK167" s="96">
        <v>323.74</v>
      </c>
      <c r="EL167" s="97">
        <v>281.08999999999997</v>
      </c>
      <c r="EM167" s="83" t="s">
        <v>1014</v>
      </c>
      <c r="EN167" s="96">
        <v>488.82</v>
      </c>
      <c r="EO167" s="96">
        <v>509.26</v>
      </c>
      <c r="EP167" s="96">
        <v>411.89</v>
      </c>
      <c r="EQ167" s="96"/>
      <c r="ER167" s="96"/>
      <c r="ES167" s="97">
        <v>445.49</v>
      </c>
      <c r="ET167" s="83" t="s">
        <v>1015</v>
      </c>
      <c r="EU167" s="86">
        <v>1</v>
      </c>
      <c r="EV167" s="96">
        <v>470.1</v>
      </c>
      <c r="EW167" s="96">
        <v>474.57</v>
      </c>
      <c r="EX167" s="96">
        <v>474.57</v>
      </c>
      <c r="EY167" s="96"/>
      <c r="EZ167" s="96"/>
      <c r="FA167" s="97">
        <v>287.83999999999997</v>
      </c>
      <c r="FB167" s="83" t="s">
        <v>1016</v>
      </c>
      <c r="FC167" s="96">
        <v>586.21</v>
      </c>
      <c r="FD167" s="96">
        <v>553.02</v>
      </c>
      <c r="FE167" s="96">
        <v>615.37</v>
      </c>
      <c r="FF167" s="96"/>
      <c r="FG167" s="96"/>
      <c r="FH167" s="97"/>
      <c r="FI167" s="83" t="s">
        <v>1017</v>
      </c>
      <c r="FJ167" s="96">
        <v>523.49</v>
      </c>
      <c r="FK167" s="96">
        <v>546.35</v>
      </c>
      <c r="FL167" s="96">
        <v>367.01</v>
      </c>
      <c r="FM167" s="96">
        <v>481.64</v>
      </c>
      <c r="FN167" s="96"/>
      <c r="FO167" s="97">
        <v>372.36</v>
      </c>
      <c r="FP167" s="83" t="s">
        <v>1018</v>
      </c>
      <c r="FQ167" s="86">
        <v>0.220220661102425</v>
      </c>
      <c r="FR167" s="96">
        <v>474.12</v>
      </c>
      <c r="FS167" s="96">
        <v>512.66</v>
      </c>
      <c r="FT167" s="96">
        <v>497.11</v>
      </c>
      <c r="FU167" s="96">
        <v>354.8</v>
      </c>
      <c r="FV167" s="96">
        <v>273.27</v>
      </c>
      <c r="FW167" s="97">
        <v>294.39999999999998</v>
      </c>
      <c r="FX167" s="83" t="s">
        <v>1019</v>
      </c>
      <c r="FY167" s="96">
        <v>519.01</v>
      </c>
      <c r="FZ167" s="96">
        <v>546</v>
      </c>
      <c r="GA167" s="96">
        <v>489.66</v>
      </c>
      <c r="GB167" s="96">
        <v>545.19000000000005</v>
      </c>
      <c r="GC167" s="96"/>
      <c r="GD167" s="97">
        <v>366.26</v>
      </c>
      <c r="GE167" s="83" t="s">
        <v>1020</v>
      </c>
      <c r="GF167" s="86">
        <v>0.20515345478417901</v>
      </c>
      <c r="GG167" s="96">
        <v>484.71</v>
      </c>
      <c r="GH167" s="96">
        <v>517.14</v>
      </c>
      <c r="GI167" s="96">
        <v>360.96</v>
      </c>
      <c r="GJ167" s="96">
        <v>368.59</v>
      </c>
      <c r="GK167" s="96"/>
      <c r="GL167" s="97">
        <v>366.59</v>
      </c>
      <c r="GM167" s="83" t="s">
        <v>1021</v>
      </c>
      <c r="GN167" s="86">
        <v>9.9378881987577605E-2</v>
      </c>
      <c r="GO167" s="96">
        <v>505.5</v>
      </c>
      <c r="GP167" s="96">
        <v>727.56</v>
      </c>
      <c r="GQ167" s="96">
        <v>446.31</v>
      </c>
      <c r="GR167" s="96">
        <v>378.83</v>
      </c>
      <c r="GS167" s="96"/>
      <c r="GT167" s="97"/>
      <c r="GU167" s="83" t="s">
        <v>1022</v>
      </c>
      <c r="GV167" s="86">
        <v>1</v>
      </c>
      <c r="GW167" s="96">
        <v>421.31</v>
      </c>
      <c r="GX167" s="96">
        <v>447.72</v>
      </c>
      <c r="GY167" s="96">
        <v>499.55</v>
      </c>
      <c r="GZ167" s="96"/>
      <c r="HA167" s="96"/>
      <c r="HB167" s="97">
        <v>401.42</v>
      </c>
      <c r="HC167" s="83" t="s">
        <v>1023</v>
      </c>
      <c r="HD167" s="86">
        <v>1</v>
      </c>
      <c r="HE167" s="96">
        <v>488.02</v>
      </c>
      <c r="HF167" s="96">
        <v>514.85</v>
      </c>
      <c r="HG167" s="96"/>
      <c r="HH167" s="96">
        <v>354.74</v>
      </c>
      <c r="HI167" s="96">
        <v>348.1</v>
      </c>
      <c r="HJ167" s="97">
        <v>368.39</v>
      </c>
      <c r="HK167" s="98"/>
      <c r="HL167" s="86"/>
      <c r="HM167" s="96"/>
      <c r="HN167" s="96"/>
      <c r="HO167" s="96"/>
      <c r="HP167" s="96"/>
      <c r="HQ167" s="96"/>
      <c r="HR167" s="97"/>
    </row>
    <row r="168" spans="1:226" x14ac:dyDescent="0.35">
      <c r="A168" s="99">
        <v>44214</v>
      </c>
      <c r="B168" s="100" t="s">
        <v>995</v>
      </c>
      <c r="C168" s="101">
        <v>497.25849473133457</v>
      </c>
      <c r="D168" s="101">
        <v>521.70778000963685</v>
      </c>
      <c r="E168" s="101">
        <v>463.49804486638652</v>
      </c>
      <c r="F168" s="101">
        <v>424.6331176249609</v>
      </c>
      <c r="G168" s="101">
        <v>265.16393620669947</v>
      </c>
      <c r="H168" s="102">
        <v>343.79315556954617</v>
      </c>
      <c r="I168" s="100" t="s">
        <v>996</v>
      </c>
      <c r="J168" s="101">
        <v>503.28267208350093</v>
      </c>
      <c r="K168" s="101">
        <v>518.55497468216402</v>
      </c>
      <c r="L168" s="101">
        <v>460.84333362881523</v>
      </c>
      <c r="M168" s="101">
        <v>427.31084889173309</v>
      </c>
      <c r="N168" s="101">
        <v>323.74</v>
      </c>
      <c r="O168" s="102">
        <v>387.71569434098893</v>
      </c>
      <c r="P168" s="83" t="s">
        <v>997</v>
      </c>
      <c r="Q168" s="96">
        <v>443.23</v>
      </c>
      <c r="R168" s="96">
        <v>497.37</v>
      </c>
      <c r="S168" s="96">
        <v>409.1</v>
      </c>
      <c r="T168" s="96">
        <v>333</v>
      </c>
      <c r="U168" s="96"/>
      <c r="V168" s="97"/>
      <c r="W168" s="83" t="s">
        <v>998</v>
      </c>
      <c r="X168" s="96">
        <v>470.34</v>
      </c>
      <c r="Y168" s="96">
        <v>494.14</v>
      </c>
      <c r="Z168" s="96">
        <v>408.62</v>
      </c>
      <c r="AA168" s="96">
        <v>302.52</v>
      </c>
      <c r="AB168" s="96"/>
      <c r="AC168" s="97">
        <v>458.68</v>
      </c>
      <c r="AD168" s="83" t="s">
        <v>999</v>
      </c>
      <c r="AE168" s="86">
        <v>0.51129972389814904</v>
      </c>
      <c r="AF168" s="96">
        <v>401.16</v>
      </c>
      <c r="AG168" s="96">
        <v>434.6</v>
      </c>
      <c r="AH168" s="96">
        <v>370.86</v>
      </c>
      <c r="AI168" s="96"/>
      <c r="AJ168" s="96"/>
      <c r="AK168" s="97">
        <v>289.77</v>
      </c>
      <c r="AL168" s="87" t="s">
        <v>1000</v>
      </c>
      <c r="AM168" s="88">
        <v>1</v>
      </c>
      <c r="AN168" s="96">
        <v>464.64</v>
      </c>
      <c r="AO168" s="96">
        <v>530.22</v>
      </c>
      <c r="AP168" s="96">
        <v>473.44</v>
      </c>
      <c r="AQ168" s="96">
        <v>560.84</v>
      </c>
      <c r="AR168" s="96"/>
      <c r="AS168" s="97"/>
      <c r="AT168" s="83" t="s">
        <v>1001</v>
      </c>
      <c r="AU168" s="86">
        <v>3.81898033225129E-2</v>
      </c>
      <c r="AV168" s="96">
        <v>396.81</v>
      </c>
      <c r="AW168" s="96">
        <v>487.24</v>
      </c>
      <c r="AX168" s="96">
        <v>375.85</v>
      </c>
      <c r="AY168" s="96"/>
      <c r="AZ168" s="96"/>
      <c r="BA168" s="97">
        <v>316.92</v>
      </c>
      <c r="BB168" s="83" t="s">
        <v>1002</v>
      </c>
      <c r="BC168" s="96">
        <v>527.01</v>
      </c>
      <c r="BD168" s="96">
        <v>568.26</v>
      </c>
      <c r="BE168" s="96">
        <v>471.42</v>
      </c>
      <c r="BF168" s="96"/>
      <c r="BG168" s="96"/>
      <c r="BH168" s="97">
        <v>471.23</v>
      </c>
      <c r="BI168" s="83" t="s">
        <v>1003</v>
      </c>
      <c r="BJ168" s="86">
        <v>0.13442124931109101</v>
      </c>
      <c r="BK168" s="96">
        <v>583.79</v>
      </c>
      <c r="BL168" s="96">
        <v>584.6</v>
      </c>
      <c r="BM168" s="96">
        <v>671.7</v>
      </c>
      <c r="BN168" s="96">
        <v>575.32000000000005</v>
      </c>
      <c r="BO168" s="96"/>
      <c r="BP168" s="97"/>
      <c r="BQ168" s="83" t="s">
        <v>1004</v>
      </c>
      <c r="BR168" s="86">
        <v>1</v>
      </c>
      <c r="BS168" s="96">
        <v>498.67</v>
      </c>
      <c r="BT168" s="96">
        <v>556.33000000000004</v>
      </c>
      <c r="BU168" s="96">
        <v>629.5</v>
      </c>
      <c r="BV168" s="96"/>
      <c r="BW168" s="96"/>
      <c r="BX168" s="97">
        <v>371.17</v>
      </c>
      <c r="BY168" s="83" t="s">
        <v>1005</v>
      </c>
      <c r="BZ168" s="96">
        <v>532.17999999999995</v>
      </c>
      <c r="CA168" s="96">
        <v>529.41999999999996</v>
      </c>
      <c r="CB168" s="96">
        <v>404.83</v>
      </c>
      <c r="CC168" s="96">
        <v>448.49</v>
      </c>
      <c r="CD168" s="96"/>
      <c r="CE168" s="97">
        <v>528.77</v>
      </c>
      <c r="CF168" s="83" t="s">
        <v>1006</v>
      </c>
      <c r="CG168" s="96">
        <v>492.91</v>
      </c>
      <c r="CH168" s="96">
        <v>618.51</v>
      </c>
      <c r="CI168" s="96">
        <v>455.17</v>
      </c>
      <c r="CJ168" s="96"/>
      <c r="CK168" s="96"/>
      <c r="CL168" s="97"/>
      <c r="CM168" s="83" t="s">
        <v>1007</v>
      </c>
      <c r="CN168" s="96">
        <v>489.98</v>
      </c>
      <c r="CO168" s="96">
        <v>481.25</v>
      </c>
      <c r="CP168" s="96">
        <v>503.3</v>
      </c>
      <c r="CQ168" s="96">
        <v>375.35</v>
      </c>
      <c r="CR168" s="96"/>
      <c r="CS168" s="97">
        <v>580.08000000000004</v>
      </c>
      <c r="CT168" s="83" t="s">
        <v>1008</v>
      </c>
      <c r="CU168" s="96">
        <v>474.55</v>
      </c>
      <c r="CV168" s="96">
        <v>562.95000000000005</v>
      </c>
      <c r="CW168" s="96">
        <v>419.8</v>
      </c>
      <c r="CX168" s="96">
        <v>390</v>
      </c>
      <c r="CY168" s="96"/>
      <c r="CZ168" s="97"/>
      <c r="DA168" s="83" t="s">
        <v>1009</v>
      </c>
      <c r="DB168" s="86">
        <v>0.132388958760839</v>
      </c>
      <c r="DC168" s="96">
        <v>482.11</v>
      </c>
      <c r="DD168" s="96">
        <v>558.67999999999995</v>
      </c>
      <c r="DE168" s="96">
        <v>378.98</v>
      </c>
      <c r="DF168" s="96">
        <v>466.54</v>
      </c>
      <c r="DG168" s="96"/>
      <c r="DH168" s="97">
        <v>497.23</v>
      </c>
      <c r="DI168" s="83" t="s">
        <v>1010</v>
      </c>
      <c r="DJ168" s="86">
        <v>2.7747717750215002E-3</v>
      </c>
      <c r="DK168" s="96">
        <v>491.93</v>
      </c>
      <c r="DL168" s="96">
        <v>535.72</v>
      </c>
      <c r="DM168" s="96">
        <v>535.72</v>
      </c>
      <c r="DN168" s="96">
        <v>453.51</v>
      </c>
      <c r="DO168" s="96"/>
      <c r="DP168" s="97">
        <v>424</v>
      </c>
      <c r="DQ168" s="83" t="s">
        <v>1011</v>
      </c>
      <c r="DR168" s="96">
        <v>448.24</v>
      </c>
      <c r="DS168" s="96">
        <v>471.23</v>
      </c>
      <c r="DT168" s="96">
        <v>370.28</v>
      </c>
      <c r="DU168" s="96">
        <v>391.86</v>
      </c>
      <c r="DV168" s="96"/>
      <c r="DW168" s="97"/>
      <c r="DX168" s="83" t="s">
        <v>1012</v>
      </c>
      <c r="DY168" s="96">
        <v>473.22</v>
      </c>
      <c r="DZ168" s="96">
        <v>480.51</v>
      </c>
      <c r="EA168" s="96">
        <v>552.67999999999995</v>
      </c>
      <c r="EB168" s="96">
        <v>403.61</v>
      </c>
      <c r="EC168" s="96"/>
      <c r="ED168" s="97">
        <v>371.71</v>
      </c>
      <c r="EE168" s="83" t="s">
        <v>1013</v>
      </c>
      <c r="EF168" s="86">
        <v>1</v>
      </c>
      <c r="EG168" s="96">
        <v>455.28</v>
      </c>
      <c r="EH168" s="96">
        <v>489.2</v>
      </c>
      <c r="EI168" s="96">
        <v>383.13</v>
      </c>
      <c r="EJ168" s="96"/>
      <c r="EK168" s="96">
        <v>323.74</v>
      </c>
      <c r="EL168" s="97">
        <v>277.52</v>
      </c>
      <c r="EM168" s="83" t="s">
        <v>1014</v>
      </c>
      <c r="EN168" s="96">
        <v>488.82</v>
      </c>
      <c r="EO168" s="96">
        <v>509.26</v>
      </c>
      <c r="EP168" s="96">
        <v>411.89</v>
      </c>
      <c r="EQ168" s="96"/>
      <c r="ER168" s="96"/>
      <c r="ES168" s="97">
        <v>445.49</v>
      </c>
      <c r="ET168" s="83" t="s">
        <v>1015</v>
      </c>
      <c r="EU168" s="86">
        <v>1</v>
      </c>
      <c r="EV168" s="96">
        <v>458.39</v>
      </c>
      <c r="EW168" s="96">
        <v>460.8</v>
      </c>
      <c r="EX168" s="96">
        <v>460.8</v>
      </c>
      <c r="EY168" s="96"/>
      <c r="EZ168" s="96"/>
      <c r="FA168" s="97">
        <v>280.61</v>
      </c>
      <c r="FB168" s="83" t="s">
        <v>1016</v>
      </c>
      <c r="FC168" s="96">
        <v>586.21</v>
      </c>
      <c r="FD168" s="96">
        <v>553.02</v>
      </c>
      <c r="FE168" s="96">
        <v>615.37</v>
      </c>
      <c r="FF168" s="96"/>
      <c r="FG168" s="96"/>
      <c r="FH168" s="97"/>
      <c r="FI168" s="83" t="s">
        <v>1017</v>
      </c>
      <c r="FJ168" s="96">
        <v>527.62</v>
      </c>
      <c r="FK168" s="96">
        <v>550.49</v>
      </c>
      <c r="FL168" s="96">
        <v>362.88</v>
      </c>
      <c r="FM168" s="96">
        <v>484.64</v>
      </c>
      <c r="FN168" s="96"/>
      <c r="FO168" s="97">
        <v>374.01</v>
      </c>
      <c r="FP168" s="83" t="s">
        <v>1018</v>
      </c>
      <c r="FQ168" s="86">
        <v>0.22031769812068999</v>
      </c>
      <c r="FR168" s="96">
        <v>472.21</v>
      </c>
      <c r="FS168" s="96">
        <v>509.5</v>
      </c>
      <c r="FT168" s="96">
        <v>496.79</v>
      </c>
      <c r="FU168" s="96">
        <v>342.09</v>
      </c>
      <c r="FV168" s="96">
        <v>260.85000000000002</v>
      </c>
      <c r="FW168" s="97">
        <v>286.87</v>
      </c>
      <c r="FX168" s="83" t="s">
        <v>1019</v>
      </c>
      <c r="FY168" s="96">
        <v>514.95000000000005</v>
      </c>
      <c r="FZ168" s="96">
        <v>541.92999999999995</v>
      </c>
      <c r="GA168" s="96">
        <v>484.78</v>
      </c>
      <c r="GB168" s="96">
        <v>530.62</v>
      </c>
      <c r="GC168" s="96"/>
      <c r="GD168" s="97">
        <v>366.26</v>
      </c>
      <c r="GE168" s="83" t="s">
        <v>1020</v>
      </c>
      <c r="GF168" s="86">
        <v>0.20515766366452601</v>
      </c>
      <c r="GG168" s="96">
        <v>473.2</v>
      </c>
      <c r="GH168" s="96">
        <v>507.81</v>
      </c>
      <c r="GI168" s="96">
        <v>338.16</v>
      </c>
      <c r="GJ168" s="96">
        <v>455.61</v>
      </c>
      <c r="GK168" s="96"/>
      <c r="GL168" s="97">
        <v>365.07</v>
      </c>
      <c r="GM168" s="83" t="s">
        <v>1021</v>
      </c>
      <c r="GN168" s="86">
        <v>9.8483356312783099E-2</v>
      </c>
      <c r="GO168" s="96">
        <v>505.28</v>
      </c>
      <c r="GP168" s="96">
        <v>725.97</v>
      </c>
      <c r="GQ168" s="96">
        <v>443.55</v>
      </c>
      <c r="GR168" s="96">
        <v>373.84</v>
      </c>
      <c r="GS168" s="96"/>
      <c r="GT168" s="97"/>
      <c r="GU168" s="83" t="s">
        <v>1022</v>
      </c>
      <c r="GV168" s="86">
        <v>1</v>
      </c>
      <c r="GW168" s="96">
        <v>400.69</v>
      </c>
      <c r="GX168" s="96">
        <v>433.58</v>
      </c>
      <c r="GY168" s="96">
        <v>490.65</v>
      </c>
      <c r="GZ168" s="96"/>
      <c r="HA168" s="96"/>
      <c r="HB168" s="97">
        <v>376.69</v>
      </c>
      <c r="HC168" s="83" t="s">
        <v>1023</v>
      </c>
      <c r="HD168" s="86">
        <v>1</v>
      </c>
      <c r="HE168" s="96">
        <v>471.35</v>
      </c>
      <c r="HF168" s="96">
        <v>499.02</v>
      </c>
      <c r="HG168" s="96"/>
      <c r="HH168" s="96">
        <v>338</v>
      </c>
      <c r="HI168" s="96">
        <v>331.36</v>
      </c>
      <c r="HJ168" s="97">
        <v>373.39</v>
      </c>
      <c r="HK168" s="98"/>
      <c r="HL168" s="86"/>
      <c r="HM168" s="96"/>
      <c r="HN168" s="96"/>
      <c r="HO168" s="96"/>
      <c r="HP168" s="96"/>
      <c r="HQ168" s="96"/>
      <c r="HR168" s="97"/>
    </row>
    <row r="169" spans="1:226" x14ac:dyDescent="0.35">
      <c r="A169" s="99">
        <v>44207</v>
      </c>
      <c r="B169" s="100" t="s">
        <v>995</v>
      </c>
      <c r="C169" s="101">
        <v>482.78719568644584</v>
      </c>
      <c r="D169" s="101">
        <v>509.26995472477859</v>
      </c>
      <c r="E169" s="101">
        <v>451.11456465275808</v>
      </c>
      <c r="F169" s="101">
        <v>366.54653533627999</v>
      </c>
      <c r="G169" s="101">
        <v>265.67620898593805</v>
      </c>
      <c r="H169" s="102">
        <v>336.26135211237221</v>
      </c>
      <c r="I169" s="100" t="s">
        <v>996</v>
      </c>
      <c r="J169" s="101">
        <v>488.0113574281275</v>
      </c>
      <c r="K169" s="101">
        <v>505.28947533810191</v>
      </c>
      <c r="L169" s="101">
        <v>447.87100809284283</v>
      </c>
      <c r="M169" s="101">
        <v>361.9928773048469</v>
      </c>
      <c r="N169" s="101">
        <v>323.74</v>
      </c>
      <c r="O169" s="102">
        <v>381.96194368893083</v>
      </c>
      <c r="P169" s="83" t="s">
        <v>997</v>
      </c>
      <c r="Q169" s="96">
        <v>421.56</v>
      </c>
      <c r="R169" s="96">
        <v>485.7</v>
      </c>
      <c r="S169" s="96">
        <v>400.79</v>
      </c>
      <c r="T169" s="96">
        <v>323</v>
      </c>
      <c r="U169" s="96"/>
      <c r="V169" s="97"/>
      <c r="W169" s="83" t="s">
        <v>998</v>
      </c>
      <c r="X169" s="96">
        <v>445.96</v>
      </c>
      <c r="Y169" s="96">
        <v>481.66</v>
      </c>
      <c r="Z169" s="96">
        <v>392.59</v>
      </c>
      <c r="AA169" s="96">
        <v>302.52</v>
      </c>
      <c r="AB169" s="96"/>
      <c r="AC169" s="97">
        <v>458.68</v>
      </c>
      <c r="AD169" s="83" t="s">
        <v>999</v>
      </c>
      <c r="AE169" s="86">
        <v>0.51129972389814904</v>
      </c>
      <c r="AF169" s="96">
        <v>392.89</v>
      </c>
      <c r="AG169" s="96">
        <v>423.4</v>
      </c>
      <c r="AH169" s="96">
        <v>362.34</v>
      </c>
      <c r="AI169" s="96"/>
      <c r="AJ169" s="96"/>
      <c r="AK169" s="97">
        <v>281.58999999999997</v>
      </c>
      <c r="AL169" s="87" t="s">
        <v>1000</v>
      </c>
      <c r="AM169" s="88">
        <v>1</v>
      </c>
      <c r="AN169" s="96">
        <v>462.65</v>
      </c>
      <c r="AO169" s="96">
        <v>524.78</v>
      </c>
      <c r="AP169" s="96">
        <v>469.66</v>
      </c>
      <c r="AQ169" s="96">
        <v>560.84</v>
      </c>
      <c r="AR169" s="96"/>
      <c r="AS169" s="97"/>
      <c r="AT169" s="83" t="s">
        <v>1001</v>
      </c>
      <c r="AU169" s="86">
        <v>3.8111208506421697E-2</v>
      </c>
      <c r="AV169" s="96">
        <v>389.6</v>
      </c>
      <c r="AW169" s="96">
        <v>483.21</v>
      </c>
      <c r="AX169" s="96">
        <v>361.38</v>
      </c>
      <c r="AY169" s="96"/>
      <c r="AZ169" s="96"/>
      <c r="BA169" s="97">
        <v>316.43</v>
      </c>
      <c r="BB169" s="83" t="s">
        <v>1002</v>
      </c>
      <c r="BC169" s="96">
        <v>515.25</v>
      </c>
      <c r="BD169" s="96">
        <v>559.85</v>
      </c>
      <c r="BE169" s="96">
        <v>459.7</v>
      </c>
      <c r="BF169" s="96"/>
      <c r="BG169" s="96"/>
      <c r="BH169" s="97">
        <v>455.79</v>
      </c>
      <c r="BI169" s="83" t="s">
        <v>1003</v>
      </c>
      <c r="BJ169" s="86">
        <v>0.13445920507718001</v>
      </c>
      <c r="BK169" s="96">
        <v>573.20000000000005</v>
      </c>
      <c r="BL169" s="96">
        <v>563.25</v>
      </c>
      <c r="BM169" s="96">
        <v>650.38</v>
      </c>
      <c r="BN169" s="96">
        <v>562.04</v>
      </c>
      <c r="BO169" s="96"/>
      <c r="BP169" s="97"/>
      <c r="BQ169" s="83" t="s">
        <v>1004</v>
      </c>
      <c r="BR169" s="86">
        <v>1</v>
      </c>
      <c r="BS169" s="96">
        <v>473.67</v>
      </c>
      <c r="BT169" s="96">
        <v>533.83000000000004</v>
      </c>
      <c r="BU169" s="96">
        <v>579.5</v>
      </c>
      <c r="BV169" s="96"/>
      <c r="BW169" s="96"/>
      <c r="BX169" s="97">
        <v>312.83</v>
      </c>
      <c r="BY169" s="83" t="s">
        <v>1005</v>
      </c>
      <c r="BZ169" s="96">
        <v>519.03</v>
      </c>
      <c r="CA169" s="96">
        <v>517.97</v>
      </c>
      <c r="CB169" s="96">
        <v>393.26</v>
      </c>
      <c r="CC169" s="96">
        <v>313.51</v>
      </c>
      <c r="CD169" s="96"/>
      <c r="CE169" s="97">
        <v>524.20000000000005</v>
      </c>
      <c r="CF169" s="83" t="s">
        <v>1006</v>
      </c>
      <c r="CG169" s="96">
        <v>451.78</v>
      </c>
      <c r="CH169" s="96">
        <v>577.38</v>
      </c>
      <c r="CI169" s="96">
        <v>436.17</v>
      </c>
      <c r="CJ169" s="96"/>
      <c r="CK169" s="96"/>
      <c r="CL169" s="97"/>
      <c r="CM169" s="83" t="s">
        <v>1007</v>
      </c>
      <c r="CN169" s="96">
        <v>466.97</v>
      </c>
      <c r="CO169" s="96">
        <v>462.41</v>
      </c>
      <c r="CP169" s="96">
        <v>489.37</v>
      </c>
      <c r="CQ169" s="96">
        <v>359.33</v>
      </c>
      <c r="CR169" s="96"/>
      <c r="CS169" s="97">
        <v>581.15</v>
      </c>
      <c r="CT169" s="83" t="s">
        <v>1008</v>
      </c>
      <c r="CU169" s="96">
        <v>456.32</v>
      </c>
      <c r="CV169" s="96">
        <v>547.09</v>
      </c>
      <c r="CW169" s="96">
        <v>405.57</v>
      </c>
      <c r="CX169" s="96">
        <v>376.84</v>
      </c>
      <c r="CY169" s="96"/>
      <c r="CZ169" s="97"/>
      <c r="DA169" s="83" t="s">
        <v>1009</v>
      </c>
      <c r="DB169" s="86">
        <v>0.131926121372032</v>
      </c>
      <c r="DC169" s="96">
        <v>466.7</v>
      </c>
      <c r="DD169" s="96">
        <v>548.28</v>
      </c>
      <c r="DE169" s="96">
        <v>371.32</v>
      </c>
      <c r="DF169" s="96">
        <v>440.11</v>
      </c>
      <c r="DG169" s="96"/>
      <c r="DH169" s="97">
        <v>492.43</v>
      </c>
      <c r="DI169" s="83" t="s">
        <v>1010</v>
      </c>
      <c r="DJ169" s="86">
        <v>2.77238702522872E-3</v>
      </c>
      <c r="DK169" s="96">
        <v>462.66</v>
      </c>
      <c r="DL169" s="96">
        <v>521.9</v>
      </c>
      <c r="DM169" s="96">
        <v>521.9</v>
      </c>
      <c r="DN169" s="96">
        <v>529.09</v>
      </c>
      <c r="DO169" s="96"/>
      <c r="DP169" s="97">
        <v>413.27</v>
      </c>
      <c r="DQ169" s="83" t="s">
        <v>1011</v>
      </c>
      <c r="DR169" s="96">
        <v>435.85</v>
      </c>
      <c r="DS169" s="96">
        <v>463.05</v>
      </c>
      <c r="DT169" s="96">
        <v>359.49</v>
      </c>
      <c r="DU169" s="96">
        <v>384.02</v>
      </c>
      <c r="DV169" s="96"/>
      <c r="DW169" s="97"/>
      <c r="DX169" s="83" t="s">
        <v>1012</v>
      </c>
      <c r="DY169" s="96">
        <v>460.18</v>
      </c>
      <c r="DZ169" s="96">
        <v>468.65</v>
      </c>
      <c r="EA169" s="96">
        <v>541.58000000000004</v>
      </c>
      <c r="EB169" s="96">
        <v>388.94</v>
      </c>
      <c r="EC169" s="96"/>
      <c r="ED169" s="97">
        <v>368.22</v>
      </c>
      <c r="EE169" s="83" t="s">
        <v>1013</v>
      </c>
      <c r="EF169" s="86">
        <v>1</v>
      </c>
      <c r="EG169" s="96">
        <v>443.69</v>
      </c>
      <c r="EH169" s="96">
        <v>474.3</v>
      </c>
      <c r="EI169" s="96">
        <v>368.92</v>
      </c>
      <c r="EJ169" s="96"/>
      <c r="EK169" s="96">
        <v>323.74</v>
      </c>
      <c r="EL169" s="97">
        <v>274.20999999999998</v>
      </c>
      <c r="EM169" s="83" t="s">
        <v>1014</v>
      </c>
      <c r="EN169" s="96">
        <v>448.65</v>
      </c>
      <c r="EO169" s="96">
        <v>490.45</v>
      </c>
      <c r="EP169" s="96">
        <v>396.98</v>
      </c>
      <c r="EQ169" s="96"/>
      <c r="ER169" s="96"/>
      <c r="ES169" s="97">
        <v>417.71</v>
      </c>
      <c r="ET169" s="83" t="s">
        <v>1015</v>
      </c>
      <c r="EU169" s="86">
        <v>1</v>
      </c>
      <c r="EV169" s="96">
        <v>445.31</v>
      </c>
      <c r="EW169" s="96">
        <v>444.27</v>
      </c>
      <c r="EX169" s="96">
        <v>444.27</v>
      </c>
      <c r="EY169" s="96"/>
      <c r="EZ169" s="96"/>
      <c r="FA169" s="97">
        <v>284.74</v>
      </c>
      <c r="FB169" s="83" t="s">
        <v>1016</v>
      </c>
      <c r="FC169" s="96">
        <v>586.21</v>
      </c>
      <c r="FD169" s="96">
        <v>553.02</v>
      </c>
      <c r="FE169" s="96">
        <v>615.37</v>
      </c>
      <c r="FF169" s="96"/>
      <c r="FG169" s="96"/>
      <c r="FH169" s="97"/>
      <c r="FI169" s="83" t="s">
        <v>1017</v>
      </c>
      <c r="FJ169" s="96">
        <v>511.09</v>
      </c>
      <c r="FK169" s="96">
        <v>533.13</v>
      </c>
      <c r="FL169" s="96">
        <v>357.1</v>
      </c>
      <c r="FM169" s="96">
        <v>473.64</v>
      </c>
      <c r="FN169" s="96"/>
      <c r="FO169" s="97">
        <v>350.87</v>
      </c>
      <c r="FP169" s="83" t="s">
        <v>1018</v>
      </c>
      <c r="FQ169" s="86">
        <v>0.22077979423323199</v>
      </c>
      <c r="FR169" s="96">
        <v>462.09</v>
      </c>
      <c r="FS169" s="96">
        <v>501.12</v>
      </c>
      <c r="FT169" s="96">
        <v>487.77</v>
      </c>
      <c r="FU169" s="96">
        <v>332.34</v>
      </c>
      <c r="FV169" s="96">
        <v>261.39999999999998</v>
      </c>
      <c r="FW169" s="97">
        <v>276.5</v>
      </c>
      <c r="FX169" s="83" t="s">
        <v>1019</v>
      </c>
      <c r="FY169" s="96">
        <v>499.5</v>
      </c>
      <c r="FZ169" s="96">
        <v>525.66999999999996</v>
      </c>
      <c r="GA169" s="96">
        <v>477.47</v>
      </c>
      <c r="GB169" s="96">
        <v>515.26</v>
      </c>
      <c r="GC169" s="96"/>
      <c r="GD169" s="97">
        <v>365.45</v>
      </c>
      <c r="GE169" s="83" t="s">
        <v>1020</v>
      </c>
      <c r="GF169" s="86">
        <v>0.20531772918591501</v>
      </c>
      <c r="GG169" s="96">
        <v>463.49</v>
      </c>
      <c r="GH169" s="96">
        <v>502.52</v>
      </c>
      <c r="GI169" s="96">
        <v>335.08</v>
      </c>
      <c r="GJ169" s="96">
        <v>445.78</v>
      </c>
      <c r="GK169" s="96"/>
      <c r="GL169" s="97">
        <v>363.83</v>
      </c>
      <c r="GM169" s="83" t="s">
        <v>1021</v>
      </c>
      <c r="GN169" s="86">
        <v>9.9245732433505401E-2</v>
      </c>
      <c r="GO169" s="96">
        <v>493.95</v>
      </c>
      <c r="GP169" s="96">
        <v>716.5</v>
      </c>
      <c r="GQ169" s="96">
        <v>479.93</v>
      </c>
      <c r="GR169" s="96">
        <v>360.56</v>
      </c>
      <c r="GS169" s="96"/>
      <c r="GT169" s="97"/>
      <c r="GU169" s="83" t="s">
        <v>1022</v>
      </c>
      <c r="GV169" s="86">
        <v>1</v>
      </c>
      <c r="GW169" s="96">
        <v>391.94</v>
      </c>
      <c r="GX169" s="96">
        <v>430.95</v>
      </c>
      <c r="GY169" s="96">
        <v>484.55</v>
      </c>
      <c r="GZ169" s="96"/>
      <c r="HA169" s="96"/>
      <c r="HB169" s="97">
        <v>367.18</v>
      </c>
      <c r="HC169" s="83" t="s">
        <v>1023</v>
      </c>
      <c r="HD169" s="86">
        <v>1</v>
      </c>
      <c r="HE169" s="96">
        <v>455.52</v>
      </c>
      <c r="HF169" s="96">
        <v>490.68</v>
      </c>
      <c r="HG169" s="96"/>
      <c r="HH169" s="96">
        <v>324.37</v>
      </c>
      <c r="HI169" s="96">
        <v>317.73</v>
      </c>
      <c r="HJ169" s="97">
        <v>377.55</v>
      </c>
      <c r="HK169" s="98"/>
      <c r="HL169" s="86"/>
      <c r="HM169" s="96"/>
      <c r="HN169" s="96"/>
      <c r="HO169" s="96"/>
      <c r="HP169" s="96"/>
      <c r="HQ169" s="96"/>
      <c r="HR169" s="97"/>
    </row>
    <row r="170" spans="1:226" x14ac:dyDescent="0.35">
      <c r="A170" s="99">
        <v>44186</v>
      </c>
      <c r="B170" s="100" t="s">
        <v>995</v>
      </c>
      <c r="C170" s="101">
        <v>454.64348747796498</v>
      </c>
      <c r="D170" s="101">
        <v>482.47252615742082</v>
      </c>
      <c r="E170" s="101">
        <v>424.95546012652244</v>
      </c>
      <c r="F170" s="101">
        <v>360.03733768694229</v>
      </c>
      <c r="G170" s="101">
        <v>268.53468900081992</v>
      </c>
      <c r="H170" s="102">
        <v>325.43398197545486</v>
      </c>
      <c r="I170" s="100" t="s">
        <v>996</v>
      </c>
      <c r="J170" s="101">
        <v>455.33587110424605</v>
      </c>
      <c r="K170" s="101">
        <v>476.21731430934688</v>
      </c>
      <c r="L170" s="101">
        <v>422.95049346806155</v>
      </c>
      <c r="M170" s="101">
        <v>356.14785991300897</v>
      </c>
      <c r="N170" s="101">
        <v>317.89170418006432</v>
      </c>
      <c r="O170" s="102">
        <v>365.08478138575492</v>
      </c>
      <c r="P170" s="83" t="s">
        <v>997</v>
      </c>
      <c r="Q170" s="96">
        <v>404.06</v>
      </c>
      <c r="R170" s="96">
        <v>464.04</v>
      </c>
      <c r="S170" s="96">
        <v>387.04</v>
      </c>
      <c r="T170" s="96">
        <v>311</v>
      </c>
      <c r="U170" s="96"/>
      <c r="V170" s="97"/>
      <c r="W170" s="83" t="s">
        <v>998</v>
      </c>
      <c r="X170" s="96">
        <v>475.05</v>
      </c>
      <c r="Y170" s="96">
        <v>493.23</v>
      </c>
      <c r="Z170" s="96">
        <v>385.32</v>
      </c>
      <c r="AA170" s="96">
        <v>290.48</v>
      </c>
      <c r="AB170" s="96"/>
      <c r="AC170" s="97">
        <v>424.79</v>
      </c>
      <c r="AD170" s="83" t="s">
        <v>999</v>
      </c>
      <c r="AE170" s="86">
        <v>0.51129972389814904</v>
      </c>
      <c r="AF170" s="96">
        <v>384.07</v>
      </c>
      <c r="AG170" s="96">
        <v>411.81</v>
      </c>
      <c r="AH170" s="96">
        <v>345.13</v>
      </c>
      <c r="AI170" s="96"/>
      <c r="AJ170" s="96"/>
      <c r="AK170" s="97">
        <v>272.43</v>
      </c>
      <c r="AL170" s="87" t="s">
        <v>1000</v>
      </c>
      <c r="AM170" s="88">
        <v>1</v>
      </c>
      <c r="AN170" s="96">
        <v>457.12</v>
      </c>
      <c r="AO170" s="96">
        <v>503.58</v>
      </c>
      <c r="AP170" s="96">
        <v>457.75</v>
      </c>
      <c r="AQ170" s="96">
        <v>560.84</v>
      </c>
      <c r="AR170" s="96"/>
      <c r="AS170" s="97"/>
      <c r="AT170" s="83" t="s">
        <v>1001</v>
      </c>
      <c r="AU170" s="86">
        <v>3.8058991436726898E-2</v>
      </c>
      <c r="AV170" s="96">
        <v>391.08</v>
      </c>
      <c r="AW170" s="96">
        <v>451.72</v>
      </c>
      <c r="AX170" s="96">
        <v>382.02</v>
      </c>
      <c r="AY170" s="96"/>
      <c r="AZ170" s="96"/>
      <c r="BA170" s="97">
        <v>316.37</v>
      </c>
      <c r="BB170" s="83" t="s">
        <v>1002</v>
      </c>
      <c r="BC170" s="96">
        <v>449.81</v>
      </c>
      <c r="BD170" s="96">
        <v>488.22</v>
      </c>
      <c r="BE170" s="96">
        <v>418.82</v>
      </c>
      <c r="BF170" s="96"/>
      <c r="BG170" s="96"/>
      <c r="BH170" s="97">
        <v>396.99</v>
      </c>
      <c r="BI170" s="83" t="s">
        <v>1003</v>
      </c>
      <c r="BJ170" s="86">
        <v>0.134406795607586</v>
      </c>
      <c r="BK170" s="96">
        <v>546.09</v>
      </c>
      <c r="BL170" s="96">
        <v>556.04</v>
      </c>
      <c r="BM170" s="96">
        <v>647.71</v>
      </c>
      <c r="BN170" s="96">
        <v>534.87</v>
      </c>
      <c r="BO170" s="96"/>
      <c r="BP170" s="97"/>
      <c r="BQ170" s="83" t="s">
        <v>1004</v>
      </c>
      <c r="BR170" s="86">
        <v>1</v>
      </c>
      <c r="BS170" s="96">
        <v>473.67</v>
      </c>
      <c r="BT170" s="96">
        <v>503</v>
      </c>
      <c r="BU170" s="96">
        <v>489.5</v>
      </c>
      <c r="BV170" s="96"/>
      <c r="BW170" s="96"/>
      <c r="BX170" s="97">
        <v>312.83</v>
      </c>
      <c r="BY170" s="83" t="s">
        <v>1005</v>
      </c>
      <c r="BZ170" s="96">
        <v>506.41</v>
      </c>
      <c r="CA170" s="96">
        <v>504.48</v>
      </c>
      <c r="CB170" s="96">
        <v>382.72</v>
      </c>
      <c r="CC170" s="96">
        <v>315.19</v>
      </c>
      <c r="CD170" s="96"/>
      <c r="CE170" s="97">
        <v>517.17999999999995</v>
      </c>
      <c r="CF170" s="83" t="s">
        <v>1006</v>
      </c>
      <c r="CG170" s="96">
        <v>422.43</v>
      </c>
      <c r="CH170" s="96">
        <v>532.34</v>
      </c>
      <c r="CI170" s="96">
        <v>420.99</v>
      </c>
      <c r="CJ170" s="96"/>
      <c r="CK170" s="96"/>
      <c r="CL170" s="97"/>
      <c r="CM170" s="83" t="s">
        <v>1007</v>
      </c>
      <c r="CN170" s="96">
        <v>440.29</v>
      </c>
      <c r="CO170" s="96">
        <v>442.11</v>
      </c>
      <c r="CP170" s="96">
        <v>472.02</v>
      </c>
      <c r="CQ170" s="96">
        <v>352.41</v>
      </c>
      <c r="CR170" s="96"/>
      <c r="CS170" s="97">
        <v>577.67999999999995</v>
      </c>
      <c r="CT170" s="83" t="s">
        <v>1008</v>
      </c>
      <c r="CU170" s="96">
        <v>445.39</v>
      </c>
      <c r="CV170" s="96">
        <v>516.6</v>
      </c>
      <c r="CW170" s="96">
        <v>396.8</v>
      </c>
      <c r="CX170" s="96">
        <v>363.47</v>
      </c>
      <c r="CY170" s="96"/>
      <c r="CZ170" s="97"/>
      <c r="DA170" s="83" t="s">
        <v>1009</v>
      </c>
      <c r="DB170" s="86">
        <v>0.132669983416252</v>
      </c>
      <c r="DC170" s="96">
        <v>459.78</v>
      </c>
      <c r="DD170" s="96">
        <v>542.89</v>
      </c>
      <c r="DE170" s="96">
        <v>365.98</v>
      </c>
      <c r="DF170" s="96">
        <v>429.59</v>
      </c>
      <c r="DG170" s="96"/>
      <c r="DH170" s="97">
        <v>472.07</v>
      </c>
      <c r="DI170" s="83" t="s">
        <v>1010</v>
      </c>
      <c r="DJ170" s="86">
        <v>2.7706203418945501E-3</v>
      </c>
      <c r="DK170" s="96">
        <v>447.48</v>
      </c>
      <c r="DL170" s="96">
        <v>500.56</v>
      </c>
      <c r="DM170" s="96">
        <v>500.56</v>
      </c>
      <c r="DN170" s="96">
        <v>595.25</v>
      </c>
      <c r="DO170" s="96"/>
      <c r="DP170" s="97">
        <v>419.3</v>
      </c>
      <c r="DQ170" s="83" t="s">
        <v>1011</v>
      </c>
      <c r="DR170" s="96">
        <v>414.69</v>
      </c>
      <c r="DS170" s="96">
        <v>440.41</v>
      </c>
      <c r="DT170" s="96">
        <v>343.67</v>
      </c>
      <c r="DU170" s="96">
        <v>373.57</v>
      </c>
      <c r="DV170" s="96"/>
      <c r="DW170" s="97"/>
      <c r="DX170" s="83" t="s">
        <v>1012</v>
      </c>
      <c r="DY170" s="96">
        <v>441.75</v>
      </c>
      <c r="DZ170" s="96">
        <v>451.71</v>
      </c>
      <c r="EA170" s="96">
        <v>532.36</v>
      </c>
      <c r="EB170" s="96">
        <v>376.05</v>
      </c>
      <c r="EC170" s="96"/>
      <c r="ED170" s="97">
        <v>358.2</v>
      </c>
      <c r="EE170" s="83" t="s">
        <v>1013</v>
      </c>
      <c r="EF170" s="86">
        <v>1</v>
      </c>
      <c r="EG170" s="96">
        <v>439.2</v>
      </c>
      <c r="EH170" s="96">
        <v>464.15</v>
      </c>
      <c r="EI170" s="96">
        <v>365.71</v>
      </c>
      <c r="EJ170" s="96"/>
      <c r="EK170" s="96">
        <v>323.74</v>
      </c>
      <c r="EL170" s="97">
        <v>274.48</v>
      </c>
      <c r="EM170" s="83" t="s">
        <v>1014</v>
      </c>
      <c r="EN170" s="96">
        <v>443.29</v>
      </c>
      <c r="EO170" s="96">
        <v>478.33</v>
      </c>
      <c r="EP170" s="96">
        <v>450.53</v>
      </c>
      <c r="EQ170" s="96"/>
      <c r="ER170" s="96"/>
      <c r="ES170" s="97">
        <v>406.12</v>
      </c>
      <c r="ET170" s="83" t="s">
        <v>1015</v>
      </c>
      <c r="EU170" s="86">
        <v>1</v>
      </c>
      <c r="EV170" s="96">
        <v>434.98</v>
      </c>
      <c r="EW170" s="96">
        <v>428.42</v>
      </c>
      <c r="EX170" s="96">
        <v>428.42</v>
      </c>
      <c r="EY170" s="96"/>
      <c r="EZ170" s="96"/>
      <c r="FA170" s="97">
        <v>279.57</v>
      </c>
      <c r="FB170" s="83" t="s">
        <v>1016</v>
      </c>
      <c r="FC170" s="96">
        <v>586.21</v>
      </c>
      <c r="FD170" s="96">
        <v>553.02</v>
      </c>
      <c r="FE170" s="96">
        <v>615.37</v>
      </c>
      <c r="FF170" s="96"/>
      <c r="FG170" s="96"/>
      <c r="FH170" s="97"/>
      <c r="FI170" s="83" t="s">
        <v>1017</v>
      </c>
      <c r="FJ170" s="96">
        <v>481.75</v>
      </c>
      <c r="FK170" s="96">
        <v>515.65</v>
      </c>
      <c r="FL170" s="96">
        <v>341.27</v>
      </c>
      <c r="FM170" s="96">
        <v>463.24</v>
      </c>
      <c r="FN170" s="96"/>
      <c r="FO170" s="97">
        <v>326.60000000000002</v>
      </c>
      <c r="FP170" s="83" t="s">
        <v>1018</v>
      </c>
      <c r="FQ170" s="86">
        <v>0.221675422845869</v>
      </c>
      <c r="FR170" s="96">
        <v>449.92</v>
      </c>
      <c r="FS170" s="96">
        <v>489.57</v>
      </c>
      <c r="FT170" s="96">
        <v>472.52</v>
      </c>
      <c r="FU170" s="96">
        <v>312.99</v>
      </c>
      <c r="FV170" s="96">
        <v>251.64</v>
      </c>
      <c r="FW170" s="97">
        <v>283.70999999999998</v>
      </c>
      <c r="FX170" s="83" t="s">
        <v>1019</v>
      </c>
      <c r="FY170" s="96">
        <v>474.99</v>
      </c>
      <c r="FZ170" s="96">
        <v>513.41999999999996</v>
      </c>
      <c r="GA170" s="96">
        <v>464.4</v>
      </c>
      <c r="GB170" s="96">
        <v>509.39</v>
      </c>
      <c r="GC170" s="96"/>
      <c r="GD170" s="97">
        <v>354.52</v>
      </c>
      <c r="GE170" s="83" t="s">
        <v>1020</v>
      </c>
      <c r="GF170" s="86">
        <v>0.205748616340555</v>
      </c>
      <c r="GG170" s="96">
        <v>454.14</v>
      </c>
      <c r="GH170" s="96">
        <v>486.87</v>
      </c>
      <c r="GI170" s="96">
        <v>341.84</v>
      </c>
      <c r="GJ170" s="96">
        <v>371.48</v>
      </c>
      <c r="GK170" s="96"/>
      <c r="GL170" s="97">
        <v>367.73</v>
      </c>
      <c r="GM170" s="83" t="s">
        <v>1021</v>
      </c>
      <c r="GN170" s="86">
        <v>9.8704016266421904E-2</v>
      </c>
      <c r="GO170" s="96">
        <v>462.19</v>
      </c>
      <c r="GP170" s="96">
        <v>660.24</v>
      </c>
      <c r="GQ170" s="96">
        <v>396.14</v>
      </c>
      <c r="GR170" s="96">
        <v>357.51</v>
      </c>
      <c r="GS170" s="96"/>
      <c r="GT170" s="97"/>
      <c r="GU170" s="83" t="s">
        <v>1022</v>
      </c>
      <c r="GV170" s="86">
        <v>1</v>
      </c>
      <c r="GW170" s="96">
        <v>376.38</v>
      </c>
      <c r="GX170" s="96">
        <v>410.86</v>
      </c>
      <c r="GY170" s="96">
        <v>473.68</v>
      </c>
      <c r="GZ170" s="96"/>
      <c r="HA170" s="96"/>
      <c r="HB170" s="97">
        <v>364.57</v>
      </c>
      <c r="HC170" s="83" t="s">
        <v>1023</v>
      </c>
      <c r="HD170" s="86">
        <v>1</v>
      </c>
      <c r="HE170" s="96">
        <v>451.35</v>
      </c>
      <c r="HF170" s="96">
        <v>487.35</v>
      </c>
      <c r="HG170" s="96"/>
      <c r="HH170" s="96">
        <v>321.76</v>
      </c>
      <c r="HI170" s="96">
        <v>315.12</v>
      </c>
      <c r="HJ170" s="97">
        <v>379.22</v>
      </c>
      <c r="HK170" s="103" t="s">
        <v>1024</v>
      </c>
      <c r="HL170" s="86">
        <v>1.0915838882218101</v>
      </c>
      <c r="HM170" s="96">
        <v>408.36</v>
      </c>
      <c r="HN170" s="96">
        <v>451.47</v>
      </c>
      <c r="HO170" s="96">
        <v>386.42</v>
      </c>
      <c r="HP170" s="96"/>
      <c r="HQ170" s="96"/>
      <c r="HR170" s="97"/>
    </row>
    <row r="171" spans="1:226" x14ac:dyDescent="0.35">
      <c r="A171" s="99">
        <v>44179</v>
      </c>
      <c r="B171" s="100" t="s">
        <v>995</v>
      </c>
      <c r="C171" s="101">
        <v>446.44441275193651</v>
      </c>
      <c r="D171" s="101">
        <v>474.93495463094456</v>
      </c>
      <c r="E171" s="101">
        <v>388.36757212441802</v>
      </c>
      <c r="F171" s="101">
        <v>358.33572551261574</v>
      </c>
      <c r="G171" s="101">
        <v>271.29461286166099</v>
      </c>
      <c r="H171" s="102">
        <v>327.21655379607466</v>
      </c>
      <c r="I171" s="100" t="s">
        <v>996</v>
      </c>
      <c r="J171" s="101">
        <v>442.67089633058373</v>
      </c>
      <c r="K171" s="101">
        <v>465.62009976314653</v>
      </c>
      <c r="L171" s="101">
        <v>384.63631398062984</v>
      </c>
      <c r="M171" s="101">
        <v>353.07564867797635</v>
      </c>
      <c r="N171" s="101">
        <v>316.47372990353693</v>
      </c>
      <c r="O171" s="102">
        <v>360.24799087609784</v>
      </c>
      <c r="P171" s="83" t="s">
        <v>997</v>
      </c>
      <c r="Q171" s="96">
        <v>404.06</v>
      </c>
      <c r="R171" s="96">
        <v>462.37</v>
      </c>
      <c r="S171" s="96">
        <v>380.74</v>
      </c>
      <c r="T171" s="96">
        <v>311</v>
      </c>
      <c r="U171" s="96"/>
      <c r="V171" s="97"/>
      <c r="W171" s="83" t="s">
        <v>998</v>
      </c>
      <c r="X171" s="96">
        <v>458.52</v>
      </c>
      <c r="Y171" s="96">
        <v>478.1</v>
      </c>
      <c r="Z171" s="96">
        <v>379.37</v>
      </c>
      <c r="AA171" s="96">
        <v>280.43</v>
      </c>
      <c r="AB171" s="96"/>
      <c r="AC171" s="97">
        <v>399.17</v>
      </c>
      <c r="AD171" s="83" t="s">
        <v>999</v>
      </c>
      <c r="AE171" s="86">
        <v>0.51129972389814904</v>
      </c>
      <c r="AF171" s="96">
        <v>382.67</v>
      </c>
      <c r="AG171" s="96">
        <v>405.21</v>
      </c>
      <c r="AH171" s="96">
        <v>340.4</v>
      </c>
      <c r="AI171" s="96"/>
      <c r="AJ171" s="96"/>
      <c r="AK171" s="97">
        <v>271.02</v>
      </c>
      <c r="AL171" s="87" t="s">
        <v>1000</v>
      </c>
      <c r="AM171" s="88">
        <v>1</v>
      </c>
      <c r="AN171" s="96">
        <v>456.25</v>
      </c>
      <c r="AO171" s="96">
        <v>500.47</v>
      </c>
      <c r="AP171" s="96">
        <v>457.47</v>
      </c>
      <c r="AQ171" s="96">
        <v>503.77</v>
      </c>
      <c r="AR171" s="96"/>
      <c r="AS171" s="97"/>
      <c r="AT171" s="83" t="s">
        <v>1001</v>
      </c>
      <c r="AU171" s="86">
        <v>3.7998252080404298E-2</v>
      </c>
      <c r="AV171" s="96">
        <v>388.7</v>
      </c>
      <c r="AW171" s="96">
        <v>448.93</v>
      </c>
      <c r="AX171" s="96">
        <v>369.04</v>
      </c>
      <c r="AY171" s="96"/>
      <c r="AZ171" s="96"/>
      <c r="BA171" s="97">
        <v>315.37</v>
      </c>
      <c r="BB171" s="83" t="s">
        <v>1002</v>
      </c>
      <c r="BC171" s="96">
        <v>429.12</v>
      </c>
      <c r="BD171" s="96">
        <v>475.29</v>
      </c>
      <c r="BE171" s="96">
        <v>351.58</v>
      </c>
      <c r="BF171" s="96"/>
      <c r="BG171" s="96"/>
      <c r="BH171" s="97">
        <v>396.99</v>
      </c>
      <c r="BI171" s="83" t="s">
        <v>1003</v>
      </c>
      <c r="BJ171" s="86">
        <v>0.13437067494390001</v>
      </c>
      <c r="BK171" s="96">
        <v>556.70000000000005</v>
      </c>
      <c r="BL171" s="96">
        <v>555.89</v>
      </c>
      <c r="BM171" s="96">
        <v>647.53</v>
      </c>
      <c r="BN171" s="96">
        <v>534.73</v>
      </c>
      <c r="BO171" s="96"/>
      <c r="BP171" s="97"/>
      <c r="BQ171" s="83" t="s">
        <v>1004</v>
      </c>
      <c r="BR171" s="86">
        <v>1</v>
      </c>
      <c r="BS171" s="96">
        <v>473.67</v>
      </c>
      <c r="BT171" s="96">
        <v>503</v>
      </c>
      <c r="BU171" s="96">
        <v>489.5</v>
      </c>
      <c r="BV171" s="96"/>
      <c r="BW171" s="96"/>
      <c r="BX171" s="97">
        <v>312.83</v>
      </c>
      <c r="BY171" s="83" t="s">
        <v>1005</v>
      </c>
      <c r="BZ171" s="96">
        <v>499.14</v>
      </c>
      <c r="CA171" s="96">
        <v>495.26</v>
      </c>
      <c r="CB171" s="96">
        <v>374.27</v>
      </c>
      <c r="CC171" s="96">
        <v>315.19</v>
      </c>
      <c r="CD171" s="96"/>
      <c r="CE171" s="97">
        <v>517</v>
      </c>
      <c r="CF171" s="83" t="s">
        <v>1006</v>
      </c>
      <c r="CG171" s="96">
        <v>407.11</v>
      </c>
      <c r="CH171" s="96">
        <v>480.73</v>
      </c>
      <c r="CI171" s="96">
        <v>402.36</v>
      </c>
      <c r="CJ171" s="96"/>
      <c r="CK171" s="96"/>
      <c r="CL171" s="97"/>
      <c r="CM171" s="83" t="s">
        <v>1007</v>
      </c>
      <c r="CN171" s="96">
        <v>433.8</v>
      </c>
      <c r="CO171" s="96">
        <v>434.84</v>
      </c>
      <c r="CP171" s="96">
        <v>464.15</v>
      </c>
      <c r="CQ171" s="96">
        <v>347.46</v>
      </c>
      <c r="CR171" s="96"/>
      <c r="CS171" s="97">
        <v>581.95000000000005</v>
      </c>
      <c r="CT171" s="83" t="s">
        <v>1008</v>
      </c>
      <c r="CU171" s="96">
        <v>441.51</v>
      </c>
      <c r="CV171" s="96">
        <v>511.09</v>
      </c>
      <c r="CW171" s="96">
        <v>388.1</v>
      </c>
      <c r="CX171" s="96">
        <v>357.25</v>
      </c>
      <c r="CY171" s="96"/>
      <c r="CZ171" s="97"/>
      <c r="DA171" s="83" t="s">
        <v>1009</v>
      </c>
      <c r="DB171" s="86">
        <v>0.13281976358082101</v>
      </c>
      <c r="DC171" s="96">
        <v>453.82</v>
      </c>
      <c r="DD171" s="96">
        <v>533.94000000000005</v>
      </c>
      <c r="DE171" s="96">
        <v>357.9</v>
      </c>
      <c r="DF171" s="96">
        <v>430.07</v>
      </c>
      <c r="DG171" s="96"/>
      <c r="DH171" s="97">
        <v>463.36</v>
      </c>
      <c r="DI171" s="83" t="s">
        <v>1010</v>
      </c>
      <c r="DJ171" s="86">
        <v>2.8278143822639502E-3</v>
      </c>
      <c r="DK171" s="96">
        <v>452</v>
      </c>
      <c r="DL171" s="96">
        <v>508.27</v>
      </c>
      <c r="DM171" s="96">
        <v>508.27</v>
      </c>
      <c r="DN171" s="96">
        <v>607.53</v>
      </c>
      <c r="DO171" s="96"/>
      <c r="DP171" s="97">
        <v>438.5</v>
      </c>
      <c r="DQ171" s="83" t="s">
        <v>1011</v>
      </c>
      <c r="DR171" s="96">
        <v>407.66</v>
      </c>
      <c r="DS171" s="96">
        <v>438.34</v>
      </c>
      <c r="DT171" s="96">
        <v>334.95</v>
      </c>
      <c r="DU171" s="96">
        <v>368.88</v>
      </c>
      <c r="DV171" s="96"/>
      <c r="DW171" s="97"/>
      <c r="DX171" s="83" t="s">
        <v>1012</v>
      </c>
      <c r="DY171" s="96">
        <v>429.4</v>
      </c>
      <c r="DZ171" s="96">
        <v>438.59</v>
      </c>
      <c r="EA171" s="96">
        <v>525.36</v>
      </c>
      <c r="EB171" s="96">
        <v>370.61</v>
      </c>
      <c r="EC171" s="96"/>
      <c r="ED171" s="97">
        <v>352.39</v>
      </c>
      <c r="EE171" s="83" t="s">
        <v>1013</v>
      </c>
      <c r="EF171" s="86">
        <v>1</v>
      </c>
      <c r="EG171" s="96">
        <v>433.22</v>
      </c>
      <c r="EH171" s="96">
        <v>452.85</v>
      </c>
      <c r="EI171" s="96">
        <v>359.3</v>
      </c>
      <c r="EJ171" s="96"/>
      <c r="EK171" s="96">
        <v>323.74</v>
      </c>
      <c r="EL171" s="97">
        <v>275.76</v>
      </c>
      <c r="EM171" s="83" t="s">
        <v>1014</v>
      </c>
      <c r="EN171" s="96">
        <v>443.29</v>
      </c>
      <c r="EO171" s="96">
        <v>478.33</v>
      </c>
      <c r="EP171" s="96">
        <v>375.09</v>
      </c>
      <c r="EQ171" s="96"/>
      <c r="ER171" s="96"/>
      <c r="ES171" s="97">
        <v>380.19</v>
      </c>
      <c r="ET171" s="83" t="s">
        <v>1015</v>
      </c>
      <c r="EU171" s="86">
        <v>1</v>
      </c>
      <c r="EV171" s="96">
        <v>425.33</v>
      </c>
      <c r="EW171" s="96">
        <v>413.96</v>
      </c>
      <c r="EX171" s="96">
        <v>413.96</v>
      </c>
      <c r="EY171" s="96"/>
      <c r="EZ171" s="96"/>
      <c r="FA171" s="97">
        <v>277.51</v>
      </c>
      <c r="FB171" s="83" t="s">
        <v>1016</v>
      </c>
      <c r="FC171" s="96">
        <v>586.21</v>
      </c>
      <c r="FD171" s="96">
        <v>553.02</v>
      </c>
      <c r="FE171" s="96">
        <v>615.37</v>
      </c>
      <c r="FF171" s="96"/>
      <c r="FG171" s="96"/>
      <c r="FH171" s="97"/>
      <c r="FI171" s="83" t="s">
        <v>1017</v>
      </c>
      <c r="FJ171" s="96">
        <v>475.97</v>
      </c>
      <c r="FK171" s="96">
        <v>506.56</v>
      </c>
      <c r="FL171" s="96">
        <v>330.53</v>
      </c>
      <c r="FM171" s="96">
        <v>446.24</v>
      </c>
      <c r="FN171" s="96"/>
      <c r="FO171" s="97">
        <v>315.85000000000002</v>
      </c>
      <c r="FP171" s="83" t="s">
        <v>1018</v>
      </c>
      <c r="FQ171" s="86">
        <v>0.22536226984878199</v>
      </c>
      <c r="FR171" s="96">
        <v>460.39</v>
      </c>
      <c r="FS171" s="96">
        <v>499.91</v>
      </c>
      <c r="FT171" s="96">
        <v>470.82</v>
      </c>
      <c r="FU171" s="96">
        <v>311.85000000000002</v>
      </c>
      <c r="FV171" s="96">
        <v>255.83</v>
      </c>
      <c r="FW171" s="97">
        <v>294.72000000000003</v>
      </c>
      <c r="FX171" s="83" t="s">
        <v>1019</v>
      </c>
      <c r="FY171" s="96">
        <v>470.11</v>
      </c>
      <c r="FZ171" s="96">
        <v>506.91</v>
      </c>
      <c r="GA171" s="96">
        <v>457.08</v>
      </c>
      <c r="GB171" s="96">
        <v>505.77</v>
      </c>
      <c r="GC171" s="96"/>
      <c r="GD171" s="97">
        <v>354.52</v>
      </c>
      <c r="GE171" s="83" t="s">
        <v>1020</v>
      </c>
      <c r="GF171" s="86">
        <v>0.20530929845812701</v>
      </c>
      <c r="GG171" s="96">
        <v>475.92</v>
      </c>
      <c r="GH171" s="96">
        <v>480.84</v>
      </c>
      <c r="GI171" s="96">
        <v>338.48</v>
      </c>
      <c r="GJ171" s="96">
        <v>443</v>
      </c>
      <c r="GK171" s="96"/>
      <c r="GL171" s="97">
        <v>367.6</v>
      </c>
      <c r="GM171" s="83" t="s">
        <v>1021</v>
      </c>
      <c r="GN171" s="86">
        <v>9.8106543706465196E-2</v>
      </c>
      <c r="GO171" s="96">
        <v>461.59</v>
      </c>
      <c r="GP171" s="96">
        <v>661.5</v>
      </c>
      <c r="GQ171" s="96">
        <v>387.93</v>
      </c>
      <c r="GR171" s="96">
        <v>352.69</v>
      </c>
      <c r="GS171" s="96"/>
      <c r="GT171" s="97"/>
      <c r="GU171" s="83" t="s">
        <v>1022</v>
      </c>
      <c r="GV171" s="86">
        <v>1</v>
      </c>
      <c r="GW171" s="96">
        <v>372.21</v>
      </c>
      <c r="GX171" s="96">
        <v>404.36</v>
      </c>
      <c r="GY171" s="96">
        <v>480.21</v>
      </c>
      <c r="GZ171" s="96"/>
      <c r="HA171" s="96"/>
      <c r="HB171" s="97">
        <v>360.99</v>
      </c>
      <c r="HC171" s="83" t="s">
        <v>1023</v>
      </c>
      <c r="HD171" s="86">
        <v>1</v>
      </c>
      <c r="HE171" s="96">
        <v>438.85</v>
      </c>
      <c r="HF171" s="96">
        <v>474.02</v>
      </c>
      <c r="HG171" s="96"/>
      <c r="HH171" s="96">
        <v>319.67</v>
      </c>
      <c r="HI171" s="96">
        <v>313.02999999999997</v>
      </c>
      <c r="HJ171" s="97">
        <v>372.55</v>
      </c>
      <c r="HK171" s="103" t="s">
        <v>1024</v>
      </c>
      <c r="HL171" s="86">
        <v>1.10253583241455</v>
      </c>
      <c r="HM171" s="96">
        <v>406.8</v>
      </c>
      <c r="HN171" s="96">
        <v>450.52</v>
      </c>
      <c r="HO171" s="96">
        <v>386.36</v>
      </c>
      <c r="HP171" s="96"/>
      <c r="HQ171" s="96"/>
      <c r="HR171" s="97"/>
    </row>
    <row r="172" spans="1:226" x14ac:dyDescent="0.35">
      <c r="A172" s="99">
        <v>44172</v>
      </c>
      <c r="B172" s="100" t="s">
        <v>995</v>
      </c>
      <c r="C172" s="101">
        <v>443.87060530856684</v>
      </c>
      <c r="D172" s="101">
        <v>467.08504036225008</v>
      </c>
      <c r="E172" s="101">
        <v>387.55692502673861</v>
      </c>
      <c r="F172" s="101">
        <v>349.12379138456538</v>
      </c>
      <c r="G172" s="101">
        <v>270.00044394986526</v>
      </c>
      <c r="H172" s="102">
        <v>324.92271480161975</v>
      </c>
      <c r="I172" s="100" t="s">
        <v>996</v>
      </c>
      <c r="J172" s="101">
        <v>442.47081201420622</v>
      </c>
      <c r="K172" s="101">
        <v>459.02135400472622</v>
      </c>
      <c r="L172" s="101">
        <v>384.17772976909754</v>
      </c>
      <c r="M172" s="101">
        <v>346.58694122339153</v>
      </c>
      <c r="N172" s="101">
        <v>316.36517684887463</v>
      </c>
      <c r="O172" s="102">
        <v>357.9056272658375</v>
      </c>
      <c r="P172" s="83" t="s">
        <v>997</v>
      </c>
      <c r="Q172" s="96">
        <v>404.9</v>
      </c>
      <c r="R172" s="96">
        <v>463.2</v>
      </c>
      <c r="S172" s="96">
        <v>372.35</v>
      </c>
      <c r="T172" s="96">
        <v>306</v>
      </c>
      <c r="U172" s="96"/>
      <c r="V172" s="97"/>
      <c r="W172" s="83" t="s">
        <v>998</v>
      </c>
      <c r="X172" s="96">
        <v>442.82</v>
      </c>
      <c r="Y172" s="96">
        <v>466.37</v>
      </c>
      <c r="Z172" s="96">
        <v>366.47</v>
      </c>
      <c r="AA172" s="96">
        <v>280.43</v>
      </c>
      <c r="AB172" s="96"/>
      <c r="AC172" s="97">
        <v>399.17</v>
      </c>
      <c r="AD172" s="83" t="s">
        <v>999</v>
      </c>
      <c r="AE172" s="86">
        <v>0.51129972389814904</v>
      </c>
      <c r="AF172" s="96">
        <v>381.98</v>
      </c>
      <c r="AG172" s="96">
        <v>401.33</v>
      </c>
      <c r="AH172" s="96">
        <v>334.39</v>
      </c>
      <c r="AI172" s="96"/>
      <c r="AJ172" s="96"/>
      <c r="AK172" s="97">
        <v>270.43</v>
      </c>
      <c r="AL172" s="87" t="s">
        <v>1000</v>
      </c>
      <c r="AM172" s="88">
        <v>1</v>
      </c>
      <c r="AN172" s="96">
        <v>454.53</v>
      </c>
      <c r="AO172" s="96">
        <v>496.71</v>
      </c>
      <c r="AP172" s="96">
        <v>456.37</v>
      </c>
      <c r="AQ172" s="96">
        <v>527.21</v>
      </c>
      <c r="AR172" s="96"/>
      <c r="AS172" s="97"/>
      <c r="AT172" s="83" t="s">
        <v>1001</v>
      </c>
      <c r="AU172" s="86">
        <v>3.7761498376255601E-2</v>
      </c>
      <c r="AV172" s="96">
        <v>384.19</v>
      </c>
      <c r="AW172" s="96">
        <v>440.17</v>
      </c>
      <c r="AX172" s="96">
        <v>362.31</v>
      </c>
      <c r="AY172" s="96"/>
      <c r="AZ172" s="96"/>
      <c r="BA172" s="97">
        <v>309.13</v>
      </c>
      <c r="BB172" s="83" t="s">
        <v>1002</v>
      </c>
      <c r="BC172" s="96">
        <v>437.74</v>
      </c>
      <c r="BD172" s="96">
        <v>465.81</v>
      </c>
      <c r="BE172" s="96">
        <v>360.2</v>
      </c>
      <c r="BF172" s="96"/>
      <c r="BG172" s="96"/>
      <c r="BH172" s="97">
        <v>392.68</v>
      </c>
      <c r="BI172" s="83" t="s">
        <v>1003</v>
      </c>
      <c r="BJ172" s="86">
        <v>0.13434901186301801</v>
      </c>
      <c r="BK172" s="96">
        <v>545.86</v>
      </c>
      <c r="BL172" s="96">
        <v>545.04999999999995</v>
      </c>
      <c r="BM172" s="96">
        <v>636.67999999999995</v>
      </c>
      <c r="BN172" s="96">
        <v>534.64</v>
      </c>
      <c r="BO172" s="96"/>
      <c r="BP172" s="97"/>
      <c r="BQ172" s="83" t="s">
        <v>1004</v>
      </c>
      <c r="BR172" s="86">
        <v>1</v>
      </c>
      <c r="BS172" s="96">
        <v>461.17</v>
      </c>
      <c r="BT172" s="96">
        <v>478.83</v>
      </c>
      <c r="BU172" s="96">
        <v>489.5</v>
      </c>
      <c r="BV172" s="96"/>
      <c r="BW172" s="96"/>
      <c r="BX172" s="97">
        <v>312.83</v>
      </c>
      <c r="BY172" s="83" t="s">
        <v>1005</v>
      </c>
      <c r="BZ172" s="96">
        <v>494.47</v>
      </c>
      <c r="CA172" s="96">
        <v>487.55</v>
      </c>
      <c r="CB172" s="96">
        <v>359.41</v>
      </c>
      <c r="CC172" s="96">
        <v>307.89</v>
      </c>
      <c r="CD172" s="96"/>
      <c r="CE172" s="97">
        <v>516.52</v>
      </c>
      <c r="CF172" s="83" t="s">
        <v>1006</v>
      </c>
      <c r="CG172" s="96">
        <v>399.05</v>
      </c>
      <c r="CH172" s="96">
        <v>499.28</v>
      </c>
      <c r="CI172" s="96">
        <v>392.36</v>
      </c>
      <c r="CJ172" s="96"/>
      <c r="CK172" s="96"/>
      <c r="CL172" s="97"/>
      <c r="CM172" s="83" t="s">
        <v>1007</v>
      </c>
      <c r="CN172" s="96">
        <v>429.96</v>
      </c>
      <c r="CO172" s="96">
        <v>429.67</v>
      </c>
      <c r="CP172" s="96">
        <v>457.11</v>
      </c>
      <c r="CQ172" s="96">
        <v>344.64</v>
      </c>
      <c r="CR172" s="96"/>
      <c r="CS172" s="97">
        <v>580.04</v>
      </c>
      <c r="CT172" s="83" t="s">
        <v>1008</v>
      </c>
      <c r="CU172" s="96">
        <v>438.45</v>
      </c>
      <c r="CV172" s="96">
        <v>505.62</v>
      </c>
      <c r="CW172" s="96">
        <v>381.82</v>
      </c>
      <c r="CX172" s="96">
        <v>353.65</v>
      </c>
      <c r="CY172" s="96"/>
      <c r="CZ172" s="97"/>
      <c r="DA172" s="83" t="s">
        <v>1009</v>
      </c>
      <c r="DB172" s="86">
        <v>0.13262599469496</v>
      </c>
      <c r="DC172" s="96">
        <v>451.14</v>
      </c>
      <c r="DD172" s="96">
        <v>533.26</v>
      </c>
      <c r="DE172" s="96">
        <v>356.31</v>
      </c>
      <c r="DF172" s="96">
        <v>429.18</v>
      </c>
      <c r="DG172" s="96"/>
      <c r="DH172" s="97">
        <v>455.15</v>
      </c>
      <c r="DI172" s="83" t="s">
        <v>1010</v>
      </c>
      <c r="DJ172" s="86">
        <v>2.78171854571754E-3</v>
      </c>
      <c r="DK172" s="96">
        <v>443.81</v>
      </c>
      <c r="DL172" s="96">
        <v>498.98</v>
      </c>
      <c r="DM172" s="96">
        <v>498.98</v>
      </c>
      <c r="DN172" s="96">
        <v>481.35</v>
      </c>
      <c r="DO172" s="96"/>
      <c r="DP172" s="97">
        <v>429.13</v>
      </c>
      <c r="DQ172" s="83" t="s">
        <v>1011</v>
      </c>
      <c r="DR172" s="96">
        <v>404.52</v>
      </c>
      <c r="DS172" s="96">
        <v>432.39</v>
      </c>
      <c r="DT172" s="96">
        <v>324.95</v>
      </c>
      <c r="DU172" s="96">
        <v>367.09</v>
      </c>
      <c r="DV172" s="96"/>
      <c r="DW172" s="97"/>
      <c r="DX172" s="83" t="s">
        <v>1012</v>
      </c>
      <c r="DY172" s="96">
        <v>426.8</v>
      </c>
      <c r="DZ172" s="96">
        <v>434.89</v>
      </c>
      <c r="EA172" s="96">
        <v>521.09</v>
      </c>
      <c r="EB172" s="96">
        <v>362.05</v>
      </c>
      <c r="EC172" s="96"/>
      <c r="ED172" s="97">
        <v>349.87</v>
      </c>
      <c r="EE172" s="83" t="s">
        <v>1013</v>
      </c>
      <c r="EF172" s="86">
        <v>1</v>
      </c>
      <c r="EG172" s="96">
        <v>424.88</v>
      </c>
      <c r="EH172" s="96">
        <v>439.28</v>
      </c>
      <c r="EI172" s="96">
        <v>363.81</v>
      </c>
      <c r="EJ172" s="96"/>
      <c r="EK172" s="96">
        <v>323.74</v>
      </c>
      <c r="EL172" s="97">
        <v>273.7</v>
      </c>
      <c r="EM172" s="83" t="s">
        <v>1014</v>
      </c>
      <c r="EN172" s="96">
        <v>433.89</v>
      </c>
      <c r="EO172" s="96">
        <v>478.33</v>
      </c>
      <c r="EP172" s="96">
        <v>375.09</v>
      </c>
      <c r="EQ172" s="96"/>
      <c r="ER172" s="96"/>
      <c r="ES172" s="97">
        <v>380.19</v>
      </c>
      <c r="ET172" s="83" t="s">
        <v>1015</v>
      </c>
      <c r="EU172" s="86">
        <v>1</v>
      </c>
      <c r="EV172" s="96">
        <v>411.28</v>
      </c>
      <c r="EW172" s="96">
        <v>396.47</v>
      </c>
      <c r="EX172" s="96">
        <v>396.47</v>
      </c>
      <c r="EY172" s="96"/>
      <c r="EZ172" s="96"/>
      <c r="FA172" s="97">
        <v>275.44</v>
      </c>
      <c r="FB172" s="83" t="s">
        <v>1016</v>
      </c>
      <c r="FC172" s="96">
        <v>586.21</v>
      </c>
      <c r="FD172" s="96">
        <v>553.02</v>
      </c>
      <c r="FE172" s="96">
        <v>615.37</v>
      </c>
      <c r="FF172" s="96"/>
      <c r="FG172" s="96"/>
      <c r="FH172" s="97"/>
      <c r="FI172" s="83" t="s">
        <v>1017</v>
      </c>
      <c r="FJ172" s="96">
        <v>467.7</v>
      </c>
      <c r="FK172" s="96">
        <v>498.3</v>
      </c>
      <c r="FL172" s="96">
        <v>330.53</v>
      </c>
      <c r="FM172" s="96">
        <v>432.24</v>
      </c>
      <c r="FN172" s="96"/>
      <c r="FO172" s="97">
        <v>315.02999999999997</v>
      </c>
      <c r="FP172" s="83" t="s">
        <v>1018</v>
      </c>
      <c r="FQ172" s="86">
        <v>0.22386389075442101</v>
      </c>
      <c r="FR172" s="96">
        <v>445.72</v>
      </c>
      <c r="FS172" s="96">
        <v>484.21</v>
      </c>
      <c r="FT172" s="96">
        <v>460.16</v>
      </c>
      <c r="FU172" s="96">
        <v>310.08999999999997</v>
      </c>
      <c r="FV172" s="96">
        <v>254.13</v>
      </c>
      <c r="FW172" s="97">
        <v>292.16000000000003</v>
      </c>
      <c r="FX172" s="83" t="s">
        <v>1019</v>
      </c>
      <c r="FY172" s="96">
        <v>466.04</v>
      </c>
      <c r="FZ172" s="96">
        <v>494.72</v>
      </c>
      <c r="GA172" s="96">
        <v>454.64</v>
      </c>
      <c r="GB172" s="96">
        <v>494.26</v>
      </c>
      <c r="GC172" s="96"/>
      <c r="GD172" s="97">
        <v>354.52</v>
      </c>
      <c r="GE172" s="83" t="s">
        <v>1020</v>
      </c>
      <c r="GF172" s="86">
        <v>0.205191340925413</v>
      </c>
      <c r="GG172" s="96">
        <v>435.88</v>
      </c>
      <c r="GH172" s="96">
        <v>463.53</v>
      </c>
      <c r="GI172" s="96">
        <v>311.95</v>
      </c>
      <c r="GJ172" s="96">
        <v>279.74</v>
      </c>
      <c r="GK172" s="96"/>
      <c r="GL172" s="97">
        <v>367.49</v>
      </c>
      <c r="GM172" s="83" t="s">
        <v>1021</v>
      </c>
      <c r="GN172" s="86">
        <v>9.8021917700797906E-2</v>
      </c>
      <c r="GO172" s="96">
        <v>464.33</v>
      </c>
      <c r="GP172" s="96">
        <v>648.23</v>
      </c>
      <c r="GQ172" s="96">
        <v>386.5</v>
      </c>
      <c r="GR172" s="96">
        <v>347.88</v>
      </c>
      <c r="GS172" s="96"/>
      <c r="GT172" s="97"/>
      <c r="GU172" s="83" t="s">
        <v>1022</v>
      </c>
      <c r="GV172" s="86">
        <v>1</v>
      </c>
      <c r="GW172" s="96">
        <v>359.76</v>
      </c>
      <c r="GX172" s="96">
        <v>386.63</v>
      </c>
      <c r="GY172" s="96">
        <v>433.46</v>
      </c>
      <c r="GZ172" s="96"/>
      <c r="HA172" s="96"/>
      <c r="HB172" s="97">
        <v>364.81</v>
      </c>
      <c r="HC172" s="83" t="s">
        <v>1023</v>
      </c>
      <c r="HD172" s="86">
        <v>1</v>
      </c>
      <c r="HE172" s="96">
        <v>438.02</v>
      </c>
      <c r="HF172" s="96">
        <v>473.18</v>
      </c>
      <c r="HG172" s="96"/>
      <c r="HH172" s="96">
        <v>319.51</v>
      </c>
      <c r="HI172" s="96">
        <v>312.87</v>
      </c>
      <c r="HJ172" s="97">
        <v>374.22</v>
      </c>
      <c r="HK172" s="103" t="s">
        <v>1024</v>
      </c>
      <c r="HL172" s="86">
        <v>1.0963109137751501</v>
      </c>
      <c r="HM172" s="96">
        <v>398.56</v>
      </c>
      <c r="HN172" s="96">
        <v>442.6</v>
      </c>
      <c r="HO172" s="96">
        <v>361.06</v>
      </c>
      <c r="HP172" s="96"/>
      <c r="HQ172" s="96"/>
      <c r="HR172" s="97"/>
    </row>
    <row r="173" spans="1:226" x14ac:dyDescent="0.35">
      <c r="A173" s="99">
        <v>44165</v>
      </c>
      <c r="B173" s="100" t="s">
        <v>995</v>
      </c>
      <c r="C173" s="101">
        <v>442.54102219775251</v>
      </c>
      <c r="D173" s="101">
        <v>461.37686807775941</v>
      </c>
      <c r="E173" s="101">
        <v>386.29271039430648</v>
      </c>
      <c r="F173" s="101">
        <v>348.94674902188245</v>
      </c>
      <c r="G173" s="101">
        <v>267.75987700597398</v>
      </c>
      <c r="H173" s="102">
        <v>324.16359326364341</v>
      </c>
      <c r="I173" s="100" t="s">
        <v>996</v>
      </c>
      <c r="J173" s="101">
        <v>441.9606682447415</v>
      </c>
      <c r="K173" s="101">
        <v>453.47899256929554</v>
      </c>
      <c r="L173" s="101">
        <v>383.05610487583994</v>
      </c>
      <c r="M173" s="101">
        <v>346.62998655250868</v>
      </c>
      <c r="N173" s="101">
        <v>308.25083601286178</v>
      </c>
      <c r="O173" s="102">
        <v>356.17987382606179</v>
      </c>
      <c r="P173" s="83" t="s">
        <v>997</v>
      </c>
      <c r="Q173" s="96">
        <v>394.9</v>
      </c>
      <c r="R173" s="96">
        <v>450.7</v>
      </c>
      <c r="S173" s="96">
        <v>365.35</v>
      </c>
      <c r="T173" s="96">
        <v>306</v>
      </c>
      <c r="U173" s="96"/>
      <c r="V173" s="97"/>
      <c r="W173" s="83" t="s">
        <v>998</v>
      </c>
      <c r="X173" s="96">
        <v>447.44</v>
      </c>
      <c r="Y173" s="96">
        <v>472.57</v>
      </c>
      <c r="Z173" s="96">
        <v>366.23</v>
      </c>
      <c r="AA173" s="96">
        <v>280.43</v>
      </c>
      <c r="AB173" s="96"/>
      <c r="AC173" s="97">
        <v>400</v>
      </c>
      <c r="AD173" s="83" t="s">
        <v>999</v>
      </c>
      <c r="AE173" s="86">
        <v>0.51129972389814904</v>
      </c>
      <c r="AF173" s="96">
        <v>382.28</v>
      </c>
      <c r="AG173" s="96">
        <v>396.34</v>
      </c>
      <c r="AH173" s="96">
        <v>325.87</v>
      </c>
      <c r="AI173" s="96"/>
      <c r="AJ173" s="96"/>
      <c r="AK173" s="97">
        <v>270.33999999999997</v>
      </c>
      <c r="AL173" s="87" t="s">
        <v>1000</v>
      </c>
      <c r="AM173" s="88">
        <v>1</v>
      </c>
      <c r="AN173" s="96">
        <v>454.62</v>
      </c>
      <c r="AO173" s="96">
        <v>495.59</v>
      </c>
      <c r="AP173" s="96">
        <v>440.19</v>
      </c>
      <c r="AQ173" s="96">
        <v>527.21</v>
      </c>
      <c r="AR173" s="96"/>
      <c r="AS173" s="97"/>
      <c r="AT173" s="83" t="s">
        <v>1001</v>
      </c>
      <c r="AU173" s="86">
        <v>3.81795968234575E-2</v>
      </c>
      <c r="AV173" s="96">
        <v>383.87</v>
      </c>
      <c r="AW173" s="96">
        <v>440.19</v>
      </c>
      <c r="AX173" s="96">
        <v>357.61</v>
      </c>
      <c r="AY173" s="96"/>
      <c r="AZ173" s="96"/>
      <c r="BA173" s="97">
        <v>313.87</v>
      </c>
      <c r="BB173" s="83" t="s">
        <v>1002</v>
      </c>
      <c r="BC173" s="96">
        <v>442.05</v>
      </c>
      <c r="BD173" s="96">
        <v>462.36</v>
      </c>
      <c r="BE173" s="96">
        <v>361.93</v>
      </c>
      <c r="BF173" s="96"/>
      <c r="BG173" s="96"/>
      <c r="BH173" s="97">
        <v>390.1</v>
      </c>
      <c r="BI173" s="83" t="s">
        <v>1003</v>
      </c>
      <c r="BJ173" s="86">
        <v>0.134386926839757</v>
      </c>
      <c r="BK173" s="96">
        <v>535.26</v>
      </c>
      <c r="BL173" s="96">
        <v>545.21</v>
      </c>
      <c r="BM173" s="96">
        <v>636.86</v>
      </c>
      <c r="BN173" s="96">
        <v>521.35</v>
      </c>
      <c r="BO173" s="96"/>
      <c r="BP173" s="97"/>
      <c r="BQ173" s="83" t="s">
        <v>1004</v>
      </c>
      <c r="BR173" s="86">
        <v>1</v>
      </c>
      <c r="BS173" s="96">
        <v>461.17</v>
      </c>
      <c r="BT173" s="96">
        <v>434.67</v>
      </c>
      <c r="BU173" s="96">
        <v>489.5</v>
      </c>
      <c r="BV173" s="96"/>
      <c r="BW173" s="96"/>
      <c r="BX173" s="97">
        <v>312.83</v>
      </c>
      <c r="BY173" s="83" t="s">
        <v>1005</v>
      </c>
      <c r="BZ173" s="96">
        <v>491.51</v>
      </c>
      <c r="CA173" s="96">
        <v>483.16</v>
      </c>
      <c r="CB173" s="96">
        <v>359.41</v>
      </c>
      <c r="CC173" s="96">
        <v>307.89</v>
      </c>
      <c r="CD173" s="96"/>
      <c r="CE173" s="97">
        <v>514.54</v>
      </c>
      <c r="CF173" s="83" t="s">
        <v>1006</v>
      </c>
      <c r="CG173" s="96">
        <v>394.21</v>
      </c>
      <c r="CH173" s="96">
        <v>489.6</v>
      </c>
      <c r="CI173" s="96">
        <v>393.3</v>
      </c>
      <c r="CJ173" s="96"/>
      <c r="CK173" s="96"/>
      <c r="CL173" s="97"/>
      <c r="CM173" s="83" t="s">
        <v>1007</v>
      </c>
      <c r="CN173" s="96">
        <v>424.39</v>
      </c>
      <c r="CO173" s="96">
        <v>422.83</v>
      </c>
      <c r="CP173" s="96">
        <v>451.41</v>
      </c>
      <c r="CQ173" s="96">
        <v>346.71</v>
      </c>
      <c r="CR173" s="96"/>
      <c r="CS173" s="97">
        <v>581.6</v>
      </c>
      <c r="CT173" s="83" t="s">
        <v>1008</v>
      </c>
      <c r="CU173" s="96">
        <v>435.97</v>
      </c>
      <c r="CV173" s="96">
        <v>501.55</v>
      </c>
      <c r="CW173" s="96">
        <v>375.33</v>
      </c>
      <c r="CX173" s="96">
        <v>354.54</v>
      </c>
      <c r="CY173" s="96"/>
      <c r="CZ173" s="97"/>
      <c r="DA173" s="83" t="s">
        <v>1009</v>
      </c>
      <c r="DB173" s="86">
        <v>0.13238370091874299</v>
      </c>
      <c r="DC173" s="96">
        <v>434.11</v>
      </c>
      <c r="DD173" s="96">
        <v>514.07000000000005</v>
      </c>
      <c r="DE173" s="96">
        <v>335.54</v>
      </c>
      <c r="DF173" s="96">
        <v>378.75</v>
      </c>
      <c r="DG173" s="96"/>
      <c r="DH173" s="97">
        <v>449.02</v>
      </c>
      <c r="DI173" s="83" t="s">
        <v>1010</v>
      </c>
      <c r="DJ173" s="86">
        <v>2.78094496509914E-3</v>
      </c>
      <c r="DK173" s="96">
        <v>435.57</v>
      </c>
      <c r="DL173" s="96">
        <v>486.85</v>
      </c>
      <c r="DM173" s="96">
        <v>486.85</v>
      </c>
      <c r="DN173" s="96">
        <v>495.13</v>
      </c>
      <c r="DO173" s="96"/>
      <c r="DP173" s="97">
        <v>429.05</v>
      </c>
      <c r="DQ173" s="83" t="s">
        <v>1011</v>
      </c>
      <c r="DR173" s="96">
        <v>398.41</v>
      </c>
      <c r="DS173" s="96">
        <v>418.17</v>
      </c>
      <c r="DT173" s="96">
        <v>315.22000000000003</v>
      </c>
      <c r="DU173" s="96">
        <v>366.03</v>
      </c>
      <c r="DV173" s="96"/>
      <c r="DW173" s="97"/>
      <c r="DX173" s="83" t="s">
        <v>1012</v>
      </c>
      <c r="DY173" s="96">
        <v>422.11</v>
      </c>
      <c r="DZ173" s="96">
        <v>427.89</v>
      </c>
      <c r="EA173" s="96">
        <v>513.15</v>
      </c>
      <c r="EB173" s="96">
        <v>360.83</v>
      </c>
      <c r="EC173" s="96"/>
      <c r="ED173" s="97">
        <v>347.31</v>
      </c>
      <c r="EE173" s="83" t="s">
        <v>1013</v>
      </c>
      <c r="EF173" s="86">
        <v>1</v>
      </c>
      <c r="EG173" s="96">
        <v>423.44</v>
      </c>
      <c r="EH173" s="96">
        <v>426.96</v>
      </c>
      <c r="EI173" s="96">
        <v>356.16</v>
      </c>
      <c r="EJ173" s="96"/>
      <c r="EK173" s="96">
        <v>323.74</v>
      </c>
      <c r="EL173" s="97">
        <v>271.86</v>
      </c>
      <c r="EM173" s="83" t="s">
        <v>1014</v>
      </c>
      <c r="EN173" s="96">
        <v>433.89</v>
      </c>
      <c r="EO173" s="96">
        <v>478.33</v>
      </c>
      <c r="EP173" s="96">
        <v>375.09</v>
      </c>
      <c r="EQ173" s="96"/>
      <c r="ER173" s="96"/>
      <c r="ES173" s="97">
        <v>371.86</v>
      </c>
      <c r="ET173" s="83" t="s">
        <v>1015</v>
      </c>
      <c r="EU173" s="86">
        <v>1</v>
      </c>
      <c r="EV173" s="96">
        <v>400.54</v>
      </c>
      <c r="EW173" s="96">
        <v>379.53</v>
      </c>
      <c r="EX173" s="96">
        <v>379.53</v>
      </c>
      <c r="EY173" s="96"/>
      <c r="EZ173" s="96"/>
      <c r="FA173" s="97">
        <v>273.38</v>
      </c>
      <c r="FB173" s="83" t="s">
        <v>1016</v>
      </c>
      <c r="FC173" s="96">
        <v>586.21</v>
      </c>
      <c r="FD173" s="96">
        <v>553.02</v>
      </c>
      <c r="FE173" s="96">
        <v>615.37</v>
      </c>
      <c r="FF173" s="96"/>
      <c r="FG173" s="96"/>
      <c r="FH173" s="97"/>
      <c r="FI173" s="83" t="s">
        <v>1017</v>
      </c>
      <c r="FJ173" s="96">
        <v>469.36</v>
      </c>
      <c r="FK173" s="96">
        <v>499.12</v>
      </c>
      <c r="FL173" s="96">
        <v>332.18</v>
      </c>
      <c r="FM173" s="96">
        <v>432.24</v>
      </c>
      <c r="FN173" s="96"/>
      <c r="FO173" s="97">
        <v>321.64</v>
      </c>
      <c r="FP173" s="83" t="s">
        <v>1018</v>
      </c>
      <c r="FQ173" s="86">
        <v>0.223663609930664</v>
      </c>
      <c r="FR173" s="96">
        <v>443.93</v>
      </c>
      <c r="FS173" s="96">
        <v>476.12</v>
      </c>
      <c r="FT173" s="96">
        <v>462.09</v>
      </c>
      <c r="FU173" s="96">
        <v>304.06</v>
      </c>
      <c r="FV173" s="96">
        <v>253.9</v>
      </c>
      <c r="FW173" s="97">
        <v>292.19</v>
      </c>
      <c r="FX173" s="83" t="s">
        <v>1019</v>
      </c>
      <c r="FY173" s="96">
        <v>461.98</v>
      </c>
      <c r="FZ173" s="96">
        <v>488.21</v>
      </c>
      <c r="GA173" s="96">
        <v>444.07</v>
      </c>
      <c r="GB173" s="96">
        <v>494.26</v>
      </c>
      <c r="GC173" s="96"/>
      <c r="GD173" s="97">
        <v>354.52</v>
      </c>
      <c r="GE173" s="83" t="s">
        <v>1020</v>
      </c>
      <c r="GF173" s="86">
        <v>0.205203972748912</v>
      </c>
      <c r="GG173" s="96">
        <v>432.23</v>
      </c>
      <c r="GH173" s="96">
        <v>453.05</v>
      </c>
      <c r="GI173" s="96">
        <v>318.60000000000002</v>
      </c>
      <c r="GJ173" s="96">
        <v>307.68</v>
      </c>
      <c r="GK173" s="96"/>
      <c r="GL173" s="97">
        <v>367.51</v>
      </c>
      <c r="GM173" s="83" t="s">
        <v>1021</v>
      </c>
      <c r="GN173" s="86">
        <v>9.8253060582837198E-2</v>
      </c>
      <c r="GO173" s="96">
        <v>461.18</v>
      </c>
      <c r="GP173" s="96">
        <v>650.70000000000005</v>
      </c>
      <c r="GQ173" s="96">
        <v>378.84</v>
      </c>
      <c r="GR173" s="96">
        <v>344.97</v>
      </c>
      <c r="GS173" s="96"/>
      <c r="GT173" s="97"/>
      <c r="GU173" s="83" t="s">
        <v>1022</v>
      </c>
      <c r="GV173" s="86">
        <v>1</v>
      </c>
      <c r="GW173" s="96">
        <v>353.18</v>
      </c>
      <c r="GX173" s="96">
        <v>381.22</v>
      </c>
      <c r="GY173" s="96">
        <v>446.65</v>
      </c>
      <c r="GZ173" s="96"/>
      <c r="HA173" s="96"/>
      <c r="HB173" s="97">
        <v>362.72</v>
      </c>
      <c r="HC173" s="83" t="s">
        <v>1023</v>
      </c>
      <c r="HD173" s="86">
        <v>1</v>
      </c>
      <c r="HE173" s="96">
        <v>426.35</v>
      </c>
      <c r="HF173" s="96">
        <v>457.35</v>
      </c>
      <c r="HG173" s="96"/>
      <c r="HH173" s="96">
        <v>307.55</v>
      </c>
      <c r="HI173" s="96">
        <v>300.91000000000003</v>
      </c>
      <c r="HJ173" s="97">
        <v>377.55</v>
      </c>
      <c r="HK173" s="103" t="s">
        <v>1024</v>
      </c>
      <c r="HL173" s="86">
        <v>1.1130279926540201</v>
      </c>
      <c r="HM173" s="96">
        <v>399.43</v>
      </c>
      <c r="HN173" s="96">
        <v>443.99</v>
      </c>
      <c r="HO173" s="96">
        <v>366.09</v>
      </c>
      <c r="HP173" s="96"/>
      <c r="HQ173" s="96"/>
      <c r="HR173" s="97"/>
    </row>
    <row r="174" spans="1:226" x14ac:dyDescent="0.35">
      <c r="A174" s="99">
        <v>44158</v>
      </c>
      <c r="B174" s="100" t="s">
        <v>995</v>
      </c>
      <c r="C174" s="101">
        <v>435.19833124882052</v>
      </c>
      <c r="D174" s="101">
        <v>450.70730460739753</v>
      </c>
      <c r="E174" s="101">
        <v>365.22301259438512</v>
      </c>
      <c r="F174" s="101">
        <v>341.19855957543973</v>
      </c>
      <c r="G174" s="101">
        <v>256.93757643200189</v>
      </c>
      <c r="H174" s="102">
        <v>319.37257473957459</v>
      </c>
      <c r="I174" s="100" t="s">
        <v>996</v>
      </c>
      <c r="J174" s="101">
        <v>434.86486078225482</v>
      </c>
      <c r="K174" s="101">
        <v>442.58541173866763</v>
      </c>
      <c r="L174" s="101">
        <v>361.92115281895877</v>
      </c>
      <c r="M174" s="101">
        <v>338.07042063390327</v>
      </c>
      <c r="N174" s="101">
        <v>308.69861736334406</v>
      </c>
      <c r="O174" s="102">
        <v>352.86731522681816</v>
      </c>
      <c r="P174" s="83" t="s">
        <v>997</v>
      </c>
      <c r="Q174" s="96">
        <v>396.56</v>
      </c>
      <c r="R174" s="96">
        <v>445.7</v>
      </c>
      <c r="S174" s="96">
        <v>350.74</v>
      </c>
      <c r="T174" s="96">
        <v>300</v>
      </c>
      <c r="U174" s="96"/>
      <c r="V174" s="97"/>
      <c r="W174" s="83" t="s">
        <v>998</v>
      </c>
      <c r="X174" s="96">
        <v>445.63</v>
      </c>
      <c r="Y174" s="96">
        <v>466.2</v>
      </c>
      <c r="Z174" s="96">
        <v>343.58</v>
      </c>
      <c r="AA174" s="96">
        <v>257.57</v>
      </c>
      <c r="AB174" s="96"/>
      <c r="AC174" s="97">
        <v>400</v>
      </c>
      <c r="AD174" s="83" t="s">
        <v>999</v>
      </c>
      <c r="AE174" s="86">
        <v>0.51129972389814904</v>
      </c>
      <c r="AF174" s="96">
        <v>382.03</v>
      </c>
      <c r="AG174" s="96">
        <v>392.77</v>
      </c>
      <c r="AH174" s="96">
        <v>315.13</v>
      </c>
      <c r="AI174" s="96"/>
      <c r="AJ174" s="96"/>
      <c r="AK174" s="97">
        <v>269.61</v>
      </c>
      <c r="AL174" s="87" t="s">
        <v>1000</v>
      </c>
      <c r="AM174" s="88">
        <v>1</v>
      </c>
      <c r="AN174" s="96">
        <v>454.73</v>
      </c>
      <c r="AO174" s="96">
        <v>495.64</v>
      </c>
      <c r="AP174" s="96">
        <v>439.34</v>
      </c>
      <c r="AQ174" s="96">
        <v>527.21</v>
      </c>
      <c r="AR174" s="96"/>
      <c r="AS174" s="97"/>
      <c r="AT174" s="83" t="s">
        <v>1001</v>
      </c>
      <c r="AU174" s="86">
        <v>3.8006917258941099E-2</v>
      </c>
      <c r="AV174" s="96">
        <v>382.13</v>
      </c>
      <c r="AW174" s="96">
        <v>438.26</v>
      </c>
      <c r="AX174" s="96">
        <v>341.64</v>
      </c>
      <c r="AY174" s="96"/>
      <c r="AZ174" s="96"/>
      <c r="BA174" s="97">
        <v>306.45999999999998</v>
      </c>
      <c r="BB174" s="83" t="s">
        <v>1002</v>
      </c>
      <c r="BC174" s="96">
        <v>434.29</v>
      </c>
      <c r="BD174" s="96">
        <v>452.88</v>
      </c>
      <c r="BE174" s="96">
        <v>337.79</v>
      </c>
      <c r="BF174" s="96"/>
      <c r="BG174" s="96"/>
      <c r="BH174" s="97">
        <v>387.51</v>
      </c>
      <c r="BI174" s="83" t="s">
        <v>1003</v>
      </c>
      <c r="BJ174" s="86">
        <v>0.13427865506499101</v>
      </c>
      <c r="BK174" s="96">
        <v>513.35</v>
      </c>
      <c r="BL174" s="96">
        <v>523.28</v>
      </c>
      <c r="BM174" s="96">
        <v>614.86</v>
      </c>
      <c r="BN174" s="96">
        <v>507.51</v>
      </c>
      <c r="BO174" s="96"/>
      <c r="BP174" s="97"/>
      <c r="BQ174" s="83" t="s">
        <v>1004</v>
      </c>
      <c r="BR174" s="86">
        <v>1</v>
      </c>
      <c r="BS174" s="96">
        <v>461.17</v>
      </c>
      <c r="BT174" s="96">
        <v>434.67</v>
      </c>
      <c r="BU174" s="96">
        <v>489.5</v>
      </c>
      <c r="BV174" s="96"/>
      <c r="BW174" s="96"/>
      <c r="BX174" s="97">
        <v>312.83</v>
      </c>
      <c r="BY174" s="83" t="s">
        <v>1005</v>
      </c>
      <c r="BZ174" s="96">
        <v>483.45</v>
      </c>
      <c r="CA174" s="96">
        <v>473.78</v>
      </c>
      <c r="CB174" s="96">
        <v>337.15</v>
      </c>
      <c r="CC174" s="96">
        <v>304.07</v>
      </c>
      <c r="CD174" s="96"/>
      <c r="CE174" s="97">
        <v>514.25</v>
      </c>
      <c r="CF174" s="83" t="s">
        <v>1006</v>
      </c>
      <c r="CG174" s="96">
        <v>399.85</v>
      </c>
      <c r="CH174" s="96">
        <v>483.95</v>
      </c>
      <c r="CI174" s="96">
        <v>371.58</v>
      </c>
      <c r="CJ174" s="96"/>
      <c r="CK174" s="96"/>
      <c r="CL174" s="97"/>
      <c r="CM174" s="83" t="s">
        <v>1007</v>
      </c>
      <c r="CN174" s="96">
        <v>416.43</v>
      </c>
      <c r="CO174" s="96">
        <v>405.92</v>
      </c>
      <c r="CP174" s="96">
        <v>435.77</v>
      </c>
      <c r="CQ174" s="96">
        <v>331.11</v>
      </c>
      <c r="CR174" s="96"/>
      <c r="CS174" s="97">
        <v>582.66999999999996</v>
      </c>
      <c r="CT174" s="83" t="s">
        <v>1008</v>
      </c>
      <c r="CU174" s="96">
        <v>432.3</v>
      </c>
      <c r="CV174" s="96">
        <v>493.9</v>
      </c>
      <c r="CW174" s="96">
        <v>360.4</v>
      </c>
      <c r="CX174" s="96">
        <v>339.44</v>
      </c>
      <c r="CY174" s="96"/>
      <c r="CZ174" s="97"/>
      <c r="DA174" s="83" t="s">
        <v>1009</v>
      </c>
      <c r="DB174" s="86">
        <v>0.13224889241552601</v>
      </c>
      <c r="DC174" s="96">
        <v>438.96</v>
      </c>
      <c r="DD174" s="96">
        <v>508.36</v>
      </c>
      <c r="DE174" s="96">
        <v>329.91</v>
      </c>
      <c r="DF174" s="96">
        <v>378.36</v>
      </c>
      <c r="DG174" s="96"/>
      <c r="DH174" s="97">
        <v>453.85</v>
      </c>
      <c r="DI174" s="83" t="s">
        <v>1010</v>
      </c>
      <c r="DJ174" s="86">
        <v>2.7761583520723998E-3</v>
      </c>
      <c r="DK174" s="96">
        <v>425.25</v>
      </c>
      <c r="DL174" s="96">
        <v>470.86</v>
      </c>
      <c r="DM174" s="96">
        <v>470.86</v>
      </c>
      <c r="DN174" s="96">
        <v>555.63</v>
      </c>
      <c r="DO174" s="96"/>
      <c r="DP174" s="97">
        <v>429.24</v>
      </c>
      <c r="DQ174" s="83" t="s">
        <v>1011</v>
      </c>
      <c r="DR174" s="96">
        <v>398.24</v>
      </c>
      <c r="DS174" s="96">
        <v>416.02</v>
      </c>
      <c r="DT174" s="96">
        <v>296.27</v>
      </c>
      <c r="DU174" s="96">
        <v>334.8</v>
      </c>
      <c r="DV174" s="96"/>
      <c r="DW174" s="97"/>
      <c r="DX174" s="83" t="s">
        <v>1012</v>
      </c>
      <c r="DY174" s="96">
        <v>413.6</v>
      </c>
      <c r="DZ174" s="96">
        <v>418.76</v>
      </c>
      <c r="EA174" s="96">
        <v>496.14</v>
      </c>
      <c r="EB174" s="96">
        <v>348.05</v>
      </c>
      <c r="EC174" s="96"/>
      <c r="ED174" s="97">
        <v>342.12</v>
      </c>
      <c r="EE174" s="83" t="s">
        <v>1013</v>
      </c>
      <c r="EF174" s="86">
        <v>1</v>
      </c>
      <c r="EG174" s="96">
        <v>421.96</v>
      </c>
      <c r="EH174" s="96">
        <v>422.21</v>
      </c>
      <c r="EI174" s="96">
        <v>316.10000000000002</v>
      </c>
      <c r="EJ174" s="96"/>
      <c r="EK174" s="96">
        <v>323.74</v>
      </c>
      <c r="EL174" s="97">
        <v>271.08999999999997</v>
      </c>
      <c r="EM174" s="83" t="s">
        <v>1014</v>
      </c>
      <c r="EN174" s="96">
        <v>433.89</v>
      </c>
      <c r="EO174" s="96">
        <v>459.53</v>
      </c>
      <c r="EP174" s="96">
        <v>354.91</v>
      </c>
      <c r="EQ174" s="96"/>
      <c r="ER174" s="96"/>
      <c r="ES174" s="97">
        <v>386.67</v>
      </c>
      <c r="ET174" s="83" t="s">
        <v>1015</v>
      </c>
      <c r="EU174" s="86">
        <v>1</v>
      </c>
      <c r="EV174" s="96">
        <v>395.56</v>
      </c>
      <c r="EW174" s="96">
        <v>378.81</v>
      </c>
      <c r="EX174" s="96">
        <v>378.81</v>
      </c>
      <c r="EY174" s="96"/>
      <c r="EZ174" s="96"/>
      <c r="FA174" s="97">
        <v>277.51</v>
      </c>
      <c r="FB174" s="83" t="s">
        <v>1016</v>
      </c>
      <c r="FC174" s="96">
        <v>586.21</v>
      </c>
      <c r="FD174" s="96">
        <v>553.02</v>
      </c>
      <c r="FE174" s="96">
        <v>615.37</v>
      </c>
      <c r="FF174" s="96"/>
      <c r="FG174" s="96"/>
      <c r="FH174" s="97"/>
      <c r="FI174" s="83" t="s">
        <v>1017</v>
      </c>
      <c r="FJ174" s="96">
        <v>454.48</v>
      </c>
      <c r="FK174" s="96">
        <v>478.46</v>
      </c>
      <c r="FL174" s="96">
        <v>313.17</v>
      </c>
      <c r="FM174" s="96">
        <v>399.24</v>
      </c>
      <c r="FN174" s="96"/>
      <c r="FO174" s="97">
        <v>326.60000000000002</v>
      </c>
      <c r="FP174" s="83" t="s">
        <v>1018</v>
      </c>
      <c r="FQ174" s="86">
        <v>0.223538616295965</v>
      </c>
      <c r="FR174" s="96">
        <v>435.57</v>
      </c>
      <c r="FS174" s="96">
        <v>466.43</v>
      </c>
      <c r="FT174" s="96">
        <v>435.98</v>
      </c>
      <c r="FU174" s="96">
        <v>292.52999999999997</v>
      </c>
      <c r="FV174" s="96">
        <v>239.22</v>
      </c>
      <c r="FW174" s="97">
        <v>283.72000000000003</v>
      </c>
      <c r="FX174" s="83" t="s">
        <v>1019</v>
      </c>
      <c r="FY174" s="96">
        <v>454.66</v>
      </c>
      <c r="FZ174" s="96">
        <v>476.83</v>
      </c>
      <c r="GA174" s="96">
        <v>435.13</v>
      </c>
      <c r="GB174" s="96">
        <v>494.26</v>
      </c>
      <c r="GC174" s="96"/>
      <c r="GD174" s="97">
        <v>354.52</v>
      </c>
      <c r="GE174" s="83" t="s">
        <v>1020</v>
      </c>
      <c r="GF174" s="86">
        <v>0.205170291341814</v>
      </c>
      <c r="GG174" s="96">
        <v>433.12</v>
      </c>
      <c r="GH174" s="96">
        <v>447.59</v>
      </c>
      <c r="GI174" s="96">
        <v>307.83999999999997</v>
      </c>
      <c r="GJ174" s="96">
        <v>377.28</v>
      </c>
      <c r="GK174" s="96"/>
      <c r="GL174" s="97">
        <v>367.82</v>
      </c>
      <c r="GM174" s="83" t="s">
        <v>1021</v>
      </c>
      <c r="GN174" s="86">
        <v>9.79000440550198E-2</v>
      </c>
      <c r="GO174" s="96">
        <v>450.44</v>
      </c>
      <c r="GP174" s="96">
        <v>635.99</v>
      </c>
      <c r="GQ174" s="96">
        <v>362.92</v>
      </c>
      <c r="GR174" s="96">
        <v>328.94</v>
      </c>
      <c r="GS174" s="96"/>
      <c r="GT174" s="97"/>
      <c r="GU174" s="83" t="s">
        <v>1022</v>
      </c>
      <c r="GV174" s="86">
        <v>1</v>
      </c>
      <c r="GW174" s="96">
        <v>345.96</v>
      </c>
      <c r="GX174" s="96">
        <v>366.22</v>
      </c>
      <c r="GY174" s="96">
        <v>431.25</v>
      </c>
      <c r="GZ174" s="96"/>
      <c r="HA174" s="96"/>
      <c r="HB174" s="97">
        <v>362.66</v>
      </c>
      <c r="HC174" s="83" t="s">
        <v>1023</v>
      </c>
      <c r="HD174" s="86">
        <v>1</v>
      </c>
      <c r="HE174" s="96">
        <v>426.35</v>
      </c>
      <c r="HF174" s="96">
        <v>441.52</v>
      </c>
      <c r="HG174" s="96"/>
      <c r="HH174" s="96">
        <v>308.20999999999998</v>
      </c>
      <c r="HI174" s="96">
        <v>301.57</v>
      </c>
      <c r="HJ174" s="97">
        <v>378.39</v>
      </c>
      <c r="HK174" s="103" t="s">
        <v>1024</v>
      </c>
      <c r="HL174" s="86">
        <v>1.1250112501125</v>
      </c>
      <c r="HM174" s="96">
        <v>402.01</v>
      </c>
      <c r="HN174" s="96">
        <v>446.2</v>
      </c>
      <c r="HO174" s="96">
        <v>353.85</v>
      </c>
      <c r="HP174" s="96"/>
      <c r="HQ174" s="96"/>
      <c r="HR174" s="97"/>
    </row>
    <row r="175" spans="1:226" x14ac:dyDescent="0.35">
      <c r="A175" s="99">
        <v>44151</v>
      </c>
      <c r="B175" s="100" t="s">
        <v>995</v>
      </c>
      <c r="C175" s="101">
        <v>430.63418755113793</v>
      </c>
      <c r="D175" s="101">
        <v>443.96725302191754</v>
      </c>
      <c r="E175" s="101">
        <v>368.21754219547591</v>
      </c>
      <c r="F175" s="101">
        <v>338.30581167362806</v>
      </c>
      <c r="G175" s="101">
        <v>264.10424622232631</v>
      </c>
      <c r="H175" s="102">
        <v>317.31285247898319</v>
      </c>
      <c r="I175" s="100" t="s">
        <v>996</v>
      </c>
      <c r="J175" s="101">
        <v>430.85764467653797</v>
      </c>
      <c r="K175" s="101">
        <v>435.91240809604693</v>
      </c>
      <c r="L175" s="101">
        <v>365.34434257652674</v>
      </c>
      <c r="M175" s="101">
        <v>335.88988158826726</v>
      </c>
      <c r="N175" s="101">
        <v>293.62331189710608</v>
      </c>
      <c r="O175" s="102">
        <v>352.47868286479985</v>
      </c>
      <c r="P175" s="83" t="s">
        <v>997</v>
      </c>
      <c r="Q175" s="96">
        <v>378.23</v>
      </c>
      <c r="R175" s="96">
        <v>429.04</v>
      </c>
      <c r="S175" s="96">
        <v>349</v>
      </c>
      <c r="T175" s="96">
        <v>294</v>
      </c>
      <c r="U175" s="96"/>
      <c r="V175" s="97"/>
      <c r="W175" s="83" t="s">
        <v>998</v>
      </c>
      <c r="X175" s="96">
        <v>425.13</v>
      </c>
      <c r="Y175" s="96">
        <v>453.06</v>
      </c>
      <c r="Z175" s="96">
        <v>344.82</v>
      </c>
      <c r="AA175" s="96">
        <v>257.57</v>
      </c>
      <c r="AB175" s="96"/>
      <c r="AC175" s="97">
        <v>420.66</v>
      </c>
      <c r="AD175" s="83" t="s">
        <v>999</v>
      </c>
      <c r="AE175" s="86">
        <v>0.51129972389814904</v>
      </c>
      <c r="AF175" s="96">
        <v>383.35</v>
      </c>
      <c r="AG175" s="96">
        <v>391.44</v>
      </c>
      <c r="AH175" s="96">
        <v>308.57</v>
      </c>
      <c r="AI175" s="96"/>
      <c r="AJ175" s="96"/>
      <c r="AK175" s="97">
        <v>270.47000000000003</v>
      </c>
      <c r="AL175" s="87" t="s">
        <v>1000</v>
      </c>
      <c r="AM175" s="88">
        <v>1</v>
      </c>
      <c r="AN175" s="96">
        <v>457.34</v>
      </c>
      <c r="AO175" s="96">
        <v>496.37</v>
      </c>
      <c r="AP175" s="96">
        <v>441.32</v>
      </c>
      <c r="AQ175" s="96">
        <v>527.21</v>
      </c>
      <c r="AR175" s="96"/>
      <c r="AS175" s="97"/>
      <c r="AT175" s="83" t="s">
        <v>1001</v>
      </c>
      <c r="AU175" s="86">
        <v>3.7946343869768098E-2</v>
      </c>
      <c r="AV175" s="96">
        <v>378.45</v>
      </c>
      <c r="AW175" s="96">
        <v>433.45</v>
      </c>
      <c r="AX175" s="96">
        <v>338.87</v>
      </c>
      <c r="AY175" s="96"/>
      <c r="AZ175" s="96"/>
      <c r="BA175" s="97">
        <v>304.81</v>
      </c>
      <c r="BB175" s="83" t="s">
        <v>1002</v>
      </c>
      <c r="BC175" s="96">
        <v>432.57</v>
      </c>
      <c r="BD175" s="96">
        <v>445.98</v>
      </c>
      <c r="BE175" s="96">
        <v>348.99</v>
      </c>
      <c r="BF175" s="96"/>
      <c r="BG175" s="96"/>
      <c r="BH175" s="97">
        <v>398.72</v>
      </c>
      <c r="BI175" s="83" t="s">
        <v>1003</v>
      </c>
      <c r="BJ175" s="86">
        <v>0.134264232008593</v>
      </c>
      <c r="BK175" s="96">
        <v>524.03</v>
      </c>
      <c r="BL175" s="96">
        <v>523.23</v>
      </c>
      <c r="BM175" s="96">
        <v>614.79999999999995</v>
      </c>
      <c r="BN175" s="96">
        <v>507.45</v>
      </c>
      <c r="BO175" s="96"/>
      <c r="BP175" s="97"/>
      <c r="BQ175" s="83" t="s">
        <v>1004</v>
      </c>
      <c r="BR175" s="86">
        <v>1</v>
      </c>
      <c r="BS175" s="96">
        <v>461.17</v>
      </c>
      <c r="BT175" s="96">
        <v>434.67</v>
      </c>
      <c r="BU175" s="96">
        <v>489.5</v>
      </c>
      <c r="BV175" s="96"/>
      <c r="BW175" s="96"/>
      <c r="BX175" s="97">
        <v>312.83</v>
      </c>
      <c r="BY175" s="83" t="s">
        <v>1005</v>
      </c>
      <c r="BZ175" s="96">
        <v>479.09</v>
      </c>
      <c r="CA175" s="96">
        <v>467.98</v>
      </c>
      <c r="CB175" s="96">
        <v>334.41</v>
      </c>
      <c r="CC175" s="96">
        <v>301.27999999999997</v>
      </c>
      <c r="CD175" s="96"/>
      <c r="CE175" s="97">
        <v>514.73</v>
      </c>
      <c r="CF175" s="83" t="s">
        <v>1006</v>
      </c>
      <c r="CG175" s="96">
        <v>390.98</v>
      </c>
      <c r="CH175" s="96">
        <v>483.95</v>
      </c>
      <c r="CI175" s="96">
        <v>368.47</v>
      </c>
      <c r="CJ175" s="96"/>
      <c r="CK175" s="96"/>
      <c r="CL175" s="97"/>
      <c r="CM175" s="83" t="s">
        <v>1007</v>
      </c>
      <c r="CN175" s="96">
        <v>411.99</v>
      </c>
      <c r="CO175" s="96">
        <v>401.02</v>
      </c>
      <c r="CP175" s="96">
        <v>427.3</v>
      </c>
      <c r="CQ175" s="96">
        <v>332.93</v>
      </c>
      <c r="CR175" s="96"/>
      <c r="CS175" s="97">
        <v>584.05999999999995</v>
      </c>
      <c r="CT175" s="83" t="s">
        <v>1008</v>
      </c>
      <c r="CU175" s="96">
        <v>431.35</v>
      </c>
      <c r="CV175" s="96">
        <v>491.51</v>
      </c>
      <c r="CW175" s="96">
        <v>355.61</v>
      </c>
      <c r="CX175" s="96">
        <v>344.6</v>
      </c>
      <c r="CY175" s="96"/>
      <c r="CZ175" s="97"/>
      <c r="DA175" s="83" t="s">
        <v>1009</v>
      </c>
      <c r="DB175" s="86">
        <v>0.13215276860050201</v>
      </c>
      <c r="DC175" s="96">
        <v>421.09</v>
      </c>
      <c r="DD175" s="96">
        <v>487.7</v>
      </c>
      <c r="DE175" s="96">
        <v>308.52</v>
      </c>
      <c r="DF175" s="96">
        <v>378.09</v>
      </c>
      <c r="DG175" s="96"/>
      <c r="DH175" s="97">
        <v>443.06</v>
      </c>
      <c r="DI175" s="83" t="s">
        <v>1010</v>
      </c>
      <c r="DJ175" s="86">
        <v>2.7920482465937E-3</v>
      </c>
      <c r="DK175" s="96">
        <v>424</v>
      </c>
      <c r="DL175" s="96">
        <v>465.12</v>
      </c>
      <c r="DM175" s="96">
        <v>465.12</v>
      </c>
      <c r="DN175" s="96">
        <v>449.92</v>
      </c>
      <c r="DO175" s="96"/>
      <c r="DP175" s="97">
        <v>429.84</v>
      </c>
      <c r="DQ175" s="83" t="s">
        <v>1011</v>
      </c>
      <c r="DR175" s="96">
        <v>396.34</v>
      </c>
      <c r="DS175" s="96">
        <v>416.93</v>
      </c>
      <c r="DT175" s="96">
        <v>292.18</v>
      </c>
      <c r="DU175" s="96">
        <v>350.63</v>
      </c>
      <c r="DV175" s="96"/>
      <c r="DW175" s="97"/>
      <c r="DX175" s="83" t="s">
        <v>1012</v>
      </c>
      <c r="DY175" s="96">
        <v>407.22</v>
      </c>
      <c r="DZ175" s="96">
        <v>411.53</v>
      </c>
      <c r="EA175" s="96">
        <v>489.65</v>
      </c>
      <c r="EB175" s="96">
        <v>348.72</v>
      </c>
      <c r="EC175" s="96"/>
      <c r="ED175" s="97">
        <v>339.2</v>
      </c>
      <c r="EE175" s="83" t="s">
        <v>1013</v>
      </c>
      <c r="EF175" s="86">
        <v>1</v>
      </c>
      <c r="EG175" s="96">
        <v>417.07</v>
      </c>
      <c r="EH175" s="96">
        <v>407.74</v>
      </c>
      <c r="EI175" s="96">
        <v>301.31</v>
      </c>
      <c r="EJ175" s="96"/>
      <c r="EK175" s="96">
        <v>323.74</v>
      </c>
      <c r="EL175" s="97">
        <v>269.33</v>
      </c>
      <c r="EM175" s="83" t="s">
        <v>1014</v>
      </c>
      <c r="EN175" s="96">
        <v>433.89</v>
      </c>
      <c r="EO175" s="96">
        <v>459.53</v>
      </c>
      <c r="EP175" s="96">
        <v>339.12</v>
      </c>
      <c r="EQ175" s="96"/>
      <c r="ER175" s="96"/>
      <c r="ES175" s="97">
        <v>386.67</v>
      </c>
      <c r="ET175" s="83" t="s">
        <v>1015</v>
      </c>
      <c r="EU175" s="86">
        <v>1</v>
      </c>
      <c r="EV175" s="96">
        <v>398.2</v>
      </c>
      <c r="EW175" s="96">
        <v>383.38</v>
      </c>
      <c r="EX175" s="96">
        <v>383.38</v>
      </c>
      <c r="EY175" s="96"/>
      <c r="EZ175" s="96"/>
      <c r="FA175" s="97">
        <v>271.31</v>
      </c>
      <c r="FB175" s="83" t="s">
        <v>1016</v>
      </c>
      <c r="FC175" s="96">
        <v>586.21</v>
      </c>
      <c r="FD175" s="96">
        <v>553.02</v>
      </c>
      <c r="FE175" s="96">
        <v>615.37</v>
      </c>
      <c r="FF175" s="96"/>
      <c r="FG175" s="96"/>
      <c r="FH175" s="97"/>
      <c r="FI175" s="83" t="s">
        <v>1017</v>
      </c>
      <c r="FJ175" s="96">
        <v>455.31</v>
      </c>
      <c r="FK175" s="96">
        <v>472.68</v>
      </c>
      <c r="FL175" s="96">
        <v>316.48</v>
      </c>
      <c r="FM175" s="96">
        <v>387.24</v>
      </c>
      <c r="FN175" s="96"/>
      <c r="FO175" s="97">
        <v>328.25</v>
      </c>
      <c r="FP175" s="83" t="s">
        <v>1018</v>
      </c>
      <c r="FQ175" s="86">
        <v>0.22375369193591699</v>
      </c>
      <c r="FR175" s="96">
        <v>430.97</v>
      </c>
      <c r="FS175" s="96">
        <v>460.75</v>
      </c>
      <c r="FT175" s="96">
        <v>430.77</v>
      </c>
      <c r="FU175" s="96">
        <v>295.55</v>
      </c>
      <c r="FV175" s="96">
        <v>254</v>
      </c>
      <c r="FW175" s="97">
        <v>278.95999999999998</v>
      </c>
      <c r="FX175" s="83" t="s">
        <v>1019</v>
      </c>
      <c r="FY175" s="96">
        <v>452.22</v>
      </c>
      <c r="FZ175" s="96">
        <v>471.95</v>
      </c>
      <c r="GA175" s="96">
        <v>427</v>
      </c>
      <c r="GB175" s="96">
        <v>472.18</v>
      </c>
      <c r="GC175" s="96"/>
      <c r="GD175" s="97">
        <v>354.52</v>
      </c>
      <c r="GE175" s="83" t="s">
        <v>1020</v>
      </c>
      <c r="GF175" s="86">
        <v>0.20522081759973701</v>
      </c>
      <c r="GG175" s="96">
        <v>419.1</v>
      </c>
      <c r="GH175" s="96">
        <v>433.78</v>
      </c>
      <c r="GI175" s="96">
        <v>308</v>
      </c>
      <c r="GJ175" s="96">
        <v>352.64</v>
      </c>
      <c r="GK175" s="96"/>
      <c r="GL175" s="97">
        <v>367.02</v>
      </c>
      <c r="GM175" s="83" t="s">
        <v>1021</v>
      </c>
      <c r="GN175" s="86">
        <v>9.7524820066706999E-2</v>
      </c>
      <c r="GO175" s="96">
        <v>427.18</v>
      </c>
      <c r="GP175" s="96">
        <v>622.63</v>
      </c>
      <c r="GQ175" s="96">
        <v>356.84</v>
      </c>
      <c r="GR175" s="96">
        <v>323.29000000000002</v>
      </c>
      <c r="GS175" s="96"/>
      <c r="GT175" s="97"/>
      <c r="GU175" s="83" t="s">
        <v>1022</v>
      </c>
      <c r="GV175" s="86">
        <v>1</v>
      </c>
      <c r="GW175" s="96">
        <v>337</v>
      </c>
      <c r="GX175" s="96">
        <v>355.55</v>
      </c>
      <c r="GY175" s="96">
        <v>419.53</v>
      </c>
      <c r="GZ175" s="96"/>
      <c r="HA175" s="96"/>
      <c r="HB175" s="97">
        <v>357.24</v>
      </c>
      <c r="HC175" s="83" t="s">
        <v>1023</v>
      </c>
      <c r="HD175" s="86">
        <v>1</v>
      </c>
      <c r="HE175" s="96">
        <v>425.52</v>
      </c>
      <c r="HF175" s="96">
        <v>425.68</v>
      </c>
      <c r="HG175" s="96"/>
      <c r="HH175" s="96">
        <v>285.99</v>
      </c>
      <c r="HI175" s="96">
        <v>279.35000000000002</v>
      </c>
      <c r="HJ175" s="97">
        <v>369.22</v>
      </c>
      <c r="HK175" s="103" t="s">
        <v>1024</v>
      </c>
      <c r="HL175" s="86">
        <v>1.11335018203275</v>
      </c>
      <c r="HM175" s="96">
        <v>397.15</v>
      </c>
      <c r="HN175" s="96">
        <v>440.95</v>
      </c>
      <c r="HO175" s="96">
        <v>329.4</v>
      </c>
      <c r="HP175" s="96"/>
      <c r="HQ175" s="96"/>
      <c r="HR175" s="97"/>
    </row>
    <row r="176" spans="1:226" x14ac:dyDescent="0.35">
      <c r="A176" s="99">
        <v>44144</v>
      </c>
      <c r="B176" s="100" t="s">
        <v>995</v>
      </c>
      <c r="C176" s="101">
        <v>420.48332558127413</v>
      </c>
      <c r="D176" s="101">
        <v>432.71182195354584</v>
      </c>
      <c r="E176" s="101">
        <v>347.64460301857184</v>
      </c>
      <c r="F176" s="101">
        <v>329.70826967374597</v>
      </c>
      <c r="G176" s="101">
        <v>263.55230174534375</v>
      </c>
      <c r="H176" s="102">
        <v>316.41910858945869</v>
      </c>
      <c r="I176" s="100" t="s">
        <v>996</v>
      </c>
      <c r="J176" s="101">
        <v>419.68044090897899</v>
      </c>
      <c r="K176" s="101">
        <v>423.01909731127444</v>
      </c>
      <c r="L176" s="101">
        <v>344.2070981714304</v>
      </c>
      <c r="M176" s="101">
        <v>327.91948298053904</v>
      </c>
      <c r="N176" s="101">
        <v>291.0790996784566</v>
      </c>
      <c r="O176" s="102">
        <v>351.59531213863801</v>
      </c>
      <c r="P176" s="83" t="s">
        <v>997</v>
      </c>
      <c r="Q176" s="96">
        <v>378.23</v>
      </c>
      <c r="R176" s="96">
        <v>423.2</v>
      </c>
      <c r="S176" s="96">
        <v>333.69</v>
      </c>
      <c r="T176" s="96">
        <v>271</v>
      </c>
      <c r="U176" s="96"/>
      <c r="V176" s="97"/>
      <c r="W176" s="83" t="s">
        <v>998</v>
      </c>
      <c r="X176" s="96">
        <v>420.83</v>
      </c>
      <c r="Y176" s="96">
        <v>423.64</v>
      </c>
      <c r="Z176" s="96">
        <v>324.99</v>
      </c>
      <c r="AA176" s="96">
        <v>240.08</v>
      </c>
      <c r="AB176" s="96"/>
      <c r="AC176" s="97">
        <v>420.66</v>
      </c>
      <c r="AD176" s="83" t="s">
        <v>999</v>
      </c>
      <c r="AE176" s="86">
        <v>0.51129972389814904</v>
      </c>
      <c r="AF176" s="96">
        <v>384.37</v>
      </c>
      <c r="AG176" s="96">
        <v>391.14</v>
      </c>
      <c r="AH176" s="96">
        <v>299.95999999999998</v>
      </c>
      <c r="AI176" s="96"/>
      <c r="AJ176" s="96"/>
      <c r="AK176" s="97">
        <v>269.27999999999997</v>
      </c>
      <c r="AL176" s="87" t="s">
        <v>1000</v>
      </c>
      <c r="AM176" s="88">
        <v>1</v>
      </c>
      <c r="AN176" s="96">
        <v>462.06</v>
      </c>
      <c r="AO176" s="96">
        <v>499.29</v>
      </c>
      <c r="AP176" s="96">
        <v>444.06</v>
      </c>
      <c r="AQ176" s="96">
        <v>527.21</v>
      </c>
      <c r="AR176" s="96"/>
      <c r="AS176" s="97"/>
      <c r="AT176" s="83" t="s">
        <v>1001</v>
      </c>
      <c r="AU176" s="86">
        <v>3.77714825306893E-2</v>
      </c>
      <c r="AV176" s="96">
        <v>378.98</v>
      </c>
      <c r="AW176" s="96">
        <v>432.86</v>
      </c>
      <c r="AX176" s="96">
        <v>324.23</v>
      </c>
      <c r="AY176" s="96"/>
      <c r="AZ176" s="96"/>
      <c r="BA176" s="97">
        <v>300.5</v>
      </c>
      <c r="BB176" s="83" t="s">
        <v>1002</v>
      </c>
      <c r="BC176" s="96">
        <v>411.88</v>
      </c>
      <c r="BD176" s="96">
        <v>425.29</v>
      </c>
      <c r="BE176" s="96">
        <v>319.68</v>
      </c>
      <c r="BF176" s="96"/>
      <c r="BG176" s="96"/>
      <c r="BH176" s="97">
        <v>398.72</v>
      </c>
      <c r="BI176" s="83" t="s">
        <v>1003</v>
      </c>
      <c r="BJ176" s="86">
        <v>0.13427144314947101</v>
      </c>
      <c r="BK176" s="96">
        <v>502.58</v>
      </c>
      <c r="BL176" s="96">
        <v>501.77</v>
      </c>
      <c r="BM176" s="96">
        <v>593.35</v>
      </c>
      <c r="BN176" s="96">
        <v>494.05</v>
      </c>
      <c r="BO176" s="96"/>
      <c r="BP176" s="97"/>
      <c r="BQ176" s="83" t="s">
        <v>1004</v>
      </c>
      <c r="BR176" s="86">
        <v>1</v>
      </c>
      <c r="BS176" s="96">
        <v>461.17</v>
      </c>
      <c r="BT176" s="96">
        <v>434.67</v>
      </c>
      <c r="BU176" s="96">
        <v>489.5</v>
      </c>
      <c r="BV176" s="96"/>
      <c r="BW176" s="96"/>
      <c r="BX176" s="97">
        <v>312.83</v>
      </c>
      <c r="BY176" s="83" t="s">
        <v>1005</v>
      </c>
      <c r="BZ176" s="96">
        <v>471.19</v>
      </c>
      <c r="CA176" s="96">
        <v>459.24</v>
      </c>
      <c r="CB176" s="96">
        <v>323.60000000000002</v>
      </c>
      <c r="CC176" s="96">
        <v>302.20999999999998</v>
      </c>
      <c r="CD176" s="96"/>
      <c r="CE176" s="97">
        <v>514.47</v>
      </c>
      <c r="CF176" s="83" t="s">
        <v>1006</v>
      </c>
      <c r="CG176" s="96">
        <v>388.56</v>
      </c>
      <c r="CH176" s="96">
        <v>462.99</v>
      </c>
      <c r="CI176" s="96">
        <v>349.64</v>
      </c>
      <c r="CJ176" s="96"/>
      <c r="CK176" s="96"/>
      <c r="CL176" s="97"/>
      <c r="CM176" s="83" t="s">
        <v>1007</v>
      </c>
      <c r="CN176" s="96">
        <v>408.42</v>
      </c>
      <c r="CO176" s="96">
        <v>388.22</v>
      </c>
      <c r="CP176" s="96">
        <v>416.84</v>
      </c>
      <c r="CQ176" s="96">
        <v>312.81</v>
      </c>
      <c r="CR176" s="96"/>
      <c r="CS176" s="97">
        <v>587.03</v>
      </c>
      <c r="CT176" s="83" t="s">
        <v>1008</v>
      </c>
      <c r="CU176" s="96">
        <v>426.81</v>
      </c>
      <c r="CV176" s="96">
        <v>486.99</v>
      </c>
      <c r="CW176" s="96">
        <v>348.75</v>
      </c>
      <c r="CX176" s="96">
        <v>323.63</v>
      </c>
      <c r="CY176" s="96"/>
      <c r="CZ176" s="97"/>
      <c r="DA176" s="83" t="s">
        <v>1009</v>
      </c>
      <c r="DB176" s="86">
        <v>0.13220518244315199</v>
      </c>
      <c r="DC176" s="96">
        <v>417.87</v>
      </c>
      <c r="DD176" s="96">
        <v>481.44</v>
      </c>
      <c r="DE176" s="96">
        <v>302.3</v>
      </c>
      <c r="DF176" s="96">
        <v>378.24</v>
      </c>
      <c r="DG176" s="96"/>
      <c r="DH176" s="97">
        <v>442.17</v>
      </c>
      <c r="DI176" s="83" t="s">
        <v>1010</v>
      </c>
      <c r="DJ176" s="86">
        <v>2.8012773824864102E-3</v>
      </c>
      <c r="DK176" s="96">
        <v>415.7</v>
      </c>
      <c r="DL176" s="96">
        <v>457.16</v>
      </c>
      <c r="DM176" s="96">
        <v>457.16</v>
      </c>
      <c r="DN176" s="96">
        <v>451.4</v>
      </c>
      <c r="DO176" s="96"/>
      <c r="DP176" s="97">
        <v>424</v>
      </c>
      <c r="DQ176" s="83" t="s">
        <v>1011</v>
      </c>
      <c r="DR176" s="96">
        <v>398.41</v>
      </c>
      <c r="DS176" s="96">
        <v>417.76</v>
      </c>
      <c r="DT176" s="96">
        <v>285.52</v>
      </c>
      <c r="DU176" s="96">
        <v>328.42</v>
      </c>
      <c r="DV176" s="96"/>
      <c r="DW176" s="97"/>
      <c r="DX176" s="83" t="s">
        <v>1012</v>
      </c>
      <c r="DY176" s="96">
        <v>401.39</v>
      </c>
      <c r="DZ176" s="96">
        <v>406.14</v>
      </c>
      <c r="EA176" s="96">
        <v>475.89</v>
      </c>
      <c r="EB176" s="96">
        <v>333.17</v>
      </c>
      <c r="EC176" s="96"/>
      <c r="ED176" s="97">
        <v>338.35</v>
      </c>
      <c r="EE176" s="83" t="s">
        <v>1013</v>
      </c>
      <c r="EF176" s="86">
        <v>1</v>
      </c>
      <c r="EG176" s="96">
        <v>423.64</v>
      </c>
      <c r="EH176" s="96">
        <v>412.74</v>
      </c>
      <c r="EI176" s="96">
        <v>292.12</v>
      </c>
      <c r="EJ176" s="96"/>
      <c r="EK176" s="96">
        <v>323.74</v>
      </c>
      <c r="EL176" s="97">
        <v>267.57</v>
      </c>
      <c r="EM176" s="83" t="s">
        <v>1014</v>
      </c>
      <c r="EN176" s="96">
        <v>418.51</v>
      </c>
      <c r="EO176" s="96">
        <v>438.16</v>
      </c>
      <c r="EP176" s="96">
        <v>323.33</v>
      </c>
      <c r="EQ176" s="96"/>
      <c r="ER176" s="96"/>
      <c r="ES176" s="97">
        <v>386.67</v>
      </c>
      <c r="ET176" s="83" t="s">
        <v>1015</v>
      </c>
      <c r="EU176" s="86">
        <v>1</v>
      </c>
      <c r="EV176" s="96">
        <v>401.23</v>
      </c>
      <c r="EW176" s="96">
        <v>384.76</v>
      </c>
      <c r="EX176" s="96">
        <v>384.76</v>
      </c>
      <c r="EY176" s="96"/>
      <c r="EZ176" s="96"/>
      <c r="FA176" s="97">
        <v>269.24</v>
      </c>
      <c r="FB176" s="83" t="s">
        <v>1016</v>
      </c>
      <c r="FC176" s="96">
        <v>586.21</v>
      </c>
      <c r="FD176" s="96">
        <v>553.02</v>
      </c>
      <c r="FE176" s="96">
        <v>615.37</v>
      </c>
      <c r="FF176" s="96"/>
      <c r="FG176" s="96"/>
      <c r="FH176" s="97"/>
      <c r="FI176" s="83" t="s">
        <v>1017</v>
      </c>
      <c r="FJ176" s="96">
        <v>441.26</v>
      </c>
      <c r="FK176" s="96">
        <v>452.02</v>
      </c>
      <c r="FL176" s="96">
        <v>294.99</v>
      </c>
      <c r="FM176" s="96">
        <v>367.24</v>
      </c>
      <c r="FN176" s="96"/>
      <c r="FO176" s="97">
        <v>324.95</v>
      </c>
      <c r="FP176" s="83" t="s">
        <v>1018</v>
      </c>
      <c r="FQ176" s="86">
        <v>0.22386389075442101</v>
      </c>
      <c r="FR176" s="96">
        <v>428.16</v>
      </c>
      <c r="FS176" s="96">
        <v>459.25</v>
      </c>
      <c r="FT176" s="96">
        <v>423.92</v>
      </c>
      <c r="FU176" s="96">
        <v>288.73</v>
      </c>
      <c r="FV176" s="96">
        <v>254.13</v>
      </c>
      <c r="FW176" s="97">
        <v>278.17</v>
      </c>
      <c r="FX176" s="83" t="s">
        <v>1019</v>
      </c>
      <c r="FY176" s="96">
        <v>442.47</v>
      </c>
      <c r="FZ176" s="96">
        <v>460.57</v>
      </c>
      <c r="GA176" s="96">
        <v>417.24</v>
      </c>
      <c r="GB176" s="96">
        <v>469.15</v>
      </c>
      <c r="GC176" s="96"/>
      <c r="GD176" s="97">
        <v>354.52</v>
      </c>
      <c r="GE176" s="83" t="s">
        <v>1020</v>
      </c>
      <c r="GF176" s="86">
        <v>0.205528722638989</v>
      </c>
      <c r="GG176" s="96">
        <v>409.06</v>
      </c>
      <c r="GH176" s="96">
        <v>421.93</v>
      </c>
      <c r="GI176" s="96">
        <v>292.25</v>
      </c>
      <c r="GJ176" s="96">
        <v>338.36</v>
      </c>
      <c r="GK176" s="96"/>
      <c r="GL176" s="97">
        <v>367.42</v>
      </c>
      <c r="GM176" s="83" t="s">
        <v>1021</v>
      </c>
      <c r="GN176" s="86">
        <v>9.8068059233107796E-2</v>
      </c>
      <c r="GO176" s="96">
        <v>414.97</v>
      </c>
      <c r="GP176" s="96">
        <v>612.13</v>
      </c>
      <c r="GQ176" s="96">
        <v>348.32</v>
      </c>
      <c r="GR176" s="96">
        <v>309.7</v>
      </c>
      <c r="GS176" s="96"/>
      <c r="GT176" s="97"/>
      <c r="GU176" s="83" t="s">
        <v>1022</v>
      </c>
      <c r="GV176" s="86">
        <v>1</v>
      </c>
      <c r="GW176" s="96">
        <v>349.57</v>
      </c>
      <c r="GX176" s="96">
        <v>357.43</v>
      </c>
      <c r="GY176" s="96">
        <v>422.51</v>
      </c>
      <c r="GZ176" s="96"/>
      <c r="HA176" s="96"/>
      <c r="HB176" s="97">
        <v>353.64</v>
      </c>
      <c r="HC176" s="83" t="s">
        <v>1023</v>
      </c>
      <c r="HD176" s="86">
        <v>1</v>
      </c>
      <c r="HE176" s="96">
        <v>426.35</v>
      </c>
      <c r="HF176" s="96">
        <v>427.35</v>
      </c>
      <c r="HG176" s="96"/>
      <c r="HH176" s="96">
        <v>282.24</v>
      </c>
      <c r="HI176" s="96">
        <v>275.60000000000002</v>
      </c>
      <c r="HJ176" s="97">
        <v>366.72</v>
      </c>
      <c r="HK176" s="103" t="s">
        <v>1024</v>
      </c>
      <c r="HL176" s="86">
        <v>1.1083525447774401</v>
      </c>
      <c r="HM176" s="96">
        <v>396.76</v>
      </c>
      <c r="HN176" s="96">
        <v>440.91</v>
      </c>
      <c r="HO176" s="96">
        <v>316.10000000000002</v>
      </c>
      <c r="HP176" s="96"/>
      <c r="HQ176" s="96"/>
      <c r="HR176" s="97"/>
    </row>
    <row r="177" spans="1:226" x14ac:dyDescent="0.35">
      <c r="A177" s="99">
        <v>44137</v>
      </c>
      <c r="B177" s="100" t="s">
        <v>995</v>
      </c>
      <c r="C177" s="101">
        <v>423.31796029867746</v>
      </c>
      <c r="D177" s="101">
        <v>431.51680167564086</v>
      </c>
      <c r="E177" s="101">
        <v>346.74755286237377</v>
      </c>
      <c r="F177" s="101">
        <v>318.15906857434294</v>
      </c>
      <c r="G177" s="101">
        <v>253.84944828394046</v>
      </c>
      <c r="H177" s="102">
        <v>314.47519190824062</v>
      </c>
      <c r="I177" s="100" t="s">
        <v>996</v>
      </c>
      <c r="J177" s="101">
        <v>424.48775365723839</v>
      </c>
      <c r="K177" s="101">
        <v>423.79965336065942</v>
      </c>
      <c r="L177" s="101">
        <v>343.89707351690845</v>
      </c>
      <c r="M177" s="101">
        <v>317.62947441480429</v>
      </c>
      <c r="N177" s="101">
        <v>300.59106109324762</v>
      </c>
      <c r="O177" s="102">
        <v>351.07067064881079</v>
      </c>
      <c r="P177" s="83" t="s">
        <v>997</v>
      </c>
      <c r="Q177" s="96">
        <v>384.06</v>
      </c>
      <c r="R177" s="96">
        <v>419.87</v>
      </c>
      <c r="S177" s="96">
        <v>328.25</v>
      </c>
      <c r="T177" s="96">
        <v>276</v>
      </c>
      <c r="U177" s="96"/>
      <c r="V177" s="97"/>
      <c r="W177" s="83" t="s">
        <v>998</v>
      </c>
      <c r="X177" s="96">
        <v>445.54</v>
      </c>
      <c r="Y177" s="96">
        <v>436.86</v>
      </c>
      <c r="Z177" s="96">
        <v>318.13</v>
      </c>
      <c r="AA177" s="96">
        <v>240.08</v>
      </c>
      <c r="AB177" s="96"/>
      <c r="AC177" s="97">
        <v>420.66</v>
      </c>
      <c r="AD177" s="83" t="s">
        <v>999</v>
      </c>
      <c r="AE177" s="86">
        <v>0.51129972389814904</v>
      </c>
      <c r="AF177" s="96">
        <v>386.41</v>
      </c>
      <c r="AG177" s="96">
        <v>392.77</v>
      </c>
      <c r="AH177" s="96">
        <v>299.27999999999997</v>
      </c>
      <c r="AI177" s="96"/>
      <c r="AJ177" s="96"/>
      <c r="AK177" s="97">
        <v>267.49</v>
      </c>
      <c r="AL177" s="87" t="s">
        <v>1000</v>
      </c>
      <c r="AM177" s="88">
        <v>1</v>
      </c>
      <c r="AN177" s="96">
        <v>464.12</v>
      </c>
      <c r="AO177" s="96">
        <v>504.89</v>
      </c>
      <c r="AP177" s="96">
        <v>446.18</v>
      </c>
      <c r="AQ177" s="96">
        <v>527.21</v>
      </c>
      <c r="AR177" s="96"/>
      <c r="AS177" s="97"/>
      <c r="AT177" s="83" t="s">
        <v>1001</v>
      </c>
      <c r="AU177" s="86">
        <v>3.6858206479672702E-2</v>
      </c>
      <c r="AV177" s="96">
        <v>376.31</v>
      </c>
      <c r="AW177" s="96">
        <v>426.66</v>
      </c>
      <c r="AX177" s="96">
        <v>323.45</v>
      </c>
      <c r="AY177" s="96"/>
      <c r="AZ177" s="96"/>
      <c r="BA177" s="97">
        <v>294.57</v>
      </c>
      <c r="BB177" s="83" t="s">
        <v>1002</v>
      </c>
      <c r="BC177" s="96">
        <v>412.74</v>
      </c>
      <c r="BD177" s="96">
        <v>416.67</v>
      </c>
      <c r="BE177" s="96">
        <v>320.55</v>
      </c>
      <c r="BF177" s="96"/>
      <c r="BG177" s="96"/>
      <c r="BH177" s="97">
        <v>398.72</v>
      </c>
      <c r="BI177" s="83" t="s">
        <v>1003</v>
      </c>
      <c r="BJ177" s="86">
        <v>0.13430931435095</v>
      </c>
      <c r="BK177" s="96">
        <v>502.72</v>
      </c>
      <c r="BL177" s="96">
        <v>480.42</v>
      </c>
      <c r="BM177" s="96">
        <v>572.02</v>
      </c>
      <c r="BN177" s="96">
        <v>480.76</v>
      </c>
      <c r="BO177" s="96"/>
      <c r="BP177" s="97"/>
      <c r="BQ177" s="83" t="s">
        <v>1004</v>
      </c>
      <c r="BR177" s="86">
        <v>1</v>
      </c>
      <c r="BS177" s="96">
        <v>461.17</v>
      </c>
      <c r="BT177" s="96">
        <v>434.67</v>
      </c>
      <c r="BU177" s="96">
        <v>489.5</v>
      </c>
      <c r="BV177" s="96"/>
      <c r="BW177" s="96"/>
      <c r="BX177" s="97">
        <v>312.83</v>
      </c>
      <c r="BY177" s="83" t="s">
        <v>1005</v>
      </c>
      <c r="BZ177" s="96">
        <v>474.26</v>
      </c>
      <c r="CA177" s="96">
        <v>461.94</v>
      </c>
      <c r="CB177" s="96">
        <v>324.37</v>
      </c>
      <c r="CC177" s="96">
        <v>284.02</v>
      </c>
      <c r="CD177" s="96"/>
      <c r="CE177" s="97">
        <v>514.46</v>
      </c>
      <c r="CF177" s="83" t="s">
        <v>1006</v>
      </c>
      <c r="CG177" s="96">
        <v>427.27</v>
      </c>
      <c r="CH177" s="96">
        <v>476.7</v>
      </c>
      <c r="CI177" s="96">
        <v>340.23</v>
      </c>
      <c r="CJ177" s="96"/>
      <c r="CK177" s="96"/>
      <c r="CL177" s="97"/>
      <c r="CM177" s="83" t="s">
        <v>1007</v>
      </c>
      <c r="CN177" s="96">
        <v>416.17</v>
      </c>
      <c r="CO177" s="96">
        <v>396.47</v>
      </c>
      <c r="CP177" s="96">
        <v>418.64</v>
      </c>
      <c r="CQ177" s="96">
        <v>303.10000000000002</v>
      </c>
      <c r="CR177" s="96"/>
      <c r="CS177" s="97">
        <v>587.91</v>
      </c>
      <c r="CT177" s="83" t="s">
        <v>1008</v>
      </c>
      <c r="CU177" s="96">
        <v>430.14</v>
      </c>
      <c r="CV177" s="96">
        <v>490.33</v>
      </c>
      <c r="CW177" s="96">
        <v>352.9</v>
      </c>
      <c r="CX177" s="96">
        <v>313.76</v>
      </c>
      <c r="CY177" s="96"/>
      <c r="CZ177" s="97"/>
      <c r="DA177" s="83" t="s">
        <v>1009</v>
      </c>
      <c r="DB177" s="86">
        <v>0.13210912213488299</v>
      </c>
      <c r="DC177" s="96">
        <v>439.87</v>
      </c>
      <c r="DD177" s="96">
        <v>493.77</v>
      </c>
      <c r="DE177" s="96">
        <v>317.93</v>
      </c>
      <c r="DF177" s="96">
        <v>377.96</v>
      </c>
      <c r="DG177" s="96"/>
      <c r="DH177" s="97">
        <v>452.32</v>
      </c>
      <c r="DI177" s="83" t="s">
        <v>1010</v>
      </c>
      <c r="DJ177" s="86">
        <v>2.7304499781563999E-3</v>
      </c>
      <c r="DK177" s="96">
        <v>417.91</v>
      </c>
      <c r="DL177" s="96">
        <v>449.48</v>
      </c>
      <c r="DM177" s="96">
        <v>449.48</v>
      </c>
      <c r="DN177" s="96">
        <v>378.83</v>
      </c>
      <c r="DO177" s="96"/>
      <c r="DP177" s="97">
        <v>415.6</v>
      </c>
      <c r="DQ177" s="83" t="s">
        <v>1011</v>
      </c>
      <c r="DR177" s="96">
        <v>394.28</v>
      </c>
      <c r="DS177" s="96">
        <v>414.06</v>
      </c>
      <c r="DT177" s="96">
        <v>286.70999999999998</v>
      </c>
      <c r="DU177" s="96">
        <v>328.1</v>
      </c>
      <c r="DV177" s="96"/>
      <c r="DW177" s="97"/>
      <c r="DX177" s="83" t="s">
        <v>1012</v>
      </c>
      <c r="DY177" s="96">
        <v>405.93</v>
      </c>
      <c r="DZ177" s="96">
        <v>411.1</v>
      </c>
      <c r="EA177" s="96">
        <v>473.67</v>
      </c>
      <c r="EB177" s="96">
        <v>323.5</v>
      </c>
      <c r="EC177" s="96"/>
      <c r="ED177" s="97">
        <v>337.61</v>
      </c>
      <c r="EE177" s="83" t="s">
        <v>1013</v>
      </c>
      <c r="EF177" s="86">
        <v>1</v>
      </c>
      <c r="EG177" s="96">
        <v>412.62</v>
      </c>
      <c r="EH177" s="96">
        <v>400.36</v>
      </c>
      <c r="EI177" s="96">
        <v>292.12</v>
      </c>
      <c r="EJ177" s="96"/>
      <c r="EK177" s="96">
        <v>323.74</v>
      </c>
      <c r="EL177" s="97">
        <v>267.57</v>
      </c>
      <c r="EM177" s="83" t="s">
        <v>1014</v>
      </c>
      <c r="EN177" s="96">
        <v>418.51</v>
      </c>
      <c r="EO177" s="96">
        <v>426.2</v>
      </c>
      <c r="EP177" s="96">
        <v>334.74</v>
      </c>
      <c r="EQ177" s="96"/>
      <c r="ER177" s="96"/>
      <c r="ES177" s="97">
        <v>393.15</v>
      </c>
      <c r="ET177" s="83" t="s">
        <v>1015</v>
      </c>
      <c r="EU177" s="86">
        <v>1</v>
      </c>
      <c r="EV177" s="96">
        <v>407.43</v>
      </c>
      <c r="EW177" s="96">
        <v>388.9</v>
      </c>
      <c r="EX177" s="96">
        <v>388.9</v>
      </c>
      <c r="EY177" s="96"/>
      <c r="EZ177" s="96"/>
      <c r="FA177" s="97">
        <v>263.05</v>
      </c>
      <c r="FB177" s="83" t="s">
        <v>1016</v>
      </c>
      <c r="FC177" s="96">
        <v>586.21</v>
      </c>
      <c r="FD177" s="96">
        <v>553.02</v>
      </c>
      <c r="FE177" s="96">
        <v>615.37</v>
      </c>
      <c r="FF177" s="96"/>
      <c r="FG177" s="96"/>
      <c r="FH177" s="97"/>
      <c r="FI177" s="83" t="s">
        <v>1017</v>
      </c>
      <c r="FJ177" s="96">
        <v>447.87</v>
      </c>
      <c r="FK177" s="96">
        <v>446.23</v>
      </c>
      <c r="FL177" s="96">
        <v>283.42</v>
      </c>
      <c r="FM177" s="96">
        <v>352.24</v>
      </c>
      <c r="FN177" s="96"/>
      <c r="FO177" s="97">
        <v>327.42</v>
      </c>
      <c r="FP177" s="83" t="s">
        <v>1018</v>
      </c>
      <c r="FQ177" s="86">
        <v>0.217306271458994</v>
      </c>
      <c r="FR177" s="96">
        <v>419.16</v>
      </c>
      <c r="FS177" s="96">
        <v>448.69</v>
      </c>
      <c r="FT177" s="96">
        <v>406.01</v>
      </c>
      <c r="FU177" s="96">
        <v>278.98</v>
      </c>
      <c r="FV177" s="96">
        <v>237.85</v>
      </c>
      <c r="FW177" s="97">
        <v>274.16000000000003</v>
      </c>
      <c r="FX177" s="83" t="s">
        <v>1019</v>
      </c>
      <c r="FY177" s="96">
        <v>449.78</v>
      </c>
      <c r="FZ177" s="96">
        <v>463.82</v>
      </c>
      <c r="GA177" s="96">
        <v>422.12</v>
      </c>
      <c r="GB177" s="96">
        <v>482.67</v>
      </c>
      <c r="GC177" s="96"/>
      <c r="GD177" s="97">
        <v>348.82</v>
      </c>
      <c r="GE177" s="83" t="s">
        <v>1020</v>
      </c>
      <c r="GF177" s="86">
        <v>0.20544849406253901</v>
      </c>
      <c r="GG177" s="96">
        <v>411.36</v>
      </c>
      <c r="GH177" s="96">
        <v>418.72</v>
      </c>
      <c r="GI177" s="96">
        <v>293.17</v>
      </c>
      <c r="GJ177" s="96">
        <v>266.89</v>
      </c>
      <c r="GK177" s="96"/>
      <c r="GL177" s="97">
        <v>367.2</v>
      </c>
      <c r="GM177" s="83" t="s">
        <v>1021</v>
      </c>
      <c r="GN177" s="86">
        <v>9.6501809408926401E-2</v>
      </c>
      <c r="GO177" s="96">
        <v>407.64</v>
      </c>
      <c r="GP177" s="96">
        <v>598.79999999999995</v>
      </c>
      <c r="GQ177" s="96">
        <v>333.26</v>
      </c>
      <c r="GR177" s="96">
        <v>299.35000000000002</v>
      </c>
      <c r="GS177" s="96"/>
      <c r="GT177" s="97"/>
      <c r="GU177" s="83" t="s">
        <v>1022</v>
      </c>
      <c r="GV177" s="86">
        <v>1</v>
      </c>
      <c r="GW177" s="96">
        <v>365.88</v>
      </c>
      <c r="GX177" s="96">
        <v>357.35</v>
      </c>
      <c r="GY177" s="96">
        <v>429.09</v>
      </c>
      <c r="GZ177" s="96"/>
      <c r="HA177" s="96"/>
      <c r="HB177" s="97">
        <v>354.54</v>
      </c>
      <c r="HC177" s="83" t="s">
        <v>1023</v>
      </c>
      <c r="HD177" s="86">
        <v>1</v>
      </c>
      <c r="HE177" s="96">
        <v>428.85</v>
      </c>
      <c r="HF177" s="96">
        <v>427.35</v>
      </c>
      <c r="HG177" s="96"/>
      <c r="HH177" s="96">
        <v>296.26</v>
      </c>
      <c r="HI177" s="96">
        <v>289.62</v>
      </c>
      <c r="HJ177" s="97">
        <v>366.72</v>
      </c>
      <c r="HK177" s="103" t="s">
        <v>1024</v>
      </c>
      <c r="HL177" s="86">
        <v>1.11045717521904</v>
      </c>
      <c r="HM177" s="96">
        <v>403.15</v>
      </c>
      <c r="HN177" s="96">
        <v>448.97</v>
      </c>
      <c r="HO177" s="96">
        <v>312.08</v>
      </c>
      <c r="HP177" s="96"/>
      <c r="HQ177" s="96"/>
      <c r="HR177" s="97"/>
    </row>
    <row r="178" spans="1:226" x14ac:dyDescent="0.35">
      <c r="A178" s="99">
        <v>44130</v>
      </c>
      <c r="B178" s="100" t="s">
        <v>995</v>
      </c>
      <c r="C178" s="101">
        <v>436.51120394400283</v>
      </c>
      <c r="D178" s="101">
        <v>435.60548637692125</v>
      </c>
      <c r="E178" s="101">
        <v>353.48619321842307</v>
      </c>
      <c r="F178" s="101">
        <v>329.59714625815178</v>
      </c>
      <c r="G178" s="101">
        <v>254.69873960407639</v>
      </c>
      <c r="H178" s="102">
        <v>310.7081430713485</v>
      </c>
      <c r="I178" s="100" t="s">
        <v>996</v>
      </c>
      <c r="J178" s="101">
        <v>437.84196942814492</v>
      </c>
      <c r="K178" s="101">
        <v>429.30790595541998</v>
      </c>
      <c r="L178" s="101">
        <v>350.29163054621728</v>
      </c>
      <c r="M178" s="101">
        <v>326.26854620122941</v>
      </c>
      <c r="N178" s="101">
        <v>300.59106109324762</v>
      </c>
      <c r="O178" s="102">
        <v>351.42735200761012</v>
      </c>
      <c r="P178" s="83" t="s">
        <v>997</v>
      </c>
      <c r="Q178" s="96">
        <v>387.4</v>
      </c>
      <c r="R178" s="96">
        <v>416.54</v>
      </c>
      <c r="S178" s="96">
        <v>337.1</v>
      </c>
      <c r="T178" s="96">
        <v>288</v>
      </c>
      <c r="U178" s="96"/>
      <c r="V178" s="97"/>
      <c r="W178" s="83" t="s">
        <v>998</v>
      </c>
      <c r="X178" s="96">
        <v>471.58</v>
      </c>
      <c r="Y178" s="96">
        <v>463.72</v>
      </c>
      <c r="Z178" s="96">
        <v>330.69</v>
      </c>
      <c r="AA178" s="96">
        <v>250.87</v>
      </c>
      <c r="AB178" s="96"/>
      <c r="AC178" s="97">
        <v>420.66</v>
      </c>
      <c r="AD178" s="83" t="s">
        <v>999</v>
      </c>
      <c r="AE178" s="86">
        <v>0.51129972389814904</v>
      </c>
      <c r="AF178" s="96">
        <v>385.94</v>
      </c>
      <c r="AG178" s="96">
        <v>392.89</v>
      </c>
      <c r="AH178" s="96">
        <v>307.63</v>
      </c>
      <c r="AI178" s="96"/>
      <c r="AJ178" s="96"/>
      <c r="AK178" s="97">
        <v>264.33</v>
      </c>
      <c r="AL178" s="87" t="s">
        <v>1000</v>
      </c>
      <c r="AM178" s="88">
        <v>1</v>
      </c>
      <c r="AN178" s="96">
        <v>463.05</v>
      </c>
      <c r="AO178" s="96">
        <v>504.89</v>
      </c>
      <c r="AP178" s="96">
        <v>446.76</v>
      </c>
      <c r="AQ178" s="96">
        <v>527.21</v>
      </c>
      <c r="AR178" s="96"/>
      <c r="AS178" s="97"/>
      <c r="AT178" s="83" t="s">
        <v>1001</v>
      </c>
      <c r="AU178" s="86">
        <v>3.6636746656896903E-2</v>
      </c>
      <c r="AV178" s="96">
        <v>377.62</v>
      </c>
      <c r="AW178" s="96">
        <v>424.43</v>
      </c>
      <c r="AX178" s="96">
        <v>325.54000000000002</v>
      </c>
      <c r="AY178" s="96"/>
      <c r="AZ178" s="96"/>
      <c r="BA178" s="97">
        <v>292.5</v>
      </c>
      <c r="BB178" s="83" t="s">
        <v>1002</v>
      </c>
      <c r="BC178" s="96">
        <v>436.88</v>
      </c>
      <c r="BD178" s="96">
        <v>429.6</v>
      </c>
      <c r="BE178" s="96">
        <v>325.72000000000003</v>
      </c>
      <c r="BF178" s="96"/>
      <c r="BG178" s="96"/>
      <c r="BH178" s="97">
        <v>398.72</v>
      </c>
      <c r="BI178" s="83" t="s">
        <v>1003</v>
      </c>
      <c r="BJ178" s="86">
        <v>0.134386926839757</v>
      </c>
      <c r="BK178" s="96">
        <v>535.26</v>
      </c>
      <c r="BL178" s="96">
        <v>502.2</v>
      </c>
      <c r="BM178" s="96">
        <v>593.86</v>
      </c>
      <c r="BN178" s="96">
        <v>494.48</v>
      </c>
      <c r="BO178" s="96"/>
      <c r="BP178" s="97"/>
      <c r="BQ178" s="83" t="s">
        <v>1004</v>
      </c>
      <c r="BR178" s="86">
        <v>1</v>
      </c>
      <c r="BS178" s="96">
        <v>461.17</v>
      </c>
      <c r="BT178" s="96">
        <v>434.67</v>
      </c>
      <c r="BU178" s="96">
        <v>489.5</v>
      </c>
      <c r="BV178" s="96"/>
      <c r="BW178" s="96"/>
      <c r="BX178" s="97">
        <v>312.83</v>
      </c>
      <c r="BY178" s="83" t="s">
        <v>1005</v>
      </c>
      <c r="BZ178" s="96">
        <v>481.67</v>
      </c>
      <c r="CA178" s="96">
        <v>468.59</v>
      </c>
      <c r="CB178" s="96">
        <v>329.16</v>
      </c>
      <c r="CC178" s="96">
        <v>289.43</v>
      </c>
      <c r="CD178" s="96"/>
      <c r="CE178" s="97">
        <v>514.25</v>
      </c>
      <c r="CF178" s="83" t="s">
        <v>1006</v>
      </c>
      <c r="CG178" s="96">
        <v>414.37</v>
      </c>
      <c r="CH178" s="96">
        <v>474.28</v>
      </c>
      <c r="CI178" s="96">
        <v>353.72</v>
      </c>
      <c r="CJ178" s="96"/>
      <c r="CK178" s="96"/>
      <c r="CL178" s="97"/>
      <c r="CM178" s="83" t="s">
        <v>1007</v>
      </c>
      <c r="CN178" s="96">
        <v>412.38</v>
      </c>
      <c r="CO178" s="96">
        <v>390.12</v>
      </c>
      <c r="CP178" s="96">
        <v>421.62</v>
      </c>
      <c r="CQ178" s="96">
        <v>320.94</v>
      </c>
      <c r="CR178" s="96"/>
      <c r="CS178" s="97">
        <v>579.83000000000004</v>
      </c>
      <c r="CT178" s="83" t="s">
        <v>1008</v>
      </c>
      <c r="CU178" s="96">
        <v>435.48</v>
      </c>
      <c r="CV178" s="96">
        <v>494.93</v>
      </c>
      <c r="CW178" s="96">
        <v>358.31</v>
      </c>
      <c r="CX178" s="96">
        <v>330.8</v>
      </c>
      <c r="CY178" s="96"/>
      <c r="CZ178" s="97"/>
      <c r="DA178" s="83" t="s">
        <v>1009</v>
      </c>
      <c r="DB178" s="86">
        <v>0.13196093956189001</v>
      </c>
      <c r="DC178" s="96">
        <v>448.88</v>
      </c>
      <c r="DD178" s="96">
        <v>497.55</v>
      </c>
      <c r="DE178" s="96">
        <v>322.86</v>
      </c>
      <c r="DF178" s="96">
        <v>377.54</v>
      </c>
      <c r="DG178" s="96"/>
      <c r="DH178" s="97">
        <v>462.89</v>
      </c>
      <c r="DI178" s="83" t="s">
        <v>1010</v>
      </c>
      <c r="DJ178" s="86">
        <v>2.7395759136485702E-3</v>
      </c>
      <c r="DK178" s="96">
        <v>437.85</v>
      </c>
      <c r="DL178" s="96">
        <v>453.78</v>
      </c>
      <c r="DM178" s="96">
        <v>453.78</v>
      </c>
      <c r="DN178" s="96">
        <v>430.23</v>
      </c>
      <c r="DO178" s="96"/>
      <c r="DP178" s="97">
        <v>431.72</v>
      </c>
      <c r="DQ178" s="83" t="s">
        <v>1011</v>
      </c>
      <c r="DR178" s="96">
        <v>393.53</v>
      </c>
      <c r="DS178" s="96">
        <v>407.93</v>
      </c>
      <c r="DT178" s="96">
        <v>292.26</v>
      </c>
      <c r="DU178" s="96">
        <v>341.98</v>
      </c>
      <c r="DV178" s="96"/>
      <c r="DW178" s="97"/>
      <c r="DX178" s="83" t="s">
        <v>1012</v>
      </c>
      <c r="DY178" s="96">
        <v>409.08</v>
      </c>
      <c r="DZ178" s="96">
        <v>414.17</v>
      </c>
      <c r="EA178" s="96">
        <v>486.43</v>
      </c>
      <c r="EB178" s="96">
        <v>336.5</v>
      </c>
      <c r="EC178" s="96"/>
      <c r="ED178" s="97">
        <v>337.89</v>
      </c>
      <c r="EE178" s="83" t="s">
        <v>1013</v>
      </c>
      <c r="EF178" s="86">
        <v>1</v>
      </c>
      <c r="EG178" s="96">
        <v>417.48</v>
      </c>
      <c r="EH178" s="96">
        <v>402.89</v>
      </c>
      <c r="EI178" s="96">
        <v>297.87</v>
      </c>
      <c r="EJ178" s="96"/>
      <c r="EK178" s="96">
        <v>323.74</v>
      </c>
      <c r="EL178" s="97">
        <v>268.57</v>
      </c>
      <c r="EM178" s="83" t="s">
        <v>1014</v>
      </c>
      <c r="EN178" s="96">
        <v>434.75</v>
      </c>
      <c r="EO178" s="96">
        <v>444.15</v>
      </c>
      <c r="EP178" s="96">
        <v>349.65</v>
      </c>
      <c r="EQ178" s="96"/>
      <c r="ER178" s="96"/>
      <c r="ES178" s="97">
        <v>395.93</v>
      </c>
      <c r="ET178" s="83" t="s">
        <v>1015</v>
      </c>
      <c r="EU178" s="86">
        <v>1</v>
      </c>
      <c r="EV178" s="96">
        <v>411.84</v>
      </c>
      <c r="EW178" s="96">
        <v>393.71</v>
      </c>
      <c r="EX178" s="96">
        <v>393.71</v>
      </c>
      <c r="EY178" s="96"/>
      <c r="EZ178" s="96"/>
      <c r="FA178" s="97">
        <v>263.05</v>
      </c>
      <c r="FB178" s="83" t="s">
        <v>1016</v>
      </c>
      <c r="FC178" s="96">
        <v>586.21</v>
      </c>
      <c r="FD178" s="96">
        <v>553.02</v>
      </c>
      <c r="FE178" s="96">
        <v>615.37</v>
      </c>
      <c r="FF178" s="96"/>
      <c r="FG178" s="96"/>
      <c r="FH178" s="97"/>
      <c r="FI178" s="83" t="s">
        <v>1017</v>
      </c>
      <c r="FJ178" s="96">
        <v>470.18</v>
      </c>
      <c r="FK178" s="96">
        <v>462.76</v>
      </c>
      <c r="FL178" s="96">
        <v>302.43</v>
      </c>
      <c r="FM178" s="96">
        <v>377.24</v>
      </c>
      <c r="FN178" s="96"/>
      <c r="FO178" s="97">
        <v>331.56</v>
      </c>
      <c r="FP178" s="83" t="s">
        <v>1018</v>
      </c>
      <c r="FQ178" s="86">
        <v>0.21834537872005899</v>
      </c>
      <c r="FR178" s="96">
        <v>422.62</v>
      </c>
      <c r="FS178" s="96">
        <v>437.5</v>
      </c>
      <c r="FT178" s="96">
        <v>422.63</v>
      </c>
      <c r="FU178" s="96">
        <v>283.76</v>
      </c>
      <c r="FV178" s="96">
        <v>238.99</v>
      </c>
      <c r="FW178" s="97">
        <v>264.2</v>
      </c>
      <c r="FX178" s="83" t="s">
        <v>1019</v>
      </c>
      <c r="FY178" s="96">
        <v>459.54</v>
      </c>
      <c r="FZ178" s="96">
        <v>468.7</v>
      </c>
      <c r="GA178" s="96">
        <v>427.81</v>
      </c>
      <c r="GB178" s="96">
        <v>480.48</v>
      </c>
      <c r="GC178" s="96"/>
      <c r="GD178" s="97">
        <v>348.82</v>
      </c>
      <c r="GE178" s="83" t="s">
        <v>1020</v>
      </c>
      <c r="GF178" s="86">
        <v>0.20513662098957899</v>
      </c>
      <c r="GG178" s="96">
        <v>424.11</v>
      </c>
      <c r="GH178" s="96">
        <v>431.06</v>
      </c>
      <c r="GI178" s="96">
        <v>304.83</v>
      </c>
      <c r="GJ178" s="96">
        <v>369.14</v>
      </c>
      <c r="GK178" s="96"/>
      <c r="GL178" s="97">
        <v>367.77</v>
      </c>
      <c r="GM178" s="83" t="s">
        <v>1021</v>
      </c>
      <c r="GN178" s="86">
        <v>9.66417008939357E-2</v>
      </c>
      <c r="GO178" s="96">
        <v>435.76</v>
      </c>
      <c r="GP178" s="96">
        <v>609.57000000000005</v>
      </c>
      <c r="GQ178" s="96">
        <v>351.14</v>
      </c>
      <c r="GR178" s="96">
        <v>320.17</v>
      </c>
      <c r="GS178" s="96"/>
      <c r="GT178" s="97"/>
      <c r="GU178" s="83" t="s">
        <v>1022</v>
      </c>
      <c r="GV178" s="86">
        <v>1</v>
      </c>
      <c r="GW178" s="96">
        <v>373.11</v>
      </c>
      <c r="GX178" s="96">
        <v>367.64</v>
      </c>
      <c r="GY178" s="96">
        <v>432.88</v>
      </c>
      <c r="GZ178" s="96"/>
      <c r="HA178" s="96"/>
      <c r="HB178" s="97">
        <v>347.54</v>
      </c>
      <c r="HC178" s="83" t="s">
        <v>1023</v>
      </c>
      <c r="HD178" s="86">
        <v>1</v>
      </c>
      <c r="HE178" s="96">
        <v>438.02</v>
      </c>
      <c r="HF178" s="96">
        <v>438.18</v>
      </c>
      <c r="HG178" s="96"/>
      <c r="HH178" s="96">
        <v>296.26</v>
      </c>
      <c r="HI178" s="96">
        <v>289.62</v>
      </c>
      <c r="HJ178" s="97">
        <v>370.89</v>
      </c>
      <c r="HK178" s="103" t="s">
        <v>1024</v>
      </c>
      <c r="HL178" s="86">
        <v>1.1018676656933499</v>
      </c>
      <c r="HM178" s="96">
        <v>400.39</v>
      </c>
      <c r="HN178" s="96">
        <v>445.72</v>
      </c>
      <c r="HO178" s="96">
        <v>329.38</v>
      </c>
      <c r="HP178" s="96"/>
      <c r="HQ178" s="96"/>
      <c r="HR178" s="97"/>
    </row>
    <row r="179" spans="1:226" x14ac:dyDescent="0.35">
      <c r="A179" s="99">
        <v>44123</v>
      </c>
      <c r="B179" s="100" t="s">
        <v>995</v>
      </c>
      <c r="C179" s="101">
        <v>444.44796623115752</v>
      </c>
      <c r="D179" s="101">
        <v>437.99944280623583</v>
      </c>
      <c r="E179" s="101">
        <v>357.04979464404352</v>
      </c>
      <c r="F179" s="101">
        <v>328.92209041572619</v>
      </c>
      <c r="G179" s="101">
        <v>254.9270024598805</v>
      </c>
      <c r="H179" s="102">
        <v>310.12731525666391</v>
      </c>
      <c r="I179" s="100" t="s">
        <v>996</v>
      </c>
      <c r="J179" s="101">
        <v>446.70579432900468</v>
      </c>
      <c r="K179" s="101">
        <v>432.25524254861489</v>
      </c>
      <c r="L179" s="101">
        <v>353.98701862785782</v>
      </c>
      <c r="M179" s="101">
        <v>327.15716215201309</v>
      </c>
      <c r="N179" s="101">
        <v>300.34681672025721</v>
      </c>
      <c r="O179" s="102">
        <v>351.16967608291401</v>
      </c>
      <c r="P179" s="83" t="s">
        <v>997</v>
      </c>
      <c r="Q179" s="96">
        <v>393.23</v>
      </c>
      <c r="R179" s="96">
        <v>428.2</v>
      </c>
      <c r="S179" s="96">
        <v>341.56</v>
      </c>
      <c r="T179" s="96">
        <v>282</v>
      </c>
      <c r="U179" s="96"/>
      <c r="V179" s="97"/>
      <c r="W179" s="83" t="s">
        <v>998</v>
      </c>
      <c r="X179" s="96">
        <v>478.52</v>
      </c>
      <c r="Y179" s="96">
        <v>448.85</v>
      </c>
      <c r="Z179" s="96">
        <v>337.38</v>
      </c>
      <c r="AA179" s="96">
        <v>250.87</v>
      </c>
      <c r="AB179" s="96"/>
      <c r="AC179" s="97">
        <v>417.36</v>
      </c>
      <c r="AD179" s="83" t="s">
        <v>999</v>
      </c>
      <c r="AE179" s="86">
        <v>0.51129972389814904</v>
      </c>
      <c r="AF179" s="96">
        <v>385.18</v>
      </c>
      <c r="AG179" s="96">
        <v>392.17</v>
      </c>
      <c r="AH179" s="96">
        <v>307.63</v>
      </c>
      <c r="AI179" s="96"/>
      <c r="AJ179" s="96"/>
      <c r="AK179" s="97">
        <v>259.35000000000002</v>
      </c>
      <c r="AL179" s="87" t="s">
        <v>1000</v>
      </c>
      <c r="AM179" s="88">
        <v>1</v>
      </c>
      <c r="AN179" s="96">
        <v>463.32</v>
      </c>
      <c r="AO179" s="96">
        <v>506.17</v>
      </c>
      <c r="AP179" s="96">
        <v>446.8</v>
      </c>
      <c r="AQ179" s="96">
        <v>527.21</v>
      </c>
      <c r="AR179" s="96"/>
      <c r="AS179" s="97"/>
      <c r="AT179" s="83" t="s">
        <v>1001</v>
      </c>
      <c r="AU179" s="86">
        <v>3.6568419512908699E-2</v>
      </c>
      <c r="AV179" s="96">
        <v>375.74</v>
      </c>
      <c r="AW179" s="96">
        <v>420.85</v>
      </c>
      <c r="AX179" s="96">
        <v>329.43</v>
      </c>
      <c r="AY179" s="96"/>
      <c r="AZ179" s="96"/>
      <c r="BA179" s="97">
        <v>291.86</v>
      </c>
      <c r="BB179" s="83" t="s">
        <v>1002</v>
      </c>
      <c r="BC179" s="96">
        <v>449.81</v>
      </c>
      <c r="BD179" s="96">
        <v>433.05</v>
      </c>
      <c r="BE179" s="96">
        <v>328.31</v>
      </c>
      <c r="BF179" s="96"/>
      <c r="BG179" s="96"/>
      <c r="BH179" s="97">
        <v>398.72</v>
      </c>
      <c r="BI179" s="83" t="s">
        <v>1003</v>
      </c>
      <c r="BJ179" s="86">
        <v>0.13439053890606101</v>
      </c>
      <c r="BK179" s="96">
        <v>546.03</v>
      </c>
      <c r="BL179" s="96">
        <v>502.22</v>
      </c>
      <c r="BM179" s="96">
        <v>593.87</v>
      </c>
      <c r="BN179" s="96">
        <v>494.49</v>
      </c>
      <c r="BO179" s="96"/>
      <c r="BP179" s="97"/>
      <c r="BQ179" s="83" t="s">
        <v>1004</v>
      </c>
      <c r="BR179" s="86">
        <v>1</v>
      </c>
      <c r="BS179" s="96">
        <v>461.17</v>
      </c>
      <c r="BT179" s="96">
        <v>418</v>
      </c>
      <c r="BU179" s="96">
        <v>489.5</v>
      </c>
      <c r="BV179" s="96"/>
      <c r="BW179" s="96"/>
      <c r="BX179" s="97">
        <v>312</v>
      </c>
      <c r="BY179" s="83" t="s">
        <v>1005</v>
      </c>
      <c r="BZ179" s="96">
        <v>486.91</v>
      </c>
      <c r="CA179" s="96">
        <v>472.17</v>
      </c>
      <c r="CB179" s="96">
        <v>334.51</v>
      </c>
      <c r="CC179" s="96">
        <v>290.92</v>
      </c>
      <c r="CD179" s="96"/>
      <c r="CE179" s="97">
        <v>515.02</v>
      </c>
      <c r="CF179" s="83" t="s">
        <v>1006</v>
      </c>
      <c r="CG179" s="96">
        <v>435.34</v>
      </c>
      <c r="CH179" s="96">
        <v>479.92</v>
      </c>
      <c r="CI179" s="96">
        <v>362.76</v>
      </c>
      <c r="CJ179" s="96"/>
      <c r="CK179" s="96"/>
      <c r="CL179" s="97"/>
      <c r="CM179" s="83" t="s">
        <v>1007</v>
      </c>
      <c r="CN179" s="96">
        <v>425.92</v>
      </c>
      <c r="CO179" s="96">
        <v>397.39</v>
      </c>
      <c r="CP179" s="96">
        <v>426.88</v>
      </c>
      <c r="CQ179" s="96">
        <v>318.37</v>
      </c>
      <c r="CR179" s="96"/>
      <c r="CS179" s="97">
        <v>584.86</v>
      </c>
      <c r="CT179" s="83" t="s">
        <v>1008</v>
      </c>
      <c r="CU179" s="96">
        <v>437.73</v>
      </c>
      <c r="CV179" s="96">
        <v>494.83</v>
      </c>
      <c r="CW179" s="96">
        <v>357.36</v>
      </c>
      <c r="CX179" s="96">
        <v>332.15</v>
      </c>
      <c r="CY179" s="96"/>
      <c r="CZ179" s="97"/>
      <c r="DA179" s="83" t="s">
        <v>1009</v>
      </c>
      <c r="DB179" s="86">
        <v>0.13188262446422699</v>
      </c>
      <c r="DC179" s="96">
        <v>458</v>
      </c>
      <c r="DD179" s="96">
        <v>496.2</v>
      </c>
      <c r="DE179" s="96">
        <v>324.77</v>
      </c>
      <c r="DF179" s="96">
        <v>377.32</v>
      </c>
      <c r="DG179" s="96"/>
      <c r="DH179" s="97">
        <v>460.19</v>
      </c>
      <c r="DI179" s="83" t="s">
        <v>1010</v>
      </c>
      <c r="DJ179" s="86">
        <v>2.7393507738665899E-3</v>
      </c>
      <c r="DK179" s="96">
        <v>442.64</v>
      </c>
      <c r="DL179" s="96">
        <v>450.88</v>
      </c>
      <c r="DM179" s="96">
        <v>450.88</v>
      </c>
      <c r="DN179" s="96">
        <v>431.01</v>
      </c>
      <c r="DO179" s="96"/>
      <c r="DP179" s="97">
        <v>408.81</v>
      </c>
      <c r="DQ179" s="83" t="s">
        <v>1011</v>
      </c>
      <c r="DR179" s="96">
        <v>394.94</v>
      </c>
      <c r="DS179" s="96">
        <v>410.65</v>
      </c>
      <c r="DT179" s="96">
        <v>294.55</v>
      </c>
      <c r="DU179" s="96">
        <v>338.39</v>
      </c>
      <c r="DV179" s="96"/>
      <c r="DW179" s="97"/>
      <c r="DX179" s="83" t="s">
        <v>1012</v>
      </c>
      <c r="DY179" s="96">
        <v>410.24</v>
      </c>
      <c r="DZ179" s="96">
        <v>415.78</v>
      </c>
      <c r="EA179" s="96">
        <v>489.36</v>
      </c>
      <c r="EB179" s="96">
        <v>337.83</v>
      </c>
      <c r="EC179" s="96"/>
      <c r="ED179" s="97">
        <v>338.26</v>
      </c>
      <c r="EE179" s="83" t="s">
        <v>1013</v>
      </c>
      <c r="EF179" s="86">
        <v>1</v>
      </c>
      <c r="EG179" s="96">
        <v>421.36</v>
      </c>
      <c r="EH179" s="96">
        <v>405.64</v>
      </c>
      <c r="EI179" s="96">
        <v>302.55</v>
      </c>
      <c r="EJ179" s="96"/>
      <c r="EK179" s="96">
        <v>323.74</v>
      </c>
      <c r="EL179" s="97">
        <v>267.98</v>
      </c>
      <c r="EM179" s="83" t="s">
        <v>1014</v>
      </c>
      <c r="EN179" s="96">
        <v>452.7</v>
      </c>
      <c r="EO179" s="96">
        <v>444.15</v>
      </c>
      <c r="EP179" s="96">
        <v>349.65</v>
      </c>
      <c r="EQ179" s="96"/>
      <c r="ER179" s="96"/>
      <c r="ES179" s="97">
        <v>395.93</v>
      </c>
      <c r="ET179" s="83" t="s">
        <v>1015</v>
      </c>
      <c r="EU179" s="86">
        <v>1</v>
      </c>
      <c r="EV179" s="96">
        <v>408.39</v>
      </c>
      <c r="EW179" s="96">
        <v>397.16</v>
      </c>
      <c r="EX179" s="96">
        <v>397.16</v>
      </c>
      <c r="EY179" s="96"/>
      <c r="EZ179" s="96"/>
      <c r="FA179" s="97">
        <v>263.05</v>
      </c>
      <c r="FB179" s="83" t="s">
        <v>1016</v>
      </c>
      <c r="FC179" s="96">
        <v>586.21</v>
      </c>
      <c r="FD179" s="96">
        <v>553.02</v>
      </c>
      <c r="FE179" s="96">
        <v>615.37</v>
      </c>
      <c r="FF179" s="96"/>
      <c r="FG179" s="96"/>
      <c r="FH179" s="97"/>
      <c r="FI179" s="83" t="s">
        <v>1017</v>
      </c>
      <c r="FJ179" s="96">
        <v>485.06</v>
      </c>
      <c r="FK179" s="96">
        <v>461.11</v>
      </c>
      <c r="FL179" s="96">
        <v>311.52</v>
      </c>
      <c r="FM179" s="96">
        <v>388.24</v>
      </c>
      <c r="FN179" s="96"/>
      <c r="FO179" s="97">
        <v>321.64</v>
      </c>
      <c r="FP179" s="83" t="s">
        <v>1018</v>
      </c>
      <c r="FQ179" s="86">
        <v>0.21870830872864899</v>
      </c>
      <c r="FR179" s="96">
        <v>423.32</v>
      </c>
      <c r="FS179" s="96">
        <v>438.22</v>
      </c>
      <c r="FT179" s="96">
        <v>423.33</v>
      </c>
      <c r="FU179" s="96">
        <v>284.23</v>
      </c>
      <c r="FV179" s="96">
        <v>239.38</v>
      </c>
      <c r="FW179" s="97">
        <v>264.64</v>
      </c>
      <c r="FX179" s="83" t="s">
        <v>1019</v>
      </c>
      <c r="FY179" s="96">
        <v>466.04</v>
      </c>
      <c r="FZ179" s="96">
        <v>468.7</v>
      </c>
      <c r="GA179" s="96">
        <v>428.62</v>
      </c>
      <c r="GB179" s="96">
        <v>483.2</v>
      </c>
      <c r="GC179" s="96"/>
      <c r="GD179" s="97">
        <v>352.89</v>
      </c>
      <c r="GE179" s="83" t="s">
        <v>1020</v>
      </c>
      <c r="GF179" s="86">
        <v>0.20505249343831999</v>
      </c>
      <c r="GG179" s="96">
        <v>421.28</v>
      </c>
      <c r="GH179" s="96">
        <v>428.15</v>
      </c>
      <c r="GI179" s="96">
        <v>302.55</v>
      </c>
      <c r="GJ179" s="96">
        <v>265.25</v>
      </c>
      <c r="GK179" s="96"/>
      <c r="GL179" s="97">
        <v>367.66</v>
      </c>
      <c r="GM179" s="83" t="s">
        <v>1021</v>
      </c>
      <c r="GN179" s="86">
        <v>9.6545598486164994E-2</v>
      </c>
      <c r="GO179" s="96">
        <v>455.48</v>
      </c>
      <c r="GP179" s="96">
        <v>619.23</v>
      </c>
      <c r="GQ179" s="96">
        <v>357.12</v>
      </c>
      <c r="GR179" s="96">
        <v>326.13</v>
      </c>
      <c r="GS179" s="96"/>
      <c r="GT179" s="97"/>
      <c r="GU179" s="83" t="s">
        <v>1022</v>
      </c>
      <c r="GV179" s="86">
        <v>1</v>
      </c>
      <c r="GW179" s="96">
        <v>375.08</v>
      </c>
      <c r="GX179" s="96">
        <v>360.93</v>
      </c>
      <c r="GY179" s="96">
        <v>423.66</v>
      </c>
      <c r="GZ179" s="96"/>
      <c r="HA179" s="96"/>
      <c r="HB179" s="97">
        <v>338.26</v>
      </c>
      <c r="HC179" s="83" t="s">
        <v>1023</v>
      </c>
      <c r="HD179" s="86">
        <v>1</v>
      </c>
      <c r="HE179" s="96">
        <v>438.02</v>
      </c>
      <c r="HF179" s="96">
        <v>438.18</v>
      </c>
      <c r="HG179" s="96"/>
      <c r="HH179" s="96">
        <v>295.89999999999998</v>
      </c>
      <c r="HI179" s="96">
        <v>289.26</v>
      </c>
      <c r="HJ179" s="97">
        <v>370.89</v>
      </c>
      <c r="HK179" s="103" t="s">
        <v>1024</v>
      </c>
      <c r="HL179" s="86">
        <v>1.10389897116616</v>
      </c>
      <c r="HM179" s="96">
        <v>401.45</v>
      </c>
      <c r="HN179" s="96">
        <v>446.49</v>
      </c>
      <c r="HO179" s="96">
        <v>337.27</v>
      </c>
      <c r="HP179" s="96"/>
      <c r="HQ179" s="96"/>
      <c r="HR179" s="97"/>
    </row>
    <row r="180" spans="1:226" x14ac:dyDescent="0.35">
      <c r="A180" s="99">
        <v>44116</v>
      </c>
      <c r="B180" s="100" t="s">
        <v>995</v>
      </c>
      <c r="C180" s="101">
        <v>449.62125307326869</v>
      </c>
      <c r="D180" s="101">
        <v>438.92502579691694</v>
      </c>
      <c r="E180" s="101">
        <v>354.03501497533892</v>
      </c>
      <c r="F180" s="101">
        <v>326.45907946392151</v>
      </c>
      <c r="G180" s="101">
        <v>256.48123579711836</v>
      </c>
      <c r="H180" s="102">
        <v>309.23985253197611</v>
      </c>
      <c r="I180" s="100" t="s">
        <v>996</v>
      </c>
      <c r="J180" s="101">
        <v>450.91521837350871</v>
      </c>
      <c r="K180" s="101">
        <v>431.34705142820837</v>
      </c>
      <c r="L180" s="101">
        <v>337.44646875487825</v>
      </c>
      <c r="M180" s="101">
        <v>322.03592195922892</v>
      </c>
      <c r="N180" s="101">
        <v>292.18498392282959</v>
      </c>
      <c r="O180" s="102">
        <v>349.62029590664753</v>
      </c>
      <c r="P180" s="83" t="s">
        <v>997</v>
      </c>
      <c r="Q180" s="96">
        <v>398.23</v>
      </c>
      <c r="R180" s="96">
        <v>433.2</v>
      </c>
      <c r="S180" s="96">
        <v>342.33</v>
      </c>
      <c r="T180" s="96">
        <v>282</v>
      </c>
      <c r="U180" s="96"/>
      <c r="V180" s="97"/>
      <c r="W180" s="83" t="s">
        <v>998</v>
      </c>
      <c r="X180" s="96">
        <v>466.62</v>
      </c>
      <c r="Y180" s="96">
        <v>433.64</v>
      </c>
      <c r="Z180" s="96">
        <v>338.29</v>
      </c>
      <c r="AA180" s="96">
        <v>237.31</v>
      </c>
      <c r="AB180" s="96"/>
      <c r="AC180" s="97">
        <v>417.36</v>
      </c>
      <c r="AD180" s="83" t="s">
        <v>999</v>
      </c>
      <c r="AE180" s="86">
        <v>0.51129972389814904</v>
      </c>
      <c r="AF180" s="96">
        <v>383.83</v>
      </c>
      <c r="AG180" s="96">
        <v>388.56</v>
      </c>
      <c r="AH180" s="96">
        <v>305.58999999999997</v>
      </c>
      <c r="AI180" s="96"/>
      <c r="AJ180" s="96"/>
      <c r="AK180" s="97">
        <v>257.06</v>
      </c>
      <c r="AL180" s="87" t="s">
        <v>1000</v>
      </c>
      <c r="AM180" s="88">
        <v>1</v>
      </c>
      <c r="AN180" s="96">
        <v>464</v>
      </c>
      <c r="AO180" s="96">
        <v>506.91</v>
      </c>
      <c r="AP180" s="96">
        <v>447.61</v>
      </c>
      <c r="AQ180" s="96">
        <v>527.21</v>
      </c>
      <c r="AR180" s="96"/>
      <c r="AS180" s="97"/>
      <c r="AT180" s="83" t="s">
        <v>1001</v>
      </c>
      <c r="AU180" s="86">
        <v>3.67958199948486E-2</v>
      </c>
      <c r="AV180" s="96">
        <v>374.76</v>
      </c>
      <c r="AW180" s="96">
        <v>422.1</v>
      </c>
      <c r="AX180" s="96">
        <v>323.14999999999998</v>
      </c>
      <c r="AY180" s="96"/>
      <c r="AZ180" s="96"/>
      <c r="BA180" s="97">
        <v>290.73</v>
      </c>
      <c r="BB180" s="83" t="s">
        <v>1002</v>
      </c>
      <c r="BC180" s="96">
        <v>460.16</v>
      </c>
      <c r="BD180" s="96">
        <v>435.63</v>
      </c>
      <c r="BE180" s="96">
        <v>323.99</v>
      </c>
      <c r="BF180" s="96"/>
      <c r="BG180" s="96"/>
      <c r="BH180" s="97">
        <v>393.54</v>
      </c>
      <c r="BI180" s="83" t="s">
        <v>1003</v>
      </c>
      <c r="BJ180" s="86">
        <v>0.134354426978369</v>
      </c>
      <c r="BK180" s="96">
        <v>567.38</v>
      </c>
      <c r="BL180" s="96">
        <v>502.08</v>
      </c>
      <c r="BM180" s="96">
        <v>593.71</v>
      </c>
      <c r="BN180" s="96">
        <v>480.92</v>
      </c>
      <c r="BO180" s="96"/>
      <c r="BP180" s="97"/>
      <c r="BQ180" s="83" t="s">
        <v>1004</v>
      </c>
      <c r="BR180" s="86">
        <v>1</v>
      </c>
      <c r="BS180" s="96">
        <v>461.17</v>
      </c>
      <c r="BT180" s="96">
        <v>418</v>
      </c>
      <c r="BU180" s="96">
        <v>489.5</v>
      </c>
      <c r="BV180" s="96"/>
      <c r="BW180" s="96"/>
      <c r="BX180" s="97">
        <v>312</v>
      </c>
      <c r="BY180" s="83" t="s">
        <v>1005</v>
      </c>
      <c r="BZ180" s="96">
        <v>487.97</v>
      </c>
      <c r="CA180" s="96">
        <v>472.13</v>
      </c>
      <c r="CB180" s="96">
        <v>329.65</v>
      </c>
      <c r="CC180" s="96">
        <v>283.58999999999997</v>
      </c>
      <c r="CD180" s="96"/>
      <c r="CE180" s="97">
        <v>514.74</v>
      </c>
      <c r="CF180" s="83" t="s">
        <v>1006</v>
      </c>
      <c r="CG180" s="96">
        <v>435.34</v>
      </c>
      <c r="CH180" s="96">
        <v>475.89</v>
      </c>
      <c r="CI180" s="96">
        <v>360.8</v>
      </c>
      <c r="CJ180" s="96"/>
      <c r="CK180" s="96"/>
      <c r="CL180" s="97"/>
      <c r="CM180" s="83" t="s">
        <v>1007</v>
      </c>
      <c r="CN180" s="96">
        <v>422.2</v>
      </c>
      <c r="CO180" s="96">
        <v>390.7</v>
      </c>
      <c r="CP180" s="96">
        <v>422.56</v>
      </c>
      <c r="CQ180" s="96">
        <v>319.23</v>
      </c>
      <c r="CR180" s="96"/>
      <c r="CS180" s="97">
        <v>583.84</v>
      </c>
      <c r="CT180" s="83" t="s">
        <v>1008</v>
      </c>
      <c r="CU180" s="96">
        <v>438.45</v>
      </c>
      <c r="CV180" s="96">
        <v>494.82</v>
      </c>
      <c r="CW180" s="96"/>
      <c r="CX180" s="96">
        <v>330.04</v>
      </c>
      <c r="CY180" s="96"/>
      <c r="CZ180" s="97"/>
      <c r="DA180" s="83" t="s">
        <v>1009</v>
      </c>
      <c r="DB180" s="86">
        <v>0.132077714527228</v>
      </c>
      <c r="DC180" s="96">
        <v>456.57</v>
      </c>
      <c r="DD180" s="96">
        <v>486.36</v>
      </c>
      <c r="DE180" s="96">
        <v>314.27</v>
      </c>
      <c r="DF180" s="96">
        <v>377.87</v>
      </c>
      <c r="DG180" s="96"/>
      <c r="DH180" s="97">
        <v>452.52</v>
      </c>
      <c r="DI180" s="83" t="s">
        <v>1010</v>
      </c>
      <c r="DJ180" s="86">
        <v>2.80245495053667E-3</v>
      </c>
      <c r="DK180" s="96">
        <v>463.59</v>
      </c>
      <c r="DL180" s="96">
        <v>461.32</v>
      </c>
      <c r="DM180" s="96">
        <v>461.32</v>
      </c>
      <c r="DN180" s="96">
        <v>486.62</v>
      </c>
      <c r="DO180" s="96"/>
      <c r="DP180" s="97">
        <v>403.15</v>
      </c>
      <c r="DQ180" s="83" t="s">
        <v>1011</v>
      </c>
      <c r="DR180" s="96">
        <v>401.95</v>
      </c>
      <c r="DS180" s="96">
        <v>420.39</v>
      </c>
      <c r="DT180" s="96">
        <v>293.23</v>
      </c>
      <c r="DU180" s="96">
        <v>337.81</v>
      </c>
      <c r="DV180" s="96"/>
      <c r="DW180" s="97"/>
      <c r="DX180" s="83" t="s">
        <v>1012</v>
      </c>
      <c r="DY180" s="96">
        <v>409.82</v>
      </c>
      <c r="DZ180" s="96">
        <v>416.21</v>
      </c>
      <c r="EA180" s="96">
        <v>489.21</v>
      </c>
      <c r="EB180" s="96">
        <v>336.94</v>
      </c>
      <c r="EC180" s="96"/>
      <c r="ED180" s="97">
        <v>337.78</v>
      </c>
      <c r="EE180" s="83" t="s">
        <v>1013</v>
      </c>
      <c r="EF180" s="86">
        <v>1</v>
      </c>
      <c r="EG180" s="96">
        <v>425.6</v>
      </c>
      <c r="EH180" s="96">
        <v>410.38</v>
      </c>
      <c r="EI180" s="96">
        <v>302.99</v>
      </c>
      <c r="EJ180" s="96"/>
      <c r="EK180" s="96">
        <v>323.74</v>
      </c>
      <c r="EL180" s="97">
        <v>266.39999999999998</v>
      </c>
      <c r="EM180" s="83" t="s">
        <v>1014</v>
      </c>
      <c r="EN180" s="96">
        <v>467.23</v>
      </c>
      <c r="EO180" s="96">
        <v>444.15</v>
      </c>
      <c r="EP180" s="96">
        <v>331.23</v>
      </c>
      <c r="EQ180" s="96"/>
      <c r="ER180" s="96"/>
      <c r="ES180" s="97">
        <v>365.37</v>
      </c>
      <c r="ET180" s="83" t="s">
        <v>1015</v>
      </c>
      <c r="EU180" s="86">
        <v>1</v>
      </c>
      <c r="EV180" s="96">
        <v>404.95</v>
      </c>
      <c r="EW180" s="96">
        <v>397.85</v>
      </c>
      <c r="EX180" s="96">
        <v>397.85</v>
      </c>
      <c r="EY180" s="96"/>
      <c r="EZ180" s="96"/>
      <c r="FA180" s="97">
        <v>263.05</v>
      </c>
      <c r="FB180" s="83" t="s">
        <v>1016</v>
      </c>
      <c r="FC180" s="96">
        <v>586.21</v>
      </c>
      <c r="FD180" s="96">
        <v>553.02</v>
      </c>
      <c r="FE180" s="96">
        <v>615.37</v>
      </c>
      <c r="FF180" s="96"/>
      <c r="FG180" s="96"/>
      <c r="FH180" s="97"/>
      <c r="FI180" s="83" t="s">
        <v>1017</v>
      </c>
      <c r="FJ180" s="96">
        <v>492.5</v>
      </c>
      <c r="FK180" s="96">
        <v>462.76</v>
      </c>
      <c r="FL180" s="96">
        <v>309.04000000000002</v>
      </c>
      <c r="FM180" s="96">
        <v>392.24</v>
      </c>
      <c r="FN180" s="96"/>
      <c r="FO180" s="97">
        <v>310.89999999999998</v>
      </c>
      <c r="FP180" s="83" t="s">
        <v>1018</v>
      </c>
      <c r="FQ180" s="86">
        <v>0.22316447221602301</v>
      </c>
      <c r="FR180" s="96">
        <v>431.08</v>
      </c>
      <c r="FS180" s="96">
        <v>455.61</v>
      </c>
      <c r="FT180" s="96">
        <v>429.31</v>
      </c>
      <c r="FU180" s="96">
        <v>286.91000000000003</v>
      </c>
      <c r="FV180" s="96">
        <v>244.26</v>
      </c>
      <c r="FW180" s="97">
        <v>265.02999999999997</v>
      </c>
      <c r="FX180" s="83" t="s">
        <v>1019</v>
      </c>
      <c r="FY180" s="96">
        <v>463.6</v>
      </c>
      <c r="FZ180" s="96">
        <v>465.45</v>
      </c>
      <c r="GA180" s="96">
        <v>423.75</v>
      </c>
      <c r="GB180" s="96">
        <v>473.19</v>
      </c>
      <c r="GC180" s="96"/>
      <c r="GD180" s="97">
        <v>352.89</v>
      </c>
      <c r="GE180" s="83" t="s">
        <v>1020</v>
      </c>
      <c r="GF180" s="86">
        <v>0.20522502924456701</v>
      </c>
      <c r="GG180" s="96">
        <v>420.97</v>
      </c>
      <c r="GH180" s="96">
        <v>426.23</v>
      </c>
      <c r="GI180" s="96">
        <v>281.33</v>
      </c>
      <c r="GJ180" s="96">
        <v>369.17</v>
      </c>
      <c r="GK180" s="96"/>
      <c r="GL180" s="97">
        <v>368.04</v>
      </c>
      <c r="GM180" s="83" t="s">
        <v>1021</v>
      </c>
      <c r="GN180" s="86">
        <v>9.6215831352890802E-2</v>
      </c>
      <c r="GO180" s="96">
        <v>464.09</v>
      </c>
      <c r="GP180" s="96">
        <v>616.58000000000004</v>
      </c>
      <c r="GQ180" s="96">
        <v>357.98</v>
      </c>
      <c r="GR180" s="96">
        <v>328</v>
      </c>
      <c r="GS180" s="96"/>
      <c r="GT180" s="97"/>
      <c r="GU180" s="83" t="s">
        <v>1022</v>
      </c>
      <c r="GV180" s="86">
        <v>1</v>
      </c>
      <c r="GW180" s="96">
        <v>375.76</v>
      </c>
      <c r="GX180" s="96">
        <v>355.16</v>
      </c>
      <c r="GY180" s="96">
        <v>413.72</v>
      </c>
      <c r="GZ180" s="96"/>
      <c r="HA180" s="96"/>
      <c r="HB180" s="97">
        <v>353.69</v>
      </c>
      <c r="HC180" s="83" t="s">
        <v>1023</v>
      </c>
      <c r="HD180" s="86">
        <v>1</v>
      </c>
      <c r="HE180" s="96">
        <v>435.52</v>
      </c>
      <c r="HF180" s="96">
        <v>438.18</v>
      </c>
      <c r="HG180" s="96"/>
      <c r="HH180" s="96">
        <v>283.87</v>
      </c>
      <c r="HI180" s="96">
        <v>277.23</v>
      </c>
      <c r="HJ180" s="97">
        <v>370.89</v>
      </c>
      <c r="HK180" s="103" t="s">
        <v>1024</v>
      </c>
      <c r="HL180" s="86">
        <v>1.1037771253228501</v>
      </c>
      <c r="HM180" s="96">
        <v>401.47</v>
      </c>
      <c r="HN180" s="96">
        <v>446.24</v>
      </c>
      <c r="HO180" s="96">
        <v>334.78</v>
      </c>
      <c r="HP180" s="96"/>
      <c r="HQ180" s="96"/>
      <c r="HR180" s="97"/>
    </row>
    <row r="181" spans="1:226" x14ac:dyDescent="0.35">
      <c r="A181" s="99">
        <v>44109</v>
      </c>
      <c r="B181" s="100" t="s">
        <v>995</v>
      </c>
      <c r="C181" s="101">
        <v>447.18903623485784</v>
      </c>
      <c r="D181" s="101">
        <v>436.1634194016321</v>
      </c>
      <c r="E181" s="101">
        <v>345.45344140220612</v>
      </c>
      <c r="F181" s="101">
        <v>321.06586623263917</v>
      </c>
      <c r="G181" s="101">
        <v>255.6505130607942</v>
      </c>
      <c r="H181" s="102">
        <v>307.09872157168343</v>
      </c>
      <c r="I181" s="100" t="s">
        <v>996</v>
      </c>
      <c r="J181" s="101">
        <v>448.53799827154592</v>
      </c>
      <c r="K181" s="101">
        <v>427.89505505156308</v>
      </c>
      <c r="L181" s="101">
        <v>329.25268605306604</v>
      </c>
      <c r="M181" s="101">
        <v>318.12268962128195</v>
      </c>
      <c r="N181" s="101">
        <v>291.61508038585202</v>
      </c>
      <c r="O181" s="102">
        <v>348.10632247749788</v>
      </c>
      <c r="P181" s="83" t="s">
        <v>997</v>
      </c>
      <c r="Q181" s="96">
        <v>399.06</v>
      </c>
      <c r="R181" s="96">
        <v>434.87</v>
      </c>
      <c r="S181" s="96">
        <v>334.29</v>
      </c>
      <c r="T181" s="96">
        <v>273</v>
      </c>
      <c r="U181" s="96"/>
      <c r="V181" s="97"/>
      <c r="W181" s="83" t="s">
        <v>998</v>
      </c>
      <c r="X181" s="96">
        <v>471.58</v>
      </c>
      <c r="Y181" s="96">
        <v>415.87</v>
      </c>
      <c r="Z181" s="96">
        <v>315.81</v>
      </c>
      <c r="AA181" s="96">
        <v>237.31</v>
      </c>
      <c r="AB181" s="96"/>
      <c r="AC181" s="97">
        <v>387.6</v>
      </c>
      <c r="AD181" s="83" t="s">
        <v>999</v>
      </c>
      <c r="AE181" s="86">
        <v>0.51129972389814904</v>
      </c>
      <c r="AF181" s="96">
        <v>381.52</v>
      </c>
      <c r="AG181" s="96">
        <v>387.27</v>
      </c>
      <c r="AH181" s="96">
        <v>290.33</v>
      </c>
      <c r="AI181" s="96"/>
      <c r="AJ181" s="96"/>
      <c r="AK181" s="97">
        <v>255.47</v>
      </c>
      <c r="AL181" s="87" t="s">
        <v>1000</v>
      </c>
      <c r="AM181" s="88">
        <v>1</v>
      </c>
      <c r="AN181" s="96">
        <v>465.04</v>
      </c>
      <c r="AO181" s="96">
        <v>507.72</v>
      </c>
      <c r="AP181" s="96">
        <v>446.39</v>
      </c>
      <c r="AQ181" s="96">
        <v>527.21</v>
      </c>
      <c r="AR181" s="96"/>
      <c r="AS181" s="97"/>
      <c r="AT181" s="83" t="s">
        <v>1001</v>
      </c>
      <c r="AU181" s="86">
        <v>3.6905816356657802E-2</v>
      </c>
      <c r="AV181" s="96">
        <v>371.21</v>
      </c>
      <c r="AW181" s="96">
        <v>422.11</v>
      </c>
      <c r="AX181" s="96">
        <v>321</v>
      </c>
      <c r="AY181" s="96"/>
      <c r="AZ181" s="96"/>
      <c r="BA181" s="97">
        <v>292.3</v>
      </c>
      <c r="BB181" s="83" t="s">
        <v>1002</v>
      </c>
      <c r="BC181" s="96">
        <v>456.71</v>
      </c>
      <c r="BD181" s="96">
        <v>429.6</v>
      </c>
      <c r="BE181" s="96">
        <v>317.10000000000002</v>
      </c>
      <c r="BF181" s="96"/>
      <c r="BG181" s="96"/>
      <c r="BH181" s="97">
        <v>390.96</v>
      </c>
      <c r="BI181" s="83" t="s">
        <v>1003</v>
      </c>
      <c r="BJ181" s="86">
        <v>0.13440860215053799</v>
      </c>
      <c r="BK181" s="96">
        <v>556.85</v>
      </c>
      <c r="BL181" s="96">
        <v>491.53</v>
      </c>
      <c r="BM181" s="96">
        <v>583.20000000000005</v>
      </c>
      <c r="BN181" s="96">
        <v>481.12</v>
      </c>
      <c r="BO181" s="96"/>
      <c r="BP181" s="97"/>
      <c r="BQ181" s="83" t="s">
        <v>1004</v>
      </c>
      <c r="BR181" s="86">
        <v>1</v>
      </c>
      <c r="BS181" s="96">
        <v>461.17</v>
      </c>
      <c r="BT181" s="96">
        <v>418</v>
      </c>
      <c r="BU181" s="96">
        <v>489.5</v>
      </c>
      <c r="BV181" s="96"/>
      <c r="BW181" s="96"/>
      <c r="BX181" s="97">
        <v>312</v>
      </c>
      <c r="BY181" s="83" t="s">
        <v>1005</v>
      </c>
      <c r="BZ181" s="96">
        <v>487.88</v>
      </c>
      <c r="CA181" s="96">
        <v>471.36</v>
      </c>
      <c r="CB181" s="96">
        <v>326.64999999999998</v>
      </c>
      <c r="CC181" s="96">
        <v>286.95</v>
      </c>
      <c r="CD181" s="96"/>
      <c r="CE181" s="97">
        <v>515.09</v>
      </c>
      <c r="CF181" s="83" t="s">
        <v>1006</v>
      </c>
      <c r="CG181" s="96">
        <v>428.89</v>
      </c>
      <c r="CH181" s="96">
        <v>467.02</v>
      </c>
      <c r="CI181" s="96">
        <v>346.89</v>
      </c>
      <c r="CJ181" s="96"/>
      <c r="CK181" s="96"/>
      <c r="CL181" s="97"/>
      <c r="CM181" s="83" t="s">
        <v>1007</v>
      </c>
      <c r="CN181" s="96">
        <v>417.62</v>
      </c>
      <c r="CO181" s="96">
        <v>387.78</v>
      </c>
      <c r="CP181" s="96">
        <v>415.14</v>
      </c>
      <c r="CQ181" s="96">
        <v>306.58</v>
      </c>
      <c r="CR181" s="96"/>
      <c r="CS181" s="97">
        <v>585.57000000000005</v>
      </c>
      <c r="CT181" s="83" t="s">
        <v>1008</v>
      </c>
      <c r="CU181" s="96">
        <v>439.38</v>
      </c>
      <c r="CV181" s="96">
        <v>496.67</v>
      </c>
      <c r="CW181" s="96"/>
      <c r="CX181" s="96">
        <v>315.89999999999998</v>
      </c>
      <c r="CY181" s="96"/>
      <c r="CZ181" s="97"/>
      <c r="DA181" s="83" t="s">
        <v>1009</v>
      </c>
      <c r="DB181" s="86">
        <v>0.13213530655391101</v>
      </c>
      <c r="DC181" s="96">
        <v>458.88</v>
      </c>
      <c r="DD181" s="96">
        <v>482.35</v>
      </c>
      <c r="DE181" s="96">
        <v>311.23</v>
      </c>
      <c r="DF181" s="96">
        <v>378.04</v>
      </c>
      <c r="DG181" s="96"/>
      <c r="DH181" s="97">
        <v>452.83</v>
      </c>
      <c r="DI181" s="83" t="s">
        <v>1010</v>
      </c>
      <c r="DJ181" s="86">
        <v>2.7919702934360801E-3</v>
      </c>
      <c r="DK181" s="96">
        <v>462.34</v>
      </c>
      <c r="DL181" s="96">
        <v>455.42</v>
      </c>
      <c r="DM181" s="96">
        <v>455.42</v>
      </c>
      <c r="DN181" s="96">
        <v>477.26</v>
      </c>
      <c r="DO181" s="96"/>
      <c r="DP181" s="97">
        <v>408.53</v>
      </c>
      <c r="DQ181" s="83" t="s">
        <v>1011</v>
      </c>
      <c r="DR181" s="96">
        <v>402.36</v>
      </c>
      <c r="DS181" s="96">
        <v>422.37</v>
      </c>
      <c r="DT181" s="96">
        <v>293.81</v>
      </c>
      <c r="DU181" s="96">
        <v>325.62</v>
      </c>
      <c r="DV181" s="96"/>
      <c r="DW181" s="97"/>
      <c r="DX181" s="83" t="s">
        <v>1012</v>
      </c>
      <c r="DY181" s="96">
        <v>409.5</v>
      </c>
      <c r="DZ181" s="96">
        <v>417.59</v>
      </c>
      <c r="EA181" s="96">
        <v>487.92</v>
      </c>
      <c r="EB181" s="96">
        <v>322.72000000000003</v>
      </c>
      <c r="EC181" s="96"/>
      <c r="ED181" s="97">
        <v>337.72</v>
      </c>
      <c r="EE181" s="83" t="s">
        <v>1013</v>
      </c>
      <c r="EF181" s="86">
        <v>1</v>
      </c>
      <c r="EG181" s="96">
        <v>421.78</v>
      </c>
      <c r="EH181" s="96">
        <v>410.5</v>
      </c>
      <c r="EI181" s="96">
        <v>292.27999999999997</v>
      </c>
      <c r="EJ181" s="96"/>
      <c r="EK181" s="96">
        <v>323.74</v>
      </c>
      <c r="EL181" s="97">
        <v>264.19</v>
      </c>
      <c r="EM181" s="83" t="s">
        <v>1014</v>
      </c>
      <c r="EN181" s="96">
        <v>467.23</v>
      </c>
      <c r="EO181" s="96">
        <v>430.47</v>
      </c>
      <c r="EP181" s="96">
        <v>339.12</v>
      </c>
      <c r="EQ181" s="96"/>
      <c r="ER181" s="96"/>
      <c r="ES181" s="97">
        <v>365.37</v>
      </c>
      <c r="ET181" s="83" t="s">
        <v>1015</v>
      </c>
      <c r="EU181" s="86">
        <v>1</v>
      </c>
      <c r="EV181" s="96">
        <v>406.33</v>
      </c>
      <c r="EW181" s="96">
        <v>402.26</v>
      </c>
      <c r="EX181" s="96">
        <v>402.26</v>
      </c>
      <c r="EY181" s="96"/>
      <c r="EZ181" s="96"/>
      <c r="FA181" s="97">
        <v>260.98</v>
      </c>
      <c r="FB181" s="83" t="s">
        <v>1016</v>
      </c>
      <c r="FC181" s="96">
        <v>586.21</v>
      </c>
      <c r="FD181" s="96">
        <v>553.02</v>
      </c>
      <c r="FE181" s="96">
        <v>615.37</v>
      </c>
      <c r="FF181" s="96"/>
      <c r="FG181" s="96"/>
      <c r="FH181" s="97"/>
      <c r="FI181" s="83" t="s">
        <v>1017</v>
      </c>
      <c r="FJ181" s="96">
        <v>485.88</v>
      </c>
      <c r="FK181" s="96">
        <v>451.19</v>
      </c>
      <c r="FL181" s="96">
        <v>290.86</v>
      </c>
      <c r="FM181" s="96">
        <v>357.24</v>
      </c>
      <c r="FN181" s="96"/>
      <c r="FO181" s="97">
        <v>305.11</v>
      </c>
      <c r="FP181" s="83" t="s">
        <v>1018</v>
      </c>
      <c r="FQ181" s="86">
        <v>0.22232103156958599</v>
      </c>
      <c r="FR181" s="96">
        <v>435.68</v>
      </c>
      <c r="FS181" s="96">
        <v>463.31</v>
      </c>
      <c r="FT181" s="96">
        <v>417.77</v>
      </c>
      <c r="FU181" s="96">
        <v>280.87</v>
      </c>
      <c r="FV181" s="96">
        <v>243.34</v>
      </c>
      <c r="FW181" s="97">
        <v>261.33999999999997</v>
      </c>
      <c r="FX181" s="83" t="s">
        <v>1019</v>
      </c>
      <c r="FY181" s="96">
        <v>457.1</v>
      </c>
      <c r="FZ181" s="96">
        <v>461.38</v>
      </c>
      <c r="GA181" s="96">
        <v>422.12</v>
      </c>
      <c r="GB181" s="96">
        <v>472.52</v>
      </c>
      <c r="GC181" s="96"/>
      <c r="GD181" s="97">
        <v>352.08</v>
      </c>
      <c r="GE181" s="83" t="s">
        <v>1020</v>
      </c>
      <c r="GF181" s="86">
        <v>0.205170291341814</v>
      </c>
      <c r="GG181" s="96">
        <v>404.12</v>
      </c>
      <c r="GH181" s="96">
        <v>417.72</v>
      </c>
      <c r="GI181" s="96">
        <v>296.66000000000003</v>
      </c>
      <c r="GJ181" s="96">
        <v>339.14</v>
      </c>
      <c r="GK181" s="96"/>
      <c r="GL181" s="97">
        <v>369.08</v>
      </c>
      <c r="GM181" s="83" t="s">
        <v>1021</v>
      </c>
      <c r="GN181" s="86">
        <v>9.5561183047446097E-2</v>
      </c>
      <c r="GO181" s="96">
        <v>456.19</v>
      </c>
      <c r="GP181" s="96">
        <v>601.83000000000004</v>
      </c>
      <c r="GQ181" s="96">
        <v>342.17</v>
      </c>
      <c r="GR181" s="96">
        <v>311.14999999999998</v>
      </c>
      <c r="GS181" s="96"/>
      <c r="GT181" s="97"/>
      <c r="GU181" s="83" t="s">
        <v>1022</v>
      </c>
      <c r="GV181" s="86">
        <v>1</v>
      </c>
      <c r="GW181" s="96">
        <v>375.67</v>
      </c>
      <c r="GX181" s="96">
        <v>355.18</v>
      </c>
      <c r="GY181" s="96">
        <v>389.09</v>
      </c>
      <c r="GZ181" s="96"/>
      <c r="HA181" s="96"/>
      <c r="HB181" s="97">
        <v>341.8</v>
      </c>
      <c r="HC181" s="83" t="s">
        <v>1023</v>
      </c>
      <c r="HD181" s="86">
        <v>1</v>
      </c>
      <c r="HE181" s="96">
        <v>426.35</v>
      </c>
      <c r="HF181" s="96">
        <v>437.35</v>
      </c>
      <c r="HG181" s="96"/>
      <c r="HH181" s="96">
        <v>283.02999999999997</v>
      </c>
      <c r="HI181" s="96">
        <v>276.39</v>
      </c>
      <c r="HJ181" s="97">
        <v>368.39</v>
      </c>
      <c r="HK181" s="103" t="s">
        <v>1024</v>
      </c>
      <c r="HL181" s="86">
        <v>1.10120030833609</v>
      </c>
      <c r="HM181" s="96">
        <v>401.22</v>
      </c>
      <c r="HN181" s="96">
        <v>445.74</v>
      </c>
      <c r="HO181" s="96">
        <v>321.86</v>
      </c>
      <c r="HP181" s="96"/>
      <c r="HQ181" s="96"/>
      <c r="HR181" s="97"/>
    </row>
    <row r="182" spans="1:226" x14ac:dyDescent="0.35">
      <c r="A182" s="99">
        <v>44102</v>
      </c>
      <c r="B182" s="100" t="s">
        <v>995</v>
      </c>
      <c r="C182" s="101">
        <v>445.43384711712855</v>
      </c>
      <c r="D182" s="101">
        <v>435.49797889214341</v>
      </c>
      <c r="E182" s="101">
        <v>344.92279015016203</v>
      </c>
      <c r="F182" s="101">
        <v>318.57218310492993</v>
      </c>
      <c r="G182" s="101">
        <v>252.47855101323651</v>
      </c>
      <c r="H182" s="102">
        <v>305.85769190172505</v>
      </c>
      <c r="I182" s="100" t="s">
        <v>996</v>
      </c>
      <c r="J182" s="101">
        <v>446.98087936602565</v>
      </c>
      <c r="K182" s="101">
        <v>428.17627392363761</v>
      </c>
      <c r="L182" s="101">
        <v>328.71483793598429</v>
      </c>
      <c r="M182" s="101">
        <v>315.31098114243468</v>
      </c>
      <c r="N182" s="101">
        <v>287.32723472668812</v>
      </c>
      <c r="O182" s="102">
        <v>347.44414500773507</v>
      </c>
      <c r="P182" s="83" t="s">
        <v>997</v>
      </c>
      <c r="Q182" s="96">
        <v>396.56</v>
      </c>
      <c r="R182" s="96">
        <v>435.7</v>
      </c>
      <c r="S182" s="96">
        <v>332.56</v>
      </c>
      <c r="T182" s="96">
        <v>273</v>
      </c>
      <c r="U182" s="96"/>
      <c r="V182" s="97"/>
      <c r="W182" s="83" t="s">
        <v>998</v>
      </c>
      <c r="X182" s="96">
        <v>487.94</v>
      </c>
      <c r="Y182" s="96">
        <v>427.69</v>
      </c>
      <c r="Z182" s="96">
        <v>322.18</v>
      </c>
      <c r="AA182" s="96">
        <v>237.79</v>
      </c>
      <c r="AB182" s="96"/>
      <c r="AC182" s="97">
        <v>380.99</v>
      </c>
      <c r="AD182" s="83" t="s">
        <v>999</v>
      </c>
      <c r="AE182" s="86">
        <v>0.51129972389814904</v>
      </c>
      <c r="AF182" s="96">
        <v>381.09</v>
      </c>
      <c r="AG182" s="96">
        <v>386.89</v>
      </c>
      <c r="AH182" s="96">
        <v>291.95</v>
      </c>
      <c r="AI182" s="96"/>
      <c r="AJ182" s="96"/>
      <c r="AK182" s="97">
        <v>254.83</v>
      </c>
      <c r="AL182" s="87" t="s">
        <v>1000</v>
      </c>
      <c r="AM182" s="88">
        <v>1</v>
      </c>
      <c r="AN182" s="96">
        <v>467.82</v>
      </c>
      <c r="AO182" s="96">
        <v>511.23</v>
      </c>
      <c r="AP182" s="96">
        <v>447.12</v>
      </c>
      <c r="AQ182" s="96">
        <v>527.21</v>
      </c>
      <c r="AR182" s="96"/>
      <c r="AS182" s="97"/>
      <c r="AT182" s="83" t="s">
        <v>1001</v>
      </c>
      <c r="AU182" s="86">
        <v>3.6855489625179698E-2</v>
      </c>
      <c r="AV182" s="96">
        <v>367.87</v>
      </c>
      <c r="AW182" s="96">
        <v>419.19</v>
      </c>
      <c r="AX182" s="96">
        <v>321.57</v>
      </c>
      <c r="AY182" s="96"/>
      <c r="AZ182" s="96"/>
      <c r="BA182" s="97">
        <v>293.02999999999997</v>
      </c>
      <c r="BB182" s="83" t="s">
        <v>1002</v>
      </c>
      <c r="BC182" s="96">
        <v>452.4</v>
      </c>
      <c r="BD182" s="96">
        <v>426.15</v>
      </c>
      <c r="BE182" s="96">
        <v>314.51</v>
      </c>
      <c r="BF182" s="96"/>
      <c r="BG182" s="96"/>
      <c r="BH182" s="97">
        <v>391.82</v>
      </c>
      <c r="BI182" s="83" t="s">
        <v>1003</v>
      </c>
      <c r="BJ182" s="86">
        <v>0.13430209914180999</v>
      </c>
      <c r="BK182" s="96">
        <v>556.41</v>
      </c>
      <c r="BL182" s="96">
        <v>480.4</v>
      </c>
      <c r="BM182" s="96">
        <v>571.99</v>
      </c>
      <c r="BN182" s="96">
        <v>467.3</v>
      </c>
      <c r="BO182" s="96"/>
      <c r="BP182" s="97"/>
      <c r="BQ182" s="83" t="s">
        <v>1004</v>
      </c>
      <c r="BR182" s="86">
        <v>1</v>
      </c>
      <c r="BS182" s="96">
        <v>481.17</v>
      </c>
      <c r="BT182" s="96">
        <v>458.83</v>
      </c>
      <c r="BU182" s="96">
        <v>498.67</v>
      </c>
      <c r="BV182" s="96"/>
      <c r="BW182" s="96"/>
      <c r="BX182" s="97">
        <v>277.83</v>
      </c>
      <c r="BY182" s="83" t="s">
        <v>1005</v>
      </c>
      <c r="BZ182" s="96">
        <v>488.26</v>
      </c>
      <c r="CA182" s="96">
        <v>472.62</v>
      </c>
      <c r="CB182" s="96">
        <v>325.69</v>
      </c>
      <c r="CC182" s="96">
        <v>283.01</v>
      </c>
      <c r="CD182" s="96"/>
      <c r="CE182" s="97">
        <v>515.11</v>
      </c>
      <c r="CF182" s="83" t="s">
        <v>1006</v>
      </c>
      <c r="CG182" s="96">
        <v>418.6</v>
      </c>
      <c r="CH182" s="96">
        <v>475.04</v>
      </c>
      <c r="CI182" s="96">
        <v>350.55</v>
      </c>
      <c r="CJ182" s="96"/>
      <c r="CK182" s="96"/>
      <c r="CL182" s="97"/>
      <c r="CM182" s="83" t="s">
        <v>1007</v>
      </c>
      <c r="CN182" s="96">
        <v>415.83</v>
      </c>
      <c r="CO182" s="96">
        <v>386.45</v>
      </c>
      <c r="CP182" s="96">
        <v>415.63</v>
      </c>
      <c r="CQ182" s="96">
        <v>304.77</v>
      </c>
      <c r="CR182" s="96"/>
      <c r="CS182" s="97">
        <v>586.53</v>
      </c>
      <c r="CT182" s="83" t="s">
        <v>1008</v>
      </c>
      <c r="CU182" s="96">
        <v>438.44</v>
      </c>
      <c r="CV182" s="96">
        <v>496.66</v>
      </c>
      <c r="CW182" s="96"/>
      <c r="CX182" s="96">
        <v>313.86</v>
      </c>
      <c r="CY182" s="96"/>
      <c r="CZ182" s="97"/>
      <c r="DA182" s="83" t="s">
        <v>1009</v>
      </c>
      <c r="DB182" s="86">
        <v>0.13245033112582799</v>
      </c>
      <c r="DC182" s="96">
        <v>465.27</v>
      </c>
      <c r="DD182" s="96">
        <v>486.78</v>
      </c>
      <c r="DE182" s="96">
        <v>311.97000000000003</v>
      </c>
      <c r="DF182" s="96">
        <v>378.94</v>
      </c>
      <c r="DG182" s="96"/>
      <c r="DH182" s="97">
        <v>448.72</v>
      </c>
      <c r="DI182" s="83" t="s">
        <v>1010</v>
      </c>
      <c r="DJ182" s="86">
        <v>2.74634735801384E-3</v>
      </c>
      <c r="DK182" s="96">
        <v>454.52</v>
      </c>
      <c r="DL182" s="96">
        <v>443.97</v>
      </c>
      <c r="DM182" s="96">
        <v>443.97</v>
      </c>
      <c r="DN182" s="96">
        <v>454.64</v>
      </c>
      <c r="DO182" s="96"/>
      <c r="DP182" s="97">
        <v>402.27</v>
      </c>
      <c r="DQ182" s="83" t="s">
        <v>1011</v>
      </c>
      <c r="DR182" s="96">
        <v>409.05</v>
      </c>
      <c r="DS182" s="96">
        <v>430.72</v>
      </c>
      <c r="DT182" s="96">
        <v>287.89999999999998</v>
      </c>
      <c r="DU182" s="96">
        <v>324.52</v>
      </c>
      <c r="DV182" s="96"/>
      <c r="DW182" s="97"/>
      <c r="DX182" s="83" t="s">
        <v>1012</v>
      </c>
      <c r="DY182" s="96">
        <v>410.57</v>
      </c>
      <c r="DZ182" s="96">
        <v>419.44</v>
      </c>
      <c r="EA182" s="96">
        <v>485.46</v>
      </c>
      <c r="EB182" s="96">
        <v>322.17</v>
      </c>
      <c r="EC182" s="96"/>
      <c r="ED182" s="97">
        <v>338.18</v>
      </c>
      <c r="EE182" s="83" t="s">
        <v>1013</v>
      </c>
      <c r="EF182" s="86">
        <v>1</v>
      </c>
      <c r="EG182" s="96">
        <v>427.36</v>
      </c>
      <c r="EH182" s="96">
        <v>417.09</v>
      </c>
      <c r="EI182" s="96">
        <v>295.88</v>
      </c>
      <c r="EJ182" s="96"/>
      <c r="EK182" s="96">
        <v>323.74</v>
      </c>
      <c r="EL182" s="97">
        <v>264.18</v>
      </c>
      <c r="EM182" s="83" t="s">
        <v>1014</v>
      </c>
      <c r="EN182" s="96">
        <v>467.23</v>
      </c>
      <c r="EO182" s="96">
        <v>430.47</v>
      </c>
      <c r="EP182" s="96">
        <v>339.12</v>
      </c>
      <c r="EQ182" s="96"/>
      <c r="ER182" s="96"/>
      <c r="ES182" s="97">
        <v>352.41</v>
      </c>
      <c r="ET182" s="83" t="s">
        <v>1015</v>
      </c>
      <c r="EU182" s="86">
        <v>1</v>
      </c>
      <c r="EV182" s="96">
        <v>412.66</v>
      </c>
      <c r="EW182" s="96">
        <v>410.24</v>
      </c>
      <c r="EX182" s="96">
        <v>410.24</v>
      </c>
      <c r="EY182" s="96"/>
      <c r="EZ182" s="96"/>
      <c r="FA182" s="97">
        <v>260.98</v>
      </c>
      <c r="FB182" s="83" t="s">
        <v>1016</v>
      </c>
      <c r="FC182" s="96">
        <v>586.21</v>
      </c>
      <c r="FD182" s="96">
        <v>553.02</v>
      </c>
      <c r="FE182" s="96">
        <v>615.37</v>
      </c>
      <c r="FF182" s="96"/>
      <c r="FG182" s="96"/>
      <c r="FH182" s="97"/>
      <c r="FI182" s="83" t="s">
        <v>1017</v>
      </c>
      <c r="FJ182" s="96">
        <v>481.75</v>
      </c>
      <c r="FK182" s="96">
        <v>446.23</v>
      </c>
      <c r="FL182" s="96">
        <v>294.99</v>
      </c>
      <c r="FM182" s="96">
        <v>369.24</v>
      </c>
      <c r="FN182" s="96"/>
      <c r="FO182" s="97">
        <v>287.76</v>
      </c>
      <c r="FP182" s="83" t="s">
        <v>1018</v>
      </c>
      <c r="FQ182" s="86">
        <v>0.21977055953584501</v>
      </c>
      <c r="FR182" s="96">
        <v>433.37</v>
      </c>
      <c r="FS182" s="96">
        <v>460.56</v>
      </c>
      <c r="FT182" s="96">
        <v>426.56</v>
      </c>
      <c r="FU182" s="96">
        <v>277.64999999999998</v>
      </c>
      <c r="FV182" s="96">
        <v>240.55</v>
      </c>
      <c r="FW182" s="97">
        <v>259.24</v>
      </c>
      <c r="FX182" s="83" t="s">
        <v>1019</v>
      </c>
      <c r="FY182" s="96">
        <v>456.29</v>
      </c>
      <c r="FZ182" s="96">
        <v>461.38</v>
      </c>
      <c r="GA182" s="96">
        <v>422.12</v>
      </c>
      <c r="GB182" s="96">
        <v>467.98</v>
      </c>
      <c r="GC182" s="96"/>
      <c r="GD182" s="97">
        <v>352.08</v>
      </c>
      <c r="GE182" s="83" t="s">
        <v>1020</v>
      </c>
      <c r="GF182" s="86">
        <v>0.20515766366452601</v>
      </c>
      <c r="GG182" s="96">
        <v>400.02</v>
      </c>
      <c r="GH182" s="96">
        <v>407.68</v>
      </c>
      <c r="GI182" s="96">
        <v>267.01</v>
      </c>
      <c r="GJ182" s="96">
        <v>384.49</v>
      </c>
      <c r="GK182" s="96"/>
      <c r="GL182" s="97">
        <v>368.27</v>
      </c>
      <c r="GM182" s="83" t="s">
        <v>1021</v>
      </c>
      <c r="GN182" s="86">
        <v>9.4461709945873398E-2</v>
      </c>
      <c r="GO182" s="96">
        <v>454.64</v>
      </c>
      <c r="GP182" s="96">
        <v>598.99</v>
      </c>
      <c r="GQ182" s="96">
        <v>342.08</v>
      </c>
      <c r="GR182" s="96">
        <v>304.36</v>
      </c>
      <c r="GS182" s="96"/>
      <c r="GT182" s="97"/>
      <c r="GU182" s="83" t="s">
        <v>1022</v>
      </c>
      <c r="GV182" s="86">
        <v>1</v>
      </c>
      <c r="GW182" s="96">
        <v>376.94</v>
      </c>
      <c r="GX182" s="96">
        <v>357.43</v>
      </c>
      <c r="GY182" s="96">
        <v>395.94</v>
      </c>
      <c r="GZ182" s="96"/>
      <c r="HA182" s="96"/>
      <c r="HB182" s="97">
        <v>355.99</v>
      </c>
      <c r="HC182" s="83" t="s">
        <v>1023</v>
      </c>
      <c r="HD182" s="86">
        <v>1</v>
      </c>
      <c r="HE182" s="96">
        <v>410.52</v>
      </c>
      <c r="HF182" s="96">
        <v>437.35</v>
      </c>
      <c r="HG182" s="96"/>
      <c r="HH182" s="96">
        <v>276.70999999999998</v>
      </c>
      <c r="HI182" s="96">
        <v>270.07</v>
      </c>
      <c r="HJ182" s="97">
        <v>363.39</v>
      </c>
      <c r="HK182" s="103" t="s">
        <v>1024</v>
      </c>
      <c r="HL182" s="86">
        <v>1.1048747072081999</v>
      </c>
      <c r="HM182" s="96">
        <v>402.97</v>
      </c>
      <c r="HN182" s="96">
        <v>447.68</v>
      </c>
      <c r="HO182" s="96">
        <v>330.05</v>
      </c>
      <c r="HP182" s="96"/>
      <c r="HQ182" s="96"/>
      <c r="HR182" s="97"/>
    </row>
    <row r="183" spans="1:226" x14ac:dyDescent="0.35">
      <c r="A183" s="99">
        <v>44095</v>
      </c>
      <c r="B183" s="100" t="s">
        <v>995</v>
      </c>
      <c r="C183" s="101">
        <v>447.72029186724745</v>
      </c>
      <c r="D183" s="101">
        <v>439.6386756198487</v>
      </c>
      <c r="E183" s="101">
        <v>345.89045227068726</v>
      </c>
      <c r="F183" s="101">
        <v>318.61395583386945</v>
      </c>
      <c r="G183" s="101">
        <v>253.25753777673654</v>
      </c>
      <c r="H183" s="102">
        <v>305.5497733466425</v>
      </c>
      <c r="I183" s="100" t="s">
        <v>996</v>
      </c>
      <c r="J183" s="101">
        <v>448.16055241356702</v>
      </c>
      <c r="K183" s="101">
        <v>431.77295733695979</v>
      </c>
      <c r="L183" s="101">
        <v>329.63564563229716</v>
      </c>
      <c r="M183" s="101">
        <v>315.02175626049677</v>
      </c>
      <c r="N183" s="101">
        <v>279.95241157556273</v>
      </c>
      <c r="O183" s="102">
        <v>347.78657393661911</v>
      </c>
      <c r="P183" s="83" t="s">
        <v>997</v>
      </c>
      <c r="Q183" s="96">
        <v>398.23</v>
      </c>
      <c r="R183" s="96">
        <v>440.7</v>
      </c>
      <c r="S183" s="96">
        <v>337.36</v>
      </c>
      <c r="T183" s="96">
        <v>258</v>
      </c>
      <c r="U183" s="96"/>
      <c r="V183" s="97"/>
      <c r="W183" s="83" t="s">
        <v>998</v>
      </c>
      <c r="X183" s="96">
        <v>464.63</v>
      </c>
      <c r="Y183" s="96">
        <v>417.69</v>
      </c>
      <c r="Z183" s="96">
        <v>330.61</v>
      </c>
      <c r="AA183" s="96">
        <v>217.48</v>
      </c>
      <c r="AB183" s="96"/>
      <c r="AC183" s="97">
        <v>365.29</v>
      </c>
      <c r="AD183" s="83" t="s">
        <v>999</v>
      </c>
      <c r="AE183" s="86">
        <v>0.51129972389814904</v>
      </c>
      <c r="AF183" s="96">
        <v>381.85</v>
      </c>
      <c r="AG183" s="96">
        <v>392.51</v>
      </c>
      <c r="AH183" s="96">
        <v>291.95</v>
      </c>
      <c r="AI183" s="96"/>
      <c r="AJ183" s="96"/>
      <c r="AK183" s="97">
        <v>255.64</v>
      </c>
      <c r="AL183" s="87" t="s">
        <v>1000</v>
      </c>
      <c r="AM183" s="88">
        <v>1</v>
      </c>
      <c r="AN183" s="96">
        <v>470.4</v>
      </c>
      <c r="AO183" s="96">
        <v>516.12</v>
      </c>
      <c r="AP183" s="96">
        <v>448.07</v>
      </c>
      <c r="AQ183" s="96">
        <v>527.21</v>
      </c>
      <c r="AR183" s="96"/>
      <c r="AS183" s="97"/>
      <c r="AT183" s="83" t="s">
        <v>1001</v>
      </c>
      <c r="AU183" s="86">
        <v>3.70644922164566E-2</v>
      </c>
      <c r="AV183" s="96">
        <v>370.51</v>
      </c>
      <c r="AW183" s="96">
        <v>423.5</v>
      </c>
      <c r="AX183" s="96">
        <v>321.04000000000002</v>
      </c>
      <c r="AY183" s="96"/>
      <c r="AZ183" s="96"/>
      <c r="BA183" s="97">
        <v>294.2</v>
      </c>
      <c r="BB183" s="83" t="s">
        <v>1002</v>
      </c>
      <c r="BC183" s="96">
        <v>456.71</v>
      </c>
      <c r="BD183" s="96">
        <v>434.77</v>
      </c>
      <c r="BE183" s="96">
        <v>313.64999999999998</v>
      </c>
      <c r="BF183" s="96"/>
      <c r="BG183" s="96"/>
      <c r="BH183" s="97">
        <v>395.27</v>
      </c>
      <c r="BI183" s="83" t="s">
        <v>1003</v>
      </c>
      <c r="BJ183" s="86">
        <v>0.13439415116654099</v>
      </c>
      <c r="BK183" s="96">
        <v>578.29999999999995</v>
      </c>
      <c r="BL183" s="96">
        <v>502.23</v>
      </c>
      <c r="BM183" s="96">
        <v>583.14</v>
      </c>
      <c r="BN183" s="96">
        <v>481.06</v>
      </c>
      <c r="BO183" s="96"/>
      <c r="BP183" s="97"/>
      <c r="BQ183" s="83" t="s">
        <v>1004</v>
      </c>
      <c r="BR183" s="86">
        <v>1</v>
      </c>
      <c r="BS183" s="96">
        <v>481.17</v>
      </c>
      <c r="BT183" s="96">
        <v>458.83</v>
      </c>
      <c r="BU183" s="96">
        <v>498.67</v>
      </c>
      <c r="BV183" s="96"/>
      <c r="BW183" s="96"/>
      <c r="BX183" s="97">
        <v>277.83</v>
      </c>
      <c r="BY183" s="83" t="s">
        <v>1005</v>
      </c>
      <c r="BZ183" s="96">
        <v>487.74</v>
      </c>
      <c r="CA183" s="96">
        <v>475.42</v>
      </c>
      <c r="CB183" s="96">
        <v>323.83999999999997</v>
      </c>
      <c r="CC183" s="96">
        <v>287.02</v>
      </c>
      <c r="CD183" s="96"/>
      <c r="CE183" s="97">
        <v>515.25</v>
      </c>
      <c r="CF183" s="83" t="s">
        <v>1006</v>
      </c>
      <c r="CG183" s="96">
        <v>411.34</v>
      </c>
      <c r="CH183" s="96">
        <v>479.88</v>
      </c>
      <c r="CI183" s="96">
        <v>351.2</v>
      </c>
      <c r="CJ183" s="96"/>
      <c r="CK183" s="96"/>
      <c r="CL183" s="97"/>
      <c r="CM183" s="83" t="s">
        <v>1007</v>
      </c>
      <c r="CN183" s="96">
        <v>413.74</v>
      </c>
      <c r="CO183" s="96">
        <v>386.83</v>
      </c>
      <c r="CP183" s="96">
        <v>416.36</v>
      </c>
      <c r="CQ183" s="96">
        <v>299.88</v>
      </c>
      <c r="CR183" s="96"/>
      <c r="CS183" s="97">
        <v>584.08000000000004</v>
      </c>
      <c r="CT183" s="83" t="s">
        <v>1008</v>
      </c>
      <c r="CU183" s="96">
        <v>438.37</v>
      </c>
      <c r="CV183" s="96">
        <v>498.24</v>
      </c>
      <c r="CW183" s="96"/>
      <c r="CX183" s="96">
        <v>314.76</v>
      </c>
      <c r="CY183" s="96"/>
      <c r="CZ183" s="97"/>
      <c r="DA183" s="83" t="s">
        <v>1009</v>
      </c>
      <c r="DB183" s="86">
        <v>0.13260313208598001</v>
      </c>
      <c r="DC183" s="96">
        <v>456.26</v>
      </c>
      <c r="DD183" s="96">
        <v>481.08</v>
      </c>
      <c r="DE183" s="96">
        <v>309.14999999999998</v>
      </c>
      <c r="DF183" s="96">
        <v>359.49</v>
      </c>
      <c r="DG183" s="96"/>
      <c r="DH183" s="97">
        <v>435.44</v>
      </c>
      <c r="DI183" s="83" t="s">
        <v>1010</v>
      </c>
      <c r="DJ183" s="86">
        <v>2.7542139473394301E-3</v>
      </c>
      <c r="DK183" s="96">
        <v>449.3</v>
      </c>
      <c r="DL183" s="96">
        <v>437.83</v>
      </c>
      <c r="DM183" s="96">
        <v>437.83</v>
      </c>
      <c r="DN183" s="96">
        <v>455.94</v>
      </c>
      <c r="DO183" s="96"/>
      <c r="DP183" s="97">
        <v>403.25</v>
      </c>
      <c r="DQ183" s="83" t="s">
        <v>1011</v>
      </c>
      <c r="DR183" s="96">
        <v>412.61</v>
      </c>
      <c r="DS183" s="96">
        <v>433.78</v>
      </c>
      <c r="DT183" s="96">
        <v>287.81</v>
      </c>
      <c r="DU183" s="96">
        <v>313.75</v>
      </c>
      <c r="DV183" s="96"/>
      <c r="DW183" s="97"/>
      <c r="DX183" s="83" t="s">
        <v>1012</v>
      </c>
      <c r="DY183" s="96">
        <v>409.88</v>
      </c>
      <c r="DZ183" s="96">
        <v>421.46</v>
      </c>
      <c r="EA183" s="96">
        <v>490.61</v>
      </c>
      <c r="EB183" s="96">
        <v>324.5</v>
      </c>
      <c r="EC183" s="96"/>
      <c r="ED183" s="97">
        <v>338.55</v>
      </c>
      <c r="EE183" s="83" t="s">
        <v>1013</v>
      </c>
      <c r="EF183" s="86">
        <v>1</v>
      </c>
      <c r="EG183" s="96">
        <v>429.41</v>
      </c>
      <c r="EH183" s="96">
        <v>420.74</v>
      </c>
      <c r="EI183" s="96">
        <v>298.42</v>
      </c>
      <c r="EJ183" s="96"/>
      <c r="EK183" s="96">
        <v>323.74</v>
      </c>
      <c r="EL183" s="97">
        <v>264.47000000000003</v>
      </c>
      <c r="EM183" s="83" t="s">
        <v>1014</v>
      </c>
      <c r="EN183" s="96">
        <v>478.34</v>
      </c>
      <c r="EO183" s="96">
        <v>430.47</v>
      </c>
      <c r="EP183" s="96">
        <v>327.72</v>
      </c>
      <c r="EQ183" s="96"/>
      <c r="ER183" s="96"/>
      <c r="ES183" s="97">
        <v>345</v>
      </c>
      <c r="ET183" s="83" t="s">
        <v>1015</v>
      </c>
      <c r="EU183" s="86">
        <v>1</v>
      </c>
      <c r="EV183" s="96">
        <v>418.18</v>
      </c>
      <c r="EW183" s="96">
        <v>413.96</v>
      </c>
      <c r="EX183" s="96">
        <v>413.96</v>
      </c>
      <c r="EY183" s="96"/>
      <c r="EZ183" s="96"/>
      <c r="FA183" s="97">
        <v>260.98</v>
      </c>
      <c r="FB183" s="83" t="s">
        <v>1016</v>
      </c>
      <c r="FC183" s="96">
        <v>586.21</v>
      </c>
      <c r="FD183" s="96">
        <v>553.02</v>
      </c>
      <c r="FE183" s="96">
        <v>615.37</v>
      </c>
      <c r="FF183" s="96"/>
      <c r="FG183" s="96"/>
      <c r="FH183" s="97"/>
      <c r="FI183" s="83" t="s">
        <v>1017</v>
      </c>
      <c r="FJ183" s="96">
        <v>487.54</v>
      </c>
      <c r="FK183" s="96">
        <v>448.71</v>
      </c>
      <c r="FL183" s="96">
        <v>299.12</v>
      </c>
      <c r="FM183" s="96">
        <v>373.24</v>
      </c>
      <c r="FN183" s="96"/>
      <c r="FO183" s="97">
        <v>286.93</v>
      </c>
      <c r="FP183" s="83" t="s">
        <v>1018</v>
      </c>
      <c r="FQ183" s="86">
        <v>0.223030086758704</v>
      </c>
      <c r="FR183" s="96">
        <v>439.76</v>
      </c>
      <c r="FS183" s="96">
        <v>467.41</v>
      </c>
      <c r="FT183" s="96">
        <v>426.58</v>
      </c>
      <c r="FU183" s="96">
        <v>277.36</v>
      </c>
      <c r="FV183" s="96">
        <v>244.12</v>
      </c>
      <c r="FW183" s="97">
        <v>258.02999999999997</v>
      </c>
      <c r="FX183" s="83" t="s">
        <v>1019</v>
      </c>
      <c r="FY183" s="96">
        <v>457.91</v>
      </c>
      <c r="FZ183" s="96">
        <v>471.95</v>
      </c>
      <c r="GA183" s="96">
        <v>422.93</v>
      </c>
      <c r="GB183" s="96">
        <v>457.91</v>
      </c>
      <c r="GC183" s="96"/>
      <c r="GD183" s="97">
        <v>352.89</v>
      </c>
      <c r="GE183" s="83" t="s">
        <v>1020</v>
      </c>
      <c r="GF183" s="86">
        <v>0.20576131687242799</v>
      </c>
      <c r="GG183" s="96">
        <v>400.05</v>
      </c>
      <c r="GH183" s="96">
        <v>407.61</v>
      </c>
      <c r="GI183" s="96">
        <v>283.39999999999998</v>
      </c>
      <c r="GJ183" s="96">
        <v>372.74</v>
      </c>
      <c r="GK183" s="96"/>
      <c r="GL183" s="97">
        <v>369.23</v>
      </c>
      <c r="GM183" s="83" t="s">
        <v>1021</v>
      </c>
      <c r="GN183" s="86">
        <v>9.6103022440055696E-2</v>
      </c>
      <c r="GO183" s="96">
        <v>464.39</v>
      </c>
      <c r="GP183" s="96">
        <v>613.92999999999995</v>
      </c>
      <c r="GQ183" s="96">
        <v>348.64</v>
      </c>
      <c r="GR183" s="96">
        <v>307.82</v>
      </c>
      <c r="GS183" s="96"/>
      <c r="GT183" s="97"/>
      <c r="GU183" s="83" t="s">
        <v>1022</v>
      </c>
      <c r="GV183" s="86">
        <v>1</v>
      </c>
      <c r="GW183" s="96">
        <v>385.07</v>
      </c>
      <c r="GX183" s="96">
        <v>378</v>
      </c>
      <c r="GY183" s="96">
        <v>416.13</v>
      </c>
      <c r="GZ183" s="96"/>
      <c r="HA183" s="96"/>
      <c r="HB183" s="97">
        <v>356.53</v>
      </c>
      <c r="HC183" s="83" t="s">
        <v>1023</v>
      </c>
      <c r="HD183" s="86">
        <v>1</v>
      </c>
      <c r="HE183" s="96">
        <v>410.52</v>
      </c>
      <c r="HF183" s="96">
        <v>438.18</v>
      </c>
      <c r="HG183" s="96"/>
      <c r="HH183" s="96">
        <v>265.83999999999997</v>
      </c>
      <c r="HI183" s="96">
        <v>259.2</v>
      </c>
      <c r="HJ183" s="97">
        <v>367.55</v>
      </c>
      <c r="HK183" s="103" t="s">
        <v>1024</v>
      </c>
      <c r="HL183" s="86">
        <v>1.09160771984979</v>
      </c>
      <c r="HM183" s="96">
        <v>398.13</v>
      </c>
      <c r="HN183" s="96">
        <v>442.31</v>
      </c>
      <c r="HO183" s="96">
        <v>326.08999999999997</v>
      </c>
      <c r="HP183" s="96"/>
      <c r="HQ183" s="96"/>
      <c r="HR183" s="97"/>
    </row>
    <row r="184" spans="1:226" x14ac:dyDescent="0.35">
      <c r="A184" s="99">
        <v>44088</v>
      </c>
      <c r="B184" s="100" t="s">
        <v>995</v>
      </c>
      <c r="C184" s="101">
        <v>446.73795263233103</v>
      </c>
      <c r="D184" s="101">
        <v>444.83348615372694</v>
      </c>
      <c r="E184" s="101">
        <v>357.99862016803093</v>
      </c>
      <c r="F184" s="101">
        <v>317.60256811820301</v>
      </c>
      <c r="G184" s="101">
        <v>257.62555581586031</v>
      </c>
      <c r="H184" s="102">
        <v>307.99014595207888</v>
      </c>
      <c r="I184" s="100" t="s">
        <v>996</v>
      </c>
      <c r="J184" s="101">
        <v>447.61601377148611</v>
      </c>
      <c r="K184" s="101">
        <v>437.39396762664666</v>
      </c>
      <c r="L184" s="101">
        <v>342.02070421937668</v>
      </c>
      <c r="M184" s="101">
        <v>316.48878420952451</v>
      </c>
      <c r="N184" s="101">
        <v>291.76434083601293</v>
      </c>
      <c r="O184" s="102">
        <v>348.11394639536508</v>
      </c>
      <c r="P184" s="83" t="s">
        <v>997</v>
      </c>
      <c r="Q184" s="96">
        <v>399.06</v>
      </c>
      <c r="R184" s="96">
        <v>444.04</v>
      </c>
      <c r="S184" s="96">
        <v>341.78</v>
      </c>
      <c r="T184" s="96">
        <v>265</v>
      </c>
      <c r="U184" s="96"/>
      <c r="V184" s="97"/>
      <c r="W184" s="83" t="s">
        <v>998</v>
      </c>
      <c r="X184" s="96">
        <v>493.89</v>
      </c>
      <c r="Y184" s="96">
        <v>450.01</v>
      </c>
      <c r="Z184" s="96">
        <v>310.69</v>
      </c>
      <c r="AA184" s="96">
        <v>230.97</v>
      </c>
      <c r="AB184" s="96"/>
      <c r="AC184" s="97">
        <v>365.29</v>
      </c>
      <c r="AD184" s="83" t="s">
        <v>999</v>
      </c>
      <c r="AE184" s="86">
        <v>0.51129972389814904</v>
      </c>
      <c r="AF184" s="96">
        <v>383.43</v>
      </c>
      <c r="AG184" s="96">
        <v>402.22</v>
      </c>
      <c r="AH184" s="96">
        <v>294.51</v>
      </c>
      <c r="AI184" s="96"/>
      <c r="AJ184" s="96"/>
      <c r="AK184" s="97">
        <v>256.49</v>
      </c>
      <c r="AL184" s="87" t="s">
        <v>1000</v>
      </c>
      <c r="AM184" s="88">
        <v>1</v>
      </c>
      <c r="AN184" s="96">
        <v>471.99</v>
      </c>
      <c r="AO184" s="96">
        <v>517.54</v>
      </c>
      <c r="AP184" s="96">
        <v>445.11</v>
      </c>
      <c r="AQ184" s="96">
        <v>527.21</v>
      </c>
      <c r="AR184" s="96"/>
      <c r="AS184" s="97"/>
      <c r="AT184" s="83" t="s">
        <v>1001</v>
      </c>
      <c r="AU184" s="86">
        <v>3.7509377344336098E-2</v>
      </c>
      <c r="AV184" s="96">
        <v>377.07</v>
      </c>
      <c r="AW184" s="96">
        <v>431.99</v>
      </c>
      <c r="AX184" s="96">
        <v>326.16000000000003</v>
      </c>
      <c r="AY184" s="96"/>
      <c r="AZ184" s="96"/>
      <c r="BA184" s="97">
        <v>298.75</v>
      </c>
      <c r="BB184" s="83" t="s">
        <v>1002</v>
      </c>
      <c r="BC184" s="96">
        <v>451.53</v>
      </c>
      <c r="BD184" s="96">
        <v>433.91</v>
      </c>
      <c r="BE184" s="96">
        <v>341.24</v>
      </c>
      <c r="BF184" s="96"/>
      <c r="BG184" s="96"/>
      <c r="BH184" s="97">
        <v>395.27</v>
      </c>
      <c r="BI184" s="83" t="s">
        <v>1003</v>
      </c>
      <c r="BJ184" s="86">
        <v>0.13441221538213399</v>
      </c>
      <c r="BK184" s="96">
        <v>556.87</v>
      </c>
      <c r="BL184" s="96">
        <v>480.79</v>
      </c>
      <c r="BM184" s="96">
        <v>561.71</v>
      </c>
      <c r="BN184" s="96">
        <v>467.69</v>
      </c>
      <c r="BO184" s="96"/>
      <c r="BP184" s="97"/>
      <c r="BQ184" s="83" t="s">
        <v>1004</v>
      </c>
      <c r="BR184" s="86">
        <v>1</v>
      </c>
      <c r="BS184" s="96">
        <v>481.17</v>
      </c>
      <c r="BT184" s="96">
        <v>458.83</v>
      </c>
      <c r="BU184" s="96">
        <v>498.67</v>
      </c>
      <c r="BV184" s="96"/>
      <c r="BW184" s="96"/>
      <c r="BX184" s="97">
        <v>277.83</v>
      </c>
      <c r="BY184" s="83" t="s">
        <v>1005</v>
      </c>
      <c r="BZ184" s="96">
        <v>487.95</v>
      </c>
      <c r="CA184" s="96">
        <v>480.6</v>
      </c>
      <c r="CB184" s="96">
        <v>332.36</v>
      </c>
      <c r="CC184" s="96">
        <v>293.52999999999997</v>
      </c>
      <c r="CD184" s="96"/>
      <c r="CE184" s="97">
        <v>514.91999999999996</v>
      </c>
      <c r="CF184" s="83" t="s">
        <v>1006</v>
      </c>
      <c r="CG184" s="96">
        <v>415.37</v>
      </c>
      <c r="CH184" s="96">
        <v>478.26</v>
      </c>
      <c r="CI184" s="96">
        <v>341.73</v>
      </c>
      <c r="CJ184" s="96"/>
      <c r="CK184" s="96"/>
      <c r="CL184" s="97"/>
      <c r="CM184" s="83" t="s">
        <v>1007</v>
      </c>
      <c r="CN184" s="96">
        <v>419.66</v>
      </c>
      <c r="CO184" s="96">
        <v>398.77</v>
      </c>
      <c r="CP184" s="96">
        <v>419.63</v>
      </c>
      <c r="CQ184" s="96">
        <v>289.95</v>
      </c>
      <c r="CR184" s="96"/>
      <c r="CS184" s="97">
        <v>584.72</v>
      </c>
      <c r="CT184" s="83" t="s">
        <v>1008</v>
      </c>
      <c r="CU184" s="96">
        <v>441.85</v>
      </c>
      <c r="CV184" s="96">
        <v>504.87</v>
      </c>
      <c r="CW184" s="96"/>
      <c r="CX184" s="96">
        <v>297.8</v>
      </c>
      <c r="CY184" s="96"/>
      <c r="CZ184" s="97"/>
      <c r="DA184" s="83" t="s">
        <v>1009</v>
      </c>
      <c r="DB184" s="86">
        <v>0.13268230548773999</v>
      </c>
      <c r="DC184" s="96">
        <v>462.8</v>
      </c>
      <c r="DD184" s="96">
        <v>498.78</v>
      </c>
      <c r="DE184" s="96">
        <v>325.26</v>
      </c>
      <c r="DF184" s="96">
        <v>384.65</v>
      </c>
      <c r="DG184" s="96"/>
      <c r="DH184" s="97">
        <v>435.7</v>
      </c>
      <c r="DI184" s="83" t="s">
        <v>1010</v>
      </c>
      <c r="DJ184" s="86">
        <v>2.7960296379141601E-3</v>
      </c>
      <c r="DK184" s="96">
        <v>461.47</v>
      </c>
      <c r="DL184" s="96">
        <v>457.56</v>
      </c>
      <c r="DM184" s="96">
        <v>457.56</v>
      </c>
      <c r="DN184" s="96">
        <v>462.86</v>
      </c>
      <c r="DO184" s="96"/>
      <c r="DP184" s="97">
        <v>410.19</v>
      </c>
      <c r="DQ184" s="83" t="s">
        <v>1011</v>
      </c>
      <c r="DR184" s="96">
        <v>414.43</v>
      </c>
      <c r="DS184" s="96">
        <v>439.48</v>
      </c>
      <c r="DT184" s="96">
        <v>299.08999999999997</v>
      </c>
      <c r="DU184" s="96">
        <v>310.22000000000003</v>
      </c>
      <c r="DV184" s="96"/>
      <c r="DW184" s="97"/>
      <c r="DX184" s="83" t="s">
        <v>1012</v>
      </c>
      <c r="DY184" s="96">
        <v>412.62</v>
      </c>
      <c r="DZ184" s="96">
        <v>427.09</v>
      </c>
      <c r="EA184" s="96">
        <v>487.07</v>
      </c>
      <c r="EB184" s="96">
        <v>312.61</v>
      </c>
      <c r="EC184" s="96"/>
      <c r="ED184" s="97">
        <v>339.08</v>
      </c>
      <c r="EE184" s="83" t="s">
        <v>1013</v>
      </c>
      <c r="EF184" s="86">
        <v>1</v>
      </c>
      <c r="EG184" s="96">
        <v>431.68</v>
      </c>
      <c r="EH184" s="96">
        <v>427.14</v>
      </c>
      <c r="EI184" s="96">
        <v>292.35000000000002</v>
      </c>
      <c r="EJ184" s="96"/>
      <c r="EK184" s="96">
        <v>323.74</v>
      </c>
      <c r="EL184" s="97">
        <v>263.85000000000002</v>
      </c>
      <c r="EM184" s="83" t="s">
        <v>1014</v>
      </c>
      <c r="EN184" s="96">
        <v>460.39</v>
      </c>
      <c r="EO184" s="96">
        <v>430.47</v>
      </c>
      <c r="EP184" s="96">
        <v>321.58</v>
      </c>
      <c r="EQ184" s="96"/>
      <c r="ER184" s="96"/>
      <c r="ES184" s="97">
        <v>345</v>
      </c>
      <c r="ET184" s="83" t="s">
        <v>1015</v>
      </c>
      <c r="EU184" s="86">
        <v>1</v>
      </c>
      <c r="EV184" s="96">
        <v>423.68</v>
      </c>
      <c r="EW184" s="96">
        <v>424.71</v>
      </c>
      <c r="EX184" s="96">
        <v>424.7</v>
      </c>
      <c r="EY184" s="96"/>
      <c r="EZ184" s="96"/>
      <c r="FA184" s="97">
        <v>260.98</v>
      </c>
      <c r="FB184" s="83" t="s">
        <v>1016</v>
      </c>
      <c r="FC184" s="96">
        <v>586.21</v>
      </c>
      <c r="FD184" s="96">
        <v>553.02</v>
      </c>
      <c r="FE184" s="96">
        <v>615.37</v>
      </c>
      <c r="FF184" s="96"/>
      <c r="FG184" s="96"/>
      <c r="FH184" s="97"/>
      <c r="FI184" s="83" t="s">
        <v>1017</v>
      </c>
      <c r="FJ184" s="96">
        <v>479.27</v>
      </c>
      <c r="FK184" s="96">
        <v>446.23</v>
      </c>
      <c r="FL184" s="96">
        <v>274.33</v>
      </c>
      <c r="FM184" s="96">
        <v>353.24</v>
      </c>
      <c r="FN184" s="96"/>
      <c r="FO184" s="97">
        <v>286.93</v>
      </c>
      <c r="FP184" s="83" t="s">
        <v>1018</v>
      </c>
      <c r="FQ184" s="86">
        <v>0.22469890346935101</v>
      </c>
      <c r="FR184" s="96">
        <v>442.34</v>
      </c>
      <c r="FS184" s="96">
        <v>472.09</v>
      </c>
      <c r="FT184" s="96">
        <v>418.12</v>
      </c>
      <c r="FU184" s="96">
        <v>272.13</v>
      </c>
      <c r="FV184" s="96">
        <v>245.94</v>
      </c>
      <c r="FW184" s="97">
        <v>263.54000000000002</v>
      </c>
      <c r="FX184" s="83" t="s">
        <v>1019</v>
      </c>
      <c r="FY184" s="96">
        <v>461.17</v>
      </c>
      <c r="FZ184" s="96">
        <v>479.27</v>
      </c>
      <c r="GA184" s="96">
        <v>436.75</v>
      </c>
      <c r="GB184" s="96">
        <v>483.91</v>
      </c>
      <c r="GC184" s="96"/>
      <c r="GD184" s="97">
        <v>353.7</v>
      </c>
      <c r="GE184" s="83" t="s">
        <v>1020</v>
      </c>
      <c r="GF184" s="86">
        <v>0.20584602717167499</v>
      </c>
      <c r="GG184" s="96">
        <v>401.8</v>
      </c>
      <c r="GH184" s="96">
        <v>412.67</v>
      </c>
      <c r="GI184" s="96">
        <v>283.52</v>
      </c>
      <c r="GJ184" s="96">
        <v>327.39</v>
      </c>
      <c r="GK184" s="96"/>
      <c r="GL184" s="97">
        <v>370.01</v>
      </c>
      <c r="GM184" s="83" t="s">
        <v>1021</v>
      </c>
      <c r="GN184" s="86">
        <v>9.5989556336270598E-2</v>
      </c>
      <c r="GO184" s="96">
        <v>443.87</v>
      </c>
      <c r="GP184" s="96">
        <v>600.08000000000004</v>
      </c>
      <c r="GQ184" s="96">
        <v>339.86</v>
      </c>
      <c r="GR184" s="96">
        <v>293.73</v>
      </c>
      <c r="GS184" s="96"/>
      <c r="GT184" s="97"/>
      <c r="GU184" s="83" t="s">
        <v>1022</v>
      </c>
      <c r="GV184" s="86">
        <v>1</v>
      </c>
      <c r="GW184" s="96">
        <v>385.38</v>
      </c>
      <c r="GX184" s="96">
        <v>379.71</v>
      </c>
      <c r="GY184" s="96">
        <v>416.23</v>
      </c>
      <c r="GZ184" s="96"/>
      <c r="HA184" s="96"/>
      <c r="HB184" s="97">
        <v>356.89</v>
      </c>
      <c r="HC184" s="83" t="s">
        <v>1023</v>
      </c>
      <c r="HD184" s="86">
        <v>1</v>
      </c>
      <c r="HE184" s="96">
        <v>412.18</v>
      </c>
      <c r="HF184" s="96">
        <v>441.52</v>
      </c>
      <c r="HG184" s="96"/>
      <c r="HH184" s="96">
        <v>283.25</v>
      </c>
      <c r="HI184" s="96">
        <v>276.61</v>
      </c>
      <c r="HJ184" s="97">
        <v>368.39</v>
      </c>
      <c r="HK184" s="103" t="s">
        <v>1024</v>
      </c>
      <c r="HL184" s="86">
        <v>1.08471634667534</v>
      </c>
      <c r="HM184" s="96">
        <v>395.78</v>
      </c>
      <c r="HN184" s="96">
        <v>439.64</v>
      </c>
      <c r="HO184" s="96">
        <v>318.41000000000003</v>
      </c>
      <c r="HP184" s="96"/>
      <c r="HQ184" s="96"/>
      <c r="HR184" s="97"/>
    </row>
    <row r="185" spans="1:226" x14ac:dyDescent="0.35">
      <c r="A185" s="99">
        <v>44081</v>
      </c>
      <c r="B185" s="100" t="s">
        <v>995</v>
      </c>
      <c r="C185" s="101">
        <v>452.63511330425638</v>
      </c>
      <c r="D185" s="101">
        <v>455.75367423704751</v>
      </c>
      <c r="E185" s="101">
        <v>364.9502144894343</v>
      </c>
      <c r="F185" s="101">
        <v>325.5738756232339</v>
      </c>
      <c r="G185" s="101">
        <v>259.22418296825577</v>
      </c>
      <c r="H185" s="102">
        <v>308.95193813379763</v>
      </c>
      <c r="I185" s="100" t="s">
        <v>996</v>
      </c>
      <c r="J185" s="101">
        <v>453.87407423478243</v>
      </c>
      <c r="K185" s="101">
        <v>448.81162072061682</v>
      </c>
      <c r="L185" s="101">
        <v>348.50041794647086</v>
      </c>
      <c r="M185" s="101">
        <v>323.9002958189115</v>
      </c>
      <c r="N185" s="101">
        <v>298.03327974276527</v>
      </c>
      <c r="O185" s="102">
        <v>348.56498437353491</v>
      </c>
      <c r="P185" s="83" t="s">
        <v>997</v>
      </c>
      <c r="Q185" s="96">
        <v>402.4</v>
      </c>
      <c r="R185" s="96">
        <v>449.87</v>
      </c>
      <c r="S185" s="96">
        <v>355.69</v>
      </c>
      <c r="T185" s="96">
        <v>279</v>
      </c>
      <c r="U185" s="96"/>
      <c r="V185" s="97"/>
      <c r="W185" s="83" t="s">
        <v>998</v>
      </c>
      <c r="X185" s="96">
        <v>513.89</v>
      </c>
      <c r="Y185" s="96">
        <v>478.44</v>
      </c>
      <c r="Z185" s="96">
        <v>323.42</v>
      </c>
      <c r="AA185" s="96">
        <v>248.27</v>
      </c>
      <c r="AB185" s="96"/>
      <c r="AC185" s="97">
        <v>369.42</v>
      </c>
      <c r="AD185" s="83" t="s">
        <v>999</v>
      </c>
      <c r="AE185" s="86">
        <v>0.51129972389814904</v>
      </c>
      <c r="AF185" s="96">
        <v>383.86</v>
      </c>
      <c r="AG185" s="96">
        <v>408.02</v>
      </c>
      <c r="AH185" s="96">
        <v>324</v>
      </c>
      <c r="AI185" s="96"/>
      <c r="AJ185" s="96"/>
      <c r="AK185" s="97">
        <v>256.83</v>
      </c>
      <c r="AL185" s="87" t="s">
        <v>1000</v>
      </c>
      <c r="AM185" s="88">
        <v>1</v>
      </c>
      <c r="AN185" s="96">
        <v>460.45</v>
      </c>
      <c r="AO185" s="96">
        <v>510</v>
      </c>
      <c r="AP185" s="96">
        <v>445.37</v>
      </c>
      <c r="AQ185" s="96">
        <v>527.21</v>
      </c>
      <c r="AR185" s="96"/>
      <c r="AS185" s="97"/>
      <c r="AT185" s="83" t="s">
        <v>1001</v>
      </c>
      <c r="AU185" s="86">
        <v>3.7781471966147798E-2</v>
      </c>
      <c r="AV185" s="96">
        <v>381.21</v>
      </c>
      <c r="AW185" s="96">
        <v>441.28</v>
      </c>
      <c r="AX185" s="96">
        <v>335.68</v>
      </c>
      <c r="AY185" s="96"/>
      <c r="AZ185" s="96"/>
      <c r="BA185" s="97">
        <v>299.2</v>
      </c>
      <c r="BB185" s="83" t="s">
        <v>1002</v>
      </c>
      <c r="BC185" s="96">
        <v>457.57</v>
      </c>
      <c r="BD185" s="96">
        <v>449.43</v>
      </c>
      <c r="BE185" s="96">
        <v>341.24</v>
      </c>
      <c r="BF185" s="96"/>
      <c r="BG185" s="96"/>
      <c r="BH185" s="97">
        <v>396.13</v>
      </c>
      <c r="BI185" s="83" t="s">
        <v>1003</v>
      </c>
      <c r="BJ185" s="86">
        <v>0.134388732848638</v>
      </c>
      <c r="BK185" s="96">
        <v>556.77</v>
      </c>
      <c r="BL185" s="96">
        <v>502.21</v>
      </c>
      <c r="BM185" s="96">
        <v>572.36</v>
      </c>
      <c r="BN185" s="96">
        <v>467.61</v>
      </c>
      <c r="BO185" s="96"/>
      <c r="BP185" s="97"/>
      <c r="BQ185" s="83" t="s">
        <v>1004</v>
      </c>
      <c r="BR185" s="86">
        <v>1</v>
      </c>
      <c r="BS185" s="96">
        <v>481.17</v>
      </c>
      <c r="BT185" s="96">
        <v>458.83</v>
      </c>
      <c r="BU185" s="96">
        <v>498.67</v>
      </c>
      <c r="BV185" s="96"/>
      <c r="BW185" s="96"/>
      <c r="BX185" s="97">
        <v>277.83</v>
      </c>
      <c r="BY185" s="83" t="s">
        <v>1005</v>
      </c>
      <c r="BZ185" s="96">
        <v>494.1</v>
      </c>
      <c r="CA185" s="96">
        <v>492.73</v>
      </c>
      <c r="CB185" s="96">
        <v>345.06</v>
      </c>
      <c r="CC185" s="96">
        <v>295.83</v>
      </c>
      <c r="CD185" s="96"/>
      <c r="CE185" s="97">
        <v>514.76</v>
      </c>
      <c r="CF185" s="83" t="s">
        <v>1006</v>
      </c>
      <c r="CG185" s="96">
        <v>424.24</v>
      </c>
      <c r="CH185" s="96">
        <v>491.97</v>
      </c>
      <c r="CI185" s="96">
        <v>363.2</v>
      </c>
      <c r="CJ185" s="96"/>
      <c r="CK185" s="96"/>
      <c r="CL185" s="97"/>
      <c r="CM185" s="83" t="s">
        <v>1007</v>
      </c>
      <c r="CN185" s="96">
        <v>419.05</v>
      </c>
      <c r="CO185" s="96">
        <v>406.73</v>
      </c>
      <c r="CP185" s="96">
        <v>432.28</v>
      </c>
      <c r="CQ185" s="96">
        <v>309.45999999999998</v>
      </c>
      <c r="CR185" s="96"/>
      <c r="CS185" s="97">
        <v>586.41</v>
      </c>
      <c r="CT185" s="83" t="s">
        <v>1008</v>
      </c>
      <c r="CU185" s="96">
        <v>445.66</v>
      </c>
      <c r="CV185" s="96">
        <v>512.58000000000004</v>
      </c>
      <c r="CW185" s="96"/>
      <c r="CX185" s="96">
        <v>315.85000000000002</v>
      </c>
      <c r="CY185" s="96"/>
      <c r="CZ185" s="97"/>
      <c r="DA185" s="83" t="s">
        <v>1009</v>
      </c>
      <c r="DB185" s="86">
        <v>0.13269639065817401</v>
      </c>
      <c r="DC185" s="96">
        <v>473.99</v>
      </c>
      <c r="DD185" s="96">
        <v>514.01</v>
      </c>
      <c r="DE185" s="96">
        <v>340.15</v>
      </c>
      <c r="DF185" s="96">
        <v>401.27</v>
      </c>
      <c r="DG185" s="96"/>
      <c r="DH185" s="97">
        <v>431.61</v>
      </c>
      <c r="DI185" s="83" t="s">
        <v>1010</v>
      </c>
      <c r="DJ185" s="86">
        <v>2.7783951989330999E-3</v>
      </c>
      <c r="DK185" s="96">
        <v>458.57</v>
      </c>
      <c r="DL185" s="96">
        <v>470.35</v>
      </c>
      <c r="DM185" s="96">
        <v>470.35</v>
      </c>
      <c r="DN185" s="96">
        <v>347.92</v>
      </c>
      <c r="DO185" s="96"/>
      <c r="DP185" s="97">
        <v>406.66</v>
      </c>
      <c r="DQ185" s="83" t="s">
        <v>1011</v>
      </c>
      <c r="DR185" s="96">
        <v>413.43</v>
      </c>
      <c r="DS185" s="96">
        <v>438.82</v>
      </c>
      <c r="DT185" s="96">
        <v>316.14</v>
      </c>
      <c r="DU185" s="96">
        <v>333.69</v>
      </c>
      <c r="DV185" s="96"/>
      <c r="DW185" s="97"/>
      <c r="DX185" s="83" t="s">
        <v>1012</v>
      </c>
      <c r="DY185" s="96">
        <v>417.9</v>
      </c>
      <c r="DZ185" s="96">
        <v>433.12</v>
      </c>
      <c r="EA185" s="96">
        <v>497.72</v>
      </c>
      <c r="EB185" s="96">
        <v>319.61</v>
      </c>
      <c r="EC185" s="96"/>
      <c r="ED185" s="97">
        <v>339.16</v>
      </c>
      <c r="EE185" s="83" t="s">
        <v>1013</v>
      </c>
      <c r="EF185" s="86">
        <v>1</v>
      </c>
      <c r="EG185" s="96">
        <v>435.72</v>
      </c>
      <c r="EH185" s="96">
        <v>432.79</v>
      </c>
      <c r="EI185" s="96">
        <v>309.22000000000003</v>
      </c>
      <c r="EJ185" s="96"/>
      <c r="EK185" s="96">
        <v>323.74</v>
      </c>
      <c r="EL185" s="97">
        <v>269.16000000000003</v>
      </c>
      <c r="EM185" s="83" t="s">
        <v>1014</v>
      </c>
      <c r="EN185" s="96">
        <v>473.21</v>
      </c>
      <c r="EO185" s="96">
        <v>462.09</v>
      </c>
      <c r="EP185" s="96">
        <v>363.68</v>
      </c>
      <c r="EQ185" s="96"/>
      <c r="ER185" s="96"/>
      <c r="ES185" s="97">
        <v>358.89</v>
      </c>
      <c r="ET185" s="83" t="s">
        <v>1015</v>
      </c>
      <c r="EU185" s="86">
        <v>1</v>
      </c>
      <c r="EV185" s="96">
        <v>426.44</v>
      </c>
      <c r="EW185" s="96">
        <v>432.28</v>
      </c>
      <c r="EX185" s="96">
        <v>432.28</v>
      </c>
      <c r="EY185" s="96"/>
      <c r="EZ185" s="96"/>
      <c r="FA185" s="97">
        <v>260.98</v>
      </c>
      <c r="FB185" s="83" t="s">
        <v>1016</v>
      </c>
      <c r="FC185" s="96">
        <v>586.21</v>
      </c>
      <c r="FD185" s="96">
        <v>553.02</v>
      </c>
      <c r="FE185" s="96">
        <v>615.37</v>
      </c>
      <c r="FF185" s="96"/>
      <c r="FG185" s="96"/>
      <c r="FH185" s="97"/>
      <c r="FI185" s="83" t="s">
        <v>1017</v>
      </c>
      <c r="FJ185" s="96">
        <v>490.84</v>
      </c>
      <c r="FK185" s="96">
        <v>466.07</v>
      </c>
      <c r="FL185" s="96">
        <v>285.07</v>
      </c>
      <c r="FM185" s="96">
        <v>370.24</v>
      </c>
      <c r="FN185" s="96"/>
      <c r="FO185" s="97">
        <v>282.8</v>
      </c>
      <c r="FP185" s="83" t="s">
        <v>1018</v>
      </c>
      <c r="FQ185" s="86">
        <v>0.22469890346935101</v>
      </c>
      <c r="FR185" s="96">
        <v>445.81</v>
      </c>
      <c r="FS185" s="96">
        <v>474.66</v>
      </c>
      <c r="FT185" s="96">
        <v>428.83</v>
      </c>
      <c r="FU185" s="96">
        <v>282.5</v>
      </c>
      <c r="FV185" s="96">
        <v>245.94</v>
      </c>
      <c r="FW185" s="97">
        <v>265.8</v>
      </c>
      <c r="FX185" s="83" t="s">
        <v>1019</v>
      </c>
      <c r="FY185" s="96">
        <v>470.92</v>
      </c>
      <c r="FZ185" s="96">
        <v>481.71</v>
      </c>
      <c r="GA185" s="96">
        <v>448.14</v>
      </c>
      <c r="GB185" s="96">
        <v>483.91</v>
      </c>
      <c r="GC185" s="96"/>
      <c r="GD185" s="97">
        <v>353.7</v>
      </c>
      <c r="GE185" s="83" t="s">
        <v>1020</v>
      </c>
      <c r="GF185" s="86">
        <v>0.20595201318092901</v>
      </c>
      <c r="GG185" s="96">
        <v>406.67</v>
      </c>
      <c r="GH185" s="96">
        <v>432</v>
      </c>
      <c r="GI185" s="96">
        <v>293.39999999999998</v>
      </c>
      <c r="GJ185" s="96">
        <v>370.03</v>
      </c>
      <c r="GK185" s="96"/>
      <c r="GL185" s="97">
        <v>368.25</v>
      </c>
      <c r="GM185" s="83" t="s">
        <v>1021</v>
      </c>
      <c r="GN185" s="86">
        <v>9.6441315459542903E-2</v>
      </c>
      <c r="GO185" s="96">
        <v>459.39</v>
      </c>
      <c r="GP185" s="96">
        <v>617.64</v>
      </c>
      <c r="GQ185" s="96">
        <v>351.95</v>
      </c>
      <c r="GR185" s="96">
        <v>303.20999999999998</v>
      </c>
      <c r="GS185" s="96"/>
      <c r="GT185" s="97"/>
      <c r="GU185" s="83" t="s">
        <v>1022</v>
      </c>
      <c r="GV185" s="86">
        <v>1</v>
      </c>
      <c r="GW185" s="96">
        <v>382.25</v>
      </c>
      <c r="GX185" s="96">
        <v>389.86</v>
      </c>
      <c r="GY185" s="96">
        <v>410.71</v>
      </c>
      <c r="GZ185" s="96"/>
      <c r="HA185" s="96"/>
      <c r="HB185" s="97">
        <v>358.9</v>
      </c>
      <c r="HC185" s="83" t="s">
        <v>1023</v>
      </c>
      <c r="HD185" s="86">
        <v>1</v>
      </c>
      <c r="HE185" s="96">
        <v>419.68</v>
      </c>
      <c r="HF185" s="96">
        <v>458.18</v>
      </c>
      <c r="HG185" s="96"/>
      <c r="HH185" s="96">
        <v>292.49</v>
      </c>
      <c r="HI185" s="96">
        <v>285.85000000000002</v>
      </c>
      <c r="HJ185" s="97">
        <v>371.72</v>
      </c>
      <c r="HK185" s="103" t="s">
        <v>1024</v>
      </c>
      <c r="HL185" s="86">
        <v>1.1131518895753301</v>
      </c>
      <c r="HM185" s="96">
        <v>406.57</v>
      </c>
      <c r="HN185" s="96">
        <v>451.55</v>
      </c>
      <c r="HO185" s="96">
        <v>345.13</v>
      </c>
      <c r="HP185" s="96"/>
      <c r="HQ185" s="96"/>
      <c r="HR185" s="97"/>
    </row>
    <row r="186" spans="1:226" x14ac:dyDescent="0.35">
      <c r="A186" s="99">
        <v>44074</v>
      </c>
      <c r="B186" s="100" t="s">
        <v>995</v>
      </c>
      <c r="C186" s="101">
        <v>455.20088240333831</v>
      </c>
      <c r="D186" s="101">
        <v>461.80805345130466</v>
      </c>
      <c r="E186" s="101">
        <v>371.67774942634969</v>
      </c>
      <c r="F186" s="101">
        <v>325.78164714320786</v>
      </c>
      <c r="G186" s="101">
        <v>261.06709499824291</v>
      </c>
      <c r="H186" s="102">
        <v>308.77717362654937</v>
      </c>
      <c r="I186" s="100" t="s">
        <v>996</v>
      </c>
      <c r="J186" s="101">
        <v>456.01037437319837</v>
      </c>
      <c r="K186" s="101">
        <v>454.46001525077122</v>
      </c>
      <c r="L186" s="101">
        <v>354.5906168895674</v>
      </c>
      <c r="M186" s="101">
        <v>323.14680669020782</v>
      </c>
      <c r="N186" s="101">
        <v>296.55424437299035</v>
      </c>
      <c r="O186" s="102">
        <v>350.03794463152798</v>
      </c>
      <c r="P186" s="83" t="s">
        <v>997</v>
      </c>
      <c r="Q186" s="96">
        <v>405.73</v>
      </c>
      <c r="R186" s="96">
        <v>454.04</v>
      </c>
      <c r="S186" s="96">
        <v>360.13</v>
      </c>
      <c r="T186" s="96">
        <v>279</v>
      </c>
      <c r="U186" s="96"/>
      <c r="V186" s="97"/>
      <c r="W186" s="83" t="s">
        <v>998</v>
      </c>
      <c r="X186" s="96">
        <v>491.16</v>
      </c>
      <c r="Y186" s="96">
        <v>466.62</v>
      </c>
      <c r="Z186" s="96">
        <v>344.08</v>
      </c>
      <c r="AA186" s="96">
        <v>248.27</v>
      </c>
      <c r="AB186" s="96"/>
      <c r="AC186" s="97">
        <v>369.42</v>
      </c>
      <c r="AD186" s="83" t="s">
        <v>999</v>
      </c>
      <c r="AE186" s="86">
        <v>0.51129972389814904</v>
      </c>
      <c r="AF186" s="96">
        <v>381.9</v>
      </c>
      <c r="AG186" s="96">
        <v>410.49</v>
      </c>
      <c r="AH186" s="96">
        <v>324</v>
      </c>
      <c r="AI186" s="96"/>
      <c r="AJ186" s="96"/>
      <c r="AK186" s="97">
        <v>257.47000000000003</v>
      </c>
      <c r="AL186" s="87" t="s">
        <v>1000</v>
      </c>
      <c r="AM186" s="88">
        <v>1</v>
      </c>
      <c r="AN186" s="96">
        <v>460.65</v>
      </c>
      <c r="AO186" s="96">
        <v>510</v>
      </c>
      <c r="AP186" s="96">
        <v>445.37</v>
      </c>
      <c r="AQ186" s="96">
        <v>527.21</v>
      </c>
      <c r="AR186" s="96"/>
      <c r="AS186" s="97"/>
      <c r="AT186" s="83" t="s">
        <v>1001</v>
      </c>
      <c r="AU186" s="86">
        <v>3.8156288156288201E-2</v>
      </c>
      <c r="AV186" s="96">
        <v>386.06</v>
      </c>
      <c r="AW186" s="96">
        <v>447.45</v>
      </c>
      <c r="AX186" s="96">
        <v>347.3</v>
      </c>
      <c r="AY186" s="96"/>
      <c r="AZ186" s="96"/>
      <c r="BA186" s="97">
        <v>301.95</v>
      </c>
      <c r="BB186" s="83" t="s">
        <v>1002</v>
      </c>
      <c r="BC186" s="96">
        <v>463.6</v>
      </c>
      <c r="BD186" s="96">
        <v>458.05</v>
      </c>
      <c r="BE186" s="96">
        <v>343.82</v>
      </c>
      <c r="BF186" s="96"/>
      <c r="BG186" s="96"/>
      <c r="BH186" s="97">
        <v>396.13</v>
      </c>
      <c r="BI186" s="83" t="s">
        <v>1003</v>
      </c>
      <c r="BJ186" s="86">
        <v>0.13433818294173799</v>
      </c>
      <c r="BK186" s="96">
        <v>567.30999999999995</v>
      </c>
      <c r="BL186" s="96">
        <v>523.52</v>
      </c>
      <c r="BM186" s="96">
        <v>593.64</v>
      </c>
      <c r="BN186" s="96">
        <v>467.43</v>
      </c>
      <c r="BO186" s="96"/>
      <c r="BP186" s="97"/>
      <c r="BQ186" s="83" t="s">
        <v>1004</v>
      </c>
      <c r="BR186" s="86">
        <v>1</v>
      </c>
      <c r="BS186" s="96">
        <v>481.17</v>
      </c>
      <c r="BT186" s="96">
        <v>458.83</v>
      </c>
      <c r="BU186" s="96">
        <v>498.67</v>
      </c>
      <c r="BV186" s="96"/>
      <c r="BW186" s="96"/>
      <c r="BX186" s="97">
        <v>277.83</v>
      </c>
      <c r="BY186" s="83" t="s">
        <v>1005</v>
      </c>
      <c r="BZ186" s="96">
        <v>495.36</v>
      </c>
      <c r="CA186" s="96">
        <v>496.56</v>
      </c>
      <c r="CB186" s="96">
        <v>349.76</v>
      </c>
      <c r="CC186" s="96">
        <v>287.37</v>
      </c>
      <c r="CD186" s="96"/>
      <c r="CE186" s="97">
        <v>514.73</v>
      </c>
      <c r="CF186" s="83" t="s">
        <v>1006</v>
      </c>
      <c r="CG186" s="96">
        <v>424.24</v>
      </c>
      <c r="CH186" s="96">
        <v>499.23</v>
      </c>
      <c r="CI186" s="96">
        <v>379.03</v>
      </c>
      <c r="CJ186" s="96"/>
      <c r="CK186" s="96"/>
      <c r="CL186" s="97"/>
      <c r="CM186" s="83" t="s">
        <v>1007</v>
      </c>
      <c r="CN186" s="96">
        <v>419.45</v>
      </c>
      <c r="CO186" s="96">
        <v>414.13</v>
      </c>
      <c r="CP186" s="96">
        <v>439.18</v>
      </c>
      <c r="CQ186" s="96">
        <v>317.31</v>
      </c>
      <c r="CR186" s="96"/>
      <c r="CS186" s="97">
        <v>593.72</v>
      </c>
      <c r="CT186" s="83" t="s">
        <v>1008</v>
      </c>
      <c r="CU186" s="96">
        <v>446.31</v>
      </c>
      <c r="CV186" s="96">
        <v>514.73</v>
      </c>
      <c r="CW186" s="96"/>
      <c r="CX186" s="96">
        <v>325.08</v>
      </c>
      <c r="CY186" s="96"/>
      <c r="CZ186" s="97"/>
      <c r="DA186" s="83" t="s">
        <v>1009</v>
      </c>
      <c r="DB186" s="86">
        <v>0.132837407013815</v>
      </c>
      <c r="DC186" s="96">
        <v>466.31</v>
      </c>
      <c r="DD186" s="96">
        <v>516.9</v>
      </c>
      <c r="DE186" s="96">
        <v>339.45</v>
      </c>
      <c r="DF186" s="96">
        <v>401.7</v>
      </c>
      <c r="DG186" s="96"/>
      <c r="DH186" s="97">
        <v>428.03</v>
      </c>
      <c r="DI186" s="83" t="s">
        <v>1010</v>
      </c>
      <c r="DJ186" s="86">
        <v>2.8205562136853399E-3</v>
      </c>
      <c r="DK186" s="96">
        <v>477</v>
      </c>
      <c r="DL186" s="96">
        <v>487.6</v>
      </c>
      <c r="DM186" s="96">
        <v>487.6</v>
      </c>
      <c r="DN186" s="96">
        <v>362</v>
      </c>
      <c r="DO186" s="96"/>
      <c r="DP186" s="97">
        <v>420.39</v>
      </c>
      <c r="DQ186" s="83" t="s">
        <v>1011</v>
      </c>
      <c r="DR186" s="96">
        <v>401.97</v>
      </c>
      <c r="DS186" s="96">
        <v>430.38</v>
      </c>
      <c r="DT186" s="96">
        <v>318.83</v>
      </c>
      <c r="DU186" s="96">
        <v>336.09</v>
      </c>
      <c r="DV186" s="96"/>
      <c r="DW186" s="97"/>
      <c r="DX186" s="83" t="s">
        <v>1012</v>
      </c>
      <c r="DY186" s="96">
        <v>419.21</v>
      </c>
      <c r="DZ186" s="96">
        <v>436.03</v>
      </c>
      <c r="EA186" s="96">
        <v>507.41</v>
      </c>
      <c r="EB186" s="96">
        <v>331.39</v>
      </c>
      <c r="EC186" s="96"/>
      <c r="ED186" s="97">
        <v>340.1</v>
      </c>
      <c r="EE186" s="83" t="s">
        <v>1013</v>
      </c>
      <c r="EF186" s="86">
        <v>1</v>
      </c>
      <c r="EG186" s="96">
        <v>439.64</v>
      </c>
      <c r="EH186" s="96">
        <v>437.61</v>
      </c>
      <c r="EI186" s="96">
        <v>317.36</v>
      </c>
      <c r="EJ186" s="96"/>
      <c r="EK186" s="96">
        <v>323.74</v>
      </c>
      <c r="EL186" s="97">
        <v>269.92</v>
      </c>
      <c r="EM186" s="83" t="s">
        <v>1014</v>
      </c>
      <c r="EN186" s="96">
        <v>473.21</v>
      </c>
      <c r="EO186" s="96">
        <v>462.09</v>
      </c>
      <c r="EP186" s="96">
        <v>363.68</v>
      </c>
      <c r="EQ186" s="96"/>
      <c r="ER186" s="96"/>
      <c r="ES186" s="97">
        <v>358.89</v>
      </c>
      <c r="ET186" s="83" t="s">
        <v>1015</v>
      </c>
      <c r="EU186" s="86">
        <v>1</v>
      </c>
      <c r="EV186" s="96">
        <v>428.78</v>
      </c>
      <c r="EW186" s="96">
        <v>433.66</v>
      </c>
      <c r="EX186" s="96">
        <v>433.66</v>
      </c>
      <c r="EY186" s="96"/>
      <c r="EZ186" s="96"/>
      <c r="FA186" s="97">
        <v>260.98</v>
      </c>
      <c r="FB186" s="83" t="s">
        <v>1016</v>
      </c>
      <c r="FC186" s="96">
        <v>586.21</v>
      </c>
      <c r="FD186" s="96">
        <v>553.02</v>
      </c>
      <c r="FE186" s="96">
        <v>615.37</v>
      </c>
      <c r="FF186" s="96"/>
      <c r="FG186" s="96"/>
      <c r="FH186" s="97"/>
      <c r="FI186" s="83" t="s">
        <v>1017</v>
      </c>
      <c r="FJ186" s="96">
        <v>494.98</v>
      </c>
      <c r="FK186" s="96">
        <v>483.42</v>
      </c>
      <c r="FL186" s="96">
        <v>299.12</v>
      </c>
      <c r="FM186" s="96">
        <v>399.24</v>
      </c>
      <c r="FN186" s="96"/>
      <c r="FO186" s="97">
        <v>296.02</v>
      </c>
      <c r="FP186" s="83" t="s">
        <v>1018</v>
      </c>
      <c r="FQ186" s="86">
        <v>0.22742261945373099</v>
      </c>
      <c r="FR186" s="96">
        <v>446.9</v>
      </c>
      <c r="FS186" s="96">
        <v>478.56</v>
      </c>
      <c r="FT186" s="96">
        <v>442.58</v>
      </c>
      <c r="FU186" s="96">
        <v>281.52999999999997</v>
      </c>
      <c r="FV186" s="96">
        <v>248.92</v>
      </c>
      <c r="FW186" s="97">
        <v>263.22000000000003</v>
      </c>
      <c r="FX186" s="83" t="s">
        <v>1019</v>
      </c>
      <c r="FY186" s="96">
        <v>470.11</v>
      </c>
      <c r="FZ186" s="96">
        <v>495.53</v>
      </c>
      <c r="GA186" s="96">
        <v>450.57</v>
      </c>
      <c r="GB186" s="96">
        <v>480.75</v>
      </c>
      <c r="GC186" s="96"/>
      <c r="GD186" s="97">
        <v>356.95</v>
      </c>
      <c r="GE186" s="83" t="s">
        <v>1020</v>
      </c>
      <c r="GF186" s="86">
        <v>0.20662010826893701</v>
      </c>
      <c r="GG186" s="96">
        <v>407.55</v>
      </c>
      <c r="GH186" s="96">
        <v>438.3</v>
      </c>
      <c r="GI186" s="96">
        <v>325.64</v>
      </c>
      <c r="GJ186" s="96">
        <v>350.65</v>
      </c>
      <c r="GK186" s="96"/>
      <c r="GL186" s="97">
        <v>369.02</v>
      </c>
      <c r="GM186" s="83" t="s">
        <v>1021</v>
      </c>
      <c r="GN186" s="86">
        <v>9.7193064302931301E-2</v>
      </c>
      <c r="GO186" s="96">
        <v>461.1</v>
      </c>
      <c r="GP186" s="96">
        <v>631.32000000000005</v>
      </c>
      <c r="GQ186" s="96">
        <v>369.7</v>
      </c>
      <c r="GR186" s="96">
        <v>318.20999999999998</v>
      </c>
      <c r="GS186" s="96"/>
      <c r="GT186" s="97"/>
      <c r="GU186" s="83" t="s">
        <v>1022</v>
      </c>
      <c r="GV186" s="86">
        <v>1</v>
      </c>
      <c r="GW186" s="96">
        <v>383.95</v>
      </c>
      <c r="GX186" s="96">
        <v>394.61</v>
      </c>
      <c r="GY186" s="96">
        <v>422.74</v>
      </c>
      <c r="GZ186" s="96"/>
      <c r="HA186" s="96"/>
      <c r="HB186" s="97">
        <v>356.97</v>
      </c>
      <c r="HC186" s="83" t="s">
        <v>1023</v>
      </c>
      <c r="HD186" s="86">
        <v>1</v>
      </c>
      <c r="HE186" s="96">
        <v>419.68</v>
      </c>
      <c r="HF186" s="96">
        <v>466.52</v>
      </c>
      <c r="HG186" s="96"/>
      <c r="HH186" s="96">
        <v>290.31</v>
      </c>
      <c r="HI186" s="96">
        <v>283.67</v>
      </c>
      <c r="HJ186" s="97">
        <v>370.05</v>
      </c>
      <c r="HK186" s="103" t="s">
        <v>1024</v>
      </c>
      <c r="HL186" s="86">
        <v>1.1160091512750401</v>
      </c>
      <c r="HM186" s="96">
        <v>406.9</v>
      </c>
      <c r="HN186" s="96">
        <v>452.36</v>
      </c>
      <c r="HO186" s="96">
        <v>367.83</v>
      </c>
      <c r="HP186" s="96"/>
      <c r="HQ186" s="96"/>
      <c r="HR186" s="97"/>
    </row>
    <row r="187" spans="1:226" x14ac:dyDescent="0.35">
      <c r="A187" s="99">
        <v>44067</v>
      </c>
      <c r="B187" s="100" t="s">
        <v>995</v>
      </c>
      <c r="C187" s="101">
        <v>451.18775779009837</v>
      </c>
      <c r="D187" s="101">
        <v>463.97870605795868</v>
      </c>
      <c r="E187" s="101">
        <v>375.75079586750002</v>
      </c>
      <c r="F187" s="101">
        <v>326.6472195405708</v>
      </c>
      <c r="G187" s="101">
        <v>260.50403186130956</v>
      </c>
      <c r="H187" s="102">
        <v>310.47314291497594</v>
      </c>
      <c r="I187" s="100" t="s">
        <v>996</v>
      </c>
      <c r="J187" s="101">
        <v>451.43533254971084</v>
      </c>
      <c r="K187" s="101">
        <v>457.49140672179016</v>
      </c>
      <c r="L187" s="101">
        <v>358.65798703003509</v>
      </c>
      <c r="M187" s="101">
        <v>324.22458067394143</v>
      </c>
      <c r="N187" s="101">
        <v>294.57993569131833</v>
      </c>
      <c r="O187" s="102">
        <v>350.95952421320743</v>
      </c>
      <c r="P187" s="83" t="s">
        <v>997</v>
      </c>
      <c r="Q187" s="96">
        <v>394.9</v>
      </c>
      <c r="R187" s="96">
        <v>448.2</v>
      </c>
      <c r="S187" s="96">
        <v>364.21</v>
      </c>
      <c r="T187" s="96">
        <v>279</v>
      </c>
      <c r="U187" s="96"/>
      <c r="V187" s="97"/>
      <c r="W187" s="83" t="s">
        <v>998</v>
      </c>
      <c r="X187" s="96">
        <v>484.3</v>
      </c>
      <c r="Y187" s="96">
        <v>470.5</v>
      </c>
      <c r="Z187" s="96">
        <v>351.76</v>
      </c>
      <c r="AA187" s="96">
        <v>248.27</v>
      </c>
      <c r="AB187" s="96"/>
      <c r="AC187" s="97">
        <v>369.42</v>
      </c>
      <c r="AD187" s="83" t="s">
        <v>999</v>
      </c>
      <c r="AE187" s="86">
        <v>0.51129972389814904</v>
      </c>
      <c r="AF187" s="96">
        <v>381.39</v>
      </c>
      <c r="AG187" s="96">
        <v>398.73</v>
      </c>
      <c r="AH187" s="96">
        <v>332.34</v>
      </c>
      <c r="AI187" s="96"/>
      <c r="AJ187" s="96"/>
      <c r="AK187" s="97">
        <v>257.68</v>
      </c>
      <c r="AL187" s="87" t="s">
        <v>1000</v>
      </c>
      <c r="AM187" s="88">
        <v>1</v>
      </c>
      <c r="AN187" s="96">
        <v>462.17</v>
      </c>
      <c r="AO187" s="96">
        <v>510.68</v>
      </c>
      <c r="AP187" s="96">
        <v>445.99</v>
      </c>
      <c r="AQ187" s="96">
        <v>525.65</v>
      </c>
      <c r="AR187" s="96"/>
      <c r="AS187" s="97"/>
      <c r="AT187" s="83" t="s">
        <v>1001</v>
      </c>
      <c r="AU187" s="86">
        <v>3.8327392587482301E-2</v>
      </c>
      <c r="AV187" s="96">
        <v>388.27</v>
      </c>
      <c r="AW187" s="96">
        <v>450.16</v>
      </c>
      <c r="AX187" s="96">
        <v>350.82</v>
      </c>
      <c r="AY187" s="96"/>
      <c r="AZ187" s="96"/>
      <c r="BA187" s="97">
        <v>304.60000000000002</v>
      </c>
      <c r="BB187" s="83" t="s">
        <v>1002</v>
      </c>
      <c r="BC187" s="96">
        <v>456.71</v>
      </c>
      <c r="BD187" s="96">
        <v>462.36</v>
      </c>
      <c r="BE187" s="96">
        <v>348.13</v>
      </c>
      <c r="BF187" s="96"/>
      <c r="BG187" s="96"/>
      <c r="BH187" s="97">
        <v>399.58</v>
      </c>
      <c r="BI187" s="83" t="s">
        <v>1003</v>
      </c>
      <c r="BJ187" s="86">
        <v>0.134345402028616</v>
      </c>
      <c r="BK187" s="96">
        <v>567.34</v>
      </c>
      <c r="BL187" s="96">
        <v>523.54</v>
      </c>
      <c r="BM187" s="96">
        <v>593.66999999999996</v>
      </c>
      <c r="BN187" s="96">
        <v>480.89</v>
      </c>
      <c r="BO187" s="96"/>
      <c r="BP187" s="97"/>
      <c r="BQ187" s="83" t="s">
        <v>1004</v>
      </c>
      <c r="BR187" s="86">
        <v>1</v>
      </c>
      <c r="BS187" s="96">
        <v>481.17</v>
      </c>
      <c r="BT187" s="96">
        <v>458.83</v>
      </c>
      <c r="BU187" s="96">
        <v>498.67</v>
      </c>
      <c r="BV187" s="96"/>
      <c r="BW187" s="96"/>
      <c r="BX187" s="97">
        <v>277.83</v>
      </c>
      <c r="BY187" s="83" t="s">
        <v>1005</v>
      </c>
      <c r="BZ187" s="96">
        <v>491.28</v>
      </c>
      <c r="CA187" s="96">
        <v>498.07</v>
      </c>
      <c r="CB187" s="96">
        <v>354.69</v>
      </c>
      <c r="CC187" s="96">
        <v>291.45999999999998</v>
      </c>
      <c r="CD187" s="96"/>
      <c r="CE187" s="97">
        <v>514.99</v>
      </c>
      <c r="CF187" s="83" t="s">
        <v>1006</v>
      </c>
      <c r="CG187" s="96">
        <v>421.02</v>
      </c>
      <c r="CH187" s="96">
        <v>502.46</v>
      </c>
      <c r="CI187" s="96">
        <v>381.31</v>
      </c>
      <c r="CJ187" s="96"/>
      <c r="CK187" s="96"/>
      <c r="CL187" s="97"/>
      <c r="CM187" s="83" t="s">
        <v>1007</v>
      </c>
      <c r="CN187" s="96">
        <v>421.64</v>
      </c>
      <c r="CO187" s="96">
        <v>421.06</v>
      </c>
      <c r="CP187" s="96">
        <v>442.32</v>
      </c>
      <c r="CQ187" s="96">
        <v>314.44</v>
      </c>
      <c r="CR187" s="96"/>
      <c r="CS187" s="97">
        <v>596.62</v>
      </c>
      <c r="CT187" s="83" t="s">
        <v>1008</v>
      </c>
      <c r="CU187" s="96">
        <v>444.83</v>
      </c>
      <c r="CV187" s="96">
        <v>514.69000000000005</v>
      </c>
      <c r="CW187" s="96"/>
      <c r="CX187" s="96">
        <v>323.08999999999997</v>
      </c>
      <c r="CY187" s="96"/>
      <c r="CZ187" s="97"/>
      <c r="DA187" s="83" t="s">
        <v>1009</v>
      </c>
      <c r="DB187" s="86">
        <v>0.13274923669188901</v>
      </c>
      <c r="DC187" s="96">
        <v>462.92</v>
      </c>
      <c r="DD187" s="96">
        <v>517.72</v>
      </c>
      <c r="DE187" s="96">
        <v>340.29</v>
      </c>
      <c r="DF187" s="96">
        <v>401.43</v>
      </c>
      <c r="DG187" s="96"/>
      <c r="DH187" s="97">
        <v>430.72</v>
      </c>
      <c r="DI187" s="83" t="s">
        <v>1010</v>
      </c>
      <c r="DJ187" s="86">
        <v>2.8503833765641498E-3</v>
      </c>
      <c r="DK187" s="96">
        <v>468.08</v>
      </c>
      <c r="DL187" s="96">
        <v>491.11</v>
      </c>
      <c r="DM187" s="96">
        <v>491.11</v>
      </c>
      <c r="DN187" s="96">
        <v>465.3</v>
      </c>
      <c r="DO187" s="96"/>
      <c r="DP187" s="97">
        <v>419.9</v>
      </c>
      <c r="DQ187" s="83" t="s">
        <v>1011</v>
      </c>
      <c r="DR187" s="96">
        <v>403.68</v>
      </c>
      <c r="DS187" s="96">
        <v>437.78</v>
      </c>
      <c r="DT187" s="96">
        <v>322.18</v>
      </c>
      <c r="DU187" s="96">
        <v>333.54</v>
      </c>
      <c r="DV187" s="96"/>
      <c r="DW187" s="97"/>
      <c r="DX187" s="83" t="s">
        <v>1012</v>
      </c>
      <c r="DY187" s="96">
        <v>418.88</v>
      </c>
      <c r="DZ187" s="96">
        <v>436.34</v>
      </c>
      <c r="EA187" s="96">
        <v>511.37</v>
      </c>
      <c r="EB187" s="96">
        <v>330.5</v>
      </c>
      <c r="EC187" s="96"/>
      <c r="ED187" s="97">
        <v>341.14</v>
      </c>
      <c r="EE187" s="83" t="s">
        <v>1013</v>
      </c>
      <c r="EF187" s="86">
        <v>1</v>
      </c>
      <c r="EG187" s="96">
        <v>431.3</v>
      </c>
      <c r="EH187" s="96">
        <v>433.59</v>
      </c>
      <c r="EI187" s="96">
        <v>318.69</v>
      </c>
      <c r="EJ187" s="96"/>
      <c r="EK187" s="96">
        <v>323.74</v>
      </c>
      <c r="EL187" s="97">
        <v>265.12</v>
      </c>
      <c r="EM187" s="83" t="s">
        <v>1014</v>
      </c>
      <c r="EN187" s="96">
        <v>462.1</v>
      </c>
      <c r="EO187" s="96">
        <v>474.06</v>
      </c>
      <c r="EP187" s="96">
        <v>363.68</v>
      </c>
      <c r="EQ187" s="96"/>
      <c r="ER187" s="96"/>
      <c r="ES187" s="97">
        <v>343.15</v>
      </c>
      <c r="ET187" s="83" t="s">
        <v>1015</v>
      </c>
      <c r="EU187" s="86">
        <v>1</v>
      </c>
      <c r="EV187" s="96">
        <v>419.55</v>
      </c>
      <c r="EW187" s="96">
        <v>430.9</v>
      </c>
      <c r="EX187" s="96">
        <v>430.9</v>
      </c>
      <c r="EY187" s="96"/>
      <c r="EZ187" s="96"/>
      <c r="FA187" s="97">
        <v>260.98</v>
      </c>
      <c r="FB187" s="83" t="s">
        <v>1016</v>
      </c>
      <c r="FC187" s="96">
        <v>586.21</v>
      </c>
      <c r="FD187" s="96">
        <v>553.02</v>
      </c>
      <c r="FE187" s="96">
        <v>615.37</v>
      </c>
      <c r="FF187" s="96"/>
      <c r="FG187" s="96"/>
      <c r="FH187" s="97"/>
      <c r="FI187" s="83" t="s">
        <v>1017</v>
      </c>
      <c r="FJ187" s="96">
        <v>488.36</v>
      </c>
      <c r="FK187" s="96">
        <v>485.9</v>
      </c>
      <c r="FL187" s="96">
        <v>296.64</v>
      </c>
      <c r="FM187" s="96">
        <v>397.24</v>
      </c>
      <c r="FN187" s="96"/>
      <c r="FO187" s="97">
        <v>296.85000000000002</v>
      </c>
      <c r="FP187" s="83" t="s">
        <v>1018</v>
      </c>
      <c r="FQ187" s="86">
        <v>0.22734506433865301</v>
      </c>
      <c r="FR187" s="96">
        <v>444.29</v>
      </c>
      <c r="FS187" s="96">
        <v>476.82</v>
      </c>
      <c r="FT187" s="96">
        <v>444.09</v>
      </c>
      <c r="FU187" s="96">
        <v>279.86</v>
      </c>
      <c r="FV187" s="96">
        <v>248.84</v>
      </c>
      <c r="FW187" s="97">
        <v>266.41000000000003</v>
      </c>
      <c r="FX187" s="83" t="s">
        <v>1019</v>
      </c>
      <c r="FY187" s="96">
        <v>466.04</v>
      </c>
      <c r="FZ187" s="96">
        <v>496.34</v>
      </c>
      <c r="GA187" s="96">
        <v>450.57</v>
      </c>
      <c r="GB187" s="96">
        <v>479.6</v>
      </c>
      <c r="GC187" s="96"/>
      <c r="GD187" s="97">
        <v>356.95</v>
      </c>
      <c r="GE187" s="83" t="s">
        <v>1020</v>
      </c>
      <c r="GF187" s="86">
        <v>0.206611570247934</v>
      </c>
      <c r="GG187" s="96">
        <v>403.26</v>
      </c>
      <c r="GH187" s="96">
        <v>440.75</v>
      </c>
      <c r="GI187" s="96">
        <v>330.23</v>
      </c>
      <c r="GJ187" s="96">
        <v>340.24</v>
      </c>
      <c r="GK187" s="96"/>
      <c r="GL187" s="97">
        <v>368.79</v>
      </c>
      <c r="GM187" s="83" t="s">
        <v>1021</v>
      </c>
      <c r="GN187" s="86">
        <v>9.6441315459542903E-2</v>
      </c>
      <c r="GO187" s="96">
        <v>459.39</v>
      </c>
      <c r="GP187" s="96">
        <v>627.66999999999996</v>
      </c>
      <c r="GQ187" s="96">
        <v>367.85</v>
      </c>
      <c r="GR187" s="96">
        <v>314.88</v>
      </c>
      <c r="GS187" s="96"/>
      <c r="GT187" s="97"/>
      <c r="GU187" s="83" t="s">
        <v>1022</v>
      </c>
      <c r="GV187" s="86">
        <v>1</v>
      </c>
      <c r="GW187" s="96">
        <v>368.4</v>
      </c>
      <c r="GX187" s="96">
        <v>399.28</v>
      </c>
      <c r="GY187" s="96">
        <v>421.64</v>
      </c>
      <c r="GZ187" s="96"/>
      <c r="HA187" s="96"/>
      <c r="HB187" s="97">
        <v>357.67</v>
      </c>
      <c r="HC187" s="83" t="s">
        <v>1023</v>
      </c>
      <c r="HD187" s="86">
        <v>1</v>
      </c>
      <c r="HE187" s="96">
        <v>420.52</v>
      </c>
      <c r="HF187" s="96">
        <v>466.52</v>
      </c>
      <c r="HG187" s="96"/>
      <c r="HH187" s="96">
        <v>287.39999999999998</v>
      </c>
      <c r="HI187" s="96">
        <v>280.76</v>
      </c>
      <c r="HJ187" s="97">
        <v>372.55</v>
      </c>
      <c r="HK187" s="103" t="s">
        <v>1024</v>
      </c>
      <c r="HL187" s="86">
        <v>1.1089548100914901</v>
      </c>
      <c r="HM187" s="96">
        <v>403.66</v>
      </c>
      <c r="HN187" s="96">
        <v>449.13</v>
      </c>
      <c r="HO187" s="96">
        <v>371.43</v>
      </c>
      <c r="HP187" s="96"/>
      <c r="HQ187" s="96"/>
      <c r="HR187" s="97"/>
    </row>
    <row r="188" spans="1:226" x14ac:dyDescent="0.35">
      <c r="A188" s="99">
        <v>44060</v>
      </c>
      <c r="B188" s="100" t="s">
        <v>995</v>
      </c>
      <c r="C188" s="101">
        <v>449.92532068807469</v>
      </c>
      <c r="D188" s="101">
        <v>464.79313687869404</v>
      </c>
      <c r="E188" s="101">
        <v>377.49546321731299</v>
      </c>
      <c r="F188" s="101">
        <v>325.19533378225054</v>
      </c>
      <c r="G188" s="101">
        <v>260.13615087267192</v>
      </c>
      <c r="H188" s="102">
        <v>311.76176168472335</v>
      </c>
      <c r="I188" s="100" t="s">
        <v>996</v>
      </c>
      <c r="J188" s="101">
        <v>450.0357842459922</v>
      </c>
      <c r="K188" s="101">
        <v>457.83795499085807</v>
      </c>
      <c r="L188" s="101">
        <v>360.2577703781987</v>
      </c>
      <c r="M188" s="101">
        <v>321.32898529387012</v>
      </c>
      <c r="N188" s="101">
        <v>292.81594855305474</v>
      </c>
      <c r="O188" s="102">
        <v>349.81662966449966</v>
      </c>
      <c r="P188" s="83" t="s">
        <v>997</v>
      </c>
      <c r="Q188" s="96">
        <v>395.73</v>
      </c>
      <c r="R188" s="96">
        <v>451.54</v>
      </c>
      <c r="S188" s="96">
        <v>369.32</v>
      </c>
      <c r="T188" s="96">
        <v>273</v>
      </c>
      <c r="U188" s="96"/>
      <c r="V188" s="97"/>
      <c r="W188" s="83" t="s">
        <v>998</v>
      </c>
      <c r="X188" s="96">
        <v>480.91</v>
      </c>
      <c r="Y188" s="96">
        <v>475.05</v>
      </c>
      <c r="Z188" s="96">
        <v>357.14</v>
      </c>
      <c r="AA188" s="96">
        <v>243.11</v>
      </c>
      <c r="AB188" s="96"/>
      <c r="AC188" s="97">
        <v>369.42</v>
      </c>
      <c r="AD188" s="83" t="s">
        <v>999</v>
      </c>
      <c r="AE188" s="86">
        <v>0.51129972389814904</v>
      </c>
      <c r="AF188" s="96">
        <v>381.39</v>
      </c>
      <c r="AG188" s="96">
        <v>398.73</v>
      </c>
      <c r="AH188" s="96">
        <v>332.34</v>
      </c>
      <c r="AI188" s="96"/>
      <c r="AJ188" s="96"/>
      <c r="AK188" s="97">
        <v>257.68</v>
      </c>
      <c r="AL188" s="87" t="s">
        <v>1000</v>
      </c>
      <c r="AM188" s="88">
        <v>1</v>
      </c>
      <c r="AN188" s="96">
        <v>461.91</v>
      </c>
      <c r="AO188" s="96">
        <v>512.66999999999996</v>
      </c>
      <c r="AP188" s="96">
        <v>446.02</v>
      </c>
      <c r="AQ188" s="96">
        <v>462.17</v>
      </c>
      <c r="AR188" s="96"/>
      <c r="AS188" s="97"/>
      <c r="AT188" s="83" t="s">
        <v>1001</v>
      </c>
      <c r="AU188" s="86">
        <v>3.8255547054322901E-2</v>
      </c>
      <c r="AV188" s="96">
        <v>388.52</v>
      </c>
      <c r="AW188" s="96">
        <v>452.06</v>
      </c>
      <c r="AX188" s="96">
        <v>353.58</v>
      </c>
      <c r="AY188" s="96"/>
      <c r="AZ188" s="96"/>
      <c r="BA188" s="97">
        <v>308.20999999999998</v>
      </c>
      <c r="BB188" s="83" t="s">
        <v>1002</v>
      </c>
      <c r="BC188" s="96">
        <v>454.98</v>
      </c>
      <c r="BD188" s="96">
        <v>463.22</v>
      </c>
      <c r="BE188" s="96">
        <v>348.13</v>
      </c>
      <c r="BF188" s="96"/>
      <c r="BG188" s="96"/>
      <c r="BH188" s="97">
        <v>399.58</v>
      </c>
      <c r="BI188" s="83" t="s">
        <v>1003</v>
      </c>
      <c r="BJ188" s="86">
        <v>0.134282261313281</v>
      </c>
      <c r="BK188" s="96">
        <v>556.33000000000004</v>
      </c>
      <c r="BL188" s="96">
        <v>523.29999999999995</v>
      </c>
      <c r="BM188" s="96">
        <v>593.39</v>
      </c>
      <c r="BN188" s="96">
        <v>494.09</v>
      </c>
      <c r="BO188" s="96"/>
      <c r="BP188" s="97"/>
      <c r="BQ188" s="83" t="s">
        <v>1004</v>
      </c>
      <c r="BR188" s="86">
        <v>1</v>
      </c>
      <c r="BS188" s="96">
        <v>481.17</v>
      </c>
      <c r="BT188" s="96">
        <v>458.83</v>
      </c>
      <c r="BU188" s="96">
        <v>499.5</v>
      </c>
      <c r="BV188" s="96"/>
      <c r="BW188" s="96"/>
      <c r="BX188" s="97">
        <v>277.83</v>
      </c>
      <c r="BY188" s="83" t="s">
        <v>1005</v>
      </c>
      <c r="BZ188" s="96">
        <v>488.92</v>
      </c>
      <c r="CA188" s="96">
        <v>498.04</v>
      </c>
      <c r="CB188" s="96">
        <v>358.99</v>
      </c>
      <c r="CC188" s="96">
        <v>286.86</v>
      </c>
      <c r="CD188" s="96"/>
      <c r="CE188" s="97">
        <v>515.25</v>
      </c>
      <c r="CF188" s="83" t="s">
        <v>1006</v>
      </c>
      <c r="CG188" s="96">
        <v>413.76</v>
      </c>
      <c r="CH188" s="96">
        <v>495.2</v>
      </c>
      <c r="CI188" s="96">
        <v>384.76</v>
      </c>
      <c r="CJ188" s="96"/>
      <c r="CK188" s="96"/>
      <c r="CL188" s="97"/>
      <c r="CM188" s="83" t="s">
        <v>1007</v>
      </c>
      <c r="CN188" s="96">
        <v>418.37</v>
      </c>
      <c r="CO188" s="96">
        <v>421.49</v>
      </c>
      <c r="CP188" s="96">
        <v>445.21</v>
      </c>
      <c r="CQ188" s="96">
        <v>315.35000000000002</v>
      </c>
      <c r="CR188" s="96"/>
      <c r="CS188" s="97">
        <v>593.52</v>
      </c>
      <c r="CT188" s="83" t="s">
        <v>1008</v>
      </c>
      <c r="CU188" s="96">
        <v>444.05</v>
      </c>
      <c r="CV188" s="96">
        <v>515.42999999999995</v>
      </c>
      <c r="CW188" s="96"/>
      <c r="CX188" s="96">
        <v>324.42</v>
      </c>
      <c r="CY188" s="96"/>
      <c r="CZ188" s="97"/>
      <c r="DA188" s="83" t="s">
        <v>1009</v>
      </c>
      <c r="DB188" s="86">
        <v>0.132802124833997</v>
      </c>
      <c r="DC188" s="96">
        <v>452.48</v>
      </c>
      <c r="DD188" s="96">
        <v>521.12</v>
      </c>
      <c r="DE188" s="96">
        <v>341.49</v>
      </c>
      <c r="DF188" s="96">
        <v>401.59</v>
      </c>
      <c r="DG188" s="96"/>
      <c r="DH188" s="97">
        <v>434.4</v>
      </c>
      <c r="DI188" s="83" t="s">
        <v>1010</v>
      </c>
      <c r="DJ188" s="86">
        <v>2.8691934697156599E-3</v>
      </c>
      <c r="DK188" s="96">
        <v>469.77</v>
      </c>
      <c r="DL188" s="96">
        <v>495.51</v>
      </c>
      <c r="DM188" s="96">
        <v>495.51</v>
      </c>
      <c r="DN188" s="96">
        <v>468.37</v>
      </c>
      <c r="DO188" s="96"/>
      <c r="DP188" s="97">
        <v>427.33</v>
      </c>
      <c r="DQ188" s="83" t="s">
        <v>1011</v>
      </c>
      <c r="DR188" s="96">
        <v>409.94</v>
      </c>
      <c r="DS188" s="96">
        <v>432.34</v>
      </c>
      <c r="DT188" s="96">
        <v>321.12</v>
      </c>
      <c r="DU188" s="96">
        <v>328.63</v>
      </c>
      <c r="DV188" s="96"/>
      <c r="DW188" s="97"/>
      <c r="DX188" s="83" t="s">
        <v>1012</v>
      </c>
      <c r="DY188" s="96">
        <v>417.69</v>
      </c>
      <c r="DZ188" s="96">
        <v>435.51</v>
      </c>
      <c r="EA188" s="96">
        <v>514.59</v>
      </c>
      <c r="EB188" s="96">
        <v>332.39</v>
      </c>
      <c r="EC188" s="96"/>
      <c r="ED188" s="97">
        <v>339.84</v>
      </c>
      <c r="EE188" s="83" t="s">
        <v>1013</v>
      </c>
      <c r="EF188" s="86">
        <v>1</v>
      </c>
      <c r="EG188" s="96">
        <v>432.31</v>
      </c>
      <c r="EH188" s="96">
        <v>435.21</v>
      </c>
      <c r="EI188" s="96">
        <v>321.31</v>
      </c>
      <c r="EJ188" s="96"/>
      <c r="EK188" s="96">
        <v>323.74</v>
      </c>
      <c r="EL188" s="97">
        <v>265.45999999999998</v>
      </c>
      <c r="EM188" s="83" t="s">
        <v>1014</v>
      </c>
      <c r="EN188" s="96">
        <v>441.59</v>
      </c>
      <c r="EO188" s="96">
        <v>474.06</v>
      </c>
      <c r="EP188" s="96">
        <v>363.68</v>
      </c>
      <c r="EQ188" s="96"/>
      <c r="ER188" s="96"/>
      <c r="ES188" s="97">
        <v>343.15</v>
      </c>
      <c r="ET188" s="83" t="s">
        <v>1015</v>
      </c>
      <c r="EU188" s="86">
        <v>1</v>
      </c>
      <c r="EV188" s="96">
        <v>407.85</v>
      </c>
      <c r="EW188" s="96">
        <v>429.53</v>
      </c>
      <c r="EX188" s="96">
        <v>429.53</v>
      </c>
      <c r="EY188" s="96"/>
      <c r="EZ188" s="96"/>
      <c r="FA188" s="97">
        <v>260.98</v>
      </c>
      <c r="FB188" s="83" t="s">
        <v>1016</v>
      </c>
      <c r="FC188" s="96">
        <v>586.21</v>
      </c>
      <c r="FD188" s="96">
        <v>553.02</v>
      </c>
      <c r="FE188" s="96">
        <v>615.37</v>
      </c>
      <c r="FF188" s="96"/>
      <c r="FG188" s="96"/>
      <c r="FH188" s="97"/>
      <c r="FI188" s="83" t="s">
        <v>1017</v>
      </c>
      <c r="FJ188" s="96">
        <v>490.84</v>
      </c>
      <c r="FK188" s="96">
        <v>489.21</v>
      </c>
      <c r="FL188" s="96">
        <v>294.17</v>
      </c>
      <c r="FM188" s="96">
        <v>411.24</v>
      </c>
      <c r="FN188" s="96"/>
      <c r="FO188" s="97">
        <v>291.89</v>
      </c>
      <c r="FP188" s="83" t="s">
        <v>1018</v>
      </c>
      <c r="FQ188" s="86">
        <v>0.22744848291861899</v>
      </c>
      <c r="FR188" s="96">
        <v>442.26</v>
      </c>
      <c r="FS188" s="96">
        <v>475.97</v>
      </c>
      <c r="FT188" s="96">
        <v>447.5</v>
      </c>
      <c r="FU188" s="96">
        <v>279.01</v>
      </c>
      <c r="FV188" s="96">
        <v>248.95</v>
      </c>
      <c r="FW188" s="97">
        <v>270.75</v>
      </c>
      <c r="FX188" s="83" t="s">
        <v>1019</v>
      </c>
      <c r="FY188" s="96">
        <v>463.6</v>
      </c>
      <c r="FZ188" s="96">
        <v>492.28</v>
      </c>
      <c r="GA188" s="96">
        <v>451.39</v>
      </c>
      <c r="GB188" s="96">
        <v>475.43</v>
      </c>
      <c r="GC188" s="96"/>
      <c r="GD188" s="97">
        <v>356.95</v>
      </c>
      <c r="GE188" s="83" t="s">
        <v>1020</v>
      </c>
      <c r="GF188" s="86">
        <v>0.20685518068799999</v>
      </c>
      <c r="GG188" s="96">
        <v>417.74</v>
      </c>
      <c r="GH188" s="96">
        <v>454.53</v>
      </c>
      <c r="GI188" s="96">
        <v>301.22000000000003</v>
      </c>
      <c r="GJ188" s="96">
        <v>349.49</v>
      </c>
      <c r="GK188" s="96"/>
      <c r="GL188" s="97">
        <v>369.72</v>
      </c>
      <c r="GM188" s="83" t="s">
        <v>1021</v>
      </c>
      <c r="GN188" s="86">
        <v>9.6985684912906905E-2</v>
      </c>
      <c r="GO188" s="96">
        <v>460.97</v>
      </c>
      <c r="GP188" s="96">
        <v>639.13</v>
      </c>
      <c r="GQ188" s="96">
        <v>375.04</v>
      </c>
      <c r="GR188" s="96">
        <v>322.27999999999997</v>
      </c>
      <c r="GS188" s="96"/>
      <c r="GT188" s="97"/>
      <c r="GU188" s="83" t="s">
        <v>1022</v>
      </c>
      <c r="GV188" s="86">
        <v>1</v>
      </c>
      <c r="GW188" s="96">
        <v>369.14</v>
      </c>
      <c r="GX188" s="96">
        <v>400.61</v>
      </c>
      <c r="GY188" s="96">
        <v>426.87</v>
      </c>
      <c r="GZ188" s="96"/>
      <c r="HA188" s="96"/>
      <c r="HB188" s="97">
        <v>357.8</v>
      </c>
      <c r="HC188" s="83" t="s">
        <v>1023</v>
      </c>
      <c r="HD188" s="86">
        <v>1</v>
      </c>
      <c r="HE188" s="96">
        <v>420.52</v>
      </c>
      <c r="HF188" s="96">
        <v>466.52</v>
      </c>
      <c r="HG188" s="96"/>
      <c r="HH188" s="96">
        <v>284.8</v>
      </c>
      <c r="HI188" s="96">
        <v>278.16000000000003</v>
      </c>
      <c r="HJ188" s="97">
        <v>370.89</v>
      </c>
      <c r="HK188" s="103" t="s">
        <v>1024</v>
      </c>
      <c r="HL188" s="86">
        <v>1.1034482758620701</v>
      </c>
      <c r="HM188" s="96">
        <v>399.98</v>
      </c>
      <c r="HN188" s="96">
        <v>445.57</v>
      </c>
      <c r="HO188" s="96">
        <v>370.99</v>
      </c>
      <c r="HP188" s="96"/>
      <c r="HQ188" s="96"/>
      <c r="HR188" s="97"/>
    </row>
    <row r="189" spans="1:226" x14ac:dyDescent="0.35">
      <c r="A189" s="99">
        <v>44053</v>
      </c>
      <c r="B189" s="100" t="s">
        <v>995</v>
      </c>
      <c r="C189" s="101">
        <v>445.67888469230797</v>
      </c>
      <c r="D189" s="101">
        <v>465.01842977475809</v>
      </c>
      <c r="E189" s="101">
        <v>378.09020212251801</v>
      </c>
      <c r="F189" s="101">
        <v>317.082873065294</v>
      </c>
      <c r="G189" s="101">
        <v>259.62838467845847</v>
      </c>
      <c r="H189" s="102">
        <v>309.22154107342828</v>
      </c>
      <c r="I189" s="100" t="s">
        <v>996</v>
      </c>
      <c r="J189" s="101">
        <v>446.85636081310838</v>
      </c>
      <c r="K189" s="101">
        <v>458.65636807138117</v>
      </c>
      <c r="L189" s="101">
        <v>360.66339600792276</v>
      </c>
      <c r="M189" s="101">
        <v>312.37430445975014</v>
      </c>
      <c r="N189" s="101">
        <v>291.73041800643085</v>
      </c>
      <c r="O189" s="102">
        <v>349.80478241124172</v>
      </c>
      <c r="P189" s="83" t="s">
        <v>997</v>
      </c>
      <c r="Q189" s="96">
        <v>392.4</v>
      </c>
      <c r="R189" s="96">
        <v>449.87</v>
      </c>
      <c r="S189" s="96">
        <v>369.93</v>
      </c>
      <c r="T189" s="96">
        <v>267</v>
      </c>
      <c r="U189" s="96"/>
      <c r="V189" s="97"/>
      <c r="W189" s="83" t="s">
        <v>998</v>
      </c>
      <c r="X189" s="96">
        <v>476.78</v>
      </c>
      <c r="Y189" s="96">
        <v>485.31</v>
      </c>
      <c r="Z189" s="96">
        <v>356.56</v>
      </c>
      <c r="AA189" s="96">
        <v>243.11</v>
      </c>
      <c r="AB189" s="96"/>
      <c r="AC189" s="97">
        <v>375.21</v>
      </c>
      <c r="AD189" s="83" t="s">
        <v>999</v>
      </c>
      <c r="AE189" s="86">
        <v>0.51129972389814904</v>
      </c>
      <c r="AF189" s="96">
        <v>380.24</v>
      </c>
      <c r="AG189" s="96">
        <v>398.73</v>
      </c>
      <c r="AH189" s="96">
        <v>332.34</v>
      </c>
      <c r="AI189" s="96"/>
      <c r="AJ189" s="96"/>
      <c r="AK189" s="97">
        <v>257.47000000000003</v>
      </c>
      <c r="AL189" s="87" t="s">
        <v>1000</v>
      </c>
      <c r="AM189" s="88">
        <v>1</v>
      </c>
      <c r="AN189" s="96">
        <v>462.64</v>
      </c>
      <c r="AO189" s="96">
        <v>514.58000000000004</v>
      </c>
      <c r="AP189" s="96">
        <v>446.76</v>
      </c>
      <c r="AQ189" s="96">
        <v>462.17</v>
      </c>
      <c r="AR189" s="96"/>
      <c r="AS189" s="97"/>
      <c r="AT189" s="83" t="s">
        <v>1001</v>
      </c>
      <c r="AU189" s="86">
        <v>3.8192720467478902E-2</v>
      </c>
      <c r="AV189" s="96">
        <v>388.01</v>
      </c>
      <c r="AW189" s="96">
        <v>453.22</v>
      </c>
      <c r="AX189" s="96">
        <v>358.9</v>
      </c>
      <c r="AY189" s="96"/>
      <c r="AZ189" s="96"/>
      <c r="BA189" s="97">
        <v>304.51</v>
      </c>
      <c r="BB189" s="83" t="s">
        <v>1002</v>
      </c>
      <c r="BC189" s="96">
        <v>451.53</v>
      </c>
      <c r="BD189" s="96">
        <v>464.94</v>
      </c>
      <c r="BE189" s="96">
        <v>348.13</v>
      </c>
      <c r="BF189" s="96"/>
      <c r="BG189" s="96"/>
      <c r="BH189" s="97">
        <v>396.99</v>
      </c>
      <c r="BI189" s="83" t="s">
        <v>1003</v>
      </c>
      <c r="BJ189" s="86">
        <v>0.134266034721197</v>
      </c>
      <c r="BK189" s="96">
        <v>541.23</v>
      </c>
      <c r="BL189" s="96">
        <v>535.04999999999995</v>
      </c>
      <c r="BM189" s="96">
        <v>614.48</v>
      </c>
      <c r="BN189" s="96">
        <v>465.16</v>
      </c>
      <c r="BO189" s="96"/>
      <c r="BP189" s="97"/>
      <c r="BQ189" s="83" t="s">
        <v>1004</v>
      </c>
      <c r="BR189" s="86">
        <v>1</v>
      </c>
      <c r="BS189" s="96">
        <v>481.17</v>
      </c>
      <c r="BT189" s="96">
        <v>458.83</v>
      </c>
      <c r="BU189" s="96">
        <v>499.5</v>
      </c>
      <c r="BV189" s="96"/>
      <c r="BW189" s="96"/>
      <c r="BX189" s="97">
        <v>277.83</v>
      </c>
      <c r="BY189" s="83" t="s">
        <v>1005</v>
      </c>
      <c r="BZ189" s="96">
        <v>485.33</v>
      </c>
      <c r="CA189" s="96">
        <v>496.9</v>
      </c>
      <c r="CB189" s="96">
        <v>356.21</v>
      </c>
      <c r="CC189" s="96">
        <v>268.41000000000003</v>
      </c>
      <c r="CD189" s="96"/>
      <c r="CE189" s="97">
        <v>515.44000000000005</v>
      </c>
      <c r="CF189" s="83" t="s">
        <v>1006</v>
      </c>
      <c r="CG189" s="96">
        <v>421.82</v>
      </c>
      <c r="CH189" s="96">
        <v>510.52</v>
      </c>
      <c r="CI189" s="96">
        <v>386.99</v>
      </c>
      <c r="CJ189" s="96"/>
      <c r="CK189" s="96"/>
      <c r="CL189" s="97"/>
      <c r="CM189" s="83" t="s">
        <v>1007</v>
      </c>
      <c r="CN189" s="96">
        <v>415.38</v>
      </c>
      <c r="CO189" s="96">
        <v>421.19</v>
      </c>
      <c r="CP189" s="96">
        <v>447.74</v>
      </c>
      <c r="CQ189" s="96">
        <v>312.51</v>
      </c>
      <c r="CR189" s="96"/>
      <c r="CS189" s="97">
        <v>597.22</v>
      </c>
      <c r="CT189" s="83" t="s">
        <v>1008</v>
      </c>
      <c r="CU189" s="96">
        <v>441.78</v>
      </c>
      <c r="CV189" s="96">
        <v>514.61</v>
      </c>
      <c r="CW189" s="96"/>
      <c r="CX189" s="96">
        <v>322.75</v>
      </c>
      <c r="CY189" s="96"/>
      <c r="CZ189" s="97"/>
      <c r="DA189" s="83" t="s">
        <v>1009</v>
      </c>
      <c r="DB189" s="86">
        <v>0.13363981397337901</v>
      </c>
      <c r="DC189" s="96">
        <v>449.03</v>
      </c>
      <c r="DD189" s="96">
        <v>525.47</v>
      </c>
      <c r="DE189" s="96">
        <v>344.71</v>
      </c>
      <c r="DF189" s="96">
        <v>404.13</v>
      </c>
      <c r="DG189" s="96"/>
      <c r="DH189" s="97">
        <v>441.52</v>
      </c>
      <c r="DI189" s="83" t="s">
        <v>1010</v>
      </c>
      <c r="DJ189" s="86">
        <v>2.89695529997972E-3</v>
      </c>
      <c r="DK189" s="96">
        <v>453.73</v>
      </c>
      <c r="DL189" s="96">
        <v>495.47</v>
      </c>
      <c r="DM189" s="96">
        <v>495.47</v>
      </c>
      <c r="DN189" s="96">
        <v>470.59</v>
      </c>
      <c r="DO189" s="96"/>
      <c r="DP189" s="97">
        <v>432.77</v>
      </c>
      <c r="DQ189" s="83" t="s">
        <v>1011</v>
      </c>
      <c r="DR189" s="96">
        <v>402.13</v>
      </c>
      <c r="DS189" s="96">
        <v>433.39</v>
      </c>
      <c r="DT189" s="96">
        <v>317.37</v>
      </c>
      <c r="DU189" s="96">
        <v>330.63</v>
      </c>
      <c r="DV189" s="96"/>
      <c r="DW189" s="97"/>
      <c r="DX189" s="83" t="s">
        <v>1012</v>
      </c>
      <c r="DY189" s="96">
        <v>417.22</v>
      </c>
      <c r="DZ189" s="96">
        <v>435.32</v>
      </c>
      <c r="EA189" s="96">
        <v>515.44000000000005</v>
      </c>
      <c r="EB189" s="96">
        <v>331.5</v>
      </c>
      <c r="EC189" s="96"/>
      <c r="ED189" s="97">
        <v>339.58</v>
      </c>
      <c r="EE189" s="83" t="s">
        <v>1013</v>
      </c>
      <c r="EF189" s="86">
        <v>1</v>
      </c>
      <c r="EG189" s="96">
        <v>433.6</v>
      </c>
      <c r="EH189" s="96">
        <v>431.08</v>
      </c>
      <c r="EI189" s="96">
        <v>322.25</v>
      </c>
      <c r="EJ189" s="96"/>
      <c r="EK189" s="96">
        <v>323.74</v>
      </c>
      <c r="EL189" s="97">
        <v>269.76</v>
      </c>
      <c r="EM189" s="83" t="s">
        <v>1014</v>
      </c>
      <c r="EN189" s="96">
        <v>441.59</v>
      </c>
      <c r="EO189" s="96">
        <v>474.06</v>
      </c>
      <c r="EP189" s="96">
        <v>363.68</v>
      </c>
      <c r="EQ189" s="96"/>
      <c r="ER189" s="96"/>
      <c r="ES189" s="97">
        <v>343.15</v>
      </c>
      <c r="ET189" s="83" t="s">
        <v>1015</v>
      </c>
      <c r="EU189" s="86">
        <v>1</v>
      </c>
      <c r="EV189" s="96">
        <v>412.25</v>
      </c>
      <c r="EW189" s="96">
        <v>436.42</v>
      </c>
      <c r="EX189" s="96">
        <v>436.42</v>
      </c>
      <c r="EY189" s="96"/>
      <c r="EZ189" s="96"/>
      <c r="FA189" s="97">
        <v>260.98</v>
      </c>
      <c r="FB189" s="83" t="s">
        <v>1016</v>
      </c>
      <c r="FC189" s="96">
        <v>586.21</v>
      </c>
      <c r="FD189" s="96">
        <v>553.02</v>
      </c>
      <c r="FE189" s="96">
        <v>615.37</v>
      </c>
      <c r="FF189" s="96"/>
      <c r="FG189" s="96"/>
      <c r="FH189" s="97"/>
      <c r="FI189" s="83" t="s">
        <v>1017</v>
      </c>
      <c r="FJ189" s="96">
        <v>479.27</v>
      </c>
      <c r="FK189" s="96">
        <v>490.03</v>
      </c>
      <c r="FL189" s="96">
        <v>291.69</v>
      </c>
      <c r="FM189" s="96">
        <v>405.24</v>
      </c>
      <c r="FN189" s="96"/>
      <c r="FO189" s="97">
        <v>291.89</v>
      </c>
      <c r="FP189" s="83" t="s">
        <v>1018</v>
      </c>
      <c r="FQ189" s="86">
        <v>0.22716430794393599</v>
      </c>
      <c r="FR189" s="96">
        <v>431.13</v>
      </c>
      <c r="FS189" s="96">
        <v>465.98</v>
      </c>
      <c r="FT189" s="96">
        <v>448.35</v>
      </c>
      <c r="FU189" s="96">
        <v>280.26</v>
      </c>
      <c r="FV189" s="96">
        <v>248.64</v>
      </c>
      <c r="FW189" s="97">
        <v>263.91000000000003</v>
      </c>
      <c r="FX189" s="83" t="s">
        <v>1019</v>
      </c>
      <c r="FY189" s="96">
        <v>462.79</v>
      </c>
      <c r="FZ189" s="96">
        <v>492.28</v>
      </c>
      <c r="GA189" s="96">
        <v>453.01</v>
      </c>
      <c r="GB189" s="96">
        <v>477.38</v>
      </c>
      <c r="GC189" s="96"/>
      <c r="GD189" s="97">
        <v>358.58</v>
      </c>
      <c r="GE189" s="83" t="s">
        <v>1020</v>
      </c>
      <c r="GF189" s="86">
        <v>0.20678246484698101</v>
      </c>
      <c r="GG189" s="96">
        <v>417.55</v>
      </c>
      <c r="GH189" s="96">
        <v>454.03</v>
      </c>
      <c r="GI189" s="96">
        <v>313.08999999999997</v>
      </c>
      <c r="GJ189" s="96">
        <v>368.01</v>
      </c>
      <c r="GK189" s="96"/>
      <c r="GL189" s="97">
        <v>370.34</v>
      </c>
      <c r="GM189" s="83" t="s">
        <v>1021</v>
      </c>
      <c r="GN189" s="86">
        <v>9.7271533485725398E-2</v>
      </c>
      <c r="GO189" s="96">
        <v>459.22</v>
      </c>
      <c r="GP189" s="96">
        <v>652.67999999999995</v>
      </c>
      <c r="GQ189" s="96">
        <v>379.18</v>
      </c>
      <c r="GR189" s="96">
        <v>319.73</v>
      </c>
      <c r="GS189" s="96"/>
      <c r="GT189" s="97"/>
      <c r="GU189" s="83" t="s">
        <v>1022</v>
      </c>
      <c r="GV189" s="86">
        <v>1</v>
      </c>
      <c r="GW189" s="96">
        <v>375.84</v>
      </c>
      <c r="GX189" s="96">
        <v>401.14</v>
      </c>
      <c r="GY189" s="96">
        <v>435.11</v>
      </c>
      <c r="GZ189" s="96"/>
      <c r="HA189" s="96"/>
      <c r="HB189" s="97">
        <v>355.8</v>
      </c>
      <c r="HC189" s="83" t="s">
        <v>1023</v>
      </c>
      <c r="HD189" s="86">
        <v>1</v>
      </c>
      <c r="HE189" s="96">
        <v>419.68</v>
      </c>
      <c r="HF189" s="96">
        <v>465.68</v>
      </c>
      <c r="HG189" s="96"/>
      <c r="HH189" s="96">
        <v>276.79000000000002</v>
      </c>
      <c r="HI189" s="96">
        <v>276.56</v>
      </c>
      <c r="HJ189" s="97">
        <v>370.05</v>
      </c>
      <c r="HK189" s="103" t="s">
        <v>1024</v>
      </c>
      <c r="HL189" s="86">
        <v>1.1092008208086099</v>
      </c>
      <c r="HM189" s="96">
        <v>401.87</v>
      </c>
      <c r="HN189" s="96">
        <v>448.02</v>
      </c>
      <c r="HO189" s="96">
        <v>374.2</v>
      </c>
      <c r="HP189" s="96"/>
      <c r="HQ189" s="96"/>
      <c r="HR189" s="97"/>
    </row>
    <row r="190" spans="1:226" x14ac:dyDescent="0.35">
      <c r="A190" s="99">
        <v>44046</v>
      </c>
      <c r="B190" s="100" t="s">
        <v>995</v>
      </c>
      <c r="C190" s="101">
        <v>444.8432383890555</v>
      </c>
      <c r="D190" s="101">
        <v>464.85958869529361</v>
      </c>
      <c r="E190" s="101">
        <v>377.55171786525113</v>
      </c>
      <c r="F190" s="101">
        <v>316.66674528831265</v>
      </c>
      <c r="G190" s="101">
        <v>258.87594236851351</v>
      </c>
      <c r="H190" s="102">
        <v>308.72874918881735</v>
      </c>
      <c r="I190" s="100" t="s">
        <v>996</v>
      </c>
      <c r="J190" s="101">
        <v>446.95284982553011</v>
      </c>
      <c r="K190" s="101">
        <v>458.95817772448567</v>
      </c>
      <c r="L190" s="101">
        <v>360.07793917138031</v>
      </c>
      <c r="M190" s="101">
        <v>312.9010748346094</v>
      </c>
      <c r="N190" s="101">
        <v>291.73041800643085</v>
      </c>
      <c r="O190" s="102">
        <v>349.77197316349975</v>
      </c>
      <c r="P190" s="83" t="s">
        <v>997</v>
      </c>
      <c r="Q190" s="96">
        <v>393.23</v>
      </c>
      <c r="R190" s="96">
        <v>453.2</v>
      </c>
      <c r="S190" s="96">
        <v>376.17</v>
      </c>
      <c r="T190" s="96">
        <v>273</v>
      </c>
      <c r="U190" s="96"/>
      <c r="V190" s="97"/>
      <c r="W190" s="83" t="s">
        <v>998</v>
      </c>
      <c r="X190" s="96">
        <v>483.72</v>
      </c>
      <c r="Y190" s="96">
        <v>475.54</v>
      </c>
      <c r="Z190" s="96">
        <v>348.95</v>
      </c>
      <c r="AA190" s="96">
        <v>220.49</v>
      </c>
      <c r="AB190" s="96"/>
      <c r="AC190" s="97">
        <v>375.21</v>
      </c>
      <c r="AD190" s="83" t="s">
        <v>999</v>
      </c>
      <c r="AE190" s="86">
        <v>0.51129972389814904</v>
      </c>
      <c r="AF190" s="96">
        <v>373.5</v>
      </c>
      <c r="AG190" s="96">
        <v>409.17</v>
      </c>
      <c r="AH190" s="96">
        <v>351.77</v>
      </c>
      <c r="AI190" s="96"/>
      <c r="AJ190" s="96"/>
      <c r="AK190" s="97">
        <v>253.94</v>
      </c>
      <c r="AL190" s="87" t="s">
        <v>1000</v>
      </c>
      <c r="AM190" s="88">
        <v>1</v>
      </c>
      <c r="AN190" s="96">
        <v>463.2</v>
      </c>
      <c r="AO190" s="96">
        <v>514.51</v>
      </c>
      <c r="AP190" s="96">
        <v>446.13</v>
      </c>
      <c r="AQ190" s="96">
        <v>462.17</v>
      </c>
      <c r="AR190" s="96"/>
      <c r="AS190" s="97"/>
      <c r="AT190" s="83" t="s">
        <v>1001</v>
      </c>
      <c r="AU190" s="86">
        <v>3.7995364565523E-2</v>
      </c>
      <c r="AV190" s="96">
        <v>389.52</v>
      </c>
      <c r="AW190" s="96">
        <v>452.35</v>
      </c>
      <c r="AX190" s="96">
        <v>350.7</v>
      </c>
      <c r="AY190" s="96"/>
      <c r="AZ190" s="96"/>
      <c r="BA190" s="97">
        <v>303.69</v>
      </c>
      <c r="BB190" s="83" t="s">
        <v>1002</v>
      </c>
      <c r="BC190" s="96">
        <v>451.53</v>
      </c>
      <c r="BD190" s="96">
        <v>466.67</v>
      </c>
      <c r="BE190" s="96">
        <v>348.13</v>
      </c>
      <c r="BF190" s="96"/>
      <c r="BG190" s="96"/>
      <c r="BH190" s="97">
        <v>395.27</v>
      </c>
      <c r="BI190" s="83" t="s">
        <v>1003</v>
      </c>
      <c r="BJ190" s="86">
        <v>0.134289474390997</v>
      </c>
      <c r="BK190" s="96">
        <v>519.83000000000004</v>
      </c>
      <c r="BL190" s="96">
        <v>524.4</v>
      </c>
      <c r="BM190" s="96">
        <v>603.85</v>
      </c>
      <c r="BN190" s="96">
        <v>451.82</v>
      </c>
      <c r="BO190" s="96"/>
      <c r="BP190" s="97"/>
      <c r="BQ190" s="83" t="s">
        <v>1004</v>
      </c>
      <c r="BR190" s="86">
        <v>1</v>
      </c>
      <c r="BS190" s="96">
        <v>481.17</v>
      </c>
      <c r="BT190" s="96">
        <v>458.83</v>
      </c>
      <c r="BU190" s="96">
        <v>499.5</v>
      </c>
      <c r="BV190" s="96"/>
      <c r="BW190" s="96"/>
      <c r="BX190" s="97">
        <v>277.83</v>
      </c>
      <c r="BY190" s="83" t="s">
        <v>1005</v>
      </c>
      <c r="BZ190" s="96">
        <v>487.81</v>
      </c>
      <c r="CA190" s="96">
        <v>497.83</v>
      </c>
      <c r="CB190" s="96">
        <v>359.52</v>
      </c>
      <c r="CC190" s="96">
        <v>275.77</v>
      </c>
      <c r="CD190" s="96"/>
      <c r="CE190" s="97">
        <v>515.58000000000004</v>
      </c>
      <c r="CF190" s="83" t="s">
        <v>1006</v>
      </c>
      <c r="CG190" s="96">
        <v>408.11</v>
      </c>
      <c r="CH190" s="96">
        <v>496</v>
      </c>
      <c r="CI190" s="96">
        <v>381.32</v>
      </c>
      <c r="CJ190" s="96"/>
      <c r="CK190" s="96"/>
      <c r="CL190" s="97"/>
      <c r="CM190" s="83" t="s">
        <v>1007</v>
      </c>
      <c r="CN190" s="96">
        <v>414.94</v>
      </c>
      <c r="CO190" s="96">
        <v>420.35</v>
      </c>
      <c r="CP190" s="96">
        <v>449.27</v>
      </c>
      <c r="CQ190" s="96">
        <v>305.77999999999997</v>
      </c>
      <c r="CR190" s="96"/>
      <c r="CS190" s="97">
        <v>599.12</v>
      </c>
      <c r="CT190" s="83" t="s">
        <v>1008</v>
      </c>
      <c r="CU190" s="96">
        <v>442.68</v>
      </c>
      <c r="CV190" s="96">
        <v>514.65</v>
      </c>
      <c r="CW190" s="96"/>
      <c r="CX190" s="96">
        <v>314.38</v>
      </c>
      <c r="CY190" s="96"/>
      <c r="CZ190" s="97"/>
      <c r="DA190" s="83" t="s">
        <v>1009</v>
      </c>
      <c r="DB190" s="86">
        <v>0.13377031636679801</v>
      </c>
      <c r="DC190" s="96">
        <v>461.13</v>
      </c>
      <c r="DD190" s="96">
        <v>533.58000000000004</v>
      </c>
      <c r="DE190" s="96">
        <v>356.82</v>
      </c>
      <c r="DF190" s="96">
        <v>404.52</v>
      </c>
      <c r="DG190" s="96"/>
      <c r="DH190" s="97">
        <v>446.23</v>
      </c>
      <c r="DI190" s="83" t="s">
        <v>1010</v>
      </c>
      <c r="DJ190" s="86">
        <v>2.89251417331945E-3</v>
      </c>
      <c r="DK190" s="96">
        <v>462.54</v>
      </c>
      <c r="DL190" s="96">
        <v>505.54</v>
      </c>
      <c r="DM190" s="96">
        <v>505.54</v>
      </c>
      <c r="DN190" s="96">
        <v>469.87</v>
      </c>
      <c r="DO190" s="96"/>
      <c r="DP190" s="97">
        <v>435.59</v>
      </c>
      <c r="DQ190" s="83" t="s">
        <v>1011</v>
      </c>
      <c r="DR190" s="96">
        <v>400.51</v>
      </c>
      <c r="DS190" s="96">
        <v>433.56</v>
      </c>
      <c r="DT190" s="96">
        <v>317.45999999999998</v>
      </c>
      <c r="DU190" s="96">
        <v>323.45999999999998</v>
      </c>
      <c r="DV190" s="96"/>
      <c r="DW190" s="97"/>
      <c r="DX190" s="83" t="s">
        <v>1012</v>
      </c>
      <c r="DY190" s="96">
        <v>420.5</v>
      </c>
      <c r="DZ190" s="96">
        <v>438.62</v>
      </c>
      <c r="EA190" s="96">
        <v>513.41999999999996</v>
      </c>
      <c r="EB190" s="96">
        <v>326.94</v>
      </c>
      <c r="EC190" s="96"/>
      <c r="ED190" s="97">
        <v>339.92</v>
      </c>
      <c r="EE190" s="83" t="s">
        <v>1013</v>
      </c>
      <c r="EF190" s="86">
        <v>1</v>
      </c>
      <c r="EG190" s="96">
        <v>432.11</v>
      </c>
      <c r="EH190" s="96">
        <v>437.5</v>
      </c>
      <c r="EI190" s="96">
        <v>318.85000000000002</v>
      </c>
      <c r="EJ190" s="96"/>
      <c r="EK190" s="96">
        <v>323.74</v>
      </c>
      <c r="EL190" s="97">
        <v>273.5</v>
      </c>
      <c r="EM190" s="83" t="s">
        <v>1014</v>
      </c>
      <c r="EN190" s="96">
        <v>456.12</v>
      </c>
      <c r="EO190" s="96">
        <v>474.06</v>
      </c>
      <c r="EP190" s="96">
        <v>373.33</v>
      </c>
      <c r="EQ190" s="96"/>
      <c r="ER190" s="96"/>
      <c r="ES190" s="97">
        <v>344.08</v>
      </c>
      <c r="ET190" s="83" t="s">
        <v>1015</v>
      </c>
      <c r="EU190" s="86">
        <v>1</v>
      </c>
      <c r="EV190" s="96">
        <v>395.04</v>
      </c>
      <c r="EW190" s="96">
        <v>423.33</v>
      </c>
      <c r="EX190" s="96">
        <v>423.33</v>
      </c>
      <c r="EY190" s="96"/>
      <c r="EZ190" s="96"/>
      <c r="FA190" s="97">
        <v>244.45</v>
      </c>
      <c r="FB190" s="83" t="s">
        <v>1016</v>
      </c>
      <c r="FC190" s="96">
        <v>586.21</v>
      </c>
      <c r="FD190" s="96">
        <v>553.02</v>
      </c>
      <c r="FE190" s="96">
        <v>615.37</v>
      </c>
      <c r="FF190" s="96"/>
      <c r="FG190" s="96"/>
      <c r="FH190" s="97"/>
      <c r="FI190" s="83" t="s">
        <v>1017</v>
      </c>
      <c r="FJ190" s="96">
        <v>472.66</v>
      </c>
      <c r="FK190" s="96">
        <v>487.55</v>
      </c>
      <c r="FL190" s="96">
        <v>285.07</v>
      </c>
      <c r="FM190" s="96">
        <v>398.24</v>
      </c>
      <c r="FN190" s="96"/>
      <c r="FO190" s="97">
        <v>291.89</v>
      </c>
      <c r="FP190" s="83" t="s">
        <v>1018</v>
      </c>
      <c r="FQ190" s="86">
        <v>0.226239225356892</v>
      </c>
      <c r="FR190" s="96">
        <v>429.28</v>
      </c>
      <c r="FS190" s="96">
        <v>462.46</v>
      </c>
      <c r="FT190" s="96">
        <v>448.41</v>
      </c>
      <c r="FU190" s="96">
        <v>278.23</v>
      </c>
      <c r="FV190" s="96">
        <v>247.63</v>
      </c>
      <c r="FW190" s="97">
        <v>263.39999999999998</v>
      </c>
      <c r="FX190" s="83" t="s">
        <v>1019</v>
      </c>
      <c r="FY190" s="96">
        <v>463.6</v>
      </c>
      <c r="FZ190" s="96">
        <v>492.28</v>
      </c>
      <c r="GA190" s="96">
        <v>453.83</v>
      </c>
      <c r="GB190" s="96">
        <v>477.38</v>
      </c>
      <c r="GC190" s="96"/>
      <c r="GD190" s="97">
        <v>358.58</v>
      </c>
      <c r="GE190" s="83" t="s">
        <v>1020</v>
      </c>
      <c r="GF190" s="86">
        <v>0.20680384655154599</v>
      </c>
      <c r="GG190" s="96">
        <v>412.42</v>
      </c>
      <c r="GH190" s="96">
        <v>449.3</v>
      </c>
      <c r="GI190" s="96">
        <v>332.24</v>
      </c>
      <c r="GJ190" s="96">
        <v>362.06</v>
      </c>
      <c r="GK190" s="96"/>
      <c r="GL190" s="97">
        <v>371.14</v>
      </c>
      <c r="GM190" s="83" t="s">
        <v>1021</v>
      </c>
      <c r="GN190" s="86">
        <v>9.7126983818644499E-2</v>
      </c>
      <c r="GO190" s="96">
        <v>449.45</v>
      </c>
      <c r="GP190" s="96">
        <v>643.32000000000005</v>
      </c>
      <c r="GQ190" s="96">
        <v>375.51</v>
      </c>
      <c r="GR190" s="96">
        <v>314.20999999999998</v>
      </c>
      <c r="GS190" s="96"/>
      <c r="GT190" s="97"/>
      <c r="GU190" s="83" t="s">
        <v>1022</v>
      </c>
      <c r="GV190" s="86">
        <v>1</v>
      </c>
      <c r="GW190" s="96">
        <v>374.67</v>
      </c>
      <c r="GX190" s="96">
        <v>400.8</v>
      </c>
      <c r="GY190" s="96">
        <v>435.83</v>
      </c>
      <c r="GZ190" s="96"/>
      <c r="HA190" s="96"/>
      <c r="HB190" s="97">
        <v>356.68</v>
      </c>
      <c r="HC190" s="83" t="s">
        <v>1023</v>
      </c>
      <c r="HD190" s="86">
        <v>1</v>
      </c>
      <c r="HE190" s="96">
        <v>423.02</v>
      </c>
      <c r="HF190" s="96">
        <v>468.18</v>
      </c>
      <c r="HG190" s="96"/>
      <c r="HH190" s="96">
        <v>281.14</v>
      </c>
      <c r="HI190" s="96">
        <v>276.56</v>
      </c>
      <c r="HJ190" s="97">
        <v>370.05</v>
      </c>
      <c r="HK190" s="103" t="s">
        <v>1024</v>
      </c>
      <c r="HL190" s="86">
        <v>1.11095064046304</v>
      </c>
      <c r="HM190" s="96">
        <v>401.55</v>
      </c>
      <c r="HN190" s="96">
        <v>448.4</v>
      </c>
      <c r="HO190" s="96">
        <v>369.76</v>
      </c>
      <c r="HP190" s="96"/>
      <c r="HQ190" s="96"/>
      <c r="HR190" s="97"/>
    </row>
    <row r="191" spans="1:226" x14ac:dyDescent="0.35">
      <c r="A191" s="99">
        <v>44039</v>
      </c>
      <c r="B191" s="100" t="s">
        <v>995</v>
      </c>
      <c r="C191" s="101">
        <v>452.4267434104396</v>
      </c>
      <c r="D191" s="101">
        <v>469.54530365038187</v>
      </c>
      <c r="E191" s="101">
        <v>387.63368360910272</v>
      </c>
      <c r="F191" s="101">
        <v>322.66235607144</v>
      </c>
      <c r="G191" s="101">
        <v>259.650734450041</v>
      </c>
      <c r="H191" s="102">
        <v>310.04807356808334</v>
      </c>
      <c r="I191" s="100" t="s">
        <v>996</v>
      </c>
      <c r="J191" s="101">
        <v>455.34656866860183</v>
      </c>
      <c r="K191" s="101">
        <v>464.59123857826904</v>
      </c>
      <c r="L191" s="101">
        <v>369.91351895553328</v>
      </c>
      <c r="M191" s="101">
        <v>319.03446799859637</v>
      </c>
      <c r="N191" s="101">
        <v>291.73041800643085</v>
      </c>
      <c r="O191" s="102">
        <v>350.42495378472984</v>
      </c>
      <c r="P191" s="83" t="s">
        <v>997</v>
      </c>
      <c r="Q191" s="96">
        <v>394.9</v>
      </c>
      <c r="R191" s="96">
        <v>451.54</v>
      </c>
      <c r="S191" s="96">
        <v>376.17</v>
      </c>
      <c r="T191" s="96">
        <v>273</v>
      </c>
      <c r="U191" s="96"/>
      <c r="V191" s="97"/>
      <c r="W191" s="83" t="s">
        <v>998</v>
      </c>
      <c r="X191" s="96">
        <v>471.24</v>
      </c>
      <c r="Y191" s="96">
        <v>477.77</v>
      </c>
      <c r="Z191" s="96">
        <v>365.23</v>
      </c>
      <c r="AA191" s="96">
        <v>220.49</v>
      </c>
      <c r="AB191" s="96"/>
      <c r="AC191" s="97">
        <v>375.21</v>
      </c>
      <c r="AD191" s="83" t="s">
        <v>999</v>
      </c>
      <c r="AE191" s="86">
        <v>0.51129972389814904</v>
      </c>
      <c r="AF191" s="96">
        <v>373.5</v>
      </c>
      <c r="AG191" s="96">
        <v>409.17</v>
      </c>
      <c r="AH191" s="96">
        <v>351.77</v>
      </c>
      <c r="AI191" s="96"/>
      <c r="AJ191" s="96"/>
      <c r="AK191" s="97">
        <v>253.94</v>
      </c>
      <c r="AL191" s="87" t="s">
        <v>1000</v>
      </c>
      <c r="AM191" s="88">
        <v>1</v>
      </c>
      <c r="AN191" s="96">
        <v>463.06</v>
      </c>
      <c r="AO191" s="96">
        <v>514.48</v>
      </c>
      <c r="AP191" s="96">
        <v>445.98</v>
      </c>
      <c r="AQ191" s="96">
        <v>462.17</v>
      </c>
      <c r="AR191" s="96"/>
      <c r="AS191" s="97"/>
      <c r="AT191" s="83" t="s">
        <v>1001</v>
      </c>
      <c r="AU191" s="86">
        <v>3.8178139197495499E-2</v>
      </c>
      <c r="AV191" s="96">
        <v>392.12</v>
      </c>
      <c r="AW191" s="96">
        <v>454.94</v>
      </c>
      <c r="AX191" s="96">
        <v>359.17</v>
      </c>
      <c r="AY191" s="96"/>
      <c r="AZ191" s="96"/>
      <c r="BA191" s="97">
        <v>305.19</v>
      </c>
      <c r="BB191" s="83" t="s">
        <v>1002</v>
      </c>
      <c r="BC191" s="96">
        <v>466.19</v>
      </c>
      <c r="BD191" s="96">
        <v>475.29</v>
      </c>
      <c r="BE191" s="96">
        <v>359.34</v>
      </c>
      <c r="BF191" s="96"/>
      <c r="BG191" s="96"/>
      <c r="BH191" s="97">
        <v>396.13</v>
      </c>
      <c r="BI191" s="83" t="s">
        <v>1003</v>
      </c>
      <c r="BJ191" s="86">
        <v>0.134343597184158</v>
      </c>
      <c r="BK191" s="96">
        <v>541.54</v>
      </c>
      <c r="BL191" s="96">
        <v>535.36</v>
      </c>
      <c r="BM191" s="96">
        <v>614.84</v>
      </c>
      <c r="BN191" s="96">
        <v>478.87</v>
      </c>
      <c r="BO191" s="96"/>
      <c r="BP191" s="97"/>
      <c r="BQ191" s="83" t="s">
        <v>1004</v>
      </c>
      <c r="BR191" s="86">
        <v>1</v>
      </c>
      <c r="BS191" s="96">
        <v>479.5</v>
      </c>
      <c r="BT191" s="96">
        <v>458.83</v>
      </c>
      <c r="BU191" s="96">
        <v>506.17</v>
      </c>
      <c r="BV191" s="96"/>
      <c r="BW191" s="96"/>
      <c r="BX191" s="97">
        <v>277.83</v>
      </c>
      <c r="BY191" s="83" t="s">
        <v>1005</v>
      </c>
      <c r="BZ191" s="96">
        <v>489.76</v>
      </c>
      <c r="CA191" s="96">
        <v>499.55</v>
      </c>
      <c r="CB191" s="96">
        <v>360.89</v>
      </c>
      <c r="CC191" s="96">
        <v>284.93</v>
      </c>
      <c r="CD191" s="96"/>
      <c r="CE191" s="97">
        <v>515.70000000000005</v>
      </c>
      <c r="CF191" s="83" t="s">
        <v>1006</v>
      </c>
      <c r="CG191" s="96">
        <v>443.57</v>
      </c>
      <c r="CH191" s="96">
        <v>515.97</v>
      </c>
      <c r="CI191" s="96">
        <v>394.06</v>
      </c>
      <c r="CJ191" s="96"/>
      <c r="CK191" s="96"/>
      <c r="CL191" s="97"/>
      <c r="CM191" s="83" t="s">
        <v>1007</v>
      </c>
      <c r="CN191" s="96">
        <v>430.11</v>
      </c>
      <c r="CO191" s="96">
        <v>430.42</v>
      </c>
      <c r="CP191" s="96">
        <v>458.03</v>
      </c>
      <c r="CQ191" s="96">
        <v>306.75</v>
      </c>
      <c r="CR191" s="96"/>
      <c r="CS191" s="97">
        <v>595.22</v>
      </c>
      <c r="CT191" s="83" t="s">
        <v>1008</v>
      </c>
      <c r="CU191" s="96">
        <v>444.81</v>
      </c>
      <c r="CV191" s="96">
        <v>516.04</v>
      </c>
      <c r="CW191" s="96"/>
      <c r="CX191" s="96">
        <v>320.45999999999998</v>
      </c>
      <c r="CY191" s="96"/>
      <c r="CZ191" s="97"/>
      <c r="DA191" s="83" t="s">
        <v>1009</v>
      </c>
      <c r="DB191" s="86">
        <v>0.13304418397349799</v>
      </c>
      <c r="DC191" s="96">
        <v>459.69</v>
      </c>
      <c r="DD191" s="96">
        <v>526.42999999999995</v>
      </c>
      <c r="DE191" s="96">
        <v>350.62</v>
      </c>
      <c r="DF191" s="96">
        <v>402.33</v>
      </c>
      <c r="DG191" s="96"/>
      <c r="DH191" s="97">
        <v>443.81</v>
      </c>
      <c r="DI191" s="83" t="s">
        <v>1010</v>
      </c>
      <c r="DJ191" s="86">
        <v>2.8909253852158101E-3</v>
      </c>
      <c r="DK191" s="96">
        <v>472.75</v>
      </c>
      <c r="DL191" s="96">
        <v>516.79</v>
      </c>
      <c r="DM191" s="96">
        <v>516.79</v>
      </c>
      <c r="DN191" s="96">
        <v>469.61</v>
      </c>
      <c r="DO191" s="96"/>
      <c r="DP191" s="97">
        <v>435.32</v>
      </c>
      <c r="DQ191" s="83" t="s">
        <v>1011</v>
      </c>
      <c r="DR191" s="96">
        <v>399.2</v>
      </c>
      <c r="DS191" s="96">
        <v>429.9</v>
      </c>
      <c r="DT191" s="96">
        <v>318.33999999999997</v>
      </c>
      <c r="DU191" s="96">
        <v>327.79</v>
      </c>
      <c r="DV191" s="96"/>
      <c r="DW191" s="97"/>
      <c r="DX191" s="83" t="s">
        <v>1012</v>
      </c>
      <c r="DY191" s="96">
        <v>422.06</v>
      </c>
      <c r="DZ191" s="96">
        <v>439.76</v>
      </c>
      <c r="EA191" s="96">
        <v>521</v>
      </c>
      <c r="EB191" s="96">
        <v>332.94</v>
      </c>
      <c r="EC191" s="96"/>
      <c r="ED191" s="97">
        <v>339.93</v>
      </c>
      <c r="EE191" s="83" t="s">
        <v>1013</v>
      </c>
      <c r="EF191" s="86">
        <v>1</v>
      </c>
      <c r="EG191" s="96">
        <v>438.24</v>
      </c>
      <c r="EH191" s="96">
        <v>444.21</v>
      </c>
      <c r="EI191" s="96">
        <v>325.73</v>
      </c>
      <c r="EJ191" s="96"/>
      <c r="EK191" s="96">
        <v>323.74</v>
      </c>
      <c r="EL191" s="97">
        <v>276.75</v>
      </c>
      <c r="EM191" s="83" t="s">
        <v>1014</v>
      </c>
      <c r="EN191" s="96">
        <v>456.12</v>
      </c>
      <c r="EO191" s="96">
        <v>474.06</v>
      </c>
      <c r="EP191" s="96">
        <v>373.33</v>
      </c>
      <c r="EQ191" s="96"/>
      <c r="ER191" s="96"/>
      <c r="ES191" s="97">
        <v>344.08</v>
      </c>
      <c r="ET191" s="83" t="s">
        <v>1015</v>
      </c>
      <c r="EU191" s="86">
        <v>1</v>
      </c>
      <c r="EV191" s="96">
        <v>432.23</v>
      </c>
      <c r="EW191" s="96">
        <v>448.4</v>
      </c>
      <c r="EX191" s="96">
        <v>448.4</v>
      </c>
      <c r="EY191" s="96"/>
      <c r="EZ191" s="96"/>
      <c r="FA191" s="97">
        <v>260.98</v>
      </c>
      <c r="FB191" s="83" t="s">
        <v>1016</v>
      </c>
      <c r="FC191" s="96">
        <v>586.21</v>
      </c>
      <c r="FD191" s="96">
        <v>553.02</v>
      </c>
      <c r="FE191" s="96">
        <v>615.37</v>
      </c>
      <c r="FF191" s="96"/>
      <c r="FG191" s="96"/>
      <c r="FH191" s="97"/>
      <c r="FI191" s="83" t="s">
        <v>1017</v>
      </c>
      <c r="FJ191" s="96">
        <v>481.75</v>
      </c>
      <c r="FK191" s="96">
        <v>497.47</v>
      </c>
      <c r="FL191" s="96">
        <v>285.89999999999998</v>
      </c>
      <c r="FM191" s="96">
        <v>416.24</v>
      </c>
      <c r="FN191" s="96"/>
      <c r="FO191" s="97">
        <v>296.02</v>
      </c>
      <c r="FP191" s="83" t="s">
        <v>1018</v>
      </c>
      <c r="FQ191" s="86">
        <v>0.22719011268629599</v>
      </c>
      <c r="FR191" s="96">
        <v>423.21</v>
      </c>
      <c r="FS191" s="96">
        <v>456.3</v>
      </c>
      <c r="FT191" s="96">
        <v>454.9</v>
      </c>
      <c r="FU191" s="96">
        <v>275.42</v>
      </c>
      <c r="FV191" s="96">
        <v>248.67</v>
      </c>
      <c r="FW191" s="97">
        <v>266.11</v>
      </c>
      <c r="FX191" s="83" t="s">
        <v>1019</v>
      </c>
      <c r="FY191" s="96">
        <v>466.86</v>
      </c>
      <c r="FZ191" s="96">
        <v>493.9</v>
      </c>
      <c r="GA191" s="96">
        <v>453.01</v>
      </c>
      <c r="GB191" s="96">
        <v>477.38</v>
      </c>
      <c r="GC191" s="96"/>
      <c r="GD191" s="97">
        <v>360.21</v>
      </c>
      <c r="GE191" s="83" t="s">
        <v>1020</v>
      </c>
      <c r="GF191" s="86">
        <v>0.20702647868662399</v>
      </c>
      <c r="GG191" s="96">
        <v>423.61</v>
      </c>
      <c r="GH191" s="96">
        <v>459.91</v>
      </c>
      <c r="GI191" s="96">
        <v>340.71</v>
      </c>
      <c r="GJ191" s="96">
        <v>316.82</v>
      </c>
      <c r="GK191" s="96"/>
      <c r="GL191" s="97">
        <v>371.42</v>
      </c>
      <c r="GM191" s="83" t="s">
        <v>1021</v>
      </c>
      <c r="GN191" s="86">
        <v>9.7391846354623196E-2</v>
      </c>
      <c r="GO191" s="96">
        <v>465.79</v>
      </c>
      <c r="GP191" s="96">
        <v>657.15</v>
      </c>
      <c r="GQ191" s="96">
        <v>385.42</v>
      </c>
      <c r="GR191" s="96">
        <v>327.43</v>
      </c>
      <c r="GS191" s="96"/>
      <c r="GT191" s="97"/>
      <c r="GU191" s="83" t="s">
        <v>1022</v>
      </c>
      <c r="GV191" s="86">
        <v>1</v>
      </c>
      <c r="GW191" s="96">
        <v>375.29</v>
      </c>
      <c r="GX191" s="96">
        <v>398.99</v>
      </c>
      <c r="GY191" s="96">
        <v>435.67</v>
      </c>
      <c r="GZ191" s="96"/>
      <c r="HA191" s="96"/>
      <c r="HB191" s="97">
        <v>357.32</v>
      </c>
      <c r="HC191" s="83" t="s">
        <v>1023</v>
      </c>
      <c r="HD191" s="86">
        <v>1</v>
      </c>
      <c r="HE191" s="96">
        <v>434.68</v>
      </c>
      <c r="HF191" s="96">
        <v>474.02</v>
      </c>
      <c r="HG191" s="96"/>
      <c r="HH191" s="96">
        <v>283.2</v>
      </c>
      <c r="HI191" s="96">
        <v>276.56</v>
      </c>
      <c r="HJ191" s="97">
        <v>360.89</v>
      </c>
      <c r="HK191" s="103" t="s">
        <v>1024</v>
      </c>
      <c r="HL191" s="86">
        <v>1.0948105977665901</v>
      </c>
      <c r="HM191" s="96">
        <v>393.44</v>
      </c>
      <c r="HN191" s="96">
        <v>439.89</v>
      </c>
      <c r="HO191" s="96">
        <v>372.12</v>
      </c>
      <c r="HP191" s="96"/>
      <c r="HQ191" s="96"/>
      <c r="HR191" s="97"/>
    </row>
    <row r="192" spans="1:226" x14ac:dyDescent="0.35">
      <c r="A192" s="99">
        <v>44032</v>
      </c>
      <c r="B192" s="100" t="s">
        <v>995</v>
      </c>
      <c r="C192" s="101">
        <v>447.6047869667205</v>
      </c>
      <c r="D192" s="101">
        <v>464.79004460390559</v>
      </c>
      <c r="E192" s="101">
        <v>387.3673494476534</v>
      </c>
      <c r="F192" s="101">
        <v>323.53955902762721</v>
      </c>
      <c r="G192" s="101">
        <v>257.99979852407165</v>
      </c>
      <c r="H192" s="102">
        <v>309.69288154256338</v>
      </c>
      <c r="I192" s="100" t="s">
        <v>996</v>
      </c>
      <c r="J192" s="101">
        <v>451.19023081033254</v>
      </c>
      <c r="K192" s="101">
        <v>460.0238196456915</v>
      </c>
      <c r="L192" s="101">
        <v>369.90862596545736</v>
      </c>
      <c r="M192" s="101">
        <v>319.82377249719332</v>
      </c>
      <c r="N192" s="101">
        <v>294.63421221864951</v>
      </c>
      <c r="O192" s="102">
        <v>350.79627673102163</v>
      </c>
      <c r="P192" s="83" t="s">
        <v>997</v>
      </c>
      <c r="Q192" s="96">
        <v>393.23</v>
      </c>
      <c r="R192" s="96">
        <v>454.04</v>
      </c>
      <c r="S192" s="96">
        <v>376.42</v>
      </c>
      <c r="T192" s="96">
        <v>273</v>
      </c>
      <c r="U192" s="96"/>
      <c r="V192" s="97"/>
      <c r="W192" s="83" t="s">
        <v>998</v>
      </c>
      <c r="X192" s="96">
        <v>446.45</v>
      </c>
      <c r="Y192" s="96">
        <v>447.53</v>
      </c>
      <c r="Z192" s="96">
        <v>362.26</v>
      </c>
      <c r="AA192" s="96">
        <v>220.49</v>
      </c>
      <c r="AB192" s="96"/>
      <c r="AC192" s="97">
        <v>375.21</v>
      </c>
      <c r="AD192" s="83" t="s">
        <v>999</v>
      </c>
      <c r="AE192" s="86">
        <v>0.51129972389814904</v>
      </c>
      <c r="AF192" s="96">
        <v>368.99</v>
      </c>
      <c r="AG192" s="96">
        <v>403.71</v>
      </c>
      <c r="AH192" s="96">
        <v>351.77</v>
      </c>
      <c r="AI192" s="96"/>
      <c r="AJ192" s="96"/>
      <c r="AK192" s="97">
        <v>250.78</v>
      </c>
      <c r="AL192" s="87" t="s">
        <v>1000</v>
      </c>
      <c r="AM192" s="88">
        <v>1</v>
      </c>
      <c r="AN192" s="96">
        <v>466.35</v>
      </c>
      <c r="AO192" s="96">
        <v>513.99</v>
      </c>
      <c r="AP192" s="96">
        <v>449.12</v>
      </c>
      <c r="AQ192" s="96">
        <v>449.93</v>
      </c>
      <c r="AR192" s="96"/>
      <c r="AS192" s="97"/>
      <c r="AT192" s="83" t="s">
        <v>1001</v>
      </c>
      <c r="AU192" s="86">
        <v>3.7596811790360202E-2</v>
      </c>
      <c r="AV192" s="96">
        <v>383.57</v>
      </c>
      <c r="AW192" s="96">
        <v>446.55</v>
      </c>
      <c r="AX192" s="96">
        <v>354.98</v>
      </c>
      <c r="AY192" s="96"/>
      <c r="AZ192" s="96"/>
      <c r="BA192" s="97">
        <v>300.41000000000003</v>
      </c>
      <c r="BB192" s="83" t="s">
        <v>1002</v>
      </c>
      <c r="BC192" s="96">
        <v>457.57</v>
      </c>
      <c r="BD192" s="96">
        <v>464.94</v>
      </c>
      <c r="BE192" s="96">
        <v>359.34</v>
      </c>
      <c r="BF192" s="96"/>
      <c r="BG192" s="96"/>
      <c r="BH192" s="97">
        <v>396.99</v>
      </c>
      <c r="BI192" s="83" t="s">
        <v>1003</v>
      </c>
      <c r="BJ192" s="86">
        <v>0.134264232008593</v>
      </c>
      <c r="BK192" s="96">
        <v>530.48</v>
      </c>
      <c r="BL192" s="96">
        <v>524.29999999999995</v>
      </c>
      <c r="BM192" s="96">
        <v>592.99</v>
      </c>
      <c r="BN192" s="96">
        <v>451.73</v>
      </c>
      <c r="BO192" s="96"/>
      <c r="BP192" s="97"/>
      <c r="BQ192" s="83" t="s">
        <v>1004</v>
      </c>
      <c r="BR192" s="86">
        <v>1</v>
      </c>
      <c r="BS192" s="96">
        <v>482.83</v>
      </c>
      <c r="BT192" s="96">
        <v>459.67</v>
      </c>
      <c r="BU192" s="96">
        <v>507.83</v>
      </c>
      <c r="BV192" s="96"/>
      <c r="BW192" s="96"/>
      <c r="BX192" s="97">
        <v>277.83</v>
      </c>
      <c r="BY192" s="83" t="s">
        <v>1005</v>
      </c>
      <c r="BZ192" s="96">
        <v>489.62</v>
      </c>
      <c r="CA192" s="96">
        <v>497.45</v>
      </c>
      <c r="CB192" s="96">
        <v>357.32</v>
      </c>
      <c r="CC192" s="96">
        <v>284.87</v>
      </c>
      <c r="CD192" s="96"/>
      <c r="CE192" s="97">
        <v>515.91999999999996</v>
      </c>
      <c r="CF192" s="83" t="s">
        <v>1006</v>
      </c>
      <c r="CG192" s="96">
        <v>437.12</v>
      </c>
      <c r="CH192" s="96">
        <v>507.1</v>
      </c>
      <c r="CI192" s="96">
        <v>391.03</v>
      </c>
      <c r="CJ192" s="96"/>
      <c r="CK192" s="96"/>
      <c r="CL192" s="97"/>
      <c r="CM192" s="83" t="s">
        <v>1007</v>
      </c>
      <c r="CN192" s="96">
        <v>432.42</v>
      </c>
      <c r="CO192" s="96">
        <v>428.09</v>
      </c>
      <c r="CP192" s="96">
        <v>462.16</v>
      </c>
      <c r="CQ192" s="96">
        <v>308.67</v>
      </c>
      <c r="CR192" s="96"/>
      <c r="CS192" s="97">
        <v>595.57000000000005</v>
      </c>
      <c r="CT192" s="83" t="s">
        <v>1008</v>
      </c>
      <c r="CU192" s="96">
        <v>444.03</v>
      </c>
      <c r="CV192" s="96">
        <v>514.49</v>
      </c>
      <c r="CW192" s="96"/>
      <c r="CX192" s="96">
        <v>321.19</v>
      </c>
      <c r="CY192" s="96"/>
      <c r="CZ192" s="97"/>
      <c r="DA192" s="83" t="s">
        <v>1009</v>
      </c>
      <c r="DB192" s="86">
        <v>0.13273161667109101</v>
      </c>
      <c r="DC192" s="96">
        <v>462.86</v>
      </c>
      <c r="DD192" s="96">
        <v>530.29</v>
      </c>
      <c r="DE192" s="96">
        <v>356.17</v>
      </c>
      <c r="DF192" s="96">
        <v>401.38</v>
      </c>
      <c r="DG192" s="96"/>
      <c r="DH192" s="97">
        <v>445.85</v>
      </c>
      <c r="DI192" s="83" t="s">
        <v>1010</v>
      </c>
      <c r="DJ192" s="86">
        <v>2.83639664170638E-3</v>
      </c>
      <c r="DK192" s="96">
        <v>468.37</v>
      </c>
      <c r="DL192" s="96">
        <v>506.79</v>
      </c>
      <c r="DM192" s="96">
        <v>506.79</v>
      </c>
      <c r="DN192" s="96">
        <v>470.42</v>
      </c>
      <c r="DO192" s="96"/>
      <c r="DP192" s="97">
        <v>426.3</v>
      </c>
      <c r="DQ192" s="83" t="s">
        <v>1011</v>
      </c>
      <c r="DR192" s="96">
        <v>400.42</v>
      </c>
      <c r="DS192" s="96">
        <v>431.2</v>
      </c>
      <c r="DT192" s="96">
        <v>315.79000000000002</v>
      </c>
      <c r="DU192" s="96">
        <v>329.53</v>
      </c>
      <c r="DV192" s="96"/>
      <c r="DW192" s="97"/>
      <c r="DX192" s="83" t="s">
        <v>1012</v>
      </c>
      <c r="DY192" s="96">
        <v>422.91</v>
      </c>
      <c r="DZ192" s="96">
        <v>440.66</v>
      </c>
      <c r="EA192" s="96">
        <v>520.94000000000005</v>
      </c>
      <c r="EB192" s="96">
        <v>333.83</v>
      </c>
      <c r="EC192" s="96"/>
      <c r="ED192" s="97">
        <v>339.87</v>
      </c>
      <c r="EE192" s="83" t="s">
        <v>1013</v>
      </c>
      <c r="EF192" s="86">
        <v>1</v>
      </c>
      <c r="EG192" s="96">
        <v>436.15</v>
      </c>
      <c r="EH192" s="96">
        <v>445.85</v>
      </c>
      <c r="EI192" s="96">
        <v>324.64</v>
      </c>
      <c r="EJ192" s="96"/>
      <c r="EK192" s="96">
        <v>323.74</v>
      </c>
      <c r="EL192" s="97">
        <v>275.8</v>
      </c>
      <c r="EM192" s="83" t="s">
        <v>1014</v>
      </c>
      <c r="EN192" s="96">
        <v>456.12</v>
      </c>
      <c r="EO192" s="96">
        <v>474.06</v>
      </c>
      <c r="EP192" s="96">
        <v>373.33</v>
      </c>
      <c r="EQ192" s="96"/>
      <c r="ER192" s="96"/>
      <c r="ES192" s="97">
        <v>344.08</v>
      </c>
      <c r="ET192" s="83" t="s">
        <v>1015</v>
      </c>
      <c r="EU192" s="86">
        <v>1</v>
      </c>
      <c r="EV192" s="96">
        <v>430.16</v>
      </c>
      <c r="EW192" s="96">
        <v>447.71</v>
      </c>
      <c r="EX192" s="96">
        <v>447.71</v>
      </c>
      <c r="EY192" s="96"/>
      <c r="EZ192" s="96"/>
      <c r="FA192" s="97">
        <v>263.05</v>
      </c>
      <c r="FB192" s="83" t="s">
        <v>1016</v>
      </c>
      <c r="FC192" s="96">
        <v>586.21</v>
      </c>
      <c r="FD192" s="96">
        <v>553.02</v>
      </c>
      <c r="FE192" s="96">
        <v>615.37</v>
      </c>
      <c r="FF192" s="96"/>
      <c r="FG192" s="96"/>
      <c r="FH192" s="97"/>
      <c r="FI192" s="83" t="s">
        <v>1017</v>
      </c>
      <c r="FJ192" s="96">
        <v>478.45</v>
      </c>
      <c r="FK192" s="96">
        <v>494.99</v>
      </c>
      <c r="FL192" s="96">
        <v>287.55</v>
      </c>
      <c r="FM192" s="96">
        <v>415.24</v>
      </c>
      <c r="FN192" s="96"/>
      <c r="FO192" s="97">
        <v>300.98</v>
      </c>
      <c r="FP192" s="83" t="s">
        <v>1018</v>
      </c>
      <c r="FQ192" s="86">
        <v>0.22425547183351299</v>
      </c>
      <c r="FR192" s="96">
        <v>413.33</v>
      </c>
      <c r="FS192" s="96">
        <v>449.18</v>
      </c>
      <c r="FT192" s="96">
        <v>453.27</v>
      </c>
      <c r="FU192" s="96">
        <v>243.52</v>
      </c>
      <c r="FV192" s="96">
        <v>245.46</v>
      </c>
      <c r="FW192" s="97">
        <v>265.92</v>
      </c>
      <c r="FX192" s="83" t="s">
        <v>1019</v>
      </c>
      <c r="FY192" s="96">
        <v>470.92</v>
      </c>
      <c r="FZ192" s="96">
        <v>493.9</v>
      </c>
      <c r="GA192" s="96">
        <v>453.83</v>
      </c>
      <c r="GB192" s="96">
        <v>481.81</v>
      </c>
      <c r="GC192" s="96"/>
      <c r="GD192" s="97">
        <v>360.21</v>
      </c>
      <c r="GE192" s="83" t="s">
        <v>1020</v>
      </c>
      <c r="GF192" s="86">
        <v>0.20653475980007399</v>
      </c>
      <c r="GG192" s="96">
        <v>420.07</v>
      </c>
      <c r="GH192" s="96">
        <v>461.51</v>
      </c>
      <c r="GI192" s="96">
        <v>318.98</v>
      </c>
      <c r="GJ192" s="96">
        <v>382.96</v>
      </c>
      <c r="GK192" s="96"/>
      <c r="GL192" s="97">
        <v>370.52</v>
      </c>
      <c r="GM192" s="83" t="s">
        <v>1021</v>
      </c>
      <c r="GN192" s="86">
        <v>9.7077953596738195E-2</v>
      </c>
      <c r="GO192" s="96">
        <v>463.43</v>
      </c>
      <c r="GP192" s="96">
        <v>660.7</v>
      </c>
      <c r="GQ192" s="96">
        <v>383.09</v>
      </c>
      <c r="GR192" s="96">
        <v>328.61</v>
      </c>
      <c r="GS192" s="96"/>
      <c r="GT192" s="97"/>
      <c r="GU192" s="83" t="s">
        <v>1022</v>
      </c>
      <c r="GV192" s="86">
        <v>1</v>
      </c>
      <c r="GW192" s="96">
        <v>373.56</v>
      </c>
      <c r="GX192" s="96">
        <v>398.75</v>
      </c>
      <c r="GY192" s="96">
        <v>432.12</v>
      </c>
      <c r="GZ192" s="96"/>
      <c r="HA192" s="96"/>
      <c r="HB192" s="97">
        <v>356.28</v>
      </c>
      <c r="HC192" s="83" t="s">
        <v>1023</v>
      </c>
      <c r="HD192" s="86">
        <v>1</v>
      </c>
      <c r="HE192" s="96">
        <v>435.52</v>
      </c>
      <c r="HF192" s="96">
        <v>474.02</v>
      </c>
      <c r="HG192" s="96"/>
      <c r="HH192" s="96">
        <v>287.48</v>
      </c>
      <c r="HI192" s="96">
        <v>280.83999999999997</v>
      </c>
      <c r="HJ192" s="97">
        <v>364.22</v>
      </c>
      <c r="HK192" s="103" t="s">
        <v>1024</v>
      </c>
      <c r="HL192" s="86">
        <v>1.10405741098537</v>
      </c>
      <c r="HM192" s="96">
        <v>392.77</v>
      </c>
      <c r="HN192" s="96">
        <v>439.9</v>
      </c>
      <c r="HO192" s="96">
        <v>373.55</v>
      </c>
      <c r="HP192" s="96"/>
      <c r="HQ192" s="96"/>
      <c r="HR192" s="97"/>
    </row>
    <row r="193" spans="1:226" x14ac:dyDescent="0.35">
      <c r="A193" s="99">
        <v>44025</v>
      </c>
      <c r="B193" s="100" t="s">
        <v>995</v>
      </c>
      <c r="C193" s="101">
        <v>449.66499027145227</v>
      </c>
      <c r="D193" s="101">
        <v>464.16247754956123</v>
      </c>
      <c r="E193" s="101">
        <v>396.46080184599072</v>
      </c>
      <c r="F193" s="101">
        <v>324.57774530720275</v>
      </c>
      <c r="G193" s="101">
        <v>242.62962633243529</v>
      </c>
      <c r="H193" s="102">
        <v>305.97850587309335</v>
      </c>
      <c r="I193" s="100" t="s">
        <v>996</v>
      </c>
      <c r="J193" s="101">
        <v>454.82857358216938</v>
      </c>
      <c r="K193" s="101">
        <v>461.03421459766741</v>
      </c>
      <c r="L193" s="101">
        <v>378.86767413586665</v>
      </c>
      <c r="M193" s="101">
        <v>320.83975963499483</v>
      </c>
      <c r="N193" s="101">
        <v>290.10212218649519</v>
      </c>
      <c r="O193" s="102">
        <v>350.23797548402968</v>
      </c>
      <c r="P193" s="83" t="s">
        <v>997</v>
      </c>
      <c r="Q193" s="96">
        <v>390.73</v>
      </c>
      <c r="R193" s="96">
        <v>450.7</v>
      </c>
      <c r="S193" s="96">
        <v>383.84</v>
      </c>
      <c r="T193" s="96">
        <v>273</v>
      </c>
      <c r="U193" s="96"/>
      <c r="V193" s="97"/>
      <c r="W193" s="83" t="s">
        <v>998</v>
      </c>
      <c r="X193" s="96">
        <v>479.26</v>
      </c>
      <c r="Y193" s="96">
        <v>483.15</v>
      </c>
      <c r="Z193" s="96">
        <v>359.61</v>
      </c>
      <c r="AA193" s="96">
        <v>220.49</v>
      </c>
      <c r="AB193" s="96"/>
      <c r="AC193" s="97">
        <v>375.21</v>
      </c>
      <c r="AD193" s="83" t="s">
        <v>999</v>
      </c>
      <c r="AE193" s="86">
        <v>0.51129972389814904</v>
      </c>
      <c r="AF193" s="96">
        <v>364.64</v>
      </c>
      <c r="AG193" s="96">
        <v>398.13</v>
      </c>
      <c r="AH193" s="96">
        <v>343.08</v>
      </c>
      <c r="AI193" s="96"/>
      <c r="AJ193" s="96"/>
      <c r="AK193" s="97">
        <v>246.14</v>
      </c>
      <c r="AL193" s="87" t="s">
        <v>1000</v>
      </c>
      <c r="AM193" s="88">
        <v>1</v>
      </c>
      <c r="AN193" s="96">
        <v>454.47</v>
      </c>
      <c r="AO193" s="96">
        <v>491.09</v>
      </c>
      <c r="AP193" s="96">
        <v>437.09</v>
      </c>
      <c r="AQ193" s="96">
        <v>449.93</v>
      </c>
      <c r="AR193" s="96"/>
      <c r="AS193" s="97"/>
      <c r="AT193" s="83" t="s">
        <v>1001</v>
      </c>
      <c r="AU193" s="86">
        <v>3.75262683878715E-2</v>
      </c>
      <c r="AV193" s="96">
        <v>374.16</v>
      </c>
      <c r="AW193" s="96">
        <v>438.3</v>
      </c>
      <c r="AX193" s="96">
        <v>357.01</v>
      </c>
      <c r="AY193" s="96"/>
      <c r="AZ193" s="96"/>
      <c r="BA193" s="97">
        <v>297.74</v>
      </c>
      <c r="BB193" s="83" t="s">
        <v>1002</v>
      </c>
      <c r="BC193" s="96">
        <v>466.19</v>
      </c>
      <c r="BD193" s="96">
        <v>470.12</v>
      </c>
      <c r="BE193" s="96">
        <v>377.44</v>
      </c>
      <c r="BF193" s="96"/>
      <c r="BG193" s="96"/>
      <c r="BH193" s="97">
        <v>395.27</v>
      </c>
      <c r="BI193" s="83" t="s">
        <v>1003</v>
      </c>
      <c r="BJ193" s="86">
        <v>0.134321942832581</v>
      </c>
      <c r="BK193" s="96">
        <v>552.20000000000005</v>
      </c>
      <c r="BL193" s="96">
        <v>535.27</v>
      </c>
      <c r="BM193" s="96">
        <v>603.99</v>
      </c>
      <c r="BN193" s="96">
        <v>451.93</v>
      </c>
      <c r="BO193" s="96"/>
      <c r="BP193" s="97"/>
      <c r="BQ193" s="83" t="s">
        <v>1004</v>
      </c>
      <c r="BR193" s="86">
        <v>1</v>
      </c>
      <c r="BS193" s="96">
        <v>466.17</v>
      </c>
      <c r="BT193" s="96">
        <v>460.5</v>
      </c>
      <c r="BU193" s="96">
        <v>507.83</v>
      </c>
      <c r="BV193" s="96"/>
      <c r="BW193" s="96"/>
      <c r="BX193" s="97">
        <v>291.17</v>
      </c>
      <c r="BY193" s="83" t="s">
        <v>1005</v>
      </c>
      <c r="BZ193" s="96">
        <v>486.77</v>
      </c>
      <c r="CA193" s="96">
        <v>494.14</v>
      </c>
      <c r="CB193" s="96">
        <v>364.14</v>
      </c>
      <c r="CC193" s="96">
        <v>280.36</v>
      </c>
      <c r="CD193" s="96"/>
      <c r="CE193" s="97">
        <v>515.78</v>
      </c>
      <c r="CF193" s="83" t="s">
        <v>1006</v>
      </c>
      <c r="CG193" s="96">
        <v>427.44</v>
      </c>
      <c r="CH193" s="96">
        <v>499.85</v>
      </c>
      <c r="CI193" s="96">
        <v>392.51</v>
      </c>
      <c r="CJ193" s="96"/>
      <c r="CK193" s="96"/>
      <c r="CL193" s="97"/>
      <c r="CM193" s="83" t="s">
        <v>1007</v>
      </c>
      <c r="CN193" s="96">
        <v>428.75</v>
      </c>
      <c r="CO193" s="96">
        <v>425.92</v>
      </c>
      <c r="CP193" s="96">
        <v>461.21</v>
      </c>
      <c r="CQ193" s="96">
        <v>312.66000000000003</v>
      </c>
      <c r="CR193" s="96"/>
      <c r="CS193" s="97">
        <v>594.15</v>
      </c>
      <c r="CT193" s="83" t="s">
        <v>1008</v>
      </c>
      <c r="CU193" s="96">
        <v>443.1</v>
      </c>
      <c r="CV193" s="96">
        <v>512.79999999999995</v>
      </c>
      <c r="CW193" s="96"/>
      <c r="CX193" s="96">
        <v>323.74</v>
      </c>
      <c r="CY193" s="96"/>
      <c r="CZ193" s="97"/>
      <c r="DA193" s="83" t="s">
        <v>1009</v>
      </c>
      <c r="DB193" s="86">
        <v>0.13273161667109101</v>
      </c>
      <c r="DC193" s="96">
        <v>454.26</v>
      </c>
      <c r="DD193" s="96">
        <v>521.79</v>
      </c>
      <c r="DE193" s="96">
        <v>349.8</v>
      </c>
      <c r="DF193" s="96">
        <v>401.38</v>
      </c>
      <c r="DG193" s="96"/>
      <c r="DH193" s="97">
        <v>441.6</v>
      </c>
      <c r="DI193" s="83" t="s">
        <v>1010</v>
      </c>
      <c r="DJ193" s="86">
        <v>2.8262159794251499E-3</v>
      </c>
      <c r="DK193" s="96">
        <v>459.47</v>
      </c>
      <c r="DL193" s="96">
        <v>504.63</v>
      </c>
      <c r="DM193" s="96">
        <v>504.63</v>
      </c>
      <c r="DN193" s="96">
        <v>459.1</v>
      </c>
      <c r="DO193" s="96"/>
      <c r="DP193" s="97">
        <v>424.84</v>
      </c>
      <c r="DQ193" s="83" t="s">
        <v>1011</v>
      </c>
      <c r="DR193" s="96">
        <v>385.06</v>
      </c>
      <c r="DS193" s="96">
        <v>425.1</v>
      </c>
      <c r="DT193" s="96">
        <v>317.45999999999998</v>
      </c>
      <c r="DU193" s="96">
        <v>330.58</v>
      </c>
      <c r="DV193" s="96"/>
      <c r="DW193" s="97"/>
      <c r="DX193" s="83" t="s">
        <v>1012</v>
      </c>
      <c r="DY193" s="96">
        <v>422.26</v>
      </c>
      <c r="DZ193" s="96">
        <v>440.24</v>
      </c>
      <c r="EA193" s="96">
        <v>519.65</v>
      </c>
      <c r="EB193" s="96">
        <v>354.17</v>
      </c>
      <c r="EC193" s="96"/>
      <c r="ED193" s="97">
        <v>339.78</v>
      </c>
      <c r="EE193" s="83" t="s">
        <v>1013</v>
      </c>
      <c r="EF193" s="86">
        <v>1</v>
      </c>
      <c r="EG193" s="96">
        <v>428.69</v>
      </c>
      <c r="EH193" s="96">
        <v>433.21</v>
      </c>
      <c r="EI193" s="96">
        <v>327.07</v>
      </c>
      <c r="EJ193" s="96"/>
      <c r="EK193" s="96">
        <v>323.74</v>
      </c>
      <c r="EL193" s="97">
        <v>273.60000000000002</v>
      </c>
      <c r="EM193" s="83" t="s">
        <v>1014</v>
      </c>
      <c r="EN193" s="96">
        <v>456.12</v>
      </c>
      <c r="EO193" s="96">
        <v>474.06</v>
      </c>
      <c r="EP193" s="96">
        <v>373.33</v>
      </c>
      <c r="EQ193" s="96"/>
      <c r="ER193" s="96"/>
      <c r="ES193" s="97">
        <v>349.63</v>
      </c>
      <c r="ET193" s="83" t="s">
        <v>1015</v>
      </c>
      <c r="EU193" s="86">
        <v>1</v>
      </c>
      <c r="EV193" s="96">
        <v>417.07</v>
      </c>
      <c r="EW193" s="96">
        <v>435.32</v>
      </c>
      <c r="EX193" s="96">
        <v>435.32</v>
      </c>
      <c r="EY193" s="96"/>
      <c r="EZ193" s="96"/>
      <c r="FA193" s="97">
        <v>263.05</v>
      </c>
      <c r="FB193" s="83" t="s">
        <v>1016</v>
      </c>
      <c r="FC193" s="96">
        <v>586.21</v>
      </c>
      <c r="FD193" s="96">
        <v>553.02</v>
      </c>
      <c r="FE193" s="96">
        <v>615.37</v>
      </c>
      <c r="FF193" s="96"/>
      <c r="FG193" s="96"/>
      <c r="FH193" s="97"/>
      <c r="FI193" s="83" t="s">
        <v>1017</v>
      </c>
      <c r="FJ193" s="96">
        <v>488.36</v>
      </c>
      <c r="FK193" s="96">
        <v>499.95</v>
      </c>
      <c r="FL193" s="96">
        <v>296.64</v>
      </c>
      <c r="FM193" s="96">
        <v>425.24</v>
      </c>
      <c r="FN193" s="96"/>
      <c r="FO193" s="97">
        <v>299.33</v>
      </c>
      <c r="FP193" s="83" t="s">
        <v>1018</v>
      </c>
      <c r="FQ193" s="86">
        <v>0.22342374547566901</v>
      </c>
      <c r="FR193" s="96">
        <v>401.28</v>
      </c>
      <c r="FS193" s="96">
        <v>437.37</v>
      </c>
      <c r="FT193" s="96">
        <v>462.57</v>
      </c>
      <c r="FU193" s="96">
        <v>275.39999999999998</v>
      </c>
      <c r="FV193" s="96">
        <v>226.38</v>
      </c>
      <c r="FW193" s="97">
        <v>258.19</v>
      </c>
      <c r="FX193" s="83" t="s">
        <v>1019</v>
      </c>
      <c r="FY193" s="96">
        <v>471.73</v>
      </c>
      <c r="FZ193" s="96">
        <v>491.47</v>
      </c>
      <c r="GA193" s="96">
        <v>448.95</v>
      </c>
      <c r="GB193" s="96">
        <v>477.9</v>
      </c>
      <c r="GC193" s="96"/>
      <c r="GD193" s="97">
        <v>360.21</v>
      </c>
      <c r="GE193" s="83" t="s">
        <v>1020</v>
      </c>
      <c r="GF193" s="86">
        <v>0.20642817331709401</v>
      </c>
      <c r="GG193" s="96">
        <v>413.9</v>
      </c>
      <c r="GH193" s="96">
        <v>456.07</v>
      </c>
      <c r="GI193" s="96">
        <v>307.43</v>
      </c>
      <c r="GJ193" s="96">
        <v>349.88</v>
      </c>
      <c r="GK193" s="96"/>
      <c r="GL193" s="97">
        <v>371.17</v>
      </c>
      <c r="GM193" s="83" t="s">
        <v>1021</v>
      </c>
      <c r="GN193" s="86">
        <v>9.6308495372376804E-2</v>
      </c>
      <c r="GO193" s="96">
        <v>474.55</v>
      </c>
      <c r="GP193" s="96">
        <v>661.32</v>
      </c>
      <c r="GQ193" s="96">
        <v>386.37</v>
      </c>
      <c r="GR193" s="96">
        <v>331.49</v>
      </c>
      <c r="GS193" s="96"/>
      <c r="GT193" s="97"/>
      <c r="GU193" s="83" t="s">
        <v>1022</v>
      </c>
      <c r="GV193" s="86">
        <v>1</v>
      </c>
      <c r="GW193" s="96">
        <v>369.23</v>
      </c>
      <c r="GX193" s="96">
        <v>386.56</v>
      </c>
      <c r="GY193" s="96">
        <v>422.74</v>
      </c>
      <c r="GZ193" s="96"/>
      <c r="HA193" s="96"/>
      <c r="HB193" s="97">
        <v>356.96</v>
      </c>
      <c r="HC193" s="83" t="s">
        <v>1023</v>
      </c>
      <c r="HD193" s="86">
        <v>1</v>
      </c>
      <c r="HE193" s="96">
        <v>434.68</v>
      </c>
      <c r="HF193" s="96">
        <v>466.52</v>
      </c>
      <c r="HG193" s="96"/>
      <c r="HH193" s="96">
        <v>280.8</v>
      </c>
      <c r="HI193" s="96">
        <v>274.16000000000003</v>
      </c>
      <c r="HJ193" s="97">
        <v>361.72</v>
      </c>
      <c r="HK193" s="103" t="s">
        <v>1024</v>
      </c>
      <c r="HL193" s="86">
        <v>1.1118770708710399</v>
      </c>
      <c r="HM193" s="96">
        <v>386.34</v>
      </c>
      <c r="HN193" s="96">
        <v>437.41</v>
      </c>
      <c r="HO193" s="96">
        <v>374.11</v>
      </c>
      <c r="HP193" s="96"/>
      <c r="HQ193" s="96"/>
      <c r="HR193" s="97"/>
    </row>
    <row r="194" spans="1:226" x14ac:dyDescent="0.35">
      <c r="A194" s="99">
        <v>44018</v>
      </c>
      <c r="B194" s="100" t="s">
        <v>995</v>
      </c>
      <c r="C194" s="101">
        <v>441.90047555793944</v>
      </c>
      <c r="D194" s="101">
        <v>457.96660261356607</v>
      </c>
      <c r="E194" s="101">
        <v>394.05698063968623</v>
      </c>
      <c r="F194" s="101">
        <v>308.92704711853958</v>
      </c>
      <c r="G194" s="101">
        <v>242.82635937683023</v>
      </c>
      <c r="H194" s="102">
        <v>305.12993011449089</v>
      </c>
      <c r="I194" s="100" t="s">
        <v>996</v>
      </c>
      <c r="J194" s="101">
        <v>446.99202883707773</v>
      </c>
      <c r="K194" s="101">
        <v>454.5264352982216</v>
      </c>
      <c r="L194" s="101">
        <v>376.71131603063878</v>
      </c>
      <c r="M194" s="101">
        <v>303.25997518332491</v>
      </c>
      <c r="N194" s="101">
        <v>289.85109324758844</v>
      </c>
      <c r="O194" s="102">
        <v>349.89102379715291</v>
      </c>
      <c r="P194" s="83" t="s">
        <v>997</v>
      </c>
      <c r="Q194" s="96">
        <v>382.4</v>
      </c>
      <c r="R194" s="96">
        <v>442.37</v>
      </c>
      <c r="S194" s="96">
        <v>383.77</v>
      </c>
      <c r="T194" s="96">
        <v>266</v>
      </c>
      <c r="U194" s="96"/>
      <c r="V194" s="97"/>
      <c r="W194" s="83" t="s">
        <v>998</v>
      </c>
      <c r="X194" s="96">
        <v>458.85</v>
      </c>
      <c r="Y194" s="96">
        <v>447.94</v>
      </c>
      <c r="Z194" s="96">
        <v>364.57</v>
      </c>
      <c r="AA194" s="96">
        <v>234.55</v>
      </c>
      <c r="AB194" s="96"/>
      <c r="AC194" s="97">
        <v>375.21</v>
      </c>
      <c r="AD194" s="83" t="s">
        <v>999</v>
      </c>
      <c r="AE194" s="86">
        <v>0.51129972389814904</v>
      </c>
      <c r="AF194" s="96">
        <v>357.36</v>
      </c>
      <c r="AG194" s="96">
        <v>389.06</v>
      </c>
      <c r="AH194" s="96">
        <v>334.39</v>
      </c>
      <c r="AI194" s="96"/>
      <c r="AJ194" s="96"/>
      <c r="AK194" s="97">
        <v>242.3</v>
      </c>
      <c r="AL194" s="87" t="s">
        <v>1000</v>
      </c>
      <c r="AM194" s="88">
        <v>1</v>
      </c>
      <c r="AN194" s="96">
        <v>455.01</v>
      </c>
      <c r="AO194" s="96">
        <v>491.09</v>
      </c>
      <c r="AP194" s="96">
        <v>437.78</v>
      </c>
      <c r="AQ194" s="96">
        <v>449.93</v>
      </c>
      <c r="AR194" s="96"/>
      <c r="AS194" s="97"/>
      <c r="AT194" s="83" t="s">
        <v>1001</v>
      </c>
      <c r="AU194" s="86">
        <v>3.7446171129002101E-2</v>
      </c>
      <c r="AV194" s="96">
        <v>366.19</v>
      </c>
      <c r="AW194" s="96">
        <v>433.18</v>
      </c>
      <c r="AX194" s="96">
        <v>353.59</v>
      </c>
      <c r="AY194" s="96"/>
      <c r="AZ194" s="96"/>
      <c r="BA194" s="97">
        <v>290.64</v>
      </c>
      <c r="BB194" s="83" t="s">
        <v>1002</v>
      </c>
      <c r="BC194" s="96">
        <v>456.71</v>
      </c>
      <c r="BD194" s="96">
        <v>471.84</v>
      </c>
      <c r="BE194" s="96">
        <v>375.72</v>
      </c>
      <c r="BF194" s="96"/>
      <c r="BG194" s="96"/>
      <c r="BH194" s="97">
        <v>400.44</v>
      </c>
      <c r="BI194" s="83" t="s">
        <v>1003</v>
      </c>
      <c r="BJ194" s="86">
        <v>0.13419936657899001</v>
      </c>
      <c r="BK194" s="96">
        <v>540.96</v>
      </c>
      <c r="BL194" s="96">
        <v>524.04999999999995</v>
      </c>
      <c r="BM194" s="96">
        <v>592.70000000000005</v>
      </c>
      <c r="BN194" s="96">
        <v>451.51</v>
      </c>
      <c r="BO194" s="96"/>
      <c r="BP194" s="97"/>
      <c r="BQ194" s="83" t="s">
        <v>1004</v>
      </c>
      <c r="BR194" s="86">
        <v>1</v>
      </c>
      <c r="BS194" s="96">
        <v>432</v>
      </c>
      <c r="BT194" s="96">
        <v>456.33</v>
      </c>
      <c r="BU194" s="96">
        <v>497.83</v>
      </c>
      <c r="BV194" s="96"/>
      <c r="BW194" s="96"/>
      <c r="BX194" s="97">
        <v>295.33</v>
      </c>
      <c r="BY194" s="83" t="s">
        <v>1005</v>
      </c>
      <c r="BZ194" s="96">
        <v>479.05</v>
      </c>
      <c r="CA194" s="96">
        <v>485.27</v>
      </c>
      <c r="CB194" s="96">
        <v>354.29</v>
      </c>
      <c r="CC194" s="96">
        <v>245.38</v>
      </c>
      <c r="CD194" s="96"/>
      <c r="CE194" s="97">
        <v>515.79999999999995</v>
      </c>
      <c r="CF194" s="83" t="s">
        <v>1006</v>
      </c>
      <c r="CG194" s="96">
        <v>410.5</v>
      </c>
      <c r="CH194" s="96">
        <v>493.39</v>
      </c>
      <c r="CI194" s="96">
        <v>390.36</v>
      </c>
      <c r="CJ194" s="96"/>
      <c r="CK194" s="96"/>
      <c r="CL194" s="97"/>
      <c r="CM194" s="83" t="s">
        <v>1007</v>
      </c>
      <c r="CN194" s="96">
        <v>416.83</v>
      </c>
      <c r="CO194" s="96">
        <v>414.1</v>
      </c>
      <c r="CP194" s="96">
        <v>456.67</v>
      </c>
      <c r="CQ194" s="96">
        <v>305.08</v>
      </c>
      <c r="CR194" s="96"/>
      <c r="CS194" s="97">
        <v>587.59</v>
      </c>
      <c r="CT194" s="83" t="s">
        <v>1008</v>
      </c>
      <c r="CU194" s="96">
        <v>439.95</v>
      </c>
      <c r="CV194" s="96">
        <v>508.85</v>
      </c>
      <c r="CW194" s="96"/>
      <c r="CX194" s="96">
        <v>320.76</v>
      </c>
      <c r="CY194" s="96"/>
      <c r="CZ194" s="97"/>
      <c r="DA194" s="83" t="s">
        <v>1009</v>
      </c>
      <c r="DB194" s="86">
        <v>0.13225763787858699</v>
      </c>
      <c r="DC194" s="96">
        <v>454.75</v>
      </c>
      <c r="DD194" s="96">
        <v>515.70000000000005</v>
      </c>
      <c r="DE194" s="96">
        <v>345.06</v>
      </c>
      <c r="DF194" s="96">
        <v>399.95</v>
      </c>
      <c r="DG194" s="96"/>
      <c r="DH194" s="97">
        <v>439.92</v>
      </c>
      <c r="DI194" s="83" t="s">
        <v>1010</v>
      </c>
      <c r="DJ194" s="86">
        <v>2.8342261145594201E-3</v>
      </c>
      <c r="DK194" s="96">
        <v>454.08</v>
      </c>
      <c r="DL194" s="96">
        <v>496.89</v>
      </c>
      <c r="DM194" s="96">
        <v>496.89</v>
      </c>
      <c r="DN194" s="96">
        <v>430.9</v>
      </c>
      <c r="DO194" s="96"/>
      <c r="DP194" s="97">
        <v>419.7</v>
      </c>
      <c r="DQ194" s="83" t="s">
        <v>1011</v>
      </c>
      <c r="DR194" s="96">
        <v>383.59</v>
      </c>
      <c r="DS194" s="96">
        <v>420.55</v>
      </c>
      <c r="DT194" s="96">
        <v>303.23</v>
      </c>
      <c r="DU194" s="96">
        <v>326.26</v>
      </c>
      <c r="DV194" s="96"/>
      <c r="DW194" s="97"/>
      <c r="DX194" s="83" t="s">
        <v>1012</v>
      </c>
      <c r="DY194" s="96">
        <v>419.82</v>
      </c>
      <c r="DZ194" s="96">
        <v>438.17</v>
      </c>
      <c r="EA194" s="96">
        <v>519.04</v>
      </c>
      <c r="EB194" s="96">
        <v>353.61</v>
      </c>
      <c r="EC194" s="96"/>
      <c r="ED194" s="97">
        <v>339.44</v>
      </c>
      <c r="EE194" s="83" t="s">
        <v>1013</v>
      </c>
      <c r="EF194" s="86">
        <v>1</v>
      </c>
      <c r="EG194" s="96">
        <v>417.39</v>
      </c>
      <c r="EH194" s="96">
        <v>422.64</v>
      </c>
      <c r="EI194" s="96">
        <v>305.05</v>
      </c>
      <c r="EJ194" s="96"/>
      <c r="EK194" s="96">
        <v>323.74</v>
      </c>
      <c r="EL194" s="97">
        <v>276.04000000000002</v>
      </c>
      <c r="EM194" s="83" t="s">
        <v>1014</v>
      </c>
      <c r="EN194" s="96">
        <v>456.12</v>
      </c>
      <c r="EO194" s="96">
        <v>461.24</v>
      </c>
      <c r="EP194" s="96">
        <v>356.67</v>
      </c>
      <c r="EQ194" s="96"/>
      <c r="ER194" s="96"/>
      <c r="ES194" s="97">
        <v>357.97</v>
      </c>
      <c r="ET194" s="83" t="s">
        <v>1015</v>
      </c>
      <c r="EU194" s="86">
        <v>1</v>
      </c>
      <c r="EV194" s="96">
        <v>410.87</v>
      </c>
      <c r="EW194" s="96">
        <v>429.12</v>
      </c>
      <c r="EX194" s="96">
        <v>429.12</v>
      </c>
      <c r="EY194" s="96"/>
      <c r="EZ194" s="96"/>
      <c r="FA194" s="97">
        <v>258.91000000000003</v>
      </c>
      <c r="FB194" s="83" t="s">
        <v>1016</v>
      </c>
      <c r="FC194" s="96">
        <v>586.21</v>
      </c>
      <c r="FD194" s="96">
        <v>553.02</v>
      </c>
      <c r="FE194" s="96">
        <v>615.37</v>
      </c>
      <c r="FF194" s="96"/>
      <c r="FG194" s="96"/>
      <c r="FH194" s="97"/>
      <c r="FI194" s="83" t="s">
        <v>1017</v>
      </c>
      <c r="FJ194" s="96">
        <v>485.06</v>
      </c>
      <c r="FK194" s="96">
        <v>497.47</v>
      </c>
      <c r="FL194" s="96">
        <v>275.98</v>
      </c>
      <c r="FM194" s="96">
        <v>399.24</v>
      </c>
      <c r="FN194" s="96"/>
      <c r="FO194" s="97">
        <v>290.23</v>
      </c>
      <c r="FP194" s="83" t="s">
        <v>1018</v>
      </c>
      <c r="FQ194" s="86">
        <v>0.22376871265859599</v>
      </c>
      <c r="FR194" s="96">
        <v>393.81</v>
      </c>
      <c r="FS194" s="96">
        <v>433.6</v>
      </c>
      <c r="FT194" s="96">
        <v>458.95</v>
      </c>
      <c r="FU194" s="96">
        <v>271.36</v>
      </c>
      <c r="FV194" s="96">
        <v>226.73</v>
      </c>
      <c r="FW194" s="97">
        <v>257.74</v>
      </c>
      <c r="FX194" s="83" t="s">
        <v>1019</v>
      </c>
      <c r="FY194" s="96">
        <v>458.73</v>
      </c>
      <c r="FZ194" s="96">
        <v>470.33</v>
      </c>
      <c r="GA194" s="96">
        <v>444.88</v>
      </c>
      <c r="GB194" s="96">
        <v>474.86</v>
      </c>
      <c r="GC194" s="96"/>
      <c r="GD194" s="97">
        <v>354.52</v>
      </c>
      <c r="GE194" s="83" t="s">
        <v>1020</v>
      </c>
      <c r="GF194" s="86">
        <v>0.20671834625322999</v>
      </c>
      <c r="GG194" s="96">
        <v>407.1</v>
      </c>
      <c r="GH194" s="96">
        <v>454.83</v>
      </c>
      <c r="GI194" s="96">
        <v>298.13</v>
      </c>
      <c r="GJ194" s="96">
        <v>336.02</v>
      </c>
      <c r="GK194" s="96"/>
      <c r="GL194" s="97">
        <v>371.75</v>
      </c>
      <c r="GM194" s="83" t="s">
        <v>1021</v>
      </c>
      <c r="GN194" s="86">
        <v>9.5376163589195803E-2</v>
      </c>
      <c r="GO194" s="96">
        <v>466.45</v>
      </c>
      <c r="GP194" s="96">
        <v>657.36</v>
      </c>
      <c r="GQ194" s="96">
        <v>381.1</v>
      </c>
      <c r="GR194" s="96">
        <v>329.24</v>
      </c>
      <c r="GS194" s="96"/>
      <c r="GT194" s="97"/>
      <c r="GU194" s="83" t="s">
        <v>1022</v>
      </c>
      <c r="GV194" s="86">
        <v>1</v>
      </c>
      <c r="GW194" s="96">
        <v>369.16</v>
      </c>
      <c r="GX194" s="96">
        <v>387.68</v>
      </c>
      <c r="GY194" s="96">
        <v>417.73</v>
      </c>
      <c r="GZ194" s="96"/>
      <c r="HA194" s="96"/>
      <c r="HB194" s="97">
        <v>355.57</v>
      </c>
      <c r="HC194" s="83" t="s">
        <v>1023</v>
      </c>
      <c r="HD194" s="86">
        <v>1</v>
      </c>
      <c r="HE194" s="96">
        <v>427.18</v>
      </c>
      <c r="HF194" s="96">
        <v>466.52</v>
      </c>
      <c r="HG194" s="96"/>
      <c r="HH194" s="96">
        <v>280.43</v>
      </c>
      <c r="HI194" s="96">
        <v>273.79000000000002</v>
      </c>
      <c r="HJ194" s="97">
        <v>353.39</v>
      </c>
      <c r="HK194" s="103" t="s">
        <v>1024</v>
      </c>
      <c r="HL194" s="86">
        <v>1.1049113308656999</v>
      </c>
      <c r="HM194" s="96">
        <v>367.27</v>
      </c>
      <c r="HN194" s="96">
        <v>419.03</v>
      </c>
      <c r="HO194" s="96">
        <v>369.02</v>
      </c>
      <c r="HP194" s="96"/>
      <c r="HQ194" s="96"/>
      <c r="HR194" s="97"/>
    </row>
    <row r="195" spans="1:226" x14ac:dyDescent="0.35">
      <c r="A195" s="99">
        <v>44011</v>
      </c>
      <c r="B195" s="100" t="s">
        <v>995</v>
      </c>
      <c r="C195" s="101">
        <v>431.90726958642915</v>
      </c>
      <c r="D195" s="101">
        <v>451.88056128916344</v>
      </c>
      <c r="E195" s="101">
        <v>388.27639263231725</v>
      </c>
      <c r="F195" s="101">
        <v>305.45114487250856</v>
      </c>
      <c r="G195" s="101">
        <v>241.7761415016985</v>
      </c>
      <c r="H195" s="102">
        <v>303.24119870436641</v>
      </c>
      <c r="I195" s="100" t="s">
        <v>996</v>
      </c>
      <c r="J195" s="101">
        <v>436.56293824390633</v>
      </c>
      <c r="K195" s="101">
        <v>448.46354332924074</v>
      </c>
      <c r="L195" s="101">
        <v>371.32459689871467</v>
      </c>
      <c r="M195" s="101">
        <v>300.17158354084034</v>
      </c>
      <c r="N195" s="101">
        <v>285.35292604501609</v>
      </c>
      <c r="O195" s="102">
        <v>348.69763494429156</v>
      </c>
      <c r="P195" s="83" t="s">
        <v>997</v>
      </c>
      <c r="Q195" s="96">
        <v>379.97</v>
      </c>
      <c r="R195" s="96">
        <v>439.53</v>
      </c>
      <c r="S195" s="96">
        <v>383.64</v>
      </c>
      <c r="T195" s="96">
        <v>273</v>
      </c>
      <c r="U195" s="96"/>
      <c r="V195" s="97"/>
      <c r="W195" s="83" t="s">
        <v>998</v>
      </c>
      <c r="X195" s="96">
        <v>429.26</v>
      </c>
      <c r="Y195" s="96">
        <v>439.84</v>
      </c>
      <c r="Z195" s="96">
        <v>349.78</v>
      </c>
      <c r="AA195" s="96">
        <v>234.55</v>
      </c>
      <c r="AB195" s="96"/>
      <c r="AC195" s="97">
        <v>372.73</v>
      </c>
      <c r="AD195" s="83" t="s">
        <v>999</v>
      </c>
      <c r="AE195" s="86">
        <v>0.51129972389814904</v>
      </c>
      <c r="AF195" s="96">
        <v>351.94</v>
      </c>
      <c r="AG195" s="96">
        <v>384.92</v>
      </c>
      <c r="AH195" s="96">
        <v>319.56</v>
      </c>
      <c r="AI195" s="96"/>
      <c r="AJ195" s="96"/>
      <c r="AK195" s="97">
        <v>241.28</v>
      </c>
      <c r="AL195" s="87" t="s">
        <v>1000</v>
      </c>
      <c r="AM195" s="88">
        <v>1</v>
      </c>
      <c r="AN195" s="96">
        <v>456.18</v>
      </c>
      <c r="AO195" s="96">
        <v>491.01</v>
      </c>
      <c r="AP195" s="96">
        <v>439.4</v>
      </c>
      <c r="AQ195" s="96">
        <v>449.93</v>
      </c>
      <c r="AR195" s="96"/>
      <c r="AS195" s="97"/>
      <c r="AT195" s="83" t="s">
        <v>1001</v>
      </c>
      <c r="AU195" s="86">
        <v>3.7246722288438602E-2</v>
      </c>
      <c r="AV195" s="96">
        <v>353.12</v>
      </c>
      <c r="AW195" s="96">
        <v>417.86</v>
      </c>
      <c r="AX195" s="96">
        <v>335.54</v>
      </c>
      <c r="AY195" s="96"/>
      <c r="AZ195" s="96"/>
      <c r="BA195" s="97">
        <v>288.60000000000002</v>
      </c>
      <c r="BB195" s="83" t="s">
        <v>1002</v>
      </c>
      <c r="BC195" s="96">
        <v>435.42</v>
      </c>
      <c r="BD195" s="96">
        <v>453.97</v>
      </c>
      <c r="BE195" s="96">
        <v>368.06</v>
      </c>
      <c r="BF195" s="96"/>
      <c r="BG195" s="96"/>
      <c r="BH195" s="97">
        <v>388.03</v>
      </c>
      <c r="BI195" s="83" t="s">
        <v>1003</v>
      </c>
      <c r="BJ195" s="86">
        <v>0.134172357810844</v>
      </c>
      <c r="BK195" s="96">
        <v>519.38</v>
      </c>
      <c r="BL195" s="96">
        <v>513.21</v>
      </c>
      <c r="BM195" s="96">
        <v>571.12</v>
      </c>
      <c r="BN195" s="96">
        <v>438.01</v>
      </c>
      <c r="BO195" s="96"/>
      <c r="BP195" s="97"/>
      <c r="BQ195" s="83" t="s">
        <v>1004</v>
      </c>
      <c r="BR195" s="86">
        <v>1</v>
      </c>
      <c r="BS195" s="96">
        <v>432</v>
      </c>
      <c r="BT195" s="96">
        <v>456.33</v>
      </c>
      <c r="BU195" s="96">
        <v>497.83</v>
      </c>
      <c r="BV195" s="96"/>
      <c r="BW195" s="96"/>
      <c r="BX195" s="97">
        <v>295.33</v>
      </c>
      <c r="BY195" s="83" t="s">
        <v>1005</v>
      </c>
      <c r="BZ195" s="96">
        <v>473.9</v>
      </c>
      <c r="CA195" s="96">
        <v>480.79</v>
      </c>
      <c r="CB195" s="96">
        <v>346.7</v>
      </c>
      <c r="CC195" s="96">
        <v>248.76</v>
      </c>
      <c r="CD195" s="96"/>
      <c r="CE195" s="97">
        <v>515.73</v>
      </c>
      <c r="CF195" s="83" t="s">
        <v>1006</v>
      </c>
      <c r="CG195" s="96">
        <v>412.92</v>
      </c>
      <c r="CH195" s="96">
        <v>487.75</v>
      </c>
      <c r="CI195" s="96">
        <v>379.6</v>
      </c>
      <c r="CJ195" s="96"/>
      <c r="CK195" s="96"/>
      <c r="CL195" s="97"/>
      <c r="CM195" s="83" t="s">
        <v>1007</v>
      </c>
      <c r="CN195" s="96">
        <v>424.47</v>
      </c>
      <c r="CO195" s="96">
        <v>416.17</v>
      </c>
      <c r="CP195" s="96">
        <v>461.58</v>
      </c>
      <c r="CQ195" s="96">
        <v>303.64999999999998</v>
      </c>
      <c r="CR195" s="96"/>
      <c r="CS195" s="97">
        <v>585.02</v>
      </c>
      <c r="CT195" s="83" t="s">
        <v>1008</v>
      </c>
      <c r="CU195" s="96">
        <v>437.57</v>
      </c>
      <c r="CV195" s="96">
        <v>506.59</v>
      </c>
      <c r="CW195" s="96"/>
      <c r="CX195" s="96">
        <v>310.5</v>
      </c>
      <c r="CY195" s="96"/>
      <c r="CZ195" s="97"/>
      <c r="DA195" s="83" t="s">
        <v>1009</v>
      </c>
      <c r="DB195" s="86">
        <v>0.132117849121416</v>
      </c>
      <c r="DC195" s="96">
        <v>443.6</v>
      </c>
      <c r="DD195" s="96">
        <v>504.58</v>
      </c>
      <c r="DE195" s="96">
        <v>335.92</v>
      </c>
      <c r="DF195" s="96">
        <v>399.52</v>
      </c>
      <c r="DG195" s="96"/>
      <c r="DH195" s="97">
        <v>430.89</v>
      </c>
      <c r="DI195" s="83" t="s">
        <v>1010</v>
      </c>
      <c r="DJ195" s="86">
        <v>2.80662363177098E-3</v>
      </c>
      <c r="DK195" s="96">
        <v>452.3</v>
      </c>
      <c r="DL195" s="96">
        <v>490.25</v>
      </c>
      <c r="DM195" s="96">
        <v>490.25</v>
      </c>
      <c r="DN195" s="96">
        <v>426.7</v>
      </c>
      <c r="DO195" s="96"/>
      <c r="DP195" s="97">
        <v>400.47</v>
      </c>
      <c r="DQ195" s="83" t="s">
        <v>1011</v>
      </c>
      <c r="DR195" s="96">
        <v>382.21</v>
      </c>
      <c r="DS195" s="96">
        <v>421.6</v>
      </c>
      <c r="DT195" s="96">
        <v>307.64</v>
      </c>
      <c r="DU195" s="96">
        <v>326.26</v>
      </c>
      <c r="DV195" s="96"/>
      <c r="DW195" s="97"/>
      <c r="DX195" s="83" t="s">
        <v>1012</v>
      </c>
      <c r="DY195" s="96">
        <v>418.47</v>
      </c>
      <c r="DZ195" s="96">
        <v>436.31</v>
      </c>
      <c r="EA195" s="96">
        <v>508.59</v>
      </c>
      <c r="EB195" s="96">
        <v>344.28</v>
      </c>
      <c r="EC195" s="96"/>
      <c r="ED195" s="97">
        <v>339.87</v>
      </c>
      <c r="EE195" s="83" t="s">
        <v>1013</v>
      </c>
      <c r="EF195" s="86">
        <v>1</v>
      </c>
      <c r="EG195" s="96">
        <v>406.02</v>
      </c>
      <c r="EH195" s="96">
        <v>413.1</v>
      </c>
      <c r="EI195" s="96">
        <v>296.36</v>
      </c>
      <c r="EJ195" s="96"/>
      <c r="EK195" s="96">
        <v>323.74</v>
      </c>
      <c r="EL195" s="97">
        <v>272.19</v>
      </c>
      <c r="EM195" s="83" t="s">
        <v>1014</v>
      </c>
      <c r="EN195" s="96">
        <v>450.99</v>
      </c>
      <c r="EO195" s="96">
        <v>461.24</v>
      </c>
      <c r="EP195" s="96">
        <v>373.33</v>
      </c>
      <c r="EQ195" s="96"/>
      <c r="ER195" s="96"/>
      <c r="ES195" s="97">
        <v>357.97</v>
      </c>
      <c r="ET195" s="83" t="s">
        <v>1015</v>
      </c>
      <c r="EU195" s="86">
        <v>1</v>
      </c>
      <c r="EV195" s="96">
        <v>432.91</v>
      </c>
      <c r="EW195" s="96">
        <v>449.09</v>
      </c>
      <c r="EX195" s="96">
        <v>449.08</v>
      </c>
      <c r="EY195" s="96"/>
      <c r="EZ195" s="96"/>
      <c r="FA195" s="97">
        <v>273.38</v>
      </c>
      <c r="FB195" s="83" t="s">
        <v>1016</v>
      </c>
      <c r="FC195" s="96">
        <v>586.21</v>
      </c>
      <c r="FD195" s="96">
        <v>553.02</v>
      </c>
      <c r="FE195" s="96">
        <v>615.37</v>
      </c>
      <c r="FF195" s="96"/>
      <c r="FG195" s="96"/>
      <c r="FH195" s="97"/>
      <c r="FI195" s="83" t="s">
        <v>1017</v>
      </c>
      <c r="FJ195" s="96">
        <v>485.06</v>
      </c>
      <c r="FK195" s="96">
        <v>493.34</v>
      </c>
      <c r="FL195" s="96">
        <v>278.45999999999998</v>
      </c>
      <c r="FM195" s="96">
        <v>399.24</v>
      </c>
      <c r="FN195" s="96"/>
      <c r="FO195" s="97">
        <v>294.37</v>
      </c>
      <c r="FP195" s="83" t="s">
        <v>1018</v>
      </c>
      <c r="FQ195" s="86">
        <v>0.223893963818735</v>
      </c>
      <c r="FR195" s="96">
        <v>390.57</v>
      </c>
      <c r="FS195" s="96">
        <v>433.38</v>
      </c>
      <c r="FT195" s="96">
        <v>452.04</v>
      </c>
      <c r="FU195" s="96">
        <v>270.14999999999998</v>
      </c>
      <c r="FV195" s="96">
        <v>226.86</v>
      </c>
      <c r="FW195" s="97">
        <v>254.77</v>
      </c>
      <c r="FX195" s="83" t="s">
        <v>1019</v>
      </c>
      <c r="FY195" s="96">
        <v>453.04</v>
      </c>
      <c r="FZ195" s="96">
        <v>466.26</v>
      </c>
      <c r="GA195" s="96">
        <v>440.82</v>
      </c>
      <c r="GB195" s="96">
        <v>455.12</v>
      </c>
      <c r="GC195" s="96"/>
      <c r="GD195" s="97">
        <v>351.26</v>
      </c>
      <c r="GE195" s="83" t="s">
        <v>1020</v>
      </c>
      <c r="GF195" s="86">
        <v>0.206440957886045</v>
      </c>
      <c r="GG195" s="96">
        <v>401.6</v>
      </c>
      <c r="GH195" s="96">
        <v>449.51</v>
      </c>
      <c r="GI195" s="96">
        <v>297.73</v>
      </c>
      <c r="GJ195" s="96">
        <v>363.3</v>
      </c>
      <c r="GK195" s="96"/>
      <c r="GL195" s="97">
        <v>373.1</v>
      </c>
      <c r="GM195" s="83" t="s">
        <v>1021</v>
      </c>
      <c r="GN195" s="86">
        <v>9.5438060698606594E-2</v>
      </c>
      <c r="GO195" s="96">
        <v>452.93</v>
      </c>
      <c r="GP195" s="96">
        <v>639.39</v>
      </c>
      <c r="GQ195" s="96">
        <v>369.98</v>
      </c>
      <c r="GR195" s="96">
        <v>316.57</v>
      </c>
      <c r="GS195" s="96"/>
      <c r="GT195" s="97"/>
      <c r="GU195" s="83" t="s">
        <v>1022</v>
      </c>
      <c r="GV195" s="86">
        <v>1</v>
      </c>
      <c r="GW195" s="96">
        <v>341.02</v>
      </c>
      <c r="GX195" s="96">
        <v>364.8</v>
      </c>
      <c r="GY195" s="96">
        <v>404.23</v>
      </c>
      <c r="GZ195" s="96"/>
      <c r="HA195" s="96"/>
      <c r="HB195" s="97">
        <v>355.87</v>
      </c>
      <c r="HC195" s="83" t="s">
        <v>1023</v>
      </c>
      <c r="HD195" s="86">
        <v>1</v>
      </c>
      <c r="HE195" s="96">
        <v>364.68</v>
      </c>
      <c r="HF195" s="96">
        <v>464.85</v>
      </c>
      <c r="HG195" s="96"/>
      <c r="HH195" s="96">
        <v>273.8</v>
      </c>
      <c r="HI195" s="96">
        <v>267.16000000000003</v>
      </c>
      <c r="HJ195" s="97">
        <v>347.55</v>
      </c>
      <c r="HK195" s="103" t="s">
        <v>1024</v>
      </c>
      <c r="HL195" s="86">
        <v>1.0924186148132</v>
      </c>
      <c r="HM195" s="96">
        <v>352.92</v>
      </c>
      <c r="HN195" s="96">
        <v>405.66</v>
      </c>
      <c r="HO195" s="96">
        <v>353.22</v>
      </c>
      <c r="HP195" s="96"/>
      <c r="HQ195" s="96"/>
      <c r="HR195" s="97"/>
    </row>
    <row r="196" spans="1:226" x14ac:dyDescent="0.35">
      <c r="A196" s="99">
        <v>44004</v>
      </c>
      <c r="B196" s="100" t="s">
        <v>995</v>
      </c>
      <c r="C196" s="101">
        <v>425.34456050953941</v>
      </c>
      <c r="D196" s="101">
        <v>445.41218801140627</v>
      </c>
      <c r="E196" s="101">
        <v>388.92961785392248</v>
      </c>
      <c r="F196" s="101">
        <v>308.67373647553222</v>
      </c>
      <c r="G196" s="101">
        <v>242.97252196321892</v>
      </c>
      <c r="H196" s="102">
        <v>303.02428328802881</v>
      </c>
      <c r="I196" s="100" t="s">
        <v>996</v>
      </c>
      <c r="J196" s="101">
        <v>428.73478881548232</v>
      </c>
      <c r="K196" s="101">
        <v>440.77203324217783</v>
      </c>
      <c r="L196" s="101">
        <v>371.91947381162646</v>
      </c>
      <c r="M196" s="101">
        <v>305.86067398671179</v>
      </c>
      <c r="N196" s="101">
        <v>295.5075884244373</v>
      </c>
      <c r="O196" s="102">
        <v>347.40501359502457</v>
      </c>
      <c r="P196" s="83" t="s">
        <v>997</v>
      </c>
      <c r="Q196" s="96">
        <v>369.14</v>
      </c>
      <c r="R196" s="96">
        <v>432.03</v>
      </c>
      <c r="S196" s="96">
        <v>390.62</v>
      </c>
      <c r="T196" s="96">
        <v>257</v>
      </c>
      <c r="U196" s="96"/>
      <c r="V196" s="97"/>
      <c r="W196" s="83" t="s">
        <v>998</v>
      </c>
      <c r="X196" s="96">
        <v>431.96</v>
      </c>
      <c r="Y196" s="96">
        <v>412.42</v>
      </c>
      <c r="Z196" s="96">
        <v>354.16</v>
      </c>
      <c r="AA196" s="96">
        <v>214.81</v>
      </c>
      <c r="AB196" s="96"/>
      <c r="AC196" s="97">
        <v>372.73</v>
      </c>
      <c r="AD196" s="83" t="s">
        <v>999</v>
      </c>
      <c r="AE196" s="86">
        <v>0.51129972389814904</v>
      </c>
      <c r="AF196" s="96">
        <v>345.04</v>
      </c>
      <c r="AG196" s="96">
        <v>380.45</v>
      </c>
      <c r="AH196" s="96">
        <v>317.35000000000002</v>
      </c>
      <c r="AI196" s="96"/>
      <c r="AJ196" s="96"/>
      <c r="AK196" s="97">
        <v>239.88</v>
      </c>
      <c r="AL196" s="87" t="s">
        <v>1000</v>
      </c>
      <c r="AM196" s="88">
        <v>1</v>
      </c>
      <c r="AN196" s="96">
        <v>428.45</v>
      </c>
      <c r="AO196" s="96">
        <v>449.03</v>
      </c>
      <c r="AP196" s="96">
        <v>441.98</v>
      </c>
      <c r="AQ196" s="96">
        <v>469.02</v>
      </c>
      <c r="AR196" s="96"/>
      <c r="AS196" s="97"/>
      <c r="AT196" s="83" t="s">
        <v>1001</v>
      </c>
      <c r="AU196" s="86">
        <v>3.7479854578164197E-2</v>
      </c>
      <c r="AV196" s="96">
        <v>345.79</v>
      </c>
      <c r="AW196" s="96">
        <v>407.93</v>
      </c>
      <c r="AX196" s="96">
        <v>336.53</v>
      </c>
      <c r="AY196" s="96"/>
      <c r="AZ196" s="96"/>
      <c r="BA196" s="97">
        <v>290.64999999999998</v>
      </c>
      <c r="BB196" s="83" t="s">
        <v>1002</v>
      </c>
      <c r="BC196" s="96">
        <v>431.21</v>
      </c>
      <c r="BD196" s="96">
        <v>455.65</v>
      </c>
      <c r="BE196" s="96">
        <v>368.06</v>
      </c>
      <c r="BF196" s="96"/>
      <c r="BG196" s="96"/>
      <c r="BH196" s="97">
        <v>391.39</v>
      </c>
      <c r="BI196" s="83" t="s">
        <v>1003</v>
      </c>
      <c r="BJ196" s="86">
        <v>0.13415075862254</v>
      </c>
      <c r="BK196" s="96">
        <v>540.76</v>
      </c>
      <c r="BL196" s="96">
        <v>513.13</v>
      </c>
      <c r="BM196" s="96">
        <v>571.03</v>
      </c>
      <c r="BN196" s="96">
        <v>437.94</v>
      </c>
      <c r="BO196" s="96"/>
      <c r="BP196" s="97"/>
      <c r="BQ196" s="83" t="s">
        <v>1004</v>
      </c>
      <c r="BR196" s="86">
        <v>1</v>
      </c>
      <c r="BS196" s="96">
        <v>432</v>
      </c>
      <c r="BT196" s="96">
        <v>456.33</v>
      </c>
      <c r="BU196" s="96">
        <v>464.5</v>
      </c>
      <c r="BV196" s="96"/>
      <c r="BW196" s="96"/>
      <c r="BX196" s="97">
        <v>295.33</v>
      </c>
      <c r="BY196" s="83" t="s">
        <v>1005</v>
      </c>
      <c r="BZ196" s="96">
        <v>461.64</v>
      </c>
      <c r="CA196" s="96">
        <v>470.59</v>
      </c>
      <c r="CB196" s="96">
        <v>340.28</v>
      </c>
      <c r="CC196" s="96">
        <v>263.2</v>
      </c>
      <c r="CD196" s="96"/>
      <c r="CE196" s="97">
        <v>515.92999999999995</v>
      </c>
      <c r="CF196" s="83" t="s">
        <v>1006</v>
      </c>
      <c r="CG196" s="96">
        <v>385.5</v>
      </c>
      <c r="CH196" s="96">
        <v>470.81</v>
      </c>
      <c r="CI196" s="96">
        <v>378.41</v>
      </c>
      <c r="CJ196" s="96"/>
      <c r="CK196" s="96"/>
      <c r="CL196" s="97"/>
      <c r="CM196" s="83" t="s">
        <v>1007</v>
      </c>
      <c r="CN196" s="96">
        <v>407.1</v>
      </c>
      <c r="CO196" s="96">
        <v>404.35</v>
      </c>
      <c r="CP196" s="96">
        <v>468.19</v>
      </c>
      <c r="CQ196" s="96">
        <v>298.55</v>
      </c>
      <c r="CR196" s="96"/>
      <c r="CS196" s="97">
        <v>584.86</v>
      </c>
      <c r="CT196" s="83" t="s">
        <v>1008</v>
      </c>
      <c r="CU196" s="96">
        <v>422.26</v>
      </c>
      <c r="CV196" s="96">
        <v>496.08</v>
      </c>
      <c r="CW196" s="96"/>
      <c r="CX196" s="96">
        <v>312.64</v>
      </c>
      <c r="CY196" s="96"/>
      <c r="CZ196" s="97"/>
      <c r="DA196" s="83" t="s">
        <v>1009</v>
      </c>
      <c r="DB196" s="86">
        <v>0.13170718857835301</v>
      </c>
      <c r="DC196" s="96">
        <v>430.52</v>
      </c>
      <c r="DD196" s="96">
        <v>494.69</v>
      </c>
      <c r="DE196" s="96">
        <v>323.92</v>
      </c>
      <c r="DF196" s="96">
        <v>342.31</v>
      </c>
      <c r="DG196" s="96"/>
      <c r="DH196" s="97">
        <v>424.81</v>
      </c>
      <c r="DI196" s="83" t="s">
        <v>1010</v>
      </c>
      <c r="DJ196" s="86">
        <v>2.8851702250432799E-3</v>
      </c>
      <c r="DK196" s="96">
        <v>434.9</v>
      </c>
      <c r="DL196" s="96">
        <v>480.36</v>
      </c>
      <c r="DM196" s="96">
        <v>480.36</v>
      </c>
      <c r="DN196" s="96">
        <v>421.36</v>
      </c>
      <c r="DO196" s="96"/>
      <c r="DP196" s="97">
        <v>405.97</v>
      </c>
      <c r="DQ196" s="83" t="s">
        <v>1011</v>
      </c>
      <c r="DR196" s="96">
        <v>377.98</v>
      </c>
      <c r="DS196" s="96">
        <v>418.92</v>
      </c>
      <c r="DT196" s="96">
        <v>297.45999999999998</v>
      </c>
      <c r="DU196" s="96">
        <v>311.95999999999998</v>
      </c>
      <c r="DV196" s="96"/>
      <c r="DW196" s="97"/>
      <c r="DX196" s="83" t="s">
        <v>1012</v>
      </c>
      <c r="DY196" s="96">
        <v>407.16</v>
      </c>
      <c r="DZ196" s="96">
        <v>426.08</v>
      </c>
      <c r="EA196" s="96">
        <v>506.86</v>
      </c>
      <c r="EB196" s="96">
        <v>346.39</v>
      </c>
      <c r="EC196" s="96"/>
      <c r="ED196" s="97">
        <v>339.24</v>
      </c>
      <c r="EE196" s="83" t="s">
        <v>1013</v>
      </c>
      <c r="EF196" s="86">
        <v>1</v>
      </c>
      <c r="EG196" s="96">
        <v>387.66</v>
      </c>
      <c r="EH196" s="96">
        <v>397.83</v>
      </c>
      <c r="EI196" s="96">
        <v>291.61</v>
      </c>
      <c r="EJ196" s="96"/>
      <c r="EK196" s="96">
        <v>369.88</v>
      </c>
      <c r="EL196" s="97">
        <v>267.5</v>
      </c>
      <c r="EM196" s="83" t="s">
        <v>1014</v>
      </c>
      <c r="EN196" s="96">
        <v>450.99</v>
      </c>
      <c r="EO196" s="96">
        <v>461.24</v>
      </c>
      <c r="EP196" s="96">
        <v>357.54</v>
      </c>
      <c r="EQ196" s="96"/>
      <c r="ER196" s="96"/>
      <c r="ES196" s="97">
        <v>351.49</v>
      </c>
      <c r="ET196" s="83" t="s">
        <v>1015</v>
      </c>
      <c r="EU196" s="86">
        <v>1</v>
      </c>
      <c r="EV196" s="96">
        <v>390.9</v>
      </c>
      <c r="EW196" s="96">
        <v>409.83</v>
      </c>
      <c r="EX196" s="96">
        <v>409.83</v>
      </c>
      <c r="EY196" s="96"/>
      <c r="EZ196" s="96"/>
      <c r="FA196" s="97">
        <v>236.19</v>
      </c>
      <c r="FB196" s="83" t="s">
        <v>1016</v>
      </c>
      <c r="FC196" s="96">
        <v>586.21</v>
      </c>
      <c r="FD196" s="96">
        <v>553.02</v>
      </c>
      <c r="FE196" s="96">
        <v>615.37</v>
      </c>
      <c r="FF196" s="96"/>
      <c r="FG196" s="96"/>
      <c r="FH196" s="97"/>
      <c r="FI196" s="83" t="s">
        <v>1017</v>
      </c>
      <c r="FJ196" s="96">
        <v>480.93</v>
      </c>
      <c r="FK196" s="96">
        <v>490.86</v>
      </c>
      <c r="FL196" s="96">
        <v>296.64</v>
      </c>
      <c r="FM196" s="96">
        <v>424.24</v>
      </c>
      <c r="FN196" s="96"/>
      <c r="FO196" s="97">
        <v>291.06</v>
      </c>
      <c r="FP196" s="83" t="s">
        <v>1018</v>
      </c>
      <c r="FQ196" s="86">
        <v>0.224754455757085</v>
      </c>
      <c r="FR196" s="96">
        <v>385.88</v>
      </c>
      <c r="FS196" s="96">
        <v>433.16</v>
      </c>
      <c r="FT196" s="96">
        <v>459.97</v>
      </c>
      <c r="FU196" s="96">
        <v>238.53</v>
      </c>
      <c r="FV196" s="96">
        <v>224.99</v>
      </c>
      <c r="FW196" s="97">
        <v>256.14</v>
      </c>
      <c r="FX196" s="83" t="s">
        <v>1019</v>
      </c>
      <c r="FY196" s="96">
        <v>442.47</v>
      </c>
      <c r="FZ196" s="96">
        <v>458.94</v>
      </c>
      <c r="GA196" s="96">
        <v>429.44</v>
      </c>
      <c r="GB196" s="96">
        <v>455.12</v>
      </c>
      <c r="GC196" s="96"/>
      <c r="GD196" s="97">
        <v>346.39</v>
      </c>
      <c r="GE196" s="83" t="s">
        <v>1020</v>
      </c>
      <c r="GF196" s="86">
        <v>0.20651769856676699</v>
      </c>
      <c r="GG196" s="96">
        <v>394.32</v>
      </c>
      <c r="GH196" s="96">
        <v>443.8</v>
      </c>
      <c r="GI196" s="96">
        <v>297.83999999999997</v>
      </c>
      <c r="GJ196" s="96">
        <v>272.99</v>
      </c>
      <c r="GK196" s="96"/>
      <c r="GL196" s="97">
        <v>373.32</v>
      </c>
      <c r="GM196" s="83" t="s">
        <v>1021</v>
      </c>
      <c r="GN196" s="86">
        <v>9.4764273868751497E-2</v>
      </c>
      <c r="GO196" s="96">
        <v>457.01</v>
      </c>
      <c r="GP196" s="96">
        <v>652.16</v>
      </c>
      <c r="GQ196" s="96">
        <v>374.79</v>
      </c>
      <c r="GR196" s="96">
        <v>325.7</v>
      </c>
      <c r="GS196" s="96"/>
      <c r="GT196" s="97"/>
      <c r="GU196" s="83" t="s">
        <v>1022</v>
      </c>
      <c r="GV196" s="86">
        <v>1</v>
      </c>
      <c r="GW196" s="96">
        <v>340.54</v>
      </c>
      <c r="GX196" s="96">
        <v>363.07</v>
      </c>
      <c r="GY196" s="96">
        <v>386.85</v>
      </c>
      <c r="GZ196" s="96"/>
      <c r="HA196" s="96"/>
      <c r="HB196" s="97">
        <v>355.41</v>
      </c>
      <c r="HC196" s="83" t="s">
        <v>1023</v>
      </c>
      <c r="HD196" s="86">
        <v>1</v>
      </c>
      <c r="HE196" s="96">
        <v>398.02</v>
      </c>
      <c r="HF196" s="96">
        <v>458.18</v>
      </c>
      <c r="HG196" s="96"/>
      <c r="HH196" s="96">
        <v>266.89999999999998</v>
      </c>
      <c r="HI196" s="96">
        <v>260.26</v>
      </c>
      <c r="HJ196" s="97">
        <v>345.89</v>
      </c>
      <c r="HK196" s="103" t="s">
        <v>1024</v>
      </c>
      <c r="HL196" s="86">
        <v>1.1070764325569</v>
      </c>
      <c r="HM196" s="96">
        <v>346.76</v>
      </c>
      <c r="HN196" s="96">
        <v>400.77</v>
      </c>
      <c r="HO196" s="96">
        <v>359.61</v>
      </c>
      <c r="HP196" s="96"/>
      <c r="HQ196" s="96"/>
      <c r="HR196" s="97"/>
    </row>
    <row r="197" spans="1:226" x14ac:dyDescent="0.35">
      <c r="A197" s="99">
        <v>43997</v>
      </c>
      <c r="B197" s="100" t="s">
        <v>995</v>
      </c>
      <c r="C197" s="101">
        <v>410.85905245745403</v>
      </c>
      <c r="D197" s="101">
        <v>438.5373243904246</v>
      </c>
      <c r="E197" s="101">
        <v>382.79654396485603</v>
      </c>
      <c r="F197" s="101">
        <v>297.46154636460307</v>
      </c>
      <c r="G197" s="101">
        <v>242.59488579126156</v>
      </c>
      <c r="H197" s="102">
        <v>301.04697074182286</v>
      </c>
      <c r="I197" s="100" t="s">
        <v>996</v>
      </c>
      <c r="J197" s="101">
        <v>413.81939240705606</v>
      </c>
      <c r="K197" s="101">
        <v>433.54071036711383</v>
      </c>
      <c r="L197" s="101">
        <v>366.55197087549294</v>
      </c>
      <c r="M197" s="101">
        <v>294.24117867876623</v>
      </c>
      <c r="N197" s="101">
        <v>291.95247588424439</v>
      </c>
      <c r="O197" s="102">
        <v>346.45009918898654</v>
      </c>
      <c r="P197" s="83" t="s">
        <v>997</v>
      </c>
      <c r="Q197" s="96">
        <v>357.47</v>
      </c>
      <c r="R197" s="96">
        <v>422.86</v>
      </c>
      <c r="S197" s="96">
        <v>383.39</v>
      </c>
      <c r="T197" s="96">
        <v>257</v>
      </c>
      <c r="U197" s="96"/>
      <c r="V197" s="97"/>
      <c r="W197" s="83" t="s">
        <v>998</v>
      </c>
      <c r="X197" s="96">
        <v>414.63</v>
      </c>
      <c r="Y197" s="96">
        <v>423.23</v>
      </c>
      <c r="Z197" s="96">
        <v>328.95</v>
      </c>
      <c r="AA197" s="96">
        <v>230.07</v>
      </c>
      <c r="AB197" s="96"/>
      <c r="AC197" s="97">
        <v>372.73</v>
      </c>
      <c r="AD197" s="83" t="s">
        <v>999</v>
      </c>
      <c r="AE197" s="86">
        <v>0.51129972389814904</v>
      </c>
      <c r="AF197" s="96">
        <v>338.95</v>
      </c>
      <c r="AG197" s="96">
        <v>373.12</v>
      </c>
      <c r="AH197" s="96">
        <v>303.54000000000002</v>
      </c>
      <c r="AI197" s="96"/>
      <c r="AJ197" s="96"/>
      <c r="AK197" s="97">
        <v>236.3</v>
      </c>
      <c r="AL197" s="87" t="s">
        <v>1000</v>
      </c>
      <c r="AM197" s="88">
        <v>1</v>
      </c>
      <c r="AN197" s="96">
        <v>419.54</v>
      </c>
      <c r="AO197" s="96">
        <v>442.38</v>
      </c>
      <c r="AP197" s="96">
        <v>444.27</v>
      </c>
      <c r="AQ197" s="96">
        <v>527.44000000000005</v>
      </c>
      <c r="AR197" s="96"/>
      <c r="AS197" s="97"/>
      <c r="AT197" s="83" t="s">
        <v>1001</v>
      </c>
      <c r="AU197" s="86">
        <v>3.7477045309747797E-2</v>
      </c>
      <c r="AV197" s="96">
        <v>336.48</v>
      </c>
      <c r="AW197" s="96">
        <v>403.19</v>
      </c>
      <c r="AX197" s="96">
        <v>323.56</v>
      </c>
      <c r="AY197" s="96"/>
      <c r="AZ197" s="96"/>
      <c r="BA197" s="97">
        <v>292.20999999999998</v>
      </c>
      <c r="BB197" s="83" t="s">
        <v>1002</v>
      </c>
      <c r="BC197" s="96">
        <v>408.53</v>
      </c>
      <c r="BD197" s="96">
        <v>444.73</v>
      </c>
      <c r="BE197" s="96">
        <v>366.38</v>
      </c>
      <c r="BF197" s="96"/>
      <c r="BG197" s="96"/>
      <c r="BH197" s="97">
        <v>390.55</v>
      </c>
      <c r="BI197" s="83" t="s">
        <v>1003</v>
      </c>
      <c r="BJ197" s="86">
        <v>0.134121970519991</v>
      </c>
      <c r="BK197" s="96">
        <v>496.65</v>
      </c>
      <c r="BL197" s="96">
        <v>491.56</v>
      </c>
      <c r="BM197" s="96">
        <v>541.07000000000005</v>
      </c>
      <c r="BN197" s="96">
        <v>381.91</v>
      </c>
      <c r="BO197" s="96"/>
      <c r="BP197" s="97"/>
      <c r="BQ197" s="83" t="s">
        <v>1004</v>
      </c>
      <c r="BR197" s="86">
        <v>1</v>
      </c>
      <c r="BS197" s="96">
        <v>432</v>
      </c>
      <c r="BT197" s="96">
        <v>456.33</v>
      </c>
      <c r="BU197" s="96">
        <v>464.5</v>
      </c>
      <c r="BV197" s="96"/>
      <c r="BW197" s="96"/>
      <c r="BX197" s="97">
        <v>295.33</v>
      </c>
      <c r="BY197" s="83" t="s">
        <v>1005</v>
      </c>
      <c r="BZ197" s="96">
        <v>452.18</v>
      </c>
      <c r="CA197" s="96">
        <v>463.29</v>
      </c>
      <c r="CB197" s="96">
        <v>337.12</v>
      </c>
      <c r="CC197" s="96">
        <v>244.93</v>
      </c>
      <c r="CD197" s="96"/>
      <c r="CE197" s="97">
        <v>515.73</v>
      </c>
      <c r="CF197" s="83" t="s">
        <v>1006</v>
      </c>
      <c r="CG197" s="96">
        <v>386.31</v>
      </c>
      <c r="CH197" s="96">
        <v>476.46</v>
      </c>
      <c r="CI197" s="96">
        <v>363.33</v>
      </c>
      <c r="CJ197" s="96"/>
      <c r="CK197" s="96"/>
      <c r="CL197" s="97"/>
      <c r="CM197" s="83" t="s">
        <v>1007</v>
      </c>
      <c r="CN197" s="96">
        <v>402.47</v>
      </c>
      <c r="CO197" s="96">
        <v>398.52</v>
      </c>
      <c r="CP197" s="96">
        <v>469.25</v>
      </c>
      <c r="CQ197" s="96">
        <v>291.24</v>
      </c>
      <c r="CR197" s="96"/>
      <c r="CS197" s="97">
        <v>580.66</v>
      </c>
      <c r="CT197" s="83" t="s">
        <v>1008</v>
      </c>
      <c r="CU197" s="96">
        <v>410.49</v>
      </c>
      <c r="CV197" s="96">
        <v>488.33</v>
      </c>
      <c r="CW197" s="96"/>
      <c r="CX197" s="96">
        <v>302.94</v>
      </c>
      <c r="CY197" s="96"/>
      <c r="CZ197" s="97"/>
      <c r="DA197" s="83" t="s">
        <v>1009</v>
      </c>
      <c r="DB197" s="86">
        <v>0.132327643244674</v>
      </c>
      <c r="DC197" s="96">
        <v>416.78</v>
      </c>
      <c r="DD197" s="96">
        <v>484.32</v>
      </c>
      <c r="DE197" s="96">
        <v>307.87</v>
      </c>
      <c r="DF197" s="96">
        <v>343.92</v>
      </c>
      <c r="DG197" s="96"/>
      <c r="DH197" s="97">
        <v>425.01</v>
      </c>
      <c r="DI197" s="83" t="s">
        <v>1010</v>
      </c>
      <c r="DJ197" s="86">
        <v>2.8813461649282498E-3</v>
      </c>
      <c r="DK197" s="96">
        <v>427.79</v>
      </c>
      <c r="DL197" s="96">
        <v>475.76</v>
      </c>
      <c r="DM197" s="96">
        <v>475.76</v>
      </c>
      <c r="DN197" s="96">
        <v>420.8</v>
      </c>
      <c r="DO197" s="96"/>
      <c r="DP197" s="97">
        <v>407.83</v>
      </c>
      <c r="DQ197" s="83" t="s">
        <v>1011</v>
      </c>
      <c r="DR197" s="96">
        <v>370.91</v>
      </c>
      <c r="DS197" s="96">
        <v>414.04</v>
      </c>
      <c r="DT197" s="96">
        <v>287.89999999999998</v>
      </c>
      <c r="DU197" s="96">
        <v>310.95999999999998</v>
      </c>
      <c r="DV197" s="96"/>
      <c r="DW197" s="97"/>
      <c r="DX197" s="83" t="s">
        <v>1012</v>
      </c>
      <c r="DY197" s="96">
        <v>400.92</v>
      </c>
      <c r="DZ197" s="96">
        <v>420.71</v>
      </c>
      <c r="EA197" s="96">
        <v>492.52</v>
      </c>
      <c r="EB197" s="96">
        <v>335.61</v>
      </c>
      <c r="EC197" s="96"/>
      <c r="ED197" s="97">
        <v>339.16</v>
      </c>
      <c r="EE197" s="83" t="s">
        <v>1013</v>
      </c>
      <c r="EF197" s="86">
        <v>1</v>
      </c>
      <c r="EG197" s="96">
        <v>369.01</v>
      </c>
      <c r="EH197" s="96">
        <v>386.37</v>
      </c>
      <c r="EI197" s="96">
        <v>289.2</v>
      </c>
      <c r="EJ197" s="96"/>
      <c r="EK197" s="96">
        <v>369.88</v>
      </c>
      <c r="EL197" s="97">
        <v>261.69</v>
      </c>
      <c r="EM197" s="83" t="s">
        <v>1014</v>
      </c>
      <c r="EN197" s="96">
        <v>430.47</v>
      </c>
      <c r="EO197" s="96">
        <v>445</v>
      </c>
      <c r="EP197" s="96">
        <v>336.49</v>
      </c>
      <c r="EQ197" s="96"/>
      <c r="ER197" s="96"/>
      <c r="ES197" s="97">
        <v>351.49</v>
      </c>
      <c r="ET197" s="83" t="s">
        <v>1015</v>
      </c>
      <c r="EU197" s="86">
        <v>1</v>
      </c>
      <c r="EV197" s="96">
        <v>390.9</v>
      </c>
      <c r="EW197" s="96">
        <v>409.83</v>
      </c>
      <c r="EX197" s="96">
        <v>409.83</v>
      </c>
      <c r="EY197" s="96"/>
      <c r="EZ197" s="96"/>
      <c r="FA197" s="97">
        <v>236.19</v>
      </c>
      <c r="FB197" s="83" t="s">
        <v>1016</v>
      </c>
      <c r="FC197" s="96">
        <v>586.21</v>
      </c>
      <c r="FD197" s="96">
        <v>553.02</v>
      </c>
      <c r="FE197" s="96">
        <v>615.37</v>
      </c>
      <c r="FF197" s="96"/>
      <c r="FG197" s="96"/>
      <c r="FH197" s="97"/>
      <c r="FI197" s="83" t="s">
        <v>1017</v>
      </c>
      <c r="FJ197" s="96">
        <v>460.27</v>
      </c>
      <c r="FK197" s="96">
        <v>478.46</v>
      </c>
      <c r="FL197" s="96">
        <v>266.07</v>
      </c>
      <c r="FM197" s="96">
        <v>382.24</v>
      </c>
      <c r="FN197" s="96"/>
      <c r="FO197" s="97">
        <v>285.27999999999997</v>
      </c>
      <c r="FP197" s="83" t="s">
        <v>1018</v>
      </c>
      <c r="FQ197" s="86">
        <v>0.22546897546897501</v>
      </c>
      <c r="FR197" s="96">
        <v>384.37</v>
      </c>
      <c r="FS197" s="96">
        <v>435.99</v>
      </c>
      <c r="FT197" s="96">
        <v>441.83</v>
      </c>
      <c r="FU197" s="96">
        <v>258.73</v>
      </c>
      <c r="FV197" s="96">
        <v>225.7</v>
      </c>
      <c r="FW197" s="97">
        <v>252.9</v>
      </c>
      <c r="FX197" s="83" t="s">
        <v>1019</v>
      </c>
      <c r="FY197" s="96">
        <v>429.46</v>
      </c>
      <c r="FZ197" s="96">
        <v>450</v>
      </c>
      <c r="GA197" s="96">
        <v>418.87</v>
      </c>
      <c r="GB197" s="96">
        <v>450.35</v>
      </c>
      <c r="GC197" s="96"/>
      <c r="GD197" s="97">
        <v>346.39</v>
      </c>
      <c r="GE197" s="83" t="s">
        <v>1020</v>
      </c>
      <c r="GF197" s="86">
        <v>0.20688941760628901</v>
      </c>
      <c r="GG197" s="96">
        <v>384.6</v>
      </c>
      <c r="GH197" s="96">
        <v>443.73</v>
      </c>
      <c r="GI197" s="96">
        <v>298.48</v>
      </c>
      <c r="GJ197" s="96">
        <v>342.88</v>
      </c>
      <c r="GK197" s="96"/>
      <c r="GL197" s="97">
        <v>373.56</v>
      </c>
      <c r="GM197" s="83" t="s">
        <v>1021</v>
      </c>
      <c r="GN197" s="86">
        <v>9.4882961866537593E-2</v>
      </c>
      <c r="GO197" s="96">
        <v>430.1</v>
      </c>
      <c r="GP197" s="96">
        <v>618.36</v>
      </c>
      <c r="GQ197" s="96">
        <v>352.03</v>
      </c>
      <c r="GR197" s="96">
        <v>304.19</v>
      </c>
      <c r="GS197" s="96"/>
      <c r="GT197" s="97"/>
      <c r="GU197" s="83" t="s">
        <v>1022</v>
      </c>
      <c r="GV197" s="86">
        <v>1</v>
      </c>
      <c r="GW197" s="96">
        <v>318.02</v>
      </c>
      <c r="GX197" s="96">
        <v>344.42</v>
      </c>
      <c r="GY197" s="96">
        <v>371.17</v>
      </c>
      <c r="GZ197" s="96"/>
      <c r="HA197" s="96"/>
      <c r="HB197" s="97">
        <v>356.38</v>
      </c>
      <c r="HC197" s="83" t="s">
        <v>1023</v>
      </c>
      <c r="HD197" s="86">
        <v>1</v>
      </c>
      <c r="HE197" s="96">
        <v>384.68</v>
      </c>
      <c r="HF197" s="96">
        <v>444.85</v>
      </c>
      <c r="HG197" s="96"/>
      <c r="HH197" s="96">
        <v>261.66000000000003</v>
      </c>
      <c r="HI197" s="96">
        <v>255.02</v>
      </c>
      <c r="HJ197" s="97">
        <v>342.55</v>
      </c>
      <c r="HK197" s="103" t="s">
        <v>1024</v>
      </c>
      <c r="HL197" s="86">
        <v>1.1154738532928801</v>
      </c>
      <c r="HM197" s="96">
        <v>342.41</v>
      </c>
      <c r="HN197" s="96">
        <v>399.64</v>
      </c>
      <c r="HO197" s="96">
        <v>339.06</v>
      </c>
      <c r="HP197" s="96"/>
      <c r="HQ197" s="96"/>
      <c r="HR197" s="97"/>
    </row>
    <row r="198" spans="1:226" x14ac:dyDescent="0.35">
      <c r="A198" s="99">
        <v>43990</v>
      </c>
      <c r="B198" s="100" t="s">
        <v>995</v>
      </c>
      <c r="C198" s="101">
        <v>400.00986223172134</v>
      </c>
      <c r="D198" s="101">
        <v>430.22575681551882</v>
      </c>
      <c r="E198" s="101">
        <v>380.98314656136165</v>
      </c>
      <c r="F198" s="101">
        <v>286.81521447469441</v>
      </c>
      <c r="G198" s="101">
        <v>238.75413259927373</v>
      </c>
      <c r="H198" s="102">
        <v>294.44281183948885</v>
      </c>
      <c r="I198" s="100" t="s">
        <v>996</v>
      </c>
      <c r="J198" s="101">
        <v>402.21222935912459</v>
      </c>
      <c r="K198" s="101">
        <v>424.22170814339876</v>
      </c>
      <c r="L198" s="101">
        <v>364.85249081651943</v>
      </c>
      <c r="M198" s="101">
        <v>282.5668647339055</v>
      </c>
      <c r="N198" s="101">
        <v>276.5990032154341</v>
      </c>
      <c r="O198" s="102">
        <v>343.13438365315506</v>
      </c>
      <c r="P198" s="83" t="s">
        <v>997</v>
      </c>
      <c r="Q198" s="96">
        <v>351.64</v>
      </c>
      <c r="R198" s="96">
        <v>416.19</v>
      </c>
      <c r="S198" s="96">
        <v>384.49</v>
      </c>
      <c r="T198" s="96">
        <v>250</v>
      </c>
      <c r="U198" s="96"/>
      <c r="V198" s="97"/>
      <c r="W198" s="83" t="s">
        <v>998</v>
      </c>
      <c r="X198" s="96">
        <v>423.89</v>
      </c>
      <c r="Y198" s="96">
        <v>427.03</v>
      </c>
      <c r="Z198" s="96">
        <v>317.63</v>
      </c>
      <c r="AA198" s="96">
        <v>221.24</v>
      </c>
      <c r="AB198" s="96"/>
      <c r="AC198" s="97">
        <v>355.37</v>
      </c>
      <c r="AD198" s="83" t="s">
        <v>999</v>
      </c>
      <c r="AE198" s="86">
        <v>0.51129972389814904</v>
      </c>
      <c r="AF198" s="96">
        <v>333.75</v>
      </c>
      <c r="AG198" s="96">
        <v>366.73</v>
      </c>
      <c r="AH198" s="96">
        <v>303.54000000000002</v>
      </c>
      <c r="AI198" s="96"/>
      <c r="AJ198" s="96"/>
      <c r="AK198" s="97">
        <v>232.03</v>
      </c>
      <c r="AL198" s="87" t="s">
        <v>1000</v>
      </c>
      <c r="AM198" s="88">
        <v>1</v>
      </c>
      <c r="AN198" s="96">
        <v>369.11</v>
      </c>
      <c r="AO198" s="96">
        <v>422.8</v>
      </c>
      <c r="AP198" s="96">
        <v>448.39</v>
      </c>
      <c r="AQ198" s="96">
        <v>527.44000000000005</v>
      </c>
      <c r="AR198" s="96"/>
      <c r="AS198" s="97"/>
      <c r="AT198" s="83" t="s">
        <v>1001</v>
      </c>
      <c r="AU198" s="86">
        <v>3.7615196539401902E-2</v>
      </c>
      <c r="AV198" s="96">
        <v>329.04</v>
      </c>
      <c r="AW198" s="96">
        <v>400.66</v>
      </c>
      <c r="AX198" s="96">
        <v>332.52</v>
      </c>
      <c r="AY198" s="96"/>
      <c r="AZ198" s="96"/>
      <c r="BA198" s="97">
        <v>288.31</v>
      </c>
      <c r="BB198" s="83" t="s">
        <v>1002</v>
      </c>
      <c r="BC198" s="96">
        <v>395.08</v>
      </c>
      <c r="BD198" s="96">
        <v>432.96</v>
      </c>
      <c r="BE198" s="96">
        <v>368.9</v>
      </c>
      <c r="BF198" s="96"/>
      <c r="BG198" s="96"/>
      <c r="BH198" s="97">
        <v>388.87</v>
      </c>
      <c r="BI198" s="83" t="s">
        <v>1003</v>
      </c>
      <c r="BJ198" s="86">
        <v>0.13412916638723099</v>
      </c>
      <c r="BK198" s="96">
        <v>485.95</v>
      </c>
      <c r="BL198" s="96">
        <v>491.58</v>
      </c>
      <c r="BM198" s="96">
        <v>541.1</v>
      </c>
      <c r="BN198" s="96">
        <v>368.52</v>
      </c>
      <c r="BO198" s="96"/>
      <c r="BP198" s="97"/>
      <c r="BQ198" s="83" t="s">
        <v>1004</v>
      </c>
      <c r="BR198" s="86">
        <v>1</v>
      </c>
      <c r="BS198" s="96">
        <v>417</v>
      </c>
      <c r="BT198" s="96">
        <v>457.17</v>
      </c>
      <c r="BU198" s="96">
        <v>487.83</v>
      </c>
      <c r="BV198" s="96"/>
      <c r="BW198" s="96"/>
      <c r="BX198" s="97">
        <v>298.67</v>
      </c>
      <c r="BY198" s="83" t="s">
        <v>1005</v>
      </c>
      <c r="BZ198" s="96">
        <v>439.14</v>
      </c>
      <c r="CA198" s="96">
        <v>454.02</v>
      </c>
      <c r="CB198" s="96">
        <v>319.64999999999998</v>
      </c>
      <c r="CC198" s="96">
        <v>228.14</v>
      </c>
      <c r="CD198" s="96"/>
      <c r="CE198" s="97">
        <v>516.09</v>
      </c>
      <c r="CF198" s="83" t="s">
        <v>1006</v>
      </c>
      <c r="CG198" s="96">
        <v>370.18</v>
      </c>
      <c r="CH198" s="96">
        <v>465.97</v>
      </c>
      <c r="CI198" s="96">
        <v>354.17</v>
      </c>
      <c r="CJ198" s="96"/>
      <c r="CK198" s="96"/>
      <c r="CL198" s="97"/>
      <c r="CM198" s="83" t="s">
        <v>1007</v>
      </c>
      <c r="CN198" s="96">
        <v>382.56</v>
      </c>
      <c r="CO198" s="96">
        <v>383.42</v>
      </c>
      <c r="CP198" s="96">
        <v>465.59</v>
      </c>
      <c r="CQ198" s="96">
        <v>286</v>
      </c>
      <c r="CR198" s="96"/>
      <c r="CS198" s="97">
        <v>580.61</v>
      </c>
      <c r="CT198" s="83" t="s">
        <v>1008</v>
      </c>
      <c r="CU198" s="96">
        <v>391.31</v>
      </c>
      <c r="CV198" s="96">
        <v>480.39</v>
      </c>
      <c r="CW198" s="96"/>
      <c r="CX198" s="96">
        <v>298.54000000000002</v>
      </c>
      <c r="CY198" s="96"/>
      <c r="CZ198" s="97"/>
      <c r="DA198" s="83" t="s">
        <v>1009</v>
      </c>
      <c r="DB198" s="86">
        <v>0.13218770654329101</v>
      </c>
      <c r="DC198" s="96">
        <v>398.89</v>
      </c>
      <c r="DD198" s="96">
        <v>467.2</v>
      </c>
      <c r="DE198" s="96">
        <v>272.23</v>
      </c>
      <c r="DF198" s="96">
        <v>343.56</v>
      </c>
      <c r="DG198" s="96"/>
      <c r="DH198" s="97">
        <v>411.66</v>
      </c>
      <c r="DI198" s="83" t="s">
        <v>1010</v>
      </c>
      <c r="DJ198" s="86">
        <v>2.90562529056253E-3</v>
      </c>
      <c r="DK198" s="96">
        <v>414.44</v>
      </c>
      <c r="DL198" s="96">
        <v>469.45</v>
      </c>
      <c r="DM198" s="96">
        <v>469.45</v>
      </c>
      <c r="DN198" s="96">
        <v>386.57</v>
      </c>
      <c r="DO198" s="96"/>
      <c r="DP198" s="97">
        <v>404.89</v>
      </c>
      <c r="DQ198" s="83" t="s">
        <v>1011</v>
      </c>
      <c r="DR198" s="96">
        <v>366.77</v>
      </c>
      <c r="DS198" s="96">
        <v>410.3</v>
      </c>
      <c r="DT198" s="96">
        <v>291.52</v>
      </c>
      <c r="DU198" s="96">
        <v>300.25</v>
      </c>
      <c r="DV198" s="96"/>
      <c r="DW198" s="97"/>
      <c r="DX198" s="83" t="s">
        <v>1012</v>
      </c>
      <c r="DY198" s="96">
        <v>395.38</v>
      </c>
      <c r="DZ198" s="96">
        <v>415.71</v>
      </c>
      <c r="EA198" s="96">
        <v>500.42</v>
      </c>
      <c r="EB198" s="96">
        <v>334.83</v>
      </c>
      <c r="EC198" s="96"/>
      <c r="ED198" s="97">
        <v>338.96</v>
      </c>
      <c r="EE198" s="83" t="s">
        <v>1013</v>
      </c>
      <c r="EF198" s="86">
        <v>1</v>
      </c>
      <c r="EG198" s="96">
        <v>368.88</v>
      </c>
      <c r="EH198" s="96">
        <v>381.72</v>
      </c>
      <c r="EI198" s="96">
        <v>292.64999999999998</v>
      </c>
      <c r="EJ198" s="96"/>
      <c r="EK198" s="96">
        <v>369.88</v>
      </c>
      <c r="EL198" s="97">
        <v>243.85</v>
      </c>
      <c r="EM198" s="83" t="s">
        <v>1014</v>
      </c>
      <c r="EN198" s="96">
        <v>409.11</v>
      </c>
      <c r="EO198" s="96">
        <v>427.91</v>
      </c>
      <c r="EP198" s="96">
        <v>318.95</v>
      </c>
      <c r="EQ198" s="96"/>
      <c r="ER198" s="96"/>
      <c r="ES198" s="97">
        <v>332.97</v>
      </c>
      <c r="ET198" s="83" t="s">
        <v>1015</v>
      </c>
      <c r="EU198" s="86">
        <v>1</v>
      </c>
      <c r="EV198" s="96">
        <v>379.88</v>
      </c>
      <c r="EW198" s="96">
        <v>398.81</v>
      </c>
      <c r="EX198" s="96">
        <v>398.81</v>
      </c>
      <c r="EY198" s="96"/>
      <c r="EZ198" s="96"/>
      <c r="FA198" s="97">
        <v>233.71</v>
      </c>
      <c r="FB198" s="83" t="s">
        <v>1016</v>
      </c>
      <c r="FC198" s="96">
        <v>645.54</v>
      </c>
      <c r="FD198" s="96">
        <v>612.35</v>
      </c>
      <c r="FE198" s="96">
        <v>615.37</v>
      </c>
      <c r="FF198" s="96"/>
      <c r="FG198" s="96"/>
      <c r="FH198" s="97"/>
      <c r="FI198" s="83" t="s">
        <v>1017</v>
      </c>
      <c r="FJ198" s="96">
        <v>446.22</v>
      </c>
      <c r="FK198" s="96">
        <v>472.68</v>
      </c>
      <c r="FL198" s="96">
        <v>283.42</v>
      </c>
      <c r="FM198" s="96">
        <v>394.24</v>
      </c>
      <c r="FN198" s="96"/>
      <c r="FO198" s="97">
        <v>261.31</v>
      </c>
      <c r="FP198" s="83" t="s">
        <v>1018</v>
      </c>
      <c r="FQ198" s="86">
        <v>0.225565605756434</v>
      </c>
      <c r="FR198" s="96">
        <v>377.5</v>
      </c>
      <c r="FS198" s="96">
        <v>431.69</v>
      </c>
      <c r="FT198" s="96">
        <v>442.95</v>
      </c>
      <c r="FU198" s="96">
        <v>258.44</v>
      </c>
      <c r="FV198" s="96">
        <v>225.8</v>
      </c>
      <c r="FW198" s="97">
        <v>240.9</v>
      </c>
      <c r="FX198" s="83" t="s">
        <v>1019</v>
      </c>
      <c r="FY198" s="96">
        <v>418.89</v>
      </c>
      <c r="FZ198" s="96">
        <v>440.25</v>
      </c>
      <c r="GA198" s="96">
        <v>411.55</v>
      </c>
      <c r="GB198" s="96">
        <v>430.85</v>
      </c>
      <c r="GC198" s="96"/>
      <c r="GD198" s="97">
        <v>346.39</v>
      </c>
      <c r="GE198" s="83" t="s">
        <v>1020</v>
      </c>
      <c r="GF198" s="86">
        <v>0.206786740834178</v>
      </c>
      <c r="GG198" s="96">
        <v>368.36</v>
      </c>
      <c r="GH198" s="96">
        <v>431.15</v>
      </c>
      <c r="GI198" s="96">
        <v>282.17</v>
      </c>
      <c r="GJ198" s="96">
        <v>365.1</v>
      </c>
      <c r="GK198" s="96"/>
      <c r="GL198" s="97">
        <v>375.02</v>
      </c>
      <c r="GM198" s="83" t="s">
        <v>1021</v>
      </c>
      <c r="GN198" s="86">
        <v>9.6174190694185299E-2</v>
      </c>
      <c r="GO198" s="96">
        <v>426.42</v>
      </c>
      <c r="GP198" s="96">
        <v>621.01</v>
      </c>
      <c r="GQ198" s="96">
        <v>355.13</v>
      </c>
      <c r="GR198" s="96">
        <v>295.45</v>
      </c>
      <c r="GS198" s="96"/>
      <c r="GT198" s="97"/>
      <c r="GU198" s="83" t="s">
        <v>1022</v>
      </c>
      <c r="GV198" s="86">
        <v>1</v>
      </c>
      <c r="GW198" s="96">
        <v>316.8</v>
      </c>
      <c r="GX198" s="96">
        <v>341.57</v>
      </c>
      <c r="GY198" s="96">
        <v>328.36</v>
      </c>
      <c r="GZ198" s="96"/>
      <c r="HA198" s="96"/>
      <c r="HB198" s="97">
        <v>356.28</v>
      </c>
      <c r="HC198" s="83" t="s">
        <v>1023</v>
      </c>
      <c r="HD198" s="86">
        <v>1</v>
      </c>
      <c r="HE198" s="96">
        <v>368.85</v>
      </c>
      <c r="HF198" s="96">
        <v>444.85</v>
      </c>
      <c r="HG198" s="96"/>
      <c r="HH198" s="96">
        <v>239.03</v>
      </c>
      <c r="HI198" s="96">
        <v>232.39</v>
      </c>
      <c r="HJ198" s="97">
        <v>330.89</v>
      </c>
      <c r="HK198" s="103" t="s">
        <v>1024</v>
      </c>
      <c r="HL198" s="86">
        <v>1.12141567514831</v>
      </c>
      <c r="HM198" s="96">
        <v>338.25</v>
      </c>
      <c r="HN198" s="96">
        <v>396.61</v>
      </c>
      <c r="HO198" s="96">
        <v>326.14999999999998</v>
      </c>
      <c r="HP198" s="96"/>
      <c r="HQ198" s="96"/>
      <c r="HR198" s="97"/>
    </row>
    <row r="199" spans="1:226" x14ac:dyDescent="0.35">
      <c r="A199" s="99">
        <v>43983</v>
      </c>
      <c r="B199" s="100" t="s">
        <v>995</v>
      </c>
      <c r="C199" s="101">
        <v>389.36417510247145</v>
      </c>
      <c r="D199" s="101">
        <v>424.21554133041423</v>
      </c>
      <c r="E199" s="101">
        <v>373.56254784661894</v>
      </c>
      <c r="F199" s="101">
        <v>286.0913740925813</v>
      </c>
      <c r="G199" s="101">
        <v>239.39352934286049</v>
      </c>
      <c r="H199" s="102">
        <v>288.61276665215883</v>
      </c>
      <c r="I199" s="100" t="s">
        <v>996</v>
      </c>
      <c r="J199" s="101">
        <v>390.7443339662496</v>
      </c>
      <c r="K199" s="101">
        <v>418.02530023362448</v>
      </c>
      <c r="L199" s="101">
        <v>358.14009630631546</v>
      </c>
      <c r="M199" s="101">
        <v>284.49360156449296</v>
      </c>
      <c r="N199" s="101">
        <v>278.28836012861734</v>
      </c>
      <c r="O199" s="102">
        <v>340.71303355588026</v>
      </c>
      <c r="P199" s="83" t="s">
        <v>997</v>
      </c>
      <c r="Q199" s="96">
        <v>349.14</v>
      </c>
      <c r="R199" s="96">
        <v>410.36</v>
      </c>
      <c r="S199" s="96">
        <v>381.04</v>
      </c>
      <c r="T199" s="96">
        <v>226</v>
      </c>
      <c r="U199" s="96"/>
      <c r="V199" s="97"/>
      <c r="W199" s="83" t="s">
        <v>998</v>
      </c>
      <c r="X199" s="96">
        <v>405.05</v>
      </c>
      <c r="Y199" s="96">
        <v>418.44</v>
      </c>
      <c r="Z199" s="96">
        <v>302.33999999999997</v>
      </c>
      <c r="AA199" s="96">
        <v>198.51</v>
      </c>
      <c r="AB199" s="96"/>
      <c r="AC199" s="97">
        <v>355.37</v>
      </c>
      <c r="AD199" s="83" t="s">
        <v>999</v>
      </c>
      <c r="AE199" s="86">
        <v>0.51129972389814904</v>
      </c>
      <c r="AF199" s="96">
        <v>332.56</v>
      </c>
      <c r="AG199" s="96">
        <v>367.58</v>
      </c>
      <c r="AH199" s="96">
        <v>280.7</v>
      </c>
      <c r="AI199" s="96"/>
      <c r="AJ199" s="96"/>
      <c r="AK199" s="97">
        <v>227.43</v>
      </c>
      <c r="AL199" s="87" t="s">
        <v>1000</v>
      </c>
      <c r="AM199" s="88">
        <v>1</v>
      </c>
      <c r="AN199" s="96">
        <v>367.18</v>
      </c>
      <c r="AO199" s="96">
        <v>422.33</v>
      </c>
      <c r="AP199" s="96">
        <v>447.7</v>
      </c>
      <c r="AQ199" s="96">
        <v>527.44000000000005</v>
      </c>
      <c r="AR199" s="96"/>
      <c r="AS199" s="97"/>
      <c r="AT199" s="83" t="s">
        <v>1001</v>
      </c>
      <c r="AU199" s="86">
        <v>3.7231468036784697E-2</v>
      </c>
      <c r="AV199" s="96">
        <v>320.36</v>
      </c>
      <c r="AW199" s="96">
        <v>391.96</v>
      </c>
      <c r="AX199" s="96">
        <v>315.01</v>
      </c>
      <c r="AY199" s="96"/>
      <c r="AZ199" s="96"/>
      <c r="BA199" s="97">
        <v>276.76</v>
      </c>
      <c r="BB199" s="83" t="s">
        <v>1002</v>
      </c>
      <c r="BC199" s="96">
        <v>372.39</v>
      </c>
      <c r="BD199" s="96">
        <v>420.36</v>
      </c>
      <c r="BE199" s="96">
        <v>360.5</v>
      </c>
      <c r="BF199" s="96"/>
      <c r="BG199" s="96"/>
      <c r="BH199" s="97">
        <v>386.35</v>
      </c>
      <c r="BI199" s="83" t="s">
        <v>1003</v>
      </c>
      <c r="BJ199" s="86">
        <v>0.134139961635971</v>
      </c>
      <c r="BK199" s="96">
        <v>464.53</v>
      </c>
      <c r="BL199" s="96">
        <v>459.43</v>
      </c>
      <c r="BM199" s="96">
        <v>508.95</v>
      </c>
      <c r="BN199" s="96">
        <v>341.72</v>
      </c>
      <c r="BO199" s="96"/>
      <c r="BP199" s="97"/>
      <c r="BQ199" s="83" t="s">
        <v>1004</v>
      </c>
      <c r="BR199" s="86">
        <v>1</v>
      </c>
      <c r="BS199" s="96">
        <v>417.83</v>
      </c>
      <c r="BT199" s="96">
        <v>459.67</v>
      </c>
      <c r="BU199" s="96">
        <v>477.83</v>
      </c>
      <c r="BV199" s="96"/>
      <c r="BW199" s="96"/>
      <c r="BX199" s="97">
        <v>281.17</v>
      </c>
      <c r="BY199" s="83" t="s">
        <v>1005</v>
      </c>
      <c r="BZ199" s="96">
        <v>431.6</v>
      </c>
      <c r="CA199" s="96">
        <v>449</v>
      </c>
      <c r="CB199" s="96">
        <v>302.5</v>
      </c>
      <c r="CC199" s="96">
        <v>248.64</v>
      </c>
      <c r="CD199" s="96"/>
      <c r="CE199" s="97">
        <v>516.73</v>
      </c>
      <c r="CF199" s="83" t="s">
        <v>1006</v>
      </c>
      <c r="CG199" s="96">
        <v>366.96</v>
      </c>
      <c r="CH199" s="96">
        <v>461.94</v>
      </c>
      <c r="CI199" s="96">
        <v>332.59</v>
      </c>
      <c r="CJ199" s="96"/>
      <c r="CK199" s="96"/>
      <c r="CL199" s="97"/>
      <c r="CM199" s="83" t="s">
        <v>1007</v>
      </c>
      <c r="CN199" s="96">
        <v>377.57</v>
      </c>
      <c r="CO199" s="96">
        <v>378.72</v>
      </c>
      <c r="CP199" s="96">
        <v>474.9</v>
      </c>
      <c r="CQ199" s="96">
        <v>265.91000000000003</v>
      </c>
      <c r="CR199" s="96"/>
      <c r="CS199" s="97">
        <v>579.9</v>
      </c>
      <c r="CT199" s="83" t="s">
        <v>1008</v>
      </c>
      <c r="CU199" s="96">
        <v>388.44</v>
      </c>
      <c r="CV199" s="96">
        <v>477.48</v>
      </c>
      <c r="CW199" s="96"/>
      <c r="CX199" s="96">
        <v>279.38</v>
      </c>
      <c r="CY199" s="96"/>
      <c r="CZ199" s="97"/>
      <c r="DA199" s="83" t="s">
        <v>1009</v>
      </c>
      <c r="DB199" s="86">
        <v>0.131760985572172</v>
      </c>
      <c r="DC199" s="96">
        <v>399.82</v>
      </c>
      <c r="DD199" s="96">
        <v>469.07</v>
      </c>
      <c r="DE199" s="96">
        <v>278.73</v>
      </c>
      <c r="DF199" s="96">
        <v>322.68</v>
      </c>
      <c r="DG199" s="96"/>
      <c r="DH199" s="97">
        <v>412.12</v>
      </c>
      <c r="DI199" s="83" t="s">
        <v>1010</v>
      </c>
      <c r="DJ199" s="86">
        <v>2.8947749312490901E-3</v>
      </c>
      <c r="DK199" s="96">
        <v>421.72</v>
      </c>
      <c r="DL199" s="96">
        <v>470.98</v>
      </c>
      <c r="DM199" s="96">
        <v>470.98</v>
      </c>
      <c r="DN199" s="96">
        <v>385.13</v>
      </c>
      <c r="DO199" s="96"/>
      <c r="DP199" s="97">
        <v>389.09</v>
      </c>
      <c r="DQ199" s="83" t="s">
        <v>1011</v>
      </c>
      <c r="DR199" s="96">
        <v>364.16</v>
      </c>
      <c r="DS199" s="96">
        <v>406.81</v>
      </c>
      <c r="DT199" s="96">
        <v>285.79000000000002</v>
      </c>
      <c r="DU199" s="96">
        <v>281.52</v>
      </c>
      <c r="DV199" s="96"/>
      <c r="DW199" s="97"/>
      <c r="DX199" s="83" t="s">
        <v>1012</v>
      </c>
      <c r="DY199" s="96">
        <v>395.76</v>
      </c>
      <c r="DZ199" s="96">
        <v>416.08</v>
      </c>
      <c r="EA199" s="96">
        <v>489.97</v>
      </c>
      <c r="EB199" s="96">
        <v>318.61</v>
      </c>
      <c r="EC199" s="96"/>
      <c r="ED199" s="97">
        <v>338.74</v>
      </c>
      <c r="EE199" s="83" t="s">
        <v>1013</v>
      </c>
      <c r="EF199" s="86">
        <v>1</v>
      </c>
      <c r="EG199" s="96">
        <v>356.32</v>
      </c>
      <c r="EH199" s="96">
        <v>371.23</v>
      </c>
      <c r="EI199" s="96">
        <v>276.05</v>
      </c>
      <c r="EJ199" s="96"/>
      <c r="EK199" s="96">
        <v>369.88</v>
      </c>
      <c r="EL199" s="97">
        <v>217.76</v>
      </c>
      <c r="EM199" s="83" t="s">
        <v>1014</v>
      </c>
      <c r="EN199" s="96">
        <v>390.3</v>
      </c>
      <c r="EO199" s="96">
        <v>412.52</v>
      </c>
      <c r="EP199" s="96">
        <v>318.95</v>
      </c>
      <c r="EQ199" s="96"/>
      <c r="ER199" s="96"/>
      <c r="ES199" s="97">
        <v>332.97</v>
      </c>
      <c r="ET199" s="83" t="s">
        <v>1015</v>
      </c>
      <c r="EU199" s="86">
        <v>1</v>
      </c>
      <c r="EV199" s="96">
        <v>356.47</v>
      </c>
      <c r="EW199" s="96">
        <v>379.53</v>
      </c>
      <c r="EX199" s="96">
        <v>379.53</v>
      </c>
      <c r="EY199" s="96"/>
      <c r="EZ199" s="96"/>
      <c r="FA199" s="97">
        <v>212.22</v>
      </c>
      <c r="FB199" s="83" t="s">
        <v>1016</v>
      </c>
      <c r="FC199" s="96">
        <v>645.54</v>
      </c>
      <c r="FD199" s="96">
        <v>612.35</v>
      </c>
      <c r="FE199" s="96">
        <v>615.37</v>
      </c>
      <c r="FF199" s="96"/>
      <c r="FG199" s="96"/>
      <c r="FH199" s="97"/>
      <c r="FI199" s="83" t="s">
        <v>1017</v>
      </c>
      <c r="FJ199" s="96">
        <v>439.6</v>
      </c>
      <c r="FK199" s="96">
        <v>474.33</v>
      </c>
      <c r="FL199" s="96">
        <v>249.54</v>
      </c>
      <c r="FM199" s="96">
        <v>345.24</v>
      </c>
      <c r="FN199" s="96"/>
      <c r="FO199" s="97">
        <v>263.79000000000002</v>
      </c>
      <c r="FP199" s="83" t="s">
        <v>1018</v>
      </c>
      <c r="FQ199" s="86">
        <v>0.225845792492886</v>
      </c>
      <c r="FR199" s="96">
        <v>376.5</v>
      </c>
      <c r="FS199" s="96">
        <v>430.72</v>
      </c>
      <c r="FT199" s="96">
        <v>419.96</v>
      </c>
      <c r="FU199" s="96">
        <v>277.58</v>
      </c>
      <c r="FV199" s="96">
        <v>226.08</v>
      </c>
      <c r="FW199" s="97">
        <v>230.23</v>
      </c>
      <c r="FX199" s="83" t="s">
        <v>1019</v>
      </c>
      <c r="FY199" s="96">
        <v>414.01</v>
      </c>
      <c r="FZ199" s="96">
        <v>437.81</v>
      </c>
      <c r="GA199" s="96">
        <v>408.3</v>
      </c>
      <c r="GB199" s="96">
        <v>434.07</v>
      </c>
      <c r="GC199" s="96"/>
      <c r="GD199" s="97">
        <v>351.26</v>
      </c>
      <c r="GE199" s="83" t="s">
        <v>1020</v>
      </c>
      <c r="GF199" s="86">
        <v>0.206453744038648</v>
      </c>
      <c r="GG199" s="96">
        <v>367.77</v>
      </c>
      <c r="GH199" s="96">
        <v>430.46</v>
      </c>
      <c r="GI199" s="96">
        <v>281.72000000000003</v>
      </c>
      <c r="GJ199" s="96">
        <v>364.51</v>
      </c>
      <c r="GK199" s="96"/>
      <c r="GL199" s="97">
        <v>374.42</v>
      </c>
      <c r="GM199" s="83" t="s">
        <v>1021</v>
      </c>
      <c r="GN199" s="86">
        <v>9.5570315859893895E-2</v>
      </c>
      <c r="GO199" s="96">
        <v>397.06</v>
      </c>
      <c r="GP199" s="96">
        <v>602.80999999999995</v>
      </c>
      <c r="GQ199" s="96">
        <v>335.01</v>
      </c>
      <c r="GR199" s="96">
        <v>269.60000000000002</v>
      </c>
      <c r="GS199" s="96"/>
      <c r="GT199" s="97"/>
      <c r="GU199" s="83" t="s">
        <v>1022</v>
      </c>
      <c r="GV199" s="86">
        <v>1</v>
      </c>
      <c r="GW199" s="96">
        <v>279.58999999999997</v>
      </c>
      <c r="GX199" s="96">
        <v>310.88</v>
      </c>
      <c r="GY199" s="96">
        <v>332.59</v>
      </c>
      <c r="GZ199" s="96"/>
      <c r="HA199" s="96"/>
      <c r="HB199" s="97">
        <v>331.43</v>
      </c>
      <c r="HC199" s="83" t="s">
        <v>1023</v>
      </c>
      <c r="HD199" s="86">
        <v>1</v>
      </c>
      <c r="HE199" s="96">
        <v>368.02</v>
      </c>
      <c r="HF199" s="96">
        <v>444.85</v>
      </c>
      <c r="HG199" s="96"/>
      <c r="HH199" s="96">
        <v>241.52</v>
      </c>
      <c r="HI199" s="96">
        <v>234.88</v>
      </c>
      <c r="HJ199" s="97">
        <v>330.05</v>
      </c>
      <c r="HK199" s="103" t="s">
        <v>1024</v>
      </c>
      <c r="HL199" s="86">
        <v>1.1151628695371001</v>
      </c>
      <c r="HM199" s="96">
        <v>331.14</v>
      </c>
      <c r="HN199" s="96">
        <v>392.39</v>
      </c>
      <c r="HO199" s="96">
        <v>317.49</v>
      </c>
      <c r="HP199" s="96"/>
      <c r="HQ199" s="96"/>
      <c r="HR199" s="97"/>
    </row>
    <row r="200" spans="1:226" x14ac:dyDescent="0.35">
      <c r="A200" s="99">
        <v>43976</v>
      </c>
      <c r="B200" s="100" t="s">
        <v>995</v>
      </c>
      <c r="C200" s="101">
        <v>380.96641518375651</v>
      </c>
      <c r="D200" s="101">
        <v>417.42096198530004</v>
      </c>
      <c r="E200" s="101">
        <v>370.85868122639386</v>
      </c>
      <c r="F200" s="101">
        <v>266.94945887683991</v>
      </c>
      <c r="G200" s="101">
        <v>219.53531099918004</v>
      </c>
      <c r="H200" s="102">
        <v>276.89826651446401</v>
      </c>
      <c r="I200" s="100" t="s">
        <v>996</v>
      </c>
      <c r="J200" s="101">
        <v>384.21712910518761</v>
      </c>
      <c r="K200" s="101">
        <v>412.98313997106294</v>
      </c>
      <c r="L200" s="101">
        <v>369.45653000429326</v>
      </c>
      <c r="M200" s="101">
        <v>264.29028591295975</v>
      </c>
      <c r="N200" s="101">
        <v>258.93199356913186</v>
      </c>
      <c r="O200" s="102">
        <v>338.65877160358787</v>
      </c>
      <c r="P200" s="83" t="s">
        <v>997</v>
      </c>
      <c r="Q200" s="96">
        <v>344.97</v>
      </c>
      <c r="R200" s="96">
        <v>409.53</v>
      </c>
      <c r="S200" s="96">
        <v>385.58</v>
      </c>
      <c r="T200" s="96">
        <v>214</v>
      </c>
      <c r="U200" s="96"/>
      <c r="V200" s="97"/>
      <c r="W200" s="83" t="s">
        <v>998</v>
      </c>
      <c r="X200" s="96">
        <v>383.56</v>
      </c>
      <c r="Y200" s="96">
        <v>390.25</v>
      </c>
      <c r="Z200" s="96">
        <v>301.43</v>
      </c>
      <c r="AA200" s="96">
        <v>159.38</v>
      </c>
      <c r="AB200" s="96"/>
      <c r="AC200" s="97">
        <v>314.88</v>
      </c>
      <c r="AD200" s="83" t="s">
        <v>999</v>
      </c>
      <c r="AE200" s="86">
        <v>0.51129972389814904</v>
      </c>
      <c r="AF200" s="96">
        <v>325.57</v>
      </c>
      <c r="AG200" s="96">
        <v>355.86</v>
      </c>
      <c r="AH200" s="96">
        <v>269.97000000000003</v>
      </c>
      <c r="AI200" s="96"/>
      <c r="AJ200" s="96"/>
      <c r="AK200" s="97">
        <v>222.92</v>
      </c>
      <c r="AL200" s="87" t="s">
        <v>1000</v>
      </c>
      <c r="AM200" s="88">
        <v>1</v>
      </c>
      <c r="AN200" s="96">
        <v>367.05</v>
      </c>
      <c r="AO200" s="96">
        <v>422.31</v>
      </c>
      <c r="AP200" s="96">
        <v>448.65</v>
      </c>
      <c r="AQ200" s="96">
        <v>527.44000000000005</v>
      </c>
      <c r="AR200" s="96"/>
      <c r="AS200" s="97"/>
      <c r="AT200" s="83" t="s">
        <v>1001</v>
      </c>
      <c r="AU200" s="86">
        <v>3.6663611365719502E-2</v>
      </c>
      <c r="AV200" s="96">
        <v>312.26</v>
      </c>
      <c r="AW200" s="96">
        <v>384.62</v>
      </c>
      <c r="AX200" s="96">
        <v>309.05</v>
      </c>
      <c r="AY200" s="96"/>
      <c r="AZ200" s="96"/>
      <c r="BA200" s="97">
        <v>274.63</v>
      </c>
      <c r="BB200" s="83" t="s">
        <v>1002</v>
      </c>
      <c r="BC200" s="96">
        <v>367.35</v>
      </c>
      <c r="BD200" s="96">
        <v>415.31</v>
      </c>
      <c r="BE200" s="96">
        <v>359.66</v>
      </c>
      <c r="BF200" s="96"/>
      <c r="BG200" s="96"/>
      <c r="BH200" s="97">
        <v>387.19</v>
      </c>
      <c r="BI200" s="83" t="s">
        <v>1003</v>
      </c>
      <c r="BJ200" s="86">
        <v>0.13410578264134701</v>
      </c>
      <c r="BK200" s="96">
        <v>464.41</v>
      </c>
      <c r="BL200" s="96">
        <v>470.04</v>
      </c>
      <c r="BM200" s="96">
        <v>519.87</v>
      </c>
      <c r="BN200" s="96">
        <v>355.05</v>
      </c>
      <c r="BO200" s="96"/>
      <c r="BP200" s="97"/>
      <c r="BQ200" s="83" t="s">
        <v>1004</v>
      </c>
      <c r="BR200" s="86">
        <v>1</v>
      </c>
      <c r="BS200" s="96">
        <v>392.83</v>
      </c>
      <c r="BT200" s="96">
        <v>458.83</v>
      </c>
      <c r="BU200" s="96">
        <v>481.17</v>
      </c>
      <c r="BV200" s="96"/>
      <c r="BW200" s="96"/>
      <c r="BX200" s="97">
        <v>281.17</v>
      </c>
      <c r="BY200" s="83" t="s">
        <v>1005</v>
      </c>
      <c r="BZ200" s="96">
        <v>427.91</v>
      </c>
      <c r="CA200" s="96">
        <v>445.76</v>
      </c>
      <c r="CB200" s="96">
        <v>295.83999999999997</v>
      </c>
      <c r="CC200" s="96">
        <v>211.24</v>
      </c>
      <c r="CD200" s="96"/>
      <c r="CE200" s="97">
        <v>516.57000000000005</v>
      </c>
      <c r="CF200" s="83" t="s">
        <v>1006</v>
      </c>
      <c r="CG200" s="96">
        <v>334.7</v>
      </c>
      <c r="CH200" s="96">
        <v>457.1</v>
      </c>
      <c r="CI200" s="96">
        <v>343.32</v>
      </c>
      <c r="CJ200" s="96"/>
      <c r="CK200" s="96"/>
      <c r="CL200" s="97"/>
      <c r="CM200" s="83" t="s">
        <v>1007</v>
      </c>
      <c r="CN200" s="96">
        <v>365.67</v>
      </c>
      <c r="CO200" s="96">
        <v>371.61</v>
      </c>
      <c r="CP200" s="96">
        <v>473.58</v>
      </c>
      <c r="CQ200" s="96">
        <v>267.92</v>
      </c>
      <c r="CR200" s="96"/>
      <c r="CS200" s="97">
        <v>583.1</v>
      </c>
      <c r="CT200" s="83" t="s">
        <v>1008</v>
      </c>
      <c r="CU200" s="96">
        <v>379.48</v>
      </c>
      <c r="CV200" s="96">
        <v>474.21</v>
      </c>
      <c r="CW200" s="96">
        <v>321.58999999999997</v>
      </c>
      <c r="CX200" s="96">
        <v>285.85000000000002</v>
      </c>
      <c r="CY200" s="96"/>
      <c r="CZ200" s="97"/>
      <c r="DA200" s="83" t="s">
        <v>1009</v>
      </c>
      <c r="DB200" s="86">
        <v>0.13184784758388801</v>
      </c>
      <c r="DC200" s="96">
        <v>363.16</v>
      </c>
      <c r="DD200" s="96">
        <v>437.73</v>
      </c>
      <c r="DE200" s="96">
        <v>248.74</v>
      </c>
      <c r="DF200" s="96">
        <v>322.89999999999998</v>
      </c>
      <c r="DG200" s="96"/>
      <c r="DH200" s="97">
        <v>391.3</v>
      </c>
      <c r="DI200" s="83" t="s">
        <v>1010</v>
      </c>
      <c r="DJ200" s="86">
        <v>2.8512773722627698E-3</v>
      </c>
      <c r="DK200" s="96">
        <v>394.97</v>
      </c>
      <c r="DL200" s="96">
        <v>447.25</v>
      </c>
      <c r="DM200" s="96">
        <v>447.25</v>
      </c>
      <c r="DN200" s="96">
        <v>379.34</v>
      </c>
      <c r="DO200" s="96"/>
      <c r="DP200" s="97">
        <v>380.12</v>
      </c>
      <c r="DQ200" s="83" t="s">
        <v>1011</v>
      </c>
      <c r="DR200" s="96">
        <v>365.22</v>
      </c>
      <c r="DS200" s="96">
        <v>406.89</v>
      </c>
      <c r="DT200" s="96">
        <v>289</v>
      </c>
      <c r="DU200" s="96">
        <v>282</v>
      </c>
      <c r="DV200" s="96"/>
      <c r="DW200" s="97"/>
      <c r="DX200" s="83" t="s">
        <v>1012</v>
      </c>
      <c r="DY200" s="96">
        <v>391.9</v>
      </c>
      <c r="DZ200" s="96">
        <v>412.41</v>
      </c>
      <c r="EA200" s="96">
        <v>488.5</v>
      </c>
      <c r="EB200" s="96">
        <v>322.05</v>
      </c>
      <c r="EC200" s="96"/>
      <c r="ED200" s="97">
        <v>338.98</v>
      </c>
      <c r="EE200" s="83" t="s">
        <v>1013</v>
      </c>
      <c r="EF200" s="86">
        <v>1</v>
      </c>
      <c r="EG200" s="96">
        <v>348.99</v>
      </c>
      <c r="EH200" s="96">
        <v>374.25</v>
      </c>
      <c r="EI200" s="96">
        <v>276.31</v>
      </c>
      <c r="EJ200" s="96"/>
      <c r="EK200" s="96">
        <v>369.88</v>
      </c>
      <c r="EL200" s="97">
        <v>198.21</v>
      </c>
      <c r="EM200" s="83" t="s">
        <v>1014</v>
      </c>
      <c r="EN200" s="96">
        <v>390.3</v>
      </c>
      <c r="EO200" s="96">
        <v>412.52</v>
      </c>
      <c r="EP200" s="96">
        <v>318.95</v>
      </c>
      <c r="EQ200" s="96"/>
      <c r="ER200" s="96"/>
      <c r="ES200" s="97">
        <v>332.97</v>
      </c>
      <c r="ET200" s="83" t="s">
        <v>1015</v>
      </c>
      <c r="EU200" s="86">
        <v>1</v>
      </c>
      <c r="EV200" s="96">
        <v>313.08</v>
      </c>
      <c r="EW200" s="96">
        <v>348.95</v>
      </c>
      <c r="EX200" s="96">
        <v>348.95</v>
      </c>
      <c r="EY200" s="96"/>
      <c r="EZ200" s="96"/>
      <c r="FA200" s="97">
        <v>213.46</v>
      </c>
      <c r="FB200" s="83" t="s">
        <v>1016</v>
      </c>
      <c r="FC200" s="96">
        <v>645.54</v>
      </c>
      <c r="FD200" s="96">
        <v>612.35</v>
      </c>
      <c r="FE200" s="96">
        <v>615.37</v>
      </c>
      <c r="FF200" s="96"/>
      <c r="FG200" s="96"/>
      <c r="FH200" s="97"/>
      <c r="FI200" s="83" t="s">
        <v>1017</v>
      </c>
      <c r="FJ200" s="96">
        <v>437.12</v>
      </c>
      <c r="FK200" s="96">
        <v>479.29</v>
      </c>
      <c r="FL200" s="96">
        <v>245.4</v>
      </c>
      <c r="FM200" s="96">
        <v>342.24</v>
      </c>
      <c r="FN200" s="96"/>
      <c r="FO200" s="97">
        <v>253.04</v>
      </c>
      <c r="FP200" s="83" t="s">
        <v>1018</v>
      </c>
      <c r="FQ200" s="86">
        <v>0.22206924118940299</v>
      </c>
      <c r="FR200" s="96">
        <v>358.7</v>
      </c>
      <c r="FS200" s="96">
        <v>412.95</v>
      </c>
      <c r="FT200" s="96">
        <v>419.69</v>
      </c>
      <c r="FU200" s="96">
        <v>202.44</v>
      </c>
      <c r="FV200" s="96">
        <v>206.05</v>
      </c>
      <c r="FW200" s="97">
        <v>203.52</v>
      </c>
      <c r="FX200" s="83" t="s">
        <v>1019</v>
      </c>
      <c r="FY200" s="96">
        <v>406.69</v>
      </c>
      <c r="FZ200" s="96">
        <v>432.93</v>
      </c>
      <c r="GA200" s="96">
        <v>392.04</v>
      </c>
      <c r="GB200" s="96">
        <v>403.66</v>
      </c>
      <c r="GC200" s="96"/>
      <c r="GD200" s="97">
        <v>351.26</v>
      </c>
      <c r="GE200" s="83" t="s">
        <v>1020</v>
      </c>
      <c r="GF200" s="86">
        <v>0.206526228831062</v>
      </c>
      <c r="GG200" s="96">
        <v>367.82</v>
      </c>
      <c r="GH200" s="96">
        <v>430.53</v>
      </c>
      <c r="GI200" s="96">
        <v>253.33</v>
      </c>
      <c r="GJ200" s="96">
        <v>328.55</v>
      </c>
      <c r="GK200" s="96"/>
      <c r="GL200" s="97">
        <v>375.21</v>
      </c>
      <c r="GM200" s="83" t="s">
        <v>1021</v>
      </c>
      <c r="GN200" s="86">
        <v>9.4795715233671404E-2</v>
      </c>
      <c r="GO200" s="96">
        <v>378.97</v>
      </c>
      <c r="GP200" s="96">
        <v>591.92999999999995</v>
      </c>
      <c r="GQ200" s="96">
        <v>339.88</v>
      </c>
      <c r="GR200" s="96">
        <v>268.56</v>
      </c>
      <c r="GS200" s="96"/>
      <c r="GT200" s="97"/>
      <c r="GU200" s="83" t="s">
        <v>1022</v>
      </c>
      <c r="GV200" s="86">
        <v>1</v>
      </c>
      <c r="GW200" s="96">
        <v>279.13</v>
      </c>
      <c r="GX200" s="96">
        <v>309.08</v>
      </c>
      <c r="GY200" s="96">
        <v>312.31</v>
      </c>
      <c r="GZ200" s="96"/>
      <c r="HA200" s="96"/>
      <c r="HB200" s="97">
        <v>356.64</v>
      </c>
      <c r="HC200" s="83" t="s">
        <v>1023</v>
      </c>
      <c r="HD200" s="86">
        <v>1</v>
      </c>
      <c r="HE200" s="96">
        <v>353.02</v>
      </c>
      <c r="HF200" s="96">
        <v>444.85</v>
      </c>
      <c r="HG200" s="96"/>
      <c r="HH200" s="96">
        <v>212.99</v>
      </c>
      <c r="HI200" s="96">
        <v>206.35</v>
      </c>
      <c r="HJ200" s="97">
        <v>339.22</v>
      </c>
      <c r="HK200" s="103" t="s">
        <v>1024</v>
      </c>
      <c r="HL200" s="86">
        <v>1.1171312070602699</v>
      </c>
      <c r="HM200" s="96">
        <v>328.89</v>
      </c>
      <c r="HN200" s="96">
        <v>392.53</v>
      </c>
      <c r="HO200" s="96">
        <v>308.81</v>
      </c>
      <c r="HP200" s="96"/>
      <c r="HQ200" s="96"/>
      <c r="HR200" s="97"/>
    </row>
    <row r="201" spans="1:226" x14ac:dyDescent="0.35">
      <c r="A201" s="99">
        <v>43969</v>
      </c>
      <c r="B201" s="100" t="s">
        <v>995</v>
      </c>
      <c r="C201" s="101">
        <v>366.84282939799425</v>
      </c>
      <c r="D201" s="101">
        <v>406.20460661593927</v>
      </c>
      <c r="E201" s="101">
        <v>351.64769342592604</v>
      </c>
      <c r="F201" s="101">
        <v>252.79505445900452</v>
      </c>
      <c r="G201" s="101">
        <v>214.74455663582052</v>
      </c>
      <c r="H201" s="102">
        <v>272.77088020818405</v>
      </c>
      <c r="I201" s="100" t="s">
        <v>996</v>
      </c>
      <c r="J201" s="101">
        <v>371.38959935002543</v>
      </c>
      <c r="K201" s="101">
        <v>403.06741107370607</v>
      </c>
      <c r="L201" s="101">
        <v>350.44537312687601</v>
      </c>
      <c r="M201" s="101">
        <v>252.62587699397744</v>
      </c>
      <c r="N201" s="101">
        <v>247.59498392282956</v>
      </c>
      <c r="O201" s="102">
        <v>338.15173071889546</v>
      </c>
      <c r="P201" s="83" t="s">
        <v>997</v>
      </c>
      <c r="Q201" s="96">
        <v>333.31</v>
      </c>
      <c r="R201" s="96">
        <v>405.36</v>
      </c>
      <c r="S201" s="96">
        <v>378.86</v>
      </c>
      <c r="T201" s="96">
        <v>208</v>
      </c>
      <c r="U201" s="96"/>
      <c r="V201" s="97"/>
      <c r="W201" s="83" t="s">
        <v>998</v>
      </c>
      <c r="X201" s="96">
        <v>367.2</v>
      </c>
      <c r="Y201" s="96">
        <v>368.02</v>
      </c>
      <c r="Z201" s="96">
        <v>275.81</v>
      </c>
      <c r="AA201" s="96">
        <v>159.38</v>
      </c>
      <c r="AB201" s="96"/>
      <c r="AC201" s="97">
        <v>314.88</v>
      </c>
      <c r="AD201" s="83" t="s">
        <v>999</v>
      </c>
      <c r="AE201" s="86">
        <v>0.51129972389814904</v>
      </c>
      <c r="AF201" s="96">
        <v>318.07</v>
      </c>
      <c r="AG201" s="96">
        <v>343.98</v>
      </c>
      <c r="AH201" s="96">
        <v>252.75</v>
      </c>
      <c r="AI201" s="96"/>
      <c r="AJ201" s="96"/>
      <c r="AK201" s="97">
        <v>218.57</v>
      </c>
      <c r="AL201" s="87" t="s">
        <v>1000</v>
      </c>
      <c r="AM201" s="88">
        <v>1</v>
      </c>
      <c r="AN201" s="96">
        <v>372.91</v>
      </c>
      <c r="AO201" s="96">
        <v>414.51</v>
      </c>
      <c r="AP201" s="96">
        <v>454.07</v>
      </c>
      <c r="AQ201" s="96">
        <v>610.58000000000004</v>
      </c>
      <c r="AR201" s="96"/>
      <c r="AS201" s="97"/>
      <c r="AT201" s="83" t="s">
        <v>1001</v>
      </c>
      <c r="AU201" s="86">
        <v>3.6218761318362901E-2</v>
      </c>
      <c r="AV201" s="96">
        <v>303.75</v>
      </c>
      <c r="AW201" s="96">
        <v>374.33</v>
      </c>
      <c r="AX201" s="96">
        <v>279.92</v>
      </c>
      <c r="AY201" s="96"/>
      <c r="AZ201" s="96"/>
      <c r="BA201" s="97">
        <v>271.08</v>
      </c>
      <c r="BB201" s="83" t="s">
        <v>1002</v>
      </c>
      <c r="BC201" s="96">
        <v>353.06</v>
      </c>
      <c r="BD201" s="96">
        <v>409.43</v>
      </c>
      <c r="BE201" s="96">
        <v>341.17</v>
      </c>
      <c r="BF201" s="96"/>
      <c r="BG201" s="96"/>
      <c r="BH201" s="97">
        <v>388.03</v>
      </c>
      <c r="BI201" s="83" t="s">
        <v>1003</v>
      </c>
      <c r="BJ201" s="86">
        <v>0.13414176101303801</v>
      </c>
      <c r="BK201" s="96">
        <v>443.07</v>
      </c>
      <c r="BL201" s="96">
        <v>448.7</v>
      </c>
      <c r="BM201" s="96">
        <v>498.55</v>
      </c>
      <c r="BN201" s="96">
        <v>301.48</v>
      </c>
      <c r="BO201" s="96"/>
      <c r="BP201" s="97"/>
      <c r="BQ201" s="83" t="s">
        <v>1004</v>
      </c>
      <c r="BR201" s="86">
        <v>1</v>
      </c>
      <c r="BS201" s="96">
        <v>392</v>
      </c>
      <c r="BT201" s="96">
        <v>458.83</v>
      </c>
      <c r="BU201" s="96">
        <v>467</v>
      </c>
      <c r="BV201" s="96"/>
      <c r="BW201" s="96"/>
      <c r="BX201" s="97">
        <v>281.17</v>
      </c>
      <c r="BY201" s="83" t="s">
        <v>1005</v>
      </c>
      <c r="BZ201" s="96">
        <v>418.93</v>
      </c>
      <c r="CA201" s="96">
        <v>435.05</v>
      </c>
      <c r="CB201" s="96">
        <v>289.56</v>
      </c>
      <c r="CC201" s="96">
        <v>215.87</v>
      </c>
      <c r="CD201" s="96"/>
      <c r="CE201" s="97">
        <v>516.73</v>
      </c>
      <c r="CF201" s="83" t="s">
        <v>1006</v>
      </c>
      <c r="CG201" s="96">
        <v>354.05</v>
      </c>
      <c r="CH201" s="96">
        <v>478.88</v>
      </c>
      <c r="CI201" s="96">
        <v>310.64</v>
      </c>
      <c r="CJ201" s="96"/>
      <c r="CK201" s="96"/>
      <c r="CL201" s="97"/>
      <c r="CM201" s="83" t="s">
        <v>1007</v>
      </c>
      <c r="CN201" s="96">
        <v>345.53</v>
      </c>
      <c r="CO201" s="96">
        <v>355.74</v>
      </c>
      <c r="CP201" s="96">
        <v>451.77</v>
      </c>
      <c r="CQ201" s="96">
        <v>242.35</v>
      </c>
      <c r="CR201" s="96"/>
      <c r="CS201" s="97">
        <v>580.22</v>
      </c>
      <c r="CT201" s="83" t="s">
        <v>1008</v>
      </c>
      <c r="CU201" s="96">
        <v>359.2</v>
      </c>
      <c r="CV201" s="96">
        <v>463.4</v>
      </c>
      <c r="CW201" s="96">
        <v>310.05</v>
      </c>
      <c r="CX201" s="96">
        <v>256.58</v>
      </c>
      <c r="CY201" s="96"/>
      <c r="CZ201" s="97"/>
      <c r="DA201" s="83" t="s">
        <v>1009</v>
      </c>
      <c r="DB201" s="86">
        <v>0.132310134956338</v>
      </c>
      <c r="DC201" s="96">
        <v>358.08</v>
      </c>
      <c r="DD201" s="96">
        <v>426.57</v>
      </c>
      <c r="DE201" s="96">
        <v>243.58</v>
      </c>
      <c r="DF201" s="96">
        <v>324.02999999999997</v>
      </c>
      <c r="DG201" s="96"/>
      <c r="DH201" s="97">
        <v>392.67</v>
      </c>
      <c r="DI201" s="83" t="s">
        <v>1010</v>
      </c>
      <c r="DJ201" s="86">
        <v>2.8297348538441902E-3</v>
      </c>
      <c r="DK201" s="96">
        <v>367.5</v>
      </c>
      <c r="DL201" s="96">
        <v>421.65</v>
      </c>
      <c r="DM201" s="96">
        <v>421.65</v>
      </c>
      <c r="DN201" s="96">
        <v>277.43</v>
      </c>
      <c r="DO201" s="96"/>
      <c r="DP201" s="97">
        <v>377.59</v>
      </c>
      <c r="DQ201" s="83" t="s">
        <v>1011</v>
      </c>
      <c r="DR201" s="96">
        <v>369.85</v>
      </c>
      <c r="DS201" s="96">
        <v>409.98</v>
      </c>
      <c r="DT201" s="96">
        <v>285.08</v>
      </c>
      <c r="DU201" s="96">
        <v>253.3</v>
      </c>
      <c r="DV201" s="96"/>
      <c r="DW201" s="97"/>
      <c r="DX201" s="83" t="s">
        <v>1012</v>
      </c>
      <c r="DY201" s="96">
        <v>383.69</v>
      </c>
      <c r="DZ201" s="96">
        <v>405.05</v>
      </c>
      <c r="EA201" s="96">
        <v>473.78</v>
      </c>
      <c r="EB201" s="96">
        <v>281.24</v>
      </c>
      <c r="EC201" s="96"/>
      <c r="ED201" s="97">
        <v>339.45</v>
      </c>
      <c r="EE201" s="83" t="s">
        <v>1013</v>
      </c>
      <c r="EF201" s="86">
        <v>1</v>
      </c>
      <c r="EG201" s="96">
        <v>339.22</v>
      </c>
      <c r="EH201" s="96">
        <v>355.09</v>
      </c>
      <c r="EI201" s="96">
        <v>269.22000000000003</v>
      </c>
      <c r="EJ201" s="96"/>
      <c r="EK201" s="96">
        <v>369.88</v>
      </c>
      <c r="EL201" s="97">
        <v>184.62</v>
      </c>
      <c r="EM201" s="83" t="s">
        <v>1014</v>
      </c>
      <c r="EN201" s="96">
        <v>365.52</v>
      </c>
      <c r="EO201" s="96">
        <v>381.75</v>
      </c>
      <c r="EP201" s="96">
        <v>282.98</v>
      </c>
      <c r="EQ201" s="96"/>
      <c r="ER201" s="96"/>
      <c r="ES201" s="97">
        <v>311.67</v>
      </c>
      <c r="ET201" s="83" t="s">
        <v>1015</v>
      </c>
      <c r="EU201" s="86">
        <v>1</v>
      </c>
      <c r="EV201" s="96">
        <v>288.97000000000003</v>
      </c>
      <c r="EW201" s="96">
        <v>316.85000000000002</v>
      </c>
      <c r="EX201" s="96">
        <v>316.85000000000002</v>
      </c>
      <c r="EY201" s="96"/>
      <c r="EZ201" s="96"/>
      <c r="FA201" s="97">
        <v>211.81</v>
      </c>
      <c r="FB201" s="83" t="s">
        <v>1016</v>
      </c>
      <c r="FC201" s="96">
        <v>645.54</v>
      </c>
      <c r="FD201" s="96">
        <v>612.35</v>
      </c>
      <c r="FE201" s="96">
        <v>615.37</v>
      </c>
      <c r="FF201" s="96"/>
      <c r="FG201" s="96"/>
      <c r="FH201" s="97"/>
      <c r="FI201" s="83" t="s">
        <v>1017</v>
      </c>
      <c r="FJ201" s="96">
        <v>417.29</v>
      </c>
      <c r="FK201" s="96">
        <v>472.68</v>
      </c>
      <c r="FL201" s="96">
        <v>231.36</v>
      </c>
      <c r="FM201" s="96">
        <v>313.24</v>
      </c>
      <c r="FN201" s="96"/>
      <c r="FO201" s="97">
        <v>253.87</v>
      </c>
      <c r="FP201" s="83" t="s">
        <v>1018</v>
      </c>
      <c r="FQ201" s="86">
        <v>0.21931748398982401</v>
      </c>
      <c r="FR201" s="96">
        <v>340.39</v>
      </c>
      <c r="FS201" s="96">
        <v>397.16</v>
      </c>
      <c r="FT201" s="96">
        <v>392.01</v>
      </c>
      <c r="FU201" s="96">
        <v>225.03</v>
      </c>
      <c r="FV201" s="96">
        <v>203.5</v>
      </c>
      <c r="FW201" s="97">
        <v>194.47</v>
      </c>
      <c r="FX201" s="83" t="s">
        <v>1019</v>
      </c>
      <c r="FY201" s="96">
        <v>378.24</v>
      </c>
      <c r="FZ201" s="96">
        <v>413.42</v>
      </c>
      <c r="GA201" s="96">
        <v>376.59</v>
      </c>
      <c r="GB201" s="96">
        <v>387.59</v>
      </c>
      <c r="GC201" s="96"/>
      <c r="GD201" s="97">
        <v>351.26</v>
      </c>
      <c r="GE201" s="83" t="s">
        <v>1020</v>
      </c>
      <c r="GF201" s="86">
        <v>0.206662808960899</v>
      </c>
      <c r="GG201" s="96">
        <v>367.81</v>
      </c>
      <c r="GH201" s="96">
        <v>430.69</v>
      </c>
      <c r="GI201" s="96">
        <v>230.84</v>
      </c>
      <c r="GJ201" s="96">
        <v>262.20999999999998</v>
      </c>
      <c r="GK201" s="96"/>
      <c r="GL201" s="97">
        <v>375.49</v>
      </c>
      <c r="GM201" s="83" t="s">
        <v>1021</v>
      </c>
      <c r="GN201" s="86">
        <v>9.4248041996927504E-2</v>
      </c>
      <c r="GO201" s="96">
        <v>347.08</v>
      </c>
      <c r="GP201" s="96">
        <v>563.48</v>
      </c>
      <c r="GQ201" s="96">
        <v>317.02999999999997</v>
      </c>
      <c r="GR201" s="96">
        <v>243.16</v>
      </c>
      <c r="GS201" s="96"/>
      <c r="GT201" s="97"/>
      <c r="GU201" s="83" t="s">
        <v>1022</v>
      </c>
      <c r="GV201" s="86">
        <v>1</v>
      </c>
      <c r="GW201" s="96">
        <v>237.83</v>
      </c>
      <c r="GX201" s="96">
        <v>273.04000000000002</v>
      </c>
      <c r="GY201" s="96">
        <v>303.19</v>
      </c>
      <c r="GZ201" s="96"/>
      <c r="HA201" s="96"/>
      <c r="HB201" s="97">
        <v>356.62</v>
      </c>
      <c r="HC201" s="83" t="s">
        <v>1023</v>
      </c>
      <c r="HD201" s="86">
        <v>1</v>
      </c>
      <c r="HE201" s="96">
        <v>351.35</v>
      </c>
      <c r="HF201" s="96">
        <v>444.02</v>
      </c>
      <c r="HG201" s="96"/>
      <c r="HH201" s="96">
        <v>196.28</v>
      </c>
      <c r="HI201" s="96">
        <v>189.64</v>
      </c>
      <c r="HJ201" s="97">
        <v>338.39</v>
      </c>
      <c r="HK201" s="103" t="s">
        <v>1024</v>
      </c>
      <c r="HL201" s="86">
        <v>1.1216672461947399</v>
      </c>
      <c r="HM201" s="96">
        <v>332.33</v>
      </c>
      <c r="HN201" s="96">
        <v>398.95</v>
      </c>
      <c r="HO201" s="96">
        <v>293.98</v>
      </c>
      <c r="HP201" s="96"/>
      <c r="HQ201" s="96"/>
      <c r="HR201" s="97"/>
    </row>
    <row r="202" spans="1:226" x14ac:dyDescent="0.35">
      <c r="A202" s="99">
        <v>43962</v>
      </c>
      <c r="B202" s="100" t="s">
        <v>995</v>
      </c>
      <c r="C202" s="101">
        <v>359.54580552441354</v>
      </c>
      <c r="D202" s="101">
        <v>405.20229549328263</v>
      </c>
      <c r="E202" s="101">
        <v>352.02545917445161</v>
      </c>
      <c r="F202" s="101">
        <v>261.69434660306263</v>
      </c>
      <c r="G202" s="101">
        <v>225.85450860958179</v>
      </c>
      <c r="H202" s="102">
        <v>274.19575352902496</v>
      </c>
      <c r="I202" s="100" t="s">
        <v>996</v>
      </c>
      <c r="J202" s="101">
        <v>366.18660097708801</v>
      </c>
      <c r="K202" s="101">
        <v>403.76516566635223</v>
      </c>
      <c r="L202" s="101">
        <v>351.73848010492799</v>
      </c>
      <c r="M202" s="101">
        <v>263.28121302587334</v>
      </c>
      <c r="N202" s="101">
        <v>228.58463022508039</v>
      </c>
      <c r="O202" s="102">
        <v>339.43196911038535</v>
      </c>
      <c r="P202" s="83" t="s">
        <v>997</v>
      </c>
      <c r="Q202" s="96">
        <v>355.81</v>
      </c>
      <c r="R202" s="96">
        <v>420.36</v>
      </c>
      <c r="S202" s="96">
        <v>381.86</v>
      </c>
      <c r="T202" s="96">
        <v>195</v>
      </c>
      <c r="U202" s="96"/>
      <c r="V202" s="97"/>
      <c r="W202" s="83" t="s">
        <v>998</v>
      </c>
      <c r="X202" s="96">
        <v>354.88</v>
      </c>
      <c r="Y202" s="96">
        <v>360.58</v>
      </c>
      <c r="Z202" s="96">
        <v>277.38</v>
      </c>
      <c r="AA202" s="96">
        <v>159.38</v>
      </c>
      <c r="AB202" s="96"/>
      <c r="AC202" s="97">
        <v>314.88</v>
      </c>
      <c r="AD202" s="83" t="s">
        <v>999</v>
      </c>
      <c r="AE202" s="86">
        <v>0.51129972389814904</v>
      </c>
      <c r="AF202" s="96">
        <v>322.08</v>
      </c>
      <c r="AG202" s="96">
        <v>350.41</v>
      </c>
      <c r="AH202" s="96">
        <v>227.1</v>
      </c>
      <c r="AI202" s="96"/>
      <c r="AJ202" s="96"/>
      <c r="AK202" s="97">
        <v>221</v>
      </c>
      <c r="AL202" s="87" t="s">
        <v>1000</v>
      </c>
      <c r="AM202" s="88">
        <v>1</v>
      </c>
      <c r="AN202" s="96">
        <v>369.07</v>
      </c>
      <c r="AO202" s="96">
        <v>409.66</v>
      </c>
      <c r="AP202" s="96">
        <v>449.61</v>
      </c>
      <c r="AQ202" s="96">
        <v>610.58000000000004</v>
      </c>
      <c r="AR202" s="96"/>
      <c r="AS202" s="97"/>
      <c r="AT202" s="83" t="s">
        <v>1001</v>
      </c>
      <c r="AU202" s="86">
        <v>3.6231884057971002E-2</v>
      </c>
      <c r="AV202" s="96">
        <v>290.52999999999997</v>
      </c>
      <c r="AW202" s="96">
        <v>369.76</v>
      </c>
      <c r="AX202" s="96">
        <v>271.04000000000002</v>
      </c>
      <c r="AY202" s="96"/>
      <c r="AZ202" s="96"/>
      <c r="BA202" s="97">
        <v>271.95999999999998</v>
      </c>
      <c r="BB202" s="83" t="s">
        <v>1002</v>
      </c>
      <c r="BC202" s="96">
        <v>346.34</v>
      </c>
      <c r="BD202" s="96">
        <v>407.75</v>
      </c>
      <c r="BE202" s="96">
        <v>347.05</v>
      </c>
      <c r="BF202" s="96"/>
      <c r="BG202" s="96"/>
      <c r="BH202" s="97">
        <v>392.23</v>
      </c>
      <c r="BI202" s="83" t="s">
        <v>1003</v>
      </c>
      <c r="BJ202" s="86">
        <v>0.13405724244252301</v>
      </c>
      <c r="BK202" s="96">
        <v>432.07</v>
      </c>
      <c r="BL202" s="96">
        <v>437.7</v>
      </c>
      <c r="BM202" s="96">
        <v>487.51</v>
      </c>
      <c r="BN202" s="96">
        <v>287.89</v>
      </c>
      <c r="BO202" s="96"/>
      <c r="BP202" s="97"/>
      <c r="BQ202" s="83" t="s">
        <v>1004</v>
      </c>
      <c r="BR202" s="86">
        <v>1</v>
      </c>
      <c r="BS202" s="96">
        <v>392</v>
      </c>
      <c r="BT202" s="96">
        <v>459.67</v>
      </c>
      <c r="BU202" s="96">
        <v>463.67</v>
      </c>
      <c r="BV202" s="96"/>
      <c r="BW202" s="96"/>
      <c r="BX202" s="97">
        <v>281.17</v>
      </c>
      <c r="BY202" s="83" t="s">
        <v>1005</v>
      </c>
      <c r="BZ202" s="96">
        <v>415.29</v>
      </c>
      <c r="CA202" s="96">
        <v>431.5</v>
      </c>
      <c r="CB202" s="96">
        <v>281.39</v>
      </c>
      <c r="CC202" s="96">
        <v>254.64</v>
      </c>
      <c r="CD202" s="96"/>
      <c r="CE202" s="97">
        <v>517.17999999999995</v>
      </c>
      <c r="CF202" s="83" t="s">
        <v>1006</v>
      </c>
      <c r="CG202" s="96">
        <v>319.38</v>
      </c>
      <c r="CH202" s="96">
        <v>467.59</v>
      </c>
      <c r="CI202" s="96">
        <v>306.33999999999997</v>
      </c>
      <c r="CJ202" s="96"/>
      <c r="CK202" s="96"/>
      <c r="CL202" s="97"/>
      <c r="CM202" s="83" t="s">
        <v>1007</v>
      </c>
      <c r="CN202" s="96">
        <v>333.92</v>
      </c>
      <c r="CO202" s="96">
        <v>358.22</v>
      </c>
      <c r="CP202" s="96">
        <v>445.03</v>
      </c>
      <c r="CQ202" s="96">
        <v>229.67</v>
      </c>
      <c r="CR202" s="96"/>
      <c r="CS202" s="97">
        <v>582.55999999999995</v>
      </c>
      <c r="CT202" s="83" t="s">
        <v>1008</v>
      </c>
      <c r="CU202" s="96">
        <v>354.44</v>
      </c>
      <c r="CV202" s="96">
        <v>463.61</v>
      </c>
      <c r="CW202" s="96">
        <v>308.66000000000003</v>
      </c>
      <c r="CX202" s="96">
        <v>245.99</v>
      </c>
      <c r="CY202" s="96"/>
      <c r="CZ202" s="97"/>
      <c r="DA202" s="83" t="s">
        <v>1009</v>
      </c>
      <c r="DB202" s="86">
        <v>0.13218770654329101</v>
      </c>
      <c r="DC202" s="96">
        <v>324.97000000000003</v>
      </c>
      <c r="DD202" s="96">
        <v>399.63</v>
      </c>
      <c r="DE202" s="96">
        <v>224.64</v>
      </c>
      <c r="DF202" s="96">
        <v>323.73</v>
      </c>
      <c r="DG202" s="96"/>
      <c r="DH202" s="97">
        <v>367.98</v>
      </c>
      <c r="DI202" s="83" t="s">
        <v>1010</v>
      </c>
      <c r="DJ202" s="86">
        <v>2.8584495769494599E-3</v>
      </c>
      <c r="DK202" s="96">
        <v>334.6</v>
      </c>
      <c r="DL202" s="96">
        <v>409.07</v>
      </c>
      <c r="DM202" s="96">
        <v>409.07</v>
      </c>
      <c r="DN202" s="96">
        <v>380.29</v>
      </c>
      <c r="DO202" s="96"/>
      <c r="DP202" s="97">
        <v>380.29</v>
      </c>
      <c r="DQ202" s="83" t="s">
        <v>1011</v>
      </c>
      <c r="DR202" s="96">
        <v>374</v>
      </c>
      <c r="DS202" s="96">
        <v>411.44</v>
      </c>
      <c r="DT202" s="96">
        <v>274.64</v>
      </c>
      <c r="DU202" s="96">
        <v>238.22</v>
      </c>
      <c r="DV202" s="96"/>
      <c r="DW202" s="97"/>
      <c r="DX202" s="83" t="s">
        <v>1012</v>
      </c>
      <c r="DY202" s="96">
        <v>388</v>
      </c>
      <c r="DZ202" s="96">
        <v>409.48</v>
      </c>
      <c r="EA202" s="96">
        <v>470.71</v>
      </c>
      <c r="EB202" s="96">
        <v>273.36</v>
      </c>
      <c r="EC202" s="96"/>
      <c r="ED202" s="97">
        <v>340.7</v>
      </c>
      <c r="EE202" s="83" t="s">
        <v>1013</v>
      </c>
      <c r="EF202" s="86">
        <v>1</v>
      </c>
      <c r="EG202" s="96">
        <v>341.48</v>
      </c>
      <c r="EH202" s="96">
        <v>358.06</v>
      </c>
      <c r="EI202" s="96">
        <v>261.31</v>
      </c>
      <c r="EJ202" s="96"/>
      <c r="EK202" s="96">
        <v>369.88</v>
      </c>
      <c r="EL202" s="97">
        <v>182.83</v>
      </c>
      <c r="EM202" s="83" t="s">
        <v>1014</v>
      </c>
      <c r="EN202" s="96">
        <v>365.52</v>
      </c>
      <c r="EO202" s="96">
        <v>381.75</v>
      </c>
      <c r="EP202" s="96">
        <v>282.98</v>
      </c>
      <c r="EQ202" s="96"/>
      <c r="ER202" s="96"/>
      <c r="ES202" s="97">
        <v>285.74</v>
      </c>
      <c r="ET202" s="83" t="s">
        <v>1015</v>
      </c>
      <c r="EU202" s="86">
        <v>1</v>
      </c>
      <c r="EV202" s="96">
        <v>285.25</v>
      </c>
      <c r="EW202" s="96">
        <v>322.37</v>
      </c>
      <c r="EX202" s="96">
        <v>322.37</v>
      </c>
      <c r="EY202" s="96"/>
      <c r="EZ202" s="96"/>
      <c r="FA202" s="97">
        <v>219.04</v>
      </c>
      <c r="FB202" s="83" t="s">
        <v>1016</v>
      </c>
      <c r="FC202" s="96">
        <v>645.54</v>
      </c>
      <c r="FD202" s="96">
        <v>612.35</v>
      </c>
      <c r="FE202" s="96">
        <v>615.37</v>
      </c>
      <c r="FF202" s="96"/>
      <c r="FG202" s="96"/>
      <c r="FH202" s="97"/>
      <c r="FI202" s="83" t="s">
        <v>1017</v>
      </c>
      <c r="FJ202" s="96">
        <v>403.24</v>
      </c>
      <c r="FK202" s="96">
        <v>482.59</v>
      </c>
      <c r="FL202" s="96">
        <v>211.52</v>
      </c>
      <c r="FM202" s="96">
        <v>293.24</v>
      </c>
      <c r="FN202" s="96"/>
      <c r="FO202" s="97">
        <v>249.74</v>
      </c>
      <c r="FP202" s="83" t="s">
        <v>1018</v>
      </c>
      <c r="FQ202" s="86">
        <v>0.21934153670680601</v>
      </c>
      <c r="FR202" s="96">
        <v>321.91000000000003</v>
      </c>
      <c r="FS202" s="96">
        <v>387.77</v>
      </c>
      <c r="FT202" s="96">
        <v>364.54</v>
      </c>
      <c r="FU202" s="96">
        <v>232.47</v>
      </c>
      <c r="FV202" s="96">
        <v>224.92</v>
      </c>
      <c r="FW202" s="97">
        <v>196.57</v>
      </c>
      <c r="FX202" s="83" t="s">
        <v>1019</v>
      </c>
      <c r="FY202" s="96">
        <v>357.1</v>
      </c>
      <c r="FZ202" s="96">
        <v>405.29</v>
      </c>
      <c r="GA202" s="96">
        <v>368.46</v>
      </c>
      <c r="GB202" s="96">
        <v>357.8</v>
      </c>
      <c r="GC202" s="96"/>
      <c r="GD202" s="97">
        <v>351.26</v>
      </c>
      <c r="GE202" s="83" t="s">
        <v>1020</v>
      </c>
      <c r="GF202" s="86">
        <v>0.20702647868662399</v>
      </c>
      <c r="GG202" s="96">
        <v>368.43</v>
      </c>
      <c r="GH202" s="96">
        <v>431.46</v>
      </c>
      <c r="GI202" s="96">
        <v>194.55</v>
      </c>
      <c r="GJ202" s="96">
        <v>308.62</v>
      </c>
      <c r="GK202" s="96"/>
      <c r="GL202" s="97">
        <v>377.13</v>
      </c>
      <c r="GM202" s="83" t="s">
        <v>1021</v>
      </c>
      <c r="GN202" s="86">
        <v>9.4341402667974902E-2</v>
      </c>
      <c r="GO202" s="96">
        <v>343.8</v>
      </c>
      <c r="GP202" s="96">
        <v>563.36</v>
      </c>
      <c r="GQ202" s="96">
        <v>306.7</v>
      </c>
      <c r="GR202" s="96">
        <v>229.44</v>
      </c>
      <c r="GS202" s="96"/>
      <c r="GT202" s="97"/>
      <c r="GU202" s="83" t="s">
        <v>1022</v>
      </c>
      <c r="GV202" s="86">
        <v>1</v>
      </c>
      <c r="GW202" s="96">
        <v>238.27</v>
      </c>
      <c r="GX202" s="96">
        <v>274.14</v>
      </c>
      <c r="GY202" s="96">
        <v>315.45</v>
      </c>
      <c r="GZ202" s="96"/>
      <c r="HA202" s="96"/>
      <c r="HB202" s="97">
        <v>380.83</v>
      </c>
      <c r="HC202" s="83" t="s">
        <v>1023</v>
      </c>
      <c r="HD202" s="86">
        <v>1</v>
      </c>
      <c r="HE202" s="96">
        <v>353.02</v>
      </c>
      <c r="HF202" s="96">
        <v>445.68</v>
      </c>
      <c r="HG202" s="96"/>
      <c r="HH202" s="96">
        <v>168.26</v>
      </c>
      <c r="HI202" s="96">
        <v>161.62</v>
      </c>
      <c r="HJ202" s="97">
        <v>339.22</v>
      </c>
      <c r="HK202" s="103" t="s">
        <v>1024</v>
      </c>
      <c r="HL202" s="86">
        <v>1.13798008534851</v>
      </c>
      <c r="HM202" s="96">
        <v>359.54</v>
      </c>
      <c r="HN202" s="96">
        <v>429.47</v>
      </c>
      <c r="HO202" s="96">
        <v>292.24</v>
      </c>
      <c r="HP202" s="96"/>
      <c r="HQ202" s="96"/>
      <c r="HR202" s="97"/>
    </row>
    <row r="203" spans="1:226" x14ac:dyDescent="0.35">
      <c r="A203" s="99">
        <v>43955</v>
      </c>
      <c r="B203" s="100" t="s">
        <v>995</v>
      </c>
      <c r="C203" s="101">
        <v>354.0169183313966</v>
      </c>
      <c r="D203" s="101">
        <v>408.58834341507594</v>
      </c>
      <c r="E203" s="101">
        <v>330.90849626071378</v>
      </c>
      <c r="F203" s="101">
        <v>254.66274769068707</v>
      </c>
      <c r="G203" s="101">
        <v>226.67003514115027</v>
      </c>
      <c r="H203" s="102">
        <v>277.43817129659806</v>
      </c>
      <c r="I203" s="100" t="s">
        <v>996</v>
      </c>
      <c r="J203" s="101">
        <v>360.56073096852538</v>
      </c>
      <c r="K203" s="101">
        <v>407.12777347920536</v>
      </c>
      <c r="L203" s="101">
        <v>329.98115567668276</v>
      </c>
      <c r="M203" s="101">
        <v>260.34607276925095</v>
      </c>
      <c r="N203" s="101">
        <v>232.89282958199357</v>
      </c>
      <c r="O203" s="102">
        <v>342.33888560841643</v>
      </c>
      <c r="P203" s="83" t="s">
        <v>997</v>
      </c>
      <c r="Q203" s="96">
        <v>358.31</v>
      </c>
      <c r="R203" s="96">
        <v>422.03</v>
      </c>
      <c r="S203" s="96">
        <v>379.78</v>
      </c>
      <c r="T203" s="96">
        <v>195</v>
      </c>
      <c r="U203" s="96"/>
      <c r="V203" s="97"/>
      <c r="W203" s="83" t="s">
        <v>998</v>
      </c>
      <c r="X203" s="96">
        <v>346.29</v>
      </c>
      <c r="Y203" s="96">
        <v>375.87</v>
      </c>
      <c r="Z203" s="96">
        <v>253.25</v>
      </c>
      <c r="AA203" s="96">
        <v>144.69</v>
      </c>
      <c r="AB203" s="96"/>
      <c r="AC203" s="97">
        <v>314.88</v>
      </c>
      <c r="AD203" s="83" t="s">
        <v>999</v>
      </c>
      <c r="AE203" s="86">
        <v>0.51129972389814904</v>
      </c>
      <c r="AF203" s="96">
        <v>339.54</v>
      </c>
      <c r="AG203" s="96">
        <v>368.09</v>
      </c>
      <c r="AH203" s="96">
        <v>235.71</v>
      </c>
      <c r="AI203" s="96"/>
      <c r="AJ203" s="96"/>
      <c r="AK203" s="97">
        <v>223.94</v>
      </c>
      <c r="AL203" s="87" t="s">
        <v>1000</v>
      </c>
      <c r="AM203" s="88">
        <v>1</v>
      </c>
      <c r="AN203" s="96">
        <v>383.36</v>
      </c>
      <c r="AO203" s="96">
        <v>434.48</v>
      </c>
      <c r="AP203" s="96">
        <v>466.25</v>
      </c>
      <c r="AQ203" s="96">
        <v>610.58000000000004</v>
      </c>
      <c r="AR203" s="96"/>
      <c r="AS203" s="97"/>
      <c r="AT203" s="83" t="s">
        <v>1001</v>
      </c>
      <c r="AU203" s="86">
        <v>3.6874516021977201E-2</v>
      </c>
      <c r="AV203" s="96">
        <v>298.20999999999998</v>
      </c>
      <c r="AW203" s="96">
        <v>380.8</v>
      </c>
      <c r="AX203" s="96">
        <v>280.93</v>
      </c>
      <c r="AY203" s="96"/>
      <c r="AZ203" s="96"/>
      <c r="BA203" s="97">
        <v>279.19</v>
      </c>
      <c r="BB203" s="83" t="s">
        <v>1002</v>
      </c>
      <c r="BC203" s="96">
        <v>327.85</v>
      </c>
      <c r="BD203" s="96">
        <v>406.07</v>
      </c>
      <c r="BE203" s="96">
        <v>314.27999999999997</v>
      </c>
      <c r="BF203" s="96"/>
      <c r="BG203" s="96"/>
      <c r="BH203" s="97">
        <v>397.28</v>
      </c>
      <c r="BI203" s="83" t="s">
        <v>1003</v>
      </c>
      <c r="BJ203" s="86">
        <v>0.134008737369677</v>
      </c>
      <c r="BK203" s="96">
        <v>410.47</v>
      </c>
      <c r="BL203" s="96">
        <v>448.26</v>
      </c>
      <c r="BM203" s="96">
        <v>498.06</v>
      </c>
      <c r="BN203" s="96">
        <v>287.77999999999997</v>
      </c>
      <c r="BO203" s="96"/>
      <c r="BP203" s="97"/>
      <c r="BQ203" s="83" t="s">
        <v>1004</v>
      </c>
      <c r="BR203" s="86">
        <v>1</v>
      </c>
      <c r="BS203" s="96">
        <v>392.83</v>
      </c>
      <c r="BT203" s="96">
        <v>339.5</v>
      </c>
      <c r="BU203" s="96">
        <v>538.66999999999996</v>
      </c>
      <c r="BV203" s="96"/>
      <c r="BW203" s="96"/>
      <c r="BX203" s="97">
        <v>281.17</v>
      </c>
      <c r="BY203" s="83" t="s">
        <v>1005</v>
      </c>
      <c r="BZ203" s="96">
        <v>413.65</v>
      </c>
      <c r="CA203" s="96">
        <v>432.09</v>
      </c>
      <c r="CB203" s="96">
        <v>278.87</v>
      </c>
      <c r="CC203" s="96">
        <v>269.68</v>
      </c>
      <c r="CD203" s="96"/>
      <c r="CE203" s="97">
        <v>517.39</v>
      </c>
      <c r="CF203" s="83" t="s">
        <v>1006</v>
      </c>
      <c r="CG203" s="96">
        <v>347.6</v>
      </c>
      <c r="CH203" s="96">
        <v>495.01</v>
      </c>
      <c r="CI203" s="96">
        <v>288.08</v>
      </c>
      <c r="CJ203" s="96"/>
      <c r="CK203" s="96"/>
      <c r="CL203" s="97"/>
      <c r="CM203" s="83" t="s">
        <v>1007</v>
      </c>
      <c r="CN203" s="96">
        <v>333.38</v>
      </c>
      <c r="CO203" s="96">
        <v>362.82</v>
      </c>
      <c r="CP203" s="96">
        <v>432.38</v>
      </c>
      <c r="CQ203" s="96">
        <v>200.19</v>
      </c>
      <c r="CR203" s="96"/>
      <c r="CS203" s="97">
        <v>584.53</v>
      </c>
      <c r="CT203" s="83" t="s">
        <v>1008</v>
      </c>
      <c r="CU203" s="96">
        <v>350.13</v>
      </c>
      <c r="CV203" s="96">
        <v>467.26</v>
      </c>
      <c r="CW203" s="96">
        <v>308.89999999999998</v>
      </c>
      <c r="CX203" s="96">
        <v>212.11</v>
      </c>
      <c r="CY203" s="96"/>
      <c r="CZ203" s="97"/>
      <c r="DA203" s="83" t="s">
        <v>1009</v>
      </c>
      <c r="DB203" s="86">
        <v>0.131891321551042</v>
      </c>
      <c r="DC203" s="96">
        <v>313.69</v>
      </c>
      <c r="DD203" s="96">
        <v>398.73</v>
      </c>
      <c r="DE203" s="96">
        <v>219.92</v>
      </c>
      <c r="DF203" s="96">
        <v>323</v>
      </c>
      <c r="DG203" s="96"/>
      <c r="DH203" s="97">
        <v>372.01</v>
      </c>
      <c r="DI203" s="83" t="s">
        <v>1010</v>
      </c>
      <c r="DJ203" s="86">
        <v>2.8306960681631602E-3</v>
      </c>
      <c r="DK203" s="96">
        <v>300.06</v>
      </c>
      <c r="DL203" s="96">
        <v>394.8</v>
      </c>
      <c r="DM203" s="96">
        <v>394.8</v>
      </c>
      <c r="DN203" s="96">
        <v>460.39</v>
      </c>
      <c r="DO203" s="96"/>
      <c r="DP203" s="97">
        <v>394.78</v>
      </c>
      <c r="DQ203" s="83" t="s">
        <v>1011</v>
      </c>
      <c r="DR203" s="96">
        <v>379.04</v>
      </c>
      <c r="DS203" s="96">
        <v>415.51</v>
      </c>
      <c r="DT203" s="96">
        <v>298.25</v>
      </c>
      <c r="DU203" s="96">
        <v>225.26</v>
      </c>
      <c r="DV203" s="96"/>
      <c r="DW203" s="97"/>
      <c r="DX203" s="83" t="s">
        <v>1012</v>
      </c>
      <c r="DY203" s="96">
        <v>398.06</v>
      </c>
      <c r="DZ203" s="96">
        <v>421.25</v>
      </c>
      <c r="EA203" s="96">
        <v>458.64</v>
      </c>
      <c r="EB203" s="96">
        <v>251.74</v>
      </c>
      <c r="EC203" s="96"/>
      <c r="ED203" s="97">
        <v>342.64</v>
      </c>
      <c r="EE203" s="83" t="s">
        <v>1013</v>
      </c>
      <c r="EF203" s="86">
        <v>1</v>
      </c>
      <c r="EG203" s="96">
        <v>360.02</v>
      </c>
      <c r="EH203" s="96">
        <v>374.33</v>
      </c>
      <c r="EI203" s="96">
        <v>252.03</v>
      </c>
      <c r="EJ203" s="96"/>
      <c r="EK203" s="96">
        <v>369.88</v>
      </c>
      <c r="EL203" s="97">
        <v>188.04</v>
      </c>
      <c r="EM203" s="83" t="s">
        <v>1014</v>
      </c>
      <c r="EN203" s="96">
        <v>289.45</v>
      </c>
      <c r="EO203" s="96">
        <v>358.68</v>
      </c>
      <c r="EP203" s="96">
        <v>259.3</v>
      </c>
      <c r="EQ203" s="96"/>
      <c r="ER203" s="96"/>
      <c r="ES203" s="97">
        <v>285.74</v>
      </c>
      <c r="ET203" s="83" t="s">
        <v>1015</v>
      </c>
      <c r="EU203" s="86">
        <v>1</v>
      </c>
      <c r="EV203" s="96">
        <v>297.23</v>
      </c>
      <c r="EW203" s="96">
        <v>329.95</v>
      </c>
      <c r="EX203" s="96">
        <v>329.94</v>
      </c>
      <c r="EY203" s="96"/>
      <c r="EZ203" s="96"/>
      <c r="FA203" s="97">
        <v>220.07</v>
      </c>
      <c r="FB203" s="83" t="s">
        <v>1016</v>
      </c>
      <c r="FC203" s="96">
        <v>645.54</v>
      </c>
      <c r="FD203" s="96">
        <v>612.35</v>
      </c>
      <c r="FE203" s="96">
        <v>615.37</v>
      </c>
      <c r="FF203" s="96"/>
      <c r="FG203" s="96"/>
      <c r="FH203" s="97"/>
      <c r="FI203" s="83" t="s">
        <v>1017</v>
      </c>
      <c r="FJ203" s="96">
        <v>399.11</v>
      </c>
      <c r="FK203" s="96">
        <v>481.77</v>
      </c>
      <c r="FL203" s="96">
        <v>170.2</v>
      </c>
      <c r="FM203" s="96">
        <v>254.24</v>
      </c>
      <c r="FN203" s="96"/>
      <c r="FO203" s="97">
        <v>260.48</v>
      </c>
      <c r="FP203" s="83" t="s">
        <v>1018</v>
      </c>
      <c r="FQ203" s="86">
        <v>0.218971708855216</v>
      </c>
      <c r="FR203" s="96">
        <v>329.36</v>
      </c>
      <c r="FS203" s="96">
        <v>394.23</v>
      </c>
      <c r="FT203" s="96">
        <v>355.35</v>
      </c>
      <c r="FU203" s="96">
        <v>228.35</v>
      </c>
      <c r="FV203" s="96">
        <v>224.54</v>
      </c>
      <c r="FW203" s="97">
        <v>200.46</v>
      </c>
      <c r="FX203" s="83" t="s">
        <v>1019</v>
      </c>
      <c r="FY203" s="96">
        <v>338.4</v>
      </c>
      <c r="FZ203" s="96">
        <v>402.85</v>
      </c>
      <c r="GA203" s="96">
        <v>366.02</v>
      </c>
      <c r="GB203" s="96">
        <v>362.22</v>
      </c>
      <c r="GC203" s="96"/>
      <c r="GD203" s="97">
        <v>352.08</v>
      </c>
      <c r="GE203" s="83" t="s">
        <v>1020</v>
      </c>
      <c r="GF203" s="86">
        <v>0.20674826331458801</v>
      </c>
      <c r="GG203" s="96">
        <v>369.23</v>
      </c>
      <c r="GH203" s="96">
        <v>432.67</v>
      </c>
      <c r="GI203" s="96">
        <v>252.18</v>
      </c>
      <c r="GJ203" s="96">
        <v>153.61000000000001</v>
      </c>
      <c r="GK203" s="96"/>
      <c r="GL203" s="97">
        <v>376.5</v>
      </c>
      <c r="GM203" s="83" t="s">
        <v>1021</v>
      </c>
      <c r="GN203" s="86">
        <v>9.2495814564391002E-2</v>
      </c>
      <c r="GO203" s="96">
        <v>321.89999999999998</v>
      </c>
      <c r="GP203" s="96">
        <v>550.55999999999995</v>
      </c>
      <c r="GQ203" s="96">
        <v>289.45999999999998</v>
      </c>
      <c r="GR203" s="96">
        <v>208.67</v>
      </c>
      <c r="GS203" s="96"/>
      <c r="GT203" s="97"/>
      <c r="GU203" s="83" t="s">
        <v>1022</v>
      </c>
      <c r="GV203" s="86">
        <v>1</v>
      </c>
      <c r="GW203" s="96">
        <v>250.04</v>
      </c>
      <c r="GX203" s="96">
        <v>321.91000000000003</v>
      </c>
      <c r="GY203" s="96">
        <v>322.51</v>
      </c>
      <c r="GZ203" s="96"/>
      <c r="HA203" s="96"/>
      <c r="HB203" s="97">
        <v>380.57</v>
      </c>
      <c r="HC203" s="83" t="s">
        <v>1023</v>
      </c>
      <c r="HD203" s="86">
        <v>1</v>
      </c>
      <c r="HE203" s="96">
        <v>356.35</v>
      </c>
      <c r="HF203" s="96">
        <v>448.18</v>
      </c>
      <c r="HG203" s="96"/>
      <c r="HH203" s="96">
        <v>174.61</v>
      </c>
      <c r="HI203" s="96">
        <v>167.97</v>
      </c>
      <c r="HJ203" s="97">
        <v>345.05</v>
      </c>
      <c r="HK203" s="103" t="s">
        <v>1024</v>
      </c>
      <c r="HL203" s="86">
        <v>1.1376823135907499</v>
      </c>
      <c r="HM203" s="96">
        <v>360.41</v>
      </c>
      <c r="HN203" s="96">
        <v>430.41</v>
      </c>
      <c r="HO203" s="96">
        <v>275</v>
      </c>
      <c r="HP203" s="96"/>
      <c r="HQ203" s="96"/>
      <c r="HR203" s="97"/>
    </row>
    <row r="204" spans="1:226" x14ac:dyDescent="0.35">
      <c r="A204" s="99">
        <v>43948</v>
      </c>
      <c r="B204" s="100" t="s">
        <v>995</v>
      </c>
      <c r="C204" s="101">
        <v>359.53655956758496</v>
      </c>
      <c r="D204" s="101">
        <v>421.3459468023716</v>
      </c>
      <c r="E204" s="101">
        <v>343.32186756998243</v>
      </c>
      <c r="F204" s="101">
        <v>262.65018615623427</v>
      </c>
      <c r="G204" s="101">
        <v>250.56484479325286</v>
      </c>
      <c r="H204" s="102">
        <v>281.62412641158829</v>
      </c>
      <c r="I204" s="100" t="s">
        <v>996</v>
      </c>
      <c r="J204" s="101">
        <v>365.84802823766807</v>
      </c>
      <c r="K204" s="101">
        <v>419.61006667908003</v>
      </c>
      <c r="L204" s="101">
        <v>342.99349379422722</v>
      </c>
      <c r="M204" s="101">
        <v>268.47204129940189</v>
      </c>
      <c r="N204" s="101">
        <v>252.88694533762055</v>
      </c>
      <c r="O204" s="102">
        <v>343.73207554614493</v>
      </c>
      <c r="P204" s="83" t="s">
        <v>997</v>
      </c>
      <c r="Q204" s="96">
        <v>369.14</v>
      </c>
      <c r="R204" s="96">
        <v>433.69</v>
      </c>
      <c r="S204" s="96">
        <v>381.89</v>
      </c>
      <c r="T204" s="96">
        <v>195</v>
      </c>
      <c r="U204" s="96"/>
      <c r="V204" s="97"/>
      <c r="W204" s="83" t="s">
        <v>998</v>
      </c>
      <c r="X204" s="96">
        <v>311.77999999999997</v>
      </c>
      <c r="Y204" s="96">
        <v>361.96</v>
      </c>
      <c r="Z204" s="96">
        <v>263.91000000000003</v>
      </c>
      <c r="AA204" s="96">
        <v>144.69</v>
      </c>
      <c r="AB204" s="96"/>
      <c r="AC204" s="97">
        <v>336.36</v>
      </c>
      <c r="AD204" s="83" t="s">
        <v>999</v>
      </c>
      <c r="AE204" s="86">
        <v>0.51129972389814904</v>
      </c>
      <c r="AF204" s="96">
        <v>360.47</v>
      </c>
      <c r="AG204" s="96">
        <v>390.85</v>
      </c>
      <c r="AH204" s="96">
        <v>235.71</v>
      </c>
      <c r="AI204" s="96"/>
      <c r="AJ204" s="96"/>
      <c r="AK204" s="97">
        <v>228.76</v>
      </c>
      <c r="AL204" s="87" t="s">
        <v>1000</v>
      </c>
      <c r="AM204" s="88">
        <v>1</v>
      </c>
      <c r="AN204" s="96">
        <v>399.15</v>
      </c>
      <c r="AO204" s="96">
        <v>482.17</v>
      </c>
      <c r="AP204" s="96">
        <v>491.25</v>
      </c>
      <c r="AQ204" s="96">
        <v>610.58000000000004</v>
      </c>
      <c r="AR204" s="96"/>
      <c r="AS204" s="97"/>
      <c r="AT204" s="83" t="s">
        <v>1001</v>
      </c>
      <c r="AU204" s="86">
        <v>3.6786344908769898E-2</v>
      </c>
      <c r="AV204" s="96">
        <v>308.83999999999997</v>
      </c>
      <c r="AW204" s="96">
        <v>392.02</v>
      </c>
      <c r="AX204" s="96">
        <v>289.93</v>
      </c>
      <c r="AY204" s="96"/>
      <c r="AZ204" s="96"/>
      <c r="BA204" s="97">
        <v>287.33999999999997</v>
      </c>
      <c r="BB204" s="83" t="s">
        <v>1002</v>
      </c>
      <c r="BC204" s="96">
        <v>328.69</v>
      </c>
      <c r="BD204" s="96">
        <v>407.75</v>
      </c>
      <c r="BE204" s="96">
        <v>333.61</v>
      </c>
      <c r="BF204" s="96"/>
      <c r="BG204" s="96"/>
      <c r="BH204" s="97">
        <v>398.96</v>
      </c>
      <c r="BI204" s="83" t="s">
        <v>1003</v>
      </c>
      <c r="BJ204" s="86">
        <v>0.134064431365714</v>
      </c>
      <c r="BK204" s="96">
        <v>389.19</v>
      </c>
      <c r="BL204" s="96">
        <v>427</v>
      </c>
      <c r="BM204" s="96">
        <v>476.81</v>
      </c>
      <c r="BN204" s="96">
        <v>287.89999999999998</v>
      </c>
      <c r="BO204" s="96"/>
      <c r="BP204" s="97"/>
      <c r="BQ204" s="83" t="s">
        <v>1004</v>
      </c>
      <c r="BR204" s="86">
        <v>1</v>
      </c>
      <c r="BS204" s="96">
        <v>436.17</v>
      </c>
      <c r="BT204" s="96">
        <v>538.66999999999996</v>
      </c>
      <c r="BU204" s="96">
        <v>592</v>
      </c>
      <c r="BV204" s="96"/>
      <c r="BW204" s="96"/>
      <c r="BX204" s="97">
        <v>306.17</v>
      </c>
      <c r="BY204" s="83" t="s">
        <v>1005</v>
      </c>
      <c r="BZ204" s="96">
        <v>426.97</v>
      </c>
      <c r="CA204" s="96">
        <v>447.28</v>
      </c>
      <c r="CB204" s="96">
        <v>287.98</v>
      </c>
      <c r="CC204" s="96">
        <v>279.5</v>
      </c>
      <c r="CD204" s="96"/>
      <c r="CE204" s="97">
        <v>518.39</v>
      </c>
      <c r="CF204" s="83" t="s">
        <v>1006</v>
      </c>
      <c r="CG204" s="96">
        <v>354.05</v>
      </c>
      <c r="CH204" s="96">
        <v>505.49</v>
      </c>
      <c r="CI204" s="96">
        <v>286.92</v>
      </c>
      <c r="CJ204" s="96"/>
      <c r="CK204" s="96"/>
      <c r="CL204" s="97"/>
      <c r="CM204" s="83" t="s">
        <v>1007</v>
      </c>
      <c r="CN204" s="96">
        <v>346.31</v>
      </c>
      <c r="CO204" s="96">
        <v>385.97</v>
      </c>
      <c r="CP204" s="96">
        <v>437.12</v>
      </c>
      <c r="CQ204" s="96">
        <v>208.14</v>
      </c>
      <c r="CR204" s="96"/>
      <c r="CS204" s="97">
        <v>584.55999999999995</v>
      </c>
      <c r="CT204" s="83" t="s">
        <v>1008</v>
      </c>
      <c r="CU204" s="96">
        <v>360.91</v>
      </c>
      <c r="CV204" s="96">
        <v>487.59</v>
      </c>
      <c r="CW204" s="96">
        <v>323.7</v>
      </c>
      <c r="CX204" s="96">
        <v>219.57</v>
      </c>
      <c r="CY204" s="96"/>
      <c r="CZ204" s="97"/>
      <c r="DA204" s="83" t="s">
        <v>1009</v>
      </c>
      <c r="DB204" s="86">
        <v>0.13240648791790799</v>
      </c>
      <c r="DC204" s="96">
        <v>330.8</v>
      </c>
      <c r="DD204" s="96">
        <v>432.81</v>
      </c>
      <c r="DE204" s="96">
        <v>244.08</v>
      </c>
      <c r="DF204" s="96">
        <v>390.47</v>
      </c>
      <c r="DG204" s="96"/>
      <c r="DH204" s="97">
        <v>382.58</v>
      </c>
      <c r="DI204" s="83" t="s">
        <v>1010</v>
      </c>
      <c r="DJ204" s="86">
        <v>2.8203175677581301E-3</v>
      </c>
      <c r="DK204" s="96">
        <v>303.39999999999998</v>
      </c>
      <c r="DL204" s="96">
        <v>404.97</v>
      </c>
      <c r="DM204" s="96">
        <v>404.97</v>
      </c>
      <c r="DN204" s="96">
        <v>458.7</v>
      </c>
      <c r="DO204" s="96"/>
      <c r="DP204" s="97">
        <v>394.79</v>
      </c>
      <c r="DQ204" s="83" t="s">
        <v>1011</v>
      </c>
      <c r="DR204" s="96">
        <v>386.6</v>
      </c>
      <c r="DS204" s="96">
        <v>424.12</v>
      </c>
      <c r="DT204" s="96">
        <v>306.31</v>
      </c>
      <c r="DU204" s="96">
        <v>222.05</v>
      </c>
      <c r="DV204" s="96"/>
      <c r="DW204" s="97"/>
      <c r="DX204" s="83" t="s">
        <v>1012</v>
      </c>
      <c r="DY204" s="96">
        <v>412.26</v>
      </c>
      <c r="DZ204" s="96">
        <v>437.57</v>
      </c>
      <c r="EA204" s="96">
        <v>466.81</v>
      </c>
      <c r="EB204" s="96">
        <v>247.36</v>
      </c>
      <c r="EC204" s="96"/>
      <c r="ED204" s="97">
        <v>343.69</v>
      </c>
      <c r="EE204" s="83" t="s">
        <v>1013</v>
      </c>
      <c r="EF204" s="86">
        <v>1</v>
      </c>
      <c r="EG204" s="96">
        <v>385.42</v>
      </c>
      <c r="EH204" s="96">
        <v>395.03</v>
      </c>
      <c r="EI204" s="96">
        <v>246.45</v>
      </c>
      <c r="EJ204" s="96"/>
      <c r="EK204" s="96">
        <v>369.88</v>
      </c>
      <c r="EL204" s="97">
        <v>192.66</v>
      </c>
      <c r="EM204" s="83" t="s">
        <v>1014</v>
      </c>
      <c r="EN204" s="96">
        <v>289.45</v>
      </c>
      <c r="EO204" s="96">
        <v>358.68</v>
      </c>
      <c r="EP204" s="96">
        <v>259.3</v>
      </c>
      <c r="EQ204" s="96"/>
      <c r="ER204" s="96"/>
      <c r="ES204" s="97">
        <v>308.89</v>
      </c>
      <c r="ET204" s="83" t="s">
        <v>1015</v>
      </c>
      <c r="EU204" s="86">
        <v>1</v>
      </c>
      <c r="EV204" s="96">
        <v>301.37</v>
      </c>
      <c r="EW204" s="96">
        <v>334.9</v>
      </c>
      <c r="EX204" s="96">
        <v>334.9</v>
      </c>
      <c r="EY204" s="96"/>
      <c r="EZ204" s="96"/>
      <c r="FA204" s="97">
        <v>222.14</v>
      </c>
      <c r="FB204" s="83" t="s">
        <v>1016</v>
      </c>
      <c r="FC204" s="96">
        <v>645.54</v>
      </c>
      <c r="FD204" s="96">
        <v>612.35</v>
      </c>
      <c r="FE204" s="96">
        <v>615.37</v>
      </c>
      <c r="FF204" s="96"/>
      <c r="FG204" s="96"/>
      <c r="FH204" s="97"/>
      <c r="FI204" s="83" t="s">
        <v>1017</v>
      </c>
      <c r="FJ204" s="96">
        <v>396.63</v>
      </c>
      <c r="FK204" s="96">
        <v>481.77</v>
      </c>
      <c r="FL204" s="96">
        <v>171.02</v>
      </c>
      <c r="FM204" s="96">
        <v>256.24</v>
      </c>
      <c r="FN204" s="96"/>
      <c r="FO204" s="97">
        <v>255.52</v>
      </c>
      <c r="FP204" s="83" t="s">
        <v>1018</v>
      </c>
      <c r="FQ204" s="86">
        <v>0.220813920109524</v>
      </c>
      <c r="FR204" s="96">
        <v>340.32</v>
      </c>
      <c r="FS204" s="96">
        <v>407.9</v>
      </c>
      <c r="FT204" s="96">
        <v>356.06</v>
      </c>
      <c r="FU204" s="96">
        <v>256.52</v>
      </c>
      <c r="FV204" s="96">
        <v>249.77</v>
      </c>
      <c r="FW204" s="97">
        <v>207.11</v>
      </c>
      <c r="FX204" s="83" t="s">
        <v>1019</v>
      </c>
      <c r="FY204" s="96">
        <v>344.91</v>
      </c>
      <c r="FZ204" s="96">
        <v>425.61</v>
      </c>
      <c r="GA204" s="96">
        <v>379.84</v>
      </c>
      <c r="GB204" s="96">
        <v>388.77</v>
      </c>
      <c r="GC204" s="96"/>
      <c r="GD204" s="97">
        <v>352.89</v>
      </c>
      <c r="GE204" s="83" t="s">
        <v>1020</v>
      </c>
      <c r="GF204" s="86">
        <v>0.206739714699194</v>
      </c>
      <c r="GG204" s="96">
        <v>394.87</v>
      </c>
      <c r="GH204" s="96">
        <v>457.97</v>
      </c>
      <c r="GI204" s="96">
        <v>252.17</v>
      </c>
      <c r="GJ204" s="96">
        <v>178.61</v>
      </c>
      <c r="GK204" s="96"/>
      <c r="GL204" s="97">
        <v>383.5</v>
      </c>
      <c r="GM204" s="83" t="s">
        <v>1021</v>
      </c>
      <c r="GN204" s="86">
        <v>9.1955714128075905E-2</v>
      </c>
      <c r="GO204" s="96">
        <v>320.47000000000003</v>
      </c>
      <c r="GP204" s="96">
        <v>571.91999999999996</v>
      </c>
      <c r="GQ204" s="96">
        <v>282.62</v>
      </c>
      <c r="GR204" s="96">
        <v>207.08</v>
      </c>
      <c r="GS204" s="96"/>
      <c r="GT204" s="97"/>
      <c r="GU204" s="83" t="s">
        <v>1022</v>
      </c>
      <c r="GV204" s="86">
        <v>1</v>
      </c>
      <c r="GW204" s="96">
        <v>249.29</v>
      </c>
      <c r="GX204" s="96">
        <v>320.66000000000003</v>
      </c>
      <c r="GY204" s="96">
        <v>328.93</v>
      </c>
      <c r="GZ204" s="96"/>
      <c r="HA204" s="96"/>
      <c r="HB204" s="97">
        <v>380.05</v>
      </c>
      <c r="HC204" s="83" t="s">
        <v>1023</v>
      </c>
      <c r="HD204" s="86">
        <v>1</v>
      </c>
      <c r="HE204" s="96">
        <v>373.85</v>
      </c>
      <c r="HF204" s="96">
        <v>468.18</v>
      </c>
      <c r="HG204" s="96"/>
      <c r="HH204" s="96">
        <v>204.08</v>
      </c>
      <c r="HI204" s="96">
        <v>197.44</v>
      </c>
      <c r="HJ204" s="97">
        <v>342.55</v>
      </c>
      <c r="HK204" s="103" t="s">
        <v>1024</v>
      </c>
      <c r="HL204" s="86">
        <v>1.14596106024317</v>
      </c>
      <c r="HM204" s="96">
        <v>366.09</v>
      </c>
      <c r="HN204" s="96">
        <v>436.19</v>
      </c>
      <c r="HO204" s="96">
        <v>287.75</v>
      </c>
      <c r="HP204" s="96"/>
      <c r="HQ204" s="96"/>
      <c r="HR204" s="97"/>
    </row>
    <row r="205" spans="1:226" x14ac:dyDescent="0.35">
      <c r="A205" s="99">
        <v>43941</v>
      </c>
      <c r="B205" s="100" t="s">
        <v>995</v>
      </c>
      <c r="C205" s="101">
        <v>377.58108118787709</v>
      </c>
      <c r="D205" s="101">
        <v>441.49108552848855</v>
      </c>
      <c r="E205" s="101">
        <v>371.74107350593243</v>
      </c>
      <c r="F205" s="101">
        <v>270.54607519031748</v>
      </c>
      <c r="G205" s="101">
        <v>252.99470305728005</v>
      </c>
      <c r="H205" s="102">
        <v>286.92700702894729</v>
      </c>
      <c r="I205" s="100" t="s">
        <v>996</v>
      </c>
      <c r="J205" s="101">
        <v>386.82857800905725</v>
      </c>
      <c r="K205" s="101">
        <v>441.11290230752786</v>
      </c>
      <c r="L205" s="101">
        <v>371.31095337087203</v>
      </c>
      <c r="M205" s="101">
        <v>270.07729516369426</v>
      </c>
      <c r="N205" s="101">
        <v>262.18180064308677</v>
      </c>
      <c r="O205" s="102">
        <v>347.12715735068917</v>
      </c>
      <c r="P205" s="83" t="s">
        <v>997</v>
      </c>
      <c r="Q205" s="96">
        <v>375.81</v>
      </c>
      <c r="R205" s="96">
        <v>445.36</v>
      </c>
      <c r="S205" s="96">
        <v>404.04</v>
      </c>
      <c r="T205" s="96">
        <v>195</v>
      </c>
      <c r="U205" s="96"/>
      <c r="V205" s="97"/>
      <c r="W205" s="83" t="s">
        <v>998</v>
      </c>
      <c r="X205" s="96">
        <v>508.93</v>
      </c>
      <c r="Y205" s="96">
        <v>410.58</v>
      </c>
      <c r="Z205" s="96">
        <v>297.47000000000003</v>
      </c>
      <c r="AA205" s="96">
        <v>166.19</v>
      </c>
      <c r="AB205" s="96"/>
      <c r="AC205" s="97">
        <v>319.83</v>
      </c>
      <c r="AD205" s="83" t="s">
        <v>999</v>
      </c>
      <c r="AE205" s="86">
        <v>0.51129972389814904</v>
      </c>
      <c r="AF205" s="96">
        <v>371.08</v>
      </c>
      <c r="AG205" s="96">
        <v>400.73</v>
      </c>
      <c r="AH205" s="96">
        <v>278.66000000000003</v>
      </c>
      <c r="AI205" s="96"/>
      <c r="AJ205" s="96"/>
      <c r="AK205" s="97">
        <v>234.17</v>
      </c>
      <c r="AL205" s="87" t="s">
        <v>1000</v>
      </c>
      <c r="AM205" s="88">
        <v>1</v>
      </c>
      <c r="AN205" s="96">
        <v>403.41</v>
      </c>
      <c r="AO205" s="96">
        <v>494.28</v>
      </c>
      <c r="AP205" s="96">
        <v>494.71</v>
      </c>
      <c r="AQ205" s="96">
        <v>610.58000000000004</v>
      </c>
      <c r="AR205" s="96"/>
      <c r="AS205" s="97"/>
      <c r="AT205" s="83" t="s">
        <v>1001</v>
      </c>
      <c r="AU205" s="86">
        <v>3.6592505854800901E-2</v>
      </c>
      <c r="AV205" s="96">
        <v>322.85000000000002</v>
      </c>
      <c r="AW205" s="96">
        <v>407.64</v>
      </c>
      <c r="AX205" s="96">
        <v>311.14</v>
      </c>
      <c r="AY205" s="96"/>
      <c r="AZ205" s="96"/>
      <c r="BA205" s="97">
        <v>292.12</v>
      </c>
      <c r="BB205" s="83" t="s">
        <v>1002</v>
      </c>
      <c r="BC205" s="96">
        <v>347.18</v>
      </c>
      <c r="BD205" s="96">
        <v>437.16</v>
      </c>
      <c r="BE205" s="96">
        <v>364.7</v>
      </c>
      <c r="BF205" s="96"/>
      <c r="BG205" s="96"/>
      <c r="BH205" s="97">
        <v>408.2</v>
      </c>
      <c r="BI205" s="83" t="s">
        <v>1003</v>
      </c>
      <c r="BJ205" s="86">
        <v>0.134077013836748</v>
      </c>
      <c r="BK205" s="96">
        <v>399.95</v>
      </c>
      <c r="BL205" s="96">
        <v>480.67</v>
      </c>
      <c r="BM205" s="96">
        <v>519.76</v>
      </c>
      <c r="BN205" s="96">
        <v>328.15</v>
      </c>
      <c r="BO205" s="96"/>
      <c r="BP205" s="97"/>
      <c r="BQ205" s="83" t="s">
        <v>1004</v>
      </c>
      <c r="BR205" s="86">
        <v>1</v>
      </c>
      <c r="BS205" s="96">
        <v>436.17</v>
      </c>
      <c r="BT205" s="96">
        <v>538.66999999999996</v>
      </c>
      <c r="BU205" s="96">
        <v>592</v>
      </c>
      <c r="BV205" s="96"/>
      <c r="BW205" s="96"/>
      <c r="BX205" s="97">
        <v>306.17</v>
      </c>
      <c r="BY205" s="83" t="s">
        <v>1005</v>
      </c>
      <c r="BZ205" s="96">
        <v>443.43</v>
      </c>
      <c r="CA205" s="96">
        <v>465.8</v>
      </c>
      <c r="CB205" s="96">
        <v>312.66000000000003</v>
      </c>
      <c r="CC205" s="96">
        <v>259.32</v>
      </c>
      <c r="CD205" s="96"/>
      <c r="CE205" s="97">
        <v>519.29</v>
      </c>
      <c r="CF205" s="83" t="s">
        <v>1006</v>
      </c>
      <c r="CG205" s="96">
        <v>357.28</v>
      </c>
      <c r="CH205" s="96">
        <v>507.1</v>
      </c>
      <c r="CI205" s="96">
        <v>317.01</v>
      </c>
      <c r="CJ205" s="96"/>
      <c r="CK205" s="96"/>
      <c r="CL205" s="97"/>
      <c r="CM205" s="83" t="s">
        <v>1007</v>
      </c>
      <c r="CN205" s="96">
        <v>360.48</v>
      </c>
      <c r="CO205" s="96">
        <v>401.94</v>
      </c>
      <c r="CP205" s="96">
        <v>455.07</v>
      </c>
      <c r="CQ205" s="96">
        <v>224.04</v>
      </c>
      <c r="CR205" s="96"/>
      <c r="CS205" s="97">
        <v>586.30999999999995</v>
      </c>
      <c r="CT205" s="83" t="s">
        <v>1008</v>
      </c>
      <c r="CU205" s="96">
        <v>379.07</v>
      </c>
      <c r="CV205" s="96">
        <v>510.25</v>
      </c>
      <c r="CW205" s="96">
        <v>357.9</v>
      </c>
      <c r="CX205" s="96">
        <v>249.32</v>
      </c>
      <c r="CY205" s="96"/>
      <c r="CZ205" s="97"/>
      <c r="DA205" s="83" t="s">
        <v>1009</v>
      </c>
      <c r="DB205" s="86">
        <v>0.13244506840787801</v>
      </c>
      <c r="DC205" s="96">
        <v>327.62</v>
      </c>
      <c r="DD205" s="96">
        <v>458.26</v>
      </c>
      <c r="DE205" s="96">
        <v>286.52999999999997</v>
      </c>
      <c r="DF205" s="96">
        <v>390.58</v>
      </c>
      <c r="DG205" s="96"/>
      <c r="DH205" s="97">
        <v>375.27</v>
      </c>
      <c r="DI205" s="83" t="s">
        <v>1010</v>
      </c>
      <c r="DJ205" s="86">
        <v>2.8203175677581301E-3</v>
      </c>
      <c r="DK205" s="96">
        <v>299.42</v>
      </c>
      <c r="DL205" s="96">
        <v>415.68</v>
      </c>
      <c r="DM205" s="96">
        <v>415.68</v>
      </c>
      <c r="DN205" s="96">
        <v>310.35000000000002</v>
      </c>
      <c r="DO205" s="96"/>
      <c r="DP205" s="97">
        <v>389.15</v>
      </c>
      <c r="DQ205" s="83" t="s">
        <v>1011</v>
      </c>
      <c r="DR205" s="96">
        <v>390.18</v>
      </c>
      <c r="DS205" s="96">
        <v>426.4</v>
      </c>
      <c r="DT205" s="96">
        <v>338.29</v>
      </c>
      <c r="DU205" s="96">
        <v>245.47</v>
      </c>
      <c r="DV205" s="96"/>
      <c r="DW205" s="97"/>
      <c r="DX205" s="83" t="s">
        <v>1012</v>
      </c>
      <c r="DY205" s="96">
        <v>428.37</v>
      </c>
      <c r="DZ205" s="96">
        <v>453.44</v>
      </c>
      <c r="EA205" s="96">
        <v>491.87</v>
      </c>
      <c r="EB205" s="96">
        <v>263.74</v>
      </c>
      <c r="EC205" s="96"/>
      <c r="ED205" s="97">
        <v>345.54</v>
      </c>
      <c r="EE205" s="83" t="s">
        <v>1013</v>
      </c>
      <c r="EF205" s="86">
        <v>1</v>
      </c>
      <c r="EG205" s="96">
        <v>408.25</v>
      </c>
      <c r="EH205" s="96">
        <v>414.83</v>
      </c>
      <c r="EI205" s="96">
        <v>278.67</v>
      </c>
      <c r="EJ205" s="96"/>
      <c r="EK205" s="96">
        <v>369.88</v>
      </c>
      <c r="EL205" s="97">
        <v>210.38</v>
      </c>
      <c r="EM205" s="83" t="s">
        <v>1014</v>
      </c>
      <c r="EN205" s="96">
        <v>318.51</v>
      </c>
      <c r="EO205" s="96">
        <v>395.43</v>
      </c>
      <c r="EP205" s="96">
        <v>298.77</v>
      </c>
      <c r="EQ205" s="96"/>
      <c r="ER205" s="96"/>
      <c r="ES205" s="97">
        <v>308.89</v>
      </c>
      <c r="ET205" s="83" t="s">
        <v>1015</v>
      </c>
      <c r="EU205" s="86">
        <v>1</v>
      </c>
      <c r="EV205" s="96">
        <v>295.45</v>
      </c>
      <c r="EW205" s="96">
        <v>333.38</v>
      </c>
      <c r="EX205" s="96">
        <v>333.38</v>
      </c>
      <c r="EY205" s="96"/>
      <c r="EZ205" s="96"/>
      <c r="FA205" s="97">
        <v>233.5</v>
      </c>
      <c r="FB205" s="83" t="s">
        <v>1016</v>
      </c>
      <c r="FC205" s="96">
        <v>645.54</v>
      </c>
      <c r="FD205" s="96">
        <v>612.35</v>
      </c>
      <c r="FE205" s="96">
        <v>615.37</v>
      </c>
      <c r="FF205" s="96"/>
      <c r="FG205" s="96"/>
      <c r="FH205" s="97"/>
      <c r="FI205" s="83" t="s">
        <v>1017</v>
      </c>
      <c r="FJ205" s="96">
        <v>405.72</v>
      </c>
      <c r="FK205" s="96">
        <v>502.43</v>
      </c>
      <c r="FL205" s="96">
        <v>209.04</v>
      </c>
      <c r="FM205" s="96">
        <v>323.24</v>
      </c>
      <c r="FN205" s="96"/>
      <c r="FO205" s="97">
        <v>255.52</v>
      </c>
      <c r="FP205" s="83" t="s">
        <v>1018</v>
      </c>
      <c r="FQ205" s="86">
        <v>0.22088708252341399</v>
      </c>
      <c r="FR205" s="96">
        <v>349.81</v>
      </c>
      <c r="FS205" s="96">
        <v>418.2</v>
      </c>
      <c r="FT205" s="96">
        <v>389.11</v>
      </c>
      <c r="FU205" s="96">
        <v>252.68</v>
      </c>
      <c r="FV205" s="96">
        <v>249.85</v>
      </c>
      <c r="FW205" s="97">
        <v>213.95</v>
      </c>
      <c r="FX205" s="83" t="s">
        <v>1019</v>
      </c>
      <c r="FY205" s="96">
        <v>355.47</v>
      </c>
      <c r="FZ205" s="96">
        <v>471.95</v>
      </c>
      <c r="GA205" s="96">
        <v>400.98</v>
      </c>
      <c r="GB205" s="96">
        <v>410.41</v>
      </c>
      <c r="GC205" s="96"/>
      <c r="GD205" s="97">
        <v>354.52</v>
      </c>
      <c r="GE205" s="83" t="s">
        <v>1020</v>
      </c>
      <c r="GF205" s="86">
        <v>0.20670980011162299</v>
      </c>
      <c r="GG205" s="96">
        <v>409.83</v>
      </c>
      <c r="GH205" s="96">
        <v>472.01</v>
      </c>
      <c r="GI205" s="96">
        <v>252.14</v>
      </c>
      <c r="GJ205" s="96">
        <v>335.5</v>
      </c>
      <c r="GK205" s="96"/>
      <c r="GL205" s="97">
        <v>398.99</v>
      </c>
      <c r="GM205" s="83" t="s">
        <v>1021</v>
      </c>
      <c r="GN205" s="86">
        <v>9.2061533929278294E-2</v>
      </c>
      <c r="GO205" s="96">
        <v>328.05</v>
      </c>
      <c r="GP205" s="96">
        <v>584.42999999999995</v>
      </c>
      <c r="GQ205" s="96">
        <v>320.58</v>
      </c>
      <c r="GR205" s="96">
        <v>244.98</v>
      </c>
      <c r="GS205" s="96"/>
      <c r="GT205" s="97"/>
      <c r="GU205" s="83" t="s">
        <v>1022</v>
      </c>
      <c r="GV205" s="86">
        <v>1</v>
      </c>
      <c r="GW205" s="96">
        <v>240.59</v>
      </c>
      <c r="GX205" s="96">
        <v>335.04</v>
      </c>
      <c r="GY205" s="96">
        <v>341.78</v>
      </c>
      <c r="GZ205" s="96"/>
      <c r="HA205" s="96"/>
      <c r="HB205" s="97">
        <v>380.89</v>
      </c>
      <c r="HC205" s="83" t="s">
        <v>1023</v>
      </c>
      <c r="HD205" s="86">
        <v>1</v>
      </c>
      <c r="HE205" s="96">
        <v>377.18</v>
      </c>
      <c r="HF205" s="96">
        <v>484.85</v>
      </c>
      <c r="HG205" s="96"/>
      <c r="HH205" s="96">
        <v>217.78</v>
      </c>
      <c r="HI205" s="96">
        <v>211.14</v>
      </c>
      <c r="HJ205" s="97">
        <v>344.22</v>
      </c>
      <c r="HK205" s="103" t="s">
        <v>1024</v>
      </c>
      <c r="HL205" s="86">
        <v>1.1449114411000301</v>
      </c>
      <c r="HM205" s="96">
        <v>372.98</v>
      </c>
      <c r="HN205" s="96">
        <v>440.72</v>
      </c>
      <c r="HO205" s="96">
        <v>302.05</v>
      </c>
      <c r="HP205" s="96"/>
      <c r="HQ205" s="96"/>
      <c r="HR205" s="97"/>
    </row>
    <row r="206" spans="1:226" x14ac:dyDescent="0.35">
      <c r="A206" s="99">
        <v>43927</v>
      </c>
      <c r="B206" s="100" t="s">
        <v>995</v>
      </c>
      <c r="C206" s="101">
        <v>392.61904574233318</v>
      </c>
      <c r="D206" s="101">
        <v>458.22327638000849</v>
      </c>
      <c r="E206" s="101">
        <v>389.23215303271451</v>
      </c>
      <c r="F206" s="101">
        <v>296.50919125433489</v>
      </c>
      <c r="G206" s="101">
        <v>248.5446316036078</v>
      </c>
      <c r="H206" s="102">
        <v>297.66967805059005</v>
      </c>
      <c r="I206" s="100" t="s">
        <v>996</v>
      </c>
      <c r="J206" s="101">
        <v>403.53758626680309</v>
      </c>
      <c r="K206" s="101">
        <v>458.05158745993185</v>
      </c>
      <c r="L206" s="101">
        <v>389.0455055822938</v>
      </c>
      <c r="M206" s="101">
        <v>300.85276959403728</v>
      </c>
      <c r="N206" s="101">
        <v>250.66160771704176</v>
      </c>
      <c r="O206" s="102">
        <v>354.11720326319653</v>
      </c>
      <c r="P206" s="83" t="s">
        <v>997</v>
      </c>
      <c r="Q206" s="96">
        <v>411.64</v>
      </c>
      <c r="R206" s="96">
        <v>473.69</v>
      </c>
      <c r="S206" s="96">
        <v>409.83</v>
      </c>
      <c r="T206" s="96">
        <v>189</v>
      </c>
      <c r="U206" s="96"/>
      <c r="V206" s="97"/>
      <c r="W206" s="83" t="s">
        <v>998</v>
      </c>
      <c r="X206" s="96">
        <v>305.45999999999998</v>
      </c>
      <c r="Y206" s="96">
        <v>399.1</v>
      </c>
      <c r="Z206" s="96">
        <v>307.63</v>
      </c>
      <c r="AA206" s="96">
        <v>164.3</v>
      </c>
      <c r="AB206" s="96"/>
      <c r="AC206" s="97">
        <v>304.95999999999998</v>
      </c>
      <c r="AD206" s="83" t="s">
        <v>999</v>
      </c>
      <c r="AE206" s="86">
        <v>0.51129972389814904</v>
      </c>
      <c r="AF206" s="96">
        <v>395.45</v>
      </c>
      <c r="AG206" s="96">
        <v>427.74</v>
      </c>
      <c r="AH206" s="96">
        <v>291.44</v>
      </c>
      <c r="AI206" s="96"/>
      <c r="AJ206" s="96"/>
      <c r="AK206" s="97">
        <v>261.52</v>
      </c>
      <c r="AL206" s="87" t="s">
        <v>1000</v>
      </c>
      <c r="AM206" s="88">
        <v>1</v>
      </c>
      <c r="AN206" s="96">
        <v>425</v>
      </c>
      <c r="AO206" s="96">
        <v>526.86</v>
      </c>
      <c r="AP206" s="96">
        <v>526.94000000000005</v>
      </c>
      <c r="AQ206" s="96">
        <v>610.58000000000004</v>
      </c>
      <c r="AR206" s="96"/>
      <c r="AS206" s="97"/>
      <c r="AT206" s="83" t="s">
        <v>1001</v>
      </c>
      <c r="AU206" s="86">
        <v>3.62279462377278E-2</v>
      </c>
      <c r="AV206" s="96">
        <v>341.34</v>
      </c>
      <c r="AW206" s="96">
        <v>420.83</v>
      </c>
      <c r="AX206" s="96">
        <v>318.88</v>
      </c>
      <c r="AY206" s="96"/>
      <c r="AZ206" s="96"/>
      <c r="BA206" s="97">
        <v>299.81</v>
      </c>
      <c r="BB206" s="83" t="s">
        <v>1002</v>
      </c>
      <c r="BC206" s="96">
        <v>382.47</v>
      </c>
      <c r="BD206" s="96">
        <v>461.53</v>
      </c>
      <c r="BE206" s="96">
        <v>379.83</v>
      </c>
      <c r="BF206" s="96"/>
      <c r="BG206" s="96"/>
      <c r="BH206" s="97">
        <v>424.17</v>
      </c>
      <c r="BI206" s="83" t="s">
        <v>1003</v>
      </c>
      <c r="BJ206" s="86">
        <v>0.13394053040449999</v>
      </c>
      <c r="BK206" s="96">
        <v>399.54</v>
      </c>
      <c r="BL206" s="96">
        <v>501.61</v>
      </c>
      <c r="BM206" s="96">
        <v>540.66</v>
      </c>
      <c r="BN206" s="96">
        <v>314.43</v>
      </c>
      <c r="BO206" s="96"/>
      <c r="BP206" s="97"/>
      <c r="BQ206" s="83" t="s">
        <v>1004</v>
      </c>
      <c r="BR206" s="86">
        <v>1</v>
      </c>
      <c r="BS206" s="96">
        <v>477</v>
      </c>
      <c r="BT206" s="96">
        <v>538.66999999999996</v>
      </c>
      <c r="BU206" s="96">
        <v>586.16999999999996</v>
      </c>
      <c r="BV206" s="96"/>
      <c r="BW206" s="96"/>
      <c r="BX206" s="97">
        <v>362.83</v>
      </c>
      <c r="BY206" s="83" t="s">
        <v>1005</v>
      </c>
      <c r="BZ206" s="96">
        <v>454.88</v>
      </c>
      <c r="CA206" s="96">
        <v>478.71</v>
      </c>
      <c r="CB206" s="96">
        <v>344.15</v>
      </c>
      <c r="CC206" s="96">
        <v>339.04</v>
      </c>
      <c r="CD206" s="96"/>
      <c r="CE206" s="97">
        <v>522.67999999999995</v>
      </c>
      <c r="CF206" s="83" t="s">
        <v>1006</v>
      </c>
      <c r="CG206" s="96">
        <v>390.34</v>
      </c>
      <c r="CH206" s="96">
        <v>536.14</v>
      </c>
      <c r="CI206" s="96">
        <v>330.43</v>
      </c>
      <c r="CJ206" s="96"/>
      <c r="CK206" s="96"/>
      <c r="CL206" s="97"/>
      <c r="CM206" s="83" t="s">
        <v>1007</v>
      </c>
      <c r="CN206" s="96">
        <v>382.1</v>
      </c>
      <c r="CO206" s="96">
        <v>416.77</v>
      </c>
      <c r="CP206" s="96">
        <v>475.86</v>
      </c>
      <c r="CQ206" s="96">
        <v>224.75</v>
      </c>
      <c r="CR206" s="96"/>
      <c r="CS206" s="97">
        <v>591.04999999999995</v>
      </c>
      <c r="CT206" s="83" t="s">
        <v>1008</v>
      </c>
      <c r="CU206" s="96">
        <v>402.57</v>
      </c>
      <c r="CV206" s="96">
        <v>525.97</v>
      </c>
      <c r="CW206" s="96">
        <v>376.51</v>
      </c>
      <c r="CX206" s="96">
        <v>227.41</v>
      </c>
      <c r="CY206" s="96"/>
      <c r="CZ206" s="97"/>
      <c r="DA206" s="83" t="s">
        <v>1009</v>
      </c>
      <c r="DB206" s="86">
        <v>0.13113894170873999</v>
      </c>
      <c r="DC206" s="96">
        <v>340.65</v>
      </c>
      <c r="DD206" s="96">
        <v>475.46</v>
      </c>
      <c r="DE206" s="96">
        <v>303.64</v>
      </c>
      <c r="DF206" s="96">
        <v>386.73</v>
      </c>
      <c r="DG206" s="96"/>
      <c r="DH206" s="97">
        <v>361.18</v>
      </c>
      <c r="DI206" s="83" t="s">
        <v>1010</v>
      </c>
      <c r="DJ206" s="86">
        <v>2.73792574745373E-3</v>
      </c>
      <c r="DK206" s="96">
        <v>297.22000000000003</v>
      </c>
      <c r="DL206" s="96">
        <v>412.7</v>
      </c>
      <c r="DM206" s="96">
        <v>412.7</v>
      </c>
      <c r="DN206" s="96">
        <v>571.52</v>
      </c>
      <c r="DO206" s="96"/>
      <c r="DP206" s="97">
        <v>381.37</v>
      </c>
      <c r="DQ206" s="83" t="s">
        <v>1011</v>
      </c>
      <c r="DR206" s="96">
        <v>396.93</v>
      </c>
      <c r="DS206" s="96">
        <v>438.03</v>
      </c>
      <c r="DT206" s="96">
        <v>415.96</v>
      </c>
      <c r="DU206" s="96">
        <v>231.91</v>
      </c>
      <c r="DV206" s="96"/>
      <c r="DW206" s="97"/>
      <c r="DX206" s="83" t="s">
        <v>1012</v>
      </c>
      <c r="DY206" s="96">
        <v>449.31</v>
      </c>
      <c r="DZ206" s="96">
        <v>471.14</v>
      </c>
      <c r="EA206" s="96">
        <v>514.09</v>
      </c>
      <c r="EB206" s="96">
        <v>255.61</v>
      </c>
      <c r="EC206" s="96"/>
      <c r="ED206" s="97">
        <v>350.53</v>
      </c>
      <c r="EE206" s="83" t="s">
        <v>1013</v>
      </c>
      <c r="EF206" s="86">
        <v>1</v>
      </c>
      <c r="EG206" s="96">
        <v>427.17</v>
      </c>
      <c r="EH206" s="96">
        <v>427.96</v>
      </c>
      <c r="EI206" s="96">
        <v>290.98</v>
      </c>
      <c r="EJ206" s="96"/>
      <c r="EK206" s="96">
        <v>369.88</v>
      </c>
      <c r="EL206" s="97">
        <v>217.75</v>
      </c>
      <c r="EM206" s="83" t="s">
        <v>1014</v>
      </c>
      <c r="EN206" s="96">
        <v>318.51</v>
      </c>
      <c r="EO206" s="96">
        <v>415.94</v>
      </c>
      <c r="EP206" s="96">
        <v>325.95999999999998</v>
      </c>
      <c r="EQ206" s="96"/>
      <c r="ER206" s="96"/>
      <c r="ES206" s="97">
        <v>286.67</v>
      </c>
      <c r="ET206" s="83" t="s">
        <v>1015</v>
      </c>
      <c r="EU206" s="86">
        <v>1</v>
      </c>
      <c r="EV206" s="96">
        <v>344.76</v>
      </c>
      <c r="EW206" s="96">
        <v>352.39</v>
      </c>
      <c r="EX206" s="96">
        <v>352.39</v>
      </c>
      <c r="EY206" s="96"/>
      <c r="EZ206" s="96"/>
      <c r="FA206" s="97">
        <v>256.85000000000002</v>
      </c>
      <c r="FB206" s="83" t="s">
        <v>1016</v>
      </c>
      <c r="FC206" s="96">
        <v>645.54</v>
      </c>
      <c r="FD206" s="96">
        <v>612.35</v>
      </c>
      <c r="FE206" s="96">
        <v>615.37</v>
      </c>
      <c r="FF206" s="96"/>
      <c r="FG206" s="96"/>
      <c r="FH206" s="97"/>
      <c r="FI206" s="83" t="s">
        <v>1017</v>
      </c>
      <c r="FJ206" s="96">
        <v>412.33</v>
      </c>
      <c r="FK206" s="96">
        <v>512.35</v>
      </c>
      <c r="FL206" s="96">
        <v>218.13</v>
      </c>
      <c r="FM206" s="96">
        <v>354.24</v>
      </c>
      <c r="FN206" s="96"/>
      <c r="FO206" s="97">
        <v>270.39999999999998</v>
      </c>
      <c r="FP206" s="83" t="s">
        <v>1018</v>
      </c>
      <c r="FQ206" s="86">
        <v>0.21909164603553699</v>
      </c>
      <c r="FR206" s="96">
        <v>365.79</v>
      </c>
      <c r="FS206" s="96">
        <v>436.91</v>
      </c>
      <c r="FT206" s="96">
        <v>403.25</v>
      </c>
      <c r="FU206" s="96">
        <v>257.74</v>
      </c>
      <c r="FV206" s="96">
        <v>247.82</v>
      </c>
      <c r="FW206" s="97">
        <v>226.71</v>
      </c>
      <c r="FX206" s="83" t="s">
        <v>1019</v>
      </c>
      <c r="FY206" s="96">
        <v>357.1</v>
      </c>
      <c r="FZ206" s="96">
        <v>486.59</v>
      </c>
      <c r="GA206" s="96">
        <v>417.24</v>
      </c>
      <c r="GB206" s="96">
        <v>394.52</v>
      </c>
      <c r="GC206" s="96"/>
      <c r="GD206" s="97">
        <v>369.96</v>
      </c>
      <c r="GE206" s="83" t="s">
        <v>1020</v>
      </c>
      <c r="GF206" s="86">
        <v>0.20688941760628901</v>
      </c>
      <c r="GG206" s="96">
        <v>417.42</v>
      </c>
      <c r="GH206" s="96">
        <v>477.77</v>
      </c>
      <c r="GI206" s="96">
        <v>298.37</v>
      </c>
      <c r="GJ206" s="96">
        <v>253.25</v>
      </c>
      <c r="GK206" s="96"/>
      <c r="GL206" s="97">
        <v>399.51</v>
      </c>
      <c r="GM206" s="83" t="s">
        <v>1021</v>
      </c>
      <c r="GN206" s="86">
        <v>9.1084635843625902E-2</v>
      </c>
      <c r="GO206" s="96">
        <v>327.12</v>
      </c>
      <c r="GP206" s="96">
        <v>604.39</v>
      </c>
      <c r="GQ206" s="96">
        <v>339.91</v>
      </c>
      <c r="GR206" s="96">
        <v>256.04000000000002</v>
      </c>
      <c r="GS206" s="96"/>
      <c r="GT206" s="97"/>
      <c r="GU206" s="83" t="s">
        <v>1022</v>
      </c>
      <c r="GV206" s="86">
        <v>1</v>
      </c>
      <c r="GW206" s="96">
        <v>297.10000000000002</v>
      </c>
      <c r="GX206" s="96">
        <v>360.25</v>
      </c>
      <c r="GY206" s="96">
        <v>359.68</v>
      </c>
      <c r="GZ206" s="96"/>
      <c r="HA206" s="96"/>
      <c r="HB206" s="97">
        <v>388.26</v>
      </c>
      <c r="HC206" s="83" t="s">
        <v>1023</v>
      </c>
      <c r="HD206" s="86">
        <v>1</v>
      </c>
      <c r="HE206" s="96">
        <v>403.02</v>
      </c>
      <c r="HF206" s="96">
        <v>494.02</v>
      </c>
      <c r="HG206" s="96"/>
      <c r="HH206" s="96">
        <v>200.8</v>
      </c>
      <c r="HI206" s="96">
        <v>194.16</v>
      </c>
      <c r="HJ206" s="97">
        <v>348.39</v>
      </c>
      <c r="HK206" s="103" t="s">
        <v>1024</v>
      </c>
      <c r="HL206" s="86">
        <v>1.13895216400911</v>
      </c>
      <c r="HM206" s="96">
        <v>386.24</v>
      </c>
      <c r="HN206" s="96">
        <v>448.87</v>
      </c>
      <c r="HO206" s="96">
        <v>337.57</v>
      </c>
      <c r="HP206" s="96"/>
      <c r="HQ206" s="96"/>
      <c r="HR206" s="97"/>
    </row>
    <row r="207" spans="1:226" x14ac:dyDescent="0.35">
      <c r="A207" s="99">
        <v>43920</v>
      </c>
      <c r="B207" s="100" t="s">
        <v>995</v>
      </c>
      <c r="C207" s="101">
        <v>406.68086083217662</v>
      </c>
      <c r="D207" s="101">
        <v>467.96501328571821</v>
      </c>
      <c r="E207" s="101">
        <v>408.93568786925357</v>
      </c>
      <c r="F207" s="101">
        <v>311.47333381114129</v>
      </c>
      <c r="G207" s="101">
        <v>249.38432587560035</v>
      </c>
      <c r="H207" s="102">
        <v>306.35830376588603</v>
      </c>
      <c r="I207" s="100" t="s">
        <v>996</v>
      </c>
      <c r="J207" s="101">
        <v>415.87878501253454</v>
      </c>
      <c r="K207" s="101">
        <v>466.75926479516255</v>
      </c>
      <c r="L207" s="101">
        <v>409.34745650095886</v>
      </c>
      <c r="M207" s="101">
        <v>317.1598632201725</v>
      </c>
      <c r="N207" s="101">
        <v>251.82176848874599</v>
      </c>
      <c r="O207" s="102">
        <v>361.34886413179362</v>
      </c>
      <c r="P207" s="83" t="s">
        <v>997</v>
      </c>
      <c r="Q207" s="96">
        <v>409.14</v>
      </c>
      <c r="R207" s="96">
        <v>476.19</v>
      </c>
      <c r="S207" s="96">
        <v>411.7</v>
      </c>
      <c r="T207" s="96">
        <v>189</v>
      </c>
      <c r="U207" s="96"/>
      <c r="V207" s="97"/>
      <c r="W207" s="83" t="s">
        <v>998</v>
      </c>
      <c r="X207" s="96">
        <v>274.3</v>
      </c>
      <c r="Y207" s="96">
        <v>407.61</v>
      </c>
      <c r="Z207" s="96">
        <v>327.47000000000003</v>
      </c>
      <c r="AA207" s="96">
        <v>163.9</v>
      </c>
      <c r="AB207" s="96"/>
      <c r="AC207" s="97">
        <v>304.13</v>
      </c>
      <c r="AD207" s="83" t="s">
        <v>999</v>
      </c>
      <c r="AE207" s="86">
        <v>0.51129972389814904</v>
      </c>
      <c r="AF207" s="96">
        <v>435.88</v>
      </c>
      <c r="AG207" s="96">
        <v>457.83</v>
      </c>
      <c r="AH207" s="96">
        <v>303.54000000000002</v>
      </c>
      <c r="AI207" s="96"/>
      <c r="AJ207" s="96"/>
      <c r="AK207" s="97">
        <v>278.89999999999998</v>
      </c>
      <c r="AL207" s="87" t="s">
        <v>1000</v>
      </c>
      <c r="AM207" s="88">
        <v>1</v>
      </c>
      <c r="AN207" s="96">
        <v>444.54</v>
      </c>
      <c r="AO207" s="96">
        <v>546.59</v>
      </c>
      <c r="AP207" s="96">
        <v>528.64</v>
      </c>
      <c r="AQ207" s="96">
        <v>634.87</v>
      </c>
      <c r="AR207" s="96"/>
      <c r="AS207" s="97"/>
      <c r="AT207" s="83" t="s">
        <v>1001</v>
      </c>
      <c r="AU207" s="86">
        <v>3.6609921288669203E-2</v>
      </c>
      <c r="AV207" s="96">
        <v>365.15</v>
      </c>
      <c r="AW207" s="96">
        <v>443.84</v>
      </c>
      <c r="AX207" s="96">
        <v>338.88</v>
      </c>
      <c r="AY207" s="96"/>
      <c r="AZ207" s="96"/>
      <c r="BA207" s="97">
        <v>311.95</v>
      </c>
      <c r="BB207" s="83" t="s">
        <v>1002</v>
      </c>
      <c r="BC207" s="96">
        <v>391.72</v>
      </c>
      <c r="BD207" s="96">
        <v>463.21</v>
      </c>
      <c r="BE207" s="96">
        <v>405.04</v>
      </c>
      <c r="BF207" s="96"/>
      <c r="BG207" s="96"/>
      <c r="BH207" s="97">
        <v>426.69</v>
      </c>
      <c r="BI207" s="83" t="s">
        <v>1003</v>
      </c>
      <c r="BJ207" s="86">
        <v>0.133927973535832</v>
      </c>
      <c r="BK207" s="96">
        <v>431.65</v>
      </c>
      <c r="BL207" s="96">
        <v>544.41999999999996</v>
      </c>
      <c r="BM207" s="96">
        <v>583.47</v>
      </c>
      <c r="BN207" s="96">
        <v>314.39999999999998</v>
      </c>
      <c r="BO207" s="96"/>
      <c r="BP207" s="97"/>
      <c r="BQ207" s="83" t="s">
        <v>1004</v>
      </c>
      <c r="BR207" s="86">
        <v>1</v>
      </c>
      <c r="BS207" s="96">
        <v>477</v>
      </c>
      <c r="BT207" s="96">
        <v>539.5</v>
      </c>
      <c r="BU207" s="96">
        <v>597.83000000000004</v>
      </c>
      <c r="BV207" s="96"/>
      <c r="BW207" s="96"/>
      <c r="BX207" s="97">
        <v>360.33</v>
      </c>
      <c r="BY207" s="83" t="s">
        <v>1005</v>
      </c>
      <c r="BZ207" s="96">
        <v>472.49</v>
      </c>
      <c r="CA207" s="96">
        <v>494.89</v>
      </c>
      <c r="CB207" s="96">
        <v>354.6</v>
      </c>
      <c r="CC207" s="96">
        <v>360.42</v>
      </c>
      <c r="CD207" s="96"/>
      <c r="CE207" s="97">
        <v>525.85</v>
      </c>
      <c r="CF207" s="83" t="s">
        <v>1006</v>
      </c>
      <c r="CG207" s="96">
        <v>406.47</v>
      </c>
      <c r="CH207" s="96">
        <v>545.80999999999995</v>
      </c>
      <c r="CI207" s="96">
        <v>353.49</v>
      </c>
      <c r="CJ207" s="96"/>
      <c r="CK207" s="96"/>
      <c r="CL207" s="97"/>
      <c r="CM207" s="83" t="s">
        <v>1007</v>
      </c>
      <c r="CN207" s="96">
        <v>396.02</v>
      </c>
      <c r="CO207" s="96">
        <v>423.4</v>
      </c>
      <c r="CP207" s="96">
        <v>485.55</v>
      </c>
      <c r="CQ207" s="96">
        <v>233.71</v>
      </c>
      <c r="CR207" s="96"/>
      <c r="CS207" s="97">
        <v>592.87</v>
      </c>
      <c r="CT207" s="83" t="s">
        <v>1008</v>
      </c>
      <c r="CU207" s="96">
        <v>427.48</v>
      </c>
      <c r="CV207" s="96">
        <v>542.55999999999995</v>
      </c>
      <c r="CW207" s="96">
        <v>395.47</v>
      </c>
      <c r="CX207" s="96">
        <v>254.72</v>
      </c>
      <c r="CY207" s="96"/>
      <c r="CZ207" s="97"/>
      <c r="DA207" s="83" t="s">
        <v>1009</v>
      </c>
      <c r="DB207" s="86">
        <v>0.131121746541664</v>
      </c>
      <c r="DC207" s="96">
        <v>394.31</v>
      </c>
      <c r="DD207" s="96">
        <v>489.87</v>
      </c>
      <c r="DE207" s="96">
        <v>297.73</v>
      </c>
      <c r="DF207" s="96">
        <v>386.68</v>
      </c>
      <c r="DG207" s="96"/>
      <c r="DH207" s="97">
        <v>371.94</v>
      </c>
      <c r="DI207" s="83" t="s">
        <v>1010</v>
      </c>
      <c r="DJ207" s="86">
        <v>2.7876895628902798E-3</v>
      </c>
      <c r="DK207" s="96">
        <v>319.51</v>
      </c>
      <c r="DL207" s="96">
        <v>420.97</v>
      </c>
      <c r="DM207" s="96">
        <v>420.97</v>
      </c>
      <c r="DN207" s="96">
        <v>451.72</v>
      </c>
      <c r="DO207" s="96"/>
      <c r="DP207" s="97">
        <v>405.55</v>
      </c>
      <c r="DQ207" s="83" t="s">
        <v>1011</v>
      </c>
      <c r="DR207" s="96">
        <v>413.11</v>
      </c>
      <c r="DS207" s="96">
        <v>455.51</v>
      </c>
      <c r="DT207" s="96">
        <v>419.44</v>
      </c>
      <c r="DU207" s="96">
        <v>246.31</v>
      </c>
      <c r="DV207" s="96"/>
      <c r="DW207" s="97"/>
      <c r="DX207" s="83" t="s">
        <v>1012</v>
      </c>
      <c r="DY207" s="96">
        <v>465.49</v>
      </c>
      <c r="DZ207" s="96">
        <v>487.36</v>
      </c>
      <c r="EA207" s="96">
        <v>545.29999999999995</v>
      </c>
      <c r="EB207" s="96">
        <v>270.99</v>
      </c>
      <c r="EC207" s="96"/>
      <c r="ED207" s="97">
        <v>357.6</v>
      </c>
      <c r="EE207" s="83" t="s">
        <v>1013</v>
      </c>
      <c r="EF207" s="86">
        <v>1</v>
      </c>
      <c r="EG207" s="96">
        <v>432.58</v>
      </c>
      <c r="EH207" s="96">
        <v>437.72</v>
      </c>
      <c r="EI207" s="96">
        <v>292.5</v>
      </c>
      <c r="EJ207" s="96"/>
      <c r="EK207" s="96">
        <v>369.88</v>
      </c>
      <c r="EL207" s="97">
        <v>234.96</v>
      </c>
      <c r="EM207" s="83" t="s">
        <v>1014</v>
      </c>
      <c r="EN207" s="96">
        <v>318.51</v>
      </c>
      <c r="EO207" s="96">
        <v>433.89</v>
      </c>
      <c r="EP207" s="96">
        <v>340.88</v>
      </c>
      <c r="EQ207" s="96"/>
      <c r="ER207" s="96"/>
      <c r="ES207" s="97">
        <v>270.93</v>
      </c>
      <c r="ET207" s="83" t="s">
        <v>1015</v>
      </c>
      <c r="EU207" s="86">
        <v>1</v>
      </c>
      <c r="EV207" s="96">
        <v>413.9</v>
      </c>
      <c r="EW207" s="96">
        <v>419.75</v>
      </c>
      <c r="EX207" s="96">
        <v>419.75</v>
      </c>
      <c r="EY207" s="96"/>
      <c r="EZ207" s="96"/>
      <c r="FA207" s="97">
        <v>268.62</v>
      </c>
      <c r="FB207" s="83" t="s">
        <v>1016</v>
      </c>
      <c r="FC207" s="96">
        <v>645.54</v>
      </c>
      <c r="FD207" s="96">
        <v>612.35</v>
      </c>
      <c r="FE207" s="96">
        <v>615.37</v>
      </c>
      <c r="FF207" s="96"/>
      <c r="FG207" s="96"/>
      <c r="FH207" s="97"/>
      <c r="FI207" s="83" t="s">
        <v>1017</v>
      </c>
      <c r="FJ207" s="96">
        <v>432.99</v>
      </c>
      <c r="FK207" s="96">
        <v>511.52</v>
      </c>
      <c r="FL207" s="96">
        <v>203.26</v>
      </c>
      <c r="FM207" s="96">
        <v>365.24</v>
      </c>
      <c r="FN207" s="96"/>
      <c r="FO207" s="97">
        <v>282.8</v>
      </c>
      <c r="FP207" s="83" t="s">
        <v>1018</v>
      </c>
      <c r="FQ207" s="86">
        <v>0.21973675536706999</v>
      </c>
      <c r="FR207" s="96">
        <v>380.62</v>
      </c>
      <c r="FS207" s="96">
        <v>446.29</v>
      </c>
      <c r="FT207" s="96">
        <v>405.32</v>
      </c>
      <c r="FU207" s="96">
        <v>267.05</v>
      </c>
      <c r="FV207" s="96">
        <v>248.55</v>
      </c>
      <c r="FW207" s="97">
        <v>235.28</v>
      </c>
      <c r="FX207" s="83" t="s">
        <v>1019</v>
      </c>
      <c r="FY207" s="96">
        <v>357.1</v>
      </c>
      <c r="FZ207" s="96">
        <v>484.15</v>
      </c>
      <c r="GA207" s="96">
        <v>427.81</v>
      </c>
      <c r="GB207" s="96">
        <v>387.93</v>
      </c>
      <c r="GC207" s="96"/>
      <c r="GD207" s="97">
        <v>380.53</v>
      </c>
      <c r="GE207" s="83" t="s">
        <v>1020</v>
      </c>
      <c r="GF207" s="86">
        <v>0.207133684079705</v>
      </c>
      <c r="GG207" s="96">
        <v>419.54</v>
      </c>
      <c r="GH207" s="96">
        <v>479.08</v>
      </c>
      <c r="GI207" s="96">
        <v>298.72000000000003</v>
      </c>
      <c r="GJ207" s="96">
        <v>334.1</v>
      </c>
      <c r="GK207" s="96"/>
      <c r="GL207" s="97">
        <v>400.36</v>
      </c>
      <c r="GM207" s="83" t="s">
        <v>1021</v>
      </c>
      <c r="GN207" s="86">
        <v>9.0600226500566303E-2</v>
      </c>
      <c r="GO207" s="96">
        <v>338.36</v>
      </c>
      <c r="GP207" s="96">
        <v>609.37</v>
      </c>
      <c r="GQ207" s="96">
        <v>339.19</v>
      </c>
      <c r="GR207" s="96">
        <v>249.69</v>
      </c>
      <c r="GS207" s="96"/>
      <c r="GT207" s="97"/>
      <c r="GU207" s="83" t="s">
        <v>1022</v>
      </c>
      <c r="GV207" s="86">
        <v>1</v>
      </c>
      <c r="GW207" s="96">
        <v>369.62</v>
      </c>
      <c r="GX207" s="96">
        <v>405.7</v>
      </c>
      <c r="GY207" s="96">
        <v>400.22</v>
      </c>
      <c r="GZ207" s="96"/>
      <c r="HA207" s="96"/>
      <c r="HB207" s="97">
        <v>389.59</v>
      </c>
      <c r="HC207" s="83" t="s">
        <v>1023</v>
      </c>
      <c r="HD207" s="86">
        <v>1</v>
      </c>
      <c r="HE207" s="96">
        <v>419.68</v>
      </c>
      <c r="HF207" s="96">
        <v>502.35</v>
      </c>
      <c r="HG207" s="96"/>
      <c r="HH207" s="96">
        <v>202.51</v>
      </c>
      <c r="HI207" s="96">
        <v>195.87</v>
      </c>
      <c r="HJ207" s="97">
        <v>358.39</v>
      </c>
      <c r="HK207" s="103" t="s">
        <v>1024</v>
      </c>
      <c r="HL207" s="86">
        <v>1.12485939257593</v>
      </c>
      <c r="HM207" s="96">
        <v>402.26</v>
      </c>
      <c r="HN207" s="96">
        <v>459.87</v>
      </c>
      <c r="HO207" s="96">
        <v>352.6</v>
      </c>
      <c r="HP207" s="96"/>
      <c r="HQ207" s="96"/>
      <c r="HR207" s="97"/>
    </row>
    <row r="208" spans="1:226" x14ac:dyDescent="0.35">
      <c r="A208" s="99">
        <v>43913</v>
      </c>
      <c r="B208" s="100" t="s">
        <v>995</v>
      </c>
      <c r="C208" s="101">
        <v>429.86356062089686</v>
      </c>
      <c r="D208" s="101">
        <v>481.1123000218621</v>
      </c>
      <c r="E208" s="101">
        <v>406.63106006235165</v>
      </c>
      <c r="F208" s="101">
        <v>329.88310486886382</v>
      </c>
      <c r="G208" s="101">
        <v>242.49231814454728</v>
      </c>
      <c r="H208" s="102">
        <v>315.74312112272042</v>
      </c>
      <c r="I208" s="100" t="s">
        <v>996</v>
      </c>
      <c r="J208" s="101">
        <v>439.11892766069536</v>
      </c>
      <c r="K208" s="101">
        <v>478.84982383431066</v>
      </c>
      <c r="L208" s="101">
        <v>406.49053530390916</v>
      </c>
      <c r="M208" s="101">
        <v>337.13203338111498</v>
      </c>
      <c r="N208" s="101">
        <v>279.83524115755625</v>
      </c>
      <c r="O208" s="102">
        <v>364.85256136317469</v>
      </c>
      <c r="P208" s="83" t="s">
        <v>997</v>
      </c>
      <c r="Q208" s="96">
        <v>410.81</v>
      </c>
      <c r="R208" s="96">
        <v>473.69</v>
      </c>
      <c r="S208" s="96">
        <v>420.06</v>
      </c>
      <c r="T208" s="96">
        <v>195</v>
      </c>
      <c r="U208" s="96"/>
      <c r="V208" s="97"/>
      <c r="W208" s="83" t="s">
        <v>998</v>
      </c>
      <c r="X208" s="96">
        <v>289.18</v>
      </c>
      <c r="Y208" s="96">
        <v>399.1</v>
      </c>
      <c r="Z208" s="96">
        <v>319.61</v>
      </c>
      <c r="AA208" s="96">
        <v>171.23</v>
      </c>
      <c r="AB208" s="96"/>
      <c r="AC208" s="97">
        <v>334.71</v>
      </c>
      <c r="AD208" s="83" t="s">
        <v>999</v>
      </c>
      <c r="AE208" s="86">
        <v>0.51129972389814904</v>
      </c>
      <c r="AF208" s="96">
        <v>481.3</v>
      </c>
      <c r="AG208" s="96">
        <v>510.62</v>
      </c>
      <c r="AH208" s="96">
        <v>338.96</v>
      </c>
      <c r="AI208" s="96"/>
      <c r="AJ208" s="96"/>
      <c r="AK208" s="97">
        <v>298.20999999999998</v>
      </c>
      <c r="AL208" s="87" t="s">
        <v>1000</v>
      </c>
      <c r="AM208" s="88">
        <v>1</v>
      </c>
      <c r="AN208" s="96">
        <v>451.91</v>
      </c>
      <c r="AO208" s="96">
        <v>554.14</v>
      </c>
      <c r="AP208" s="96">
        <v>536.49</v>
      </c>
      <c r="AQ208" s="96">
        <v>673.35</v>
      </c>
      <c r="AR208" s="96"/>
      <c r="AS208" s="97"/>
      <c r="AT208" s="83" t="s">
        <v>1001</v>
      </c>
      <c r="AU208" s="86">
        <v>3.6185996019540402E-2</v>
      </c>
      <c r="AV208" s="96">
        <v>393.85</v>
      </c>
      <c r="AW208" s="96">
        <v>460.32</v>
      </c>
      <c r="AX208" s="96">
        <v>343.93</v>
      </c>
      <c r="AY208" s="96"/>
      <c r="AZ208" s="96"/>
      <c r="BA208" s="97">
        <v>313.99</v>
      </c>
      <c r="BB208" s="83" t="s">
        <v>1002</v>
      </c>
      <c r="BC208" s="96">
        <v>407.68</v>
      </c>
      <c r="BD208" s="96">
        <v>469.94</v>
      </c>
      <c r="BE208" s="96">
        <v>394.11</v>
      </c>
      <c r="BF208" s="96"/>
      <c r="BG208" s="96"/>
      <c r="BH208" s="97">
        <v>429.21</v>
      </c>
      <c r="BI208" s="83" t="s">
        <v>1003</v>
      </c>
      <c r="BJ208" s="86">
        <v>0.13385805691644601</v>
      </c>
      <c r="BK208" s="96">
        <v>442.13</v>
      </c>
      <c r="BL208" s="96">
        <v>544.13</v>
      </c>
      <c r="BM208" s="96">
        <v>583.16999999999996</v>
      </c>
      <c r="BN208" s="96">
        <v>327.62</v>
      </c>
      <c r="BO208" s="96"/>
      <c r="BP208" s="97"/>
      <c r="BQ208" s="83" t="s">
        <v>1004</v>
      </c>
      <c r="BR208" s="86">
        <v>1</v>
      </c>
      <c r="BS208" s="96">
        <v>477.83</v>
      </c>
      <c r="BT208" s="96">
        <v>539.5</v>
      </c>
      <c r="BU208" s="96">
        <v>594.5</v>
      </c>
      <c r="BV208" s="96"/>
      <c r="BW208" s="96"/>
      <c r="BX208" s="97">
        <v>363.67</v>
      </c>
      <c r="BY208" s="83" t="s">
        <v>1005</v>
      </c>
      <c r="BZ208" s="96">
        <v>499.48</v>
      </c>
      <c r="CA208" s="96">
        <v>517.6</v>
      </c>
      <c r="CB208" s="96">
        <v>369.19</v>
      </c>
      <c r="CC208" s="96">
        <v>389.76</v>
      </c>
      <c r="CD208" s="96"/>
      <c r="CE208" s="97">
        <v>538.17999999999995</v>
      </c>
      <c r="CF208" s="83" t="s">
        <v>1006</v>
      </c>
      <c r="CG208" s="96">
        <v>495.18</v>
      </c>
      <c r="CH208" s="96">
        <v>555.49</v>
      </c>
      <c r="CI208" s="96">
        <v>345.55</v>
      </c>
      <c r="CJ208" s="96"/>
      <c r="CK208" s="96"/>
      <c r="CL208" s="97"/>
      <c r="CM208" s="83" t="s">
        <v>1007</v>
      </c>
      <c r="CN208" s="96">
        <v>420.22</v>
      </c>
      <c r="CO208" s="96">
        <v>438.32</v>
      </c>
      <c r="CP208" s="96">
        <v>493.77</v>
      </c>
      <c r="CQ208" s="96">
        <v>233.93</v>
      </c>
      <c r="CR208" s="96"/>
      <c r="CS208" s="97">
        <v>592.22</v>
      </c>
      <c r="CT208" s="83" t="s">
        <v>1008</v>
      </c>
      <c r="CU208" s="96">
        <v>453.81</v>
      </c>
      <c r="CV208" s="96">
        <v>561.26</v>
      </c>
      <c r="CW208" s="96">
        <v>415.74</v>
      </c>
      <c r="CX208" s="96">
        <v>243.16</v>
      </c>
      <c r="CY208" s="96"/>
      <c r="CZ208" s="97"/>
      <c r="DA208" s="83" t="s">
        <v>1009</v>
      </c>
      <c r="DB208" s="86">
        <v>0.131475151196424</v>
      </c>
      <c r="DC208" s="96">
        <v>429.87</v>
      </c>
      <c r="DD208" s="96">
        <v>513.79999999999995</v>
      </c>
      <c r="DE208" s="96">
        <v>340.18</v>
      </c>
      <c r="DF208" s="96">
        <v>387.72</v>
      </c>
      <c r="DG208" s="96"/>
      <c r="DH208" s="97">
        <v>391.77</v>
      </c>
      <c r="DI208" s="83" t="s">
        <v>1010</v>
      </c>
      <c r="DJ208" s="86">
        <v>2.8382482331904698E-3</v>
      </c>
      <c r="DK208" s="96">
        <v>369.93</v>
      </c>
      <c r="DL208" s="96">
        <v>430.98</v>
      </c>
      <c r="DM208" s="96">
        <v>430.98</v>
      </c>
      <c r="DN208" s="96">
        <v>592.46</v>
      </c>
      <c r="DO208" s="96"/>
      <c r="DP208" s="97">
        <v>415.63</v>
      </c>
      <c r="DQ208" s="83" t="s">
        <v>1011</v>
      </c>
      <c r="DR208" s="96">
        <v>444.33</v>
      </c>
      <c r="DS208" s="96">
        <v>473.88</v>
      </c>
      <c r="DT208" s="96">
        <v>423.36</v>
      </c>
      <c r="DU208" s="96">
        <v>242.04</v>
      </c>
      <c r="DV208" s="96"/>
      <c r="DW208" s="97"/>
      <c r="DX208" s="83" t="s">
        <v>1012</v>
      </c>
      <c r="DY208" s="96">
        <v>482.64</v>
      </c>
      <c r="DZ208" s="96">
        <v>504.3</v>
      </c>
      <c r="EA208" s="96">
        <v>531.67999999999995</v>
      </c>
      <c r="EB208" s="96">
        <v>291.11</v>
      </c>
      <c r="EC208" s="96"/>
      <c r="ED208" s="97">
        <v>357.32</v>
      </c>
      <c r="EE208" s="83" t="s">
        <v>1013</v>
      </c>
      <c r="EF208" s="86">
        <v>1</v>
      </c>
      <c r="EG208" s="96">
        <v>453.45</v>
      </c>
      <c r="EH208" s="96">
        <v>458.31</v>
      </c>
      <c r="EI208" s="96">
        <v>294.64999999999998</v>
      </c>
      <c r="EJ208" s="96"/>
      <c r="EK208" s="96">
        <v>369.88</v>
      </c>
      <c r="EL208" s="97">
        <v>248.87</v>
      </c>
      <c r="EM208" s="83" t="s">
        <v>1014</v>
      </c>
      <c r="EN208" s="96">
        <v>318.51</v>
      </c>
      <c r="EO208" s="96">
        <v>418.5</v>
      </c>
      <c r="EP208" s="96">
        <v>388.25</v>
      </c>
      <c r="EQ208" s="96"/>
      <c r="ER208" s="96"/>
      <c r="ES208" s="97">
        <v>334.82</v>
      </c>
      <c r="ET208" s="83" t="s">
        <v>1015</v>
      </c>
      <c r="EU208" s="86">
        <v>1</v>
      </c>
      <c r="EV208" s="96">
        <v>455.72</v>
      </c>
      <c r="EW208" s="96">
        <v>474.52</v>
      </c>
      <c r="EX208" s="96">
        <v>474.51</v>
      </c>
      <c r="EY208" s="96"/>
      <c r="EZ208" s="96"/>
      <c r="FA208" s="97">
        <v>286.39</v>
      </c>
      <c r="FB208" s="83" t="s">
        <v>1016</v>
      </c>
      <c r="FC208" s="96">
        <v>645.54</v>
      </c>
      <c r="FD208" s="96">
        <v>612.35</v>
      </c>
      <c r="FE208" s="96">
        <v>615.37</v>
      </c>
      <c r="FF208" s="96"/>
      <c r="FG208" s="96"/>
      <c r="FH208" s="97"/>
      <c r="FI208" s="83" t="s">
        <v>1017</v>
      </c>
      <c r="FJ208" s="96">
        <v>471.01</v>
      </c>
      <c r="FK208" s="96">
        <v>514.83000000000004</v>
      </c>
      <c r="FL208" s="96">
        <v>203.26</v>
      </c>
      <c r="FM208" s="96">
        <v>356.24</v>
      </c>
      <c r="FN208" s="96"/>
      <c r="FO208" s="97">
        <v>304.27999999999997</v>
      </c>
      <c r="FP208" s="83" t="s">
        <v>1018</v>
      </c>
      <c r="FQ208" s="86">
        <v>0.21712697585547999</v>
      </c>
      <c r="FR208" s="96">
        <v>405.78</v>
      </c>
      <c r="FS208" s="96">
        <v>467.97</v>
      </c>
      <c r="FT208" s="96">
        <v>414.15</v>
      </c>
      <c r="FU208" s="96">
        <v>265.5</v>
      </c>
      <c r="FV208" s="96">
        <v>229.71</v>
      </c>
      <c r="FW208" s="97">
        <v>250.18</v>
      </c>
      <c r="FX208" s="83" t="s">
        <v>1019</v>
      </c>
      <c r="FY208" s="96">
        <v>403.44</v>
      </c>
      <c r="FZ208" s="96">
        <v>489.84</v>
      </c>
      <c r="GA208" s="96">
        <v>451.39</v>
      </c>
      <c r="GB208" s="96">
        <v>432.18</v>
      </c>
      <c r="GC208" s="96"/>
      <c r="GD208" s="97">
        <v>383.78</v>
      </c>
      <c r="GE208" s="83" t="s">
        <v>1020</v>
      </c>
      <c r="GF208" s="86">
        <v>0.206266372393309</v>
      </c>
      <c r="GG208" s="96">
        <v>428.76</v>
      </c>
      <c r="GH208" s="96">
        <v>487.69</v>
      </c>
      <c r="GI208" s="96">
        <v>297.47000000000003</v>
      </c>
      <c r="GJ208" s="96">
        <v>348.49</v>
      </c>
      <c r="GK208" s="96"/>
      <c r="GL208" s="97">
        <v>398.1</v>
      </c>
      <c r="GM208" s="83" t="s">
        <v>1021</v>
      </c>
      <c r="GN208" s="86">
        <v>9.0321997922594002E-2</v>
      </c>
      <c r="GO208" s="96">
        <v>341.65</v>
      </c>
      <c r="GP208" s="96">
        <v>606.85</v>
      </c>
      <c r="GQ208" s="96">
        <v>341.83</v>
      </c>
      <c r="GR208" s="96">
        <v>256.42</v>
      </c>
      <c r="GS208" s="96"/>
      <c r="GT208" s="97"/>
      <c r="GU208" s="83" t="s">
        <v>1022</v>
      </c>
      <c r="GV208" s="86">
        <v>1</v>
      </c>
      <c r="GW208" s="96">
        <v>441.79</v>
      </c>
      <c r="GX208" s="96">
        <v>467.27</v>
      </c>
      <c r="GY208" s="96">
        <v>447.76</v>
      </c>
      <c r="GZ208" s="96"/>
      <c r="HA208" s="96"/>
      <c r="HB208" s="97">
        <v>389.66</v>
      </c>
      <c r="HC208" s="83" t="s">
        <v>1023</v>
      </c>
      <c r="HD208" s="86">
        <v>1</v>
      </c>
      <c r="HE208" s="96">
        <v>458.85</v>
      </c>
      <c r="HF208" s="96">
        <v>514.85</v>
      </c>
      <c r="HG208" s="96"/>
      <c r="HH208" s="96">
        <v>243.8</v>
      </c>
      <c r="HI208" s="96">
        <v>237.16</v>
      </c>
      <c r="HJ208" s="97">
        <v>355.89</v>
      </c>
      <c r="HK208" s="103" t="s">
        <v>1024</v>
      </c>
      <c r="HL208" s="86">
        <v>1.0756157900398</v>
      </c>
      <c r="HM208" s="96">
        <v>449.11</v>
      </c>
      <c r="HN208" s="96">
        <v>482.85</v>
      </c>
      <c r="HO208" s="96">
        <v>345.22</v>
      </c>
      <c r="HP208" s="96"/>
      <c r="HQ208" s="96"/>
      <c r="HR208" s="97"/>
    </row>
    <row r="209" spans="1:226" x14ac:dyDescent="0.35">
      <c r="A209" s="99">
        <v>43906</v>
      </c>
      <c r="B209" s="100" t="s">
        <v>995</v>
      </c>
      <c r="C209" s="101">
        <v>470.69678287549402</v>
      </c>
      <c r="D209" s="101">
        <v>513.97548906496456</v>
      </c>
      <c r="E209" s="101">
        <v>428.05578208149871</v>
      </c>
      <c r="F209" s="101">
        <v>367.30171959224077</v>
      </c>
      <c r="G209" s="101">
        <v>323.23559212838234</v>
      </c>
      <c r="H209" s="102">
        <v>327.65529871939555</v>
      </c>
      <c r="I209" s="100" t="s">
        <v>996</v>
      </c>
      <c r="J209" s="101">
        <v>471.5577378456008</v>
      </c>
      <c r="K209" s="101">
        <v>505.11472978447358</v>
      </c>
      <c r="L209" s="101">
        <v>426.74223173474701</v>
      </c>
      <c r="M209" s="101">
        <v>370.02305151871849</v>
      </c>
      <c r="N209" s="101">
        <v>337.158038585209</v>
      </c>
      <c r="O209" s="102">
        <v>368.05250060552555</v>
      </c>
      <c r="P209" s="83" t="s">
        <v>997</v>
      </c>
      <c r="Q209" s="96">
        <v>399.14</v>
      </c>
      <c r="R209" s="96">
        <v>467.86</v>
      </c>
      <c r="S209" s="96">
        <v>436.24</v>
      </c>
      <c r="T209" s="96">
        <v>244</v>
      </c>
      <c r="U209" s="96"/>
      <c r="V209" s="97"/>
      <c r="W209" s="83" t="s">
        <v>998</v>
      </c>
      <c r="X209" s="96">
        <v>400.09</v>
      </c>
      <c r="Y209" s="96">
        <v>434.96</v>
      </c>
      <c r="Z209" s="96">
        <v>346.23</v>
      </c>
      <c r="AA209" s="96">
        <v>211.3</v>
      </c>
      <c r="AB209" s="96"/>
      <c r="AC209" s="97">
        <v>362.81</v>
      </c>
      <c r="AD209" s="83" t="s">
        <v>999</v>
      </c>
      <c r="AE209" s="86">
        <v>0.51129972389814904</v>
      </c>
      <c r="AF209" s="96">
        <v>520.21</v>
      </c>
      <c r="AG209" s="96">
        <v>551.55999999999995</v>
      </c>
      <c r="AH209" s="96">
        <v>351.77</v>
      </c>
      <c r="AI209" s="96"/>
      <c r="AJ209" s="96"/>
      <c r="AK209" s="97">
        <v>309.16000000000003</v>
      </c>
      <c r="AL209" s="87" t="s">
        <v>1000</v>
      </c>
      <c r="AM209" s="88">
        <v>1</v>
      </c>
      <c r="AN209" s="96">
        <v>544.54</v>
      </c>
      <c r="AO209" s="96">
        <v>604.09</v>
      </c>
      <c r="AP209" s="96">
        <v>557.85</v>
      </c>
      <c r="AQ209" s="96">
        <v>673.35</v>
      </c>
      <c r="AR209" s="96"/>
      <c r="AS209" s="97"/>
      <c r="AT209" s="83" t="s">
        <v>1001</v>
      </c>
      <c r="AU209" s="86">
        <v>3.7091988130563802E-2</v>
      </c>
      <c r="AV209" s="96">
        <v>446.81</v>
      </c>
      <c r="AW209" s="96">
        <v>508.94</v>
      </c>
      <c r="AX209" s="96">
        <v>375.72</v>
      </c>
      <c r="AY209" s="96"/>
      <c r="AZ209" s="96"/>
      <c r="BA209" s="97">
        <v>325.04000000000002</v>
      </c>
      <c r="BB209" s="83" t="s">
        <v>1002</v>
      </c>
      <c r="BC209" s="96">
        <v>440.46</v>
      </c>
      <c r="BD209" s="96">
        <v>486.74</v>
      </c>
      <c r="BE209" s="96">
        <v>410.08</v>
      </c>
      <c r="BF209" s="96"/>
      <c r="BG209" s="96"/>
      <c r="BH209" s="97">
        <v>430.05</v>
      </c>
      <c r="BI209" s="83" t="s">
        <v>1003</v>
      </c>
      <c r="BJ209" s="86">
        <v>0.133813276953339</v>
      </c>
      <c r="BK209" s="96">
        <v>495.51</v>
      </c>
      <c r="BL209" s="96">
        <v>565.36</v>
      </c>
      <c r="BM209" s="96">
        <v>604.38</v>
      </c>
      <c r="BN209" s="96">
        <v>381.03</v>
      </c>
      <c r="BO209" s="96"/>
      <c r="BP209" s="97"/>
      <c r="BQ209" s="83" t="s">
        <v>1004</v>
      </c>
      <c r="BR209" s="86">
        <v>1</v>
      </c>
      <c r="BS209" s="96">
        <v>519.5</v>
      </c>
      <c r="BT209" s="96">
        <v>572.83000000000004</v>
      </c>
      <c r="BU209" s="96">
        <v>647</v>
      </c>
      <c r="BV209" s="96"/>
      <c r="BW209" s="96"/>
      <c r="BX209" s="97">
        <v>349.5</v>
      </c>
      <c r="BY209" s="83" t="s">
        <v>1005</v>
      </c>
      <c r="BZ209" s="96">
        <v>546.42999999999995</v>
      </c>
      <c r="CA209" s="96">
        <v>553.07000000000005</v>
      </c>
      <c r="CB209" s="96">
        <v>396.86</v>
      </c>
      <c r="CC209" s="96">
        <v>382.61</v>
      </c>
      <c r="CD209" s="96"/>
      <c r="CE209" s="97">
        <v>550.82000000000005</v>
      </c>
      <c r="CF209" s="83" t="s">
        <v>1006</v>
      </c>
      <c r="CG209" s="96">
        <v>464.54</v>
      </c>
      <c r="CH209" s="96">
        <v>583.72</v>
      </c>
      <c r="CI209" s="96">
        <v>377.81</v>
      </c>
      <c r="CJ209" s="96"/>
      <c r="CK209" s="96"/>
      <c r="CL209" s="97"/>
      <c r="CM209" s="83" t="s">
        <v>1007</v>
      </c>
      <c r="CN209" s="96">
        <v>479.06</v>
      </c>
      <c r="CO209" s="96">
        <v>475.25</v>
      </c>
      <c r="CP209" s="96">
        <v>510.43</v>
      </c>
      <c r="CQ209" s="96">
        <v>267.45</v>
      </c>
      <c r="CR209" s="96"/>
      <c r="CS209" s="97">
        <v>591.53</v>
      </c>
      <c r="CT209" s="83" t="s">
        <v>1008</v>
      </c>
      <c r="CU209" s="96">
        <v>501.15</v>
      </c>
      <c r="CV209" s="96">
        <v>597.64</v>
      </c>
      <c r="CW209" s="96">
        <v>456.11</v>
      </c>
      <c r="CX209" s="96">
        <v>294.19</v>
      </c>
      <c r="CY209" s="96"/>
      <c r="CZ209" s="97"/>
      <c r="DA209" s="83" t="s">
        <v>1009</v>
      </c>
      <c r="DB209" s="86">
        <v>0.13195223329154801</v>
      </c>
      <c r="DC209" s="96">
        <v>474.18</v>
      </c>
      <c r="DD209" s="96">
        <v>548.91999999999996</v>
      </c>
      <c r="DE209" s="96">
        <v>414.25</v>
      </c>
      <c r="DF209" s="96">
        <v>389.13</v>
      </c>
      <c r="DG209" s="96"/>
      <c r="DH209" s="97">
        <v>445.34</v>
      </c>
      <c r="DI209" s="83" t="s">
        <v>1010</v>
      </c>
      <c r="DJ209" s="86">
        <v>2.89880279444589E-3</v>
      </c>
      <c r="DK209" s="96">
        <v>445.52</v>
      </c>
      <c r="DL209" s="96">
        <v>495.49</v>
      </c>
      <c r="DM209" s="96">
        <v>495.49</v>
      </c>
      <c r="DN209" s="96">
        <v>592.91</v>
      </c>
      <c r="DO209" s="96"/>
      <c r="DP209" s="97">
        <v>427.14</v>
      </c>
      <c r="DQ209" s="83" t="s">
        <v>1011</v>
      </c>
      <c r="DR209" s="96">
        <v>538.39</v>
      </c>
      <c r="DS209" s="96">
        <v>565.91</v>
      </c>
      <c r="DT209" s="96">
        <v>458.6</v>
      </c>
      <c r="DU209" s="96">
        <v>412.31</v>
      </c>
      <c r="DV209" s="96"/>
      <c r="DW209" s="97"/>
      <c r="DX209" s="83" t="s">
        <v>1012</v>
      </c>
      <c r="DY209" s="96">
        <v>498.31</v>
      </c>
      <c r="DZ209" s="96">
        <v>521.15</v>
      </c>
      <c r="EA209" s="96">
        <v>554.87</v>
      </c>
      <c r="EB209" s="96">
        <v>339.74</v>
      </c>
      <c r="EC209" s="96"/>
      <c r="ED209" s="97">
        <v>358.14</v>
      </c>
      <c r="EE209" s="83" t="s">
        <v>1013</v>
      </c>
      <c r="EF209" s="86">
        <v>1</v>
      </c>
      <c r="EG209" s="96">
        <v>476.4</v>
      </c>
      <c r="EH209" s="96">
        <v>500.33</v>
      </c>
      <c r="EI209" s="96">
        <v>356.89</v>
      </c>
      <c r="EJ209" s="96"/>
      <c r="EK209" s="96">
        <v>369.88</v>
      </c>
      <c r="EL209" s="97">
        <v>264.89</v>
      </c>
      <c r="EM209" s="83" t="s">
        <v>1014</v>
      </c>
      <c r="EN209" s="96">
        <v>424.49</v>
      </c>
      <c r="EO209" s="96">
        <v>490.3</v>
      </c>
      <c r="EP209" s="96">
        <v>388.25</v>
      </c>
      <c r="EQ209" s="96"/>
      <c r="ER209" s="96"/>
      <c r="ES209" s="97">
        <v>334.82</v>
      </c>
      <c r="ET209" s="83" t="s">
        <v>1015</v>
      </c>
      <c r="EU209" s="86">
        <v>1</v>
      </c>
      <c r="EV209" s="96">
        <v>481.84</v>
      </c>
      <c r="EW209" s="96">
        <v>496.17</v>
      </c>
      <c r="EX209" s="96">
        <v>496.17</v>
      </c>
      <c r="EY209" s="96"/>
      <c r="EZ209" s="96"/>
      <c r="FA209" s="97">
        <v>305.61</v>
      </c>
      <c r="FB209" s="83" t="s">
        <v>1016</v>
      </c>
      <c r="FC209" s="96">
        <v>645.54</v>
      </c>
      <c r="FD209" s="96">
        <v>612.35</v>
      </c>
      <c r="FE209" s="96">
        <v>615.37</v>
      </c>
      <c r="FF209" s="96"/>
      <c r="FG209" s="96"/>
      <c r="FH209" s="97"/>
      <c r="FI209" s="83" t="s">
        <v>1017</v>
      </c>
      <c r="FJ209" s="96">
        <v>473.49</v>
      </c>
      <c r="FK209" s="96">
        <v>516.48</v>
      </c>
      <c r="FL209" s="96">
        <v>239.62</v>
      </c>
      <c r="FM209" s="96">
        <v>397.24</v>
      </c>
      <c r="FN209" s="96"/>
      <c r="FO209" s="97">
        <v>303.45999999999998</v>
      </c>
      <c r="FP209" s="83" t="s">
        <v>1018</v>
      </c>
      <c r="FQ209" s="86">
        <v>0.22691173133650999</v>
      </c>
      <c r="FR209" s="96">
        <v>470.57</v>
      </c>
      <c r="FS209" s="96">
        <v>535.44000000000005</v>
      </c>
      <c r="FT209" s="96">
        <v>459.81</v>
      </c>
      <c r="FU209" s="96">
        <v>350.26</v>
      </c>
      <c r="FV209" s="96">
        <v>318.47000000000003</v>
      </c>
      <c r="FW209" s="97">
        <v>272.42</v>
      </c>
      <c r="FX209" s="83" t="s">
        <v>1019</v>
      </c>
      <c r="FY209" s="96">
        <v>468.48</v>
      </c>
      <c r="FZ209" s="96">
        <v>523.99</v>
      </c>
      <c r="GA209" s="96">
        <v>500.98</v>
      </c>
      <c r="GB209" s="96">
        <v>542.62</v>
      </c>
      <c r="GC209" s="96"/>
      <c r="GD209" s="97">
        <v>387.04</v>
      </c>
      <c r="GE209" s="83" t="s">
        <v>1020</v>
      </c>
      <c r="GF209" s="86">
        <v>0.20685518068799999</v>
      </c>
      <c r="GG209" s="96">
        <v>458.12</v>
      </c>
      <c r="GH209" s="96">
        <v>517.45000000000005</v>
      </c>
      <c r="GI209" s="96">
        <v>339.52</v>
      </c>
      <c r="GJ209" s="96">
        <v>475.25</v>
      </c>
      <c r="GK209" s="96"/>
      <c r="GL209" s="97">
        <v>401.28</v>
      </c>
      <c r="GM209" s="83" t="s">
        <v>1021</v>
      </c>
      <c r="GN209" s="86">
        <v>9.1744802656929497E-2</v>
      </c>
      <c r="GO209" s="96">
        <v>461.9</v>
      </c>
      <c r="GP209" s="96">
        <v>687.97</v>
      </c>
      <c r="GQ209" s="96">
        <v>379.44</v>
      </c>
      <c r="GR209" s="96">
        <v>308.89999999999998</v>
      </c>
      <c r="GS209" s="96"/>
      <c r="GT209" s="97"/>
      <c r="GU209" s="83" t="s">
        <v>1022</v>
      </c>
      <c r="GV209" s="86">
        <v>1</v>
      </c>
      <c r="GW209" s="96">
        <v>473.73</v>
      </c>
      <c r="GX209" s="96">
        <v>492.1</v>
      </c>
      <c r="GY209" s="96">
        <v>485.46</v>
      </c>
      <c r="GZ209" s="96"/>
      <c r="HA209" s="96"/>
      <c r="HB209" s="97">
        <v>390.72</v>
      </c>
      <c r="HC209" s="83" t="s">
        <v>1023</v>
      </c>
      <c r="HD209" s="86">
        <v>1</v>
      </c>
      <c r="HE209" s="96">
        <v>489.68</v>
      </c>
      <c r="HF209" s="96">
        <v>545.67999999999995</v>
      </c>
      <c r="HG209" s="96"/>
      <c r="HH209" s="96">
        <v>328.29</v>
      </c>
      <c r="HI209" s="96">
        <v>321.64999999999998</v>
      </c>
      <c r="HJ209" s="97">
        <v>366.72</v>
      </c>
      <c r="HK209" s="103" t="s">
        <v>1024</v>
      </c>
      <c r="HL209" s="86">
        <v>1.09989221056336</v>
      </c>
      <c r="HM209" s="96">
        <v>465.51</v>
      </c>
      <c r="HN209" s="96">
        <v>502.5</v>
      </c>
      <c r="HO209" s="96">
        <v>371.3</v>
      </c>
      <c r="HP209" s="96"/>
      <c r="HQ209" s="96"/>
      <c r="HR209" s="97"/>
    </row>
    <row r="210" spans="1:226" x14ac:dyDescent="0.35">
      <c r="A210" s="99">
        <v>43899</v>
      </c>
      <c r="B210" s="100" t="s">
        <v>995</v>
      </c>
      <c r="C210" s="101">
        <v>516.34158075927473</v>
      </c>
      <c r="D210" s="101">
        <v>555.95514168578688</v>
      </c>
      <c r="E210" s="101">
        <v>474.19458671649835</v>
      </c>
      <c r="F210" s="101">
        <v>416.37880672442589</v>
      </c>
      <c r="G210" s="101">
        <v>332.28716059505678</v>
      </c>
      <c r="H210" s="102">
        <v>338.35105069338215</v>
      </c>
      <c r="I210" s="100" t="s">
        <v>996</v>
      </c>
      <c r="J210" s="101">
        <v>515.30085162670275</v>
      </c>
      <c r="K210" s="101">
        <v>546.42578786567856</v>
      </c>
      <c r="L210" s="101">
        <v>472.81563374125915</v>
      </c>
      <c r="M210" s="101">
        <v>419.64187091703229</v>
      </c>
      <c r="N210" s="101">
        <v>352.43688102893896</v>
      </c>
      <c r="O210" s="102">
        <v>374.4003380199706</v>
      </c>
      <c r="P210" s="83" t="s">
        <v>997</v>
      </c>
      <c r="Q210" s="96">
        <v>470.81</v>
      </c>
      <c r="R210" s="96">
        <v>521.19000000000005</v>
      </c>
      <c r="S210" s="96">
        <v>443.08</v>
      </c>
      <c r="T210" s="96">
        <v>326</v>
      </c>
      <c r="U210" s="96"/>
      <c r="V210" s="97"/>
      <c r="W210" s="83" t="s">
        <v>998</v>
      </c>
      <c r="X210" s="96">
        <v>491.08</v>
      </c>
      <c r="Y210" s="96">
        <v>517.44000000000005</v>
      </c>
      <c r="Z210" s="96">
        <v>436.47</v>
      </c>
      <c r="AA210" s="96">
        <v>296.70999999999998</v>
      </c>
      <c r="AB210" s="96"/>
      <c r="AC210" s="97">
        <v>408.26</v>
      </c>
      <c r="AD210" s="83" t="s">
        <v>999</v>
      </c>
      <c r="AE210" s="86">
        <v>0.51129972389814904</v>
      </c>
      <c r="AF210" s="96">
        <v>547.42999999999995</v>
      </c>
      <c r="AG210" s="96">
        <v>570.27</v>
      </c>
      <c r="AH210" s="96">
        <v>387.4</v>
      </c>
      <c r="AI210" s="96"/>
      <c r="AJ210" s="96"/>
      <c r="AK210" s="97">
        <v>317.12</v>
      </c>
      <c r="AL210" s="87" t="s">
        <v>1000</v>
      </c>
      <c r="AM210" s="88">
        <v>1</v>
      </c>
      <c r="AN210" s="96">
        <v>568.54</v>
      </c>
      <c r="AO210" s="96">
        <v>624.21</v>
      </c>
      <c r="AP210" s="96">
        <v>569.69000000000005</v>
      </c>
      <c r="AQ210" s="96">
        <v>673.35</v>
      </c>
      <c r="AR210" s="96"/>
      <c r="AS210" s="97"/>
      <c r="AT210" s="83" t="s">
        <v>1001</v>
      </c>
      <c r="AU210" s="86">
        <v>3.9209535759096602E-2</v>
      </c>
      <c r="AV210" s="96">
        <v>499.86</v>
      </c>
      <c r="AW210" s="96">
        <v>563.42999999999995</v>
      </c>
      <c r="AX210" s="96">
        <v>436.64</v>
      </c>
      <c r="AY210" s="96"/>
      <c r="AZ210" s="96"/>
      <c r="BA210" s="97">
        <v>352.64</v>
      </c>
      <c r="BB210" s="83" t="s">
        <v>1002</v>
      </c>
      <c r="BC210" s="96">
        <v>487.52</v>
      </c>
      <c r="BD210" s="96">
        <v>528.76</v>
      </c>
      <c r="BE210" s="96">
        <v>449.57</v>
      </c>
      <c r="BF210" s="96"/>
      <c r="BG210" s="96"/>
      <c r="BH210" s="97">
        <v>434.25</v>
      </c>
      <c r="BI210" s="83" t="s">
        <v>1003</v>
      </c>
      <c r="BJ210" s="86">
        <v>0.133877769596359</v>
      </c>
      <c r="BK210" s="96">
        <v>599.64</v>
      </c>
      <c r="BL210" s="96">
        <v>627.75</v>
      </c>
      <c r="BM210" s="96">
        <v>671.83</v>
      </c>
      <c r="BN210" s="96">
        <v>489.39</v>
      </c>
      <c r="BO210" s="96"/>
      <c r="BP210" s="97"/>
      <c r="BQ210" s="83" t="s">
        <v>1004</v>
      </c>
      <c r="BR210" s="86">
        <v>1</v>
      </c>
      <c r="BS210" s="96">
        <v>519.5</v>
      </c>
      <c r="BT210" s="96">
        <v>572.83000000000004</v>
      </c>
      <c r="BU210" s="96">
        <v>647</v>
      </c>
      <c r="BV210" s="96"/>
      <c r="BW210" s="96"/>
      <c r="BX210" s="97">
        <v>363.67</v>
      </c>
      <c r="BY210" s="83" t="s">
        <v>1005</v>
      </c>
      <c r="BZ210" s="96">
        <v>583.33000000000004</v>
      </c>
      <c r="CA210" s="96">
        <v>588.83000000000004</v>
      </c>
      <c r="CB210" s="96">
        <v>447.29</v>
      </c>
      <c r="CC210" s="96">
        <v>417.1</v>
      </c>
      <c r="CD210" s="96"/>
      <c r="CE210" s="97">
        <v>557.98</v>
      </c>
      <c r="CF210" s="83" t="s">
        <v>1006</v>
      </c>
      <c r="CG210" s="96">
        <v>507.28</v>
      </c>
      <c r="CH210" s="96">
        <v>635.33000000000004</v>
      </c>
      <c r="CI210" s="96">
        <v>457.65</v>
      </c>
      <c r="CJ210" s="96"/>
      <c r="CK210" s="96"/>
      <c r="CL210" s="97"/>
      <c r="CM210" s="83" t="s">
        <v>1007</v>
      </c>
      <c r="CN210" s="96">
        <v>524.48</v>
      </c>
      <c r="CO210" s="96">
        <v>525.33000000000004</v>
      </c>
      <c r="CP210" s="96">
        <v>551.67999999999995</v>
      </c>
      <c r="CQ210" s="96">
        <v>363.66</v>
      </c>
      <c r="CR210" s="96"/>
      <c r="CS210" s="97">
        <v>593.78</v>
      </c>
      <c r="CT210" s="83" t="s">
        <v>1008</v>
      </c>
      <c r="CU210" s="96">
        <v>549.38</v>
      </c>
      <c r="CV210" s="96">
        <v>637.5</v>
      </c>
      <c r="CW210" s="96">
        <v>499.24</v>
      </c>
      <c r="CX210" s="96">
        <v>394.5</v>
      </c>
      <c r="CY210" s="96"/>
      <c r="CZ210" s="97"/>
      <c r="DA210" s="83" t="s">
        <v>1009</v>
      </c>
      <c r="DB210" s="86">
        <v>0.13245033112582799</v>
      </c>
      <c r="DC210" s="96">
        <v>503.21</v>
      </c>
      <c r="DD210" s="96">
        <v>566.99</v>
      </c>
      <c r="DE210" s="96">
        <v>435.63</v>
      </c>
      <c r="DF210" s="96">
        <v>493.25</v>
      </c>
      <c r="DG210" s="96"/>
      <c r="DH210" s="97">
        <v>478.7</v>
      </c>
      <c r="DI210" s="83" t="s">
        <v>1010</v>
      </c>
      <c r="DJ210" s="86">
        <v>2.9739776951672901E-3</v>
      </c>
      <c r="DK210" s="96">
        <v>495.61</v>
      </c>
      <c r="DL210" s="96">
        <v>544.57000000000005</v>
      </c>
      <c r="DM210" s="96">
        <v>544.57000000000005</v>
      </c>
      <c r="DN210" s="96">
        <v>608.29</v>
      </c>
      <c r="DO210" s="96"/>
      <c r="DP210" s="97">
        <v>457.86</v>
      </c>
      <c r="DQ210" s="83" t="s">
        <v>1011</v>
      </c>
      <c r="DR210" s="96">
        <v>538.39</v>
      </c>
      <c r="DS210" s="96">
        <v>565.91</v>
      </c>
      <c r="DT210" s="96">
        <v>458.6</v>
      </c>
      <c r="DU210" s="96">
        <v>412.31</v>
      </c>
      <c r="DV210" s="96"/>
      <c r="DW210" s="97"/>
      <c r="DX210" s="83" t="s">
        <v>1012</v>
      </c>
      <c r="DY210" s="96">
        <v>519.4</v>
      </c>
      <c r="DZ210" s="96">
        <v>541.78</v>
      </c>
      <c r="EA210" s="96">
        <v>616.63</v>
      </c>
      <c r="EB210" s="96">
        <v>412.49</v>
      </c>
      <c r="EC210" s="96"/>
      <c r="ED210" s="97">
        <v>361.83</v>
      </c>
      <c r="EE210" s="83" t="s">
        <v>1013</v>
      </c>
      <c r="EF210" s="86">
        <v>1</v>
      </c>
      <c r="EG210" s="96">
        <v>522.66</v>
      </c>
      <c r="EH210" s="96">
        <v>545.44000000000005</v>
      </c>
      <c r="EI210" s="96">
        <v>392.91</v>
      </c>
      <c r="EJ210" s="96"/>
      <c r="EK210" s="96">
        <v>369.88</v>
      </c>
      <c r="EL210" s="97">
        <v>274.39</v>
      </c>
      <c r="EM210" s="83" t="s">
        <v>1014</v>
      </c>
      <c r="EN210" s="96">
        <v>516.79999999999995</v>
      </c>
      <c r="EO210" s="96">
        <v>550.13</v>
      </c>
      <c r="EP210" s="96">
        <v>450.53</v>
      </c>
      <c r="EQ210" s="96"/>
      <c r="ER210" s="96"/>
      <c r="ES210" s="97">
        <v>382.97</v>
      </c>
      <c r="ET210" s="83" t="s">
        <v>1015</v>
      </c>
      <c r="EU210" s="86">
        <v>1</v>
      </c>
      <c r="EV210" s="96">
        <v>511.7</v>
      </c>
      <c r="EW210" s="96">
        <v>534.35</v>
      </c>
      <c r="EX210" s="96">
        <v>534.35</v>
      </c>
      <c r="EY210" s="96"/>
      <c r="EZ210" s="96"/>
      <c r="FA210" s="97">
        <v>309.33</v>
      </c>
      <c r="FB210" s="83" t="s">
        <v>1016</v>
      </c>
      <c r="FC210" s="96">
        <v>645.54</v>
      </c>
      <c r="FD210" s="96">
        <v>612.35</v>
      </c>
      <c r="FE210" s="96">
        <v>615.37</v>
      </c>
      <c r="FF210" s="96"/>
      <c r="FG210" s="96"/>
      <c r="FH210" s="97"/>
      <c r="FI210" s="83" t="s">
        <v>1017</v>
      </c>
      <c r="FJ210" s="96">
        <v>532.16999999999996</v>
      </c>
      <c r="FK210" s="96">
        <v>573.5</v>
      </c>
      <c r="FL210" s="96">
        <v>299.12</v>
      </c>
      <c r="FM210" s="96">
        <v>472.24</v>
      </c>
      <c r="FN210" s="96"/>
      <c r="FO210" s="97">
        <v>327.42</v>
      </c>
      <c r="FP210" s="83" t="s">
        <v>1018</v>
      </c>
      <c r="FQ210" s="86">
        <v>0.23184642492812799</v>
      </c>
      <c r="FR210" s="96">
        <v>511.17</v>
      </c>
      <c r="FS210" s="96">
        <v>580.57000000000005</v>
      </c>
      <c r="FT210" s="96">
        <v>507.47</v>
      </c>
      <c r="FU210" s="96">
        <v>335.44</v>
      </c>
      <c r="FV210" s="96">
        <v>325.39</v>
      </c>
      <c r="FW210" s="97">
        <v>288.47000000000003</v>
      </c>
      <c r="FX210" s="83" t="s">
        <v>1019</v>
      </c>
      <c r="FY210" s="96">
        <v>524.58000000000004</v>
      </c>
      <c r="FZ210" s="96">
        <v>567.07000000000005</v>
      </c>
      <c r="GA210" s="96">
        <v>538.38</v>
      </c>
      <c r="GB210" s="96">
        <v>542.62</v>
      </c>
      <c r="GC210" s="96"/>
      <c r="GD210" s="97">
        <v>388.66</v>
      </c>
      <c r="GE210" s="83" t="s">
        <v>1020</v>
      </c>
      <c r="GF210" s="86">
        <v>0.207576543850545</v>
      </c>
      <c r="GG210" s="96">
        <v>502.53</v>
      </c>
      <c r="GH210" s="96">
        <v>559.86</v>
      </c>
      <c r="GI210" s="96">
        <v>407.63</v>
      </c>
      <c r="GJ210" s="96">
        <v>476.91</v>
      </c>
      <c r="GK210" s="96"/>
      <c r="GL210" s="97">
        <v>403.09</v>
      </c>
      <c r="GM210" s="83" t="s">
        <v>1021</v>
      </c>
      <c r="GN210" s="86">
        <v>9.3280971614600305E-2</v>
      </c>
      <c r="GO210" s="96">
        <v>516.79999999999995</v>
      </c>
      <c r="GP210" s="96">
        <v>730.38</v>
      </c>
      <c r="GQ210" s="96">
        <v>427.73</v>
      </c>
      <c r="GR210" s="96">
        <v>360.62</v>
      </c>
      <c r="GS210" s="96"/>
      <c r="GT210" s="97"/>
      <c r="GU210" s="83" t="s">
        <v>1022</v>
      </c>
      <c r="GV210" s="86">
        <v>1</v>
      </c>
      <c r="GW210" s="96">
        <v>491.62</v>
      </c>
      <c r="GX210" s="96">
        <v>514.78</v>
      </c>
      <c r="GY210" s="96">
        <v>506.68</v>
      </c>
      <c r="GZ210" s="96"/>
      <c r="HA210" s="96"/>
      <c r="HB210" s="97">
        <v>403.21</v>
      </c>
      <c r="HC210" s="83" t="s">
        <v>1023</v>
      </c>
      <c r="HD210" s="86">
        <v>1</v>
      </c>
      <c r="HE210" s="96">
        <v>515.52</v>
      </c>
      <c r="HF210" s="96">
        <v>571.52</v>
      </c>
      <c r="HG210" s="96"/>
      <c r="HH210" s="96">
        <v>350.81</v>
      </c>
      <c r="HI210" s="96">
        <v>344.17</v>
      </c>
      <c r="HJ210" s="97">
        <v>381.72</v>
      </c>
      <c r="HK210" s="103" t="s">
        <v>1024</v>
      </c>
      <c r="HL210" s="86">
        <v>1.14438735223098</v>
      </c>
      <c r="HM210" s="96">
        <v>502.61</v>
      </c>
      <c r="HN210" s="96">
        <v>540.85</v>
      </c>
      <c r="HO210" s="96">
        <v>424.32</v>
      </c>
      <c r="HP210" s="96"/>
      <c r="HQ210" s="96"/>
      <c r="HR210" s="97"/>
    </row>
    <row r="211" spans="1:226" x14ac:dyDescent="0.35">
      <c r="A211" s="99">
        <v>43892</v>
      </c>
      <c r="B211" s="100" t="s">
        <v>995</v>
      </c>
      <c r="C211" s="101">
        <v>533.44109469544776</v>
      </c>
      <c r="D211" s="101">
        <v>573.86909574440745</v>
      </c>
      <c r="E211" s="101">
        <v>482.6124714559075</v>
      </c>
      <c r="F211" s="101">
        <v>440.87399334180054</v>
      </c>
      <c r="G211" s="101">
        <v>339.57778142204523</v>
      </c>
      <c r="H211" s="102">
        <v>344.4821818882337</v>
      </c>
      <c r="I211" s="100" t="s">
        <v>996</v>
      </c>
      <c r="J211" s="101">
        <v>532.16090333968668</v>
      </c>
      <c r="K211" s="101">
        <v>564.58714725618961</v>
      </c>
      <c r="L211" s="101">
        <v>480.4619240199417</v>
      </c>
      <c r="M211" s="101">
        <v>443.41391377030897</v>
      </c>
      <c r="N211" s="101">
        <v>384.18186495176849</v>
      </c>
      <c r="O211" s="102">
        <v>380.28562565435823</v>
      </c>
      <c r="P211" s="83" t="s">
        <v>997</v>
      </c>
      <c r="Q211" s="96">
        <v>493.31</v>
      </c>
      <c r="R211" s="96">
        <v>538.69000000000005</v>
      </c>
      <c r="S211" s="96">
        <v>456.44</v>
      </c>
      <c r="T211" s="96">
        <v>351</v>
      </c>
      <c r="U211" s="96"/>
      <c r="V211" s="97"/>
      <c r="W211" s="83" t="s">
        <v>998</v>
      </c>
      <c r="X211" s="96">
        <v>537.86</v>
      </c>
      <c r="Y211" s="96">
        <v>571.08000000000004</v>
      </c>
      <c r="Z211" s="96">
        <v>435.81</v>
      </c>
      <c r="AA211" s="96">
        <v>316.10000000000002</v>
      </c>
      <c r="AB211" s="96"/>
      <c r="AC211" s="97">
        <v>408.26</v>
      </c>
      <c r="AD211" s="83" t="s">
        <v>999</v>
      </c>
      <c r="AE211" s="86">
        <v>0.51129972389814904</v>
      </c>
      <c r="AF211" s="96">
        <v>553.19000000000005</v>
      </c>
      <c r="AG211" s="96">
        <v>577.42999999999995</v>
      </c>
      <c r="AH211" s="96">
        <v>448.41</v>
      </c>
      <c r="AI211" s="96"/>
      <c r="AJ211" s="96"/>
      <c r="AK211" s="97">
        <v>318.74</v>
      </c>
      <c r="AL211" s="87" t="s">
        <v>1000</v>
      </c>
      <c r="AM211" s="88">
        <v>1</v>
      </c>
      <c r="AN211" s="96">
        <v>569.05999999999995</v>
      </c>
      <c r="AO211" s="96">
        <v>629.69000000000005</v>
      </c>
      <c r="AP211" s="96">
        <v>584.99</v>
      </c>
      <c r="AQ211" s="96">
        <v>673.35</v>
      </c>
      <c r="AR211" s="96"/>
      <c r="AS211" s="97"/>
      <c r="AT211" s="83" t="s">
        <v>1001</v>
      </c>
      <c r="AU211" s="86">
        <v>3.9177277179235998E-2</v>
      </c>
      <c r="AV211" s="96">
        <v>510.68</v>
      </c>
      <c r="AW211" s="96">
        <v>577.28</v>
      </c>
      <c r="AX211" s="96">
        <v>465</v>
      </c>
      <c r="AY211" s="96"/>
      <c r="AZ211" s="96"/>
      <c r="BA211" s="97">
        <v>356.49</v>
      </c>
      <c r="BB211" s="83" t="s">
        <v>1002</v>
      </c>
      <c r="BC211" s="96">
        <v>499.28</v>
      </c>
      <c r="BD211" s="96">
        <v>538</v>
      </c>
      <c r="BE211" s="96">
        <v>454.62</v>
      </c>
      <c r="BF211" s="96"/>
      <c r="BG211" s="96"/>
      <c r="BH211" s="97">
        <v>438.45</v>
      </c>
      <c r="BI211" s="83" t="s">
        <v>1003</v>
      </c>
      <c r="BJ211" s="86">
        <v>0.13381506757660899</v>
      </c>
      <c r="BK211" s="96">
        <v>620.77</v>
      </c>
      <c r="BL211" s="96">
        <v>627.46</v>
      </c>
      <c r="BM211" s="96">
        <v>671.51</v>
      </c>
      <c r="BN211" s="96">
        <v>502.54</v>
      </c>
      <c r="BO211" s="96"/>
      <c r="BP211" s="97"/>
      <c r="BQ211" s="83" t="s">
        <v>1004</v>
      </c>
      <c r="BR211" s="86">
        <v>1</v>
      </c>
      <c r="BS211" s="96">
        <v>572.83000000000004</v>
      </c>
      <c r="BT211" s="96">
        <v>634.5</v>
      </c>
      <c r="BU211" s="96">
        <v>656.17</v>
      </c>
      <c r="BV211" s="96"/>
      <c r="BW211" s="96"/>
      <c r="BX211" s="97">
        <v>365.33</v>
      </c>
      <c r="BY211" s="83" t="s">
        <v>1005</v>
      </c>
      <c r="BZ211" s="96">
        <v>596.01</v>
      </c>
      <c r="CA211" s="96">
        <v>604.52</v>
      </c>
      <c r="CB211" s="96">
        <v>468.61</v>
      </c>
      <c r="CC211" s="96">
        <v>448.37</v>
      </c>
      <c r="CD211" s="96"/>
      <c r="CE211" s="97">
        <v>566.25</v>
      </c>
      <c r="CF211" s="83" t="s">
        <v>1006</v>
      </c>
      <c r="CG211" s="96">
        <v>527.44000000000005</v>
      </c>
      <c r="CH211" s="96">
        <v>657.91</v>
      </c>
      <c r="CI211" s="96">
        <v>471.36</v>
      </c>
      <c r="CJ211" s="96"/>
      <c r="CK211" s="96"/>
      <c r="CL211" s="97"/>
      <c r="CM211" s="83" t="s">
        <v>1007</v>
      </c>
      <c r="CN211" s="96">
        <v>549.12</v>
      </c>
      <c r="CO211" s="96">
        <v>550.52</v>
      </c>
      <c r="CP211" s="96">
        <v>561.98</v>
      </c>
      <c r="CQ211" s="96">
        <v>386.11</v>
      </c>
      <c r="CR211" s="96"/>
      <c r="CS211" s="97">
        <v>597.65</v>
      </c>
      <c r="CT211" s="83" t="s">
        <v>1008</v>
      </c>
      <c r="CU211" s="96">
        <v>573.12</v>
      </c>
      <c r="CV211" s="96">
        <v>658.96</v>
      </c>
      <c r="CW211" s="96">
        <v>519.09</v>
      </c>
      <c r="CX211" s="96">
        <v>406.14</v>
      </c>
      <c r="CY211" s="96"/>
      <c r="CZ211" s="97"/>
      <c r="DA211" s="83" t="s">
        <v>1009</v>
      </c>
      <c r="DB211" s="86">
        <v>0.13362731342286399</v>
      </c>
      <c r="DC211" s="96">
        <v>546.04999999999995</v>
      </c>
      <c r="DD211" s="96">
        <v>610.52</v>
      </c>
      <c r="DE211" s="96">
        <v>479.91</v>
      </c>
      <c r="DF211" s="96">
        <v>531.03</v>
      </c>
      <c r="DG211" s="96"/>
      <c r="DH211" s="97">
        <v>499.63</v>
      </c>
      <c r="DI211" s="83" t="s">
        <v>1010</v>
      </c>
      <c r="DJ211" s="86">
        <v>2.9680636352843398E-3</v>
      </c>
      <c r="DK211" s="96">
        <v>535.37</v>
      </c>
      <c r="DL211" s="96">
        <v>582.91999999999996</v>
      </c>
      <c r="DM211" s="96">
        <v>582.91999999999996</v>
      </c>
      <c r="DN211" s="96">
        <v>734.84</v>
      </c>
      <c r="DO211" s="96"/>
      <c r="DP211" s="97">
        <v>469</v>
      </c>
      <c r="DQ211" s="83" t="s">
        <v>1011</v>
      </c>
      <c r="DR211" s="96">
        <v>539.61</v>
      </c>
      <c r="DS211" s="96">
        <v>573.15</v>
      </c>
      <c r="DT211" s="96">
        <v>469.57</v>
      </c>
      <c r="DU211" s="96">
        <v>412.31</v>
      </c>
      <c r="DV211" s="96"/>
      <c r="DW211" s="97"/>
      <c r="DX211" s="83" t="s">
        <v>1012</v>
      </c>
      <c r="DY211" s="96">
        <v>534.02</v>
      </c>
      <c r="DZ211" s="96">
        <v>556.5</v>
      </c>
      <c r="EA211" s="96">
        <v>619.45000000000005</v>
      </c>
      <c r="EB211" s="96">
        <v>414.36</v>
      </c>
      <c r="EC211" s="96"/>
      <c r="ED211" s="97">
        <v>367.41</v>
      </c>
      <c r="EE211" s="83" t="s">
        <v>1013</v>
      </c>
      <c r="EF211" s="86">
        <v>1</v>
      </c>
      <c r="EG211" s="96">
        <v>534.98</v>
      </c>
      <c r="EH211" s="96">
        <v>567.45000000000005</v>
      </c>
      <c r="EI211" s="96">
        <v>460.11</v>
      </c>
      <c r="EJ211" s="96"/>
      <c r="EK211" s="96">
        <v>369.88</v>
      </c>
      <c r="EL211" s="97">
        <v>280.99</v>
      </c>
      <c r="EM211" s="83" t="s">
        <v>1014</v>
      </c>
      <c r="EN211" s="96">
        <v>548.41999999999996</v>
      </c>
      <c r="EO211" s="96">
        <v>571.5</v>
      </c>
      <c r="EP211" s="96">
        <v>471.58</v>
      </c>
      <c r="EQ211" s="96"/>
      <c r="ER211" s="96"/>
      <c r="ES211" s="97">
        <v>399.63</v>
      </c>
      <c r="ET211" s="83" t="s">
        <v>1015</v>
      </c>
      <c r="EU211" s="86">
        <v>1</v>
      </c>
      <c r="EV211" s="96">
        <v>523.49</v>
      </c>
      <c r="EW211" s="96">
        <v>546.25</v>
      </c>
      <c r="EX211" s="96">
        <v>546.25</v>
      </c>
      <c r="EY211" s="96"/>
      <c r="EZ211" s="96"/>
      <c r="FA211" s="97">
        <v>314.43</v>
      </c>
      <c r="FB211" s="83" t="s">
        <v>1016</v>
      </c>
      <c r="FC211" s="96">
        <v>645.54</v>
      </c>
      <c r="FD211" s="96">
        <v>612.35</v>
      </c>
      <c r="FE211" s="96">
        <v>615.37</v>
      </c>
      <c r="FF211" s="96"/>
      <c r="FG211" s="96"/>
      <c r="FH211" s="97"/>
      <c r="FI211" s="83" t="s">
        <v>1017</v>
      </c>
      <c r="FJ211" s="96">
        <v>556.13</v>
      </c>
      <c r="FK211" s="96">
        <v>597.47</v>
      </c>
      <c r="FL211" s="96">
        <v>335.49</v>
      </c>
      <c r="FM211" s="96">
        <v>514.24</v>
      </c>
      <c r="FN211" s="96"/>
      <c r="FO211" s="97">
        <v>341.47</v>
      </c>
      <c r="FP211" s="83" t="s">
        <v>1018</v>
      </c>
      <c r="FQ211" s="86">
        <v>0.231074960717257</v>
      </c>
      <c r="FR211" s="96">
        <v>520.16999999999996</v>
      </c>
      <c r="FS211" s="96">
        <v>595.94000000000005</v>
      </c>
      <c r="FT211" s="96">
        <v>526.5</v>
      </c>
      <c r="FU211" s="96">
        <v>344.24</v>
      </c>
      <c r="FV211" s="96">
        <v>324.31</v>
      </c>
      <c r="FW211" s="97">
        <v>295.86</v>
      </c>
      <c r="FX211" s="83" t="s">
        <v>1019</v>
      </c>
      <c r="FY211" s="96">
        <v>549.78</v>
      </c>
      <c r="FZ211" s="96">
        <v>587.4</v>
      </c>
      <c r="GA211" s="96">
        <v>564.4</v>
      </c>
      <c r="GB211" s="96">
        <v>589.85</v>
      </c>
      <c r="GC211" s="96"/>
      <c r="GD211" s="97">
        <v>391.1</v>
      </c>
      <c r="GE211" s="83" t="s">
        <v>1020</v>
      </c>
      <c r="GF211" s="86">
        <v>0.20787427763688501</v>
      </c>
      <c r="GG211" s="96">
        <v>510.27</v>
      </c>
      <c r="GH211" s="96">
        <v>564.12</v>
      </c>
      <c r="GI211" s="96">
        <v>434.04</v>
      </c>
      <c r="GJ211" s="96">
        <v>423.08</v>
      </c>
      <c r="GK211" s="96"/>
      <c r="GL211" s="97">
        <v>408.3</v>
      </c>
      <c r="GM211" s="83" t="s">
        <v>1021</v>
      </c>
      <c r="GN211" s="86">
        <v>9.4283586170483602E-2</v>
      </c>
      <c r="GO211" s="96">
        <v>546.79</v>
      </c>
      <c r="GP211" s="96">
        <v>755.35</v>
      </c>
      <c r="GQ211" s="96">
        <v>463.33</v>
      </c>
      <c r="GR211" s="96">
        <v>414.75</v>
      </c>
      <c r="GS211" s="96"/>
      <c r="GT211" s="97"/>
      <c r="GU211" s="83" t="s">
        <v>1022</v>
      </c>
      <c r="GV211" s="86">
        <v>1</v>
      </c>
      <c r="GW211" s="96">
        <v>487.18</v>
      </c>
      <c r="GX211" s="96">
        <v>511.39</v>
      </c>
      <c r="GY211" s="96">
        <v>506.56</v>
      </c>
      <c r="GZ211" s="96"/>
      <c r="HA211" s="96"/>
      <c r="HB211" s="97">
        <v>404.16</v>
      </c>
      <c r="HC211" s="83" t="s">
        <v>1023</v>
      </c>
      <c r="HD211" s="86">
        <v>1</v>
      </c>
      <c r="HE211" s="96">
        <v>534.67999999999995</v>
      </c>
      <c r="HF211" s="96">
        <v>591.52</v>
      </c>
      <c r="HG211" s="96"/>
      <c r="HH211" s="96">
        <v>397.6</v>
      </c>
      <c r="HI211" s="96">
        <v>390.96</v>
      </c>
      <c r="HJ211" s="97">
        <v>392.55</v>
      </c>
      <c r="HK211" s="103" t="s">
        <v>1024</v>
      </c>
      <c r="HL211" s="86">
        <v>1.14793429224111</v>
      </c>
      <c r="HM211" s="96">
        <v>505.96</v>
      </c>
      <c r="HN211" s="96">
        <v>546.04999999999995</v>
      </c>
      <c r="HO211" s="96">
        <v>430.7</v>
      </c>
      <c r="HP211" s="96"/>
      <c r="HQ211" s="96"/>
      <c r="HR211" s="97"/>
    </row>
    <row r="212" spans="1:226" x14ac:dyDescent="0.35">
      <c r="A212" s="99">
        <v>43885</v>
      </c>
      <c r="B212" s="100" t="s">
        <v>995</v>
      </c>
      <c r="C212" s="101">
        <v>551.50696710021123</v>
      </c>
      <c r="D212" s="101">
        <v>588.43811530249036</v>
      </c>
      <c r="E212" s="101">
        <v>513.4423094331371</v>
      </c>
      <c r="F212" s="101">
        <v>457.23842852269519</v>
      </c>
      <c r="G212" s="101">
        <v>340.7924985357854</v>
      </c>
      <c r="H212" s="102">
        <v>350.47764312651339</v>
      </c>
      <c r="I212" s="100" t="s">
        <v>996</v>
      </c>
      <c r="J212" s="101">
        <v>551.28261688161342</v>
      </c>
      <c r="K212" s="101">
        <v>579.48361411208282</v>
      </c>
      <c r="L212" s="101">
        <v>511.79512866858971</v>
      </c>
      <c r="M212" s="101">
        <v>455.55765241892988</v>
      </c>
      <c r="N212" s="101">
        <v>382.63498392282963</v>
      </c>
      <c r="O212" s="102">
        <v>383.68659487608227</v>
      </c>
      <c r="P212" s="83" t="s">
        <v>997</v>
      </c>
      <c r="Q212" s="96">
        <v>515.80999999999995</v>
      </c>
      <c r="R212" s="96">
        <v>566.19000000000005</v>
      </c>
      <c r="S212" s="96">
        <v>495.3</v>
      </c>
      <c r="T212" s="96">
        <v>383</v>
      </c>
      <c r="U212" s="96"/>
      <c r="V212" s="97"/>
      <c r="W212" s="83" t="s">
        <v>998</v>
      </c>
      <c r="X212" s="96">
        <v>536.70000000000005</v>
      </c>
      <c r="Y212" s="96">
        <v>569.26</v>
      </c>
      <c r="Z212" s="96">
        <v>497.3</v>
      </c>
      <c r="AA212" s="96">
        <v>347.95</v>
      </c>
      <c r="AB212" s="96"/>
      <c r="AC212" s="97">
        <v>430.58</v>
      </c>
      <c r="AD212" s="83" t="s">
        <v>999</v>
      </c>
      <c r="AE212" s="86">
        <v>0.51129972389814904</v>
      </c>
      <c r="AF212" s="96">
        <v>555.44000000000005</v>
      </c>
      <c r="AG212" s="96">
        <v>581.82000000000005</v>
      </c>
      <c r="AH212" s="96">
        <v>448.41</v>
      </c>
      <c r="AI212" s="96"/>
      <c r="AJ212" s="96"/>
      <c r="AK212" s="97">
        <v>320.36</v>
      </c>
      <c r="AL212" s="87" t="s">
        <v>1000</v>
      </c>
      <c r="AM212" s="88">
        <v>1</v>
      </c>
      <c r="AN212" s="96">
        <v>569.75</v>
      </c>
      <c r="AO212" s="96">
        <v>631.77</v>
      </c>
      <c r="AP212" s="96">
        <v>587.05999999999995</v>
      </c>
      <c r="AQ212" s="96">
        <v>673.35</v>
      </c>
      <c r="AR212" s="96"/>
      <c r="AS212" s="97"/>
      <c r="AT212" s="83" t="s">
        <v>1001</v>
      </c>
      <c r="AU212" s="86">
        <v>3.9704597792424398E-2</v>
      </c>
      <c r="AV212" s="96">
        <v>521.79</v>
      </c>
      <c r="AW212" s="96">
        <v>589.41999999999996</v>
      </c>
      <c r="AX212" s="96">
        <v>487.89</v>
      </c>
      <c r="AY212" s="96"/>
      <c r="AZ212" s="96"/>
      <c r="BA212" s="97">
        <v>364.21</v>
      </c>
      <c r="BB212" s="83" t="s">
        <v>1002</v>
      </c>
      <c r="BC212" s="96">
        <v>532.89</v>
      </c>
      <c r="BD212" s="96">
        <v>570.78</v>
      </c>
      <c r="BE212" s="96">
        <v>483.19</v>
      </c>
      <c r="BF212" s="96"/>
      <c r="BG212" s="96"/>
      <c r="BH212" s="97">
        <v>439.29</v>
      </c>
      <c r="BI212" s="83" t="s">
        <v>1003</v>
      </c>
      <c r="BJ212" s="86">
        <v>0.13387060067738499</v>
      </c>
      <c r="BK212" s="96">
        <v>663.86</v>
      </c>
      <c r="BL212" s="96">
        <v>659.85</v>
      </c>
      <c r="BM212" s="96">
        <v>703.92</v>
      </c>
      <c r="BN212" s="96">
        <v>556.29999999999995</v>
      </c>
      <c r="BO212" s="96"/>
      <c r="BP212" s="97"/>
      <c r="BQ212" s="83" t="s">
        <v>1004</v>
      </c>
      <c r="BR212" s="86">
        <v>1</v>
      </c>
      <c r="BS212" s="96">
        <v>591.16999999999996</v>
      </c>
      <c r="BT212" s="96">
        <v>652.83000000000004</v>
      </c>
      <c r="BU212" s="96">
        <v>682.83</v>
      </c>
      <c r="BV212" s="96"/>
      <c r="BW212" s="96"/>
      <c r="BX212" s="97">
        <v>365.33</v>
      </c>
      <c r="BY212" s="83" t="s">
        <v>1005</v>
      </c>
      <c r="BZ212" s="96">
        <v>601.54999999999995</v>
      </c>
      <c r="CA212" s="96">
        <v>614.02</v>
      </c>
      <c r="CB212" s="96">
        <v>494.09</v>
      </c>
      <c r="CC212" s="96">
        <v>431.38</v>
      </c>
      <c r="CD212" s="96"/>
      <c r="CE212" s="97">
        <v>566.42999999999995</v>
      </c>
      <c r="CF212" s="83" t="s">
        <v>1006</v>
      </c>
      <c r="CG212" s="96">
        <v>605.66999999999996</v>
      </c>
      <c r="CH212" s="96">
        <v>661.14</v>
      </c>
      <c r="CI212" s="96">
        <v>521.36</v>
      </c>
      <c r="CJ212" s="96"/>
      <c r="CK212" s="96"/>
      <c r="CL212" s="97"/>
      <c r="CM212" s="83" t="s">
        <v>1007</v>
      </c>
      <c r="CN212" s="96">
        <v>549.49</v>
      </c>
      <c r="CO212" s="96">
        <v>557.54999999999995</v>
      </c>
      <c r="CP212" s="96">
        <v>587.44000000000005</v>
      </c>
      <c r="CQ212" s="96">
        <v>431.72</v>
      </c>
      <c r="CR212" s="96"/>
      <c r="CS212" s="97">
        <v>597.87</v>
      </c>
      <c r="CT212" s="83" t="s">
        <v>1008</v>
      </c>
      <c r="CU212" s="96">
        <v>575.45000000000005</v>
      </c>
      <c r="CV212" s="96">
        <v>662.18</v>
      </c>
      <c r="CW212" s="96">
        <v>524.74</v>
      </c>
      <c r="CX212" s="96">
        <v>459.15</v>
      </c>
      <c r="CY212" s="96"/>
      <c r="CZ212" s="97"/>
      <c r="DA212" s="83" t="s">
        <v>1009</v>
      </c>
      <c r="DB212" s="86">
        <v>0.13395847287340901</v>
      </c>
      <c r="DC212" s="96">
        <v>534.54999999999995</v>
      </c>
      <c r="DD212" s="96">
        <v>604.53</v>
      </c>
      <c r="DE212" s="96">
        <v>472.53</v>
      </c>
      <c r="DF212" s="96">
        <v>532.35</v>
      </c>
      <c r="DG212" s="96"/>
      <c r="DH212" s="97">
        <v>491.55</v>
      </c>
      <c r="DI212" s="83" t="s">
        <v>1010</v>
      </c>
      <c r="DJ212" s="86">
        <v>2.9619975711619902E-3</v>
      </c>
      <c r="DK212" s="96">
        <v>533.69000000000005</v>
      </c>
      <c r="DL212" s="96">
        <v>584.5</v>
      </c>
      <c r="DM212" s="96">
        <v>584.5</v>
      </c>
      <c r="DN212" s="96">
        <v>733.34</v>
      </c>
      <c r="DO212" s="96"/>
      <c r="DP212" s="97">
        <v>469.01</v>
      </c>
      <c r="DQ212" s="83" t="s">
        <v>1011</v>
      </c>
      <c r="DR212" s="96">
        <v>542.04999999999995</v>
      </c>
      <c r="DS212" s="96">
        <v>575.34</v>
      </c>
      <c r="DT212" s="96">
        <v>487.76</v>
      </c>
      <c r="DU212" s="96">
        <v>456.26</v>
      </c>
      <c r="DV212" s="96"/>
      <c r="DW212" s="97"/>
      <c r="DX212" s="83" t="s">
        <v>1012</v>
      </c>
      <c r="DY212" s="96">
        <v>538.4</v>
      </c>
      <c r="DZ212" s="96">
        <v>562.45000000000005</v>
      </c>
      <c r="EA212" s="96">
        <v>654.46</v>
      </c>
      <c r="EB212" s="96">
        <v>464.61</v>
      </c>
      <c r="EC212" s="96"/>
      <c r="ED212" s="97">
        <v>369.93</v>
      </c>
      <c r="EE212" s="83" t="s">
        <v>1013</v>
      </c>
      <c r="EF212" s="86">
        <v>1</v>
      </c>
      <c r="EG212" s="96">
        <v>540.47</v>
      </c>
      <c r="EH212" s="96">
        <v>569.12</v>
      </c>
      <c r="EI212" s="96">
        <v>485.02</v>
      </c>
      <c r="EJ212" s="96"/>
      <c r="EK212" s="96">
        <v>369.88</v>
      </c>
      <c r="EL212" s="97">
        <v>290.61</v>
      </c>
      <c r="EM212" s="83" t="s">
        <v>1014</v>
      </c>
      <c r="EN212" s="96">
        <v>574.91999999999996</v>
      </c>
      <c r="EO212" s="96">
        <v>597.99</v>
      </c>
      <c r="EP212" s="96">
        <v>497.02</v>
      </c>
      <c r="EQ212" s="96"/>
      <c r="ER212" s="96"/>
      <c r="ES212" s="97">
        <v>399.63</v>
      </c>
      <c r="ET212" s="83" t="s">
        <v>1015</v>
      </c>
      <c r="EU212" s="86">
        <v>1</v>
      </c>
      <c r="EV212" s="96">
        <v>526.29999999999995</v>
      </c>
      <c r="EW212" s="96">
        <v>548.66999999999996</v>
      </c>
      <c r="EX212" s="96">
        <v>548.66999999999996</v>
      </c>
      <c r="EY212" s="96"/>
      <c r="EZ212" s="96"/>
      <c r="FA212" s="97">
        <v>322.95999999999998</v>
      </c>
      <c r="FB212" s="83" t="s">
        <v>1016</v>
      </c>
      <c r="FC212" s="96">
        <v>645.54</v>
      </c>
      <c r="FD212" s="96">
        <v>612.35</v>
      </c>
      <c r="FE212" s="96">
        <v>615.37</v>
      </c>
      <c r="FF212" s="96"/>
      <c r="FG212" s="96"/>
      <c r="FH212" s="97"/>
      <c r="FI212" s="83" t="s">
        <v>1017</v>
      </c>
      <c r="FJ212" s="96">
        <v>581.75</v>
      </c>
      <c r="FK212" s="96">
        <v>624.74</v>
      </c>
      <c r="FL212" s="96">
        <v>399.12</v>
      </c>
      <c r="FM212" s="96">
        <v>601.24</v>
      </c>
      <c r="FN212" s="96"/>
      <c r="FO212" s="97">
        <v>349.74</v>
      </c>
      <c r="FP212" s="83" t="s">
        <v>1018</v>
      </c>
      <c r="FQ212" s="86">
        <v>0.23261764637465401</v>
      </c>
      <c r="FR212" s="96">
        <v>530.42999999999995</v>
      </c>
      <c r="FS212" s="96">
        <v>610.37</v>
      </c>
      <c r="FT212" s="96">
        <v>551.5</v>
      </c>
      <c r="FU212" s="96">
        <v>395.37</v>
      </c>
      <c r="FV212" s="96">
        <v>326.47000000000003</v>
      </c>
      <c r="FW212" s="97">
        <v>307.13</v>
      </c>
      <c r="FX212" s="83" t="s">
        <v>1019</v>
      </c>
      <c r="FY212" s="96">
        <v>558.73</v>
      </c>
      <c r="FZ212" s="96">
        <v>597.97</v>
      </c>
      <c r="GA212" s="96">
        <v>570.09</v>
      </c>
      <c r="GB212" s="96">
        <v>587.20000000000005</v>
      </c>
      <c r="GC212" s="96"/>
      <c r="GD212" s="97">
        <v>390.29</v>
      </c>
      <c r="GE212" s="83" t="s">
        <v>1020</v>
      </c>
      <c r="GF212" s="86">
        <v>0.20806025424963101</v>
      </c>
      <c r="GG212" s="96">
        <v>525.21</v>
      </c>
      <c r="GH212" s="96">
        <v>577.59</v>
      </c>
      <c r="GI212" s="96">
        <v>466.34</v>
      </c>
      <c r="GJ212" s="96">
        <v>423.17</v>
      </c>
      <c r="GK212" s="96"/>
      <c r="GL212" s="97">
        <v>409.11</v>
      </c>
      <c r="GM212" s="83" t="s">
        <v>1021</v>
      </c>
      <c r="GN212" s="86">
        <v>9.4488486577910494E-2</v>
      </c>
      <c r="GO212" s="96">
        <v>572.85</v>
      </c>
      <c r="GP212" s="96">
        <v>775.89</v>
      </c>
      <c r="GQ212" s="96">
        <v>500.62</v>
      </c>
      <c r="GR212" s="96">
        <v>463.37</v>
      </c>
      <c r="GS212" s="96"/>
      <c r="GT212" s="97"/>
      <c r="GU212" s="83" t="s">
        <v>1022</v>
      </c>
      <c r="GV212" s="86">
        <v>1</v>
      </c>
      <c r="GW212" s="96">
        <v>483.96</v>
      </c>
      <c r="GX212" s="96">
        <v>508.13</v>
      </c>
      <c r="GY212" s="96">
        <v>502.98</v>
      </c>
      <c r="GZ212" s="96"/>
      <c r="HA212" s="96"/>
      <c r="HB212" s="97">
        <v>404.51</v>
      </c>
      <c r="HC212" s="83" t="s">
        <v>1023</v>
      </c>
      <c r="HD212" s="86">
        <v>1</v>
      </c>
      <c r="HE212" s="96">
        <v>528.02</v>
      </c>
      <c r="HF212" s="96">
        <v>588.17999999999995</v>
      </c>
      <c r="HG212" s="96"/>
      <c r="HH212" s="96">
        <v>395.32</v>
      </c>
      <c r="HI212" s="96">
        <v>388.68</v>
      </c>
      <c r="HJ212" s="97">
        <v>393.39</v>
      </c>
      <c r="HK212" s="103" t="s">
        <v>1024</v>
      </c>
      <c r="HL212" s="86">
        <v>1.1928476852790699</v>
      </c>
      <c r="HM212" s="96">
        <v>535.85</v>
      </c>
      <c r="HN212" s="96">
        <v>577.88</v>
      </c>
      <c r="HO212" s="96">
        <v>481.35</v>
      </c>
      <c r="HP212" s="96"/>
      <c r="HQ212" s="96"/>
      <c r="HR212" s="97"/>
    </row>
    <row r="213" spans="1:226" x14ac:dyDescent="0.35">
      <c r="A213" s="99">
        <v>43878</v>
      </c>
      <c r="B213" s="100" t="s">
        <v>995</v>
      </c>
      <c r="C213" s="101">
        <v>546.54777715282023</v>
      </c>
      <c r="D213" s="101">
        <v>589.1419546392425</v>
      </c>
      <c r="E213" s="101">
        <v>509.3627745935193</v>
      </c>
      <c r="F213" s="101">
        <v>465.67074130250455</v>
      </c>
      <c r="G213" s="101">
        <v>353.76248682206864</v>
      </c>
      <c r="H213" s="102">
        <v>355.8242230411513</v>
      </c>
      <c r="I213" s="100" t="s">
        <v>996</v>
      </c>
      <c r="J213" s="101">
        <v>545.37909599472687</v>
      </c>
      <c r="K213" s="101">
        <v>578.62308497156846</v>
      </c>
      <c r="L213" s="101">
        <v>507.58089992772574</v>
      </c>
      <c r="M213" s="101">
        <v>461.92206047680656</v>
      </c>
      <c r="N213" s="101">
        <v>380.6471061093248</v>
      </c>
      <c r="O213" s="102">
        <v>385.92552352564309</v>
      </c>
      <c r="P213" s="83" t="s">
        <v>997</v>
      </c>
      <c r="Q213" s="96">
        <v>503.31</v>
      </c>
      <c r="R213" s="96">
        <v>557.03</v>
      </c>
      <c r="S213" s="96">
        <v>490.59</v>
      </c>
      <c r="T213" s="96">
        <v>383</v>
      </c>
      <c r="U213" s="96"/>
      <c r="V213" s="97"/>
      <c r="W213" s="83" t="s">
        <v>998</v>
      </c>
      <c r="X213" s="96">
        <v>526.62</v>
      </c>
      <c r="Y213" s="96">
        <v>554.79999999999995</v>
      </c>
      <c r="Z213" s="96">
        <v>490.44</v>
      </c>
      <c r="AA213" s="96">
        <v>347.95</v>
      </c>
      <c r="AB213" s="96"/>
      <c r="AC213" s="97">
        <v>430.58</v>
      </c>
      <c r="AD213" s="83" t="s">
        <v>999</v>
      </c>
      <c r="AE213" s="86">
        <v>0.51129972389814904</v>
      </c>
      <c r="AF213" s="96">
        <v>558.54999999999995</v>
      </c>
      <c r="AG213" s="96">
        <v>590.16999999999996</v>
      </c>
      <c r="AH213" s="96">
        <v>449.78</v>
      </c>
      <c r="AI213" s="96"/>
      <c r="AJ213" s="96"/>
      <c r="AK213" s="97">
        <v>321.98</v>
      </c>
      <c r="AL213" s="87" t="s">
        <v>1000</v>
      </c>
      <c r="AM213" s="88">
        <v>1</v>
      </c>
      <c r="AN213" s="96">
        <v>572.24</v>
      </c>
      <c r="AO213" s="96">
        <v>643.67999999999995</v>
      </c>
      <c r="AP213" s="96">
        <v>593.65</v>
      </c>
      <c r="AQ213" s="96">
        <v>656.56</v>
      </c>
      <c r="AR213" s="96"/>
      <c r="AS213" s="97"/>
      <c r="AT213" s="83" t="s">
        <v>1001</v>
      </c>
      <c r="AU213" s="86">
        <v>4.0333965232122002E-2</v>
      </c>
      <c r="AV213" s="96">
        <v>532.03</v>
      </c>
      <c r="AW213" s="96">
        <v>600.96</v>
      </c>
      <c r="AX213" s="96">
        <v>490.59</v>
      </c>
      <c r="AY213" s="96"/>
      <c r="AZ213" s="96"/>
      <c r="BA213" s="97">
        <v>373.69</v>
      </c>
      <c r="BB213" s="83" t="s">
        <v>1002</v>
      </c>
      <c r="BC213" s="96">
        <v>523.65</v>
      </c>
      <c r="BD213" s="96">
        <v>571.62</v>
      </c>
      <c r="BE213" s="96">
        <v>479.83</v>
      </c>
      <c r="BF213" s="96"/>
      <c r="BG213" s="96"/>
      <c r="BH213" s="97">
        <v>441.81</v>
      </c>
      <c r="BI213" s="83" t="s">
        <v>1003</v>
      </c>
      <c r="BJ213" s="86">
        <v>0.13386701650580299</v>
      </c>
      <c r="BK213" s="96">
        <v>642.42999999999995</v>
      </c>
      <c r="BL213" s="96">
        <v>659.83</v>
      </c>
      <c r="BM213" s="96">
        <v>703.9</v>
      </c>
      <c r="BN213" s="96">
        <v>583.05999999999995</v>
      </c>
      <c r="BO213" s="96"/>
      <c r="BP213" s="97"/>
      <c r="BQ213" s="83" t="s">
        <v>1004</v>
      </c>
      <c r="BR213" s="86">
        <v>1</v>
      </c>
      <c r="BS213" s="96">
        <v>592</v>
      </c>
      <c r="BT213" s="96">
        <v>652.83000000000004</v>
      </c>
      <c r="BU213" s="96">
        <v>683.67</v>
      </c>
      <c r="BV213" s="96"/>
      <c r="BW213" s="96"/>
      <c r="BX213" s="97">
        <v>368.67</v>
      </c>
      <c r="BY213" s="83" t="s">
        <v>1005</v>
      </c>
      <c r="BZ213" s="96">
        <v>599.04</v>
      </c>
      <c r="CA213" s="96">
        <v>613.02</v>
      </c>
      <c r="CB213" s="96">
        <v>490.56</v>
      </c>
      <c r="CC213" s="96">
        <v>446.15</v>
      </c>
      <c r="CD213" s="96"/>
      <c r="CE213" s="97">
        <v>566.62</v>
      </c>
      <c r="CF213" s="83" t="s">
        <v>1006</v>
      </c>
      <c r="CG213" s="96">
        <v>604.04999999999995</v>
      </c>
      <c r="CH213" s="96">
        <v>668.39</v>
      </c>
      <c r="CI213" s="96">
        <v>514.91</v>
      </c>
      <c r="CJ213" s="96"/>
      <c r="CK213" s="96"/>
      <c r="CL213" s="97"/>
      <c r="CM213" s="83" t="s">
        <v>1007</v>
      </c>
      <c r="CN213" s="96">
        <v>554.32000000000005</v>
      </c>
      <c r="CO213" s="96">
        <v>557.48</v>
      </c>
      <c r="CP213" s="96">
        <v>581.36</v>
      </c>
      <c r="CQ213" s="96">
        <v>433.01</v>
      </c>
      <c r="CR213" s="96"/>
      <c r="CS213" s="97">
        <v>599.27</v>
      </c>
      <c r="CT213" s="83" t="s">
        <v>1008</v>
      </c>
      <c r="CU213" s="96">
        <v>572.45000000000005</v>
      </c>
      <c r="CV213" s="96">
        <v>663.1</v>
      </c>
      <c r="CW213" s="96">
        <v>522.51</v>
      </c>
      <c r="CX213" s="96">
        <v>459.84</v>
      </c>
      <c r="CY213" s="96"/>
      <c r="CZ213" s="97"/>
      <c r="DA213" s="83" t="s">
        <v>1009</v>
      </c>
      <c r="DB213" s="86">
        <v>0.13429127778150801</v>
      </c>
      <c r="DC213" s="96">
        <v>529.32000000000005</v>
      </c>
      <c r="DD213" s="96">
        <v>597.01</v>
      </c>
      <c r="DE213" s="96">
        <v>448.45</v>
      </c>
      <c r="DF213" s="96">
        <v>533.66999999999996</v>
      </c>
      <c r="DG213" s="96"/>
      <c r="DH213" s="97">
        <v>488.79</v>
      </c>
      <c r="DI213" s="83" t="s">
        <v>1010</v>
      </c>
      <c r="DJ213" s="86">
        <v>2.9882859191967502E-3</v>
      </c>
      <c r="DK213" s="96">
        <v>527.87</v>
      </c>
      <c r="DL213" s="96">
        <v>578.38</v>
      </c>
      <c r="DM213" s="96">
        <v>578.38</v>
      </c>
      <c r="DN213" s="96">
        <v>539.80999999999995</v>
      </c>
      <c r="DO213" s="96"/>
      <c r="DP213" s="97">
        <v>473.99</v>
      </c>
      <c r="DQ213" s="83" t="s">
        <v>1011</v>
      </c>
      <c r="DR213" s="96">
        <v>547.98</v>
      </c>
      <c r="DS213" s="96">
        <v>582.5</v>
      </c>
      <c r="DT213" s="96">
        <v>484.86</v>
      </c>
      <c r="DU213" s="96">
        <v>452.72</v>
      </c>
      <c r="DV213" s="96"/>
      <c r="DW213" s="97"/>
      <c r="DX213" s="83" t="s">
        <v>1012</v>
      </c>
      <c r="DY213" s="96">
        <v>539.75</v>
      </c>
      <c r="DZ213" s="96">
        <v>564.04</v>
      </c>
      <c r="EA213" s="96">
        <v>650.74</v>
      </c>
      <c r="EB213" s="96">
        <v>464.49</v>
      </c>
      <c r="EC213" s="96"/>
      <c r="ED213" s="97">
        <v>372.21</v>
      </c>
      <c r="EE213" s="83" t="s">
        <v>1013</v>
      </c>
      <c r="EF213" s="86">
        <v>1</v>
      </c>
      <c r="EG213" s="96">
        <v>539.63</v>
      </c>
      <c r="EH213" s="96">
        <v>563.91</v>
      </c>
      <c r="EI213" s="96">
        <v>485.28</v>
      </c>
      <c r="EJ213" s="96"/>
      <c r="EK213" s="96">
        <v>369.88</v>
      </c>
      <c r="EL213" s="97">
        <v>291.43</v>
      </c>
      <c r="EM213" s="83" t="s">
        <v>1014</v>
      </c>
      <c r="EN213" s="96">
        <v>556.12</v>
      </c>
      <c r="EO213" s="96">
        <v>597.99</v>
      </c>
      <c r="EP213" s="96">
        <v>497.02</v>
      </c>
      <c r="EQ213" s="96"/>
      <c r="ER213" s="96"/>
      <c r="ES213" s="97">
        <v>413.52</v>
      </c>
      <c r="ET213" s="83" t="s">
        <v>1015</v>
      </c>
      <c r="EU213" s="86">
        <v>1</v>
      </c>
      <c r="EV213" s="96">
        <v>513.35</v>
      </c>
      <c r="EW213" s="96">
        <v>536</v>
      </c>
      <c r="EX213" s="96">
        <v>536</v>
      </c>
      <c r="EY213" s="96"/>
      <c r="EZ213" s="96"/>
      <c r="FA213" s="97">
        <v>325.24</v>
      </c>
      <c r="FB213" s="83" t="s">
        <v>1016</v>
      </c>
      <c r="FC213" s="96">
        <v>645.54</v>
      </c>
      <c r="FD213" s="96">
        <v>612.35</v>
      </c>
      <c r="FE213" s="96">
        <v>615.37</v>
      </c>
      <c r="FF213" s="96"/>
      <c r="FG213" s="96"/>
      <c r="FH213" s="97"/>
      <c r="FI213" s="83" t="s">
        <v>1017</v>
      </c>
      <c r="FJ213" s="96">
        <v>563.57000000000005</v>
      </c>
      <c r="FK213" s="96">
        <v>610.69000000000005</v>
      </c>
      <c r="FL213" s="96">
        <v>406.56</v>
      </c>
      <c r="FM213" s="96">
        <v>608.24</v>
      </c>
      <c r="FN213" s="96"/>
      <c r="FO213" s="97">
        <v>353.04</v>
      </c>
      <c r="FP213" s="83" t="s">
        <v>1018</v>
      </c>
      <c r="FQ213" s="86">
        <v>0.23463162834350099</v>
      </c>
      <c r="FR213" s="96">
        <v>540.54</v>
      </c>
      <c r="FS213" s="96">
        <v>625.87</v>
      </c>
      <c r="FT213" s="96">
        <v>555.02</v>
      </c>
      <c r="FU213" s="96">
        <v>402.25</v>
      </c>
      <c r="FV213" s="96">
        <v>344.56</v>
      </c>
      <c r="FW213" s="97">
        <v>317.56</v>
      </c>
      <c r="FX213" s="83" t="s">
        <v>1019</v>
      </c>
      <c r="FY213" s="96">
        <v>552.22</v>
      </c>
      <c r="FZ213" s="96">
        <v>601.22</v>
      </c>
      <c r="GA213" s="96">
        <v>565.21</v>
      </c>
      <c r="GB213" s="96">
        <v>583.20000000000005</v>
      </c>
      <c r="GC213" s="96"/>
      <c r="GD213" s="97">
        <v>391.91</v>
      </c>
      <c r="GE213" s="83" t="s">
        <v>1020</v>
      </c>
      <c r="GF213" s="86">
        <v>0.20934516831351499</v>
      </c>
      <c r="GG213" s="96">
        <v>521.30999999999995</v>
      </c>
      <c r="GH213" s="96">
        <v>573.52</v>
      </c>
      <c r="GI213" s="96">
        <v>446.1</v>
      </c>
      <c r="GJ213" s="96">
        <v>547.19000000000005</v>
      </c>
      <c r="GK213" s="96"/>
      <c r="GL213" s="97">
        <v>411.79</v>
      </c>
      <c r="GM213" s="83" t="s">
        <v>1021</v>
      </c>
      <c r="GN213" s="86">
        <v>9.4946023185818906E-2</v>
      </c>
      <c r="GO213" s="96">
        <v>551.01</v>
      </c>
      <c r="GP213" s="96">
        <v>765.29</v>
      </c>
      <c r="GQ213" s="96">
        <v>501.45</v>
      </c>
      <c r="GR213" s="96">
        <v>466.85</v>
      </c>
      <c r="GS213" s="96"/>
      <c r="GT213" s="97"/>
      <c r="GU213" s="83" t="s">
        <v>1022</v>
      </c>
      <c r="GV213" s="86">
        <v>1</v>
      </c>
      <c r="GW213" s="96">
        <v>497.83</v>
      </c>
      <c r="GX213" s="96">
        <v>525.92999999999995</v>
      </c>
      <c r="GY213" s="96">
        <v>520.86</v>
      </c>
      <c r="GZ213" s="96"/>
      <c r="HA213" s="96"/>
      <c r="HB213" s="97">
        <v>403.98</v>
      </c>
      <c r="HC213" s="83" t="s">
        <v>1023</v>
      </c>
      <c r="HD213" s="86">
        <v>1</v>
      </c>
      <c r="HE213" s="96">
        <v>529.67999999999995</v>
      </c>
      <c r="HF213" s="96">
        <v>589.02</v>
      </c>
      <c r="HG213" s="96"/>
      <c r="HH213" s="96">
        <v>392.39</v>
      </c>
      <c r="HI213" s="96">
        <v>385.75</v>
      </c>
      <c r="HJ213" s="97">
        <v>402.55</v>
      </c>
      <c r="HK213" s="103" t="s">
        <v>1024</v>
      </c>
      <c r="HL213" s="86">
        <v>1.2013743722818899</v>
      </c>
      <c r="HM213" s="96">
        <v>543.17999999999995</v>
      </c>
      <c r="HN213" s="96">
        <v>587.29999999999995</v>
      </c>
      <c r="HO213" s="96">
        <v>484.99</v>
      </c>
      <c r="HP213" s="96"/>
      <c r="HQ213" s="96"/>
      <c r="HR213" s="97"/>
    </row>
    <row r="214" spans="1:226" x14ac:dyDescent="0.35">
      <c r="A214" s="99">
        <v>43871</v>
      </c>
      <c r="B214" s="100" t="s">
        <v>995</v>
      </c>
      <c r="C214" s="101">
        <v>546.06686014386855</v>
      </c>
      <c r="D214" s="101">
        <v>592.8009451038015</v>
      </c>
      <c r="E214" s="101">
        <v>501.07528514019708</v>
      </c>
      <c r="F214" s="101">
        <v>474.34907471362061</v>
      </c>
      <c r="G214" s="101">
        <v>367.33908515872082</v>
      </c>
      <c r="H214" s="102">
        <v>359.89865701152905</v>
      </c>
      <c r="I214" s="100" t="s">
        <v>996</v>
      </c>
      <c r="J214" s="101">
        <v>545.06861347431061</v>
      </c>
      <c r="K214" s="101">
        <v>583.06611517025317</v>
      </c>
      <c r="L214" s="101">
        <v>499.09368897605918</v>
      </c>
      <c r="M214" s="101">
        <v>475.11848255710817</v>
      </c>
      <c r="N214" s="101">
        <v>401.31289389067518</v>
      </c>
      <c r="O214" s="102">
        <v>388.94441322623987</v>
      </c>
      <c r="P214" s="83" t="s">
        <v>997</v>
      </c>
      <c r="Q214" s="96">
        <v>507.47</v>
      </c>
      <c r="R214" s="96">
        <v>570.36</v>
      </c>
      <c r="S214" s="96">
        <v>484.29</v>
      </c>
      <c r="T214" s="96">
        <v>383</v>
      </c>
      <c r="U214" s="96"/>
      <c r="V214" s="97"/>
      <c r="W214" s="83" t="s">
        <v>998</v>
      </c>
      <c r="X214" s="96">
        <v>548.92999999999995</v>
      </c>
      <c r="Y214" s="96">
        <v>562.07000000000005</v>
      </c>
      <c r="Z214" s="96">
        <v>480.77</v>
      </c>
      <c r="AA214" s="96">
        <v>347.95</v>
      </c>
      <c r="AB214" s="96"/>
      <c r="AC214" s="97">
        <v>438.84</v>
      </c>
      <c r="AD214" s="83" t="s">
        <v>999</v>
      </c>
      <c r="AE214" s="86">
        <v>0.51129972389814904</v>
      </c>
      <c r="AF214" s="96">
        <v>559.70000000000005</v>
      </c>
      <c r="AG214" s="96">
        <v>594.77</v>
      </c>
      <c r="AH214" s="96">
        <v>469.88</v>
      </c>
      <c r="AI214" s="96"/>
      <c r="AJ214" s="96"/>
      <c r="AK214" s="97">
        <v>321.64</v>
      </c>
      <c r="AL214" s="87" t="s">
        <v>1000</v>
      </c>
      <c r="AM214" s="88">
        <v>1</v>
      </c>
      <c r="AN214" s="96">
        <v>574.05999999999995</v>
      </c>
      <c r="AO214" s="96">
        <v>660.63</v>
      </c>
      <c r="AP214" s="96">
        <v>599.94000000000005</v>
      </c>
      <c r="AQ214" s="96">
        <v>656.56</v>
      </c>
      <c r="AR214" s="96"/>
      <c r="AS214" s="97"/>
      <c r="AT214" s="83" t="s">
        <v>1001</v>
      </c>
      <c r="AU214" s="86">
        <v>3.9958443219052203E-2</v>
      </c>
      <c r="AV214" s="96">
        <v>529.49</v>
      </c>
      <c r="AW214" s="96">
        <v>598.27</v>
      </c>
      <c r="AX214" s="96">
        <v>478.96</v>
      </c>
      <c r="AY214" s="96"/>
      <c r="AZ214" s="96"/>
      <c r="BA214" s="97">
        <v>377.08</v>
      </c>
      <c r="BB214" s="83" t="s">
        <v>1002</v>
      </c>
      <c r="BC214" s="96">
        <v>518.61</v>
      </c>
      <c r="BD214" s="96">
        <v>571.62</v>
      </c>
      <c r="BE214" s="96">
        <v>464.7</v>
      </c>
      <c r="BF214" s="96"/>
      <c r="BG214" s="96"/>
      <c r="BH214" s="97">
        <v>437.61</v>
      </c>
      <c r="BI214" s="83" t="s">
        <v>1003</v>
      </c>
      <c r="BJ214" s="86">
        <v>0.13382581232268101</v>
      </c>
      <c r="BK214" s="96">
        <v>631.52</v>
      </c>
      <c r="BL214" s="96">
        <v>648.91999999999996</v>
      </c>
      <c r="BM214" s="96">
        <v>692.98</v>
      </c>
      <c r="BN214" s="96">
        <v>582.88</v>
      </c>
      <c r="BO214" s="96"/>
      <c r="BP214" s="97"/>
      <c r="BQ214" s="83" t="s">
        <v>1004</v>
      </c>
      <c r="BR214" s="86">
        <v>1</v>
      </c>
      <c r="BS214" s="96">
        <v>535.33000000000004</v>
      </c>
      <c r="BT214" s="96">
        <v>597.83000000000004</v>
      </c>
      <c r="BU214" s="96">
        <v>678.67</v>
      </c>
      <c r="BV214" s="96"/>
      <c r="BW214" s="96"/>
      <c r="BX214" s="97">
        <v>367</v>
      </c>
      <c r="BY214" s="83" t="s">
        <v>1005</v>
      </c>
      <c r="BZ214" s="96">
        <v>600.78</v>
      </c>
      <c r="CA214" s="96">
        <v>617.89</v>
      </c>
      <c r="CB214" s="96">
        <v>489.89</v>
      </c>
      <c r="CC214" s="96">
        <v>466.21</v>
      </c>
      <c r="CD214" s="96"/>
      <c r="CE214" s="97">
        <v>566.65</v>
      </c>
      <c r="CF214" s="83" t="s">
        <v>1006</v>
      </c>
      <c r="CG214" s="96">
        <v>539.54</v>
      </c>
      <c r="CH214" s="96">
        <v>678.88</v>
      </c>
      <c r="CI214" s="96">
        <v>504.43</v>
      </c>
      <c r="CJ214" s="96"/>
      <c r="CK214" s="96"/>
      <c r="CL214" s="97"/>
      <c r="CM214" s="83" t="s">
        <v>1007</v>
      </c>
      <c r="CN214" s="96">
        <v>557.76</v>
      </c>
      <c r="CO214" s="96">
        <v>559.89</v>
      </c>
      <c r="CP214" s="96">
        <v>582.22</v>
      </c>
      <c r="CQ214" s="96">
        <v>430.09</v>
      </c>
      <c r="CR214" s="96"/>
      <c r="CS214" s="97">
        <v>597.13</v>
      </c>
      <c r="CT214" s="83" t="s">
        <v>1008</v>
      </c>
      <c r="CU214" s="96">
        <v>575.82000000000005</v>
      </c>
      <c r="CV214" s="96">
        <v>668.91</v>
      </c>
      <c r="CW214" s="96">
        <v>529.89</v>
      </c>
      <c r="CX214" s="96">
        <v>453.84</v>
      </c>
      <c r="CY214" s="96"/>
      <c r="CZ214" s="97"/>
      <c r="DA214" s="83" t="s">
        <v>1009</v>
      </c>
      <c r="DB214" s="86">
        <v>0.13413816230717601</v>
      </c>
      <c r="DC214" s="96">
        <v>537.73</v>
      </c>
      <c r="DD214" s="96">
        <v>606.41</v>
      </c>
      <c r="DE214" s="96">
        <v>484.1</v>
      </c>
      <c r="DF214" s="96">
        <v>566.6</v>
      </c>
      <c r="DG214" s="96"/>
      <c r="DH214" s="97">
        <v>495.53</v>
      </c>
      <c r="DI214" s="83" t="s">
        <v>1010</v>
      </c>
      <c r="DJ214" s="86">
        <v>2.96410469217773E-3</v>
      </c>
      <c r="DK214" s="96">
        <v>530.82000000000005</v>
      </c>
      <c r="DL214" s="96">
        <v>578.59</v>
      </c>
      <c r="DM214" s="96">
        <v>578.59</v>
      </c>
      <c r="DN214" s="96">
        <v>535.44000000000005</v>
      </c>
      <c r="DO214" s="96"/>
      <c r="DP214" s="97">
        <v>488.72</v>
      </c>
      <c r="DQ214" s="83" t="s">
        <v>1011</v>
      </c>
      <c r="DR214" s="96">
        <v>557.58000000000004</v>
      </c>
      <c r="DS214" s="96">
        <v>588.11</v>
      </c>
      <c r="DT214" s="96">
        <v>484.11</v>
      </c>
      <c r="DU214" s="96">
        <v>451.45</v>
      </c>
      <c r="DV214" s="96"/>
      <c r="DW214" s="97"/>
      <c r="DX214" s="83" t="s">
        <v>1012</v>
      </c>
      <c r="DY214" s="96">
        <v>545.92999999999995</v>
      </c>
      <c r="DZ214" s="96">
        <v>571.66999999999996</v>
      </c>
      <c r="EA214" s="96">
        <v>651.82000000000005</v>
      </c>
      <c r="EB214" s="96">
        <v>456.61</v>
      </c>
      <c r="EC214" s="96"/>
      <c r="ED214" s="97">
        <v>373.96</v>
      </c>
      <c r="EE214" s="83" t="s">
        <v>1013</v>
      </c>
      <c r="EF214" s="86">
        <v>1</v>
      </c>
      <c r="EG214" s="96">
        <v>544.36</v>
      </c>
      <c r="EH214" s="96">
        <v>578.02</v>
      </c>
      <c r="EI214" s="96">
        <v>479.41</v>
      </c>
      <c r="EJ214" s="96"/>
      <c r="EK214" s="96">
        <v>369.88</v>
      </c>
      <c r="EL214" s="97">
        <v>300.39</v>
      </c>
      <c r="EM214" s="83" t="s">
        <v>1014</v>
      </c>
      <c r="EN214" s="96">
        <v>556.12</v>
      </c>
      <c r="EO214" s="96">
        <v>574.91</v>
      </c>
      <c r="EP214" s="96">
        <v>472.46</v>
      </c>
      <c r="EQ214" s="96"/>
      <c r="ER214" s="96"/>
      <c r="ES214" s="97">
        <v>413.52</v>
      </c>
      <c r="ET214" s="83" t="s">
        <v>1015</v>
      </c>
      <c r="EU214" s="86">
        <v>1</v>
      </c>
      <c r="EV214" s="96">
        <v>555.23</v>
      </c>
      <c r="EW214" s="96">
        <v>585.45000000000005</v>
      </c>
      <c r="EX214" s="96">
        <v>585.45000000000005</v>
      </c>
      <c r="EY214" s="96"/>
      <c r="EZ214" s="96"/>
      <c r="FA214" s="97">
        <v>332.05</v>
      </c>
      <c r="FB214" s="83" t="s">
        <v>1016</v>
      </c>
      <c r="FC214" s="96">
        <v>645.54</v>
      </c>
      <c r="FD214" s="96">
        <v>612.35</v>
      </c>
      <c r="FE214" s="96">
        <v>615.37</v>
      </c>
      <c r="FF214" s="96"/>
      <c r="FG214" s="96"/>
      <c r="FH214" s="97"/>
      <c r="FI214" s="83" t="s">
        <v>1017</v>
      </c>
      <c r="FJ214" s="96">
        <v>565.22</v>
      </c>
      <c r="FK214" s="96">
        <v>608.21</v>
      </c>
      <c r="FL214" s="96">
        <v>402.43</v>
      </c>
      <c r="FM214" s="96">
        <v>585.24</v>
      </c>
      <c r="FN214" s="96"/>
      <c r="FO214" s="97">
        <v>377.01</v>
      </c>
      <c r="FP214" s="83" t="s">
        <v>1018</v>
      </c>
      <c r="FQ214" s="86">
        <v>0.23443360840210001</v>
      </c>
      <c r="FR214" s="96">
        <v>542.1</v>
      </c>
      <c r="FS214" s="96">
        <v>629.41999999999996</v>
      </c>
      <c r="FT214" s="96">
        <v>545.23</v>
      </c>
      <c r="FU214" s="96">
        <v>386.47</v>
      </c>
      <c r="FV214" s="96">
        <v>355.71</v>
      </c>
      <c r="FW214" s="97">
        <v>324.17</v>
      </c>
      <c r="FX214" s="83" t="s">
        <v>1019</v>
      </c>
      <c r="FY214" s="96">
        <v>574.49</v>
      </c>
      <c r="FZ214" s="96">
        <v>630.58000000000004</v>
      </c>
      <c r="GA214" s="96">
        <v>600.26</v>
      </c>
      <c r="GB214" s="96">
        <v>640.82000000000005</v>
      </c>
      <c r="GC214" s="96"/>
      <c r="GD214" s="97">
        <v>410.45</v>
      </c>
      <c r="GE214" s="83" t="s">
        <v>1020</v>
      </c>
      <c r="GF214" s="86">
        <v>0.209806348740113</v>
      </c>
      <c r="GG214" s="96">
        <v>528.66999999999996</v>
      </c>
      <c r="GH214" s="96">
        <v>581.6</v>
      </c>
      <c r="GI214" s="96">
        <v>500.42</v>
      </c>
      <c r="GJ214" s="96">
        <v>424.77</v>
      </c>
      <c r="GK214" s="96"/>
      <c r="GL214" s="97">
        <v>414.17</v>
      </c>
      <c r="GM214" s="83" t="s">
        <v>1021</v>
      </c>
      <c r="GN214" s="86">
        <v>9.4582324455205799E-2</v>
      </c>
      <c r="GO214" s="96">
        <v>543.83000000000004</v>
      </c>
      <c r="GP214" s="96">
        <v>754.64</v>
      </c>
      <c r="GQ214" s="96">
        <v>492.57</v>
      </c>
      <c r="GR214" s="96">
        <v>464.68</v>
      </c>
      <c r="GS214" s="96"/>
      <c r="GT214" s="97"/>
      <c r="GU214" s="83" t="s">
        <v>1022</v>
      </c>
      <c r="GV214" s="86">
        <v>1</v>
      </c>
      <c r="GW214" s="96">
        <v>509.87</v>
      </c>
      <c r="GX214" s="96">
        <v>546.59</v>
      </c>
      <c r="GY214" s="96">
        <v>539.02</v>
      </c>
      <c r="GZ214" s="96"/>
      <c r="HA214" s="96"/>
      <c r="HB214" s="97">
        <v>403.52</v>
      </c>
      <c r="HC214" s="83" t="s">
        <v>1023</v>
      </c>
      <c r="HD214" s="86">
        <v>1</v>
      </c>
      <c r="HE214" s="96">
        <v>532.17999999999995</v>
      </c>
      <c r="HF214" s="96">
        <v>591.52</v>
      </c>
      <c r="HG214" s="96"/>
      <c r="HH214" s="96">
        <v>422.85</v>
      </c>
      <c r="HI214" s="96">
        <v>416.21</v>
      </c>
      <c r="HJ214" s="97">
        <v>405.89</v>
      </c>
      <c r="HK214" s="103" t="s">
        <v>1024</v>
      </c>
      <c r="HL214" s="86">
        <v>1.1816420097367299</v>
      </c>
      <c r="HM214" s="96">
        <v>543.45000000000005</v>
      </c>
      <c r="HN214" s="96">
        <v>592.44000000000005</v>
      </c>
      <c r="HO214" s="96">
        <v>480.6</v>
      </c>
      <c r="HP214" s="96"/>
      <c r="HQ214" s="96"/>
      <c r="HR214" s="97"/>
    </row>
    <row r="215" spans="1:226" x14ac:dyDescent="0.35">
      <c r="A215" s="99">
        <v>43864</v>
      </c>
      <c r="B215" s="100" t="s">
        <v>995</v>
      </c>
      <c r="C215" s="101">
        <v>551.46415023507188</v>
      </c>
      <c r="D215" s="101">
        <v>604.55327647856609</v>
      </c>
      <c r="E215" s="101">
        <v>518.36387757202704</v>
      </c>
      <c r="F215" s="101">
        <v>488.70860848964867</v>
      </c>
      <c r="G215" s="101">
        <v>368.58950802389603</v>
      </c>
      <c r="H215" s="102">
        <v>364.83228504200781</v>
      </c>
      <c r="I215" s="100" t="s">
        <v>996</v>
      </c>
      <c r="J215" s="101">
        <v>550.35369752140082</v>
      </c>
      <c r="K215" s="101">
        <v>596.65615382431463</v>
      </c>
      <c r="L215" s="101">
        <v>516.85853913017388</v>
      </c>
      <c r="M215" s="101">
        <v>490.37557962766567</v>
      </c>
      <c r="N215" s="101">
        <v>413.78292604501604</v>
      </c>
      <c r="O215" s="102">
        <v>395.44843972677126</v>
      </c>
      <c r="P215" s="83" t="s">
        <v>997</v>
      </c>
      <c r="Q215" s="96">
        <v>516.64</v>
      </c>
      <c r="R215" s="96">
        <v>578.69000000000005</v>
      </c>
      <c r="S215" s="96">
        <v>496.43</v>
      </c>
      <c r="T215" s="96">
        <v>416</v>
      </c>
      <c r="U215" s="96"/>
      <c r="V215" s="97"/>
      <c r="W215" s="83" t="s">
        <v>998</v>
      </c>
      <c r="X215" s="96">
        <v>519.26</v>
      </c>
      <c r="Y215" s="96">
        <v>554.79999999999995</v>
      </c>
      <c r="Z215" s="96">
        <v>478.46</v>
      </c>
      <c r="AA215" s="96">
        <v>385.63</v>
      </c>
      <c r="AB215" s="96"/>
      <c r="AC215" s="97">
        <v>468.6</v>
      </c>
      <c r="AD215" s="83" t="s">
        <v>999</v>
      </c>
      <c r="AE215" s="86">
        <v>0.51129972389814904</v>
      </c>
      <c r="AF215" s="96">
        <v>560.16999999999996</v>
      </c>
      <c r="AG215" s="96">
        <v>596.04999999999995</v>
      </c>
      <c r="AH215" s="96">
        <v>479.69</v>
      </c>
      <c r="AI215" s="96"/>
      <c r="AJ215" s="96"/>
      <c r="AK215" s="97">
        <v>319.55</v>
      </c>
      <c r="AL215" s="87" t="s">
        <v>1000</v>
      </c>
      <c r="AM215" s="88">
        <v>1</v>
      </c>
      <c r="AN215" s="96">
        <v>572.96</v>
      </c>
      <c r="AO215" s="96">
        <v>674.23</v>
      </c>
      <c r="AP215" s="96">
        <v>618.75</v>
      </c>
      <c r="AQ215" s="96">
        <v>656.56</v>
      </c>
      <c r="AR215" s="96"/>
      <c r="AS215" s="97"/>
      <c r="AT215" s="83" t="s">
        <v>1001</v>
      </c>
      <c r="AU215" s="86">
        <v>3.9718790960003199E-2</v>
      </c>
      <c r="AV215" s="96">
        <v>533.16999999999996</v>
      </c>
      <c r="AW215" s="96">
        <v>603.38</v>
      </c>
      <c r="AX215" s="96">
        <v>504.97</v>
      </c>
      <c r="AY215" s="96"/>
      <c r="AZ215" s="96"/>
      <c r="BA215" s="97">
        <v>376.36</v>
      </c>
      <c r="BB215" s="83" t="s">
        <v>1002</v>
      </c>
      <c r="BC215" s="96">
        <v>519.45000000000005</v>
      </c>
      <c r="BD215" s="96">
        <v>577.5</v>
      </c>
      <c r="BE215" s="96">
        <v>489.07</v>
      </c>
      <c r="BF215" s="96"/>
      <c r="BG215" s="96"/>
      <c r="BH215" s="97">
        <v>440.97</v>
      </c>
      <c r="BI215" s="83" t="s">
        <v>1003</v>
      </c>
      <c r="BJ215" s="86">
        <v>0.13381685824780201</v>
      </c>
      <c r="BK215" s="96">
        <v>652.89</v>
      </c>
      <c r="BL215" s="96">
        <v>659.58</v>
      </c>
      <c r="BM215" s="96">
        <v>703.64</v>
      </c>
      <c r="BN215" s="96">
        <v>582.84</v>
      </c>
      <c r="BO215" s="96"/>
      <c r="BP215" s="97"/>
      <c r="BQ215" s="83" t="s">
        <v>1004</v>
      </c>
      <c r="BR215" s="86">
        <v>1</v>
      </c>
      <c r="BS215" s="96">
        <v>557.83000000000004</v>
      </c>
      <c r="BT215" s="96">
        <v>612</v>
      </c>
      <c r="BU215" s="96">
        <v>659.5</v>
      </c>
      <c r="BV215" s="96"/>
      <c r="BW215" s="96"/>
      <c r="BX215" s="97">
        <v>316.17</v>
      </c>
      <c r="BY215" s="83" t="s">
        <v>1005</v>
      </c>
      <c r="BZ215" s="96">
        <v>608</v>
      </c>
      <c r="CA215" s="96">
        <v>630.41999999999996</v>
      </c>
      <c r="CB215" s="96">
        <v>514.34</v>
      </c>
      <c r="CC215" s="96">
        <v>463.16</v>
      </c>
      <c r="CD215" s="96"/>
      <c r="CE215" s="97">
        <v>567.07000000000005</v>
      </c>
      <c r="CF215" s="83" t="s">
        <v>1006</v>
      </c>
      <c r="CG215" s="96">
        <v>554.04999999999995</v>
      </c>
      <c r="CH215" s="96">
        <v>695.81</v>
      </c>
      <c r="CI215" s="96">
        <v>510.88</v>
      </c>
      <c r="CJ215" s="96"/>
      <c r="CK215" s="96"/>
      <c r="CL215" s="97"/>
      <c r="CM215" s="83" t="s">
        <v>1007</v>
      </c>
      <c r="CN215" s="96">
        <v>572.04999999999995</v>
      </c>
      <c r="CO215" s="96">
        <v>586.16999999999996</v>
      </c>
      <c r="CP215" s="96">
        <v>598.22</v>
      </c>
      <c r="CQ215" s="96">
        <v>457.46</v>
      </c>
      <c r="CR215" s="96"/>
      <c r="CS215" s="97">
        <v>598.24</v>
      </c>
      <c r="CT215" s="83" t="s">
        <v>1008</v>
      </c>
      <c r="CU215" s="96">
        <v>582.92999999999995</v>
      </c>
      <c r="CV215" s="96">
        <v>682.49</v>
      </c>
      <c r="CW215" s="96">
        <v>545.04</v>
      </c>
      <c r="CX215" s="96">
        <v>484.33</v>
      </c>
      <c r="CY215" s="96"/>
      <c r="CZ215" s="97"/>
      <c r="DA215" s="83" t="s">
        <v>1009</v>
      </c>
      <c r="DB215" s="86">
        <v>0.13429127778150801</v>
      </c>
      <c r="DC215" s="96">
        <v>555.54</v>
      </c>
      <c r="DD215" s="96">
        <v>634.39</v>
      </c>
      <c r="DE215" s="96">
        <v>512.59</v>
      </c>
      <c r="DF215" s="96">
        <v>604.17999999999995</v>
      </c>
      <c r="DG215" s="96"/>
      <c r="DH215" s="97">
        <v>498.03</v>
      </c>
      <c r="DI215" s="83" t="s">
        <v>1010</v>
      </c>
      <c r="DJ215" s="86">
        <v>2.9612081729345598E-3</v>
      </c>
      <c r="DK215" s="96">
        <v>538.80999999999995</v>
      </c>
      <c r="DL215" s="96">
        <v>598.4</v>
      </c>
      <c r="DM215" s="96">
        <v>598.4</v>
      </c>
      <c r="DN215" s="96">
        <v>534.91999999999996</v>
      </c>
      <c r="DO215" s="96"/>
      <c r="DP215" s="97">
        <v>490.62</v>
      </c>
      <c r="DQ215" s="83" t="s">
        <v>1011</v>
      </c>
      <c r="DR215" s="96">
        <v>561.80999999999995</v>
      </c>
      <c r="DS215" s="96">
        <v>595.83000000000004</v>
      </c>
      <c r="DT215" s="96">
        <v>497.63</v>
      </c>
      <c r="DU215" s="96">
        <v>481.94</v>
      </c>
      <c r="DV215" s="96"/>
      <c r="DW215" s="97"/>
      <c r="DX215" s="83" t="s">
        <v>1012</v>
      </c>
      <c r="DY215" s="96">
        <v>558.89</v>
      </c>
      <c r="DZ215" s="96">
        <v>586.66999999999996</v>
      </c>
      <c r="EA215" s="96">
        <v>657.39</v>
      </c>
      <c r="EB215" s="96">
        <v>482.61</v>
      </c>
      <c r="EC215" s="96"/>
      <c r="ED215" s="97">
        <v>380.31</v>
      </c>
      <c r="EE215" s="83" t="s">
        <v>1013</v>
      </c>
      <c r="EF215" s="86">
        <v>1</v>
      </c>
      <c r="EG215" s="96">
        <v>553.04</v>
      </c>
      <c r="EH215" s="96">
        <v>594.07000000000005</v>
      </c>
      <c r="EI215" s="96">
        <v>493.83</v>
      </c>
      <c r="EJ215" s="96"/>
      <c r="EK215" s="96">
        <v>369.88</v>
      </c>
      <c r="EL215" s="97">
        <v>310.54000000000002</v>
      </c>
      <c r="EM215" s="83" t="s">
        <v>1014</v>
      </c>
      <c r="EN215" s="96">
        <v>556.12</v>
      </c>
      <c r="EO215" s="96">
        <v>603.12</v>
      </c>
      <c r="EP215" s="96">
        <v>500.53</v>
      </c>
      <c r="EQ215" s="96"/>
      <c r="ER215" s="96"/>
      <c r="ES215" s="97">
        <v>448.71</v>
      </c>
      <c r="ET215" s="83" t="s">
        <v>1015</v>
      </c>
      <c r="EU215" s="86">
        <v>1</v>
      </c>
      <c r="EV215" s="96">
        <v>579.47</v>
      </c>
      <c r="EW215" s="96">
        <v>618.79</v>
      </c>
      <c r="EX215" s="96">
        <v>618.79</v>
      </c>
      <c r="EY215" s="96"/>
      <c r="EZ215" s="96"/>
      <c r="FA215" s="97">
        <v>332.05</v>
      </c>
      <c r="FB215" s="83" t="s">
        <v>1016</v>
      </c>
      <c r="FC215" s="96">
        <v>645.54</v>
      </c>
      <c r="FD215" s="96">
        <v>612.35</v>
      </c>
      <c r="FE215" s="96">
        <v>615.37</v>
      </c>
      <c r="FF215" s="96"/>
      <c r="FG215" s="96"/>
      <c r="FH215" s="97"/>
      <c r="FI215" s="83" t="s">
        <v>1017</v>
      </c>
      <c r="FJ215" s="96">
        <v>571.01</v>
      </c>
      <c r="FK215" s="96">
        <v>620.61</v>
      </c>
      <c r="FL215" s="96">
        <v>416.48</v>
      </c>
      <c r="FM215" s="96">
        <v>577.24</v>
      </c>
      <c r="FN215" s="96"/>
      <c r="FO215" s="97">
        <v>385.28</v>
      </c>
      <c r="FP215" s="83" t="s">
        <v>1018</v>
      </c>
      <c r="FQ215" s="86">
        <v>0.23273133494693701</v>
      </c>
      <c r="FR215" s="96">
        <v>541.37</v>
      </c>
      <c r="FS215" s="96">
        <v>628.26</v>
      </c>
      <c r="FT215" s="96">
        <v>545.30999999999995</v>
      </c>
      <c r="FU215" s="96">
        <v>425.47</v>
      </c>
      <c r="FV215" s="96">
        <v>353.12</v>
      </c>
      <c r="FW215" s="97">
        <v>330.5</v>
      </c>
      <c r="FX215" s="83" t="s">
        <v>1019</v>
      </c>
      <c r="FY215" s="96">
        <v>585.05999999999995</v>
      </c>
      <c r="FZ215" s="96">
        <v>641.96</v>
      </c>
      <c r="GA215" s="96">
        <v>617.33000000000004</v>
      </c>
      <c r="GB215" s="96">
        <v>682.82</v>
      </c>
      <c r="GC215" s="96"/>
      <c r="GD215" s="97">
        <v>406.39</v>
      </c>
      <c r="GE215" s="83" t="s">
        <v>1020</v>
      </c>
      <c r="GF215" s="86">
        <v>0.209257554197707</v>
      </c>
      <c r="GG215" s="96">
        <v>532.87</v>
      </c>
      <c r="GH215" s="96">
        <v>594.22</v>
      </c>
      <c r="GI215" s="96">
        <v>499.11</v>
      </c>
      <c r="GJ215" s="96">
        <v>400.98</v>
      </c>
      <c r="GK215" s="96"/>
      <c r="GL215" s="97">
        <v>410.76</v>
      </c>
      <c r="GM215" s="83" t="s">
        <v>1021</v>
      </c>
      <c r="GN215" s="86">
        <v>9.3625945622050802E-2</v>
      </c>
      <c r="GO215" s="96">
        <v>553.01</v>
      </c>
      <c r="GP215" s="96">
        <v>756.15</v>
      </c>
      <c r="GQ215" s="96">
        <v>494.1</v>
      </c>
      <c r="GR215" s="96">
        <v>476.09</v>
      </c>
      <c r="GS215" s="96"/>
      <c r="GT215" s="97"/>
      <c r="GU215" s="83" t="s">
        <v>1022</v>
      </c>
      <c r="GV215" s="86">
        <v>1</v>
      </c>
      <c r="GW215" s="96">
        <v>514.96</v>
      </c>
      <c r="GX215" s="96">
        <v>565.70000000000005</v>
      </c>
      <c r="GY215" s="96">
        <v>551.64</v>
      </c>
      <c r="GZ215" s="96"/>
      <c r="HA215" s="96"/>
      <c r="HB215" s="97">
        <v>403.9</v>
      </c>
      <c r="HC215" s="83" t="s">
        <v>1023</v>
      </c>
      <c r="HD215" s="86">
        <v>1</v>
      </c>
      <c r="HE215" s="96">
        <v>550.52</v>
      </c>
      <c r="HF215" s="96">
        <v>626.52</v>
      </c>
      <c r="HG215" s="96"/>
      <c r="HH215" s="96">
        <v>441.23</v>
      </c>
      <c r="HI215" s="96">
        <v>434.59</v>
      </c>
      <c r="HJ215" s="97">
        <v>426.72</v>
      </c>
      <c r="HK215" s="103" t="s">
        <v>1024</v>
      </c>
      <c r="HL215" s="86">
        <v>1.1795930404010599</v>
      </c>
      <c r="HM215" s="96">
        <v>553.5</v>
      </c>
      <c r="HN215" s="96">
        <v>608.82000000000005</v>
      </c>
      <c r="HO215" s="96">
        <v>468.38</v>
      </c>
      <c r="HP215" s="96"/>
      <c r="HQ215" s="96"/>
      <c r="HR215" s="97"/>
    </row>
    <row r="216" spans="1:226" x14ac:dyDescent="0.35">
      <c r="A216" s="99">
        <v>43857</v>
      </c>
      <c r="B216" s="100" t="s">
        <v>995</v>
      </c>
      <c r="C216" s="101">
        <v>559.39920408897331</v>
      </c>
      <c r="D216" s="101">
        <v>620.58192254055189</v>
      </c>
      <c r="E216" s="101">
        <v>537.41857507934355</v>
      </c>
      <c r="F216" s="101">
        <v>506.62526855589738</v>
      </c>
      <c r="G216" s="101">
        <v>373.2590207332787</v>
      </c>
      <c r="H216" s="102">
        <v>368.45914605372099</v>
      </c>
      <c r="I216" s="100" t="s">
        <v>996</v>
      </c>
      <c r="J216" s="101">
        <v>557.42965729804712</v>
      </c>
      <c r="K216" s="101">
        <v>613.34953550007788</v>
      </c>
      <c r="L216" s="101">
        <v>535.75644212374891</v>
      </c>
      <c r="M216" s="101">
        <v>507.42205195639309</v>
      </c>
      <c r="N216" s="101">
        <v>425.98836012861733</v>
      </c>
      <c r="O216" s="102">
        <v>396.7942658589086</v>
      </c>
      <c r="P216" s="83" t="s">
        <v>997</v>
      </c>
      <c r="Q216" s="96">
        <v>527.47</v>
      </c>
      <c r="R216" s="96">
        <v>592.03</v>
      </c>
      <c r="S216" s="96">
        <v>518.49</v>
      </c>
      <c r="T216" s="96">
        <v>437</v>
      </c>
      <c r="U216" s="96"/>
      <c r="V216" s="97"/>
      <c r="W216" s="83" t="s">
        <v>998</v>
      </c>
      <c r="X216" s="96">
        <v>562.57000000000005</v>
      </c>
      <c r="Y216" s="96">
        <v>607.94000000000005</v>
      </c>
      <c r="Z216" s="96">
        <v>504.24</v>
      </c>
      <c r="AA216" s="96">
        <v>402.85</v>
      </c>
      <c r="AB216" s="96"/>
      <c r="AC216" s="97">
        <v>490.91</v>
      </c>
      <c r="AD216" s="83" t="s">
        <v>999</v>
      </c>
      <c r="AE216" s="86">
        <v>0.51129972389814904</v>
      </c>
      <c r="AF216" s="96">
        <v>561.37</v>
      </c>
      <c r="AG216" s="96">
        <v>598.86</v>
      </c>
      <c r="AH216" s="96">
        <v>483.69</v>
      </c>
      <c r="AI216" s="96"/>
      <c r="AJ216" s="96"/>
      <c r="AK216" s="97">
        <v>316.32</v>
      </c>
      <c r="AL216" s="87" t="s">
        <v>1000</v>
      </c>
      <c r="AM216" s="88">
        <v>1</v>
      </c>
      <c r="AN216" s="96">
        <v>570.02</v>
      </c>
      <c r="AO216" s="96">
        <v>673.89</v>
      </c>
      <c r="AP216" s="96">
        <v>618.9</v>
      </c>
      <c r="AQ216" s="96">
        <v>656.56</v>
      </c>
      <c r="AR216" s="96"/>
      <c r="AS216" s="97"/>
      <c r="AT216" s="83" t="s">
        <v>1001</v>
      </c>
      <c r="AU216" s="86">
        <v>3.9633783837342999E-2</v>
      </c>
      <c r="AV216" s="96">
        <v>536.98</v>
      </c>
      <c r="AW216" s="96">
        <v>608.66999999999996</v>
      </c>
      <c r="AX216" s="96">
        <v>522.16999999999996</v>
      </c>
      <c r="AY216" s="96"/>
      <c r="AZ216" s="96"/>
      <c r="BA216" s="97">
        <v>376.44</v>
      </c>
      <c r="BB216" s="83" t="s">
        <v>1002</v>
      </c>
      <c r="BC216" s="96">
        <v>516.09</v>
      </c>
      <c r="BD216" s="96">
        <v>594.30999999999995</v>
      </c>
      <c r="BE216" s="96">
        <v>505.04</v>
      </c>
      <c r="BF216" s="96"/>
      <c r="BG216" s="96"/>
      <c r="BH216" s="97">
        <v>437.61</v>
      </c>
      <c r="BI216" s="83" t="s">
        <v>1003</v>
      </c>
      <c r="BJ216" s="86">
        <v>0.13381864896692</v>
      </c>
      <c r="BK216" s="96">
        <v>674.31</v>
      </c>
      <c r="BL216" s="96">
        <v>691.71</v>
      </c>
      <c r="BM216" s="96">
        <v>735.76</v>
      </c>
      <c r="BN216" s="96">
        <v>609.61</v>
      </c>
      <c r="BO216" s="96"/>
      <c r="BP216" s="97"/>
      <c r="BQ216" s="83" t="s">
        <v>1004</v>
      </c>
      <c r="BR216" s="86">
        <v>1</v>
      </c>
      <c r="BS216" s="96">
        <v>616.16999999999996</v>
      </c>
      <c r="BT216" s="96">
        <v>670.33</v>
      </c>
      <c r="BU216" s="96">
        <v>690.33</v>
      </c>
      <c r="BV216" s="96"/>
      <c r="BW216" s="96"/>
      <c r="BX216" s="97">
        <v>401.17</v>
      </c>
      <c r="BY216" s="83" t="s">
        <v>1005</v>
      </c>
      <c r="BZ216" s="96">
        <v>616.53</v>
      </c>
      <c r="CA216" s="96">
        <v>642.46</v>
      </c>
      <c r="CB216" s="96">
        <v>534.54999999999995</v>
      </c>
      <c r="CC216" s="96">
        <v>481.27</v>
      </c>
      <c r="CD216" s="96"/>
      <c r="CE216" s="97">
        <v>566.79999999999995</v>
      </c>
      <c r="CF216" s="83" t="s">
        <v>1006</v>
      </c>
      <c r="CG216" s="96">
        <v>550.02</v>
      </c>
      <c r="CH216" s="96">
        <v>703.88</v>
      </c>
      <c r="CI216" s="96">
        <v>536.67999999999995</v>
      </c>
      <c r="CJ216" s="96"/>
      <c r="CK216" s="96"/>
      <c r="CL216" s="97"/>
      <c r="CM216" s="83" t="s">
        <v>1007</v>
      </c>
      <c r="CN216" s="96">
        <v>587.28</v>
      </c>
      <c r="CO216" s="96">
        <v>610.47</v>
      </c>
      <c r="CP216" s="96">
        <v>621.16</v>
      </c>
      <c r="CQ216" s="96">
        <v>475.94</v>
      </c>
      <c r="CR216" s="96"/>
      <c r="CS216" s="97">
        <v>594.21</v>
      </c>
      <c r="CT216" s="83" t="s">
        <v>1008</v>
      </c>
      <c r="CU216" s="96">
        <v>592.37</v>
      </c>
      <c r="CV216" s="96">
        <v>695.79</v>
      </c>
      <c r="CW216" s="96">
        <v>562.35</v>
      </c>
      <c r="CX216" s="96">
        <v>499.68</v>
      </c>
      <c r="CY216" s="96"/>
      <c r="CZ216" s="97"/>
      <c r="DA216" s="83" t="s">
        <v>1009</v>
      </c>
      <c r="DB216" s="86">
        <v>0.13438150910434701</v>
      </c>
      <c r="DC216" s="96">
        <v>563.11</v>
      </c>
      <c r="DD216" s="96">
        <v>650.41</v>
      </c>
      <c r="DE216" s="96">
        <v>526.91</v>
      </c>
      <c r="DF216" s="96">
        <v>586.30999999999995</v>
      </c>
      <c r="DG216" s="96"/>
      <c r="DH216" s="97">
        <v>504.82</v>
      </c>
      <c r="DI216" s="83" t="s">
        <v>1010</v>
      </c>
      <c r="DJ216" s="86">
        <v>2.9626996118863498E-3</v>
      </c>
      <c r="DK216" s="96">
        <v>557.79</v>
      </c>
      <c r="DL216" s="96">
        <v>618.42999999999995</v>
      </c>
      <c r="DM216" s="96">
        <v>618.42999999999995</v>
      </c>
      <c r="DN216" s="96">
        <v>540.22</v>
      </c>
      <c r="DO216" s="96"/>
      <c r="DP216" s="97">
        <v>490.39</v>
      </c>
      <c r="DQ216" s="83" t="s">
        <v>1011</v>
      </c>
      <c r="DR216" s="96">
        <v>563.19000000000005</v>
      </c>
      <c r="DS216" s="96">
        <v>596.4</v>
      </c>
      <c r="DT216" s="96">
        <v>518.55999999999995</v>
      </c>
      <c r="DU216" s="96">
        <v>506.95</v>
      </c>
      <c r="DV216" s="96"/>
      <c r="DW216" s="97"/>
      <c r="DX216" s="83" t="s">
        <v>1012</v>
      </c>
      <c r="DY216" s="96">
        <v>572.53</v>
      </c>
      <c r="DZ216" s="96">
        <v>597.62</v>
      </c>
      <c r="EA216" s="96">
        <v>665.32</v>
      </c>
      <c r="EB216" s="96">
        <v>503.28</v>
      </c>
      <c r="EC216" s="96"/>
      <c r="ED216" s="97">
        <v>380.61</v>
      </c>
      <c r="EE216" s="83" t="s">
        <v>1013</v>
      </c>
      <c r="EF216" s="86">
        <v>1</v>
      </c>
      <c r="EG216" s="96">
        <v>563.62</v>
      </c>
      <c r="EH216" s="96">
        <v>600.26</v>
      </c>
      <c r="EI216" s="96">
        <v>521.4</v>
      </c>
      <c r="EJ216" s="96"/>
      <c r="EK216" s="96">
        <v>369.88</v>
      </c>
      <c r="EL216" s="97">
        <v>321.43</v>
      </c>
      <c r="EM216" s="83" t="s">
        <v>1014</v>
      </c>
      <c r="EN216" s="96">
        <v>586.88</v>
      </c>
      <c r="EO216" s="96">
        <v>617.65</v>
      </c>
      <c r="EP216" s="96">
        <v>516.32000000000005</v>
      </c>
      <c r="EQ216" s="96"/>
      <c r="ER216" s="96"/>
      <c r="ES216" s="97">
        <v>466.3</v>
      </c>
      <c r="ET216" s="83" t="s">
        <v>1015</v>
      </c>
      <c r="EU216" s="86">
        <v>1</v>
      </c>
      <c r="EV216" s="96">
        <v>584.01</v>
      </c>
      <c r="EW216" s="96">
        <v>624.42999999999995</v>
      </c>
      <c r="EX216" s="96">
        <v>624.42999999999995</v>
      </c>
      <c r="EY216" s="96"/>
      <c r="EZ216" s="96"/>
      <c r="FA216" s="97">
        <v>332.26</v>
      </c>
      <c r="FB216" s="83" t="s">
        <v>1016</v>
      </c>
      <c r="FC216" s="96">
        <v>645.54</v>
      </c>
      <c r="FD216" s="96">
        <v>612.35</v>
      </c>
      <c r="FE216" s="96">
        <v>615.37</v>
      </c>
      <c r="FF216" s="96"/>
      <c r="FG216" s="96"/>
      <c r="FH216" s="97"/>
      <c r="FI216" s="83" t="s">
        <v>1017</v>
      </c>
      <c r="FJ216" s="96">
        <v>583.41</v>
      </c>
      <c r="FK216" s="96">
        <v>636.30999999999995</v>
      </c>
      <c r="FL216" s="96">
        <v>426.4</v>
      </c>
      <c r="FM216" s="96">
        <v>617.24</v>
      </c>
      <c r="FN216" s="96"/>
      <c r="FO216" s="97">
        <v>394.37</v>
      </c>
      <c r="FP216" s="83" t="s">
        <v>1018</v>
      </c>
      <c r="FQ216" s="86">
        <v>0.234109797495025</v>
      </c>
      <c r="FR216" s="96">
        <v>546.97</v>
      </c>
      <c r="FS216" s="96">
        <v>636.09</v>
      </c>
      <c r="FT216" s="96">
        <v>565.65</v>
      </c>
      <c r="FU216" s="96">
        <v>428.1</v>
      </c>
      <c r="FV216" s="96">
        <v>355.21</v>
      </c>
      <c r="FW216" s="97">
        <v>336.53</v>
      </c>
      <c r="FX216" s="83" t="s">
        <v>1019</v>
      </c>
      <c r="FY216" s="96">
        <v>594.82000000000005</v>
      </c>
      <c r="FZ216" s="96">
        <v>641.96</v>
      </c>
      <c r="GA216" s="96">
        <v>637.66</v>
      </c>
      <c r="GB216" s="96">
        <v>688.41</v>
      </c>
      <c r="GC216" s="96"/>
      <c r="GD216" s="97">
        <v>406.39</v>
      </c>
      <c r="GE216" s="83" t="s">
        <v>1020</v>
      </c>
      <c r="GF216" s="86">
        <v>0.20917001338688099</v>
      </c>
      <c r="GG216" s="96">
        <v>541.6</v>
      </c>
      <c r="GH216" s="96">
        <v>604.30999999999995</v>
      </c>
      <c r="GI216" s="96">
        <v>498.91</v>
      </c>
      <c r="GJ216" s="96">
        <v>452.88</v>
      </c>
      <c r="GK216" s="96"/>
      <c r="GL216" s="97">
        <v>434.17</v>
      </c>
      <c r="GM216" s="83" t="s">
        <v>1021</v>
      </c>
      <c r="GN216" s="86">
        <v>9.4522425445436903E-2</v>
      </c>
      <c r="GO216" s="96">
        <v>572.07000000000005</v>
      </c>
      <c r="GP216" s="96">
        <v>793.79</v>
      </c>
      <c r="GQ216" s="96">
        <v>524.09</v>
      </c>
      <c r="GR216" s="96">
        <v>497.94</v>
      </c>
      <c r="GS216" s="96"/>
      <c r="GT216" s="97"/>
      <c r="GU216" s="83" t="s">
        <v>1022</v>
      </c>
      <c r="GV216" s="86">
        <v>1</v>
      </c>
      <c r="GW216" s="96">
        <v>518.89</v>
      </c>
      <c r="GX216" s="96">
        <v>583.04</v>
      </c>
      <c r="GY216" s="96">
        <v>581.30999999999995</v>
      </c>
      <c r="GZ216" s="96"/>
      <c r="HA216" s="96"/>
      <c r="HB216" s="97">
        <v>403.39</v>
      </c>
      <c r="HC216" s="83" t="s">
        <v>1023</v>
      </c>
      <c r="HD216" s="86">
        <v>1</v>
      </c>
      <c r="HE216" s="96">
        <v>561.35</v>
      </c>
      <c r="HF216" s="96">
        <v>619.02</v>
      </c>
      <c r="HG216" s="96"/>
      <c r="HH216" s="96">
        <v>459.22</v>
      </c>
      <c r="HI216" s="96">
        <v>452.58</v>
      </c>
      <c r="HJ216" s="97">
        <v>426.72</v>
      </c>
      <c r="HK216" s="103" t="s">
        <v>1024</v>
      </c>
      <c r="HL216" s="86">
        <v>1.18542402617416</v>
      </c>
      <c r="HM216" s="96">
        <v>570.91999999999996</v>
      </c>
      <c r="HN216" s="96">
        <v>625.71</v>
      </c>
      <c r="HO216" s="96">
        <v>521.66</v>
      </c>
      <c r="HP216" s="96"/>
      <c r="HQ216" s="96"/>
      <c r="HR216" s="97"/>
    </row>
    <row r="217" spans="1:226" x14ac:dyDescent="0.35">
      <c r="A217" s="99">
        <v>43850</v>
      </c>
      <c r="B217" s="100" t="s">
        <v>995</v>
      </c>
      <c r="C217" s="101">
        <v>565.10048005194005</v>
      </c>
      <c r="D217" s="101">
        <v>631.5078788557289</v>
      </c>
      <c r="E217" s="101">
        <v>552.67945216852229</v>
      </c>
      <c r="F217" s="101">
        <v>517.6963107274571</v>
      </c>
      <c r="G217" s="101">
        <v>380.39493264612861</v>
      </c>
      <c r="H217" s="102">
        <v>370.41274817847687</v>
      </c>
      <c r="I217" s="100" t="s">
        <v>996</v>
      </c>
      <c r="J217" s="101">
        <v>562.61395239915407</v>
      </c>
      <c r="K217" s="101">
        <v>624.55205037959968</v>
      </c>
      <c r="L217" s="101">
        <v>550.97470632460852</v>
      </c>
      <c r="M217" s="101">
        <v>513.46702822095585</v>
      </c>
      <c r="N217" s="101">
        <v>447.04765273311904</v>
      </c>
      <c r="O217" s="102">
        <v>395.88528395240178</v>
      </c>
      <c r="P217" s="83" t="s">
        <v>997</v>
      </c>
      <c r="Q217" s="96">
        <v>534.14</v>
      </c>
      <c r="R217" s="96">
        <v>597.86</v>
      </c>
      <c r="S217" s="96">
        <v>537.22</v>
      </c>
      <c r="T217" s="96">
        <v>452</v>
      </c>
      <c r="U217" s="96"/>
      <c r="V217" s="97"/>
      <c r="W217" s="83" t="s">
        <v>998</v>
      </c>
      <c r="X217" s="96">
        <v>567.41</v>
      </c>
      <c r="Y217" s="96">
        <v>630.83000000000004</v>
      </c>
      <c r="Z217" s="96">
        <v>525.73</v>
      </c>
      <c r="AA217" s="96">
        <v>402.85</v>
      </c>
      <c r="AB217" s="96"/>
      <c r="AC217" s="97">
        <v>493.39</v>
      </c>
      <c r="AD217" s="83" t="s">
        <v>999</v>
      </c>
      <c r="AE217" s="86">
        <v>0.51129972389814904</v>
      </c>
      <c r="AF217" s="96">
        <v>561.41</v>
      </c>
      <c r="AG217" s="96">
        <v>602.14</v>
      </c>
      <c r="AH217" s="96">
        <v>502.78</v>
      </c>
      <c r="AI217" s="96"/>
      <c r="AJ217" s="96"/>
      <c r="AK217" s="97">
        <v>312.56</v>
      </c>
      <c r="AL217" s="87" t="s">
        <v>1000</v>
      </c>
      <c r="AM217" s="88">
        <v>1</v>
      </c>
      <c r="AN217" s="96">
        <v>565.85</v>
      </c>
      <c r="AO217" s="96">
        <v>668.89</v>
      </c>
      <c r="AP217" s="96">
        <v>618</v>
      </c>
      <c r="AQ217" s="96">
        <v>656.56</v>
      </c>
      <c r="AR217" s="96"/>
      <c r="AS217" s="97"/>
      <c r="AT217" s="83" t="s">
        <v>1001</v>
      </c>
      <c r="AU217" s="86">
        <v>3.98009950248756E-2</v>
      </c>
      <c r="AV217" s="96">
        <v>540.89</v>
      </c>
      <c r="AW217" s="96">
        <v>614.66</v>
      </c>
      <c r="AX217" s="96">
        <v>534.6</v>
      </c>
      <c r="AY217" s="96"/>
      <c r="AZ217" s="96"/>
      <c r="BA217" s="97">
        <v>376.31</v>
      </c>
      <c r="BB217" s="83" t="s">
        <v>1002</v>
      </c>
      <c r="BC217" s="96">
        <v>522.80999999999995</v>
      </c>
      <c r="BD217" s="96">
        <v>608.59</v>
      </c>
      <c r="BE217" s="96">
        <v>518.48</v>
      </c>
      <c r="BF217" s="96"/>
      <c r="BG217" s="96"/>
      <c r="BH217" s="97">
        <v>430.05</v>
      </c>
      <c r="BI217" s="83" t="s">
        <v>1003</v>
      </c>
      <c r="BJ217" s="86">
        <v>0.13382223054893899</v>
      </c>
      <c r="BK217" s="96">
        <v>685.04</v>
      </c>
      <c r="BL217" s="96">
        <v>702.43</v>
      </c>
      <c r="BM217" s="96">
        <v>746.49</v>
      </c>
      <c r="BN217" s="96">
        <v>609.63</v>
      </c>
      <c r="BO217" s="96"/>
      <c r="BP217" s="97"/>
      <c r="BQ217" s="83" t="s">
        <v>1004</v>
      </c>
      <c r="BR217" s="86">
        <v>1</v>
      </c>
      <c r="BS217" s="96">
        <v>612</v>
      </c>
      <c r="BT217" s="96">
        <v>682</v>
      </c>
      <c r="BU217" s="96">
        <v>700.33</v>
      </c>
      <c r="BV217" s="96"/>
      <c r="BW217" s="96"/>
      <c r="BX217" s="97">
        <v>406.17</v>
      </c>
      <c r="BY217" s="83" t="s">
        <v>1005</v>
      </c>
      <c r="BZ217" s="96">
        <v>619.69000000000005</v>
      </c>
      <c r="CA217" s="96">
        <v>651.23</v>
      </c>
      <c r="CB217" s="96">
        <v>547.23</v>
      </c>
      <c r="CC217" s="96">
        <v>469.84</v>
      </c>
      <c r="CD217" s="96"/>
      <c r="CE217" s="97">
        <v>566.5</v>
      </c>
      <c r="CF217" s="83" t="s">
        <v>1006</v>
      </c>
      <c r="CG217" s="96">
        <v>572.6</v>
      </c>
      <c r="CH217" s="96">
        <v>722.43</v>
      </c>
      <c r="CI217" s="96">
        <v>552.80999999999995</v>
      </c>
      <c r="CJ217" s="96"/>
      <c r="CK217" s="96"/>
      <c r="CL217" s="97"/>
      <c r="CM217" s="83" t="s">
        <v>1007</v>
      </c>
      <c r="CN217" s="96">
        <v>592.14</v>
      </c>
      <c r="CO217" s="96">
        <v>623.49</v>
      </c>
      <c r="CP217" s="96">
        <v>641.66999999999996</v>
      </c>
      <c r="CQ217" s="96">
        <v>496.06</v>
      </c>
      <c r="CR217" s="96"/>
      <c r="CS217" s="97">
        <v>592.41999999999996</v>
      </c>
      <c r="CT217" s="83" t="s">
        <v>1008</v>
      </c>
      <c r="CU217" s="96">
        <v>595.4</v>
      </c>
      <c r="CV217" s="96">
        <v>703.58</v>
      </c>
      <c r="CW217" s="96">
        <v>572.57000000000005</v>
      </c>
      <c r="CX217" s="96">
        <v>521.75</v>
      </c>
      <c r="CY217" s="96"/>
      <c r="CZ217" s="97"/>
      <c r="DA217" s="83" t="s">
        <v>1009</v>
      </c>
      <c r="DB217" s="86">
        <v>0.13448452083165199</v>
      </c>
      <c r="DC217" s="96">
        <v>569.25</v>
      </c>
      <c r="DD217" s="96">
        <v>676.73</v>
      </c>
      <c r="DE217" s="96">
        <v>553.13</v>
      </c>
      <c r="DF217" s="96">
        <v>586.76</v>
      </c>
      <c r="DG217" s="96"/>
      <c r="DH217" s="97">
        <v>503.38</v>
      </c>
      <c r="DI217" s="83" t="s">
        <v>1010</v>
      </c>
      <c r="DJ217" s="86">
        <v>2.9727399744344401E-3</v>
      </c>
      <c r="DK217" s="96">
        <v>559.63</v>
      </c>
      <c r="DL217" s="96">
        <v>641.66999999999996</v>
      </c>
      <c r="DM217" s="96">
        <v>641.66999999999996</v>
      </c>
      <c r="DN217" s="96">
        <v>542.05999999999995</v>
      </c>
      <c r="DO217" s="96"/>
      <c r="DP217" s="97">
        <v>489.49</v>
      </c>
      <c r="DQ217" s="83" t="s">
        <v>1011</v>
      </c>
      <c r="DR217" s="96">
        <v>563.19000000000005</v>
      </c>
      <c r="DS217" s="96">
        <v>594.86</v>
      </c>
      <c r="DT217" s="96">
        <v>530.14</v>
      </c>
      <c r="DU217" s="96">
        <v>524.83000000000004</v>
      </c>
      <c r="DV217" s="96"/>
      <c r="DW217" s="97"/>
      <c r="DX217" s="83" t="s">
        <v>1012</v>
      </c>
      <c r="DY217" s="96">
        <v>572.51</v>
      </c>
      <c r="DZ217" s="96">
        <v>602.74</v>
      </c>
      <c r="EA217" s="96">
        <v>678.49</v>
      </c>
      <c r="EB217" s="96">
        <v>522.39</v>
      </c>
      <c r="EC217" s="96"/>
      <c r="ED217" s="97">
        <v>380.49</v>
      </c>
      <c r="EE217" s="83" t="s">
        <v>1013</v>
      </c>
      <c r="EF217" s="86">
        <v>1</v>
      </c>
      <c r="EG217" s="96">
        <v>564.1</v>
      </c>
      <c r="EH217" s="96">
        <v>603.28</v>
      </c>
      <c r="EI217" s="96">
        <v>529.74</v>
      </c>
      <c r="EJ217" s="96"/>
      <c r="EK217" s="96">
        <v>369.88</v>
      </c>
      <c r="EL217" s="97">
        <v>325.45</v>
      </c>
      <c r="EM217" s="83" t="s">
        <v>1014</v>
      </c>
      <c r="EN217" s="96">
        <v>586.88</v>
      </c>
      <c r="EO217" s="96">
        <v>637.30999999999995</v>
      </c>
      <c r="EP217" s="96">
        <v>539.12</v>
      </c>
      <c r="EQ217" s="96"/>
      <c r="ER217" s="96"/>
      <c r="ES217" s="97">
        <v>466.3</v>
      </c>
      <c r="ET217" s="83" t="s">
        <v>1015</v>
      </c>
      <c r="EU217" s="86">
        <v>1</v>
      </c>
      <c r="EV217" s="96">
        <v>566.24</v>
      </c>
      <c r="EW217" s="96">
        <v>603.77</v>
      </c>
      <c r="EX217" s="96">
        <v>603.77</v>
      </c>
      <c r="EY217" s="96"/>
      <c r="EZ217" s="96"/>
      <c r="FA217" s="97">
        <v>330.67</v>
      </c>
      <c r="FB217" s="83" t="s">
        <v>1016</v>
      </c>
      <c r="FC217" s="96">
        <v>645.54</v>
      </c>
      <c r="FD217" s="96">
        <v>612.35</v>
      </c>
      <c r="FE217" s="96">
        <v>615.37</v>
      </c>
      <c r="FF217" s="96"/>
      <c r="FG217" s="96"/>
      <c r="FH217" s="97"/>
      <c r="FI217" s="83" t="s">
        <v>1017</v>
      </c>
      <c r="FJ217" s="96">
        <v>594.15</v>
      </c>
      <c r="FK217" s="96">
        <v>652.02</v>
      </c>
      <c r="FL217" s="96">
        <v>466.89</v>
      </c>
      <c r="FM217" s="96">
        <v>649.24</v>
      </c>
      <c r="FN217" s="96"/>
      <c r="FO217" s="97">
        <v>390.23</v>
      </c>
      <c r="FP217" s="83" t="s">
        <v>1018</v>
      </c>
      <c r="FQ217" s="86">
        <v>0.23566563759338299</v>
      </c>
      <c r="FR217" s="96">
        <v>554.51</v>
      </c>
      <c r="FS217" s="96">
        <v>642.03</v>
      </c>
      <c r="FT217" s="96">
        <v>579.80999999999995</v>
      </c>
      <c r="FU217" s="96">
        <v>435.9</v>
      </c>
      <c r="FV217" s="96">
        <v>357.58</v>
      </c>
      <c r="FW217" s="97">
        <v>343.88</v>
      </c>
      <c r="FX217" s="83" t="s">
        <v>1019</v>
      </c>
      <c r="FY217" s="96">
        <v>601.32000000000005</v>
      </c>
      <c r="FZ217" s="96">
        <v>657.41</v>
      </c>
      <c r="GA217" s="96">
        <v>653.91999999999996</v>
      </c>
      <c r="GB217" s="96">
        <v>720.53</v>
      </c>
      <c r="GC217" s="96"/>
      <c r="GD217" s="97">
        <v>406.39</v>
      </c>
      <c r="GE217" s="83" t="s">
        <v>1020</v>
      </c>
      <c r="GF217" s="86">
        <v>0.20923128426162299</v>
      </c>
      <c r="GG217" s="96">
        <v>547.89</v>
      </c>
      <c r="GH217" s="96">
        <v>613.91999999999996</v>
      </c>
      <c r="GI217" s="96">
        <v>499.05</v>
      </c>
      <c r="GJ217" s="96">
        <v>669.64</v>
      </c>
      <c r="GK217" s="96"/>
      <c r="GL217" s="97">
        <v>434.24</v>
      </c>
      <c r="GM217" s="83" t="s">
        <v>1021</v>
      </c>
      <c r="GN217" s="86">
        <v>9.4743623754121306E-2</v>
      </c>
      <c r="GO217" s="96">
        <v>585.46</v>
      </c>
      <c r="GP217" s="96">
        <v>810.65</v>
      </c>
      <c r="GQ217" s="96">
        <v>540.1</v>
      </c>
      <c r="GR217" s="96">
        <v>519.20000000000005</v>
      </c>
      <c r="GS217" s="96"/>
      <c r="GT217" s="97"/>
      <c r="GU217" s="83" t="s">
        <v>1022</v>
      </c>
      <c r="GV217" s="86">
        <v>1</v>
      </c>
      <c r="GW217" s="96">
        <v>519.51</v>
      </c>
      <c r="GX217" s="96">
        <v>584.69000000000005</v>
      </c>
      <c r="GY217" s="96">
        <v>581.59</v>
      </c>
      <c r="GZ217" s="96"/>
      <c r="HA217" s="96"/>
      <c r="HB217" s="97">
        <v>397.76</v>
      </c>
      <c r="HC217" s="83" t="s">
        <v>1023</v>
      </c>
      <c r="HD217" s="86">
        <v>1</v>
      </c>
      <c r="HE217" s="96">
        <v>563.85</v>
      </c>
      <c r="HF217" s="96">
        <v>633.17999999999995</v>
      </c>
      <c r="HG217" s="96"/>
      <c r="HH217" s="96">
        <v>490.26</v>
      </c>
      <c r="HI217" s="96">
        <v>483.62</v>
      </c>
      <c r="HJ217" s="97">
        <v>430.89</v>
      </c>
      <c r="HK217" s="103" t="s">
        <v>1024</v>
      </c>
      <c r="HL217" s="86">
        <v>1.1726766344180599</v>
      </c>
      <c r="HM217" s="96">
        <v>563.25</v>
      </c>
      <c r="HN217" s="96">
        <v>617.61</v>
      </c>
      <c r="HO217" s="96">
        <v>521.58000000000004</v>
      </c>
      <c r="HP217" s="96"/>
      <c r="HQ217" s="96"/>
      <c r="HR217" s="97"/>
    </row>
    <row r="218" spans="1:226" x14ac:dyDescent="0.35">
      <c r="A218" s="99">
        <v>43843</v>
      </c>
      <c r="B218" s="100" t="s">
        <v>995</v>
      </c>
      <c r="C218" s="101">
        <v>569.15119704034134</v>
      </c>
      <c r="D218" s="101">
        <v>642.17514875203256</v>
      </c>
      <c r="E218" s="101">
        <v>578.38840052715102</v>
      </c>
      <c r="F218" s="101">
        <v>531.83620014823146</v>
      </c>
      <c r="G218" s="101">
        <v>377.21104837765023</v>
      </c>
      <c r="H218" s="102">
        <v>371.18900263835286</v>
      </c>
      <c r="I218" s="100" t="s">
        <v>996</v>
      </c>
      <c r="J218" s="101">
        <v>566.17672629818856</v>
      </c>
      <c r="K218" s="101">
        <v>635.74868047194639</v>
      </c>
      <c r="L218" s="101">
        <v>577.0145254882043</v>
      </c>
      <c r="M218" s="101">
        <v>529.33594445156655</v>
      </c>
      <c r="N218" s="101">
        <v>432.48797427652738</v>
      </c>
      <c r="O218" s="102">
        <v>394.54144201018846</v>
      </c>
      <c r="P218" s="83" t="s">
        <v>997</v>
      </c>
      <c r="Q218" s="96">
        <v>542.47</v>
      </c>
      <c r="R218" s="96">
        <v>607.86</v>
      </c>
      <c r="S218" s="96">
        <v>552.09</v>
      </c>
      <c r="T218" s="96">
        <v>477</v>
      </c>
      <c r="U218" s="96"/>
      <c r="V218" s="97"/>
      <c r="W218" s="83" t="s">
        <v>998</v>
      </c>
      <c r="X218" s="96">
        <v>569.1</v>
      </c>
      <c r="Y218" s="96">
        <v>631.66</v>
      </c>
      <c r="Z218" s="96">
        <v>543.33000000000004</v>
      </c>
      <c r="AA218" s="96">
        <v>425.2</v>
      </c>
      <c r="AB218" s="96"/>
      <c r="AC218" s="97">
        <v>493.39</v>
      </c>
      <c r="AD218" s="83" t="s">
        <v>999</v>
      </c>
      <c r="AE218" s="86">
        <v>0.51129972389814904</v>
      </c>
      <c r="AF218" s="96">
        <v>562.04999999999995</v>
      </c>
      <c r="AG218" s="96">
        <v>603.54999999999995</v>
      </c>
      <c r="AH218" s="96">
        <v>513.51</v>
      </c>
      <c r="AI218" s="96"/>
      <c r="AJ218" s="96"/>
      <c r="AK218" s="97">
        <v>308.05</v>
      </c>
      <c r="AL218" s="87" t="s">
        <v>1000</v>
      </c>
      <c r="AM218" s="88">
        <v>1</v>
      </c>
      <c r="AN218" s="96">
        <v>554.42999999999995</v>
      </c>
      <c r="AO218" s="96">
        <v>662.69</v>
      </c>
      <c r="AP218" s="96">
        <v>611.86</v>
      </c>
      <c r="AQ218" s="96">
        <v>656.56</v>
      </c>
      <c r="AR218" s="96"/>
      <c r="AS218" s="97"/>
      <c r="AT218" s="83" t="s">
        <v>1001</v>
      </c>
      <c r="AU218" s="86">
        <v>3.9635354736424898E-2</v>
      </c>
      <c r="AV218" s="96">
        <v>541.58000000000004</v>
      </c>
      <c r="AW218" s="96">
        <v>615.87</v>
      </c>
      <c r="AX218" s="96">
        <v>548.46</v>
      </c>
      <c r="AY218" s="96"/>
      <c r="AZ218" s="96"/>
      <c r="BA218" s="97">
        <v>375.01</v>
      </c>
      <c r="BB218" s="83" t="s">
        <v>1002</v>
      </c>
      <c r="BC218" s="96">
        <v>521.97</v>
      </c>
      <c r="BD218" s="96">
        <v>628.76</v>
      </c>
      <c r="BE218" s="96">
        <v>555.46</v>
      </c>
      <c r="BF218" s="96"/>
      <c r="BG218" s="96"/>
      <c r="BH218" s="97">
        <v>430.05</v>
      </c>
      <c r="BI218" s="83" t="s">
        <v>1003</v>
      </c>
      <c r="BJ218" s="86">
        <v>0.13381148637799101</v>
      </c>
      <c r="BK218" s="96">
        <v>695.69</v>
      </c>
      <c r="BL218" s="96">
        <v>734.49</v>
      </c>
      <c r="BM218" s="96">
        <v>778.54</v>
      </c>
      <c r="BN218" s="96">
        <v>609.58000000000004</v>
      </c>
      <c r="BO218" s="96"/>
      <c r="BP218" s="97"/>
      <c r="BQ218" s="83" t="s">
        <v>1004</v>
      </c>
      <c r="BR218" s="86">
        <v>1</v>
      </c>
      <c r="BS218" s="96">
        <v>607.83000000000004</v>
      </c>
      <c r="BT218" s="96">
        <v>678.67</v>
      </c>
      <c r="BU218" s="96">
        <v>647</v>
      </c>
      <c r="BV218" s="96"/>
      <c r="BW218" s="96"/>
      <c r="BX218" s="97">
        <v>407</v>
      </c>
      <c r="BY218" s="83" t="s">
        <v>1005</v>
      </c>
      <c r="BZ218" s="96">
        <v>623.20000000000005</v>
      </c>
      <c r="CA218" s="96">
        <v>657.32</v>
      </c>
      <c r="CB218" s="96">
        <v>560.54</v>
      </c>
      <c r="CC218" s="96">
        <v>483.06</v>
      </c>
      <c r="CD218" s="96"/>
      <c r="CE218" s="97">
        <v>566.08000000000004</v>
      </c>
      <c r="CF218" s="83" t="s">
        <v>1006</v>
      </c>
      <c r="CG218" s="96">
        <v>579.86</v>
      </c>
      <c r="CH218" s="96">
        <v>733.72</v>
      </c>
      <c r="CI218" s="96">
        <v>583.46</v>
      </c>
      <c r="CJ218" s="96"/>
      <c r="CK218" s="96"/>
      <c r="CL218" s="97"/>
      <c r="CM218" s="83" t="s">
        <v>1007</v>
      </c>
      <c r="CN218" s="96">
        <v>598.97</v>
      </c>
      <c r="CO218" s="96">
        <v>633.27</v>
      </c>
      <c r="CP218" s="96">
        <v>655.19000000000005</v>
      </c>
      <c r="CQ218" s="96">
        <v>527.02</v>
      </c>
      <c r="CR218" s="96"/>
      <c r="CS218" s="97">
        <v>595.49</v>
      </c>
      <c r="CT218" s="83" t="s">
        <v>1008</v>
      </c>
      <c r="CU218" s="96">
        <v>597.01</v>
      </c>
      <c r="CV218" s="96">
        <v>708.03</v>
      </c>
      <c r="CW218" s="96">
        <v>581.85</v>
      </c>
      <c r="CX218" s="96">
        <v>556.36</v>
      </c>
      <c r="CY218" s="96"/>
      <c r="CZ218" s="97"/>
      <c r="DA218" s="83" t="s">
        <v>1009</v>
      </c>
      <c r="DB218" s="86">
        <v>0.13432735576600199</v>
      </c>
      <c r="DC218" s="96">
        <v>567.51</v>
      </c>
      <c r="DD218" s="96">
        <v>680.34</v>
      </c>
      <c r="DE218" s="96">
        <v>556.79</v>
      </c>
      <c r="DF218" s="96">
        <v>586.07000000000005</v>
      </c>
      <c r="DG218" s="96"/>
      <c r="DH218" s="97">
        <v>495.16</v>
      </c>
      <c r="DI218" s="83" t="s">
        <v>1010</v>
      </c>
      <c r="DJ218" s="86">
        <v>2.99141463998325E-3</v>
      </c>
      <c r="DK218" s="96">
        <v>570.05999999999995</v>
      </c>
      <c r="DL218" s="96">
        <v>652.74</v>
      </c>
      <c r="DM218" s="96">
        <v>652.74</v>
      </c>
      <c r="DN218" s="96">
        <v>734.82</v>
      </c>
      <c r="DO218" s="96"/>
      <c r="DP218" s="97">
        <v>497.76</v>
      </c>
      <c r="DQ218" s="83" t="s">
        <v>1011</v>
      </c>
      <c r="DR218" s="96">
        <v>561.32000000000005</v>
      </c>
      <c r="DS218" s="96">
        <v>594.77</v>
      </c>
      <c r="DT218" s="96">
        <v>535.47</v>
      </c>
      <c r="DU218" s="96">
        <v>555.9</v>
      </c>
      <c r="DV218" s="96"/>
      <c r="DW218" s="97"/>
      <c r="DX218" s="83" t="s">
        <v>1012</v>
      </c>
      <c r="DY218" s="96">
        <v>577.96</v>
      </c>
      <c r="DZ218" s="96">
        <v>606.66999999999996</v>
      </c>
      <c r="EA218" s="96">
        <v>689.77</v>
      </c>
      <c r="EB218" s="96">
        <v>542.94000000000005</v>
      </c>
      <c r="EC218" s="96"/>
      <c r="ED218" s="97">
        <v>378.87</v>
      </c>
      <c r="EE218" s="83" t="s">
        <v>1013</v>
      </c>
      <c r="EF218" s="86">
        <v>1</v>
      </c>
      <c r="EG218" s="96">
        <v>565.92999999999995</v>
      </c>
      <c r="EH218" s="96">
        <v>602.21</v>
      </c>
      <c r="EI218" s="96">
        <v>539.52</v>
      </c>
      <c r="EJ218" s="96"/>
      <c r="EK218" s="96">
        <v>369.88</v>
      </c>
      <c r="EL218" s="97">
        <v>330.08</v>
      </c>
      <c r="EM218" s="83" t="s">
        <v>1014</v>
      </c>
      <c r="EN218" s="96">
        <v>603.98</v>
      </c>
      <c r="EO218" s="96">
        <v>672.35</v>
      </c>
      <c r="EP218" s="96">
        <v>558.41999999999996</v>
      </c>
      <c r="EQ218" s="96"/>
      <c r="ER218" s="96"/>
      <c r="ES218" s="97">
        <v>452.41</v>
      </c>
      <c r="ET218" s="83" t="s">
        <v>1015</v>
      </c>
      <c r="EU218" s="86">
        <v>1</v>
      </c>
      <c r="EV218" s="96">
        <v>588.14</v>
      </c>
      <c r="EW218" s="96">
        <v>623.19000000000005</v>
      </c>
      <c r="EX218" s="96">
        <v>623.19000000000005</v>
      </c>
      <c r="EY218" s="96"/>
      <c r="EZ218" s="96"/>
      <c r="FA218" s="97">
        <v>331.43</v>
      </c>
      <c r="FB218" s="83" t="s">
        <v>1016</v>
      </c>
      <c r="FC218" s="96">
        <v>645.54</v>
      </c>
      <c r="FD218" s="96">
        <v>612.35</v>
      </c>
      <c r="FE218" s="96">
        <v>615.37</v>
      </c>
      <c r="FF218" s="96"/>
      <c r="FG218" s="96"/>
      <c r="FH218" s="97"/>
      <c r="FI218" s="83" t="s">
        <v>1017</v>
      </c>
      <c r="FJ218" s="96">
        <v>608.20000000000005</v>
      </c>
      <c r="FK218" s="96">
        <v>675.98</v>
      </c>
      <c r="FL218" s="96">
        <v>472.68</v>
      </c>
      <c r="FM218" s="96">
        <v>655.24</v>
      </c>
      <c r="FN218" s="96"/>
      <c r="FO218" s="97">
        <v>383.62</v>
      </c>
      <c r="FP218" s="83" t="s">
        <v>1018</v>
      </c>
      <c r="FQ218" s="86">
        <v>0.236138660621517</v>
      </c>
      <c r="FR218" s="96">
        <v>560.11</v>
      </c>
      <c r="FS218" s="96">
        <v>649.91</v>
      </c>
      <c r="FT218" s="96">
        <v>603.47</v>
      </c>
      <c r="FU218" s="96">
        <v>440.31</v>
      </c>
      <c r="FV218" s="96">
        <v>358.29</v>
      </c>
      <c r="FW218" s="97">
        <v>349.04</v>
      </c>
      <c r="FX218" s="83" t="s">
        <v>1019</v>
      </c>
      <c r="FY218" s="96">
        <v>605.39</v>
      </c>
      <c r="FZ218" s="96">
        <v>671.23</v>
      </c>
      <c r="GA218" s="96">
        <v>657.17</v>
      </c>
      <c r="GB218" s="96">
        <v>700.32</v>
      </c>
      <c r="GC218" s="96"/>
      <c r="GD218" s="97">
        <v>401.51</v>
      </c>
      <c r="GE218" s="83" t="s">
        <v>1020</v>
      </c>
      <c r="GF218" s="86">
        <v>0.20927507115352401</v>
      </c>
      <c r="GG218" s="96">
        <v>551.58000000000004</v>
      </c>
      <c r="GH218" s="96">
        <v>616.75</v>
      </c>
      <c r="GI218" s="96">
        <v>504.1</v>
      </c>
      <c r="GJ218" s="96">
        <v>669.78</v>
      </c>
      <c r="GK218" s="96"/>
      <c r="GL218" s="97">
        <v>434.09</v>
      </c>
      <c r="GM218" s="83" t="s">
        <v>1021</v>
      </c>
      <c r="GN218" s="86">
        <v>9.4698763234152203E-2</v>
      </c>
      <c r="GO218" s="96">
        <v>592.45000000000005</v>
      </c>
      <c r="GP218" s="96">
        <v>824.36</v>
      </c>
      <c r="GQ218" s="96">
        <v>556.20000000000005</v>
      </c>
      <c r="GR218" s="96">
        <v>521.13</v>
      </c>
      <c r="GS218" s="96"/>
      <c r="GT218" s="97"/>
      <c r="GU218" s="83" t="s">
        <v>1022</v>
      </c>
      <c r="GV218" s="86">
        <v>1</v>
      </c>
      <c r="GW218" s="96">
        <v>522.54999999999995</v>
      </c>
      <c r="GX218" s="96">
        <v>589.45000000000005</v>
      </c>
      <c r="GY218" s="96">
        <v>584.92999999999995</v>
      </c>
      <c r="GZ218" s="96"/>
      <c r="HA218" s="96"/>
      <c r="HB218" s="97">
        <v>392.21</v>
      </c>
      <c r="HC218" s="83" t="s">
        <v>1023</v>
      </c>
      <c r="HD218" s="86">
        <v>1</v>
      </c>
      <c r="HE218" s="96">
        <v>573.02</v>
      </c>
      <c r="HF218" s="96">
        <v>645.67999999999995</v>
      </c>
      <c r="HG218" s="96"/>
      <c r="HH218" s="96">
        <v>468.8</v>
      </c>
      <c r="HI218" s="96">
        <v>462.16</v>
      </c>
      <c r="HJ218" s="97">
        <v>418.39</v>
      </c>
      <c r="HK218" s="103" t="s">
        <v>1024</v>
      </c>
      <c r="HL218" s="86">
        <v>1.1660447761193999</v>
      </c>
      <c r="HM218" s="96">
        <v>559.96</v>
      </c>
      <c r="HN218" s="96">
        <v>613.61</v>
      </c>
      <c r="HO218" s="96">
        <v>535.1</v>
      </c>
      <c r="HP218" s="96"/>
      <c r="HQ218" s="96"/>
      <c r="HR218" s="97"/>
    </row>
    <row r="219" spans="1:226" x14ac:dyDescent="0.35">
      <c r="A219" s="99">
        <v>43836</v>
      </c>
      <c r="B219" s="100" t="s">
        <v>995</v>
      </c>
      <c r="C219" s="101">
        <v>572.57860203964333</v>
      </c>
      <c r="D219" s="101">
        <v>643.33569601177794</v>
      </c>
      <c r="E219" s="101">
        <v>577.73118813752933</v>
      </c>
      <c r="F219" s="101">
        <v>517.67346777518128</v>
      </c>
      <c r="G219" s="101">
        <v>278.10783413377061</v>
      </c>
      <c r="H219" s="102">
        <v>365.92442202525081</v>
      </c>
      <c r="I219" s="100" t="s">
        <v>996</v>
      </c>
      <c r="J219" s="101">
        <v>570.44950036511887</v>
      </c>
      <c r="K219" s="101">
        <v>637.49361803550244</v>
      </c>
      <c r="L219" s="101">
        <v>575.84319040427818</v>
      </c>
      <c r="M219" s="101">
        <v>514.51655091594455</v>
      </c>
      <c r="N219" s="101">
        <v>429.08212218649516</v>
      </c>
      <c r="O219" s="102">
        <v>387.10926399349938</v>
      </c>
      <c r="P219" s="83" t="s">
        <v>997</v>
      </c>
      <c r="Q219" s="96">
        <v>538.30999999999995</v>
      </c>
      <c r="R219" s="96">
        <v>607.86</v>
      </c>
      <c r="S219" s="96">
        <v>566.12</v>
      </c>
      <c r="T219" s="96">
        <v>451</v>
      </c>
      <c r="U219" s="96"/>
      <c r="V219" s="97"/>
      <c r="W219" s="83" t="s">
        <v>998</v>
      </c>
      <c r="X219" s="96">
        <v>594.79999999999995</v>
      </c>
      <c r="Y219" s="96">
        <v>656.45</v>
      </c>
      <c r="Z219" s="96">
        <v>552.91999999999996</v>
      </c>
      <c r="AA219" s="96">
        <v>403.26</v>
      </c>
      <c r="AB219" s="96"/>
      <c r="AC219" s="97">
        <v>475.21</v>
      </c>
      <c r="AD219" s="83" t="s">
        <v>999</v>
      </c>
      <c r="AE219" s="86">
        <v>0.51129972389814904</v>
      </c>
      <c r="AF219" s="96">
        <v>560.47</v>
      </c>
      <c r="AG219" s="96">
        <v>605.67999999999995</v>
      </c>
      <c r="AH219" s="96">
        <v>520.16</v>
      </c>
      <c r="AI219" s="96"/>
      <c r="AJ219" s="96"/>
      <c r="AK219" s="97">
        <v>304.68</v>
      </c>
      <c r="AL219" s="87" t="s">
        <v>1000</v>
      </c>
      <c r="AM219" s="88">
        <v>1</v>
      </c>
      <c r="AN219" s="96">
        <v>550.95000000000005</v>
      </c>
      <c r="AO219" s="96">
        <v>657.39</v>
      </c>
      <c r="AP219" s="96">
        <v>607.84</v>
      </c>
      <c r="AQ219" s="96">
        <v>656.56</v>
      </c>
      <c r="AR219" s="96"/>
      <c r="AS219" s="97"/>
      <c r="AT219" s="83" t="s">
        <v>1001</v>
      </c>
      <c r="AU219" s="86">
        <v>3.9524129481048199E-2</v>
      </c>
      <c r="AV219" s="96">
        <v>534.09</v>
      </c>
      <c r="AW219" s="96">
        <v>607.64</v>
      </c>
      <c r="AX219" s="96">
        <v>563.58000000000004</v>
      </c>
      <c r="AY219" s="96"/>
      <c r="AZ219" s="96"/>
      <c r="BA219" s="97">
        <v>370.1</v>
      </c>
      <c r="BB219" s="83" t="s">
        <v>1002</v>
      </c>
      <c r="BC219" s="96">
        <v>537.94000000000005</v>
      </c>
      <c r="BD219" s="96">
        <v>645.57000000000005</v>
      </c>
      <c r="BE219" s="96">
        <v>547.89</v>
      </c>
      <c r="BF219" s="96"/>
      <c r="BG219" s="96"/>
      <c r="BH219" s="97">
        <v>418.28</v>
      </c>
      <c r="BI219" s="83" t="s">
        <v>1003</v>
      </c>
      <c r="BJ219" s="86">
        <v>0.13381148637799101</v>
      </c>
      <c r="BK219" s="96">
        <v>717.1</v>
      </c>
      <c r="BL219" s="96">
        <v>755.9</v>
      </c>
      <c r="BM219" s="96">
        <v>799.95</v>
      </c>
      <c r="BN219" s="96">
        <v>596.20000000000005</v>
      </c>
      <c r="BO219" s="96"/>
      <c r="BP219" s="97"/>
      <c r="BQ219" s="83" t="s">
        <v>1004</v>
      </c>
      <c r="BR219" s="86">
        <v>1</v>
      </c>
      <c r="BS219" s="96">
        <v>586.16999999999996</v>
      </c>
      <c r="BT219" s="96">
        <v>657</v>
      </c>
      <c r="BU219" s="96">
        <v>717.83</v>
      </c>
      <c r="BV219" s="96"/>
      <c r="BW219" s="96"/>
      <c r="BX219" s="97">
        <v>388.67</v>
      </c>
      <c r="BY219" s="83" t="s">
        <v>1005</v>
      </c>
      <c r="BZ219" s="96">
        <v>618.74</v>
      </c>
      <c r="CA219" s="96">
        <v>651.64</v>
      </c>
      <c r="CB219" s="96">
        <v>569.47</v>
      </c>
      <c r="CC219" s="96">
        <v>477.89</v>
      </c>
      <c r="CD219" s="96"/>
      <c r="CE219" s="97">
        <v>565.5</v>
      </c>
      <c r="CF219" s="83" t="s">
        <v>1006</v>
      </c>
      <c r="CG219" s="96">
        <v>577.44000000000005</v>
      </c>
      <c r="CH219" s="96">
        <v>728.07</v>
      </c>
      <c r="CI219" s="96">
        <v>593.14</v>
      </c>
      <c r="CJ219" s="96"/>
      <c r="CK219" s="96"/>
      <c r="CL219" s="97"/>
      <c r="CM219" s="83" t="s">
        <v>1007</v>
      </c>
      <c r="CN219" s="96">
        <v>589.11</v>
      </c>
      <c r="CO219" s="96">
        <v>627.66999999999996</v>
      </c>
      <c r="CP219" s="96">
        <v>658.44</v>
      </c>
      <c r="CQ219" s="96">
        <v>505.54</v>
      </c>
      <c r="CR219" s="96"/>
      <c r="CS219" s="97">
        <v>599.61</v>
      </c>
      <c r="CT219" s="83" t="s">
        <v>1008</v>
      </c>
      <c r="CU219" s="96">
        <v>591.27</v>
      </c>
      <c r="CV219" s="96">
        <v>705.45</v>
      </c>
      <c r="CW219" s="96">
        <v>580.89</v>
      </c>
      <c r="CX219" s="96">
        <v>531.51</v>
      </c>
      <c r="CY219" s="96"/>
      <c r="CZ219" s="97"/>
      <c r="DA219" s="83" t="s">
        <v>1009</v>
      </c>
      <c r="DB219" s="86">
        <v>0.13431833445265301</v>
      </c>
      <c r="DC219" s="96">
        <v>573.05999999999995</v>
      </c>
      <c r="DD219" s="96">
        <v>683.95</v>
      </c>
      <c r="DE219" s="96">
        <v>561.04999999999995</v>
      </c>
      <c r="DF219" s="96">
        <v>573.54</v>
      </c>
      <c r="DG219" s="96"/>
      <c r="DH219" s="97">
        <v>497.17</v>
      </c>
      <c r="DI219" s="83" t="s">
        <v>1010</v>
      </c>
      <c r="DJ219" s="86">
        <v>3.0334283807559302E-3</v>
      </c>
      <c r="DK219" s="96">
        <v>579.12</v>
      </c>
      <c r="DL219" s="96">
        <v>661.45</v>
      </c>
      <c r="DM219" s="96">
        <v>661.45</v>
      </c>
      <c r="DN219" s="96">
        <v>797.31</v>
      </c>
      <c r="DO219" s="96"/>
      <c r="DP219" s="97">
        <v>501.78</v>
      </c>
      <c r="DQ219" s="83" t="s">
        <v>1011</v>
      </c>
      <c r="DR219" s="96">
        <v>553.27</v>
      </c>
      <c r="DS219" s="96">
        <v>585.75</v>
      </c>
      <c r="DT219" s="96">
        <v>534.72</v>
      </c>
      <c r="DU219" s="96">
        <v>531.95000000000005</v>
      </c>
      <c r="DV219" s="96"/>
      <c r="DW219" s="97"/>
      <c r="DX219" s="83" t="s">
        <v>1012</v>
      </c>
      <c r="DY219" s="96">
        <v>574.99</v>
      </c>
      <c r="DZ219" s="96">
        <v>603.26</v>
      </c>
      <c r="EA219" s="96">
        <v>690.38</v>
      </c>
      <c r="EB219" s="96">
        <v>507.61</v>
      </c>
      <c r="EC219" s="96"/>
      <c r="ED219" s="97">
        <v>370.57</v>
      </c>
      <c r="EE219" s="83" t="s">
        <v>1013</v>
      </c>
      <c r="EF219" s="86">
        <v>1</v>
      </c>
      <c r="EG219" s="96">
        <v>560.07000000000005</v>
      </c>
      <c r="EH219" s="96">
        <v>604.07000000000005</v>
      </c>
      <c r="EI219" s="96">
        <v>549.5</v>
      </c>
      <c r="EJ219" s="96"/>
      <c r="EK219" s="96">
        <v>369.88</v>
      </c>
      <c r="EL219" s="97">
        <v>330.43</v>
      </c>
      <c r="EM219" s="83" t="s">
        <v>1014</v>
      </c>
      <c r="EN219" s="96">
        <v>575.77</v>
      </c>
      <c r="EO219" s="96">
        <v>614.23</v>
      </c>
      <c r="EP219" s="96">
        <v>558.41999999999996</v>
      </c>
      <c r="EQ219" s="96"/>
      <c r="ER219" s="96"/>
      <c r="ES219" s="97">
        <v>427.41</v>
      </c>
      <c r="ET219" s="83" t="s">
        <v>1015</v>
      </c>
      <c r="EU219" s="86">
        <v>1</v>
      </c>
      <c r="EV219" s="96">
        <v>576.29999999999995</v>
      </c>
      <c r="EW219" s="96">
        <v>619.33000000000004</v>
      </c>
      <c r="EX219" s="96">
        <v>619.33000000000004</v>
      </c>
      <c r="EY219" s="96"/>
      <c r="EZ219" s="96"/>
      <c r="FA219" s="97">
        <v>333.29</v>
      </c>
      <c r="FB219" s="83" t="s">
        <v>1016</v>
      </c>
      <c r="FC219" s="96">
        <v>645.54</v>
      </c>
      <c r="FD219" s="96">
        <v>612.35</v>
      </c>
      <c r="FE219" s="96">
        <v>615.37</v>
      </c>
      <c r="FF219" s="96"/>
      <c r="FG219" s="96"/>
      <c r="FH219" s="97"/>
      <c r="FI219" s="83" t="s">
        <v>1017</v>
      </c>
      <c r="FJ219" s="96">
        <v>609.85</v>
      </c>
      <c r="FK219" s="96">
        <v>679.29</v>
      </c>
      <c r="FL219" s="96">
        <v>487.55</v>
      </c>
      <c r="FM219" s="96">
        <v>703.24</v>
      </c>
      <c r="FN219" s="96"/>
      <c r="FO219" s="97">
        <v>376.19</v>
      </c>
      <c r="FP219" s="83" t="s">
        <v>1018</v>
      </c>
      <c r="FQ219" s="86">
        <v>0.235765648944949</v>
      </c>
      <c r="FR219" s="96">
        <v>557.11</v>
      </c>
      <c r="FS219" s="96">
        <v>647.98</v>
      </c>
      <c r="FT219" s="96">
        <v>607.29999999999995</v>
      </c>
      <c r="FU219" s="96">
        <v>528.55999999999995</v>
      </c>
      <c r="FV219" s="96">
        <v>226.43</v>
      </c>
      <c r="FW219" s="97">
        <v>347.98</v>
      </c>
      <c r="FX219" s="83" t="s">
        <v>1019</v>
      </c>
      <c r="FY219" s="96">
        <v>604.57000000000005</v>
      </c>
      <c r="FZ219" s="96">
        <v>669.6</v>
      </c>
      <c r="GA219" s="96">
        <v>649.04</v>
      </c>
      <c r="GB219" s="96">
        <v>693.44</v>
      </c>
      <c r="GC219" s="96"/>
      <c r="GD219" s="97">
        <v>399.88</v>
      </c>
      <c r="GE219" s="83" t="s">
        <v>1020</v>
      </c>
      <c r="GF219" s="86">
        <v>0.20945478918375501</v>
      </c>
      <c r="GG219" s="96">
        <v>541.84</v>
      </c>
      <c r="GH219" s="96">
        <v>597.19000000000005</v>
      </c>
      <c r="GI219" s="96">
        <v>563.62</v>
      </c>
      <c r="GJ219" s="96">
        <v>479.85</v>
      </c>
      <c r="GK219" s="96"/>
      <c r="GL219" s="97">
        <v>407.3</v>
      </c>
      <c r="GM219" s="83" t="s">
        <v>1021</v>
      </c>
      <c r="GN219" s="86">
        <v>9.4959547232878805E-2</v>
      </c>
      <c r="GO219" s="96">
        <v>592.79</v>
      </c>
      <c r="GP219" s="96">
        <v>821.85</v>
      </c>
      <c r="GQ219" s="96">
        <v>576.79999999999995</v>
      </c>
      <c r="GR219" s="96">
        <v>530.35</v>
      </c>
      <c r="GS219" s="96"/>
      <c r="GT219" s="97"/>
      <c r="GU219" s="83" t="s">
        <v>1022</v>
      </c>
      <c r="GV219" s="86">
        <v>1</v>
      </c>
      <c r="GW219" s="96">
        <v>517.39</v>
      </c>
      <c r="GX219" s="96">
        <v>574.25</v>
      </c>
      <c r="GY219" s="96">
        <v>565.74</v>
      </c>
      <c r="GZ219" s="96"/>
      <c r="HA219" s="96"/>
      <c r="HB219" s="97">
        <v>389.15</v>
      </c>
      <c r="HC219" s="83" t="s">
        <v>1023</v>
      </c>
      <c r="HD219" s="86">
        <v>1</v>
      </c>
      <c r="HE219" s="96">
        <v>573.85</v>
      </c>
      <c r="HF219" s="96">
        <v>645.67999999999995</v>
      </c>
      <c r="HG219" s="96"/>
      <c r="HH219" s="96">
        <v>463.78</v>
      </c>
      <c r="HI219" s="96">
        <v>457.14</v>
      </c>
      <c r="HJ219" s="97">
        <v>416.72</v>
      </c>
      <c r="HK219" s="103" t="s">
        <v>1024</v>
      </c>
      <c r="HL219" s="86">
        <v>1.17350231766708</v>
      </c>
      <c r="HM219" s="96">
        <v>552.98</v>
      </c>
      <c r="HN219" s="96">
        <v>606.45000000000005</v>
      </c>
      <c r="HO219" s="96">
        <v>556.46</v>
      </c>
      <c r="HP219" s="96"/>
      <c r="HQ219" s="96"/>
      <c r="HR219" s="97"/>
    </row>
    <row r="220" spans="1:226" x14ac:dyDescent="0.35">
      <c r="A220" s="99">
        <v>43815</v>
      </c>
      <c r="B220" s="100" t="s">
        <v>995</v>
      </c>
      <c r="C220" s="101">
        <v>549.64187255555146</v>
      </c>
      <c r="D220" s="101">
        <v>610.72900856173942</v>
      </c>
      <c r="E220" s="101">
        <v>559.71408631635393</v>
      </c>
      <c r="F220" s="101">
        <v>471.11812268773139</v>
      </c>
      <c r="G220" s="101">
        <v>242.31076923076921</v>
      </c>
      <c r="H220" s="102">
        <v>362.44407187670839</v>
      </c>
      <c r="I220" s="100" t="s">
        <v>996</v>
      </c>
      <c r="J220" s="101">
        <v>547.42844883198393</v>
      </c>
      <c r="K220" s="101">
        <v>605.7323968815042</v>
      </c>
      <c r="L220" s="101">
        <v>558.07250795888399</v>
      </c>
      <c r="M220" s="101">
        <v>468.83799797762612</v>
      </c>
      <c r="N220" s="101">
        <v>392.55499999999995</v>
      </c>
      <c r="O220" s="102">
        <v>376.95693975857137</v>
      </c>
      <c r="P220" s="83" t="s">
        <v>997</v>
      </c>
      <c r="Q220" s="96">
        <v>529.97</v>
      </c>
      <c r="R220" s="96">
        <v>589.53</v>
      </c>
      <c r="S220" s="96">
        <v>547.79999999999995</v>
      </c>
      <c r="T220" s="96">
        <v>410</v>
      </c>
      <c r="U220" s="96"/>
      <c r="V220" s="97"/>
      <c r="W220" s="83" t="s">
        <v>998</v>
      </c>
      <c r="X220" s="96">
        <v>563.15</v>
      </c>
      <c r="Y220" s="96">
        <v>604.79999999999995</v>
      </c>
      <c r="Z220" s="96">
        <v>535.15</v>
      </c>
      <c r="AA220" s="96">
        <v>366.8</v>
      </c>
      <c r="AB220" s="96"/>
      <c r="AC220" s="97">
        <v>454.55</v>
      </c>
      <c r="AD220" s="83" t="s">
        <v>999</v>
      </c>
      <c r="AE220" s="86">
        <v>0.51129972389814904</v>
      </c>
      <c r="AF220" s="96">
        <v>558.83000000000004</v>
      </c>
      <c r="AG220" s="96">
        <v>595.77</v>
      </c>
      <c r="AH220" s="96">
        <v>505.16</v>
      </c>
      <c r="AI220" s="96"/>
      <c r="AJ220" s="96"/>
      <c r="AK220" s="97">
        <v>297.16000000000003</v>
      </c>
      <c r="AL220" s="87" t="s">
        <v>1000</v>
      </c>
      <c r="AM220" s="88">
        <v>1</v>
      </c>
      <c r="AN220" s="96">
        <v>556.79</v>
      </c>
      <c r="AO220" s="96">
        <v>643.71</v>
      </c>
      <c r="AP220" s="96">
        <v>601.12</v>
      </c>
      <c r="AQ220" s="96">
        <v>656.56</v>
      </c>
      <c r="AR220" s="96"/>
      <c r="AS220" s="97"/>
      <c r="AT220" s="83" t="s">
        <v>1001</v>
      </c>
      <c r="AU220" s="86">
        <v>3.9241847506180601E-2</v>
      </c>
      <c r="AV220" s="96">
        <v>524.34</v>
      </c>
      <c r="AW220" s="96">
        <v>595.32000000000005</v>
      </c>
      <c r="AX220" s="96">
        <v>525.27</v>
      </c>
      <c r="AY220" s="96">
        <v>321.19</v>
      </c>
      <c r="AZ220" s="96"/>
      <c r="BA220" s="97">
        <v>364.28</v>
      </c>
      <c r="BB220" s="83" t="s">
        <v>1002</v>
      </c>
      <c r="BC220" s="96">
        <v>497.6</v>
      </c>
      <c r="BD220" s="96">
        <v>583.38</v>
      </c>
      <c r="BE220" s="96">
        <v>530.25</v>
      </c>
      <c r="BF220" s="96"/>
      <c r="BG220" s="96"/>
      <c r="BH220" s="97">
        <v>409.88</v>
      </c>
      <c r="BI220" s="83" t="s">
        <v>1003</v>
      </c>
      <c r="BJ220" s="86">
        <v>0.133813276953339</v>
      </c>
      <c r="BK220" s="96">
        <v>677.5</v>
      </c>
      <c r="BL220" s="96">
        <v>685.12</v>
      </c>
      <c r="BM220" s="96">
        <v>764.07</v>
      </c>
      <c r="BN220" s="96">
        <v>542.67999999999995</v>
      </c>
      <c r="BO220" s="96"/>
      <c r="BP220" s="97"/>
      <c r="BQ220" s="83" t="s">
        <v>1004</v>
      </c>
      <c r="BR220" s="86">
        <v>1</v>
      </c>
      <c r="BS220" s="96">
        <v>597</v>
      </c>
      <c r="BT220" s="96">
        <v>667.83</v>
      </c>
      <c r="BU220" s="96">
        <v>695.33</v>
      </c>
      <c r="BV220" s="96"/>
      <c r="BW220" s="96"/>
      <c r="BX220" s="97">
        <v>354.5</v>
      </c>
      <c r="BY220" s="83" t="s">
        <v>1005</v>
      </c>
      <c r="BZ220" s="96">
        <v>604.17999999999995</v>
      </c>
      <c r="CA220" s="96">
        <v>630.1</v>
      </c>
      <c r="CB220" s="96">
        <v>541.6</v>
      </c>
      <c r="CC220" s="96">
        <v>441.89</v>
      </c>
      <c r="CD220" s="96"/>
      <c r="CE220" s="97">
        <v>564.97</v>
      </c>
      <c r="CF220" s="83" t="s">
        <v>1006</v>
      </c>
      <c r="CG220" s="96">
        <v>558.79999999999995</v>
      </c>
      <c r="CH220" s="96">
        <v>694.92</v>
      </c>
      <c r="CI220" s="96">
        <v>570.54999999999995</v>
      </c>
      <c r="CJ220" s="96"/>
      <c r="CK220" s="96"/>
      <c r="CL220" s="97"/>
      <c r="CM220" s="83" t="s">
        <v>1007</v>
      </c>
      <c r="CN220" s="96">
        <v>576.11</v>
      </c>
      <c r="CO220" s="96">
        <v>604.55999999999995</v>
      </c>
      <c r="CP220" s="96">
        <v>636.64</v>
      </c>
      <c r="CQ220" s="96">
        <v>461.19</v>
      </c>
      <c r="CR220" s="96"/>
      <c r="CS220" s="97">
        <v>593.66</v>
      </c>
      <c r="CT220" s="83" t="s">
        <v>1008</v>
      </c>
      <c r="CU220" s="96">
        <v>571.84</v>
      </c>
      <c r="CV220" s="96">
        <v>693.69</v>
      </c>
      <c r="CW220" s="96">
        <v>559.46</v>
      </c>
      <c r="CX220" s="96">
        <v>485.67</v>
      </c>
      <c r="CY220" s="96"/>
      <c r="CZ220" s="97"/>
      <c r="DA220" s="83" t="s">
        <v>1009</v>
      </c>
      <c r="DB220" s="86">
        <v>0.134406795607586</v>
      </c>
      <c r="DC220" s="96">
        <v>553.86</v>
      </c>
      <c r="DD220" s="96">
        <v>653.32000000000005</v>
      </c>
      <c r="DE220" s="96">
        <v>533.46</v>
      </c>
      <c r="DF220" s="96">
        <v>555.37</v>
      </c>
      <c r="DG220" s="96"/>
      <c r="DH220" s="97">
        <v>486.85</v>
      </c>
      <c r="DI220" s="83" t="s">
        <v>1010</v>
      </c>
      <c r="DJ220" s="86">
        <v>3.03942129418559E-3</v>
      </c>
      <c r="DK220" s="96">
        <v>545.79999999999995</v>
      </c>
      <c r="DL220" s="96">
        <v>628.25</v>
      </c>
      <c r="DM220" s="96">
        <v>628.25</v>
      </c>
      <c r="DN220" s="96">
        <v>798.89</v>
      </c>
      <c r="DO220" s="96"/>
      <c r="DP220" s="97">
        <v>469.22</v>
      </c>
      <c r="DQ220" s="83" t="s">
        <v>1011</v>
      </c>
      <c r="DR220" s="96">
        <v>541.4</v>
      </c>
      <c r="DS220" s="96">
        <v>568.03</v>
      </c>
      <c r="DT220" s="96">
        <v>514.5</v>
      </c>
      <c r="DU220" s="96">
        <v>487.22</v>
      </c>
      <c r="DV220" s="96"/>
      <c r="DW220" s="97"/>
      <c r="DX220" s="83" t="s">
        <v>1012</v>
      </c>
      <c r="DY220" s="96">
        <v>565.04999999999995</v>
      </c>
      <c r="DZ220" s="96">
        <v>591.1</v>
      </c>
      <c r="EA220" s="96">
        <v>681.59</v>
      </c>
      <c r="EB220" s="96">
        <v>479.05</v>
      </c>
      <c r="EC220" s="96"/>
      <c r="ED220" s="97">
        <v>357.93</v>
      </c>
      <c r="EE220" s="83" t="s">
        <v>1013</v>
      </c>
      <c r="EF220" s="86">
        <v>1</v>
      </c>
      <c r="EG220" s="96">
        <v>564.52</v>
      </c>
      <c r="EH220" s="96">
        <v>598.36</v>
      </c>
      <c r="EI220" s="96">
        <v>505.68</v>
      </c>
      <c r="EJ220" s="96"/>
      <c r="EK220" s="96">
        <v>369.88</v>
      </c>
      <c r="EL220" s="97">
        <v>328.45</v>
      </c>
      <c r="EM220" s="83" t="s">
        <v>1014</v>
      </c>
      <c r="EN220" s="96">
        <v>564.66</v>
      </c>
      <c r="EO220" s="96">
        <v>594.57000000000005</v>
      </c>
      <c r="EP220" s="96">
        <v>541.75</v>
      </c>
      <c r="EQ220" s="96"/>
      <c r="ER220" s="96"/>
      <c r="ES220" s="97">
        <v>422.78</v>
      </c>
      <c r="ET220" s="83" t="s">
        <v>1015</v>
      </c>
      <c r="EU220" s="86">
        <v>1</v>
      </c>
      <c r="EV220" s="96">
        <v>566.74</v>
      </c>
      <c r="EW220" s="96">
        <v>612.03</v>
      </c>
      <c r="EX220" s="96">
        <v>612.03</v>
      </c>
      <c r="EY220" s="96"/>
      <c r="EZ220" s="96"/>
      <c r="FA220" s="97">
        <v>330.22</v>
      </c>
      <c r="FB220" s="83" t="s">
        <v>1016</v>
      </c>
      <c r="FC220" s="96">
        <v>645.54</v>
      </c>
      <c r="FD220" s="96">
        <v>612.35</v>
      </c>
      <c r="FE220" s="96">
        <v>615.37</v>
      </c>
      <c r="FF220" s="96"/>
      <c r="FG220" s="96"/>
      <c r="FH220" s="97"/>
      <c r="FI220" s="83" t="s">
        <v>1017</v>
      </c>
      <c r="FJ220" s="96">
        <v>581.96</v>
      </c>
      <c r="FK220" s="96">
        <v>640.11</v>
      </c>
      <c r="FL220" s="96">
        <v>431.02</v>
      </c>
      <c r="FM220" s="96">
        <v>673.83</v>
      </c>
      <c r="FN220" s="96"/>
      <c r="FO220" s="97">
        <v>355.19</v>
      </c>
      <c r="FP220" s="83" t="s">
        <v>1018</v>
      </c>
      <c r="FQ220" s="86">
        <v>0.23442811261926499</v>
      </c>
      <c r="FR220" s="96">
        <v>548.34</v>
      </c>
      <c r="FS220" s="96">
        <v>622.61</v>
      </c>
      <c r="FT220" s="96">
        <v>588.13</v>
      </c>
      <c r="FU220" s="96">
        <v>413.43</v>
      </c>
      <c r="FV220" s="96">
        <v>225.14</v>
      </c>
      <c r="FW220" s="97">
        <v>349.5</v>
      </c>
      <c r="FX220" s="83" t="s">
        <v>1019</v>
      </c>
      <c r="FY220" s="96">
        <v>561.49</v>
      </c>
      <c r="FZ220" s="96">
        <v>627.33000000000004</v>
      </c>
      <c r="GA220" s="96">
        <v>611.64</v>
      </c>
      <c r="GB220" s="96">
        <v>611.25</v>
      </c>
      <c r="GC220" s="96"/>
      <c r="GD220" s="97">
        <v>359.23</v>
      </c>
      <c r="GE220" s="83" t="s">
        <v>1020</v>
      </c>
      <c r="GF220" s="86">
        <v>0.20924441840513899</v>
      </c>
      <c r="GG220" s="96">
        <v>535.64</v>
      </c>
      <c r="GH220" s="96">
        <v>594.54</v>
      </c>
      <c r="GI220" s="96">
        <v>506.44</v>
      </c>
      <c r="GJ220" s="96">
        <v>490.92</v>
      </c>
      <c r="GK220" s="96"/>
      <c r="GL220" s="97">
        <v>404.24</v>
      </c>
      <c r="GM220" s="83" t="s">
        <v>1021</v>
      </c>
      <c r="GN220" s="86">
        <v>9.5957318184871396E-2</v>
      </c>
      <c r="GO220" s="96">
        <v>561.41</v>
      </c>
      <c r="GP220" s="96">
        <v>783.58</v>
      </c>
      <c r="GQ220" s="96">
        <v>548.86</v>
      </c>
      <c r="GR220" s="96">
        <v>481.61</v>
      </c>
      <c r="GS220" s="96"/>
      <c r="GT220" s="97"/>
      <c r="GU220" s="83" t="s">
        <v>1022</v>
      </c>
      <c r="GV220" s="86">
        <v>1</v>
      </c>
      <c r="GW220" s="96">
        <v>520.54999999999995</v>
      </c>
      <c r="GX220" s="96">
        <v>552.42999999999995</v>
      </c>
      <c r="GY220" s="96">
        <v>564.04999999999995</v>
      </c>
      <c r="GZ220" s="96">
        <v>553.34</v>
      </c>
      <c r="HA220" s="96"/>
      <c r="HB220" s="97">
        <v>378.41</v>
      </c>
      <c r="HC220" s="83" t="s">
        <v>1023</v>
      </c>
      <c r="HD220" s="86">
        <v>1</v>
      </c>
      <c r="HE220" s="96">
        <v>559.67999999999995</v>
      </c>
      <c r="HF220" s="96">
        <v>629.02</v>
      </c>
      <c r="HG220" s="96"/>
      <c r="HH220" s="96">
        <v>412.8</v>
      </c>
      <c r="HI220" s="96">
        <v>406.16</v>
      </c>
      <c r="HJ220" s="97">
        <v>405.89</v>
      </c>
      <c r="HK220" s="103" t="s">
        <v>1024</v>
      </c>
      <c r="HL220" s="86">
        <v>1.1988251513516801</v>
      </c>
      <c r="HM220" s="96">
        <v>547.36</v>
      </c>
      <c r="HN220" s="96">
        <v>599.63</v>
      </c>
      <c r="HO220" s="96">
        <v>524.83000000000004</v>
      </c>
      <c r="HP220" s="96"/>
      <c r="HQ220" s="96"/>
      <c r="HR220" s="97"/>
    </row>
    <row r="221" spans="1:226" x14ac:dyDescent="0.35">
      <c r="A221" s="99">
        <v>43808</v>
      </c>
      <c r="B221" s="100" t="s">
        <v>995</v>
      </c>
      <c r="C221" s="101">
        <v>552.13432979428967</v>
      </c>
      <c r="D221" s="101">
        <v>607.37867515178209</v>
      </c>
      <c r="E221" s="101">
        <v>554.62558485797479</v>
      </c>
      <c r="F221" s="101">
        <v>458.65795834019116</v>
      </c>
      <c r="G221" s="101">
        <v>226.11076923076922</v>
      </c>
      <c r="H221" s="102">
        <v>356.8200429418639</v>
      </c>
      <c r="I221" s="100" t="s">
        <v>996</v>
      </c>
      <c r="J221" s="101">
        <v>551.56429549318318</v>
      </c>
      <c r="K221" s="101">
        <v>602.1533385020681</v>
      </c>
      <c r="L221" s="101">
        <v>552.92349192661936</v>
      </c>
      <c r="M221" s="101">
        <v>456.49526983864331</v>
      </c>
      <c r="N221" s="101">
        <v>382.39249999999998</v>
      </c>
      <c r="O221" s="102">
        <v>375.84636169166032</v>
      </c>
      <c r="P221" s="83" t="s">
        <v>997</v>
      </c>
      <c r="Q221" s="96">
        <v>544.97</v>
      </c>
      <c r="R221" s="96">
        <v>598.69000000000005</v>
      </c>
      <c r="S221" s="96">
        <v>544.65</v>
      </c>
      <c r="T221" s="96">
        <v>384</v>
      </c>
      <c r="U221" s="96"/>
      <c r="V221" s="97"/>
      <c r="W221" s="83" t="s">
        <v>998</v>
      </c>
      <c r="X221" s="96">
        <v>550.09</v>
      </c>
      <c r="Y221" s="96">
        <v>577.61</v>
      </c>
      <c r="Z221" s="96">
        <v>533.99</v>
      </c>
      <c r="AA221" s="96">
        <v>363.79</v>
      </c>
      <c r="AB221" s="96"/>
      <c r="AC221" s="97">
        <v>454.55</v>
      </c>
      <c r="AD221" s="83" t="s">
        <v>999</v>
      </c>
      <c r="AE221" s="86">
        <v>0.51129972389814904</v>
      </c>
      <c r="AF221" s="96">
        <v>557.86</v>
      </c>
      <c r="AG221" s="96">
        <v>596.71</v>
      </c>
      <c r="AH221" s="96">
        <v>500.73</v>
      </c>
      <c r="AI221" s="96"/>
      <c r="AJ221" s="96"/>
      <c r="AK221" s="97">
        <v>292.17</v>
      </c>
      <c r="AL221" s="87" t="s">
        <v>1000</v>
      </c>
      <c r="AM221" s="88">
        <v>1</v>
      </c>
      <c r="AN221" s="96">
        <v>559.25</v>
      </c>
      <c r="AO221" s="96">
        <v>643.71</v>
      </c>
      <c r="AP221" s="96">
        <v>603.66</v>
      </c>
      <c r="AQ221" s="96">
        <v>656.56</v>
      </c>
      <c r="AR221" s="96"/>
      <c r="AS221" s="97"/>
      <c r="AT221" s="83" t="s">
        <v>1001</v>
      </c>
      <c r="AU221" s="86">
        <v>3.9172673143215299E-2</v>
      </c>
      <c r="AV221" s="96">
        <v>525.9</v>
      </c>
      <c r="AW221" s="96">
        <v>595.99</v>
      </c>
      <c r="AX221" s="96">
        <v>522.15</v>
      </c>
      <c r="AY221" s="96">
        <v>327.29000000000002</v>
      </c>
      <c r="AZ221" s="96"/>
      <c r="BA221" s="97">
        <v>363.32</v>
      </c>
      <c r="BB221" s="83" t="s">
        <v>1002</v>
      </c>
      <c r="BC221" s="96">
        <v>511.05</v>
      </c>
      <c r="BD221" s="96">
        <v>576.66</v>
      </c>
      <c r="BE221" s="96">
        <v>520.16</v>
      </c>
      <c r="BF221" s="96"/>
      <c r="BG221" s="96"/>
      <c r="BH221" s="97">
        <v>409.04</v>
      </c>
      <c r="BI221" s="83" t="s">
        <v>1003</v>
      </c>
      <c r="BJ221" s="86">
        <v>0.13382760328145299</v>
      </c>
      <c r="BK221" s="96">
        <v>666.86</v>
      </c>
      <c r="BL221" s="96">
        <v>685.2</v>
      </c>
      <c r="BM221" s="96">
        <v>764.16</v>
      </c>
      <c r="BN221" s="96">
        <v>542.74</v>
      </c>
      <c r="BO221" s="96"/>
      <c r="BP221" s="97"/>
      <c r="BQ221" s="83" t="s">
        <v>1004</v>
      </c>
      <c r="BR221" s="86">
        <v>1</v>
      </c>
      <c r="BS221" s="96">
        <v>589.5</v>
      </c>
      <c r="BT221" s="96">
        <v>658.67</v>
      </c>
      <c r="BU221" s="96">
        <v>693.67</v>
      </c>
      <c r="BV221" s="96"/>
      <c r="BW221" s="96"/>
      <c r="BX221" s="97">
        <v>327.83</v>
      </c>
      <c r="BY221" s="83" t="s">
        <v>1005</v>
      </c>
      <c r="BZ221" s="96">
        <v>605.42999999999995</v>
      </c>
      <c r="CA221" s="96">
        <v>628.01</v>
      </c>
      <c r="CB221" s="96">
        <v>538.08000000000004</v>
      </c>
      <c r="CC221" s="96">
        <v>429.73</v>
      </c>
      <c r="CD221" s="96"/>
      <c r="CE221" s="97">
        <v>564.98</v>
      </c>
      <c r="CF221" s="83" t="s">
        <v>1006</v>
      </c>
      <c r="CG221" s="96">
        <v>561.22</v>
      </c>
      <c r="CH221" s="96">
        <v>696.53</v>
      </c>
      <c r="CI221" s="96">
        <v>585.88</v>
      </c>
      <c r="CJ221" s="96"/>
      <c r="CK221" s="96"/>
      <c r="CL221" s="97"/>
      <c r="CM221" s="83" t="s">
        <v>1007</v>
      </c>
      <c r="CN221" s="96">
        <v>575.13</v>
      </c>
      <c r="CO221" s="96">
        <v>600.78</v>
      </c>
      <c r="CP221" s="96">
        <v>631.47</v>
      </c>
      <c r="CQ221" s="96">
        <v>448.28</v>
      </c>
      <c r="CR221" s="96"/>
      <c r="CS221" s="97">
        <v>596.04</v>
      </c>
      <c r="CT221" s="83" t="s">
        <v>1008</v>
      </c>
      <c r="CU221" s="96">
        <v>575.08000000000004</v>
      </c>
      <c r="CV221" s="96">
        <v>695.38</v>
      </c>
      <c r="CW221" s="96">
        <v>560.34</v>
      </c>
      <c r="CX221" s="96">
        <v>476.43</v>
      </c>
      <c r="CY221" s="96"/>
      <c r="CZ221" s="97"/>
      <c r="DA221" s="83" t="s">
        <v>1009</v>
      </c>
      <c r="DB221" s="86">
        <v>0.13443028445448199</v>
      </c>
      <c r="DC221" s="96">
        <v>568.69000000000005</v>
      </c>
      <c r="DD221" s="96">
        <v>659.03</v>
      </c>
      <c r="DE221" s="96">
        <v>541.08000000000004</v>
      </c>
      <c r="DF221" s="96">
        <v>546.86</v>
      </c>
      <c r="DG221" s="96"/>
      <c r="DH221" s="97">
        <v>493.49</v>
      </c>
      <c r="DI221" s="83" t="s">
        <v>1010</v>
      </c>
      <c r="DJ221" s="86">
        <v>3.0158634417033598E-3</v>
      </c>
      <c r="DK221" s="96">
        <v>546.5</v>
      </c>
      <c r="DL221" s="96">
        <v>631.19000000000005</v>
      </c>
      <c r="DM221" s="96">
        <v>631.19000000000005</v>
      </c>
      <c r="DN221" s="96">
        <v>687.14</v>
      </c>
      <c r="DO221" s="96"/>
      <c r="DP221" s="97">
        <v>463.77</v>
      </c>
      <c r="DQ221" s="83" t="s">
        <v>1011</v>
      </c>
      <c r="DR221" s="96">
        <v>537.58000000000004</v>
      </c>
      <c r="DS221" s="96">
        <v>564.29</v>
      </c>
      <c r="DT221" s="96">
        <v>520.14</v>
      </c>
      <c r="DU221" s="96">
        <v>470.92</v>
      </c>
      <c r="DV221" s="96"/>
      <c r="DW221" s="97"/>
      <c r="DX221" s="83" t="s">
        <v>1012</v>
      </c>
      <c r="DY221" s="96">
        <v>567.03</v>
      </c>
      <c r="DZ221" s="96">
        <v>592.5</v>
      </c>
      <c r="EA221" s="96">
        <v>680.28</v>
      </c>
      <c r="EB221" s="96">
        <v>468.5</v>
      </c>
      <c r="EC221" s="96"/>
      <c r="ED221" s="97">
        <v>357.11</v>
      </c>
      <c r="EE221" s="83" t="s">
        <v>1013</v>
      </c>
      <c r="EF221" s="86">
        <v>1</v>
      </c>
      <c r="EG221" s="96">
        <v>563.08000000000004</v>
      </c>
      <c r="EH221" s="96">
        <v>597.73</v>
      </c>
      <c r="EI221" s="96">
        <v>521.80999999999995</v>
      </c>
      <c r="EJ221" s="96"/>
      <c r="EK221" s="96">
        <v>369.88</v>
      </c>
      <c r="EL221" s="97">
        <v>324.08999999999997</v>
      </c>
      <c r="EM221" s="83" t="s">
        <v>1014</v>
      </c>
      <c r="EN221" s="96">
        <v>564.66</v>
      </c>
      <c r="EO221" s="96">
        <v>594.57000000000005</v>
      </c>
      <c r="EP221" s="96">
        <v>541.75</v>
      </c>
      <c r="EQ221" s="96"/>
      <c r="ER221" s="96"/>
      <c r="ES221" s="97">
        <v>430.19</v>
      </c>
      <c r="ET221" s="83" t="s">
        <v>1015</v>
      </c>
      <c r="EU221" s="86">
        <v>1</v>
      </c>
      <c r="EV221" s="96">
        <v>554.76</v>
      </c>
      <c r="EW221" s="96">
        <v>602.52</v>
      </c>
      <c r="EX221" s="96">
        <v>602.52</v>
      </c>
      <c r="EY221" s="96"/>
      <c r="EZ221" s="96"/>
      <c r="FA221" s="97">
        <v>324.62</v>
      </c>
      <c r="FB221" s="83" t="s">
        <v>1016</v>
      </c>
      <c r="FC221" s="96">
        <v>645.54</v>
      </c>
      <c r="FD221" s="96">
        <v>612.35</v>
      </c>
      <c r="FE221" s="96">
        <v>615.37</v>
      </c>
      <c r="FF221" s="96"/>
      <c r="FG221" s="96"/>
      <c r="FH221" s="97"/>
      <c r="FI221" s="83" t="s">
        <v>1017</v>
      </c>
      <c r="FJ221" s="96">
        <v>572.04</v>
      </c>
      <c r="FK221" s="96">
        <v>631.02</v>
      </c>
      <c r="FL221" s="96">
        <v>429.37</v>
      </c>
      <c r="FM221" s="96">
        <v>671.83</v>
      </c>
      <c r="FN221" s="96"/>
      <c r="FO221" s="97">
        <v>357.67</v>
      </c>
      <c r="FP221" s="83" t="s">
        <v>1018</v>
      </c>
      <c r="FQ221" s="86">
        <v>0.23344305156757</v>
      </c>
      <c r="FR221" s="96">
        <v>548.77</v>
      </c>
      <c r="FS221" s="96">
        <v>616.89</v>
      </c>
      <c r="FT221" s="96">
        <v>584.11</v>
      </c>
      <c r="FU221" s="96">
        <v>401.43</v>
      </c>
      <c r="FV221" s="96">
        <v>208.25</v>
      </c>
      <c r="FW221" s="97">
        <v>336.42</v>
      </c>
      <c r="FX221" s="83" t="s">
        <v>1019</v>
      </c>
      <c r="FY221" s="96">
        <v>564.74</v>
      </c>
      <c r="FZ221" s="96">
        <v>626.52</v>
      </c>
      <c r="GA221" s="96">
        <v>610.01</v>
      </c>
      <c r="GB221" s="96">
        <v>592.79</v>
      </c>
      <c r="GC221" s="96"/>
      <c r="GD221" s="97">
        <v>356.79</v>
      </c>
      <c r="GE221" s="83" t="s">
        <v>1020</v>
      </c>
      <c r="GF221" s="86">
        <v>0.209253175416937</v>
      </c>
      <c r="GG221" s="96">
        <v>544.25</v>
      </c>
      <c r="GH221" s="96">
        <v>601.09</v>
      </c>
      <c r="GI221" s="96">
        <v>500</v>
      </c>
      <c r="GJ221" s="96">
        <v>438.99</v>
      </c>
      <c r="GK221" s="96"/>
      <c r="GL221" s="97">
        <v>404.45</v>
      </c>
      <c r="GM221" s="83" t="s">
        <v>1021</v>
      </c>
      <c r="GN221" s="86">
        <v>9.4845165267700496E-2</v>
      </c>
      <c r="GO221" s="96">
        <v>558.69000000000005</v>
      </c>
      <c r="GP221" s="96">
        <v>773.13</v>
      </c>
      <c r="GQ221" s="96">
        <v>533.30999999999995</v>
      </c>
      <c r="GR221" s="96">
        <v>469.2</v>
      </c>
      <c r="GS221" s="96"/>
      <c r="GT221" s="97"/>
      <c r="GU221" s="83" t="s">
        <v>1022</v>
      </c>
      <c r="GV221" s="86">
        <v>1</v>
      </c>
      <c r="GW221" s="96">
        <v>519.25</v>
      </c>
      <c r="GX221" s="96">
        <v>557.47</v>
      </c>
      <c r="GY221" s="96">
        <v>560.82000000000005</v>
      </c>
      <c r="GZ221" s="96">
        <v>553.34</v>
      </c>
      <c r="HA221" s="96"/>
      <c r="HB221" s="97">
        <v>365.07</v>
      </c>
      <c r="HC221" s="83" t="s">
        <v>1023</v>
      </c>
      <c r="HD221" s="86">
        <v>1</v>
      </c>
      <c r="HE221" s="96">
        <v>559.67999999999995</v>
      </c>
      <c r="HF221" s="96">
        <v>629.02</v>
      </c>
      <c r="HG221" s="96"/>
      <c r="HH221" s="96">
        <v>396.54</v>
      </c>
      <c r="HI221" s="96">
        <v>389.9</v>
      </c>
      <c r="HJ221" s="97">
        <v>394.22</v>
      </c>
      <c r="HK221" s="103" t="s">
        <v>1024</v>
      </c>
      <c r="HL221" s="86">
        <v>1.1877189856879899</v>
      </c>
      <c r="HM221" s="96">
        <v>546.42999999999995</v>
      </c>
      <c r="HN221" s="96">
        <v>596.33000000000004</v>
      </c>
      <c r="HO221" s="96">
        <v>520.51</v>
      </c>
      <c r="HP221" s="96"/>
      <c r="HQ221" s="96"/>
      <c r="HR221" s="97"/>
    </row>
    <row r="222" spans="1:226" x14ac:dyDescent="0.35">
      <c r="A222" s="99">
        <v>43801</v>
      </c>
      <c r="B222" s="100" t="s">
        <v>995</v>
      </c>
      <c r="C222" s="101">
        <v>553.76386192294524</v>
      </c>
      <c r="D222" s="101">
        <v>606.40319041987709</v>
      </c>
      <c r="E222" s="101">
        <v>562.68872934636761</v>
      </c>
      <c r="F222" s="101">
        <v>447.28406008410929</v>
      </c>
      <c r="G222" s="101">
        <v>209.77358974358975</v>
      </c>
      <c r="H222" s="102">
        <v>351.61471145261788</v>
      </c>
      <c r="I222" s="100" t="s">
        <v>996</v>
      </c>
      <c r="J222" s="101">
        <v>554.89621561062813</v>
      </c>
      <c r="K222" s="101">
        <v>602.07440515137387</v>
      </c>
      <c r="L222" s="101">
        <v>561.21957103602927</v>
      </c>
      <c r="M222" s="101">
        <v>443.29775785266327</v>
      </c>
      <c r="N222" s="101">
        <v>380.60500000000002</v>
      </c>
      <c r="O222" s="102">
        <v>373.87499863600675</v>
      </c>
      <c r="P222" s="83" t="s">
        <v>997</v>
      </c>
      <c r="Q222" s="96">
        <v>542.47</v>
      </c>
      <c r="R222" s="96">
        <v>594.53</v>
      </c>
      <c r="S222" s="96">
        <v>545.64</v>
      </c>
      <c r="T222" s="96">
        <v>384</v>
      </c>
      <c r="U222" s="96"/>
      <c r="V222" s="97"/>
      <c r="W222" s="83" t="s">
        <v>998</v>
      </c>
      <c r="X222" s="96">
        <v>534.63</v>
      </c>
      <c r="Y222" s="96">
        <v>579.17999999999995</v>
      </c>
      <c r="Z222" s="96">
        <v>540.85</v>
      </c>
      <c r="AA222" s="96">
        <v>356.58</v>
      </c>
      <c r="AB222" s="96"/>
      <c r="AC222" s="97">
        <v>454.55</v>
      </c>
      <c r="AD222" s="83" t="s">
        <v>999</v>
      </c>
      <c r="AE222" s="86">
        <v>0.51129972389814904</v>
      </c>
      <c r="AF222" s="96">
        <v>558.07000000000005</v>
      </c>
      <c r="AG222" s="96">
        <v>594.89</v>
      </c>
      <c r="AH222" s="96">
        <v>502.78</v>
      </c>
      <c r="AI222" s="96"/>
      <c r="AJ222" s="96"/>
      <c r="AK222" s="97">
        <v>290.13</v>
      </c>
      <c r="AL222" s="87" t="s">
        <v>1000</v>
      </c>
      <c r="AM222" s="88">
        <v>1</v>
      </c>
      <c r="AN222" s="96">
        <v>556.87</v>
      </c>
      <c r="AO222" s="96">
        <v>644.70000000000005</v>
      </c>
      <c r="AP222" s="96">
        <v>602.45000000000005</v>
      </c>
      <c r="AQ222" s="96">
        <v>656.56</v>
      </c>
      <c r="AR222" s="96"/>
      <c r="AS222" s="97"/>
      <c r="AT222" s="83" t="s">
        <v>1001</v>
      </c>
      <c r="AU222" s="86">
        <v>3.9163468316754102E-2</v>
      </c>
      <c r="AV222" s="96">
        <v>529.6</v>
      </c>
      <c r="AW222" s="96">
        <v>596.27</v>
      </c>
      <c r="AX222" s="96">
        <v>534.23</v>
      </c>
      <c r="AY222" s="96">
        <v>304.97000000000003</v>
      </c>
      <c r="AZ222" s="96"/>
      <c r="BA222" s="97">
        <v>363.1</v>
      </c>
      <c r="BB222" s="83" t="s">
        <v>1002</v>
      </c>
      <c r="BC222" s="96">
        <v>522.80999999999995</v>
      </c>
      <c r="BD222" s="96">
        <v>583.38</v>
      </c>
      <c r="BE222" s="96">
        <v>538.65</v>
      </c>
      <c r="BF222" s="96"/>
      <c r="BG222" s="96"/>
      <c r="BH222" s="97">
        <v>408.2</v>
      </c>
      <c r="BI222" s="83" t="s">
        <v>1003</v>
      </c>
      <c r="BJ222" s="86">
        <v>0.133847306992183</v>
      </c>
      <c r="BK222" s="96">
        <v>670.17</v>
      </c>
      <c r="BL222" s="96">
        <v>703.5</v>
      </c>
      <c r="BM222" s="96">
        <v>785.58</v>
      </c>
      <c r="BN222" s="96">
        <v>571.86</v>
      </c>
      <c r="BO222" s="96"/>
      <c r="BP222" s="97"/>
      <c r="BQ222" s="83" t="s">
        <v>1004</v>
      </c>
      <c r="BR222" s="86">
        <v>1</v>
      </c>
      <c r="BS222" s="96">
        <v>528.66999999999996</v>
      </c>
      <c r="BT222" s="96">
        <v>597.83000000000004</v>
      </c>
      <c r="BU222" s="96">
        <v>694.5</v>
      </c>
      <c r="BV222" s="96"/>
      <c r="BW222" s="96"/>
      <c r="BX222" s="97">
        <v>300.33</v>
      </c>
      <c r="BY222" s="83" t="s">
        <v>1005</v>
      </c>
      <c r="BZ222" s="96">
        <v>606.84</v>
      </c>
      <c r="CA222" s="96">
        <v>628.58000000000004</v>
      </c>
      <c r="CB222" s="96">
        <v>536.30999999999995</v>
      </c>
      <c r="CC222" s="96">
        <v>415.88</v>
      </c>
      <c r="CD222" s="96"/>
      <c r="CE222" s="97">
        <v>564.95000000000005</v>
      </c>
      <c r="CF222" s="83" t="s">
        <v>1006</v>
      </c>
      <c r="CG222" s="96">
        <v>547.51</v>
      </c>
      <c r="CH222" s="96">
        <v>680.4</v>
      </c>
      <c r="CI222" s="96">
        <v>582.65</v>
      </c>
      <c r="CJ222" s="96"/>
      <c r="CK222" s="96"/>
      <c r="CL222" s="97"/>
      <c r="CM222" s="83" t="s">
        <v>1007</v>
      </c>
      <c r="CN222" s="96">
        <v>573.57000000000005</v>
      </c>
      <c r="CO222" s="96">
        <v>594</v>
      </c>
      <c r="CP222" s="96">
        <v>626.08000000000004</v>
      </c>
      <c r="CQ222" s="96">
        <v>431.64</v>
      </c>
      <c r="CR222" s="96"/>
      <c r="CS222" s="97">
        <v>591.63</v>
      </c>
      <c r="CT222" s="83" t="s">
        <v>1008</v>
      </c>
      <c r="CU222" s="96">
        <v>576.35</v>
      </c>
      <c r="CV222" s="96">
        <v>696.01</v>
      </c>
      <c r="CW222" s="96">
        <v>560.17999999999995</v>
      </c>
      <c r="CX222" s="96">
        <v>458.95</v>
      </c>
      <c r="CY222" s="96"/>
      <c r="CZ222" s="97"/>
      <c r="DA222" s="83" t="s">
        <v>1009</v>
      </c>
      <c r="DB222" s="86">
        <v>0.13444474321054001</v>
      </c>
      <c r="DC222" s="96">
        <v>568.76</v>
      </c>
      <c r="DD222" s="96">
        <v>647.59</v>
      </c>
      <c r="DE222" s="96">
        <v>530.38</v>
      </c>
      <c r="DF222" s="96">
        <v>544.77</v>
      </c>
      <c r="DG222" s="96"/>
      <c r="DH222" s="97">
        <v>493.44</v>
      </c>
      <c r="DI222" s="83" t="s">
        <v>1010</v>
      </c>
      <c r="DJ222" s="86">
        <v>3.0031833743768398E-3</v>
      </c>
      <c r="DK222" s="96">
        <v>560.37</v>
      </c>
      <c r="DL222" s="96">
        <v>628.78</v>
      </c>
      <c r="DM222" s="96">
        <v>628.78</v>
      </c>
      <c r="DN222" s="96">
        <v>701.67</v>
      </c>
      <c r="DO222" s="96"/>
      <c r="DP222" s="97">
        <v>450.21</v>
      </c>
      <c r="DQ222" s="83" t="s">
        <v>1011</v>
      </c>
      <c r="DR222" s="96">
        <v>529.69000000000005</v>
      </c>
      <c r="DS222" s="96">
        <v>557.86</v>
      </c>
      <c r="DT222" s="96">
        <v>518.55999999999995</v>
      </c>
      <c r="DU222" s="96">
        <v>456.84</v>
      </c>
      <c r="DV222" s="96"/>
      <c r="DW222" s="97"/>
      <c r="DX222" s="83" t="s">
        <v>1012</v>
      </c>
      <c r="DY222" s="96">
        <v>567.32000000000005</v>
      </c>
      <c r="DZ222" s="96">
        <v>592.70000000000005</v>
      </c>
      <c r="EA222" s="96">
        <v>681.31</v>
      </c>
      <c r="EB222" s="96">
        <v>453.94</v>
      </c>
      <c r="EC222" s="96"/>
      <c r="ED222" s="97">
        <v>355.16</v>
      </c>
      <c r="EE222" s="83" t="s">
        <v>1013</v>
      </c>
      <c r="EF222" s="86">
        <v>1</v>
      </c>
      <c r="EG222" s="96">
        <v>565.73</v>
      </c>
      <c r="EH222" s="96">
        <v>600.70000000000005</v>
      </c>
      <c r="EI222" s="96">
        <v>520.88</v>
      </c>
      <c r="EJ222" s="96"/>
      <c r="EK222" s="96">
        <v>369.88</v>
      </c>
      <c r="EL222" s="97">
        <v>323.08999999999997</v>
      </c>
      <c r="EM222" s="83" t="s">
        <v>1014</v>
      </c>
      <c r="EN222" s="96">
        <v>564.66</v>
      </c>
      <c r="EO222" s="96">
        <v>594.57000000000005</v>
      </c>
      <c r="EP222" s="96">
        <v>541.75</v>
      </c>
      <c r="EQ222" s="96"/>
      <c r="ER222" s="96"/>
      <c r="ES222" s="97">
        <v>430.19</v>
      </c>
      <c r="ET222" s="83" t="s">
        <v>1015</v>
      </c>
      <c r="EU222" s="86">
        <v>1</v>
      </c>
      <c r="EV222" s="96">
        <v>556.27</v>
      </c>
      <c r="EW222" s="96">
        <v>604.86</v>
      </c>
      <c r="EX222" s="96">
        <v>604.86</v>
      </c>
      <c r="EY222" s="96"/>
      <c r="EZ222" s="96"/>
      <c r="FA222" s="97">
        <v>306.26</v>
      </c>
      <c r="FB222" s="83" t="s">
        <v>1016</v>
      </c>
      <c r="FC222" s="96">
        <v>645.54</v>
      </c>
      <c r="FD222" s="96">
        <v>612.35</v>
      </c>
      <c r="FE222" s="96">
        <v>615.37</v>
      </c>
      <c r="FF222" s="96"/>
      <c r="FG222" s="96"/>
      <c r="FH222" s="97"/>
      <c r="FI222" s="83" t="s">
        <v>1017</v>
      </c>
      <c r="FJ222" s="96">
        <v>578.65</v>
      </c>
      <c r="FK222" s="96">
        <v>640.94000000000005</v>
      </c>
      <c r="FL222" s="96">
        <v>399.62</v>
      </c>
      <c r="FM222" s="96">
        <v>657.83</v>
      </c>
      <c r="FN222" s="96"/>
      <c r="FO222" s="97">
        <v>356.84</v>
      </c>
      <c r="FP222" s="83" t="s">
        <v>1018</v>
      </c>
      <c r="FQ222" s="86">
        <v>0.23255273133182899</v>
      </c>
      <c r="FR222" s="96">
        <v>546.63</v>
      </c>
      <c r="FS222" s="96">
        <v>612.08000000000004</v>
      </c>
      <c r="FT222" s="96">
        <v>587.27</v>
      </c>
      <c r="FU222" s="96">
        <v>403.2</v>
      </c>
      <c r="FV222" s="96">
        <v>190.25</v>
      </c>
      <c r="FW222" s="97">
        <v>325.25</v>
      </c>
      <c r="FX222" s="83" t="s">
        <v>1019</v>
      </c>
      <c r="FY222" s="96">
        <v>568.79999999999995</v>
      </c>
      <c r="FZ222" s="96">
        <v>624.89</v>
      </c>
      <c r="GA222" s="96">
        <v>608.39</v>
      </c>
      <c r="GB222" s="96">
        <v>588.57000000000005</v>
      </c>
      <c r="GC222" s="96"/>
      <c r="GD222" s="97">
        <v>355.98</v>
      </c>
      <c r="GE222" s="83" t="s">
        <v>1020</v>
      </c>
      <c r="GF222" s="86">
        <v>0.20923128426162299</v>
      </c>
      <c r="GG222" s="96">
        <v>548.72</v>
      </c>
      <c r="GH222" s="96">
        <v>605.49</v>
      </c>
      <c r="GI222" s="96">
        <v>509.9</v>
      </c>
      <c r="GJ222" s="96">
        <v>410.62</v>
      </c>
      <c r="GK222" s="96"/>
      <c r="GL222" s="97">
        <v>404.13</v>
      </c>
      <c r="GM222" s="83" t="s">
        <v>1021</v>
      </c>
      <c r="GN222" s="86">
        <v>9.48901646344356E-2</v>
      </c>
      <c r="GO222" s="96">
        <v>564.04999999999995</v>
      </c>
      <c r="GP222" s="96">
        <v>776.23</v>
      </c>
      <c r="GQ222" s="96">
        <v>537.97</v>
      </c>
      <c r="GR222" s="96">
        <v>468.66</v>
      </c>
      <c r="GS222" s="96"/>
      <c r="GT222" s="97"/>
      <c r="GU222" s="83" t="s">
        <v>1022</v>
      </c>
      <c r="GV222" s="86">
        <v>1</v>
      </c>
      <c r="GW222" s="96">
        <v>515.01</v>
      </c>
      <c r="GX222" s="96">
        <v>560.01</v>
      </c>
      <c r="GY222" s="96">
        <v>562.89</v>
      </c>
      <c r="GZ222" s="96">
        <v>553.34</v>
      </c>
      <c r="HA222" s="96"/>
      <c r="HB222" s="97">
        <v>356.71</v>
      </c>
      <c r="HC222" s="83" t="s">
        <v>1023</v>
      </c>
      <c r="HD222" s="86">
        <v>1</v>
      </c>
      <c r="HE222" s="96">
        <v>561.35</v>
      </c>
      <c r="HF222" s="96">
        <v>629.85</v>
      </c>
      <c r="HG222" s="96"/>
      <c r="HH222" s="96">
        <v>393.68</v>
      </c>
      <c r="HI222" s="96">
        <v>387.04</v>
      </c>
      <c r="HJ222" s="97">
        <v>390.89</v>
      </c>
      <c r="HK222" s="103" t="s">
        <v>1024</v>
      </c>
      <c r="HL222" s="86">
        <v>1.17346100589077</v>
      </c>
      <c r="HM222" s="96">
        <v>540.46</v>
      </c>
      <c r="HN222" s="96">
        <v>589.22</v>
      </c>
      <c r="HO222" s="96">
        <v>524.53</v>
      </c>
      <c r="HP222" s="96"/>
      <c r="HQ222" s="96"/>
      <c r="HR222" s="97"/>
    </row>
    <row r="223" spans="1:226" x14ac:dyDescent="0.35">
      <c r="A223" s="99">
        <v>43794</v>
      </c>
      <c r="B223" s="100" t="s">
        <v>995</v>
      </c>
      <c r="C223" s="101">
        <v>552.48939416106623</v>
      </c>
      <c r="D223" s="101">
        <v>603.56601801010493</v>
      </c>
      <c r="E223" s="101">
        <v>547.08400639114575</v>
      </c>
      <c r="F223" s="101">
        <v>443.00768455311703</v>
      </c>
      <c r="G223" s="101">
        <v>214.16397435897437</v>
      </c>
      <c r="H223" s="102">
        <v>343.04625916048843</v>
      </c>
      <c r="I223" s="100" t="s">
        <v>996</v>
      </c>
      <c r="J223" s="101">
        <v>553.76546904077441</v>
      </c>
      <c r="K223" s="101">
        <v>599.74121090852088</v>
      </c>
      <c r="L223" s="101">
        <v>545.28391652668972</v>
      </c>
      <c r="M223" s="101">
        <v>439.05686625900813</v>
      </c>
      <c r="N223" s="101">
        <v>383.86124999999998</v>
      </c>
      <c r="O223" s="102">
        <v>370.98010869502309</v>
      </c>
      <c r="P223" s="83" t="s">
        <v>997</v>
      </c>
      <c r="Q223" s="96">
        <v>539.14</v>
      </c>
      <c r="R223" s="96">
        <v>593.69000000000005</v>
      </c>
      <c r="S223" s="96">
        <v>541.53</v>
      </c>
      <c r="T223" s="96">
        <v>384</v>
      </c>
      <c r="U223" s="96"/>
      <c r="V223" s="97"/>
      <c r="W223" s="83" t="s">
        <v>998</v>
      </c>
      <c r="X223" s="96">
        <v>546.70000000000005</v>
      </c>
      <c r="Y223" s="96">
        <v>586.37</v>
      </c>
      <c r="Z223" s="96">
        <v>532.01</v>
      </c>
      <c r="AA223" s="96">
        <v>356.58</v>
      </c>
      <c r="AB223" s="96"/>
      <c r="AC223" s="97">
        <v>454.55</v>
      </c>
      <c r="AD223" s="83" t="s">
        <v>999</v>
      </c>
      <c r="AE223" s="86">
        <v>0.51129972389814904</v>
      </c>
      <c r="AF223" s="96">
        <v>557.96</v>
      </c>
      <c r="AG223" s="96">
        <v>596.29</v>
      </c>
      <c r="AH223" s="96">
        <v>505.16</v>
      </c>
      <c r="AI223" s="96"/>
      <c r="AJ223" s="96"/>
      <c r="AK223" s="97">
        <v>288.22000000000003</v>
      </c>
      <c r="AL223" s="87" t="s">
        <v>1000</v>
      </c>
      <c r="AM223" s="88">
        <v>1</v>
      </c>
      <c r="AN223" s="96">
        <v>556.98</v>
      </c>
      <c r="AO223" s="96">
        <v>644.86</v>
      </c>
      <c r="AP223" s="96">
        <v>604.57000000000005</v>
      </c>
      <c r="AQ223" s="96">
        <v>656.56</v>
      </c>
      <c r="AR223" s="96"/>
      <c r="AS223" s="97"/>
      <c r="AT223" s="83" t="s">
        <v>1001</v>
      </c>
      <c r="AU223" s="86">
        <v>3.9238767902687897E-2</v>
      </c>
      <c r="AV223" s="96">
        <v>531.33000000000004</v>
      </c>
      <c r="AW223" s="96">
        <v>598.26</v>
      </c>
      <c r="AX223" s="96">
        <v>534.34</v>
      </c>
      <c r="AY223" s="96">
        <v>309.39999999999998</v>
      </c>
      <c r="AZ223" s="96"/>
      <c r="BA223" s="97">
        <v>364.19</v>
      </c>
      <c r="BB223" s="83" t="s">
        <v>1002</v>
      </c>
      <c r="BC223" s="96">
        <v>522.80999999999995</v>
      </c>
      <c r="BD223" s="96">
        <v>582.54</v>
      </c>
      <c r="BE223" s="96">
        <v>510.92</v>
      </c>
      <c r="BF223" s="96"/>
      <c r="BG223" s="96"/>
      <c r="BH223" s="97">
        <v>412.4</v>
      </c>
      <c r="BI223" s="83" t="s">
        <v>1003</v>
      </c>
      <c r="BJ223" s="86">
        <v>0.13384014133518901</v>
      </c>
      <c r="BK223" s="96">
        <v>659.43</v>
      </c>
      <c r="BL223" s="96">
        <v>682.05</v>
      </c>
      <c r="BM223" s="96">
        <v>764.12</v>
      </c>
      <c r="BN223" s="96">
        <v>571.83000000000004</v>
      </c>
      <c r="BO223" s="96"/>
      <c r="BP223" s="97"/>
      <c r="BQ223" s="83" t="s">
        <v>1004</v>
      </c>
      <c r="BR223" s="86">
        <v>1</v>
      </c>
      <c r="BS223" s="96">
        <v>566.16999999999996</v>
      </c>
      <c r="BT223" s="96">
        <v>636.16999999999996</v>
      </c>
      <c r="BU223" s="96">
        <v>691.17</v>
      </c>
      <c r="BV223" s="96"/>
      <c r="BW223" s="96"/>
      <c r="BX223" s="97">
        <v>300.33</v>
      </c>
      <c r="BY223" s="83" t="s">
        <v>1005</v>
      </c>
      <c r="BZ223" s="96">
        <v>600.82000000000005</v>
      </c>
      <c r="CA223" s="96">
        <v>624.74</v>
      </c>
      <c r="CB223" s="96">
        <v>537.35</v>
      </c>
      <c r="CC223" s="96">
        <v>409.22</v>
      </c>
      <c r="CD223" s="96"/>
      <c r="CE223" s="97">
        <v>564.97</v>
      </c>
      <c r="CF223" s="83" t="s">
        <v>1006</v>
      </c>
      <c r="CG223" s="96">
        <v>562.84</v>
      </c>
      <c r="CH223" s="96">
        <v>701.37</v>
      </c>
      <c r="CI223" s="96">
        <v>568.94000000000005</v>
      </c>
      <c r="CJ223" s="96"/>
      <c r="CK223" s="96"/>
      <c r="CL223" s="97"/>
      <c r="CM223" s="83" t="s">
        <v>1007</v>
      </c>
      <c r="CN223" s="96">
        <v>566.82000000000005</v>
      </c>
      <c r="CO223" s="96">
        <v>589.32000000000005</v>
      </c>
      <c r="CP223" s="96">
        <v>621.12</v>
      </c>
      <c r="CQ223" s="96">
        <v>424.64</v>
      </c>
      <c r="CR223" s="96"/>
      <c r="CS223" s="97">
        <v>590.36</v>
      </c>
      <c r="CT223" s="83" t="s">
        <v>1008</v>
      </c>
      <c r="CU223" s="96">
        <v>570.70000000000005</v>
      </c>
      <c r="CV223" s="96">
        <v>693.82</v>
      </c>
      <c r="CW223" s="96">
        <v>553.92999999999995</v>
      </c>
      <c r="CX223" s="96">
        <v>455.22</v>
      </c>
      <c r="CY223" s="96"/>
      <c r="CZ223" s="97"/>
      <c r="DA223" s="83" t="s">
        <v>1009</v>
      </c>
      <c r="DB223" s="86">
        <v>0.134471861762926</v>
      </c>
      <c r="DC223" s="96">
        <v>560.37</v>
      </c>
      <c r="DD223" s="96">
        <v>652.24</v>
      </c>
      <c r="DE223" s="96">
        <v>534.04</v>
      </c>
      <c r="DF223" s="96">
        <v>544.88</v>
      </c>
      <c r="DG223" s="96"/>
      <c r="DH223" s="97">
        <v>488.16</v>
      </c>
      <c r="DI223" s="83" t="s">
        <v>1010</v>
      </c>
      <c r="DJ223" s="86">
        <v>2.9830265787668198E-3</v>
      </c>
      <c r="DK223" s="96">
        <v>542.37</v>
      </c>
      <c r="DL223" s="96">
        <v>620.69000000000005</v>
      </c>
      <c r="DM223" s="96">
        <v>620.69000000000005</v>
      </c>
      <c r="DN223" s="96">
        <v>793.61</v>
      </c>
      <c r="DO223" s="96"/>
      <c r="DP223" s="97">
        <v>446.91</v>
      </c>
      <c r="DQ223" s="83" t="s">
        <v>1011</v>
      </c>
      <c r="DR223" s="96">
        <v>528.64</v>
      </c>
      <c r="DS223" s="96">
        <v>555.51</v>
      </c>
      <c r="DT223" s="96">
        <v>518.41999999999996</v>
      </c>
      <c r="DU223" s="96">
        <v>453.72</v>
      </c>
      <c r="DV223" s="96"/>
      <c r="DW223" s="97"/>
      <c r="DX223" s="83" t="s">
        <v>1012</v>
      </c>
      <c r="DY223" s="96">
        <v>563.80999999999995</v>
      </c>
      <c r="DZ223" s="96">
        <v>587.71</v>
      </c>
      <c r="EA223" s="96">
        <v>676.09</v>
      </c>
      <c r="EB223" s="96">
        <v>453.83</v>
      </c>
      <c r="EC223" s="96"/>
      <c r="ED223" s="97">
        <v>352.12</v>
      </c>
      <c r="EE223" s="83" t="s">
        <v>1013</v>
      </c>
      <c r="EF223" s="86">
        <v>1</v>
      </c>
      <c r="EG223" s="96">
        <v>566.45000000000005</v>
      </c>
      <c r="EH223" s="96">
        <v>597.91999999999996</v>
      </c>
      <c r="EI223" s="96">
        <v>518.54999999999995</v>
      </c>
      <c r="EJ223" s="96"/>
      <c r="EK223" s="96">
        <v>369.88</v>
      </c>
      <c r="EL223" s="97">
        <v>309.92</v>
      </c>
      <c r="EM223" s="83" t="s">
        <v>1014</v>
      </c>
      <c r="EN223" s="96">
        <v>564.66</v>
      </c>
      <c r="EO223" s="96">
        <v>594.57000000000005</v>
      </c>
      <c r="EP223" s="96">
        <v>541.75</v>
      </c>
      <c r="EQ223" s="96"/>
      <c r="ER223" s="96"/>
      <c r="ES223" s="97">
        <v>420</v>
      </c>
      <c r="ET223" s="83" t="s">
        <v>1015</v>
      </c>
      <c r="EU223" s="86">
        <v>1</v>
      </c>
      <c r="EV223" s="96">
        <v>556.67999999999995</v>
      </c>
      <c r="EW223" s="96">
        <v>605</v>
      </c>
      <c r="EX223" s="96">
        <v>605</v>
      </c>
      <c r="EY223" s="96"/>
      <c r="EZ223" s="96"/>
      <c r="FA223" s="97">
        <v>306.45999999999998</v>
      </c>
      <c r="FB223" s="83" t="s">
        <v>1016</v>
      </c>
      <c r="FC223" s="96">
        <v>645.54</v>
      </c>
      <c r="FD223" s="96">
        <v>612.35</v>
      </c>
      <c r="FE223" s="96">
        <v>615.37</v>
      </c>
      <c r="FF223" s="96"/>
      <c r="FG223" s="96"/>
      <c r="FH223" s="97"/>
      <c r="FI223" s="83" t="s">
        <v>1017</v>
      </c>
      <c r="FJ223" s="96">
        <v>578.65</v>
      </c>
      <c r="FK223" s="96">
        <v>629.37</v>
      </c>
      <c r="FL223" s="96">
        <v>402.92</v>
      </c>
      <c r="FM223" s="96">
        <v>667.83</v>
      </c>
      <c r="FN223" s="96"/>
      <c r="FO223" s="97">
        <v>340.31</v>
      </c>
      <c r="FP223" s="83" t="s">
        <v>1018</v>
      </c>
      <c r="FQ223" s="86">
        <v>0.23274758524380301</v>
      </c>
      <c r="FR223" s="96">
        <v>539.85</v>
      </c>
      <c r="FS223" s="96">
        <v>601.83000000000004</v>
      </c>
      <c r="FT223" s="96">
        <v>576.45000000000005</v>
      </c>
      <c r="FU223" s="96">
        <v>376.5</v>
      </c>
      <c r="FV223" s="96">
        <v>194.77</v>
      </c>
      <c r="FW223" s="97">
        <v>305.85000000000002</v>
      </c>
      <c r="FX223" s="83" t="s">
        <v>1019</v>
      </c>
      <c r="FY223" s="96">
        <v>566.36</v>
      </c>
      <c r="FZ223" s="96">
        <v>623.26</v>
      </c>
      <c r="GA223" s="96">
        <v>607.58000000000004</v>
      </c>
      <c r="GB223" s="96">
        <v>592.11</v>
      </c>
      <c r="GC223" s="96"/>
      <c r="GD223" s="97">
        <v>355.98</v>
      </c>
      <c r="GE223" s="83" t="s">
        <v>1020</v>
      </c>
      <c r="GF223" s="86">
        <v>0.20954256857280601</v>
      </c>
      <c r="GG223" s="96">
        <v>543.23</v>
      </c>
      <c r="GH223" s="96">
        <v>600.61</v>
      </c>
      <c r="GI223" s="96">
        <v>503.29</v>
      </c>
      <c r="GJ223" s="96">
        <v>411.23</v>
      </c>
      <c r="GK223" s="96"/>
      <c r="GL223" s="97">
        <v>404.71</v>
      </c>
      <c r="GM223" s="83" t="s">
        <v>1021</v>
      </c>
      <c r="GN223" s="86">
        <v>9.4199212494583504E-2</v>
      </c>
      <c r="GO223" s="96">
        <v>565.05999999999995</v>
      </c>
      <c r="GP223" s="96">
        <v>771.18</v>
      </c>
      <c r="GQ223" s="96">
        <v>532.47</v>
      </c>
      <c r="GR223" s="96">
        <v>464.31</v>
      </c>
      <c r="GS223" s="96"/>
      <c r="GT223" s="97"/>
      <c r="GU223" s="83" t="s">
        <v>1022</v>
      </c>
      <c r="GV223" s="86">
        <v>1</v>
      </c>
      <c r="GW223" s="96">
        <v>506.66</v>
      </c>
      <c r="GX223" s="96">
        <v>557.47</v>
      </c>
      <c r="GY223" s="96">
        <v>557.62</v>
      </c>
      <c r="GZ223" s="96">
        <v>553.34</v>
      </c>
      <c r="HA223" s="96"/>
      <c r="HB223" s="97">
        <v>366.22</v>
      </c>
      <c r="HC223" s="83" t="s">
        <v>1023</v>
      </c>
      <c r="HD223" s="86">
        <v>1</v>
      </c>
      <c r="HE223" s="96">
        <v>561.35</v>
      </c>
      <c r="HF223" s="96">
        <v>631.52</v>
      </c>
      <c r="HG223" s="96"/>
      <c r="HH223" s="96">
        <v>398.89</v>
      </c>
      <c r="HI223" s="96">
        <v>392.25</v>
      </c>
      <c r="HJ223" s="97">
        <v>391.72</v>
      </c>
      <c r="HK223" s="103" t="s">
        <v>1024</v>
      </c>
      <c r="HL223" s="86">
        <v>1.1693854879260901</v>
      </c>
      <c r="HM223" s="96">
        <v>543.57000000000005</v>
      </c>
      <c r="HN223" s="96">
        <v>589.92999999999995</v>
      </c>
      <c r="HO223" s="96">
        <v>512.9</v>
      </c>
      <c r="HP223" s="96"/>
      <c r="HQ223" s="96"/>
      <c r="HR223" s="97"/>
    </row>
    <row r="224" spans="1:226" x14ac:dyDescent="0.35">
      <c r="A224" s="99">
        <v>43787</v>
      </c>
      <c r="B224" s="100" t="s">
        <v>995</v>
      </c>
      <c r="C224" s="101">
        <v>551.13097005265388</v>
      </c>
      <c r="D224" s="101">
        <v>604.08715693182342</v>
      </c>
      <c r="E224" s="101">
        <v>549.76495222190351</v>
      </c>
      <c r="F224" s="101">
        <v>445.75106185404292</v>
      </c>
      <c r="G224" s="101">
        <v>215.92935897435896</v>
      </c>
      <c r="H224" s="102">
        <v>337.45909066319371</v>
      </c>
      <c r="I224" s="100" t="s">
        <v>996</v>
      </c>
      <c r="J224" s="101">
        <v>550.531075010726</v>
      </c>
      <c r="K224" s="101">
        <v>599.84706438266369</v>
      </c>
      <c r="L224" s="101">
        <v>547.98022440310763</v>
      </c>
      <c r="M224" s="101">
        <v>441.40294867324059</v>
      </c>
      <c r="N224" s="101">
        <v>384.18624999999997</v>
      </c>
      <c r="O224" s="102">
        <v>369.16827914209262</v>
      </c>
      <c r="P224" s="83" t="s">
        <v>997</v>
      </c>
      <c r="Q224" s="96">
        <v>538.30999999999995</v>
      </c>
      <c r="R224" s="96">
        <v>596.19000000000005</v>
      </c>
      <c r="S224" s="96">
        <v>545.04</v>
      </c>
      <c r="T224" s="96">
        <v>384</v>
      </c>
      <c r="U224" s="96"/>
      <c r="V224" s="97"/>
      <c r="W224" s="83" t="s">
        <v>998</v>
      </c>
      <c r="X224" s="96">
        <v>546.95000000000005</v>
      </c>
      <c r="Y224" s="96">
        <v>581.24</v>
      </c>
      <c r="Z224" s="96">
        <v>531.35</v>
      </c>
      <c r="AA224" s="96">
        <v>356.58</v>
      </c>
      <c r="AB224" s="96"/>
      <c r="AC224" s="97">
        <v>434.71</v>
      </c>
      <c r="AD224" s="83" t="s">
        <v>999</v>
      </c>
      <c r="AE224" s="86">
        <v>0.51129972389814904</v>
      </c>
      <c r="AF224" s="96">
        <v>561.20000000000005</v>
      </c>
      <c r="AG224" s="96">
        <v>598.09</v>
      </c>
      <c r="AH224" s="96">
        <v>507.21</v>
      </c>
      <c r="AI224" s="96"/>
      <c r="AJ224" s="96"/>
      <c r="AK224" s="97">
        <v>287.07</v>
      </c>
      <c r="AL224" s="87" t="s">
        <v>1000</v>
      </c>
      <c r="AM224" s="88">
        <v>1</v>
      </c>
      <c r="AN224" s="96">
        <v>559.16999999999996</v>
      </c>
      <c r="AO224" s="96">
        <v>646.04999999999995</v>
      </c>
      <c r="AP224" s="96">
        <v>606.23</v>
      </c>
      <c r="AQ224" s="96">
        <v>656.56</v>
      </c>
      <c r="AR224" s="96"/>
      <c r="AS224" s="97"/>
      <c r="AT224" s="83" t="s">
        <v>1001</v>
      </c>
      <c r="AU224" s="86">
        <v>3.9073184073770202E-2</v>
      </c>
      <c r="AV224" s="96">
        <v>530.41</v>
      </c>
      <c r="AW224" s="96">
        <v>596.25</v>
      </c>
      <c r="AX224" s="96">
        <v>539.44000000000005</v>
      </c>
      <c r="AY224" s="96">
        <v>309.89</v>
      </c>
      <c r="AZ224" s="96"/>
      <c r="BA224" s="97">
        <v>364.56</v>
      </c>
      <c r="BB224" s="83" t="s">
        <v>1002</v>
      </c>
      <c r="BC224" s="96">
        <v>517.77</v>
      </c>
      <c r="BD224" s="96">
        <v>582.54</v>
      </c>
      <c r="BE224" s="96">
        <v>516.79999999999995</v>
      </c>
      <c r="BF224" s="96"/>
      <c r="BG224" s="96"/>
      <c r="BH224" s="97">
        <v>409.04</v>
      </c>
      <c r="BI224" s="83" t="s">
        <v>1003</v>
      </c>
      <c r="BJ224" s="86">
        <v>0.13382223054893899</v>
      </c>
      <c r="BK224" s="96">
        <v>670.05</v>
      </c>
      <c r="BL224" s="96">
        <v>692.66</v>
      </c>
      <c r="BM224" s="96">
        <v>774.72</v>
      </c>
      <c r="BN224" s="96">
        <v>571.76</v>
      </c>
      <c r="BO224" s="96"/>
      <c r="BP224" s="97"/>
      <c r="BQ224" s="83" t="s">
        <v>1004</v>
      </c>
      <c r="BR224" s="86">
        <v>1</v>
      </c>
      <c r="BS224" s="96">
        <v>562</v>
      </c>
      <c r="BT224" s="96">
        <v>632</v>
      </c>
      <c r="BU224" s="96">
        <v>692.83</v>
      </c>
      <c r="BV224" s="96"/>
      <c r="BW224" s="96"/>
      <c r="BX224" s="97">
        <v>300.33</v>
      </c>
      <c r="BY224" s="83" t="s">
        <v>1005</v>
      </c>
      <c r="BZ224" s="96">
        <v>599.86</v>
      </c>
      <c r="CA224" s="96">
        <v>624.76</v>
      </c>
      <c r="CB224" s="96">
        <v>540.08000000000004</v>
      </c>
      <c r="CC224" s="96">
        <v>414.82</v>
      </c>
      <c r="CD224" s="96"/>
      <c r="CE224" s="97">
        <v>565.05999999999995</v>
      </c>
      <c r="CF224" s="83" t="s">
        <v>1006</v>
      </c>
      <c r="CG224" s="96">
        <v>552.35</v>
      </c>
      <c r="CH224" s="96">
        <v>686.85</v>
      </c>
      <c r="CI224" s="96">
        <v>572.16999999999996</v>
      </c>
      <c r="CJ224" s="96"/>
      <c r="CK224" s="96"/>
      <c r="CL224" s="97"/>
      <c r="CM224" s="83" t="s">
        <v>1007</v>
      </c>
      <c r="CN224" s="96">
        <v>568.52</v>
      </c>
      <c r="CO224" s="96">
        <v>591.99</v>
      </c>
      <c r="CP224" s="96">
        <v>619.02</v>
      </c>
      <c r="CQ224" s="96">
        <v>430.29</v>
      </c>
      <c r="CR224" s="96"/>
      <c r="CS224" s="97">
        <v>601.55999999999995</v>
      </c>
      <c r="CT224" s="83" t="s">
        <v>1008</v>
      </c>
      <c r="CU224" s="96">
        <v>570.02</v>
      </c>
      <c r="CV224" s="96">
        <v>693.72</v>
      </c>
      <c r="CW224" s="96">
        <v>553.04</v>
      </c>
      <c r="CX224" s="96">
        <v>451.59</v>
      </c>
      <c r="CY224" s="96"/>
      <c r="CZ224" s="97"/>
      <c r="DA224" s="83" t="s">
        <v>1009</v>
      </c>
      <c r="DB224" s="86">
        <v>0.13440860215053799</v>
      </c>
      <c r="DC224" s="96">
        <v>562.26</v>
      </c>
      <c r="DD224" s="96">
        <v>651.08000000000004</v>
      </c>
      <c r="DE224" s="96">
        <v>531.32000000000005</v>
      </c>
      <c r="DF224" s="96">
        <v>544.62</v>
      </c>
      <c r="DG224" s="96"/>
      <c r="DH224" s="97">
        <v>488.04</v>
      </c>
      <c r="DI224" s="83" t="s">
        <v>1010</v>
      </c>
      <c r="DJ224" s="86">
        <v>2.9826706833298499E-3</v>
      </c>
      <c r="DK224" s="96">
        <v>542.47</v>
      </c>
      <c r="DL224" s="96">
        <v>614.02</v>
      </c>
      <c r="DM224" s="96">
        <v>614.02</v>
      </c>
      <c r="DN224" s="96">
        <v>793.52</v>
      </c>
      <c r="DO224" s="96"/>
      <c r="DP224" s="97">
        <v>445.93</v>
      </c>
      <c r="DQ224" s="83" t="s">
        <v>1011</v>
      </c>
      <c r="DR224" s="96">
        <v>526.11</v>
      </c>
      <c r="DS224" s="96">
        <v>554.29</v>
      </c>
      <c r="DT224" s="96">
        <v>517.32000000000005</v>
      </c>
      <c r="DU224" s="96">
        <v>456.36</v>
      </c>
      <c r="DV224" s="96"/>
      <c r="DW224" s="97"/>
      <c r="DX224" s="83" t="s">
        <v>1012</v>
      </c>
      <c r="DY224" s="96">
        <v>561.61</v>
      </c>
      <c r="DZ224" s="96">
        <v>587.51</v>
      </c>
      <c r="EA224" s="96">
        <v>677.18</v>
      </c>
      <c r="EB224" s="96">
        <v>448.05</v>
      </c>
      <c r="EC224" s="96"/>
      <c r="ED224" s="97">
        <v>352.15</v>
      </c>
      <c r="EE224" s="83" t="s">
        <v>1013</v>
      </c>
      <c r="EF224" s="86">
        <v>1</v>
      </c>
      <c r="EG224" s="96">
        <v>566.30999999999995</v>
      </c>
      <c r="EH224" s="96">
        <v>596.76</v>
      </c>
      <c r="EI224" s="96">
        <v>523.27</v>
      </c>
      <c r="EJ224" s="96"/>
      <c r="EK224" s="96">
        <v>369.88</v>
      </c>
      <c r="EL224" s="97">
        <v>293.97000000000003</v>
      </c>
      <c r="EM224" s="83" t="s">
        <v>1014</v>
      </c>
      <c r="EN224" s="96">
        <v>564.66</v>
      </c>
      <c r="EO224" s="96">
        <v>594.57000000000005</v>
      </c>
      <c r="EP224" s="96">
        <v>541.75</v>
      </c>
      <c r="EQ224" s="96"/>
      <c r="ER224" s="96"/>
      <c r="ES224" s="97">
        <v>406.12</v>
      </c>
      <c r="ET224" s="83" t="s">
        <v>1015</v>
      </c>
      <c r="EU224" s="86">
        <v>1</v>
      </c>
      <c r="EV224" s="96">
        <v>552.54999999999995</v>
      </c>
      <c r="EW224" s="96">
        <v>601.28</v>
      </c>
      <c r="EX224" s="96">
        <v>601.28</v>
      </c>
      <c r="EY224" s="96"/>
      <c r="EZ224" s="96"/>
      <c r="FA224" s="97">
        <v>307.08</v>
      </c>
      <c r="FB224" s="83" t="s">
        <v>1016</v>
      </c>
      <c r="FC224" s="96">
        <v>645.54</v>
      </c>
      <c r="FD224" s="96">
        <v>612.35</v>
      </c>
      <c r="FE224" s="96">
        <v>615.37</v>
      </c>
      <c r="FF224" s="96"/>
      <c r="FG224" s="96"/>
      <c r="FH224" s="97"/>
      <c r="FI224" s="83" t="s">
        <v>1017</v>
      </c>
      <c r="FJ224" s="96">
        <v>569.55999999999995</v>
      </c>
      <c r="FK224" s="96">
        <v>626.05999999999995</v>
      </c>
      <c r="FL224" s="96">
        <v>410.36</v>
      </c>
      <c r="FM224" s="96">
        <v>672.83</v>
      </c>
      <c r="FN224" s="96"/>
      <c r="FO224" s="97">
        <v>334.53</v>
      </c>
      <c r="FP224" s="83" t="s">
        <v>1018</v>
      </c>
      <c r="FQ224" s="86">
        <v>0.23301875801002001</v>
      </c>
      <c r="FR224" s="96">
        <v>540.86</v>
      </c>
      <c r="FS224" s="96">
        <v>600.72</v>
      </c>
      <c r="FT224" s="96">
        <v>577.52</v>
      </c>
      <c r="FU224" s="96">
        <v>404.75</v>
      </c>
      <c r="FV224" s="96">
        <v>196.7</v>
      </c>
      <c r="FW224" s="97">
        <v>293.02</v>
      </c>
      <c r="FX224" s="83" t="s">
        <v>1019</v>
      </c>
      <c r="FY224" s="96">
        <v>572.87</v>
      </c>
      <c r="FZ224" s="96">
        <v>625.70000000000005</v>
      </c>
      <c r="GA224" s="96">
        <v>608.39</v>
      </c>
      <c r="GB224" s="96">
        <v>591.9</v>
      </c>
      <c r="GC224" s="96"/>
      <c r="GD224" s="97">
        <v>355.17</v>
      </c>
      <c r="GE224" s="83" t="s">
        <v>1020</v>
      </c>
      <c r="GF224" s="86">
        <v>0.20945040214477201</v>
      </c>
      <c r="GG224" s="96">
        <v>541.69000000000005</v>
      </c>
      <c r="GH224" s="96">
        <v>605.48</v>
      </c>
      <c r="GI224" s="96">
        <v>512.29</v>
      </c>
      <c r="GJ224" s="96">
        <v>459.06</v>
      </c>
      <c r="GK224" s="96"/>
      <c r="GL224" s="97">
        <v>404.58</v>
      </c>
      <c r="GM224" s="83" t="s">
        <v>1021</v>
      </c>
      <c r="GN224" s="86">
        <v>9.38059904505502E-2</v>
      </c>
      <c r="GO224" s="96">
        <v>559.33000000000004</v>
      </c>
      <c r="GP224" s="96">
        <v>774.94</v>
      </c>
      <c r="GQ224" s="96">
        <v>532.04999999999995</v>
      </c>
      <c r="GR224" s="96">
        <v>463.59</v>
      </c>
      <c r="GS224" s="96"/>
      <c r="GT224" s="97"/>
      <c r="GU224" s="83" t="s">
        <v>1022</v>
      </c>
      <c r="GV224" s="86">
        <v>1</v>
      </c>
      <c r="GW224" s="96">
        <v>501.64</v>
      </c>
      <c r="GX224" s="96">
        <v>555.72</v>
      </c>
      <c r="GY224" s="96">
        <v>557.61</v>
      </c>
      <c r="GZ224" s="96">
        <v>553.34</v>
      </c>
      <c r="HA224" s="96"/>
      <c r="HB224" s="97">
        <v>355.98</v>
      </c>
      <c r="HC224" s="83" t="s">
        <v>1023</v>
      </c>
      <c r="HD224" s="86">
        <v>1</v>
      </c>
      <c r="HE224" s="96">
        <v>559.67999999999995</v>
      </c>
      <c r="HF224" s="96">
        <v>637.35</v>
      </c>
      <c r="HG224" s="96"/>
      <c r="HH224" s="96">
        <v>399.41</v>
      </c>
      <c r="HI224" s="96">
        <v>392.77</v>
      </c>
      <c r="HJ224" s="97">
        <v>390.89</v>
      </c>
      <c r="HK224" s="103" t="s">
        <v>1024</v>
      </c>
      <c r="HL224" s="86">
        <v>1.1719207781554</v>
      </c>
      <c r="HM224" s="96">
        <v>547.30999999999995</v>
      </c>
      <c r="HN224" s="96">
        <v>593.84</v>
      </c>
      <c r="HO224" s="96">
        <v>531.4</v>
      </c>
      <c r="HP224" s="96"/>
      <c r="HQ224" s="96"/>
      <c r="HR224" s="97"/>
    </row>
    <row r="225" spans="1:226" x14ac:dyDescent="0.35">
      <c r="A225" s="99">
        <v>43780</v>
      </c>
      <c r="B225" s="100" t="s">
        <v>995</v>
      </c>
      <c r="C225" s="101">
        <v>551.92863879101401</v>
      </c>
      <c r="D225" s="101">
        <v>603.25199995713842</v>
      </c>
      <c r="E225" s="101">
        <v>555.5483538296636</v>
      </c>
      <c r="F225" s="101">
        <v>449.6873660374481</v>
      </c>
      <c r="G225" s="101">
        <v>227.65243589743588</v>
      </c>
      <c r="H225" s="102">
        <v>329.6306218800965</v>
      </c>
      <c r="I225" s="100" t="s">
        <v>996</v>
      </c>
      <c r="J225" s="101">
        <v>552.62942630038401</v>
      </c>
      <c r="K225" s="101">
        <v>599.8601690748734</v>
      </c>
      <c r="L225" s="101">
        <v>554.44546686313265</v>
      </c>
      <c r="M225" s="101">
        <v>447.50925665823002</v>
      </c>
      <c r="N225" s="101">
        <v>381.49874999999997</v>
      </c>
      <c r="O225" s="102">
        <v>368.78344091323885</v>
      </c>
      <c r="P225" s="83" t="s">
        <v>997</v>
      </c>
      <c r="Q225" s="96">
        <v>543.30999999999995</v>
      </c>
      <c r="R225" s="96">
        <v>594.53</v>
      </c>
      <c r="S225" s="96">
        <v>543.23</v>
      </c>
      <c r="T225" s="96">
        <v>384</v>
      </c>
      <c r="U225" s="96"/>
      <c r="V225" s="97"/>
      <c r="W225" s="83" t="s">
        <v>998</v>
      </c>
      <c r="X225" s="96">
        <v>541.74</v>
      </c>
      <c r="Y225" s="96">
        <v>597.61</v>
      </c>
      <c r="Z225" s="96">
        <v>534.66</v>
      </c>
      <c r="AA225" s="96">
        <v>350.26</v>
      </c>
      <c r="AB225" s="96"/>
      <c r="AC225" s="97">
        <v>434.71</v>
      </c>
      <c r="AD225" s="83" t="s">
        <v>999</v>
      </c>
      <c r="AE225" s="86">
        <v>0.51129972389814904</v>
      </c>
      <c r="AF225" s="96">
        <v>561.24</v>
      </c>
      <c r="AG225" s="96">
        <v>597.16</v>
      </c>
      <c r="AH225" s="96">
        <v>507.21</v>
      </c>
      <c r="AI225" s="96"/>
      <c r="AJ225" s="96"/>
      <c r="AK225" s="97">
        <v>284</v>
      </c>
      <c r="AL225" s="87" t="s">
        <v>1000</v>
      </c>
      <c r="AM225" s="88">
        <v>1</v>
      </c>
      <c r="AN225" s="96">
        <v>549.98</v>
      </c>
      <c r="AO225" s="96">
        <v>638.19000000000005</v>
      </c>
      <c r="AP225" s="96">
        <v>608.36</v>
      </c>
      <c r="AQ225" s="96">
        <v>656.56</v>
      </c>
      <c r="AR225" s="96"/>
      <c r="AS225" s="97"/>
      <c r="AT225" s="83" t="s">
        <v>1001</v>
      </c>
      <c r="AU225" s="86">
        <v>3.92003136025088E-2</v>
      </c>
      <c r="AV225" s="96">
        <v>532.95000000000005</v>
      </c>
      <c r="AW225" s="96">
        <v>599.07000000000005</v>
      </c>
      <c r="AX225" s="96">
        <v>543.11</v>
      </c>
      <c r="AY225" s="96">
        <v>348.02</v>
      </c>
      <c r="AZ225" s="96"/>
      <c r="BA225" s="97">
        <v>367.69</v>
      </c>
      <c r="BB225" s="83" t="s">
        <v>1002</v>
      </c>
      <c r="BC225" s="96">
        <v>520.29</v>
      </c>
      <c r="BD225" s="96">
        <v>579.17999999999995</v>
      </c>
      <c r="BE225" s="96">
        <v>531.09</v>
      </c>
      <c r="BF225" s="96"/>
      <c r="BG225" s="96"/>
      <c r="BH225" s="97">
        <v>405.68</v>
      </c>
      <c r="BI225" s="83" t="s">
        <v>1003</v>
      </c>
      <c r="BJ225" s="86">
        <v>0.13382939428816101</v>
      </c>
      <c r="BK225" s="96">
        <v>659.38</v>
      </c>
      <c r="BL225" s="96">
        <v>681.99</v>
      </c>
      <c r="BM225" s="96">
        <v>764.06</v>
      </c>
      <c r="BN225" s="96">
        <v>558.4</v>
      </c>
      <c r="BO225" s="96"/>
      <c r="BP225" s="97"/>
      <c r="BQ225" s="83" t="s">
        <v>1004</v>
      </c>
      <c r="BR225" s="86">
        <v>1</v>
      </c>
      <c r="BS225" s="96">
        <v>547.83000000000004</v>
      </c>
      <c r="BT225" s="96">
        <v>608.66999999999996</v>
      </c>
      <c r="BU225" s="96">
        <v>692.83</v>
      </c>
      <c r="BV225" s="96"/>
      <c r="BW225" s="96"/>
      <c r="BX225" s="97">
        <v>300.33</v>
      </c>
      <c r="BY225" s="83" t="s">
        <v>1005</v>
      </c>
      <c r="BZ225" s="96">
        <v>601.29</v>
      </c>
      <c r="CA225" s="96">
        <v>625.79999999999995</v>
      </c>
      <c r="CB225" s="96">
        <v>536.30999999999995</v>
      </c>
      <c r="CC225" s="96">
        <v>426.36</v>
      </c>
      <c r="CD225" s="96"/>
      <c r="CE225" s="97">
        <v>564.35</v>
      </c>
      <c r="CF225" s="83" t="s">
        <v>1006</v>
      </c>
      <c r="CG225" s="96">
        <v>556.38</v>
      </c>
      <c r="CH225" s="96">
        <v>685.24</v>
      </c>
      <c r="CI225" s="96">
        <v>576.20000000000005</v>
      </c>
      <c r="CJ225" s="96"/>
      <c r="CK225" s="96"/>
      <c r="CL225" s="97"/>
      <c r="CM225" s="83" t="s">
        <v>1007</v>
      </c>
      <c r="CN225" s="96">
        <v>568.21</v>
      </c>
      <c r="CO225" s="96">
        <v>592</v>
      </c>
      <c r="CP225" s="96">
        <v>616.69000000000005</v>
      </c>
      <c r="CQ225" s="96">
        <v>429.29</v>
      </c>
      <c r="CR225" s="96"/>
      <c r="CS225" s="97">
        <v>595.65</v>
      </c>
      <c r="CT225" s="83" t="s">
        <v>1008</v>
      </c>
      <c r="CU225" s="96">
        <v>569.16</v>
      </c>
      <c r="CV225" s="96">
        <v>693.73</v>
      </c>
      <c r="CW225" s="96">
        <v>553.92999999999995</v>
      </c>
      <c r="CX225" s="96">
        <v>454.91</v>
      </c>
      <c r="CY225" s="96"/>
      <c r="CZ225" s="97"/>
      <c r="DA225" s="83" t="s">
        <v>1009</v>
      </c>
      <c r="DB225" s="86">
        <v>0.134424863222702</v>
      </c>
      <c r="DC225" s="96">
        <v>554.04999999999995</v>
      </c>
      <c r="DD225" s="96">
        <v>647.71</v>
      </c>
      <c r="DE225" s="96">
        <v>527.08000000000004</v>
      </c>
      <c r="DF225" s="96">
        <v>538.37</v>
      </c>
      <c r="DG225" s="96"/>
      <c r="DH225" s="97">
        <v>482.61</v>
      </c>
      <c r="DI225" s="83" t="s">
        <v>1010</v>
      </c>
      <c r="DJ225" s="86">
        <v>2.99087782264095E-3</v>
      </c>
      <c r="DK225" s="96">
        <v>543.82000000000005</v>
      </c>
      <c r="DL225" s="96">
        <v>609.24</v>
      </c>
      <c r="DM225" s="96">
        <v>609.24</v>
      </c>
      <c r="DN225" s="96">
        <v>688.03</v>
      </c>
      <c r="DO225" s="96"/>
      <c r="DP225" s="97">
        <v>449.95</v>
      </c>
      <c r="DQ225" s="83" t="s">
        <v>1011</v>
      </c>
      <c r="DR225" s="96">
        <v>526.36</v>
      </c>
      <c r="DS225" s="96">
        <v>553.30999999999995</v>
      </c>
      <c r="DT225" s="96">
        <v>513.76</v>
      </c>
      <c r="DU225" s="96">
        <v>457.05</v>
      </c>
      <c r="DV225" s="96"/>
      <c r="DW225" s="97"/>
      <c r="DX225" s="83" t="s">
        <v>1012</v>
      </c>
      <c r="DY225" s="96">
        <v>561.54</v>
      </c>
      <c r="DZ225" s="96">
        <v>587.76</v>
      </c>
      <c r="EA225" s="96">
        <v>673.22</v>
      </c>
      <c r="EB225" s="96">
        <v>450.61</v>
      </c>
      <c r="EC225" s="96"/>
      <c r="ED225" s="97">
        <v>353.01</v>
      </c>
      <c r="EE225" s="83" t="s">
        <v>1013</v>
      </c>
      <c r="EF225" s="86">
        <v>1</v>
      </c>
      <c r="EG225" s="96">
        <v>567.71</v>
      </c>
      <c r="EH225" s="96">
        <v>597.24</v>
      </c>
      <c r="EI225" s="96">
        <v>519.46</v>
      </c>
      <c r="EJ225" s="96"/>
      <c r="EK225" s="96">
        <v>369.88</v>
      </c>
      <c r="EL225" s="97">
        <v>288.12</v>
      </c>
      <c r="EM225" s="83" t="s">
        <v>1014</v>
      </c>
      <c r="EN225" s="96">
        <v>562.1</v>
      </c>
      <c r="EO225" s="96">
        <v>594.57000000000005</v>
      </c>
      <c r="EP225" s="96">
        <v>541.75</v>
      </c>
      <c r="EQ225" s="96"/>
      <c r="ER225" s="96"/>
      <c r="ES225" s="97">
        <v>406.12</v>
      </c>
      <c r="ET225" s="83" t="s">
        <v>1015</v>
      </c>
      <c r="EU225" s="86">
        <v>1</v>
      </c>
      <c r="EV225" s="96">
        <v>554.34</v>
      </c>
      <c r="EW225" s="96">
        <v>604.04</v>
      </c>
      <c r="EX225" s="96">
        <v>604.46</v>
      </c>
      <c r="EY225" s="96"/>
      <c r="EZ225" s="96"/>
      <c r="FA225" s="97">
        <v>311.42</v>
      </c>
      <c r="FB225" s="83" t="s">
        <v>1016</v>
      </c>
      <c r="FC225" s="96">
        <v>645.54</v>
      </c>
      <c r="FD225" s="96">
        <v>612.35</v>
      </c>
      <c r="FE225" s="96">
        <v>615.37</v>
      </c>
      <c r="FF225" s="96"/>
      <c r="FG225" s="96"/>
      <c r="FH225" s="97"/>
      <c r="FI225" s="83" t="s">
        <v>1017</v>
      </c>
      <c r="FJ225" s="96">
        <v>582.78</v>
      </c>
      <c r="FK225" s="96">
        <v>631.02</v>
      </c>
      <c r="FL225" s="96">
        <v>403.75</v>
      </c>
      <c r="FM225" s="96">
        <v>659.83</v>
      </c>
      <c r="FN225" s="96"/>
      <c r="FO225" s="97">
        <v>337.01</v>
      </c>
      <c r="FP225" s="83" t="s">
        <v>1018</v>
      </c>
      <c r="FQ225" s="86">
        <v>0.233989283290825</v>
      </c>
      <c r="FR225" s="96">
        <v>543.91</v>
      </c>
      <c r="FS225" s="96">
        <v>593.91</v>
      </c>
      <c r="FT225" s="96">
        <v>569.78</v>
      </c>
      <c r="FU225" s="96">
        <v>341.34</v>
      </c>
      <c r="FV225" s="96">
        <v>210.07</v>
      </c>
      <c r="FW225" s="97">
        <v>272.43</v>
      </c>
      <c r="FX225" s="83" t="s">
        <v>1019</v>
      </c>
      <c r="FY225" s="96">
        <v>574.49</v>
      </c>
      <c r="FZ225" s="96">
        <v>624.08000000000004</v>
      </c>
      <c r="GA225" s="96">
        <v>609.20000000000005</v>
      </c>
      <c r="GB225" s="96">
        <v>586.12</v>
      </c>
      <c r="GC225" s="96"/>
      <c r="GD225" s="97">
        <v>350.29</v>
      </c>
      <c r="GE225" s="83" t="s">
        <v>1020</v>
      </c>
      <c r="GF225" s="86">
        <v>0.209894423105178</v>
      </c>
      <c r="GG225" s="96">
        <v>538.98</v>
      </c>
      <c r="GH225" s="96">
        <v>613.16999999999996</v>
      </c>
      <c r="GI225" s="96">
        <v>513.38</v>
      </c>
      <c r="GJ225" s="96">
        <v>411.92</v>
      </c>
      <c r="GK225" s="96"/>
      <c r="GL225" s="97">
        <v>405.36</v>
      </c>
      <c r="GM225" s="83" t="s">
        <v>1021</v>
      </c>
      <c r="GN225" s="86">
        <v>9.3383760564037896E-2</v>
      </c>
      <c r="GO225" s="96">
        <v>555.24</v>
      </c>
      <c r="GP225" s="96">
        <v>773.69</v>
      </c>
      <c r="GQ225" s="96">
        <v>531</v>
      </c>
      <c r="GR225" s="96">
        <v>465.42</v>
      </c>
      <c r="GS225" s="96"/>
      <c r="GT225" s="97"/>
      <c r="GU225" s="83" t="s">
        <v>1022</v>
      </c>
      <c r="GV225" s="86">
        <v>1</v>
      </c>
      <c r="GW225" s="96">
        <v>500.66</v>
      </c>
      <c r="GX225" s="96">
        <v>557.76</v>
      </c>
      <c r="GY225" s="96">
        <v>555.37</v>
      </c>
      <c r="GZ225" s="96">
        <v>553.34</v>
      </c>
      <c r="HA225" s="96"/>
      <c r="HB225" s="97">
        <v>351.84</v>
      </c>
      <c r="HC225" s="83" t="s">
        <v>1023</v>
      </c>
      <c r="HD225" s="86">
        <v>1</v>
      </c>
      <c r="HE225" s="96">
        <v>553.85</v>
      </c>
      <c r="HF225" s="96">
        <v>638.17999999999995</v>
      </c>
      <c r="HG225" s="96"/>
      <c r="HH225" s="96">
        <v>395.11</v>
      </c>
      <c r="HI225" s="96">
        <v>388.47</v>
      </c>
      <c r="HJ225" s="97">
        <v>383.39</v>
      </c>
      <c r="HK225" s="103" t="s">
        <v>1024</v>
      </c>
      <c r="HL225" s="86">
        <v>1.16627596421865</v>
      </c>
      <c r="HM225" s="96">
        <v>544.79</v>
      </c>
      <c r="HN225" s="96">
        <v>591.73</v>
      </c>
      <c r="HO225" s="96">
        <v>516.07000000000005</v>
      </c>
      <c r="HP225" s="96"/>
      <c r="HQ225" s="96"/>
      <c r="HR225" s="97"/>
    </row>
    <row r="226" spans="1:226" x14ac:dyDescent="0.35">
      <c r="A226" s="99">
        <v>43773</v>
      </c>
      <c r="B226" s="100" t="s">
        <v>995</v>
      </c>
      <c r="C226" s="101">
        <v>547.81036691596682</v>
      </c>
      <c r="D226" s="101">
        <v>602.74772266691502</v>
      </c>
      <c r="E226" s="101">
        <v>555.82225960124333</v>
      </c>
      <c r="F226" s="101">
        <v>444.01905961833717</v>
      </c>
      <c r="G226" s="101">
        <v>228.20564102564103</v>
      </c>
      <c r="H226" s="102">
        <v>327.7520385197671</v>
      </c>
      <c r="I226" s="100" t="s">
        <v>996</v>
      </c>
      <c r="J226" s="101">
        <v>547.94643882861533</v>
      </c>
      <c r="K226" s="101">
        <v>599.58090268046953</v>
      </c>
      <c r="L226" s="101">
        <v>554.821718358765</v>
      </c>
      <c r="M226" s="101">
        <v>440.17770458904494</v>
      </c>
      <c r="N226" s="101">
        <v>378.755</v>
      </c>
      <c r="O226" s="102">
        <v>368.19090272817954</v>
      </c>
      <c r="P226" s="83" t="s">
        <v>997</v>
      </c>
      <c r="Q226" s="96">
        <v>534.14</v>
      </c>
      <c r="R226" s="96">
        <v>592.03</v>
      </c>
      <c r="S226" s="96">
        <v>542.23</v>
      </c>
      <c r="T226" s="96">
        <v>384</v>
      </c>
      <c r="U226" s="96"/>
      <c r="V226" s="97"/>
      <c r="W226" s="83" t="s">
        <v>998</v>
      </c>
      <c r="X226" s="96">
        <v>541.74</v>
      </c>
      <c r="Y226" s="96">
        <v>597.61</v>
      </c>
      <c r="Z226" s="96">
        <v>534.66</v>
      </c>
      <c r="AA226" s="96">
        <v>350.26</v>
      </c>
      <c r="AB226" s="96"/>
      <c r="AC226" s="97">
        <v>434.71</v>
      </c>
      <c r="AD226" s="83" t="s">
        <v>999</v>
      </c>
      <c r="AE226" s="86">
        <v>0.51129972389814904</v>
      </c>
      <c r="AF226" s="96">
        <v>559.20000000000005</v>
      </c>
      <c r="AG226" s="96">
        <v>597.52</v>
      </c>
      <c r="AH226" s="96">
        <v>505.16</v>
      </c>
      <c r="AI226" s="96"/>
      <c r="AJ226" s="96"/>
      <c r="AK226" s="97">
        <v>280.3</v>
      </c>
      <c r="AL226" s="87" t="s">
        <v>1000</v>
      </c>
      <c r="AM226" s="88">
        <v>1</v>
      </c>
      <c r="AN226" s="96">
        <v>549.83000000000004</v>
      </c>
      <c r="AO226" s="96">
        <v>636.91</v>
      </c>
      <c r="AP226" s="96">
        <v>615.48</v>
      </c>
      <c r="AQ226" s="96">
        <v>633.41999999999996</v>
      </c>
      <c r="AR226" s="96"/>
      <c r="AS226" s="97"/>
      <c r="AT226" s="83" t="s">
        <v>1001</v>
      </c>
      <c r="AU226" s="86">
        <v>3.91987769981577E-2</v>
      </c>
      <c r="AV226" s="96">
        <v>531.47</v>
      </c>
      <c r="AW226" s="96">
        <v>599.76</v>
      </c>
      <c r="AX226" s="96">
        <v>538.62</v>
      </c>
      <c r="AY226" s="96">
        <v>340.32</v>
      </c>
      <c r="AZ226" s="96"/>
      <c r="BA226" s="97">
        <v>354.16</v>
      </c>
      <c r="BB226" s="83" t="s">
        <v>1002</v>
      </c>
      <c r="BC226" s="96">
        <v>516.09</v>
      </c>
      <c r="BD226" s="96">
        <v>579.17999999999995</v>
      </c>
      <c r="BE226" s="96">
        <v>533.61</v>
      </c>
      <c r="BF226" s="96"/>
      <c r="BG226" s="96"/>
      <c r="BH226" s="97">
        <v>407.36</v>
      </c>
      <c r="BI226" s="83" t="s">
        <v>1003</v>
      </c>
      <c r="BJ226" s="86">
        <v>0.13384551550600299</v>
      </c>
      <c r="BK226" s="96">
        <v>648.75</v>
      </c>
      <c r="BL226" s="96">
        <v>671.37</v>
      </c>
      <c r="BM226" s="96">
        <v>753.44</v>
      </c>
      <c r="BN226" s="96">
        <v>558.47</v>
      </c>
      <c r="BO226" s="96"/>
      <c r="BP226" s="97"/>
      <c r="BQ226" s="83" t="s">
        <v>1004</v>
      </c>
      <c r="BR226" s="86">
        <v>1</v>
      </c>
      <c r="BS226" s="96">
        <v>567.83000000000004</v>
      </c>
      <c r="BT226" s="96">
        <v>624.5</v>
      </c>
      <c r="BU226" s="96">
        <v>687</v>
      </c>
      <c r="BV226" s="96"/>
      <c r="BW226" s="96"/>
      <c r="BX226" s="97">
        <v>300.33</v>
      </c>
      <c r="BY226" s="83" t="s">
        <v>1005</v>
      </c>
      <c r="BZ226" s="96">
        <v>598.87</v>
      </c>
      <c r="CA226" s="96">
        <v>624.67999999999995</v>
      </c>
      <c r="CB226" s="96">
        <v>538.20000000000005</v>
      </c>
      <c r="CC226" s="96">
        <v>417.43</v>
      </c>
      <c r="CD226" s="96"/>
      <c r="CE226" s="97">
        <v>563.70000000000005</v>
      </c>
      <c r="CF226" s="83" t="s">
        <v>1006</v>
      </c>
      <c r="CG226" s="96">
        <v>542.66999999999996</v>
      </c>
      <c r="CH226" s="96">
        <v>675.56</v>
      </c>
      <c r="CI226" s="96">
        <v>568.94000000000005</v>
      </c>
      <c r="CJ226" s="96"/>
      <c r="CK226" s="96"/>
      <c r="CL226" s="97"/>
      <c r="CM226" s="83" t="s">
        <v>1007</v>
      </c>
      <c r="CN226" s="96">
        <v>558.17999999999995</v>
      </c>
      <c r="CO226" s="96">
        <v>593.48</v>
      </c>
      <c r="CP226" s="96">
        <v>613.69000000000005</v>
      </c>
      <c r="CQ226" s="96">
        <v>426.43</v>
      </c>
      <c r="CR226" s="96"/>
      <c r="CS226" s="97">
        <v>597.04999999999995</v>
      </c>
      <c r="CT226" s="83" t="s">
        <v>1008</v>
      </c>
      <c r="CU226" s="96">
        <v>565.32000000000005</v>
      </c>
      <c r="CV226" s="96">
        <v>693.79</v>
      </c>
      <c r="CW226" s="96">
        <v>554.05999999999995</v>
      </c>
      <c r="CX226" s="96">
        <v>445.6</v>
      </c>
      <c r="CY226" s="96"/>
      <c r="CZ226" s="97"/>
      <c r="DA226" s="83" t="s">
        <v>1009</v>
      </c>
      <c r="DB226" s="86">
        <v>0.13424981205026301</v>
      </c>
      <c r="DC226" s="96">
        <v>541.29999999999995</v>
      </c>
      <c r="DD226" s="96">
        <v>650.30999999999995</v>
      </c>
      <c r="DE226" s="96">
        <v>532.84</v>
      </c>
      <c r="DF226" s="96">
        <v>537.66999999999996</v>
      </c>
      <c r="DG226" s="96"/>
      <c r="DH226" s="97">
        <v>475.43</v>
      </c>
      <c r="DI226" s="83" t="s">
        <v>1010</v>
      </c>
      <c r="DJ226" s="86">
        <v>3.0415475393880398E-3</v>
      </c>
      <c r="DK226" s="96">
        <v>541.07000000000005</v>
      </c>
      <c r="DL226" s="96">
        <v>630.91</v>
      </c>
      <c r="DM226" s="96">
        <v>630.91</v>
      </c>
      <c r="DN226" s="96">
        <v>745.61</v>
      </c>
      <c r="DO226" s="96"/>
      <c r="DP226" s="97">
        <v>456.19</v>
      </c>
      <c r="DQ226" s="83" t="s">
        <v>1011</v>
      </c>
      <c r="DR226" s="96">
        <v>531.64</v>
      </c>
      <c r="DS226" s="96">
        <v>557.46</v>
      </c>
      <c r="DT226" s="96">
        <v>514.59</v>
      </c>
      <c r="DU226" s="96">
        <v>452.3</v>
      </c>
      <c r="DV226" s="96"/>
      <c r="DW226" s="97"/>
      <c r="DX226" s="83" t="s">
        <v>1012</v>
      </c>
      <c r="DY226" s="96">
        <v>560.46</v>
      </c>
      <c r="DZ226" s="96">
        <v>586.89</v>
      </c>
      <c r="EA226" s="96">
        <v>670.65</v>
      </c>
      <c r="EB226" s="96">
        <v>444.39</v>
      </c>
      <c r="EC226" s="96"/>
      <c r="ED226" s="97">
        <v>353.06</v>
      </c>
      <c r="EE226" s="83" t="s">
        <v>1013</v>
      </c>
      <c r="EF226" s="86">
        <v>1</v>
      </c>
      <c r="EG226" s="96">
        <v>565.24</v>
      </c>
      <c r="EH226" s="96">
        <v>598.6</v>
      </c>
      <c r="EI226" s="96">
        <v>505.68</v>
      </c>
      <c r="EJ226" s="96"/>
      <c r="EK226" s="96">
        <v>369.88</v>
      </c>
      <c r="EL226" s="97">
        <v>273.14</v>
      </c>
      <c r="EM226" s="83" t="s">
        <v>1014</v>
      </c>
      <c r="EN226" s="96">
        <v>562.1</v>
      </c>
      <c r="EO226" s="96">
        <v>594.57000000000005</v>
      </c>
      <c r="EP226" s="96">
        <v>541.75</v>
      </c>
      <c r="EQ226" s="96"/>
      <c r="ER226" s="96"/>
      <c r="ES226" s="97">
        <v>399.63</v>
      </c>
      <c r="ET226" s="83" t="s">
        <v>1015</v>
      </c>
      <c r="EU226" s="86">
        <v>1</v>
      </c>
      <c r="EV226" s="96">
        <v>555.16999999999996</v>
      </c>
      <c r="EW226" s="96">
        <v>607.07000000000005</v>
      </c>
      <c r="EX226" s="96">
        <v>607.07000000000005</v>
      </c>
      <c r="EY226" s="96"/>
      <c r="EZ226" s="96"/>
      <c r="FA226" s="97">
        <v>327.12</v>
      </c>
      <c r="FB226" s="83" t="s">
        <v>1016</v>
      </c>
      <c r="FC226" s="96">
        <v>645.54</v>
      </c>
      <c r="FD226" s="96">
        <v>612.35</v>
      </c>
      <c r="FE226" s="96">
        <v>615.37</v>
      </c>
      <c r="FF226" s="96"/>
      <c r="FG226" s="96"/>
      <c r="FH226" s="97"/>
      <c r="FI226" s="83" t="s">
        <v>1017</v>
      </c>
      <c r="FJ226" s="96">
        <v>568.73</v>
      </c>
      <c r="FK226" s="96">
        <v>626.05999999999995</v>
      </c>
      <c r="FL226" s="96">
        <v>400.44</v>
      </c>
      <c r="FM226" s="96">
        <v>653.83000000000004</v>
      </c>
      <c r="FN226" s="96"/>
      <c r="FO226" s="97">
        <v>332.05</v>
      </c>
      <c r="FP226" s="83" t="s">
        <v>1018</v>
      </c>
      <c r="FQ226" s="86">
        <v>0.23480792711561899</v>
      </c>
      <c r="FR226" s="96">
        <v>545.04</v>
      </c>
      <c r="FS226" s="96">
        <v>594.86</v>
      </c>
      <c r="FT226" s="96">
        <v>566.33000000000004</v>
      </c>
      <c r="FU226" s="96">
        <v>408.12</v>
      </c>
      <c r="FV226" s="96">
        <v>211</v>
      </c>
      <c r="FW226" s="97">
        <v>269.62</v>
      </c>
      <c r="FX226" s="83" t="s">
        <v>1019</v>
      </c>
      <c r="FY226" s="96">
        <v>562.29999999999995</v>
      </c>
      <c r="FZ226" s="96">
        <v>624.08000000000004</v>
      </c>
      <c r="GA226" s="96">
        <v>606.76</v>
      </c>
      <c r="GB226" s="96">
        <v>582.47</v>
      </c>
      <c r="GC226" s="96"/>
      <c r="GD226" s="97">
        <v>347.04</v>
      </c>
      <c r="GE226" s="83" t="s">
        <v>1020</v>
      </c>
      <c r="GF226" s="86">
        <v>0.21034033065499999</v>
      </c>
      <c r="GG226" s="96">
        <v>534.84</v>
      </c>
      <c r="GH226" s="96">
        <v>613.70000000000005</v>
      </c>
      <c r="GI226" s="96">
        <v>509.17</v>
      </c>
      <c r="GJ226" s="96">
        <v>412.79</v>
      </c>
      <c r="GK226" s="96"/>
      <c r="GL226" s="97">
        <v>406.28</v>
      </c>
      <c r="GM226" s="83" t="s">
        <v>1021</v>
      </c>
      <c r="GN226" s="86">
        <v>9.3427383566123207E-2</v>
      </c>
      <c r="GO226" s="96">
        <v>554.16</v>
      </c>
      <c r="GP226" s="96">
        <v>765.76</v>
      </c>
      <c r="GQ226" s="96">
        <v>526.61</v>
      </c>
      <c r="GR226" s="96">
        <v>461.53</v>
      </c>
      <c r="GS226" s="96"/>
      <c r="GT226" s="97"/>
      <c r="GU226" s="83" t="s">
        <v>1022</v>
      </c>
      <c r="GV226" s="86">
        <v>1</v>
      </c>
      <c r="GW226" s="96">
        <v>499.28</v>
      </c>
      <c r="GX226" s="96">
        <v>558.14</v>
      </c>
      <c r="GY226" s="96">
        <v>557.74</v>
      </c>
      <c r="GZ226" s="96">
        <v>553.34</v>
      </c>
      <c r="HA226" s="96"/>
      <c r="HB226" s="97">
        <v>351.99</v>
      </c>
      <c r="HC226" s="83" t="s">
        <v>1023</v>
      </c>
      <c r="HD226" s="86">
        <v>1</v>
      </c>
      <c r="HE226" s="96">
        <v>552.17999999999995</v>
      </c>
      <c r="HF226" s="96">
        <v>637.35</v>
      </c>
      <c r="HG226" s="96"/>
      <c r="HH226" s="96">
        <v>390.72</v>
      </c>
      <c r="HI226" s="96">
        <v>384.08</v>
      </c>
      <c r="HJ226" s="97">
        <v>383.39</v>
      </c>
      <c r="HK226" s="103" t="s">
        <v>1024</v>
      </c>
      <c r="HL226" s="86">
        <v>1.15783623564283</v>
      </c>
      <c r="HM226" s="96">
        <v>540.5</v>
      </c>
      <c r="HN226" s="96">
        <v>586.99</v>
      </c>
      <c r="HO226" s="96">
        <v>500.52</v>
      </c>
      <c r="HP226" s="96"/>
      <c r="HQ226" s="96"/>
      <c r="HR226" s="97"/>
    </row>
    <row r="227" spans="1:226" x14ac:dyDescent="0.35">
      <c r="A227" s="99">
        <v>43766</v>
      </c>
      <c r="B227" s="100" t="s">
        <v>995</v>
      </c>
      <c r="C227" s="101">
        <v>545.2822088576163</v>
      </c>
      <c r="D227" s="101">
        <v>602.14402976042857</v>
      </c>
      <c r="E227" s="101">
        <v>556.17085783132086</v>
      </c>
      <c r="F227" s="101">
        <v>444.16199999131197</v>
      </c>
      <c r="G227" s="101">
        <v>233.05756410256413</v>
      </c>
      <c r="H227" s="102">
        <v>324.50541489459459</v>
      </c>
      <c r="I227" s="100" t="s">
        <v>996</v>
      </c>
      <c r="J227" s="101">
        <v>544.4334097192916</v>
      </c>
      <c r="K227" s="101">
        <v>598.24208509117227</v>
      </c>
      <c r="L227" s="101">
        <v>554.79432695166861</v>
      </c>
      <c r="M227" s="101">
        <v>439.34209007504211</v>
      </c>
      <c r="N227" s="101">
        <v>379.94874999999996</v>
      </c>
      <c r="O227" s="102">
        <v>367.50450136688721</v>
      </c>
      <c r="P227" s="83" t="s">
        <v>997</v>
      </c>
      <c r="Q227" s="96">
        <v>534.14</v>
      </c>
      <c r="R227" s="96">
        <v>594.53</v>
      </c>
      <c r="S227" s="96">
        <v>544.58000000000004</v>
      </c>
      <c r="T227" s="96">
        <v>379</v>
      </c>
      <c r="U227" s="96"/>
      <c r="V227" s="97"/>
      <c r="W227" s="83" t="s">
        <v>998</v>
      </c>
      <c r="X227" s="96">
        <v>527.11</v>
      </c>
      <c r="Y227" s="96">
        <v>577.86</v>
      </c>
      <c r="Z227" s="96">
        <v>548.04</v>
      </c>
      <c r="AA227" s="96">
        <v>350.26</v>
      </c>
      <c r="AB227" s="96"/>
      <c r="AC227" s="97">
        <v>434.71</v>
      </c>
      <c r="AD227" s="83" t="s">
        <v>999</v>
      </c>
      <c r="AE227" s="86">
        <v>0.51129972389814904</v>
      </c>
      <c r="AF227" s="96">
        <v>560.20000000000005</v>
      </c>
      <c r="AG227" s="96">
        <v>596.39</v>
      </c>
      <c r="AH227" s="96">
        <v>505.16</v>
      </c>
      <c r="AI227" s="96"/>
      <c r="AJ227" s="96"/>
      <c r="AK227" s="97">
        <v>278.12</v>
      </c>
      <c r="AL227" s="87" t="s">
        <v>1000</v>
      </c>
      <c r="AM227" s="88">
        <v>1</v>
      </c>
      <c r="AN227" s="96">
        <v>550.76</v>
      </c>
      <c r="AO227" s="96">
        <v>633.6</v>
      </c>
      <c r="AP227" s="96">
        <v>617.08000000000004</v>
      </c>
      <c r="AQ227" s="96">
        <v>633.41999999999996</v>
      </c>
      <c r="AR227" s="96"/>
      <c r="AS227" s="97"/>
      <c r="AT227" s="83" t="s">
        <v>1001</v>
      </c>
      <c r="AU227" s="86">
        <v>3.9246467817896397E-2</v>
      </c>
      <c r="AV227" s="96">
        <v>533.71</v>
      </c>
      <c r="AW227" s="96">
        <v>602.6</v>
      </c>
      <c r="AX227" s="96">
        <v>534.51</v>
      </c>
      <c r="AY227" s="96">
        <v>342.74</v>
      </c>
      <c r="AZ227" s="96"/>
      <c r="BA227" s="97">
        <v>353.75</v>
      </c>
      <c r="BB227" s="83" t="s">
        <v>1002</v>
      </c>
      <c r="BC227" s="96">
        <v>509.37</v>
      </c>
      <c r="BD227" s="96">
        <v>580.86</v>
      </c>
      <c r="BE227" s="96">
        <v>528.57000000000005</v>
      </c>
      <c r="BF227" s="96"/>
      <c r="BG227" s="96"/>
      <c r="BH227" s="97">
        <v>404</v>
      </c>
      <c r="BI227" s="83" t="s">
        <v>1003</v>
      </c>
      <c r="BJ227" s="86">
        <v>0.13385626514248999</v>
      </c>
      <c r="BK227" s="96">
        <v>648.79999999999995</v>
      </c>
      <c r="BL227" s="96">
        <v>692.84</v>
      </c>
      <c r="BM227" s="96">
        <v>774.92</v>
      </c>
      <c r="BN227" s="96">
        <v>558.52</v>
      </c>
      <c r="BO227" s="96"/>
      <c r="BP227" s="97"/>
      <c r="BQ227" s="83" t="s">
        <v>1004</v>
      </c>
      <c r="BR227" s="86">
        <v>1</v>
      </c>
      <c r="BS227" s="96">
        <v>567</v>
      </c>
      <c r="BT227" s="96">
        <v>615.33000000000004</v>
      </c>
      <c r="BU227" s="96">
        <v>687.83</v>
      </c>
      <c r="BV227" s="96"/>
      <c r="BW227" s="96"/>
      <c r="BX227" s="97">
        <v>300.33</v>
      </c>
      <c r="BY227" s="83" t="s">
        <v>1005</v>
      </c>
      <c r="BZ227" s="96">
        <v>598.86</v>
      </c>
      <c r="CA227" s="96">
        <v>622.55999999999995</v>
      </c>
      <c r="CB227" s="96">
        <v>539.16</v>
      </c>
      <c r="CC227" s="96">
        <v>415.77</v>
      </c>
      <c r="CD227" s="96"/>
      <c r="CE227" s="97">
        <v>563.61</v>
      </c>
      <c r="CF227" s="83" t="s">
        <v>1006</v>
      </c>
      <c r="CG227" s="96">
        <v>549.92999999999995</v>
      </c>
      <c r="CH227" s="96">
        <v>681.21</v>
      </c>
      <c r="CI227" s="96">
        <v>580.23</v>
      </c>
      <c r="CJ227" s="96"/>
      <c r="CK227" s="96"/>
      <c r="CL227" s="97"/>
      <c r="CM227" s="83" t="s">
        <v>1007</v>
      </c>
      <c r="CN227" s="96">
        <v>552.24</v>
      </c>
      <c r="CO227" s="96">
        <v>589.92999999999995</v>
      </c>
      <c r="CP227" s="96">
        <v>615.16</v>
      </c>
      <c r="CQ227" s="96">
        <v>422.79</v>
      </c>
      <c r="CR227" s="96"/>
      <c r="CS227" s="97">
        <v>611.07000000000005</v>
      </c>
      <c r="CT227" s="83" t="s">
        <v>1008</v>
      </c>
      <c r="CU227" s="96">
        <v>564.6</v>
      </c>
      <c r="CV227" s="96">
        <v>693.61</v>
      </c>
      <c r="CW227" s="96">
        <v>551.42999999999995</v>
      </c>
      <c r="CX227" s="96">
        <v>445.65</v>
      </c>
      <c r="CY227" s="96"/>
      <c r="CZ227" s="97"/>
      <c r="DA227" s="83" t="s">
        <v>1009</v>
      </c>
      <c r="DB227" s="86">
        <v>0.13415075862254</v>
      </c>
      <c r="DC227" s="96">
        <v>535.53</v>
      </c>
      <c r="DD227" s="96">
        <v>647.67999999999995</v>
      </c>
      <c r="DE227" s="96">
        <v>529.22</v>
      </c>
      <c r="DF227" s="96">
        <v>537.27</v>
      </c>
      <c r="DG227" s="96"/>
      <c r="DH227" s="97">
        <v>464.78</v>
      </c>
      <c r="DI227" s="83" t="s">
        <v>1010</v>
      </c>
      <c r="DJ227" s="86">
        <v>3.0472940029253998E-3</v>
      </c>
      <c r="DK227" s="96">
        <v>538.11</v>
      </c>
      <c r="DL227" s="96">
        <v>629.82000000000005</v>
      </c>
      <c r="DM227" s="96">
        <v>629.82000000000005</v>
      </c>
      <c r="DN227" s="96">
        <v>745.19</v>
      </c>
      <c r="DO227" s="96"/>
      <c r="DP227" s="97">
        <v>459.26</v>
      </c>
      <c r="DQ227" s="83" t="s">
        <v>1011</v>
      </c>
      <c r="DR227" s="96">
        <v>533.51</v>
      </c>
      <c r="DS227" s="96">
        <v>559.41</v>
      </c>
      <c r="DT227" s="96">
        <v>516.09</v>
      </c>
      <c r="DU227" s="96">
        <v>448.24</v>
      </c>
      <c r="DV227" s="96"/>
      <c r="DW227" s="97"/>
      <c r="DX227" s="83" t="s">
        <v>1012</v>
      </c>
      <c r="DY227" s="96">
        <v>560.03</v>
      </c>
      <c r="DZ227" s="96">
        <v>585.82000000000005</v>
      </c>
      <c r="EA227" s="96">
        <v>674.01</v>
      </c>
      <c r="EB227" s="96">
        <v>445.39</v>
      </c>
      <c r="EC227" s="96"/>
      <c r="ED227" s="97">
        <v>352.81</v>
      </c>
      <c r="EE227" s="83" t="s">
        <v>1013</v>
      </c>
      <c r="EF227" s="86">
        <v>1</v>
      </c>
      <c r="EG227" s="96">
        <v>566.51</v>
      </c>
      <c r="EH227" s="96">
        <v>596.67999999999995</v>
      </c>
      <c r="EI227" s="96">
        <v>514.22</v>
      </c>
      <c r="EJ227" s="96"/>
      <c r="EK227" s="96">
        <v>369.88</v>
      </c>
      <c r="EL227" s="97">
        <v>271.92</v>
      </c>
      <c r="EM227" s="83" t="s">
        <v>1014</v>
      </c>
      <c r="EN227" s="96">
        <v>562.1</v>
      </c>
      <c r="EO227" s="96">
        <v>594.57000000000005</v>
      </c>
      <c r="EP227" s="96">
        <v>541.75</v>
      </c>
      <c r="EQ227" s="96"/>
      <c r="ER227" s="96"/>
      <c r="ES227" s="97">
        <v>399.63</v>
      </c>
      <c r="ET227" s="83" t="s">
        <v>1015</v>
      </c>
      <c r="EU227" s="86">
        <v>1</v>
      </c>
      <c r="EV227" s="96">
        <v>558.89</v>
      </c>
      <c r="EW227" s="96">
        <v>608.58000000000004</v>
      </c>
      <c r="EX227" s="96">
        <v>608.58000000000004</v>
      </c>
      <c r="EY227" s="96"/>
      <c r="EZ227" s="96"/>
      <c r="FA227" s="97">
        <v>328.57</v>
      </c>
      <c r="FB227" s="83" t="s">
        <v>1016</v>
      </c>
      <c r="FC227" s="96">
        <v>645.54</v>
      </c>
      <c r="FD227" s="96">
        <v>612.35</v>
      </c>
      <c r="FE227" s="96">
        <v>615.37</v>
      </c>
      <c r="FF227" s="96"/>
      <c r="FG227" s="96"/>
      <c r="FH227" s="97"/>
      <c r="FI227" s="83" t="s">
        <v>1017</v>
      </c>
      <c r="FJ227" s="96">
        <v>563.77</v>
      </c>
      <c r="FK227" s="96">
        <v>629.37</v>
      </c>
      <c r="FL227" s="96">
        <v>397.14</v>
      </c>
      <c r="FM227" s="96">
        <v>663.83</v>
      </c>
      <c r="FN227" s="96"/>
      <c r="FO227" s="97">
        <v>326.26</v>
      </c>
      <c r="FP227" s="83" t="s">
        <v>1018</v>
      </c>
      <c r="FQ227" s="86">
        <v>0.234109797495025</v>
      </c>
      <c r="FR227" s="96">
        <v>542.86</v>
      </c>
      <c r="FS227" s="96">
        <v>592.28</v>
      </c>
      <c r="FT227" s="96">
        <v>575.11</v>
      </c>
      <c r="FU227" s="96">
        <v>405.47</v>
      </c>
      <c r="FV227" s="96">
        <v>216.27</v>
      </c>
      <c r="FW227" s="97">
        <v>262.39999999999998</v>
      </c>
      <c r="FX227" s="83" t="s">
        <v>1019</v>
      </c>
      <c r="FY227" s="96">
        <v>555.79</v>
      </c>
      <c r="FZ227" s="96">
        <v>622.45000000000005</v>
      </c>
      <c r="GA227" s="96">
        <v>608.39</v>
      </c>
      <c r="GB227" s="96">
        <v>586.08000000000004</v>
      </c>
      <c r="GC227" s="96"/>
      <c r="GD227" s="97">
        <v>347.04</v>
      </c>
      <c r="GE227" s="83" t="s">
        <v>1020</v>
      </c>
      <c r="GF227" s="86">
        <v>0.21026514434702201</v>
      </c>
      <c r="GG227" s="96">
        <v>530.22</v>
      </c>
      <c r="GH227" s="96">
        <v>607.66</v>
      </c>
      <c r="GI227" s="96">
        <v>510.03</v>
      </c>
      <c r="GJ227" s="96">
        <v>493.62</v>
      </c>
      <c r="GK227" s="96"/>
      <c r="GL227" s="97">
        <v>406.26</v>
      </c>
      <c r="GM227" s="83" t="s">
        <v>1021</v>
      </c>
      <c r="GN227" s="86">
        <v>9.3020659888561202E-2</v>
      </c>
      <c r="GO227" s="96">
        <v>541.1</v>
      </c>
      <c r="GP227" s="96">
        <v>772.1</v>
      </c>
      <c r="GQ227" s="96">
        <v>532.73</v>
      </c>
      <c r="GR227" s="96">
        <v>465.48</v>
      </c>
      <c r="GS227" s="96"/>
      <c r="GT227" s="97"/>
      <c r="GU227" s="83" t="s">
        <v>1022</v>
      </c>
      <c r="GV227" s="86">
        <v>1</v>
      </c>
      <c r="GW227" s="96">
        <v>508.75</v>
      </c>
      <c r="GX227" s="96">
        <v>560.6</v>
      </c>
      <c r="GY227" s="96">
        <v>559.44000000000005</v>
      </c>
      <c r="GZ227" s="96">
        <v>553.34</v>
      </c>
      <c r="HA227" s="96"/>
      <c r="HB227" s="97">
        <v>340.57</v>
      </c>
      <c r="HC227" s="83" t="s">
        <v>1023</v>
      </c>
      <c r="HD227" s="86">
        <v>1</v>
      </c>
      <c r="HE227" s="96">
        <v>553.02</v>
      </c>
      <c r="HF227" s="96">
        <v>637.35</v>
      </c>
      <c r="HG227" s="96"/>
      <c r="HH227" s="96">
        <v>392.63</v>
      </c>
      <c r="HI227" s="96">
        <v>385.99</v>
      </c>
      <c r="HJ227" s="97">
        <v>384.22</v>
      </c>
      <c r="HK227" s="103" t="s">
        <v>1024</v>
      </c>
      <c r="HL227" s="86">
        <v>1.1583727180057499</v>
      </c>
      <c r="HM227" s="96">
        <v>542.76</v>
      </c>
      <c r="HN227" s="96">
        <v>589.46</v>
      </c>
      <c r="HO227" s="96">
        <v>507.65</v>
      </c>
      <c r="HP227" s="96"/>
      <c r="HQ227" s="96"/>
      <c r="HR227" s="97"/>
    </row>
    <row r="228" spans="1:226" x14ac:dyDescent="0.35">
      <c r="A228" s="99">
        <v>43759</v>
      </c>
      <c r="B228" s="100" t="s">
        <v>995</v>
      </c>
      <c r="C228" s="101">
        <v>548.3911004573331</v>
      </c>
      <c r="D228" s="101">
        <v>603.77556759669915</v>
      </c>
      <c r="E228" s="101">
        <v>555.21201423565856</v>
      </c>
      <c r="F228" s="101">
        <v>440.3983017710438</v>
      </c>
      <c r="G228" s="101">
        <v>239.64217948717948</v>
      </c>
      <c r="H228" s="102">
        <v>324.08498870434602</v>
      </c>
      <c r="I228" s="100" t="s">
        <v>996</v>
      </c>
      <c r="J228" s="101">
        <v>546.54374082108018</v>
      </c>
      <c r="K228" s="101">
        <v>599.34180982170028</v>
      </c>
      <c r="L228" s="101">
        <v>524.54817370611511</v>
      </c>
      <c r="M228" s="101">
        <v>434.93063535966826</v>
      </c>
      <c r="N228" s="101">
        <v>385.87374999999997</v>
      </c>
      <c r="O228" s="102">
        <v>367.01088080010652</v>
      </c>
      <c r="P228" s="83" t="s">
        <v>997</v>
      </c>
      <c r="Q228" s="96">
        <v>533.30999999999995</v>
      </c>
      <c r="R228" s="96">
        <v>592.03</v>
      </c>
      <c r="S228" s="96">
        <v>548.92999999999995</v>
      </c>
      <c r="T228" s="96">
        <v>384</v>
      </c>
      <c r="U228" s="96"/>
      <c r="V228" s="97"/>
      <c r="W228" s="83" t="s">
        <v>998</v>
      </c>
      <c r="X228" s="96">
        <v>529.91999999999996</v>
      </c>
      <c r="Y228" s="96">
        <v>576.95000000000005</v>
      </c>
      <c r="Z228" s="96">
        <v>536.79999999999995</v>
      </c>
      <c r="AA228" s="96">
        <v>355.13</v>
      </c>
      <c r="AB228" s="96"/>
      <c r="AC228" s="97">
        <v>434.71</v>
      </c>
      <c r="AD228" s="83" t="s">
        <v>999</v>
      </c>
      <c r="AE228" s="86">
        <v>0.51129972389814904</v>
      </c>
      <c r="AF228" s="96">
        <v>559.4</v>
      </c>
      <c r="AG228" s="96">
        <v>595.5</v>
      </c>
      <c r="AH228" s="96">
        <v>505.16</v>
      </c>
      <c r="AI228" s="96"/>
      <c r="AJ228" s="96"/>
      <c r="AK228" s="97">
        <v>276.26</v>
      </c>
      <c r="AL228" s="87" t="s">
        <v>1000</v>
      </c>
      <c r="AM228" s="88">
        <v>1</v>
      </c>
      <c r="AN228" s="96">
        <v>560.48</v>
      </c>
      <c r="AO228" s="96">
        <v>635.59</v>
      </c>
      <c r="AP228" s="96">
        <v>624.04999999999995</v>
      </c>
      <c r="AQ228" s="96">
        <v>656.82</v>
      </c>
      <c r="AR228" s="96"/>
      <c r="AS228" s="97"/>
      <c r="AT228" s="83" t="s">
        <v>1001</v>
      </c>
      <c r="AU228" s="86">
        <v>3.9016777214202103E-2</v>
      </c>
      <c r="AV228" s="96">
        <v>532.74</v>
      </c>
      <c r="AW228" s="96">
        <v>598.65</v>
      </c>
      <c r="AX228" s="96">
        <v>530.35</v>
      </c>
      <c r="AY228" s="96">
        <v>341.32</v>
      </c>
      <c r="AZ228" s="96"/>
      <c r="BA228" s="97">
        <v>354.65</v>
      </c>
      <c r="BB228" s="83" t="s">
        <v>1002</v>
      </c>
      <c r="BC228" s="96">
        <v>512.73</v>
      </c>
      <c r="BD228" s="96">
        <v>583.38</v>
      </c>
      <c r="BE228" s="96">
        <v>529.41</v>
      </c>
      <c r="BF228" s="96"/>
      <c r="BG228" s="96"/>
      <c r="BH228" s="97">
        <v>404</v>
      </c>
      <c r="BI228" s="83" t="s">
        <v>1003</v>
      </c>
      <c r="BJ228" s="86">
        <v>0.133854473416502</v>
      </c>
      <c r="BK228" s="96">
        <v>659.5</v>
      </c>
      <c r="BL228" s="96">
        <v>703.54</v>
      </c>
      <c r="BM228" s="96">
        <v>785.62</v>
      </c>
      <c r="BN228" s="96">
        <v>571.89</v>
      </c>
      <c r="BO228" s="96"/>
      <c r="BP228" s="97"/>
      <c r="BQ228" s="83" t="s">
        <v>1004</v>
      </c>
      <c r="BR228" s="86">
        <v>1</v>
      </c>
      <c r="BS228" s="96">
        <v>562.83000000000004</v>
      </c>
      <c r="BT228" s="96">
        <v>620.33000000000004</v>
      </c>
      <c r="BU228" s="96">
        <v>685.33</v>
      </c>
      <c r="BV228" s="96"/>
      <c r="BW228" s="96"/>
      <c r="BX228" s="97">
        <v>300.33</v>
      </c>
      <c r="BY228" s="83" t="s">
        <v>1005</v>
      </c>
      <c r="BZ228" s="96">
        <v>603.62</v>
      </c>
      <c r="CA228" s="96">
        <v>622.44000000000005</v>
      </c>
      <c r="CB228" s="96">
        <v>537.15</v>
      </c>
      <c r="CC228" s="96">
        <v>407.79</v>
      </c>
      <c r="CD228" s="96"/>
      <c r="CE228" s="97">
        <v>563.42999999999995</v>
      </c>
      <c r="CF228" s="83" t="s">
        <v>1006</v>
      </c>
      <c r="CG228" s="96">
        <v>563.64</v>
      </c>
      <c r="CH228" s="96">
        <v>687.66</v>
      </c>
      <c r="CI228" s="96">
        <v>577.80999999999995</v>
      </c>
      <c r="CJ228" s="96"/>
      <c r="CK228" s="96"/>
      <c r="CL228" s="97"/>
      <c r="CM228" s="83" t="s">
        <v>1007</v>
      </c>
      <c r="CN228" s="96">
        <v>556.39</v>
      </c>
      <c r="CO228" s="96">
        <v>591.1</v>
      </c>
      <c r="CP228" s="96">
        <v>614.11</v>
      </c>
      <c r="CQ228" s="96">
        <v>422.19</v>
      </c>
      <c r="CR228" s="96"/>
      <c r="CS228" s="97">
        <v>595</v>
      </c>
      <c r="CT228" s="83" t="s">
        <v>1008</v>
      </c>
      <c r="CU228" s="96">
        <v>568.79</v>
      </c>
      <c r="CV228" s="96">
        <v>693.7</v>
      </c>
      <c r="CW228" s="96">
        <v>549.89</v>
      </c>
      <c r="CX228" s="96">
        <v>440.94</v>
      </c>
      <c r="CY228" s="96"/>
      <c r="CZ228" s="97"/>
      <c r="DA228" s="83" t="s">
        <v>1009</v>
      </c>
      <c r="DB228" s="86">
        <v>0.134448358385544</v>
      </c>
      <c r="DC228" s="96">
        <v>549.73</v>
      </c>
      <c r="DD228" s="96">
        <v>649.98</v>
      </c>
      <c r="DE228" s="96">
        <v>529.32000000000005</v>
      </c>
      <c r="DF228" s="96">
        <v>538.47</v>
      </c>
      <c r="DG228" s="96"/>
      <c r="DH228" s="97">
        <v>466.89</v>
      </c>
      <c r="DI228" s="83" t="s">
        <v>1010</v>
      </c>
      <c r="DJ228" s="86">
        <v>3.0304866961634001E-3</v>
      </c>
      <c r="DK228" s="96">
        <v>534.83000000000004</v>
      </c>
      <c r="DL228" s="96">
        <v>630.36</v>
      </c>
      <c r="DM228" s="96">
        <v>630.36</v>
      </c>
      <c r="DN228" s="96">
        <v>762.9</v>
      </c>
      <c r="DO228" s="96"/>
      <c r="DP228" s="97">
        <v>456.62</v>
      </c>
      <c r="DQ228" s="83" t="s">
        <v>1011</v>
      </c>
      <c r="DR228" s="96">
        <v>537.66</v>
      </c>
      <c r="DS228" s="96">
        <v>561.52</v>
      </c>
      <c r="DT228" s="96">
        <v>517.76</v>
      </c>
      <c r="DU228" s="96">
        <v>456.04</v>
      </c>
      <c r="DV228" s="96"/>
      <c r="DW228" s="97"/>
      <c r="DX228" s="83" t="s">
        <v>1012</v>
      </c>
      <c r="DY228" s="96">
        <v>562.12</v>
      </c>
      <c r="DZ228" s="96">
        <v>587.47</v>
      </c>
      <c r="EA228" s="96">
        <v>669.59</v>
      </c>
      <c r="EB228" s="96">
        <v>436.72</v>
      </c>
      <c r="EC228" s="96"/>
      <c r="ED228" s="97">
        <v>353.37</v>
      </c>
      <c r="EE228" s="83" t="s">
        <v>1013</v>
      </c>
      <c r="EF228" s="86">
        <v>1</v>
      </c>
      <c r="EG228" s="96">
        <v>566.09</v>
      </c>
      <c r="EH228" s="96">
        <v>594.45000000000005</v>
      </c>
      <c r="EI228" s="96">
        <v>512.20000000000005</v>
      </c>
      <c r="EJ228" s="96"/>
      <c r="EK228" s="96">
        <v>369.88</v>
      </c>
      <c r="EL228" s="97">
        <v>270.64</v>
      </c>
      <c r="EM228" s="83" t="s">
        <v>1014</v>
      </c>
      <c r="EN228" s="96">
        <v>545</v>
      </c>
      <c r="EO228" s="96">
        <v>594.57000000000005</v>
      </c>
      <c r="EP228" s="96">
        <v>541.75</v>
      </c>
      <c r="EQ228" s="96"/>
      <c r="ER228" s="96"/>
      <c r="ES228" s="97">
        <v>399.63</v>
      </c>
      <c r="ET228" s="83" t="s">
        <v>1015</v>
      </c>
      <c r="EU228" s="86">
        <v>1</v>
      </c>
      <c r="EV228" s="96">
        <v>563.29</v>
      </c>
      <c r="EW228" s="96">
        <v>612.29999999999995</v>
      </c>
      <c r="EX228" s="96">
        <v>612.29999999999995</v>
      </c>
      <c r="EY228" s="96"/>
      <c r="EZ228" s="96"/>
      <c r="FA228" s="97">
        <v>330.02</v>
      </c>
      <c r="FB228" s="83" t="s">
        <v>1016</v>
      </c>
      <c r="FC228" s="96">
        <v>645.54</v>
      </c>
      <c r="FD228" s="96">
        <v>612.35</v>
      </c>
      <c r="FE228" s="96">
        <v>615.37</v>
      </c>
      <c r="FF228" s="96"/>
      <c r="FG228" s="96"/>
      <c r="FH228" s="97"/>
      <c r="FI228" s="83" t="s">
        <v>1017</v>
      </c>
      <c r="FJ228" s="96">
        <v>555.51</v>
      </c>
      <c r="FK228" s="96">
        <v>628.54</v>
      </c>
      <c r="FL228" s="96">
        <v>395.48</v>
      </c>
      <c r="FM228" s="96">
        <v>659.83</v>
      </c>
      <c r="FN228" s="96"/>
      <c r="FO228" s="97">
        <v>316.35000000000002</v>
      </c>
      <c r="FP228" s="83" t="s">
        <v>1018</v>
      </c>
      <c r="FQ228" s="86">
        <v>0.23371038608955799</v>
      </c>
      <c r="FR228" s="96">
        <v>542.84</v>
      </c>
      <c r="FS228" s="96">
        <v>591.92999999999995</v>
      </c>
      <c r="FT228" s="96">
        <v>571.05999999999995</v>
      </c>
      <c r="FU228" s="96">
        <v>410.99</v>
      </c>
      <c r="FV228" s="96">
        <v>222.93</v>
      </c>
      <c r="FW228" s="97">
        <v>262.27</v>
      </c>
      <c r="FX228" s="83" t="s">
        <v>1019</v>
      </c>
      <c r="FY228" s="96">
        <v>556.61</v>
      </c>
      <c r="FZ228" s="96">
        <v>624.08000000000004</v>
      </c>
      <c r="GA228" s="96">
        <v>612.45000000000005</v>
      </c>
      <c r="GB228" s="96">
        <v>597.96</v>
      </c>
      <c r="GC228" s="96"/>
      <c r="GD228" s="97">
        <v>344.6</v>
      </c>
      <c r="GE228" s="83" t="s">
        <v>1020</v>
      </c>
      <c r="GF228" s="86">
        <v>0.21015467383994599</v>
      </c>
      <c r="GG228" s="96">
        <v>535.03</v>
      </c>
      <c r="GH228" s="96">
        <v>591.01</v>
      </c>
      <c r="GI228" s="96">
        <v>509.76</v>
      </c>
      <c r="GJ228" s="96">
        <v>470.31</v>
      </c>
      <c r="GK228" s="96"/>
      <c r="GL228" s="97">
        <v>406.22</v>
      </c>
      <c r="GM228" s="83" t="s">
        <v>1021</v>
      </c>
      <c r="GN228" s="86">
        <v>9.3187091724054399E-2</v>
      </c>
      <c r="GO228" s="96">
        <v>541.99</v>
      </c>
      <c r="GP228" s="96">
        <v>774.15</v>
      </c>
      <c r="GQ228" s="96">
        <v>536.07000000000005</v>
      </c>
      <c r="GR228" s="96">
        <v>464.72</v>
      </c>
      <c r="GS228" s="96"/>
      <c r="GT228" s="97"/>
      <c r="GU228" s="83" t="s">
        <v>1022</v>
      </c>
      <c r="GV228" s="86">
        <v>1</v>
      </c>
      <c r="GW228" s="96">
        <v>516.07000000000005</v>
      </c>
      <c r="GX228" s="96">
        <v>563.76</v>
      </c>
      <c r="GY228" s="96">
        <v>567.72</v>
      </c>
      <c r="GZ228" s="96">
        <v>553.34</v>
      </c>
      <c r="HA228" s="96"/>
      <c r="HB228" s="97">
        <v>349.9</v>
      </c>
      <c r="HC228" s="83" t="s">
        <v>1023</v>
      </c>
      <c r="HD228" s="86">
        <v>1</v>
      </c>
      <c r="HE228" s="96">
        <v>552.17999999999995</v>
      </c>
      <c r="HF228" s="96">
        <v>637.35</v>
      </c>
      <c r="HG228" s="96"/>
      <c r="HH228" s="96">
        <v>402.11</v>
      </c>
      <c r="HI228" s="96">
        <v>395.47</v>
      </c>
      <c r="HJ228" s="97">
        <v>384.22</v>
      </c>
      <c r="HK228" s="103" t="s">
        <v>1024</v>
      </c>
      <c r="HL228" s="86">
        <v>1.1637379262190199</v>
      </c>
      <c r="HM228" s="96">
        <v>551.44000000000005</v>
      </c>
      <c r="HN228" s="96">
        <v>598.73</v>
      </c>
      <c r="HO228" s="96">
        <v>517.32000000000005</v>
      </c>
      <c r="HP228" s="96"/>
      <c r="HQ228" s="96"/>
      <c r="HR228" s="97"/>
    </row>
    <row r="229" spans="1:226" x14ac:dyDescent="0.35">
      <c r="A229" s="99">
        <v>43752</v>
      </c>
      <c r="B229" s="100" t="s">
        <v>995</v>
      </c>
      <c r="C229" s="101">
        <v>552.07087894304846</v>
      </c>
      <c r="D229" s="101">
        <v>604.44204990257663</v>
      </c>
      <c r="E229" s="101">
        <v>558.47936301187769</v>
      </c>
      <c r="F229" s="101">
        <v>445.24703643013009</v>
      </c>
      <c r="G229" s="101">
        <v>282.02230769230772</v>
      </c>
      <c r="H229" s="102">
        <v>322.7315838420817</v>
      </c>
      <c r="I229" s="100" t="s">
        <v>996</v>
      </c>
      <c r="J229" s="101">
        <v>553.72645452565246</v>
      </c>
      <c r="K229" s="101">
        <v>602.07413120659078</v>
      </c>
      <c r="L229" s="101">
        <v>527.07607367263108</v>
      </c>
      <c r="M229" s="101">
        <v>442.19066189707769</v>
      </c>
      <c r="N229" s="101">
        <v>384.68</v>
      </c>
      <c r="O229" s="102">
        <v>366.79168606546796</v>
      </c>
      <c r="P229" s="83" t="s">
        <v>997</v>
      </c>
      <c r="Q229" s="96">
        <v>539.14</v>
      </c>
      <c r="R229" s="96">
        <v>595.36</v>
      </c>
      <c r="S229" s="96">
        <v>554.76</v>
      </c>
      <c r="T229" s="96">
        <v>391</v>
      </c>
      <c r="U229" s="96"/>
      <c r="V229" s="97"/>
      <c r="W229" s="83" t="s">
        <v>998</v>
      </c>
      <c r="X229" s="96">
        <v>559.01</v>
      </c>
      <c r="Y229" s="96">
        <v>589.76</v>
      </c>
      <c r="Z229" s="96">
        <v>536.55999999999995</v>
      </c>
      <c r="AA229" s="96">
        <v>387.16</v>
      </c>
      <c r="AB229" s="96"/>
      <c r="AC229" s="97">
        <v>404.13</v>
      </c>
      <c r="AD229" s="83" t="s">
        <v>999</v>
      </c>
      <c r="AE229" s="86">
        <v>0.51129972389814904</v>
      </c>
      <c r="AF229" s="96">
        <v>560.32000000000005</v>
      </c>
      <c r="AG229" s="96">
        <v>596.04</v>
      </c>
      <c r="AH229" s="96">
        <v>511.47</v>
      </c>
      <c r="AI229" s="96"/>
      <c r="AJ229" s="96"/>
      <c r="AK229" s="97">
        <v>273.83</v>
      </c>
      <c r="AL229" s="87" t="s">
        <v>1000</v>
      </c>
      <c r="AM229" s="88">
        <v>1</v>
      </c>
      <c r="AN229" s="96">
        <v>566.05999999999995</v>
      </c>
      <c r="AO229" s="96">
        <v>638.51</v>
      </c>
      <c r="AP229" s="96">
        <v>625.72</v>
      </c>
      <c r="AQ229" s="96">
        <v>656.82</v>
      </c>
      <c r="AR229" s="96"/>
      <c r="AS229" s="97"/>
      <c r="AT229" s="83" t="s">
        <v>1001</v>
      </c>
      <c r="AU229" s="86">
        <v>3.8725167486349403E-2</v>
      </c>
      <c r="AV229" s="96">
        <v>533.85</v>
      </c>
      <c r="AW229" s="96">
        <v>595.41999999999996</v>
      </c>
      <c r="AX229" s="96">
        <v>526.61</v>
      </c>
      <c r="AY229" s="96">
        <v>339.23</v>
      </c>
      <c r="AZ229" s="96"/>
      <c r="BA229" s="97">
        <v>352.44</v>
      </c>
      <c r="BB229" s="83" t="s">
        <v>1002</v>
      </c>
      <c r="BC229" s="96">
        <v>523.65</v>
      </c>
      <c r="BD229" s="96">
        <v>589.26</v>
      </c>
      <c r="BE229" s="96">
        <v>531.92999999999995</v>
      </c>
      <c r="BF229" s="96"/>
      <c r="BG229" s="96"/>
      <c r="BH229" s="97">
        <v>411.56</v>
      </c>
      <c r="BI229" s="83" t="s">
        <v>1003</v>
      </c>
      <c r="BJ229" s="86">
        <v>0.133888524414572</v>
      </c>
      <c r="BK229" s="96">
        <v>638.25</v>
      </c>
      <c r="BL229" s="96">
        <v>682.3</v>
      </c>
      <c r="BM229" s="96">
        <v>764.4</v>
      </c>
      <c r="BN229" s="96">
        <v>572.04</v>
      </c>
      <c r="BO229" s="96"/>
      <c r="BP229" s="97"/>
      <c r="BQ229" s="83" t="s">
        <v>1004</v>
      </c>
      <c r="BR229" s="86">
        <v>1</v>
      </c>
      <c r="BS229" s="96">
        <v>561.16999999999996</v>
      </c>
      <c r="BT229" s="96">
        <v>617</v>
      </c>
      <c r="BU229" s="96">
        <v>688.67</v>
      </c>
      <c r="BV229" s="96"/>
      <c r="BW229" s="96"/>
      <c r="BX229" s="97">
        <v>300.33</v>
      </c>
      <c r="BY229" s="83" t="s">
        <v>1005</v>
      </c>
      <c r="BZ229" s="96">
        <v>608.66999999999996</v>
      </c>
      <c r="CA229" s="96">
        <v>623.64</v>
      </c>
      <c r="CB229" s="96">
        <v>539.03</v>
      </c>
      <c r="CC229" s="96">
        <v>413.26</v>
      </c>
      <c r="CD229" s="96"/>
      <c r="CE229" s="97">
        <v>562.11</v>
      </c>
      <c r="CF229" s="83" t="s">
        <v>1006</v>
      </c>
      <c r="CG229" s="96">
        <v>554.77</v>
      </c>
      <c r="CH229" s="96">
        <v>683.63</v>
      </c>
      <c r="CI229" s="96">
        <v>583.46</v>
      </c>
      <c r="CJ229" s="96"/>
      <c r="CK229" s="96"/>
      <c r="CL229" s="97"/>
      <c r="CM229" s="83" t="s">
        <v>1007</v>
      </c>
      <c r="CN229" s="96">
        <v>563.46</v>
      </c>
      <c r="CO229" s="96">
        <v>591.23</v>
      </c>
      <c r="CP229" s="96">
        <v>617.15</v>
      </c>
      <c r="CQ229" s="96">
        <v>431.15</v>
      </c>
      <c r="CR229" s="96"/>
      <c r="CS229" s="97">
        <v>598.69000000000005</v>
      </c>
      <c r="CT229" s="83" t="s">
        <v>1008</v>
      </c>
      <c r="CU229" s="96">
        <v>575.85</v>
      </c>
      <c r="CV229" s="96">
        <v>696.11</v>
      </c>
      <c r="CW229" s="96"/>
      <c r="CX229" s="96">
        <v>455.97</v>
      </c>
      <c r="CY229" s="96"/>
      <c r="CZ229" s="97"/>
      <c r="DA229" s="83" t="s">
        <v>1009</v>
      </c>
      <c r="DB229" s="86">
        <v>0.134562336002153</v>
      </c>
      <c r="DC229" s="96">
        <v>556.66</v>
      </c>
      <c r="DD229" s="96">
        <v>645.15</v>
      </c>
      <c r="DE229" s="96">
        <v>528.70000000000005</v>
      </c>
      <c r="DF229" s="96">
        <v>538.91999999999996</v>
      </c>
      <c r="DG229" s="96"/>
      <c r="DH229" s="97">
        <v>468.25</v>
      </c>
      <c r="DI229" s="83" t="s">
        <v>1010</v>
      </c>
      <c r="DJ229" s="86">
        <v>3.01713734009172E-3</v>
      </c>
      <c r="DK229" s="96">
        <v>551.59</v>
      </c>
      <c r="DL229" s="96">
        <v>620.71</v>
      </c>
      <c r="DM229" s="96">
        <v>620.71</v>
      </c>
      <c r="DN229" s="96">
        <v>744.9</v>
      </c>
      <c r="DO229" s="96"/>
      <c r="DP229" s="97">
        <v>459.26</v>
      </c>
      <c r="DQ229" s="83" t="s">
        <v>1011</v>
      </c>
      <c r="DR229" s="96">
        <v>540.91</v>
      </c>
      <c r="DS229" s="96">
        <v>565.17999999999995</v>
      </c>
      <c r="DT229" s="96">
        <v>530.79999999999995</v>
      </c>
      <c r="DU229" s="96">
        <v>460.48</v>
      </c>
      <c r="DV229" s="96"/>
      <c r="DW229" s="97"/>
      <c r="DX229" s="83" t="s">
        <v>1012</v>
      </c>
      <c r="DY229" s="96">
        <v>565.91999999999996</v>
      </c>
      <c r="DZ229" s="96">
        <v>589.94000000000005</v>
      </c>
      <c r="EA229" s="96">
        <v>667.49</v>
      </c>
      <c r="EB229" s="96">
        <v>448.5</v>
      </c>
      <c r="EC229" s="96"/>
      <c r="ED229" s="97">
        <v>353.47</v>
      </c>
      <c r="EE229" s="83" t="s">
        <v>1013</v>
      </c>
      <c r="EF229" s="86">
        <v>1</v>
      </c>
      <c r="EG229" s="96">
        <v>569.29999999999995</v>
      </c>
      <c r="EH229" s="96">
        <v>595.15</v>
      </c>
      <c r="EI229" s="96">
        <v>516.41999999999996</v>
      </c>
      <c r="EJ229" s="96"/>
      <c r="EK229" s="96">
        <v>369.88</v>
      </c>
      <c r="EL229" s="97">
        <v>269.44</v>
      </c>
      <c r="EM229" s="83" t="s">
        <v>1014</v>
      </c>
      <c r="EN229" s="96">
        <v>545</v>
      </c>
      <c r="EO229" s="96">
        <v>602.26</v>
      </c>
      <c r="EP229" s="96">
        <v>541.75</v>
      </c>
      <c r="EQ229" s="96"/>
      <c r="ER229" s="96"/>
      <c r="ES229" s="97">
        <v>377.41</v>
      </c>
      <c r="ET229" s="83" t="s">
        <v>1015</v>
      </c>
      <c r="EU229" s="86">
        <v>1</v>
      </c>
      <c r="EV229" s="96">
        <v>566.74</v>
      </c>
      <c r="EW229" s="96">
        <v>616.42999999999995</v>
      </c>
      <c r="EX229" s="96">
        <v>616.42999999999995</v>
      </c>
      <c r="EY229" s="96"/>
      <c r="EZ229" s="96"/>
      <c r="FA229" s="97">
        <v>330.02</v>
      </c>
      <c r="FB229" s="83" t="s">
        <v>1016</v>
      </c>
      <c r="FC229" s="96">
        <v>645.54</v>
      </c>
      <c r="FD229" s="96">
        <v>612.35</v>
      </c>
      <c r="FE229" s="96">
        <v>615.37</v>
      </c>
      <c r="FF229" s="96"/>
      <c r="FG229" s="96"/>
      <c r="FH229" s="97"/>
      <c r="FI229" s="83" t="s">
        <v>1017</v>
      </c>
      <c r="FJ229" s="96">
        <v>557.16</v>
      </c>
      <c r="FK229" s="96">
        <v>627.71</v>
      </c>
      <c r="FL229" s="96">
        <v>402.92</v>
      </c>
      <c r="FM229" s="96">
        <v>675.83</v>
      </c>
      <c r="FN229" s="96"/>
      <c r="FO229" s="97">
        <v>303.95</v>
      </c>
      <c r="FP229" s="83" t="s">
        <v>1018</v>
      </c>
      <c r="FQ229" s="86">
        <v>0.23293191400153701</v>
      </c>
      <c r="FR229" s="96">
        <v>541.63</v>
      </c>
      <c r="FS229" s="96">
        <v>590.49</v>
      </c>
      <c r="FT229" s="96">
        <v>583.48</v>
      </c>
      <c r="FU229" s="96">
        <v>366.23</v>
      </c>
      <c r="FV229" s="96">
        <v>270.29000000000002</v>
      </c>
      <c r="FW229" s="97">
        <v>259.35000000000002</v>
      </c>
      <c r="FX229" s="83" t="s">
        <v>1019</v>
      </c>
      <c r="FY229" s="96">
        <v>566.36</v>
      </c>
      <c r="FZ229" s="96">
        <v>623.26</v>
      </c>
      <c r="GA229" s="96">
        <v>614.89</v>
      </c>
      <c r="GB229" s="96">
        <v>595.25</v>
      </c>
      <c r="GC229" s="96"/>
      <c r="GD229" s="97">
        <v>344.6</v>
      </c>
      <c r="GE229" s="83" t="s">
        <v>1020</v>
      </c>
      <c r="GF229" s="86">
        <v>0.21032263492197001</v>
      </c>
      <c r="GG229" s="96">
        <v>544.44000000000005</v>
      </c>
      <c r="GH229" s="96">
        <v>612.64</v>
      </c>
      <c r="GI229" s="96">
        <v>511.44</v>
      </c>
      <c r="GJ229" s="96">
        <v>412.76</v>
      </c>
      <c r="GK229" s="96"/>
      <c r="GL229" s="97">
        <v>406.98</v>
      </c>
      <c r="GM229" s="83" t="s">
        <v>1021</v>
      </c>
      <c r="GN229" s="86">
        <v>9.2146365286621304E-2</v>
      </c>
      <c r="GO229" s="96">
        <v>553.92999999999995</v>
      </c>
      <c r="GP229" s="96">
        <v>767.57</v>
      </c>
      <c r="GQ229" s="96">
        <v>578.14</v>
      </c>
      <c r="GR229" s="96">
        <v>459.99</v>
      </c>
      <c r="GS229" s="96"/>
      <c r="GT229" s="97"/>
      <c r="GU229" s="83" t="s">
        <v>1022</v>
      </c>
      <c r="GV229" s="86">
        <v>1</v>
      </c>
      <c r="GW229" s="96">
        <v>518.36</v>
      </c>
      <c r="GX229" s="96">
        <v>570.29</v>
      </c>
      <c r="GY229" s="96">
        <v>571.07000000000005</v>
      </c>
      <c r="GZ229" s="96">
        <v>553.34</v>
      </c>
      <c r="HA229" s="96"/>
      <c r="HB229" s="97">
        <v>347.71</v>
      </c>
      <c r="HC229" s="83" t="s">
        <v>1023</v>
      </c>
      <c r="HD229" s="86">
        <v>1</v>
      </c>
      <c r="HE229" s="96">
        <v>557.17999999999995</v>
      </c>
      <c r="HF229" s="96">
        <v>637.35</v>
      </c>
      <c r="HG229" s="96"/>
      <c r="HH229" s="96">
        <v>400.2</v>
      </c>
      <c r="HI229" s="96">
        <v>393.56</v>
      </c>
      <c r="HJ229" s="97">
        <v>382.55</v>
      </c>
      <c r="HK229" s="103" t="s">
        <v>1024</v>
      </c>
      <c r="HL229" s="86">
        <v>1.13658320357342</v>
      </c>
      <c r="HM229" s="96">
        <v>543.34</v>
      </c>
      <c r="HN229" s="96">
        <v>590.58000000000004</v>
      </c>
      <c r="HO229" s="96">
        <v>516.61</v>
      </c>
      <c r="HP229" s="96"/>
      <c r="HQ229" s="96"/>
      <c r="HR229" s="97"/>
    </row>
    <row r="230" spans="1:226" x14ac:dyDescent="0.35">
      <c r="A230" s="99">
        <v>43745</v>
      </c>
      <c r="B230" s="100" t="s">
        <v>995</v>
      </c>
      <c r="C230" s="101">
        <v>555.68213744246987</v>
      </c>
      <c r="D230" s="101">
        <v>606.04073711041826</v>
      </c>
      <c r="E230" s="101">
        <v>562.51264211490877</v>
      </c>
      <c r="F230" s="101">
        <v>441.15464873790262</v>
      </c>
      <c r="G230" s="101">
        <v>275.35884615384617</v>
      </c>
      <c r="H230" s="102">
        <v>322.19910024254693</v>
      </c>
      <c r="I230" s="100" t="s">
        <v>996</v>
      </c>
      <c r="J230" s="101">
        <v>560.04661166603591</v>
      </c>
      <c r="K230" s="101">
        <v>604.84248300885326</v>
      </c>
      <c r="L230" s="101">
        <v>531.2046390427688</v>
      </c>
      <c r="M230" s="101">
        <v>438.46999520227627</v>
      </c>
      <c r="N230" s="101">
        <v>381.83624999999995</v>
      </c>
      <c r="O230" s="102">
        <v>363.77197515873064</v>
      </c>
      <c r="P230" s="83" t="s">
        <v>997</v>
      </c>
      <c r="Q230" s="96">
        <v>546.64</v>
      </c>
      <c r="R230" s="96">
        <v>598.69000000000005</v>
      </c>
      <c r="S230" s="96">
        <v>557.33000000000004</v>
      </c>
      <c r="T230" s="96">
        <v>385</v>
      </c>
      <c r="U230" s="96"/>
      <c r="V230" s="97"/>
      <c r="W230" s="83" t="s">
        <v>998</v>
      </c>
      <c r="X230" s="96">
        <v>565.04999999999995</v>
      </c>
      <c r="Y230" s="96">
        <v>574.79999999999995</v>
      </c>
      <c r="Z230" s="96">
        <v>523.66</v>
      </c>
      <c r="AA230" s="96">
        <v>366.16</v>
      </c>
      <c r="AB230" s="96"/>
      <c r="AC230" s="97">
        <v>404.13</v>
      </c>
      <c r="AD230" s="83" t="s">
        <v>999</v>
      </c>
      <c r="AE230" s="86">
        <v>0.51129972389814904</v>
      </c>
      <c r="AF230" s="96">
        <v>562.79999999999995</v>
      </c>
      <c r="AG230" s="96">
        <v>598.32000000000005</v>
      </c>
      <c r="AH230" s="96">
        <v>515.9</v>
      </c>
      <c r="AI230" s="96"/>
      <c r="AJ230" s="96"/>
      <c r="AK230" s="97">
        <v>274.12</v>
      </c>
      <c r="AL230" s="87" t="s">
        <v>1000</v>
      </c>
      <c r="AM230" s="88">
        <v>1</v>
      </c>
      <c r="AN230" s="96">
        <v>570.85</v>
      </c>
      <c r="AO230" s="96">
        <v>643.55999999999995</v>
      </c>
      <c r="AP230" s="96">
        <v>626.54</v>
      </c>
      <c r="AQ230" s="96">
        <v>656.82</v>
      </c>
      <c r="AR230" s="96"/>
      <c r="AS230" s="97"/>
      <c r="AT230" s="83" t="s">
        <v>1001</v>
      </c>
      <c r="AU230" s="86">
        <v>3.8788254916411302E-2</v>
      </c>
      <c r="AV230" s="96">
        <v>538.70000000000005</v>
      </c>
      <c r="AW230" s="96">
        <v>603.57000000000005</v>
      </c>
      <c r="AX230" s="96">
        <v>539.58000000000004</v>
      </c>
      <c r="AY230" s="96">
        <v>353.48</v>
      </c>
      <c r="AZ230" s="96"/>
      <c r="BA230" s="97">
        <v>350.74</v>
      </c>
      <c r="BB230" s="83" t="s">
        <v>1002</v>
      </c>
      <c r="BC230" s="96">
        <v>528.69000000000005</v>
      </c>
      <c r="BD230" s="96">
        <v>589.26</v>
      </c>
      <c r="BE230" s="96">
        <v>542.85</v>
      </c>
      <c r="BF230" s="96"/>
      <c r="BG230" s="96"/>
      <c r="BH230" s="97">
        <v>409.04</v>
      </c>
      <c r="BI230" s="83" t="s">
        <v>1003</v>
      </c>
      <c r="BJ230" s="86">
        <v>0.13390645295196801</v>
      </c>
      <c r="BK230" s="96">
        <v>659.76</v>
      </c>
      <c r="BL230" s="96">
        <v>671.67</v>
      </c>
      <c r="BM230" s="96">
        <v>753.79</v>
      </c>
      <c r="BN230" s="96">
        <v>558.72</v>
      </c>
      <c r="BO230" s="96"/>
      <c r="BP230" s="97"/>
      <c r="BQ230" s="83" t="s">
        <v>1004</v>
      </c>
      <c r="BR230" s="86">
        <v>1</v>
      </c>
      <c r="BS230" s="96">
        <v>580.33000000000004</v>
      </c>
      <c r="BT230" s="96">
        <v>640.33000000000004</v>
      </c>
      <c r="BU230" s="96">
        <v>682.83</v>
      </c>
      <c r="BV230" s="96"/>
      <c r="BW230" s="96"/>
      <c r="BX230" s="97">
        <v>300.33</v>
      </c>
      <c r="BY230" s="83" t="s">
        <v>1005</v>
      </c>
      <c r="BZ230" s="96">
        <v>612.9</v>
      </c>
      <c r="CA230" s="96">
        <v>630.09</v>
      </c>
      <c r="CB230" s="96">
        <v>540.04</v>
      </c>
      <c r="CC230" s="96">
        <v>409.36</v>
      </c>
      <c r="CD230" s="96"/>
      <c r="CE230" s="97">
        <v>555.4</v>
      </c>
      <c r="CF230" s="83" t="s">
        <v>1006</v>
      </c>
      <c r="CG230" s="96">
        <v>562.84</v>
      </c>
      <c r="CH230" s="96">
        <v>686.05</v>
      </c>
      <c r="CI230" s="96">
        <v>574.59</v>
      </c>
      <c r="CJ230" s="96"/>
      <c r="CK230" s="96"/>
      <c r="CL230" s="97"/>
      <c r="CM230" s="83" t="s">
        <v>1007</v>
      </c>
      <c r="CN230" s="96">
        <v>563.16</v>
      </c>
      <c r="CO230" s="96">
        <v>595.88</v>
      </c>
      <c r="CP230" s="96">
        <v>621.65</v>
      </c>
      <c r="CQ230" s="96">
        <v>428.44</v>
      </c>
      <c r="CR230" s="96"/>
      <c r="CS230" s="97">
        <v>597.95000000000005</v>
      </c>
      <c r="CT230" s="83" t="s">
        <v>1008</v>
      </c>
      <c r="CU230" s="96">
        <v>582.94000000000005</v>
      </c>
      <c r="CV230" s="96">
        <v>701.05</v>
      </c>
      <c r="CW230" s="96"/>
      <c r="CX230" s="96">
        <v>451.98</v>
      </c>
      <c r="CY230" s="96"/>
      <c r="CZ230" s="97"/>
      <c r="DA230" s="83" t="s">
        <v>1009</v>
      </c>
      <c r="DB230" s="86">
        <v>0.13470734828584899</v>
      </c>
      <c r="DC230" s="96">
        <v>564.79999999999995</v>
      </c>
      <c r="DD230" s="96">
        <v>661.25</v>
      </c>
      <c r="DE230" s="96">
        <v>545.42999999999995</v>
      </c>
      <c r="DF230" s="96">
        <v>539.5</v>
      </c>
      <c r="DG230" s="96"/>
      <c r="DH230" s="97">
        <v>471.02</v>
      </c>
      <c r="DI230" s="83" t="s">
        <v>1010</v>
      </c>
      <c r="DJ230" s="86">
        <v>2.99724253686608E-3</v>
      </c>
      <c r="DK230" s="96">
        <v>554.41999999999996</v>
      </c>
      <c r="DL230" s="96">
        <v>631.30999999999995</v>
      </c>
      <c r="DM230" s="96">
        <v>631.30999999999995</v>
      </c>
      <c r="DN230" s="96">
        <v>480.58</v>
      </c>
      <c r="DO230" s="96"/>
      <c r="DP230" s="97">
        <v>450.38</v>
      </c>
      <c r="DQ230" s="83" t="s">
        <v>1011</v>
      </c>
      <c r="DR230" s="96">
        <v>545.22</v>
      </c>
      <c r="DS230" s="96">
        <v>570.98</v>
      </c>
      <c r="DT230" s="96">
        <v>530.14</v>
      </c>
      <c r="DU230" s="96">
        <v>454.09</v>
      </c>
      <c r="DV230" s="96"/>
      <c r="DW230" s="97"/>
      <c r="DX230" s="83" t="s">
        <v>1012</v>
      </c>
      <c r="DY230" s="96">
        <v>571.20000000000005</v>
      </c>
      <c r="DZ230" s="96">
        <v>595</v>
      </c>
      <c r="EA230" s="96">
        <v>667.78</v>
      </c>
      <c r="EB230" s="96">
        <v>447.94</v>
      </c>
      <c r="EC230" s="96"/>
      <c r="ED230" s="97">
        <v>350.78</v>
      </c>
      <c r="EE230" s="83" t="s">
        <v>1013</v>
      </c>
      <c r="EF230" s="86">
        <v>1</v>
      </c>
      <c r="EG230" s="96">
        <v>571.04999999999995</v>
      </c>
      <c r="EH230" s="96">
        <v>594.99</v>
      </c>
      <c r="EI230" s="96">
        <v>512.77</v>
      </c>
      <c r="EJ230" s="96"/>
      <c r="EK230" s="96">
        <v>369.88</v>
      </c>
      <c r="EL230" s="97">
        <v>269.45999999999998</v>
      </c>
      <c r="EM230" s="83" t="s">
        <v>1014</v>
      </c>
      <c r="EN230" s="96">
        <v>571.5</v>
      </c>
      <c r="EO230" s="96">
        <v>602.26</v>
      </c>
      <c r="EP230" s="96">
        <v>541.75</v>
      </c>
      <c r="EQ230" s="96"/>
      <c r="ER230" s="96"/>
      <c r="ES230" s="97">
        <v>377.41</v>
      </c>
      <c r="ET230" s="83" t="s">
        <v>1015</v>
      </c>
      <c r="EU230" s="86">
        <v>1</v>
      </c>
      <c r="EV230" s="96">
        <v>566.89</v>
      </c>
      <c r="EW230" s="96">
        <v>602.65</v>
      </c>
      <c r="EX230" s="96">
        <v>602.65</v>
      </c>
      <c r="EY230" s="96"/>
      <c r="EZ230" s="96"/>
      <c r="FA230" s="97">
        <v>312.87</v>
      </c>
      <c r="FB230" s="83" t="s">
        <v>1016</v>
      </c>
      <c r="FC230" s="96">
        <v>645.54</v>
      </c>
      <c r="FD230" s="96">
        <v>612.35</v>
      </c>
      <c r="FE230" s="96">
        <v>615.37</v>
      </c>
      <c r="FF230" s="96"/>
      <c r="FG230" s="96"/>
      <c r="FH230" s="97"/>
      <c r="FI230" s="83" t="s">
        <v>1017</v>
      </c>
      <c r="FJ230" s="96">
        <v>574.52</v>
      </c>
      <c r="FK230" s="96">
        <v>627.71</v>
      </c>
      <c r="FL230" s="96">
        <v>406.23</v>
      </c>
      <c r="FM230" s="96">
        <v>662.83</v>
      </c>
      <c r="FN230" s="96"/>
      <c r="FO230" s="97">
        <v>300.64</v>
      </c>
      <c r="FP230" s="83" t="s">
        <v>1018</v>
      </c>
      <c r="FQ230" s="86">
        <v>0.230856245815731</v>
      </c>
      <c r="FR230" s="96">
        <v>541.98</v>
      </c>
      <c r="FS230" s="96">
        <v>590.92999999999995</v>
      </c>
      <c r="FT230" s="96">
        <v>580.03</v>
      </c>
      <c r="FU230" s="96">
        <v>400.31</v>
      </c>
      <c r="FV230" s="96">
        <v>263.19</v>
      </c>
      <c r="FW230" s="97">
        <v>261.8</v>
      </c>
      <c r="FX230" s="83" t="s">
        <v>1019</v>
      </c>
      <c r="FY230" s="96">
        <v>571.24</v>
      </c>
      <c r="FZ230" s="96">
        <v>629.77</v>
      </c>
      <c r="GA230" s="96">
        <v>619.77</v>
      </c>
      <c r="GB230" s="96">
        <v>591.38</v>
      </c>
      <c r="GC230" s="96"/>
      <c r="GD230" s="97">
        <v>336.47</v>
      </c>
      <c r="GE230" s="83" t="s">
        <v>1020</v>
      </c>
      <c r="GF230" s="86">
        <v>0.21063717746182201</v>
      </c>
      <c r="GG230" s="96">
        <v>551.16</v>
      </c>
      <c r="GH230" s="96">
        <v>619.65</v>
      </c>
      <c r="GI230" s="96">
        <v>516.16999999999996</v>
      </c>
      <c r="GJ230" s="96">
        <v>413.38</v>
      </c>
      <c r="GK230" s="96"/>
      <c r="GL230" s="97">
        <v>407.97</v>
      </c>
      <c r="GM230" s="83" t="s">
        <v>1021</v>
      </c>
      <c r="GN230" s="86">
        <v>9.1818933063997799E-2</v>
      </c>
      <c r="GO230" s="96">
        <v>557.32000000000005</v>
      </c>
      <c r="GP230" s="96">
        <v>767.78</v>
      </c>
      <c r="GQ230" s="96">
        <v>571.76</v>
      </c>
      <c r="GR230" s="96">
        <v>448.26</v>
      </c>
      <c r="GS230" s="96"/>
      <c r="GT230" s="97"/>
      <c r="GU230" s="83" t="s">
        <v>1022</v>
      </c>
      <c r="GV230" s="86">
        <v>1</v>
      </c>
      <c r="GW230" s="96">
        <v>520.20000000000005</v>
      </c>
      <c r="GX230" s="96">
        <v>576.78</v>
      </c>
      <c r="GY230" s="96">
        <v>577.19000000000005</v>
      </c>
      <c r="GZ230" s="96">
        <v>553.34</v>
      </c>
      <c r="HA230" s="96"/>
      <c r="HB230" s="97">
        <v>341.02</v>
      </c>
      <c r="HC230" s="83" t="s">
        <v>1023</v>
      </c>
      <c r="HD230" s="86">
        <v>1</v>
      </c>
      <c r="HE230" s="96">
        <v>563.02</v>
      </c>
      <c r="HF230" s="96">
        <v>629.85</v>
      </c>
      <c r="HG230" s="96"/>
      <c r="HH230" s="96">
        <v>395.65</v>
      </c>
      <c r="HI230" s="96">
        <v>389.01</v>
      </c>
      <c r="HJ230" s="97">
        <v>375.05</v>
      </c>
      <c r="HK230" s="103" t="s">
        <v>1024</v>
      </c>
      <c r="HL230" s="86">
        <v>1.12164208401099</v>
      </c>
      <c r="HM230" s="96">
        <v>535.85</v>
      </c>
      <c r="HN230" s="96">
        <v>582.14</v>
      </c>
      <c r="HO230" s="96">
        <v>511.52</v>
      </c>
      <c r="HP230" s="96"/>
      <c r="HQ230" s="96"/>
      <c r="HR230" s="97"/>
    </row>
    <row r="231" spans="1:226" x14ac:dyDescent="0.35">
      <c r="A231" s="99">
        <v>43738</v>
      </c>
      <c r="B231" s="100" t="s">
        <v>995</v>
      </c>
      <c r="C231" s="101">
        <v>558.29105872959587</v>
      </c>
      <c r="D231" s="101">
        <v>612.33935328016435</v>
      </c>
      <c r="E231" s="101">
        <v>572.6704219486071</v>
      </c>
      <c r="F231" s="101">
        <v>452.93923951252737</v>
      </c>
      <c r="G231" s="101">
        <v>348.53641025641025</v>
      </c>
      <c r="H231" s="102">
        <v>319.43006278003594</v>
      </c>
      <c r="I231" s="100" t="s">
        <v>996</v>
      </c>
      <c r="J231" s="101">
        <v>561.68946246250368</v>
      </c>
      <c r="K231" s="101">
        <v>611.13476039939758</v>
      </c>
      <c r="L231" s="101">
        <v>539.82676764269365</v>
      </c>
      <c r="M231" s="101">
        <v>447.10638045060847</v>
      </c>
      <c r="N231" s="101">
        <v>387.00499999999994</v>
      </c>
      <c r="O231" s="102">
        <v>360.18259942777883</v>
      </c>
      <c r="P231" s="83" t="s">
        <v>997</v>
      </c>
      <c r="Q231" s="96">
        <v>543.30999999999995</v>
      </c>
      <c r="R231" s="96">
        <v>603.69000000000005</v>
      </c>
      <c r="S231" s="96">
        <v>570.45000000000005</v>
      </c>
      <c r="T231" s="96">
        <v>385</v>
      </c>
      <c r="U231" s="96"/>
      <c r="V231" s="97"/>
      <c r="W231" s="83" t="s">
        <v>998</v>
      </c>
      <c r="X231" s="96">
        <v>557.69000000000005</v>
      </c>
      <c r="Y231" s="96">
        <v>591.82000000000005</v>
      </c>
      <c r="Z231" s="96">
        <v>545.98</v>
      </c>
      <c r="AA231" s="96">
        <v>391.32</v>
      </c>
      <c r="AB231" s="96"/>
      <c r="AC231" s="97">
        <v>419.01</v>
      </c>
      <c r="AD231" s="83" t="s">
        <v>999</v>
      </c>
      <c r="AE231" s="86">
        <v>0.51129972389814904</v>
      </c>
      <c r="AF231" s="96">
        <v>561.09</v>
      </c>
      <c r="AG231" s="96">
        <v>597.79999999999995</v>
      </c>
      <c r="AH231" s="96">
        <v>524.25</v>
      </c>
      <c r="AI231" s="96"/>
      <c r="AJ231" s="96"/>
      <c r="AK231" s="97">
        <v>276.05</v>
      </c>
      <c r="AL231" s="87" t="s">
        <v>1000</v>
      </c>
      <c r="AM231" s="88">
        <v>1</v>
      </c>
      <c r="AN231" s="96">
        <v>566.92999999999995</v>
      </c>
      <c r="AO231" s="96">
        <v>642.12</v>
      </c>
      <c r="AP231" s="96">
        <v>627.09</v>
      </c>
      <c r="AQ231" s="96">
        <v>656.82</v>
      </c>
      <c r="AR231" s="96"/>
      <c r="AS231" s="97"/>
      <c r="AT231" s="83" t="s">
        <v>1001</v>
      </c>
      <c r="AU231" s="86">
        <v>3.8735667802912897E-2</v>
      </c>
      <c r="AV231" s="96">
        <v>532.94000000000005</v>
      </c>
      <c r="AW231" s="96">
        <v>596.32000000000005</v>
      </c>
      <c r="AX231" s="96">
        <v>547.42999999999995</v>
      </c>
      <c r="AY231" s="96">
        <v>353.39</v>
      </c>
      <c r="AZ231" s="96"/>
      <c r="BA231" s="97">
        <v>349.56</v>
      </c>
      <c r="BB231" s="83" t="s">
        <v>1002</v>
      </c>
      <c r="BC231" s="96">
        <v>528.69000000000005</v>
      </c>
      <c r="BD231" s="96">
        <v>593.47</v>
      </c>
      <c r="BE231" s="96">
        <v>546.21</v>
      </c>
      <c r="BF231" s="96"/>
      <c r="BG231" s="96"/>
      <c r="BH231" s="97">
        <v>409.04</v>
      </c>
      <c r="BI231" s="83" t="s">
        <v>1003</v>
      </c>
      <c r="BJ231" s="86">
        <v>0.13393694248747701</v>
      </c>
      <c r="BK231" s="96">
        <v>712.41</v>
      </c>
      <c r="BL231" s="96">
        <v>772.55</v>
      </c>
      <c r="BM231" s="96">
        <v>908.25</v>
      </c>
      <c r="BN231" s="96">
        <v>663.32</v>
      </c>
      <c r="BO231" s="96"/>
      <c r="BP231" s="97"/>
      <c r="BQ231" s="83" t="s">
        <v>1004</v>
      </c>
      <c r="BR231" s="86">
        <v>1</v>
      </c>
      <c r="BS231" s="96">
        <v>563.66999999999996</v>
      </c>
      <c r="BT231" s="96">
        <v>622.83000000000004</v>
      </c>
      <c r="BU231" s="96">
        <v>686.17</v>
      </c>
      <c r="BV231" s="96"/>
      <c r="BW231" s="96"/>
      <c r="BX231" s="97">
        <v>298.67</v>
      </c>
      <c r="BY231" s="83" t="s">
        <v>1005</v>
      </c>
      <c r="BZ231" s="96">
        <v>619</v>
      </c>
      <c r="CA231" s="96">
        <v>637.26</v>
      </c>
      <c r="CB231" s="96">
        <v>560.03</v>
      </c>
      <c r="CC231" s="96">
        <v>424.79</v>
      </c>
      <c r="CD231" s="96"/>
      <c r="CE231" s="97">
        <v>555.4</v>
      </c>
      <c r="CF231" s="83" t="s">
        <v>1006</v>
      </c>
      <c r="CG231" s="96">
        <v>569.29</v>
      </c>
      <c r="CH231" s="96">
        <v>698.95</v>
      </c>
      <c r="CI231" s="96">
        <v>588.29999999999995</v>
      </c>
      <c r="CJ231" s="96"/>
      <c r="CK231" s="96"/>
      <c r="CL231" s="97"/>
      <c r="CM231" s="83" t="s">
        <v>1007</v>
      </c>
      <c r="CN231" s="96">
        <v>567.46</v>
      </c>
      <c r="CO231" s="96">
        <v>603.20000000000005</v>
      </c>
      <c r="CP231" s="96">
        <v>636.24</v>
      </c>
      <c r="CQ231" s="96">
        <v>421.55</v>
      </c>
      <c r="CR231" s="96"/>
      <c r="CS231" s="97">
        <v>597.04</v>
      </c>
      <c r="CT231" s="83" t="s">
        <v>1008</v>
      </c>
      <c r="CU231" s="96">
        <v>587.63</v>
      </c>
      <c r="CV231" s="96">
        <v>704</v>
      </c>
      <c r="CW231" s="96"/>
      <c r="CX231" s="96">
        <v>449.8</v>
      </c>
      <c r="CY231" s="96"/>
      <c r="CZ231" s="97"/>
      <c r="DA231" s="83" t="s">
        <v>1009</v>
      </c>
      <c r="DB231" s="86">
        <v>0.134934556739981</v>
      </c>
      <c r="DC231" s="96">
        <v>580.87</v>
      </c>
      <c r="DD231" s="96">
        <v>675.86</v>
      </c>
      <c r="DE231" s="96">
        <v>559.29999999999995</v>
      </c>
      <c r="DF231" s="96">
        <v>547.16</v>
      </c>
      <c r="DG231" s="96"/>
      <c r="DH231" s="97">
        <v>483.04</v>
      </c>
      <c r="DI231" s="83" t="s">
        <v>1010</v>
      </c>
      <c r="DJ231" s="86">
        <v>2.9865902099572902E-3</v>
      </c>
      <c r="DK231" s="96">
        <v>558.13</v>
      </c>
      <c r="DL231" s="96">
        <v>642.96</v>
      </c>
      <c r="DM231" s="96">
        <v>642.96</v>
      </c>
      <c r="DN231" s="96">
        <v>679.57</v>
      </c>
      <c r="DO231" s="96"/>
      <c r="DP231" s="97">
        <v>438.43</v>
      </c>
      <c r="DQ231" s="83" t="s">
        <v>1011</v>
      </c>
      <c r="DR231" s="96">
        <v>543.75</v>
      </c>
      <c r="DS231" s="96">
        <v>568.13</v>
      </c>
      <c r="DT231" s="96">
        <v>524.77</v>
      </c>
      <c r="DU231" s="96">
        <v>450.03</v>
      </c>
      <c r="DV231" s="96"/>
      <c r="DW231" s="97"/>
      <c r="DX231" s="83" t="s">
        <v>1012</v>
      </c>
      <c r="DY231" s="96">
        <v>576.45000000000005</v>
      </c>
      <c r="DZ231" s="96">
        <v>600.36</v>
      </c>
      <c r="EA231" s="96">
        <v>677.7</v>
      </c>
      <c r="EB231" s="96">
        <v>445.83</v>
      </c>
      <c r="EC231" s="96"/>
      <c r="ED231" s="97">
        <v>344.85</v>
      </c>
      <c r="EE231" s="83" t="s">
        <v>1013</v>
      </c>
      <c r="EF231" s="86">
        <v>1</v>
      </c>
      <c r="EG231" s="96">
        <v>587.53</v>
      </c>
      <c r="EH231" s="96">
        <v>602.54999999999995</v>
      </c>
      <c r="EI231" s="96">
        <v>519.80999999999995</v>
      </c>
      <c r="EJ231" s="96"/>
      <c r="EK231" s="96">
        <v>369.88</v>
      </c>
      <c r="EL231" s="97">
        <v>269.47000000000003</v>
      </c>
      <c r="EM231" s="83" t="s">
        <v>1014</v>
      </c>
      <c r="EN231" s="96">
        <v>587.74</v>
      </c>
      <c r="EO231" s="96">
        <v>618.5</v>
      </c>
      <c r="EP231" s="96">
        <v>563.67999999999995</v>
      </c>
      <c r="EQ231" s="96"/>
      <c r="ER231" s="96"/>
      <c r="ES231" s="97">
        <v>377.41</v>
      </c>
      <c r="ET231" s="83" t="s">
        <v>1015</v>
      </c>
      <c r="EU231" s="86">
        <v>1</v>
      </c>
      <c r="EV231" s="96">
        <v>567.1</v>
      </c>
      <c r="EW231" s="96">
        <v>601.55999999999995</v>
      </c>
      <c r="EX231" s="96">
        <v>601.55999999999995</v>
      </c>
      <c r="EY231" s="96"/>
      <c r="EZ231" s="96"/>
      <c r="FA231" s="97">
        <v>312.98</v>
      </c>
      <c r="FB231" s="83" t="s">
        <v>1016</v>
      </c>
      <c r="FC231" s="96">
        <v>645.54</v>
      </c>
      <c r="FD231" s="96">
        <v>612.35</v>
      </c>
      <c r="FE231" s="96">
        <v>615.37</v>
      </c>
      <c r="FF231" s="96"/>
      <c r="FG231" s="96"/>
      <c r="FH231" s="97"/>
      <c r="FI231" s="83" t="s">
        <v>1017</v>
      </c>
      <c r="FJ231" s="96">
        <v>572.04</v>
      </c>
      <c r="FK231" s="96">
        <v>640.11</v>
      </c>
      <c r="FL231" s="96">
        <v>389.7</v>
      </c>
      <c r="FM231" s="96">
        <v>693.83</v>
      </c>
      <c r="FN231" s="96"/>
      <c r="FO231" s="97">
        <v>298.16000000000003</v>
      </c>
      <c r="FP231" s="83" t="s">
        <v>1018</v>
      </c>
      <c r="FQ231" s="86">
        <v>0.228404367091499</v>
      </c>
      <c r="FR231" s="96">
        <v>537.98</v>
      </c>
      <c r="FS231" s="96">
        <v>587.04999999999995</v>
      </c>
      <c r="FT231" s="96">
        <v>579.72</v>
      </c>
      <c r="FU231" s="96">
        <v>402.13</v>
      </c>
      <c r="FV231" s="96">
        <v>344.14</v>
      </c>
      <c r="FW231" s="97">
        <v>258.17</v>
      </c>
      <c r="FX231" s="83" t="s">
        <v>1019</v>
      </c>
      <c r="FY231" s="96">
        <v>576.92999999999995</v>
      </c>
      <c r="FZ231" s="96">
        <v>637.9</v>
      </c>
      <c r="GA231" s="96">
        <v>630.34</v>
      </c>
      <c r="GB231" s="96">
        <v>602.23</v>
      </c>
      <c r="GC231" s="96"/>
      <c r="GD231" s="97">
        <v>333.22</v>
      </c>
      <c r="GE231" s="83" t="s">
        <v>1020</v>
      </c>
      <c r="GF231" s="86">
        <v>0.21054404581438399</v>
      </c>
      <c r="GG231" s="96">
        <v>553.97</v>
      </c>
      <c r="GH231" s="96">
        <v>622.17999999999995</v>
      </c>
      <c r="GI231" s="96">
        <v>535</v>
      </c>
      <c r="GJ231" s="96">
        <v>413.19</v>
      </c>
      <c r="GK231" s="96"/>
      <c r="GL231" s="97">
        <v>408</v>
      </c>
      <c r="GM231" s="83" t="s">
        <v>1021</v>
      </c>
      <c r="GN231" s="86">
        <v>9.3494642756970003E-2</v>
      </c>
      <c r="GO231" s="96">
        <v>561.51</v>
      </c>
      <c r="GP231" s="96">
        <v>780.45</v>
      </c>
      <c r="GQ231" s="96">
        <v>599.77</v>
      </c>
      <c r="GR231" s="96">
        <v>479.53</v>
      </c>
      <c r="GS231" s="96"/>
      <c r="GT231" s="97"/>
      <c r="GU231" s="83" t="s">
        <v>1022</v>
      </c>
      <c r="GV231" s="86">
        <v>1</v>
      </c>
      <c r="GW231" s="96">
        <v>505.1</v>
      </c>
      <c r="GX231" s="96">
        <v>562.62</v>
      </c>
      <c r="GY231" s="96">
        <v>559.92999999999995</v>
      </c>
      <c r="GZ231" s="96">
        <v>553.34</v>
      </c>
      <c r="HA231" s="96"/>
      <c r="HB231" s="97">
        <v>352.88</v>
      </c>
      <c r="HC231" s="83" t="s">
        <v>1023</v>
      </c>
      <c r="HD231" s="86">
        <v>1</v>
      </c>
      <c r="HE231" s="96">
        <v>568.02</v>
      </c>
      <c r="HF231" s="96">
        <v>636.52</v>
      </c>
      <c r="HG231" s="96"/>
      <c r="HH231" s="96">
        <v>403.92</v>
      </c>
      <c r="HI231" s="96">
        <v>397.28</v>
      </c>
      <c r="HJ231" s="97">
        <v>376.72</v>
      </c>
      <c r="HK231" s="103" t="s">
        <v>1024</v>
      </c>
      <c r="HL231" s="86">
        <v>1.1290122272024199</v>
      </c>
      <c r="HM231" s="96">
        <v>539.89</v>
      </c>
      <c r="HN231" s="96">
        <v>586.09</v>
      </c>
      <c r="HO231" s="96">
        <v>527.67999999999995</v>
      </c>
      <c r="HP231" s="96"/>
      <c r="HQ231" s="96"/>
      <c r="HR231" s="97"/>
    </row>
    <row r="232" spans="1:226" x14ac:dyDescent="0.35">
      <c r="A232" s="99">
        <v>43731</v>
      </c>
      <c r="B232" s="100" t="s">
        <v>995</v>
      </c>
      <c r="C232" s="101">
        <v>560.21120322023171</v>
      </c>
      <c r="D232" s="101">
        <v>612.59410992900564</v>
      </c>
      <c r="E232" s="101">
        <v>580.5611400367377</v>
      </c>
      <c r="F232" s="101">
        <v>452.58480369277578</v>
      </c>
      <c r="G232" s="101">
        <v>346.56525641025638</v>
      </c>
      <c r="H232" s="102">
        <v>318.60205157256388</v>
      </c>
      <c r="I232" s="100" t="s">
        <v>996</v>
      </c>
      <c r="J232" s="101">
        <v>565.60951580116307</v>
      </c>
      <c r="K232" s="101">
        <v>611.876744674321</v>
      </c>
      <c r="L232" s="101">
        <v>547.76223242464653</v>
      </c>
      <c r="M232" s="101">
        <v>446.86958506908394</v>
      </c>
      <c r="N232" s="101">
        <v>365.51124999999996</v>
      </c>
      <c r="O232" s="102">
        <v>360.70872252286671</v>
      </c>
      <c r="P232" s="83" t="s">
        <v>997</v>
      </c>
      <c r="Q232" s="96">
        <v>564.14</v>
      </c>
      <c r="R232" s="96">
        <v>616.19000000000005</v>
      </c>
      <c r="S232" s="96">
        <v>578.94000000000005</v>
      </c>
      <c r="T232" s="96">
        <v>384</v>
      </c>
      <c r="U232" s="96"/>
      <c r="V232" s="97"/>
      <c r="W232" s="83" t="s">
        <v>998</v>
      </c>
      <c r="X232" s="96">
        <v>546.37</v>
      </c>
      <c r="Y232" s="96">
        <v>597.77</v>
      </c>
      <c r="Z232" s="96">
        <v>557.96</v>
      </c>
      <c r="AA232" s="96">
        <v>370.47</v>
      </c>
      <c r="AB232" s="96"/>
      <c r="AC232" s="97">
        <v>419.01</v>
      </c>
      <c r="AD232" s="83" t="s">
        <v>999</v>
      </c>
      <c r="AE232" s="86">
        <v>0.51129972389814904</v>
      </c>
      <c r="AF232" s="96">
        <v>557.48</v>
      </c>
      <c r="AG232" s="96">
        <v>591.36</v>
      </c>
      <c r="AH232" s="96">
        <v>524.25</v>
      </c>
      <c r="AI232" s="96"/>
      <c r="AJ232" s="96"/>
      <c r="AK232" s="97">
        <v>273.88</v>
      </c>
      <c r="AL232" s="87" t="s">
        <v>1000</v>
      </c>
      <c r="AM232" s="88">
        <v>1</v>
      </c>
      <c r="AN232" s="96">
        <v>557.24</v>
      </c>
      <c r="AO232" s="96">
        <v>633.01</v>
      </c>
      <c r="AP232" s="96">
        <v>628.28</v>
      </c>
      <c r="AQ232" s="96">
        <v>665.21</v>
      </c>
      <c r="AR232" s="96"/>
      <c r="AS232" s="97"/>
      <c r="AT232" s="83" t="s">
        <v>1001</v>
      </c>
      <c r="AU232" s="86">
        <v>3.8624951718810398E-2</v>
      </c>
      <c r="AV232" s="96">
        <v>532.44000000000005</v>
      </c>
      <c r="AW232" s="96">
        <v>593.85</v>
      </c>
      <c r="AX232" s="96">
        <v>551.48</v>
      </c>
      <c r="AY232" s="96">
        <v>350.21</v>
      </c>
      <c r="AZ232" s="96"/>
      <c r="BA232" s="97">
        <v>349.07</v>
      </c>
      <c r="BB232" s="83" t="s">
        <v>1002</v>
      </c>
      <c r="BC232" s="96">
        <v>535.41999999999996</v>
      </c>
      <c r="BD232" s="96">
        <v>595.15</v>
      </c>
      <c r="BE232" s="96">
        <v>554.62</v>
      </c>
      <c r="BF232" s="96"/>
      <c r="BG232" s="96"/>
      <c r="BH232" s="97">
        <v>409.04</v>
      </c>
      <c r="BI232" s="83" t="s">
        <v>1003</v>
      </c>
      <c r="BJ232" s="86">
        <v>0.13393335476266999</v>
      </c>
      <c r="BK232" s="96">
        <v>712.39</v>
      </c>
      <c r="BL232" s="96">
        <v>783.24</v>
      </c>
      <c r="BM232" s="96">
        <v>918.94</v>
      </c>
      <c r="BN232" s="96">
        <v>676.7</v>
      </c>
      <c r="BO232" s="96"/>
      <c r="BP232" s="97"/>
      <c r="BQ232" s="83" t="s">
        <v>1004</v>
      </c>
      <c r="BR232" s="86">
        <v>1</v>
      </c>
      <c r="BS232" s="96">
        <v>549.5</v>
      </c>
      <c r="BT232" s="96">
        <v>607.83000000000004</v>
      </c>
      <c r="BU232" s="96">
        <v>691.17</v>
      </c>
      <c r="BV232" s="96"/>
      <c r="BW232" s="96"/>
      <c r="BX232" s="97">
        <v>298.67</v>
      </c>
      <c r="BY232" s="83" t="s">
        <v>1005</v>
      </c>
      <c r="BZ232" s="96">
        <v>616.95000000000005</v>
      </c>
      <c r="CA232" s="96">
        <v>634.39</v>
      </c>
      <c r="CB232" s="96">
        <v>564.96</v>
      </c>
      <c r="CC232" s="96">
        <v>432.55</v>
      </c>
      <c r="CD232" s="96"/>
      <c r="CE232" s="97">
        <v>555.54</v>
      </c>
      <c r="CF232" s="83" t="s">
        <v>1006</v>
      </c>
      <c r="CG232" s="96">
        <v>586.22</v>
      </c>
      <c r="CH232" s="96">
        <v>717.5</v>
      </c>
      <c r="CI232" s="96">
        <v>600.39</v>
      </c>
      <c r="CJ232" s="96"/>
      <c r="CK232" s="96"/>
      <c r="CL232" s="97"/>
      <c r="CM232" s="83" t="s">
        <v>1007</v>
      </c>
      <c r="CN232" s="96">
        <v>567.52</v>
      </c>
      <c r="CO232" s="96">
        <v>603.87</v>
      </c>
      <c r="CP232" s="96">
        <v>644.12</v>
      </c>
      <c r="CQ232" s="96">
        <v>431.66</v>
      </c>
      <c r="CR232" s="96"/>
      <c r="CS232" s="97">
        <v>603.87</v>
      </c>
      <c r="CT232" s="83" t="s">
        <v>1008</v>
      </c>
      <c r="CU232" s="96">
        <v>587.33000000000004</v>
      </c>
      <c r="CV232" s="96">
        <v>702.19</v>
      </c>
      <c r="CW232" s="96"/>
      <c r="CX232" s="96">
        <v>441.71</v>
      </c>
      <c r="CY232" s="96"/>
      <c r="CZ232" s="97"/>
      <c r="DA232" s="83" t="s">
        <v>1009</v>
      </c>
      <c r="DB232" s="86">
        <v>0.135011070907814</v>
      </c>
      <c r="DC232" s="96">
        <v>548.47</v>
      </c>
      <c r="DD232" s="96">
        <v>655.94</v>
      </c>
      <c r="DE232" s="96">
        <v>541.26</v>
      </c>
      <c r="DF232" s="96">
        <v>547.47</v>
      </c>
      <c r="DG232" s="96"/>
      <c r="DH232" s="97">
        <v>464.52</v>
      </c>
      <c r="DI232" s="83" t="s">
        <v>1010</v>
      </c>
      <c r="DJ232" s="86">
        <v>2.9884645269260702E-3</v>
      </c>
      <c r="DK232" s="96">
        <v>546.55999999999995</v>
      </c>
      <c r="DL232" s="96">
        <v>633.66999999999996</v>
      </c>
      <c r="DM232" s="96">
        <v>633.66999999999996</v>
      </c>
      <c r="DN232" s="96">
        <v>762.16</v>
      </c>
      <c r="DO232" s="96"/>
      <c r="DP232" s="97">
        <v>428.77</v>
      </c>
      <c r="DQ232" s="83" t="s">
        <v>1011</v>
      </c>
      <c r="DR232" s="96">
        <v>545.22</v>
      </c>
      <c r="DS232" s="96">
        <v>568.29999999999995</v>
      </c>
      <c r="DT232" s="96">
        <v>533.09</v>
      </c>
      <c r="DU232" s="96">
        <v>466.54</v>
      </c>
      <c r="DV232" s="96"/>
      <c r="DW232" s="97"/>
      <c r="DX232" s="83" t="s">
        <v>1012</v>
      </c>
      <c r="DY232" s="96">
        <v>574.62</v>
      </c>
      <c r="DZ232" s="96">
        <v>598.25</v>
      </c>
      <c r="EA232" s="96">
        <v>682.62</v>
      </c>
      <c r="EB232" s="96">
        <v>438.39</v>
      </c>
      <c r="EC232" s="96"/>
      <c r="ED232" s="97">
        <v>346.03</v>
      </c>
      <c r="EE232" s="83" t="s">
        <v>1013</v>
      </c>
      <c r="EF232" s="86">
        <v>1</v>
      </c>
      <c r="EG232" s="96">
        <v>590.84</v>
      </c>
      <c r="EH232" s="96">
        <v>614.4</v>
      </c>
      <c r="EI232" s="96">
        <v>531.26</v>
      </c>
      <c r="EJ232" s="96"/>
      <c r="EK232" s="96">
        <v>369.88</v>
      </c>
      <c r="EL232" s="97">
        <v>270.04000000000002</v>
      </c>
      <c r="EM232" s="83" t="s">
        <v>1014</v>
      </c>
      <c r="EN232" s="96">
        <v>605.69000000000005</v>
      </c>
      <c r="EO232" s="96">
        <v>607.39</v>
      </c>
      <c r="EP232" s="96">
        <v>575.96</v>
      </c>
      <c r="EQ232" s="96"/>
      <c r="ER232" s="96"/>
      <c r="ES232" s="97">
        <v>377.41</v>
      </c>
      <c r="ET232" s="83" t="s">
        <v>1015</v>
      </c>
      <c r="EU232" s="86">
        <v>1</v>
      </c>
      <c r="EV232" s="96">
        <v>565.80999999999995</v>
      </c>
      <c r="EW232" s="96">
        <v>598.87</v>
      </c>
      <c r="EX232" s="96">
        <v>598.87</v>
      </c>
      <c r="EY232" s="96"/>
      <c r="EZ232" s="96"/>
      <c r="FA232" s="97">
        <v>309.86</v>
      </c>
      <c r="FB232" s="83" t="s">
        <v>1016</v>
      </c>
      <c r="FC232" s="96">
        <v>645.54</v>
      </c>
      <c r="FD232" s="96">
        <v>612.35</v>
      </c>
      <c r="FE232" s="96">
        <v>615.37</v>
      </c>
      <c r="FF232" s="96"/>
      <c r="FG232" s="96"/>
      <c r="FH232" s="97"/>
      <c r="FI232" s="83" t="s">
        <v>1017</v>
      </c>
      <c r="FJ232" s="96">
        <v>589.39</v>
      </c>
      <c r="FK232" s="96">
        <v>650.03</v>
      </c>
      <c r="FL232" s="96">
        <v>400.44</v>
      </c>
      <c r="FM232" s="96">
        <v>704.83</v>
      </c>
      <c r="FN232" s="96"/>
      <c r="FO232" s="97">
        <v>293.2</v>
      </c>
      <c r="FP232" s="83" t="s">
        <v>1018</v>
      </c>
      <c r="FQ232" s="86">
        <v>0.228206298493838</v>
      </c>
      <c r="FR232" s="96">
        <v>538.73</v>
      </c>
      <c r="FS232" s="96">
        <v>589.14</v>
      </c>
      <c r="FT232" s="96">
        <v>582.04999999999995</v>
      </c>
      <c r="FU232" s="96">
        <v>374.27</v>
      </c>
      <c r="FV232" s="96">
        <v>344.4</v>
      </c>
      <c r="FW232" s="97">
        <v>256.35000000000002</v>
      </c>
      <c r="FX232" s="83" t="s">
        <v>1019</v>
      </c>
      <c r="FY232" s="96">
        <v>578.55999999999995</v>
      </c>
      <c r="FZ232" s="96">
        <v>638.71</v>
      </c>
      <c r="GA232" s="96">
        <v>623.02</v>
      </c>
      <c r="GB232" s="96">
        <v>568.41999999999996</v>
      </c>
      <c r="GC232" s="96"/>
      <c r="GD232" s="97">
        <v>324.27</v>
      </c>
      <c r="GE232" s="83" t="s">
        <v>1020</v>
      </c>
      <c r="GF232" s="86">
        <v>0.21053518042864999</v>
      </c>
      <c r="GG232" s="96">
        <v>545</v>
      </c>
      <c r="GH232" s="96">
        <v>611.83000000000004</v>
      </c>
      <c r="GI232" s="96">
        <v>534.98</v>
      </c>
      <c r="GJ232" s="96">
        <v>413.18</v>
      </c>
      <c r="GK232" s="96"/>
      <c r="GL232" s="97">
        <v>408.89</v>
      </c>
      <c r="GM232" s="83" t="s">
        <v>1021</v>
      </c>
      <c r="GN232" s="86">
        <v>9.3333208889054803E-2</v>
      </c>
      <c r="GO232" s="96">
        <v>560.39</v>
      </c>
      <c r="GP232" s="96">
        <v>787.91</v>
      </c>
      <c r="GQ232" s="96">
        <v>600.75</v>
      </c>
      <c r="GR232" s="96">
        <v>479.17</v>
      </c>
      <c r="GS232" s="96"/>
      <c r="GT232" s="97"/>
      <c r="GU232" s="83" t="s">
        <v>1022</v>
      </c>
      <c r="GV232" s="86">
        <v>1</v>
      </c>
      <c r="GW232" s="96">
        <v>497.26</v>
      </c>
      <c r="GX232" s="96">
        <v>554.35</v>
      </c>
      <c r="GY232" s="96">
        <v>551.78</v>
      </c>
      <c r="GZ232" s="96">
        <v>553.34</v>
      </c>
      <c r="HA232" s="96"/>
      <c r="HB232" s="97">
        <v>353.47</v>
      </c>
      <c r="HC232" s="83" t="s">
        <v>1023</v>
      </c>
      <c r="HD232" s="86">
        <v>1</v>
      </c>
      <c r="HE232" s="96">
        <v>557.17999999999995</v>
      </c>
      <c r="HF232" s="96">
        <v>616.52</v>
      </c>
      <c r="HG232" s="96"/>
      <c r="HH232" s="96">
        <v>369.45</v>
      </c>
      <c r="HI232" s="96">
        <v>362.89</v>
      </c>
      <c r="HJ232" s="97">
        <v>377.55</v>
      </c>
      <c r="HK232" s="103" t="s">
        <v>1024</v>
      </c>
      <c r="HL232" s="86">
        <v>1.1319515977496799</v>
      </c>
      <c r="HM232" s="96">
        <v>539.92999999999995</v>
      </c>
      <c r="HN232" s="96">
        <v>584.67999999999995</v>
      </c>
      <c r="HO232" s="96">
        <v>519.16999999999996</v>
      </c>
      <c r="HP232" s="96"/>
      <c r="HQ232" s="96"/>
      <c r="HR232" s="97"/>
    </row>
    <row r="233" spans="1:226" x14ac:dyDescent="0.35">
      <c r="A233" s="99">
        <v>43724</v>
      </c>
      <c r="B233" s="100" t="s">
        <v>995</v>
      </c>
      <c r="C233" s="101">
        <v>548.65873477964362</v>
      </c>
      <c r="D233" s="101">
        <v>597.93965894699863</v>
      </c>
      <c r="E233" s="101">
        <v>559.92425646385493</v>
      </c>
      <c r="F233" s="101">
        <v>430.26849297890891</v>
      </c>
      <c r="G233" s="101">
        <v>293.9094871794872</v>
      </c>
      <c r="H233" s="102">
        <v>319.37607664410751</v>
      </c>
      <c r="I233" s="100" t="s">
        <v>996</v>
      </c>
      <c r="J233" s="101">
        <v>549.90328616397721</v>
      </c>
      <c r="K233" s="101">
        <v>593.73555764385014</v>
      </c>
      <c r="L233" s="101">
        <v>528.84556324678738</v>
      </c>
      <c r="M233" s="101">
        <v>426.48855059321858</v>
      </c>
      <c r="N233" s="101">
        <v>362.85499999999996</v>
      </c>
      <c r="O233" s="102">
        <v>359.8690518645422</v>
      </c>
      <c r="P233" s="83" t="s">
        <v>997</v>
      </c>
      <c r="Q233" s="96">
        <v>544.14</v>
      </c>
      <c r="R233" s="96">
        <v>590.36</v>
      </c>
      <c r="S233" s="96">
        <v>565.99</v>
      </c>
      <c r="T233" s="96">
        <v>357</v>
      </c>
      <c r="U233" s="96"/>
      <c r="V233" s="97"/>
      <c r="W233" s="83" t="s">
        <v>998</v>
      </c>
      <c r="X233" s="96">
        <v>529.17999999999995</v>
      </c>
      <c r="Y233" s="96">
        <v>579.01</v>
      </c>
      <c r="Z233" s="96">
        <v>532.34</v>
      </c>
      <c r="AA233" s="96">
        <v>361.14</v>
      </c>
      <c r="AB233" s="96"/>
      <c r="AC233" s="97">
        <v>377.69</v>
      </c>
      <c r="AD233" s="83" t="s">
        <v>999</v>
      </c>
      <c r="AE233" s="86">
        <v>0.51129972389814904</v>
      </c>
      <c r="AF233" s="96">
        <v>553.67999999999995</v>
      </c>
      <c r="AG233" s="96">
        <v>586.14</v>
      </c>
      <c r="AH233" s="96">
        <v>502.44</v>
      </c>
      <c r="AI233" s="96"/>
      <c r="AJ233" s="96"/>
      <c r="AK233" s="97">
        <v>272.51</v>
      </c>
      <c r="AL233" s="87" t="s">
        <v>1000</v>
      </c>
      <c r="AM233" s="88">
        <v>1</v>
      </c>
      <c r="AN233" s="96">
        <v>550.16999999999996</v>
      </c>
      <c r="AO233" s="96">
        <v>615.42999999999995</v>
      </c>
      <c r="AP233" s="96">
        <v>626.63</v>
      </c>
      <c r="AQ233" s="96">
        <v>665.21</v>
      </c>
      <c r="AR233" s="96"/>
      <c r="AS233" s="97"/>
      <c r="AT233" s="83" t="s">
        <v>1001</v>
      </c>
      <c r="AU233" s="86">
        <v>3.8636890503052301E-2</v>
      </c>
      <c r="AV233" s="96">
        <v>528.48</v>
      </c>
      <c r="AW233" s="96">
        <v>586.98</v>
      </c>
      <c r="AX233" s="96">
        <v>530.71</v>
      </c>
      <c r="AY233" s="96">
        <v>342.63</v>
      </c>
      <c r="AZ233" s="96"/>
      <c r="BA233" s="97">
        <v>349.56</v>
      </c>
      <c r="BB233" s="83" t="s">
        <v>1002</v>
      </c>
      <c r="BC233" s="96">
        <v>524.49</v>
      </c>
      <c r="BD233" s="96">
        <v>577.5</v>
      </c>
      <c r="BE233" s="96">
        <v>538.65</v>
      </c>
      <c r="BF233" s="96"/>
      <c r="BG233" s="96"/>
      <c r="BH233" s="97">
        <v>412.4</v>
      </c>
      <c r="BI233" s="83" t="s">
        <v>1003</v>
      </c>
      <c r="BJ233" s="86">
        <v>0.13392259274139501</v>
      </c>
      <c r="BK233" s="96">
        <v>638.41</v>
      </c>
      <c r="BL233" s="96">
        <v>682.47</v>
      </c>
      <c r="BM233" s="96">
        <v>764.59</v>
      </c>
      <c r="BN233" s="96">
        <v>558.79</v>
      </c>
      <c r="BO233" s="96"/>
      <c r="BP233" s="97"/>
      <c r="BQ233" s="83" t="s">
        <v>1004</v>
      </c>
      <c r="BR233" s="86">
        <v>1</v>
      </c>
      <c r="BS233" s="96">
        <v>517</v>
      </c>
      <c r="BT233" s="96">
        <v>565.33000000000004</v>
      </c>
      <c r="BU233" s="96">
        <v>678.67</v>
      </c>
      <c r="BV233" s="96"/>
      <c r="BW233" s="96"/>
      <c r="BX233" s="97">
        <v>245.33</v>
      </c>
      <c r="BY233" s="83" t="s">
        <v>1005</v>
      </c>
      <c r="BZ233" s="96">
        <v>605.23</v>
      </c>
      <c r="CA233" s="96">
        <v>620.30999999999995</v>
      </c>
      <c r="CB233" s="96">
        <v>554.36</v>
      </c>
      <c r="CC233" s="96">
        <v>410.26</v>
      </c>
      <c r="CD233" s="96"/>
      <c r="CE233" s="97">
        <v>555.65</v>
      </c>
      <c r="CF233" s="83" t="s">
        <v>1006</v>
      </c>
      <c r="CG233" s="96">
        <v>552.35</v>
      </c>
      <c r="CH233" s="96">
        <v>661.85</v>
      </c>
      <c r="CI233" s="96">
        <v>572.97</v>
      </c>
      <c r="CJ233" s="96"/>
      <c r="CK233" s="96"/>
      <c r="CL233" s="97"/>
      <c r="CM233" s="83" t="s">
        <v>1007</v>
      </c>
      <c r="CN233" s="96">
        <v>550.01</v>
      </c>
      <c r="CO233" s="96">
        <v>582.36</v>
      </c>
      <c r="CP233" s="96">
        <v>612.47</v>
      </c>
      <c r="CQ233" s="96">
        <v>398.82</v>
      </c>
      <c r="CR233" s="96"/>
      <c r="CS233" s="97">
        <v>606.07000000000005</v>
      </c>
      <c r="CT233" s="83" t="s">
        <v>1008</v>
      </c>
      <c r="CU233" s="96">
        <v>570.16999999999996</v>
      </c>
      <c r="CV233" s="96">
        <v>686.42</v>
      </c>
      <c r="CW233" s="96"/>
      <c r="CX233" s="96">
        <v>414.41</v>
      </c>
      <c r="CY233" s="96"/>
      <c r="CZ233" s="97"/>
      <c r="DA233" s="83" t="s">
        <v>1009</v>
      </c>
      <c r="DB233" s="86">
        <v>0.13523564811684399</v>
      </c>
      <c r="DC233" s="96">
        <v>539</v>
      </c>
      <c r="DD233" s="96">
        <v>646.21</v>
      </c>
      <c r="DE233" s="96">
        <v>529.17999999999995</v>
      </c>
      <c r="DF233" s="96">
        <v>521.33000000000004</v>
      </c>
      <c r="DG233" s="96"/>
      <c r="DH233" s="97">
        <v>461.51</v>
      </c>
      <c r="DI233" s="83" t="s">
        <v>1010</v>
      </c>
      <c r="DJ233" s="86">
        <v>3.0127741624487799E-3</v>
      </c>
      <c r="DK233" s="96">
        <v>534.15</v>
      </c>
      <c r="DL233" s="96">
        <v>626.34</v>
      </c>
      <c r="DM233" s="96">
        <v>626.34</v>
      </c>
      <c r="DN233" s="96">
        <v>648.92999999999995</v>
      </c>
      <c r="DO233" s="96"/>
      <c r="DP233" s="97">
        <v>434.86</v>
      </c>
      <c r="DQ233" s="83" t="s">
        <v>1011</v>
      </c>
      <c r="DR233" s="96">
        <v>541.64</v>
      </c>
      <c r="DS233" s="96">
        <v>564.48</v>
      </c>
      <c r="DT233" s="96">
        <v>503.98</v>
      </c>
      <c r="DU233" s="96">
        <v>454.57</v>
      </c>
      <c r="DV233" s="96"/>
      <c r="DW233" s="97"/>
      <c r="DX233" s="83" t="s">
        <v>1012</v>
      </c>
      <c r="DY233" s="96">
        <v>558.9</v>
      </c>
      <c r="DZ233" s="96">
        <v>581.9</v>
      </c>
      <c r="EA233" s="96">
        <v>673.72</v>
      </c>
      <c r="EB233" s="96">
        <v>425.5</v>
      </c>
      <c r="EC233" s="96"/>
      <c r="ED233" s="97">
        <v>346.23</v>
      </c>
      <c r="EE233" s="83" t="s">
        <v>1013</v>
      </c>
      <c r="EF233" s="86">
        <v>1</v>
      </c>
      <c r="EG233" s="96">
        <v>575.89</v>
      </c>
      <c r="EH233" s="96">
        <v>597.49</v>
      </c>
      <c r="EI233" s="96">
        <v>504.07</v>
      </c>
      <c r="EJ233" s="96"/>
      <c r="EK233" s="96">
        <v>369.88</v>
      </c>
      <c r="EL233" s="97">
        <v>262.93</v>
      </c>
      <c r="EM233" s="83" t="s">
        <v>1014</v>
      </c>
      <c r="EN233" s="96">
        <v>555.26</v>
      </c>
      <c r="EO233" s="96">
        <v>607.39</v>
      </c>
      <c r="EP233" s="96">
        <v>540.88</v>
      </c>
      <c r="EQ233" s="96"/>
      <c r="ER233" s="96"/>
      <c r="ES233" s="97">
        <v>359.82</v>
      </c>
      <c r="ET233" s="83" t="s">
        <v>1015</v>
      </c>
      <c r="EU233" s="86">
        <v>1</v>
      </c>
      <c r="EV233" s="96">
        <v>564.66999999999996</v>
      </c>
      <c r="EW233" s="96">
        <v>596.29</v>
      </c>
      <c r="EX233" s="96">
        <v>596.29</v>
      </c>
      <c r="EY233" s="96"/>
      <c r="EZ233" s="96"/>
      <c r="FA233" s="97">
        <v>312.98</v>
      </c>
      <c r="FB233" s="83" t="s">
        <v>1016</v>
      </c>
      <c r="FC233" s="96">
        <v>645.54</v>
      </c>
      <c r="FD233" s="96">
        <v>612.35</v>
      </c>
      <c r="FE233" s="96">
        <v>615.37</v>
      </c>
      <c r="FF233" s="96"/>
      <c r="FG233" s="96"/>
      <c r="FH233" s="97"/>
      <c r="FI233" s="83" t="s">
        <v>1017</v>
      </c>
      <c r="FJ233" s="96">
        <v>557.99</v>
      </c>
      <c r="FK233" s="96">
        <v>626.05999999999995</v>
      </c>
      <c r="FL233" s="96">
        <v>385.57</v>
      </c>
      <c r="FM233" s="96">
        <v>667.83</v>
      </c>
      <c r="FN233" s="96"/>
      <c r="FO233" s="97">
        <v>285.77</v>
      </c>
      <c r="FP233" s="83" t="s">
        <v>1018</v>
      </c>
      <c r="FQ233" s="86">
        <v>0.23126199671608</v>
      </c>
      <c r="FR233" s="96">
        <v>548.1</v>
      </c>
      <c r="FS233" s="96">
        <v>596.12</v>
      </c>
      <c r="FT233" s="96">
        <v>560.02</v>
      </c>
      <c r="FU233" s="96">
        <v>379.54</v>
      </c>
      <c r="FV233" s="96">
        <v>286.02999999999997</v>
      </c>
      <c r="FW233" s="97">
        <v>259.83999999999997</v>
      </c>
      <c r="FX233" s="83" t="s">
        <v>1019</v>
      </c>
      <c r="FY233" s="96">
        <v>558.23</v>
      </c>
      <c r="FZ233" s="96">
        <v>620.01</v>
      </c>
      <c r="GA233" s="96">
        <v>610.01</v>
      </c>
      <c r="GB233" s="96">
        <v>563.65</v>
      </c>
      <c r="GC233" s="96"/>
      <c r="GD233" s="97">
        <v>326.70999999999998</v>
      </c>
      <c r="GE233" s="83" t="s">
        <v>1020</v>
      </c>
      <c r="GF233" s="86">
        <v>0.211202162710146</v>
      </c>
      <c r="GG233" s="96">
        <v>532.24</v>
      </c>
      <c r="GH233" s="96">
        <v>599.29999999999995</v>
      </c>
      <c r="GI233" s="96">
        <v>501.65</v>
      </c>
      <c r="GJ233" s="96">
        <v>403.92</v>
      </c>
      <c r="GK233" s="96"/>
      <c r="GL233" s="97">
        <v>410.34</v>
      </c>
      <c r="GM233" s="83" t="s">
        <v>1021</v>
      </c>
      <c r="GN233" s="86">
        <v>9.3718077279926496E-2</v>
      </c>
      <c r="GO233" s="96">
        <v>551.76</v>
      </c>
      <c r="GP233" s="96">
        <v>787.56</v>
      </c>
      <c r="GQ233" s="96">
        <v>580.73</v>
      </c>
      <c r="GR233" s="96">
        <v>447.69</v>
      </c>
      <c r="GS233" s="96"/>
      <c r="GT233" s="97"/>
      <c r="GU233" s="83" t="s">
        <v>1022</v>
      </c>
      <c r="GV233" s="86">
        <v>1</v>
      </c>
      <c r="GW233" s="96">
        <v>494.66</v>
      </c>
      <c r="GX233" s="96">
        <v>549.24</v>
      </c>
      <c r="GY233" s="96">
        <v>546.49</v>
      </c>
      <c r="GZ233" s="96">
        <v>553.34</v>
      </c>
      <c r="HA233" s="96"/>
      <c r="HB233" s="97">
        <v>358.99</v>
      </c>
      <c r="HC233" s="83" t="s">
        <v>1023</v>
      </c>
      <c r="HD233" s="86">
        <v>1</v>
      </c>
      <c r="HE233" s="96">
        <v>558.02</v>
      </c>
      <c r="HF233" s="96">
        <v>614.02</v>
      </c>
      <c r="HG233" s="96"/>
      <c r="HH233" s="96">
        <v>365.28</v>
      </c>
      <c r="HI233" s="96">
        <v>358.64</v>
      </c>
      <c r="HJ233" s="97">
        <v>376.72</v>
      </c>
      <c r="HK233" s="103" t="s">
        <v>1024</v>
      </c>
      <c r="HL233" s="86">
        <v>1.12981584001808</v>
      </c>
      <c r="HM233" s="96">
        <v>540.22</v>
      </c>
      <c r="HN233" s="96">
        <v>581.91</v>
      </c>
      <c r="HO233" s="96">
        <v>532.84</v>
      </c>
      <c r="HP233" s="96"/>
      <c r="HQ233" s="96"/>
      <c r="HR233" s="97"/>
    </row>
    <row r="234" spans="1:226" x14ac:dyDescent="0.35">
      <c r="A234" s="99">
        <v>43717</v>
      </c>
      <c r="B234" s="100" t="s">
        <v>995</v>
      </c>
      <c r="C234" s="101">
        <v>549.15031297449423</v>
      </c>
      <c r="D234" s="101">
        <v>591.51677684730237</v>
      </c>
      <c r="E234" s="101">
        <v>547.6081517678997</v>
      </c>
      <c r="F234" s="101">
        <v>425.58550931568197</v>
      </c>
      <c r="G234" s="101">
        <v>279.33128205128202</v>
      </c>
      <c r="H234" s="102">
        <v>319.18869871913279</v>
      </c>
      <c r="I234" s="100" t="s">
        <v>996</v>
      </c>
      <c r="J234" s="101">
        <v>548.69397957794422</v>
      </c>
      <c r="K234" s="101">
        <v>586.09822233916918</v>
      </c>
      <c r="L234" s="101">
        <v>516.82556835917956</v>
      </c>
      <c r="M234" s="101">
        <v>421.26132070117848</v>
      </c>
      <c r="N234" s="101">
        <v>360.80500000000001</v>
      </c>
      <c r="O234" s="102">
        <v>360.27598954721987</v>
      </c>
      <c r="P234" s="83" t="s">
        <v>997</v>
      </c>
      <c r="Q234" s="96">
        <v>544.97</v>
      </c>
      <c r="R234" s="96">
        <v>587.86</v>
      </c>
      <c r="S234" s="96">
        <v>547.66</v>
      </c>
      <c r="T234" s="96">
        <v>349</v>
      </c>
      <c r="U234" s="96"/>
      <c r="V234" s="97"/>
      <c r="W234" s="83" t="s">
        <v>998</v>
      </c>
      <c r="X234" s="96">
        <v>525.21</v>
      </c>
      <c r="Y234" s="96">
        <v>624.88</v>
      </c>
      <c r="Z234" s="96">
        <v>538.79</v>
      </c>
      <c r="AA234" s="96">
        <v>355.23</v>
      </c>
      <c r="AB234" s="96"/>
      <c r="AC234" s="97">
        <v>377.69</v>
      </c>
      <c r="AD234" s="83" t="s">
        <v>999</v>
      </c>
      <c r="AE234" s="86">
        <v>0.51129972389814904</v>
      </c>
      <c r="AF234" s="96">
        <v>553.91</v>
      </c>
      <c r="AG234" s="96">
        <v>586.47</v>
      </c>
      <c r="AH234" s="96">
        <v>494.43</v>
      </c>
      <c r="AI234" s="96"/>
      <c r="AJ234" s="96"/>
      <c r="AK234" s="97">
        <v>273.68</v>
      </c>
      <c r="AL234" s="87" t="s">
        <v>1000</v>
      </c>
      <c r="AM234" s="88">
        <v>1</v>
      </c>
      <c r="AN234" s="96">
        <v>551.82000000000005</v>
      </c>
      <c r="AO234" s="96">
        <v>610.5</v>
      </c>
      <c r="AP234" s="96">
        <v>631.42999999999995</v>
      </c>
      <c r="AQ234" s="96">
        <v>665.21</v>
      </c>
      <c r="AR234" s="96"/>
      <c r="AS234" s="97"/>
      <c r="AT234" s="83" t="s">
        <v>1001</v>
      </c>
      <c r="AU234" s="86">
        <v>3.8677238445174997E-2</v>
      </c>
      <c r="AV234" s="96">
        <v>533.77</v>
      </c>
      <c r="AW234" s="96">
        <v>586.63</v>
      </c>
      <c r="AX234" s="96">
        <v>520.71</v>
      </c>
      <c r="AY234" s="96">
        <v>342.49</v>
      </c>
      <c r="AZ234" s="96"/>
      <c r="BA234" s="97">
        <v>353.64</v>
      </c>
      <c r="BB234" s="83" t="s">
        <v>1002</v>
      </c>
      <c r="BC234" s="96">
        <v>525.33000000000004</v>
      </c>
      <c r="BD234" s="96">
        <v>566.57000000000005</v>
      </c>
      <c r="BE234" s="96">
        <v>518.48</v>
      </c>
      <c r="BF234" s="96"/>
      <c r="BG234" s="96"/>
      <c r="BH234" s="97">
        <v>413.24</v>
      </c>
      <c r="BI234" s="83" t="s">
        <v>1003</v>
      </c>
      <c r="BJ234" s="86">
        <v>0.134051851256066</v>
      </c>
      <c r="BK234" s="96">
        <v>660.47</v>
      </c>
      <c r="BL234" s="96">
        <v>683.13</v>
      </c>
      <c r="BM234" s="96">
        <v>765.33</v>
      </c>
      <c r="BN234" s="96">
        <v>559.33000000000004</v>
      </c>
      <c r="BO234" s="96"/>
      <c r="BP234" s="97"/>
      <c r="BQ234" s="83" t="s">
        <v>1004</v>
      </c>
      <c r="BR234" s="86">
        <v>1</v>
      </c>
      <c r="BS234" s="96">
        <v>538.66999999999996</v>
      </c>
      <c r="BT234" s="96">
        <v>587.83000000000004</v>
      </c>
      <c r="BU234" s="96">
        <v>677.83</v>
      </c>
      <c r="BV234" s="96"/>
      <c r="BW234" s="96"/>
      <c r="BX234" s="97">
        <v>295.33</v>
      </c>
      <c r="BY234" s="83" t="s">
        <v>1005</v>
      </c>
      <c r="BZ234" s="96">
        <v>603.41999999999996</v>
      </c>
      <c r="CA234" s="96">
        <v>612.88</v>
      </c>
      <c r="CB234" s="96">
        <v>542.71</v>
      </c>
      <c r="CC234" s="96">
        <v>400.22</v>
      </c>
      <c r="CD234" s="96"/>
      <c r="CE234" s="97">
        <v>556.22</v>
      </c>
      <c r="CF234" s="83" t="s">
        <v>1006</v>
      </c>
      <c r="CG234" s="96">
        <v>547.51</v>
      </c>
      <c r="CH234" s="96">
        <v>649.76</v>
      </c>
      <c r="CI234" s="96">
        <v>572.16999999999996</v>
      </c>
      <c r="CJ234" s="96"/>
      <c r="CK234" s="96"/>
      <c r="CL234" s="97"/>
      <c r="CM234" s="83" t="s">
        <v>1007</v>
      </c>
      <c r="CN234" s="96">
        <v>539.51</v>
      </c>
      <c r="CO234" s="96">
        <v>566.11</v>
      </c>
      <c r="CP234" s="96">
        <v>602.57000000000005</v>
      </c>
      <c r="CQ234" s="96">
        <v>390.44</v>
      </c>
      <c r="CR234" s="96"/>
      <c r="CS234" s="97">
        <v>600.1</v>
      </c>
      <c r="CT234" s="83" t="s">
        <v>1008</v>
      </c>
      <c r="CU234" s="96">
        <v>571.16</v>
      </c>
      <c r="CV234" s="96">
        <v>682.57</v>
      </c>
      <c r="CW234" s="96"/>
      <c r="CX234" s="96">
        <v>421.31</v>
      </c>
      <c r="CY234" s="96"/>
      <c r="CZ234" s="97"/>
      <c r="DA234" s="83" t="s">
        <v>1009</v>
      </c>
      <c r="DB234" s="86">
        <v>0.135180804325786</v>
      </c>
      <c r="DC234" s="96">
        <v>545.27</v>
      </c>
      <c r="DD234" s="96">
        <v>636.32000000000005</v>
      </c>
      <c r="DE234" s="96">
        <v>519.54999999999995</v>
      </c>
      <c r="DF234" s="96">
        <v>521.12</v>
      </c>
      <c r="DG234" s="96"/>
      <c r="DH234" s="97">
        <v>465.21</v>
      </c>
      <c r="DI234" s="83" t="s">
        <v>1010</v>
      </c>
      <c r="DJ234" s="86">
        <v>3.0309459582335599E-3</v>
      </c>
      <c r="DK234" s="96">
        <v>537.03</v>
      </c>
      <c r="DL234" s="96">
        <v>612.77</v>
      </c>
      <c r="DM234" s="96">
        <v>612.77</v>
      </c>
      <c r="DN234" s="96">
        <v>684.21</v>
      </c>
      <c r="DO234" s="96"/>
      <c r="DP234" s="97">
        <v>437.07</v>
      </c>
      <c r="DQ234" s="83" t="s">
        <v>1011</v>
      </c>
      <c r="DR234" s="96">
        <v>550.5</v>
      </c>
      <c r="DS234" s="96">
        <v>572.77</v>
      </c>
      <c r="DT234" s="96">
        <v>498.47</v>
      </c>
      <c r="DU234" s="96">
        <v>417.59</v>
      </c>
      <c r="DV234" s="96"/>
      <c r="DW234" s="97"/>
      <c r="DX234" s="83" t="s">
        <v>1012</v>
      </c>
      <c r="DY234" s="96">
        <v>554.54</v>
      </c>
      <c r="DZ234" s="96">
        <v>575.21</v>
      </c>
      <c r="EA234" s="96">
        <v>666.93</v>
      </c>
      <c r="EB234" s="96">
        <v>425.83</v>
      </c>
      <c r="EC234" s="96"/>
      <c r="ED234" s="97">
        <v>347.34</v>
      </c>
      <c r="EE234" s="83" t="s">
        <v>1013</v>
      </c>
      <c r="EF234" s="86">
        <v>1</v>
      </c>
      <c r="EG234" s="96">
        <v>581.96</v>
      </c>
      <c r="EH234" s="96">
        <v>593.61</v>
      </c>
      <c r="EI234" s="96">
        <v>500.63</v>
      </c>
      <c r="EJ234" s="96"/>
      <c r="EK234" s="96">
        <v>369.88</v>
      </c>
      <c r="EL234" s="97">
        <v>258.94</v>
      </c>
      <c r="EM234" s="83" t="s">
        <v>1014</v>
      </c>
      <c r="EN234" s="96">
        <v>555.26</v>
      </c>
      <c r="EO234" s="96">
        <v>587.74</v>
      </c>
      <c r="EP234" s="96">
        <v>540.88</v>
      </c>
      <c r="EQ234" s="96"/>
      <c r="ER234" s="96"/>
      <c r="ES234" s="97">
        <v>340.37</v>
      </c>
      <c r="ET234" s="83" t="s">
        <v>1015</v>
      </c>
      <c r="EU234" s="86">
        <v>1</v>
      </c>
      <c r="EV234" s="96">
        <v>563</v>
      </c>
      <c r="EW234" s="96">
        <v>594.24</v>
      </c>
      <c r="EX234" s="96">
        <v>594.24</v>
      </c>
      <c r="EY234" s="96"/>
      <c r="EZ234" s="96"/>
      <c r="FA234" s="97">
        <v>313.08</v>
      </c>
      <c r="FB234" s="83" t="s">
        <v>1016</v>
      </c>
      <c r="FC234" s="96">
        <v>645.54</v>
      </c>
      <c r="FD234" s="96">
        <v>612.35</v>
      </c>
      <c r="FE234" s="96">
        <v>615.37</v>
      </c>
      <c r="FF234" s="96"/>
      <c r="FG234" s="96"/>
      <c r="FH234" s="97"/>
      <c r="FI234" s="83" t="s">
        <v>1017</v>
      </c>
      <c r="FJ234" s="96">
        <v>554.67999999999995</v>
      </c>
      <c r="FK234" s="96">
        <v>608.71</v>
      </c>
      <c r="FL234" s="96">
        <v>379.78</v>
      </c>
      <c r="FM234" s="96">
        <v>663.83</v>
      </c>
      <c r="FN234" s="96"/>
      <c r="FO234" s="97">
        <v>287.42</v>
      </c>
      <c r="FP234" s="83" t="s">
        <v>1018</v>
      </c>
      <c r="FQ234" s="86">
        <v>0.230760355370947</v>
      </c>
      <c r="FR234" s="96">
        <v>550.6</v>
      </c>
      <c r="FS234" s="96">
        <v>592.59</v>
      </c>
      <c r="FT234" s="96">
        <v>559.5</v>
      </c>
      <c r="FU234" s="96">
        <v>376.59</v>
      </c>
      <c r="FV234" s="96">
        <v>270.02</v>
      </c>
      <c r="FW234" s="97">
        <v>258.08999999999997</v>
      </c>
      <c r="FX234" s="83" t="s">
        <v>1019</v>
      </c>
      <c r="FY234" s="96">
        <v>560.66999999999996</v>
      </c>
      <c r="FZ234" s="96">
        <v>605.38</v>
      </c>
      <c r="GA234" s="96">
        <v>598.63</v>
      </c>
      <c r="GB234" s="96">
        <v>571.13</v>
      </c>
      <c r="GC234" s="96"/>
      <c r="GD234" s="97">
        <v>326.70999999999998</v>
      </c>
      <c r="GE234" s="83" t="s">
        <v>1020</v>
      </c>
      <c r="GF234" s="86">
        <v>0.21142990041651699</v>
      </c>
      <c r="GG234" s="96">
        <v>528.99</v>
      </c>
      <c r="GH234" s="96">
        <v>595.72</v>
      </c>
      <c r="GI234" s="96">
        <v>502.19</v>
      </c>
      <c r="GJ234" s="96">
        <v>404.36</v>
      </c>
      <c r="GK234" s="96"/>
      <c r="GL234" s="97">
        <v>410.9</v>
      </c>
      <c r="GM234" s="83" t="s">
        <v>1021</v>
      </c>
      <c r="GN234" s="86">
        <v>9.3810390438844996E-2</v>
      </c>
      <c r="GO234" s="96">
        <v>549.22</v>
      </c>
      <c r="GP234" s="96">
        <v>770.25</v>
      </c>
      <c r="GQ234" s="96">
        <v>575</v>
      </c>
      <c r="GR234" s="96">
        <v>445.79</v>
      </c>
      <c r="GS234" s="96"/>
      <c r="GT234" s="97"/>
      <c r="GU234" s="83" t="s">
        <v>1022</v>
      </c>
      <c r="GV234" s="86">
        <v>1</v>
      </c>
      <c r="GW234" s="96">
        <v>493.63</v>
      </c>
      <c r="GX234" s="96">
        <v>546.17999999999995</v>
      </c>
      <c r="GY234" s="96">
        <v>534.87</v>
      </c>
      <c r="GZ234" s="96">
        <v>553.34</v>
      </c>
      <c r="HA234" s="96"/>
      <c r="HB234" s="97">
        <v>351.93</v>
      </c>
      <c r="HC234" s="83" t="s">
        <v>1023</v>
      </c>
      <c r="HD234" s="86">
        <v>1</v>
      </c>
      <c r="HE234" s="96">
        <v>568.02</v>
      </c>
      <c r="HF234" s="96">
        <v>615.67999999999995</v>
      </c>
      <c r="HG234" s="96"/>
      <c r="HH234" s="96">
        <v>362</v>
      </c>
      <c r="HI234" s="96">
        <v>355.36</v>
      </c>
      <c r="HJ234" s="97">
        <v>369.22</v>
      </c>
      <c r="HK234" s="103" t="s">
        <v>1024</v>
      </c>
      <c r="HL234" s="86">
        <v>1.12013441612994</v>
      </c>
      <c r="HM234" s="96">
        <v>543.72</v>
      </c>
      <c r="HN234" s="96">
        <v>581.98</v>
      </c>
      <c r="HO234" s="96">
        <v>510.85</v>
      </c>
      <c r="HP234" s="96"/>
      <c r="HQ234" s="96"/>
      <c r="HR234" s="97"/>
    </row>
    <row r="235" spans="1:226" x14ac:dyDescent="0.35">
      <c r="A235" s="99">
        <v>43710</v>
      </c>
      <c r="B235" s="100" t="s">
        <v>995</v>
      </c>
      <c r="C235" s="101">
        <v>547.96561210594882</v>
      </c>
      <c r="D235" s="101">
        <v>586.24087494212711</v>
      </c>
      <c r="E235" s="101">
        <v>543.85285699969006</v>
      </c>
      <c r="F235" s="101">
        <v>433.92583977731744</v>
      </c>
      <c r="G235" s="101">
        <v>283.29987179487182</v>
      </c>
      <c r="H235" s="102">
        <v>319.16672331356506</v>
      </c>
      <c r="I235" s="100" t="s">
        <v>996</v>
      </c>
      <c r="J235" s="101">
        <v>549.30289330823257</v>
      </c>
      <c r="K235" s="101">
        <v>581.21590183754654</v>
      </c>
      <c r="L235" s="101">
        <v>513.61555465534946</v>
      </c>
      <c r="M235" s="101">
        <v>429.64600098064574</v>
      </c>
      <c r="N235" s="101">
        <v>355.22374999999994</v>
      </c>
      <c r="O235" s="102">
        <v>361.36914712799347</v>
      </c>
      <c r="P235" s="83" t="s">
        <v>997</v>
      </c>
      <c r="Q235" s="96">
        <v>534.14</v>
      </c>
      <c r="R235" s="96">
        <v>574.53</v>
      </c>
      <c r="S235" s="96">
        <v>540.94000000000005</v>
      </c>
      <c r="T235" s="96">
        <v>349</v>
      </c>
      <c r="U235" s="96"/>
      <c r="V235" s="97"/>
      <c r="W235" s="83" t="s">
        <v>998</v>
      </c>
      <c r="X235" s="96">
        <v>528.52</v>
      </c>
      <c r="Y235" s="96">
        <v>571.08000000000004</v>
      </c>
      <c r="Z235" s="96">
        <v>528.21</v>
      </c>
      <c r="AA235" s="96">
        <v>344.98</v>
      </c>
      <c r="AB235" s="96"/>
      <c r="AC235" s="97">
        <v>377.69</v>
      </c>
      <c r="AD235" s="83" t="s">
        <v>999</v>
      </c>
      <c r="AE235" s="86">
        <v>0.51129972389814904</v>
      </c>
      <c r="AF235" s="96">
        <v>557.55999999999995</v>
      </c>
      <c r="AG235" s="96">
        <v>588.76</v>
      </c>
      <c r="AH235" s="96">
        <v>494.43</v>
      </c>
      <c r="AI235" s="96"/>
      <c r="AJ235" s="96"/>
      <c r="AK235" s="97">
        <v>276.83999999999997</v>
      </c>
      <c r="AL235" s="87" t="s">
        <v>1000</v>
      </c>
      <c r="AM235" s="88">
        <v>1</v>
      </c>
      <c r="AN235" s="96">
        <v>556.72</v>
      </c>
      <c r="AO235" s="96">
        <v>610.66999999999996</v>
      </c>
      <c r="AP235" s="96">
        <v>631.42999999999995</v>
      </c>
      <c r="AQ235" s="96">
        <v>673.61</v>
      </c>
      <c r="AR235" s="96"/>
      <c r="AS235" s="97"/>
      <c r="AT235" s="83" t="s">
        <v>1001</v>
      </c>
      <c r="AU235" s="86">
        <v>3.8581735406458602E-2</v>
      </c>
      <c r="AV235" s="96">
        <v>533.95000000000005</v>
      </c>
      <c r="AW235" s="96">
        <v>585.44000000000005</v>
      </c>
      <c r="AX235" s="96">
        <v>514.99</v>
      </c>
      <c r="AY235" s="96">
        <v>360.82</v>
      </c>
      <c r="AZ235" s="96"/>
      <c r="BA235" s="97">
        <v>353.18</v>
      </c>
      <c r="BB235" s="83" t="s">
        <v>1002</v>
      </c>
      <c r="BC235" s="96">
        <v>523.65</v>
      </c>
      <c r="BD235" s="96">
        <v>562.37</v>
      </c>
      <c r="BE235" s="96">
        <v>519.32000000000005</v>
      </c>
      <c r="BF235" s="96"/>
      <c r="BG235" s="96"/>
      <c r="BH235" s="97">
        <v>411.56</v>
      </c>
      <c r="BI235" s="83" t="s">
        <v>1003</v>
      </c>
      <c r="BJ235" s="86">
        <v>0.13411477542480801</v>
      </c>
      <c r="BK235" s="96">
        <v>650.04999999999995</v>
      </c>
      <c r="BL235" s="96">
        <v>672.72</v>
      </c>
      <c r="BM235" s="96">
        <v>754.96</v>
      </c>
      <c r="BN235" s="96">
        <v>559.59</v>
      </c>
      <c r="BO235" s="96"/>
      <c r="BP235" s="97"/>
      <c r="BQ235" s="83" t="s">
        <v>1004</v>
      </c>
      <c r="BR235" s="86">
        <v>1</v>
      </c>
      <c r="BS235" s="96">
        <v>543.66999999999996</v>
      </c>
      <c r="BT235" s="96">
        <v>595.33000000000004</v>
      </c>
      <c r="BU235" s="96">
        <v>673.67</v>
      </c>
      <c r="BV235" s="96"/>
      <c r="BW235" s="96"/>
      <c r="BX235" s="97">
        <v>299.5</v>
      </c>
      <c r="BY235" s="83" t="s">
        <v>1005</v>
      </c>
      <c r="BZ235" s="96">
        <v>607.48</v>
      </c>
      <c r="CA235" s="96">
        <v>610.76</v>
      </c>
      <c r="CB235" s="96">
        <v>535.46</v>
      </c>
      <c r="CC235" s="96">
        <v>412.95</v>
      </c>
      <c r="CD235" s="96"/>
      <c r="CE235" s="97">
        <v>556.25</v>
      </c>
      <c r="CF235" s="83" t="s">
        <v>1006</v>
      </c>
      <c r="CG235" s="96">
        <v>540.26</v>
      </c>
      <c r="CH235" s="96">
        <v>623.14</v>
      </c>
      <c r="CI235" s="96">
        <v>562.49</v>
      </c>
      <c r="CJ235" s="96"/>
      <c r="CK235" s="96"/>
      <c r="CL235" s="97"/>
      <c r="CM235" s="83" t="s">
        <v>1007</v>
      </c>
      <c r="CN235" s="96">
        <v>551.62</v>
      </c>
      <c r="CO235" s="96">
        <v>567.54999999999995</v>
      </c>
      <c r="CP235" s="96">
        <v>597.52</v>
      </c>
      <c r="CQ235" s="96">
        <v>398.5</v>
      </c>
      <c r="CR235" s="96"/>
      <c r="CS235" s="97">
        <v>603.28</v>
      </c>
      <c r="CT235" s="83" t="s">
        <v>1008</v>
      </c>
      <c r="CU235" s="96">
        <v>575.07000000000005</v>
      </c>
      <c r="CV235" s="96">
        <v>683.51</v>
      </c>
      <c r="CW235" s="96"/>
      <c r="CX235" s="96">
        <v>423.78</v>
      </c>
      <c r="CY235" s="96"/>
      <c r="CZ235" s="97"/>
      <c r="DA235" s="83" t="s">
        <v>1009</v>
      </c>
      <c r="DB235" s="86">
        <v>0.135124179120612</v>
      </c>
      <c r="DC235" s="96">
        <v>537.58000000000004</v>
      </c>
      <c r="DD235" s="96">
        <v>638.87</v>
      </c>
      <c r="DE235" s="96">
        <v>519.01</v>
      </c>
      <c r="DF235" s="96">
        <v>531.04</v>
      </c>
      <c r="DG235" s="96"/>
      <c r="DH235" s="97">
        <v>459.29</v>
      </c>
      <c r="DI235" s="83" t="s">
        <v>1010</v>
      </c>
      <c r="DJ235" s="86">
        <v>3.01804792660107E-3</v>
      </c>
      <c r="DK235" s="96">
        <v>535.79999999999995</v>
      </c>
      <c r="DL235" s="96">
        <v>603.19000000000005</v>
      </c>
      <c r="DM235" s="96">
        <v>603.19000000000005</v>
      </c>
      <c r="DN235" s="96">
        <v>462.49</v>
      </c>
      <c r="DO235" s="96"/>
      <c r="DP235" s="97">
        <v>439.74</v>
      </c>
      <c r="DQ235" s="83" t="s">
        <v>1011</v>
      </c>
      <c r="DR235" s="96">
        <v>547.25</v>
      </c>
      <c r="DS235" s="96">
        <v>567.4</v>
      </c>
      <c r="DT235" s="96">
        <v>492.87</v>
      </c>
      <c r="DU235" s="96">
        <v>429.72</v>
      </c>
      <c r="DV235" s="96"/>
      <c r="DW235" s="97"/>
      <c r="DX235" s="83" t="s">
        <v>1012</v>
      </c>
      <c r="DY235" s="96">
        <v>555.26</v>
      </c>
      <c r="DZ235" s="96">
        <v>575.22</v>
      </c>
      <c r="EA235" s="96">
        <v>653.49</v>
      </c>
      <c r="EB235" s="96">
        <v>422.18</v>
      </c>
      <c r="EC235" s="96"/>
      <c r="ED235" s="97">
        <v>349.52</v>
      </c>
      <c r="EE235" s="83" t="s">
        <v>1013</v>
      </c>
      <c r="EF235" s="86">
        <v>1</v>
      </c>
      <c r="EG235" s="96">
        <v>588.29999999999995</v>
      </c>
      <c r="EH235" s="96">
        <v>597.38</v>
      </c>
      <c r="EI235" s="96">
        <v>496.17</v>
      </c>
      <c r="EJ235" s="96"/>
      <c r="EK235" s="96">
        <v>369.88</v>
      </c>
      <c r="EL235" s="97">
        <v>254.42</v>
      </c>
      <c r="EM235" s="83" t="s">
        <v>1014</v>
      </c>
      <c r="EN235" s="96">
        <v>569.79</v>
      </c>
      <c r="EO235" s="96">
        <v>587.74</v>
      </c>
      <c r="EP235" s="96">
        <v>521.58000000000004</v>
      </c>
      <c r="EQ235" s="96"/>
      <c r="ER235" s="96"/>
      <c r="ES235" s="97">
        <v>340.37</v>
      </c>
      <c r="ET235" s="83" t="s">
        <v>1015</v>
      </c>
      <c r="EU235" s="86">
        <v>1</v>
      </c>
      <c r="EV235" s="96">
        <v>567.17999999999995</v>
      </c>
      <c r="EW235" s="96">
        <v>597.25</v>
      </c>
      <c r="EX235" s="96">
        <v>597.25</v>
      </c>
      <c r="EY235" s="96"/>
      <c r="EZ235" s="96"/>
      <c r="FA235" s="97">
        <v>313.08</v>
      </c>
      <c r="FB235" s="83" t="s">
        <v>1016</v>
      </c>
      <c r="FC235" s="96">
        <v>645.54</v>
      </c>
      <c r="FD235" s="96">
        <v>612.35</v>
      </c>
      <c r="FE235" s="96">
        <v>615.37</v>
      </c>
      <c r="FF235" s="96"/>
      <c r="FG235" s="96"/>
      <c r="FH235" s="97"/>
      <c r="FI235" s="83" t="s">
        <v>1017</v>
      </c>
      <c r="FJ235" s="96">
        <v>554.67999999999995</v>
      </c>
      <c r="FK235" s="96">
        <v>595.48</v>
      </c>
      <c r="FL235" s="96">
        <v>365.73</v>
      </c>
      <c r="FM235" s="96">
        <v>650.83000000000004</v>
      </c>
      <c r="FN235" s="96"/>
      <c r="FO235" s="97">
        <v>285.77</v>
      </c>
      <c r="FP235" s="83" t="s">
        <v>1018</v>
      </c>
      <c r="FQ235" s="86">
        <v>0.22888008972099499</v>
      </c>
      <c r="FR235" s="96">
        <v>548.91</v>
      </c>
      <c r="FS235" s="96">
        <v>585.67999999999995</v>
      </c>
      <c r="FT235" s="96">
        <v>547.21</v>
      </c>
      <c r="FU235" s="96">
        <v>372.82</v>
      </c>
      <c r="FV235" s="96">
        <v>275.08</v>
      </c>
      <c r="FW235" s="97">
        <v>255.9</v>
      </c>
      <c r="FX235" s="83" t="s">
        <v>1019</v>
      </c>
      <c r="FY235" s="96">
        <v>562.29999999999995</v>
      </c>
      <c r="FZ235" s="96">
        <v>599.69000000000005</v>
      </c>
      <c r="GA235" s="96">
        <v>596.19000000000005</v>
      </c>
      <c r="GB235" s="96">
        <v>583.11</v>
      </c>
      <c r="GC235" s="96"/>
      <c r="GD235" s="97">
        <v>334.84</v>
      </c>
      <c r="GE235" s="83" t="s">
        <v>1020</v>
      </c>
      <c r="GF235" s="86">
        <v>0.21168949385041999</v>
      </c>
      <c r="GG235" s="96">
        <v>540.6</v>
      </c>
      <c r="GH235" s="96">
        <v>594.16999999999996</v>
      </c>
      <c r="GI235" s="96">
        <v>499.46</v>
      </c>
      <c r="GJ235" s="96">
        <v>598.27</v>
      </c>
      <c r="GK235" s="96"/>
      <c r="GL235" s="97">
        <v>411.61</v>
      </c>
      <c r="GM235" s="83" t="s">
        <v>1021</v>
      </c>
      <c r="GN235" s="86">
        <v>9.3049223038987605E-2</v>
      </c>
      <c r="GO235" s="96">
        <v>551.76</v>
      </c>
      <c r="GP235" s="96">
        <v>753.5</v>
      </c>
      <c r="GQ235" s="96">
        <v>565.13</v>
      </c>
      <c r="GR235" s="96">
        <v>442.54</v>
      </c>
      <c r="GS235" s="96"/>
      <c r="GT235" s="97"/>
      <c r="GU235" s="83" t="s">
        <v>1022</v>
      </c>
      <c r="GV235" s="86">
        <v>1</v>
      </c>
      <c r="GW235" s="96">
        <v>508.28</v>
      </c>
      <c r="GX235" s="96">
        <v>549.36</v>
      </c>
      <c r="GY235" s="96">
        <v>536.14</v>
      </c>
      <c r="GZ235" s="96">
        <v>568.34</v>
      </c>
      <c r="HA235" s="96"/>
      <c r="HB235" s="97">
        <v>361.9</v>
      </c>
      <c r="HC235" s="83" t="s">
        <v>1023</v>
      </c>
      <c r="HD235" s="86">
        <v>1</v>
      </c>
      <c r="HE235" s="96">
        <v>557.17999999999995</v>
      </c>
      <c r="HF235" s="96">
        <v>604.85</v>
      </c>
      <c r="HG235" s="96"/>
      <c r="HH235" s="96">
        <v>353.07</v>
      </c>
      <c r="HI235" s="96">
        <v>346.43</v>
      </c>
      <c r="HJ235" s="97">
        <v>370.89</v>
      </c>
      <c r="HK235" s="103" t="s">
        <v>1024</v>
      </c>
      <c r="HL235" s="86">
        <v>1.1010790574763301</v>
      </c>
      <c r="HM235" s="96">
        <v>535.16</v>
      </c>
      <c r="HN235" s="96">
        <v>575.78</v>
      </c>
      <c r="HO235" s="96">
        <v>501.1</v>
      </c>
      <c r="HP235" s="96"/>
      <c r="HQ235" s="96"/>
      <c r="HR235" s="97"/>
    </row>
    <row r="236" spans="1:226" x14ac:dyDescent="0.35">
      <c r="A236" s="99">
        <v>43703</v>
      </c>
      <c r="B236" s="100" t="s">
        <v>995</v>
      </c>
      <c r="C236" s="101">
        <v>552.45493790617672</v>
      </c>
      <c r="D236" s="101">
        <v>587.34922811284412</v>
      </c>
      <c r="E236" s="101">
        <v>545.71184419252825</v>
      </c>
      <c r="F236" s="101">
        <v>435.39261536063066</v>
      </c>
      <c r="G236" s="101">
        <v>275.18833333333333</v>
      </c>
      <c r="H236" s="102">
        <v>320.60228214165375</v>
      </c>
      <c r="I236" s="100" t="s">
        <v>996</v>
      </c>
      <c r="J236" s="101">
        <v>554.18597459622367</v>
      </c>
      <c r="K236" s="101">
        <v>581.75124911985097</v>
      </c>
      <c r="L236" s="101">
        <v>515.58622215576975</v>
      </c>
      <c r="M236" s="101">
        <v>433.03545631128338</v>
      </c>
      <c r="N236" s="101">
        <v>344.12374999999997</v>
      </c>
      <c r="O236" s="102">
        <v>362.42016944770813</v>
      </c>
      <c r="P236" s="83" t="s">
        <v>997</v>
      </c>
      <c r="Q236" s="96">
        <v>539.14</v>
      </c>
      <c r="R236" s="96">
        <v>573.69000000000005</v>
      </c>
      <c r="S236" s="96">
        <v>540.52</v>
      </c>
      <c r="T236" s="96">
        <v>337</v>
      </c>
      <c r="U236" s="96"/>
      <c r="V236" s="97"/>
      <c r="W236" s="83" t="s">
        <v>998</v>
      </c>
      <c r="X236" s="96">
        <v>540.91</v>
      </c>
      <c r="Y236" s="96">
        <v>570.66999999999996</v>
      </c>
      <c r="Z236" s="96">
        <v>521.85</v>
      </c>
      <c r="AA236" s="96">
        <v>339.53</v>
      </c>
      <c r="AB236" s="96"/>
      <c r="AC236" s="97">
        <v>361.16</v>
      </c>
      <c r="AD236" s="83" t="s">
        <v>999</v>
      </c>
      <c r="AE236" s="86">
        <v>0.51129972389814904</v>
      </c>
      <c r="AF236" s="96">
        <v>559.79999999999995</v>
      </c>
      <c r="AG236" s="96">
        <v>591.67999999999995</v>
      </c>
      <c r="AH236" s="96">
        <v>491.58</v>
      </c>
      <c r="AI236" s="96"/>
      <c r="AJ236" s="96"/>
      <c r="AK236" s="97">
        <v>280.52</v>
      </c>
      <c r="AL236" s="87" t="s">
        <v>1000</v>
      </c>
      <c r="AM236" s="88">
        <v>1</v>
      </c>
      <c r="AN236" s="96">
        <v>565.64</v>
      </c>
      <c r="AO236" s="96">
        <v>609.03</v>
      </c>
      <c r="AP236" s="96">
        <v>632</v>
      </c>
      <c r="AQ236" s="96">
        <v>673.61</v>
      </c>
      <c r="AR236" s="96"/>
      <c r="AS236" s="97"/>
      <c r="AT236" s="83" t="s">
        <v>1001</v>
      </c>
      <c r="AU236" s="86">
        <v>3.8771712158808903E-2</v>
      </c>
      <c r="AV236" s="96">
        <v>538.55999999999995</v>
      </c>
      <c r="AW236" s="96">
        <v>589.25</v>
      </c>
      <c r="AX236" s="96">
        <v>515.29</v>
      </c>
      <c r="AY236" s="96">
        <v>360.96</v>
      </c>
      <c r="AZ236" s="96"/>
      <c r="BA236" s="97">
        <v>356.62</v>
      </c>
      <c r="BB236" s="83" t="s">
        <v>1002</v>
      </c>
      <c r="BC236" s="96">
        <v>529.53</v>
      </c>
      <c r="BD236" s="96">
        <v>562.37</v>
      </c>
      <c r="BE236" s="96">
        <v>525.20000000000005</v>
      </c>
      <c r="BF236" s="96"/>
      <c r="BG236" s="96"/>
      <c r="BH236" s="97">
        <v>416.6</v>
      </c>
      <c r="BI236" s="83" t="s">
        <v>1003</v>
      </c>
      <c r="BJ236" s="86">
        <v>0.134112976771632</v>
      </c>
      <c r="BK236" s="96">
        <v>650.04999999999995</v>
      </c>
      <c r="BL236" s="96">
        <v>683.44</v>
      </c>
      <c r="BM236" s="96">
        <v>765.68</v>
      </c>
      <c r="BN236" s="96">
        <v>559.59</v>
      </c>
      <c r="BO236" s="96"/>
      <c r="BP236" s="97"/>
      <c r="BQ236" s="83" t="s">
        <v>1004</v>
      </c>
      <c r="BR236" s="86">
        <v>1</v>
      </c>
      <c r="BS236" s="96">
        <v>545.33000000000004</v>
      </c>
      <c r="BT236" s="96">
        <v>592.83000000000004</v>
      </c>
      <c r="BU236" s="96">
        <v>672.83</v>
      </c>
      <c r="BV236" s="96"/>
      <c r="BW236" s="96"/>
      <c r="BX236" s="97">
        <v>295.33</v>
      </c>
      <c r="BY236" s="83" t="s">
        <v>1005</v>
      </c>
      <c r="BZ236" s="96">
        <v>609.09</v>
      </c>
      <c r="CA236" s="96">
        <v>611.29</v>
      </c>
      <c r="CB236" s="96">
        <v>536.74</v>
      </c>
      <c r="CC236" s="96">
        <v>415.11</v>
      </c>
      <c r="CD236" s="96"/>
      <c r="CE236" s="97">
        <v>556.35</v>
      </c>
      <c r="CF236" s="83" t="s">
        <v>1006</v>
      </c>
      <c r="CG236" s="96">
        <v>566.87</v>
      </c>
      <c r="CH236" s="96">
        <v>646.53</v>
      </c>
      <c r="CI236" s="96">
        <v>557.65</v>
      </c>
      <c r="CJ236" s="96"/>
      <c r="CK236" s="96"/>
      <c r="CL236" s="97"/>
      <c r="CM236" s="83" t="s">
        <v>1007</v>
      </c>
      <c r="CN236" s="96">
        <v>552.19000000000005</v>
      </c>
      <c r="CO236" s="96">
        <v>566.12</v>
      </c>
      <c r="CP236" s="96">
        <v>597.17999999999995</v>
      </c>
      <c r="CQ236" s="96">
        <v>410.69</v>
      </c>
      <c r="CR236" s="96"/>
      <c r="CS236" s="97">
        <v>610.01</v>
      </c>
      <c r="CT236" s="83" t="s">
        <v>1008</v>
      </c>
      <c r="CU236" s="96">
        <v>577.6</v>
      </c>
      <c r="CV236" s="96">
        <v>683.53</v>
      </c>
      <c r="CW236" s="96"/>
      <c r="CX236" s="96">
        <v>434.71</v>
      </c>
      <c r="CY236" s="96"/>
      <c r="CZ236" s="97"/>
      <c r="DA236" s="83" t="s">
        <v>1009</v>
      </c>
      <c r="DB236" s="86">
        <v>0.135257598095573</v>
      </c>
      <c r="DC236" s="96">
        <v>538.11</v>
      </c>
      <c r="DD236" s="96">
        <v>630.29999999999995</v>
      </c>
      <c r="DE236" s="96">
        <v>516.28</v>
      </c>
      <c r="DF236" s="96">
        <v>531.55999999999995</v>
      </c>
      <c r="DG236" s="96"/>
      <c r="DH236" s="97">
        <v>464.18</v>
      </c>
      <c r="DI236" s="83" t="s">
        <v>1010</v>
      </c>
      <c r="DJ236" s="86">
        <v>3.03739027427634E-3</v>
      </c>
      <c r="DK236" s="96">
        <v>528.34</v>
      </c>
      <c r="DL236" s="96">
        <v>597.23</v>
      </c>
      <c r="DM236" s="96">
        <v>597.23</v>
      </c>
      <c r="DN236" s="96">
        <v>384.36</v>
      </c>
      <c r="DO236" s="96"/>
      <c r="DP236" s="97">
        <v>446.56</v>
      </c>
      <c r="DQ236" s="83" t="s">
        <v>1011</v>
      </c>
      <c r="DR236" s="96">
        <v>554.32000000000005</v>
      </c>
      <c r="DS236" s="96">
        <v>571.63</v>
      </c>
      <c r="DT236" s="96">
        <v>490.19</v>
      </c>
      <c r="DU236" s="96">
        <v>438.85</v>
      </c>
      <c r="DV236" s="96"/>
      <c r="DW236" s="97"/>
      <c r="DX236" s="83" t="s">
        <v>1012</v>
      </c>
      <c r="DY236" s="96">
        <v>557.39</v>
      </c>
      <c r="DZ236" s="96">
        <v>576.73</v>
      </c>
      <c r="EA236" s="96">
        <v>657.82</v>
      </c>
      <c r="EB236" s="96">
        <v>434.72</v>
      </c>
      <c r="EC236" s="96"/>
      <c r="ED236" s="97">
        <v>350.43</v>
      </c>
      <c r="EE236" s="83" t="s">
        <v>1013</v>
      </c>
      <c r="EF236" s="86">
        <v>1</v>
      </c>
      <c r="EG236" s="96">
        <v>585.72</v>
      </c>
      <c r="EH236" s="96">
        <v>600.41999999999996</v>
      </c>
      <c r="EI236" s="96">
        <v>493.86</v>
      </c>
      <c r="EJ236" s="96"/>
      <c r="EK236" s="96">
        <v>369.88</v>
      </c>
      <c r="EL236" s="97">
        <v>252</v>
      </c>
      <c r="EM236" s="83" t="s">
        <v>1014</v>
      </c>
      <c r="EN236" s="96">
        <v>569.79</v>
      </c>
      <c r="EO236" s="96">
        <v>587.74</v>
      </c>
      <c r="EP236" s="96">
        <v>521.58000000000004</v>
      </c>
      <c r="EQ236" s="96"/>
      <c r="ER236" s="96"/>
      <c r="ES236" s="97">
        <v>330.19</v>
      </c>
      <c r="ET236" s="83" t="s">
        <v>1015</v>
      </c>
      <c r="EU236" s="86">
        <v>1</v>
      </c>
      <c r="EV236" s="96">
        <v>569.02</v>
      </c>
      <c r="EW236" s="96">
        <v>597.29999999999995</v>
      </c>
      <c r="EX236" s="96">
        <v>597.29999999999995</v>
      </c>
      <c r="EY236" s="96"/>
      <c r="EZ236" s="96"/>
      <c r="FA236" s="97">
        <v>313.08</v>
      </c>
      <c r="FB236" s="83" t="s">
        <v>1016</v>
      </c>
      <c r="FC236" s="96">
        <v>645.54</v>
      </c>
      <c r="FD236" s="96">
        <v>612.35</v>
      </c>
      <c r="FE236" s="96">
        <v>615.37</v>
      </c>
      <c r="FF236" s="96"/>
      <c r="FG236" s="96"/>
      <c r="FH236" s="97"/>
      <c r="FI236" s="83" t="s">
        <v>1017</v>
      </c>
      <c r="FJ236" s="96">
        <v>561.29</v>
      </c>
      <c r="FK236" s="96">
        <v>598.79</v>
      </c>
      <c r="FL236" s="96">
        <v>366.56</v>
      </c>
      <c r="FM236" s="96">
        <v>641.83000000000004</v>
      </c>
      <c r="FN236" s="96"/>
      <c r="FO236" s="97">
        <v>288.25</v>
      </c>
      <c r="FP236" s="83" t="s">
        <v>1018</v>
      </c>
      <c r="FQ236" s="86">
        <v>0.22924212553298801</v>
      </c>
      <c r="FR236" s="96">
        <v>561.29</v>
      </c>
      <c r="FS236" s="96">
        <v>593.64</v>
      </c>
      <c r="FT236" s="96">
        <v>547.4</v>
      </c>
      <c r="FU236" s="96">
        <v>374.26</v>
      </c>
      <c r="FV236" s="96">
        <v>267.31</v>
      </c>
      <c r="FW236" s="97">
        <v>256.89999999999998</v>
      </c>
      <c r="FX236" s="83" t="s">
        <v>1019</v>
      </c>
      <c r="FY236" s="96">
        <v>566.36</v>
      </c>
      <c r="FZ236" s="96">
        <v>598.87</v>
      </c>
      <c r="GA236" s="96">
        <v>597.01</v>
      </c>
      <c r="GB236" s="96">
        <v>569.03</v>
      </c>
      <c r="GC236" s="96"/>
      <c r="GD236" s="97">
        <v>334.84</v>
      </c>
      <c r="GE236" s="83" t="s">
        <v>1020</v>
      </c>
      <c r="GF236" s="86">
        <v>0.21151934344395801</v>
      </c>
      <c r="GG236" s="96">
        <v>540.23</v>
      </c>
      <c r="GH236" s="96">
        <v>581.04</v>
      </c>
      <c r="GI236" s="96">
        <v>492.03</v>
      </c>
      <c r="GJ236" s="96">
        <v>586.45000000000005</v>
      </c>
      <c r="GK236" s="96"/>
      <c r="GL236" s="97">
        <v>414.29</v>
      </c>
      <c r="GM236" s="83" t="s">
        <v>1021</v>
      </c>
      <c r="GN236" s="86">
        <v>9.3010277635678706E-2</v>
      </c>
      <c r="GO236" s="96">
        <v>551.01</v>
      </c>
      <c r="GP236" s="96">
        <v>753.19</v>
      </c>
      <c r="GQ236" s="96">
        <v>556.33000000000004</v>
      </c>
      <c r="GR236" s="96">
        <v>425.43</v>
      </c>
      <c r="GS236" s="96"/>
      <c r="GT236" s="97"/>
      <c r="GU236" s="83" t="s">
        <v>1022</v>
      </c>
      <c r="GV236" s="86">
        <v>1</v>
      </c>
      <c r="GW236" s="96">
        <v>518.57000000000005</v>
      </c>
      <c r="GX236" s="96">
        <v>549.82000000000005</v>
      </c>
      <c r="GY236" s="96">
        <v>548.05999999999995</v>
      </c>
      <c r="GZ236" s="96">
        <v>568.34</v>
      </c>
      <c r="HA236" s="96"/>
      <c r="HB236" s="97">
        <v>362.45</v>
      </c>
      <c r="HC236" s="83" t="s">
        <v>1023</v>
      </c>
      <c r="HD236" s="86">
        <v>1</v>
      </c>
      <c r="HE236" s="96">
        <v>557.17999999999995</v>
      </c>
      <c r="HF236" s="96">
        <v>604.85</v>
      </c>
      <c r="HG236" s="96"/>
      <c r="HH236" s="96">
        <v>335.31</v>
      </c>
      <c r="HI236" s="96">
        <v>328.67</v>
      </c>
      <c r="HJ236" s="97">
        <v>370.89</v>
      </c>
      <c r="HK236" s="103" t="s">
        <v>1024</v>
      </c>
      <c r="HL236" s="86">
        <v>1.10122456171262</v>
      </c>
      <c r="HM236" s="96">
        <v>538.51</v>
      </c>
      <c r="HN236" s="96">
        <v>577.88</v>
      </c>
      <c r="HO236" s="96">
        <v>492.81</v>
      </c>
      <c r="HP236" s="96"/>
      <c r="HQ236" s="96"/>
      <c r="HR236" s="97"/>
    </row>
    <row r="237" spans="1:226" x14ac:dyDescent="0.35">
      <c r="A237" s="99">
        <v>43696</v>
      </c>
      <c r="B237" s="100" t="s">
        <v>995</v>
      </c>
      <c r="C237" s="101">
        <v>556.42981112251391</v>
      </c>
      <c r="D237" s="101">
        <v>588.30547283297847</v>
      </c>
      <c r="E237" s="101">
        <v>547.00247054150111</v>
      </c>
      <c r="F237" s="101">
        <v>431.56406026752194</v>
      </c>
      <c r="G237" s="101">
        <v>267.5402564102564</v>
      </c>
      <c r="H237" s="102">
        <v>323.52205265673888</v>
      </c>
      <c r="I237" s="100" t="s">
        <v>996</v>
      </c>
      <c r="J237" s="101">
        <v>560.71177503049364</v>
      </c>
      <c r="K237" s="101">
        <v>584.41711101342605</v>
      </c>
      <c r="L237" s="101">
        <v>517.02174999246097</v>
      </c>
      <c r="M237" s="101">
        <v>428.71390388671148</v>
      </c>
      <c r="N237" s="101">
        <v>353.55499999999995</v>
      </c>
      <c r="O237" s="102">
        <v>363.46909376826784</v>
      </c>
      <c r="P237" s="83" t="s">
        <v>997</v>
      </c>
      <c r="Q237" s="96">
        <v>537.47</v>
      </c>
      <c r="R237" s="96">
        <v>570.36</v>
      </c>
      <c r="S237" s="96">
        <v>537.53</v>
      </c>
      <c r="T237" s="96">
        <v>324</v>
      </c>
      <c r="U237" s="96"/>
      <c r="V237" s="97"/>
      <c r="W237" s="83" t="s">
        <v>998</v>
      </c>
      <c r="X237" s="96">
        <v>588.1</v>
      </c>
      <c r="Y237" s="96">
        <v>614.47</v>
      </c>
      <c r="Z237" s="96">
        <v>515.4</v>
      </c>
      <c r="AA237" s="96">
        <v>321.75</v>
      </c>
      <c r="AB237" s="96"/>
      <c r="AC237" s="97">
        <v>350.41</v>
      </c>
      <c r="AD237" s="83" t="s">
        <v>999</v>
      </c>
      <c r="AE237" s="86">
        <v>0.51129972389814904</v>
      </c>
      <c r="AF237" s="96">
        <v>561.22</v>
      </c>
      <c r="AG237" s="96">
        <v>595.32000000000005</v>
      </c>
      <c r="AH237" s="96">
        <v>495.79</v>
      </c>
      <c r="AI237" s="96"/>
      <c r="AJ237" s="96"/>
      <c r="AK237" s="97">
        <v>282.38</v>
      </c>
      <c r="AL237" s="87" t="s">
        <v>1000</v>
      </c>
      <c r="AM237" s="88">
        <v>1</v>
      </c>
      <c r="AN237" s="96">
        <v>585.61</v>
      </c>
      <c r="AO237" s="96">
        <v>626.53</v>
      </c>
      <c r="AP237" s="96">
        <v>632</v>
      </c>
      <c r="AQ237" s="96">
        <v>673.61</v>
      </c>
      <c r="AR237" s="96"/>
      <c r="AS237" s="97"/>
      <c r="AT237" s="83" t="s">
        <v>1001</v>
      </c>
      <c r="AU237" s="86">
        <v>3.8789759503491103E-2</v>
      </c>
      <c r="AV237" s="96">
        <v>540.22</v>
      </c>
      <c r="AW237" s="96">
        <v>586.61</v>
      </c>
      <c r="AX237" s="96">
        <v>506.23</v>
      </c>
      <c r="AY237" s="96">
        <v>361.91</v>
      </c>
      <c r="AZ237" s="96"/>
      <c r="BA237" s="97">
        <v>359.25</v>
      </c>
      <c r="BB237" s="83" t="s">
        <v>1002</v>
      </c>
      <c r="BC237" s="96">
        <v>538.78</v>
      </c>
      <c r="BD237" s="96">
        <v>569.1</v>
      </c>
      <c r="BE237" s="96">
        <v>530.25</v>
      </c>
      <c r="BF237" s="96"/>
      <c r="BG237" s="96"/>
      <c r="BH237" s="97">
        <v>415.76</v>
      </c>
      <c r="BI237" s="83" t="s">
        <v>1003</v>
      </c>
      <c r="BJ237" s="86">
        <v>0.13408060926228799</v>
      </c>
      <c r="BK237" s="96">
        <v>649.89</v>
      </c>
      <c r="BL237" s="96">
        <v>661.82</v>
      </c>
      <c r="BM237" s="96">
        <v>744.04</v>
      </c>
      <c r="BN237" s="96">
        <v>559.45000000000005</v>
      </c>
      <c r="BO237" s="96"/>
      <c r="BP237" s="97"/>
      <c r="BQ237" s="83" t="s">
        <v>1004</v>
      </c>
      <c r="BR237" s="86">
        <v>1</v>
      </c>
      <c r="BS237" s="96">
        <v>562.83000000000004</v>
      </c>
      <c r="BT237" s="96">
        <v>607</v>
      </c>
      <c r="BU237" s="96">
        <v>667.83</v>
      </c>
      <c r="BV237" s="96"/>
      <c r="BW237" s="96"/>
      <c r="BX237" s="97">
        <v>297</v>
      </c>
      <c r="BY237" s="83" t="s">
        <v>1005</v>
      </c>
      <c r="BZ237" s="96">
        <v>612.38</v>
      </c>
      <c r="CA237" s="96">
        <v>612.97</v>
      </c>
      <c r="CB237" s="96">
        <v>535.89</v>
      </c>
      <c r="CC237" s="96">
        <v>415.53</v>
      </c>
      <c r="CD237" s="96"/>
      <c r="CE237" s="97">
        <v>556.49</v>
      </c>
      <c r="CF237" s="83" t="s">
        <v>1006</v>
      </c>
      <c r="CG237" s="96">
        <v>574.92999999999995</v>
      </c>
      <c r="CH237" s="96">
        <v>652.98</v>
      </c>
      <c r="CI237" s="96">
        <v>552.01</v>
      </c>
      <c r="CJ237" s="96"/>
      <c r="CK237" s="96"/>
      <c r="CL237" s="97"/>
      <c r="CM237" s="83" t="s">
        <v>1007</v>
      </c>
      <c r="CN237" s="96">
        <v>553.22</v>
      </c>
      <c r="CO237" s="96">
        <v>562.80999999999995</v>
      </c>
      <c r="CP237" s="96">
        <v>597.75</v>
      </c>
      <c r="CQ237" s="96">
        <v>400.25</v>
      </c>
      <c r="CR237" s="96"/>
      <c r="CS237" s="97">
        <v>606.5</v>
      </c>
      <c r="CT237" s="83" t="s">
        <v>1008</v>
      </c>
      <c r="CU237" s="96">
        <v>582.48</v>
      </c>
      <c r="CV237" s="96">
        <v>684.41</v>
      </c>
      <c r="CW237" s="96"/>
      <c r="CX237" s="96">
        <v>413.45</v>
      </c>
      <c r="CY237" s="96"/>
      <c r="CZ237" s="97"/>
      <c r="DA237" s="83" t="s">
        <v>1009</v>
      </c>
      <c r="DB237" s="86">
        <v>0.13537295248409401</v>
      </c>
      <c r="DC237" s="96">
        <v>545.5</v>
      </c>
      <c r="DD237" s="96">
        <v>625.96</v>
      </c>
      <c r="DE237" s="96">
        <v>511.63</v>
      </c>
      <c r="DF237" s="96">
        <v>532.02</v>
      </c>
      <c r="DG237" s="96"/>
      <c r="DH237" s="97">
        <v>469.99</v>
      </c>
      <c r="DI237" s="83" t="s">
        <v>1010</v>
      </c>
      <c r="DJ237" s="86">
        <v>3.0697445972495099E-3</v>
      </c>
      <c r="DK237" s="96">
        <v>541.13</v>
      </c>
      <c r="DL237" s="96">
        <v>600.63</v>
      </c>
      <c r="DM237" s="96">
        <v>600.63</v>
      </c>
      <c r="DN237" s="96">
        <v>471.65</v>
      </c>
      <c r="DO237" s="96"/>
      <c r="DP237" s="97">
        <v>453.95</v>
      </c>
      <c r="DQ237" s="83" t="s">
        <v>1011</v>
      </c>
      <c r="DR237" s="96">
        <v>554.73</v>
      </c>
      <c r="DS237" s="96">
        <v>576.02</v>
      </c>
      <c r="DT237" s="96">
        <v>496.13</v>
      </c>
      <c r="DU237" s="96">
        <v>427.35</v>
      </c>
      <c r="DV237" s="96"/>
      <c r="DW237" s="97"/>
      <c r="DX237" s="83" t="s">
        <v>1012</v>
      </c>
      <c r="DY237" s="96">
        <v>559.96</v>
      </c>
      <c r="DZ237" s="96">
        <v>578.34</v>
      </c>
      <c r="EA237" s="96">
        <v>654.22</v>
      </c>
      <c r="EB237" s="96">
        <v>424.17</v>
      </c>
      <c r="EC237" s="96"/>
      <c r="ED237" s="97">
        <v>352.52</v>
      </c>
      <c r="EE237" s="83" t="s">
        <v>1013</v>
      </c>
      <c r="EF237" s="86">
        <v>1</v>
      </c>
      <c r="EG237" s="96">
        <v>585.30999999999995</v>
      </c>
      <c r="EH237" s="96">
        <v>600.80999999999995</v>
      </c>
      <c r="EI237" s="96">
        <v>491.43</v>
      </c>
      <c r="EJ237" s="96"/>
      <c r="EK237" s="96">
        <v>369.88</v>
      </c>
      <c r="EL237" s="97">
        <v>245.71</v>
      </c>
      <c r="EM237" s="83" t="s">
        <v>1014</v>
      </c>
      <c r="EN237" s="96">
        <v>569.79</v>
      </c>
      <c r="EO237" s="96">
        <v>572.35</v>
      </c>
      <c r="EP237" s="96">
        <v>521.58000000000004</v>
      </c>
      <c r="EQ237" s="96"/>
      <c r="ER237" s="96"/>
      <c r="ES237" s="97">
        <v>330.19</v>
      </c>
      <c r="ET237" s="83" t="s">
        <v>1015</v>
      </c>
      <c r="EU237" s="86">
        <v>1</v>
      </c>
      <c r="EV237" s="96">
        <v>570.77</v>
      </c>
      <c r="EW237" s="96">
        <v>598.20000000000005</v>
      </c>
      <c r="EX237" s="96">
        <v>598.20000000000005</v>
      </c>
      <c r="EY237" s="96"/>
      <c r="EZ237" s="96"/>
      <c r="FA237" s="97">
        <v>313.27999999999997</v>
      </c>
      <c r="FB237" s="83" t="s">
        <v>1016</v>
      </c>
      <c r="FC237" s="96">
        <v>645.54</v>
      </c>
      <c r="FD237" s="96">
        <v>612.35</v>
      </c>
      <c r="FE237" s="96">
        <v>615.37</v>
      </c>
      <c r="FF237" s="96"/>
      <c r="FG237" s="96"/>
      <c r="FH237" s="97"/>
      <c r="FI237" s="83" t="s">
        <v>1017</v>
      </c>
      <c r="FJ237" s="96">
        <v>562.12</v>
      </c>
      <c r="FK237" s="96">
        <v>588.04999999999995</v>
      </c>
      <c r="FL237" s="96">
        <v>349.2</v>
      </c>
      <c r="FM237" s="96">
        <v>645.83000000000004</v>
      </c>
      <c r="FN237" s="96"/>
      <c r="FO237" s="97">
        <v>296.51</v>
      </c>
      <c r="FP237" s="83" t="s">
        <v>1018</v>
      </c>
      <c r="FQ237" s="86">
        <v>0.22882247952038801</v>
      </c>
      <c r="FR237" s="96">
        <v>560.16</v>
      </c>
      <c r="FS237" s="96">
        <v>590.75</v>
      </c>
      <c r="FT237" s="96">
        <v>545.85</v>
      </c>
      <c r="FU237" s="96">
        <v>383.07</v>
      </c>
      <c r="FV237" s="96">
        <v>257.70999999999998</v>
      </c>
      <c r="FW237" s="97">
        <v>262.67</v>
      </c>
      <c r="FX237" s="83" t="s">
        <v>1019</v>
      </c>
      <c r="FY237" s="96">
        <v>567.99</v>
      </c>
      <c r="FZ237" s="96">
        <v>594.80999999999995</v>
      </c>
      <c r="GA237" s="96">
        <v>594.57000000000005</v>
      </c>
      <c r="GB237" s="96">
        <v>574.82000000000005</v>
      </c>
      <c r="GC237" s="96"/>
      <c r="GD237" s="97">
        <v>334.84</v>
      </c>
      <c r="GE237" s="83" t="s">
        <v>1020</v>
      </c>
      <c r="GF237" s="86">
        <v>0.21133606661312801</v>
      </c>
      <c r="GG237" s="96">
        <v>549.62</v>
      </c>
      <c r="GH237" s="96">
        <v>580.67999999999995</v>
      </c>
      <c r="GI237" s="96">
        <v>491.6</v>
      </c>
      <c r="GJ237" s="96">
        <v>582.76</v>
      </c>
      <c r="GK237" s="96"/>
      <c r="GL237" s="97">
        <v>415.26</v>
      </c>
      <c r="GM237" s="83" t="s">
        <v>1021</v>
      </c>
      <c r="GN237" s="86">
        <v>9.3224447179028197E-2</v>
      </c>
      <c r="GO237" s="96">
        <v>559.14</v>
      </c>
      <c r="GP237" s="96">
        <v>749.85</v>
      </c>
      <c r="GQ237" s="96">
        <v>560.66999999999996</v>
      </c>
      <c r="GR237" s="96">
        <v>421.75</v>
      </c>
      <c r="GS237" s="96"/>
      <c r="GT237" s="97"/>
      <c r="GU237" s="83" t="s">
        <v>1022</v>
      </c>
      <c r="GV237" s="86">
        <v>1</v>
      </c>
      <c r="GW237" s="96">
        <v>533.04999999999995</v>
      </c>
      <c r="GX237" s="96">
        <v>557.19000000000005</v>
      </c>
      <c r="GY237" s="96">
        <v>551.20000000000005</v>
      </c>
      <c r="GZ237" s="96">
        <v>568.34</v>
      </c>
      <c r="HA237" s="96"/>
      <c r="HB237" s="97">
        <v>367.93</v>
      </c>
      <c r="HC237" s="83" t="s">
        <v>1023</v>
      </c>
      <c r="HD237" s="86">
        <v>1</v>
      </c>
      <c r="HE237" s="96">
        <v>561.35</v>
      </c>
      <c r="HF237" s="96">
        <v>605.67999999999995</v>
      </c>
      <c r="HG237" s="96"/>
      <c r="HH237" s="96">
        <v>350.4</v>
      </c>
      <c r="HI237" s="96">
        <v>343.76</v>
      </c>
      <c r="HJ237" s="97">
        <v>371.72</v>
      </c>
      <c r="HK237" s="103" t="s">
        <v>1024</v>
      </c>
      <c r="HL237" s="86">
        <v>1.09190570302349</v>
      </c>
      <c r="HM237" s="96">
        <v>533.45000000000005</v>
      </c>
      <c r="HN237" s="96">
        <v>573.76</v>
      </c>
      <c r="HO237" s="96">
        <v>492.57</v>
      </c>
      <c r="HP237" s="96"/>
      <c r="HQ237" s="96"/>
      <c r="HR237" s="97"/>
    </row>
    <row r="238" spans="1:226" x14ac:dyDescent="0.35">
      <c r="A238" s="99">
        <v>43689</v>
      </c>
      <c r="B238" s="100" t="s">
        <v>995</v>
      </c>
      <c r="C238" s="101">
        <v>559.99297354359987</v>
      </c>
      <c r="D238" s="101">
        <v>588.25409189837251</v>
      </c>
      <c r="E238" s="101">
        <v>534.27560758120114</v>
      </c>
      <c r="F238" s="101">
        <v>440.85081660214234</v>
      </c>
      <c r="G238" s="101">
        <v>289.67166666666674</v>
      </c>
      <c r="H238" s="102">
        <v>324.9491379417571</v>
      </c>
      <c r="I238" s="100" t="s">
        <v>996</v>
      </c>
      <c r="J238" s="101">
        <v>563.59466369328925</v>
      </c>
      <c r="K238" s="101">
        <v>582.79492560724327</v>
      </c>
      <c r="L238" s="101">
        <v>504.1637171710297</v>
      </c>
      <c r="M238" s="101">
        <v>438.70175969845423</v>
      </c>
      <c r="N238" s="101">
        <v>386.02374999999995</v>
      </c>
      <c r="O238" s="102">
        <v>362.53866614190542</v>
      </c>
      <c r="P238" s="83" t="s">
        <v>997</v>
      </c>
      <c r="Q238" s="96">
        <v>545.80999999999995</v>
      </c>
      <c r="R238" s="96">
        <v>573.69000000000005</v>
      </c>
      <c r="S238" s="96">
        <v>529.59</v>
      </c>
      <c r="T238" s="96">
        <v>347</v>
      </c>
      <c r="U238" s="96"/>
      <c r="V238" s="97"/>
      <c r="W238" s="83" t="s">
        <v>998</v>
      </c>
      <c r="X238" s="96">
        <v>525.54</v>
      </c>
      <c r="Y238" s="96">
        <v>524.14</v>
      </c>
      <c r="Z238" s="96">
        <v>501.27</v>
      </c>
      <c r="AA238" s="96">
        <v>360.91</v>
      </c>
      <c r="AB238" s="96"/>
      <c r="AC238" s="97">
        <v>350.41</v>
      </c>
      <c r="AD238" s="83" t="s">
        <v>999</v>
      </c>
      <c r="AE238" s="86">
        <v>0.51129972389814904</v>
      </c>
      <c r="AF238" s="96">
        <v>563.08000000000004</v>
      </c>
      <c r="AG238" s="96">
        <v>598.98</v>
      </c>
      <c r="AH238" s="96">
        <v>494.43</v>
      </c>
      <c r="AI238" s="96"/>
      <c r="AJ238" s="96"/>
      <c r="AK238" s="97">
        <v>286.81</v>
      </c>
      <c r="AL238" s="87" t="s">
        <v>1000</v>
      </c>
      <c r="AM238" s="88">
        <v>1</v>
      </c>
      <c r="AN238" s="96">
        <v>588.87</v>
      </c>
      <c r="AO238" s="96">
        <v>632.75</v>
      </c>
      <c r="AP238" s="96">
        <v>632</v>
      </c>
      <c r="AQ238" s="96">
        <v>673.61</v>
      </c>
      <c r="AR238" s="96"/>
      <c r="AS238" s="97"/>
      <c r="AT238" s="83" t="s">
        <v>1001</v>
      </c>
      <c r="AU238" s="86">
        <v>3.8713174093143898E-2</v>
      </c>
      <c r="AV238" s="96">
        <v>542.23</v>
      </c>
      <c r="AW238" s="96">
        <v>587.55999999999995</v>
      </c>
      <c r="AX238" s="96">
        <v>504.46</v>
      </c>
      <c r="AY238" s="96">
        <v>363.59</v>
      </c>
      <c r="AZ238" s="96"/>
      <c r="BA238" s="97">
        <v>361.58</v>
      </c>
      <c r="BB238" s="83" t="s">
        <v>1002</v>
      </c>
      <c r="BC238" s="96">
        <v>541.29999999999995</v>
      </c>
      <c r="BD238" s="96">
        <v>559.85</v>
      </c>
      <c r="BE238" s="96">
        <v>510.08</v>
      </c>
      <c r="BF238" s="96"/>
      <c r="BG238" s="96"/>
      <c r="BH238" s="97">
        <v>417.44</v>
      </c>
      <c r="BI238" s="83" t="s">
        <v>1003</v>
      </c>
      <c r="BJ238" s="86">
        <v>0.13398898610534199</v>
      </c>
      <c r="BK238" s="96">
        <v>649.44000000000005</v>
      </c>
      <c r="BL238" s="96">
        <v>656.01</v>
      </c>
      <c r="BM238" s="96">
        <v>743.85</v>
      </c>
      <c r="BN238" s="96">
        <v>558.53</v>
      </c>
      <c r="BO238" s="96"/>
      <c r="BP238" s="97"/>
      <c r="BQ238" s="83" t="s">
        <v>1004</v>
      </c>
      <c r="BR238" s="86">
        <v>1</v>
      </c>
      <c r="BS238" s="96">
        <v>571.16999999999996</v>
      </c>
      <c r="BT238" s="96">
        <v>610.33000000000004</v>
      </c>
      <c r="BU238" s="96">
        <v>657</v>
      </c>
      <c r="BV238" s="96"/>
      <c r="BW238" s="96"/>
      <c r="BX238" s="97">
        <v>362</v>
      </c>
      <c r="BY238" s="83" t="s">
        <v>1005</v>
      </c>
      <c r="BZ238" s="96">
        <v>619.61</v>
      </c>
      <c r="CA238" s="96">
        <v>619.48</v>
      </c>
      <c r="CB238" s="96">
        <v>531.65</v>
      </c>
      <c r="CC238" s="96">
        <v>421.74</v>
      </c>
      <c r="CD238" s="96"/>
      <c r="CE238" s="97">
        <v>556.57000000000005</v>
      </c>
      <c r="CF238" s="83" t="s">
        <v>1006</v>
      </c>
      <c r="CG238" s="96">
        <v>568.48</v>
      </c>
      <c r="CH238" s="96">
        <v>641.69000000000005</v>
      </c>
      <c r="CI238" s="96">
        <v>537.49</v>
      </c>
      <c r="CJ238" s="96"/>
      <c r="CK238" s="96"/>
      <c r="CL238" s="97"/>
      <c r="CM238" s="83" t="s">
        <v>1007</v>
      </c>
      <c r="CN238" s="96">
        <v>564.67999999999995</v>
      </c>
      <c r="CO238" s="96">
        <v>570.49</v>
      </c>
      <c r="CP238" s="96">
        <v>591.42999999999995</v>
      </c>
      <c r="CQ238" s="96">
        <v>409.27</v>
      </c>
      <c r="CR238" s="96"/>
      <c r="CS238" s="97">
        <v>611.48</v>
      </c>
      <c r="CT238" s="83" t="s">
        <v>1008</v>
      </c>
      <c r="CU238" s="96">
        <v>588.97</v>
      </c>
      <c r="CV238" s="96">
        <v>688.66</v>
      </c>
      <c r="CW238" s="96"/>
      <c r="CX238" s="96">
        <v>417.81</v>
      </c>
      <c r="CY238" s="96"/>
      <c r="CZ238" s="97"/>
      <c r="DA238" s="83" t="s">
        <v>1009</v>
      </c>
      <c r="DB238" s="86">
        <v>0.13530335011094899</v>
      </c>
      <c r="DC238" s="96">
        <v>581.26</v>
      </c>
      <c r="DD238" s="96">
        <v>651.08000000000004</v>
      </c>
      <c r="DE238" s="96">
        <v>540.04999999999995</v>
      </c>
      <c r="DF238" s="96">
        <v>548.66</v>
      </c>
      <c r="DG238" s="96"/>
      <c r="DH238" s="97">
        <v>469.75</v>
      </c>
      <c r="DI238" s="83" t="s">
        <v>1010</v>
      </c>
      <c r="DJ238" s="86">
        <v>3.08024025874018E-3</v>
      </c>
      <c r="DK238" s="96">
        <v>568.57000000000005</v>
      </c>
      <c r="DL238" s="96">
        <v>614.92999999999995</v>
      </c>
      <c r="DM238" s="96">
        <v>614.92999999999995</v>
      </c>
      <c r="DN238" s="96">
        <v>473.26</v>
      </c>
      <c r="DO238" s="96"/>
      <c r="DP238" s="97">
        <v>458.49</v>
      </c>
      <c r="DQ238" s="83" t="s">
        <v>1011</v>
      </c>
      <c r="DR238" s="96">
        <v>560.83000000000004</v>
      </c>
      <c r="DS238" s="96">
        <v>578.78</v>
      </c>
      <c r="DT238" s="96">
        <v>502.83</v>
      </c>
      <c r="DU238" s="96">
        <v>457.42</v>
      </c>
      <c r="DV238" s="96"/>
      <c r="DW238" s="97"/>
      <c r="DX238" s="83" t="s">
        <v>1012</v>
      </c>
      <c r="DY238" s="96">
        <v>566.62</v>
      </c>
      <c r="DZ238" s="96">
        <v>585</v>
      </c>
      <c r="EA238" s="96">
        <v>654.26</v>
      </c>
      <c r="EB238" s="96">
        <v>427.17</v>
      </c>
      <c r="EC238" s="96"/>
      <c r="ED238" s="97">
        <v>349.66</v>
      </c>
      <c r="EE238" s="83" t="s">
        <v>1013</v>
      </c>
      <c r="EF238" s="86">
        <v>1</v>
      </c>
      <c r="EG238" s="96">
        <v>586.15</v>
      </c>
      <c r="EH238" s="96">
        <v>599.28</v>
      </c>
      <c r="EI238" s="96">
        <v>487.87</v>
      </c>
      <c r="EJ238" s="96"/>
      <c r="EK238" s="96">
        <v>369.88</v>
      </c>
      <c r="EL238" s="97">
        <v>245.28</v>
      </c>
      <c r="EM238" s="83" t="s">
        <v>1014</v>
      </c>
      <c r="EN238" s="96">
        <v>569.79</v>
      </c>
      <c r="EO238" s="96">
        <v>572.35</v>
      </c>
      <c r="EP238" s="96">
        <v>521.58000000000004</v>
      </c>
      <c r="EQ238" s="96"/>
      <c r="ER238" s="96"/>
      <c r="ES238" s="97">
        <v>336.67</v>
      </c>
      <c r="ET238" s="83" t="s">
        <v>1015</v>
      </c>
      <c r="EU238" s="86">
        <v>1</v>
      </c>
      <c r="EV238" s="96">
        <v>570.41</v>
      </c>
      <c r="EW238" s="96">
        <v>598.51</v>
      </c>
      <c r="EX238" s="96">
        <v>598.51</v>
      </c>
      <c r="EY238" s="96"/>
      <c r="EZ238" s="96"/>
      <c r="FA238" s="97">
        <v>313.27999999999997</v>
      </c>
      <c r="FB238" s="83" t="s">
        <v>1016</v>
      </c>
      <c r="FC238" s="96">
        <v>645.54</v>
      </c>
      <c r="FD238" s="96">
        <v>612.35</v>
      </c>
      <c r="FE238" s="96">
        <v>615.37</v>
      </c>
      <c r="FF238" s="96"/>
      <c r="FG238" s="96"/>
      <c r="FH238" s="97"/>
      <c r="FI238" s="83" t="s">
        <v>1017</v>
      </c>
      <c r="FJ238" s="96">
        <v>567.08000000000004</v>
      </c>
      <c r="FK238" s="96">
        <v>588.04999999999995</v>
      </c>
      <c r="FL238" s="96">
        <v>350.86</v>
      </c>
      <c r="FM238" s="96">
        <v>633.83000000000004</v>
      </c>
      <c r="FN238" s="96"/>
      <c r="FO238" s="97">
        <v>306.43</v>
      </c>
      <c r="FP238" s="83" t="s">
        <v>1018</v>
      </c>
      <c r="FQ238" s="86">
        <v>0.23108030040439101</v>
      </c>
      <c r="FR238" s="96">
        <v>576.73</v>
      </c>
      <c r="FS238" s="96">
        <v>606.97</v>
      </c>
      <c r="FT238" s="96">
        <v>540.57000000000005</v>
      </c>
      <c r="FU238" s="96">
        <v>414.2</v>
      </c>
      <c r="FV238" s="96">
        <v>278.66000000000003</v>
      </c>
      <c r="FW238" s="97">
        <v>266.58999999999997</v>
      </c>
      <c r="FX238" s="83" t="s">
        <v>1019</v>
      </c>
      <c r="FY238" s="96">
        <v>581</v>
      </c>
      <c r="FZ238" s="96">
        <v>604.55999999999995</v>
      </c>
      <c r="GA238" s="96">
        <v>606.76</v>
      </c>
      <c r="GB238" s="96">
        <v>612.84</v>
      </c>
      <c r="GC238" s="96"/>
      <c r="GD238" s="97">
        <v>335.66</v>
      </c>
      <c r="GE238" s="83" t="s">
        <v>1020</v>
      </c>
      <c r="GF238" s="86">
        <v>0.21164021164021199</v>
      </c>
      <c r="GG238" s="96">
        <v>562.15</v>
      </c>
      <c r="GH238" s="96">
        <v>591.47</v>
      </c>
      <c r="GI238" s="96">
        <v>521.91</v>
      </c>
      <c r="GJ238" s="96">
        <v>538</v>
      </c>
      <c r="GK238" s="96"/>
      <c r="GL238" s="97">
        <v>415.78</v>
      </c>
      <c r="GM238" s="83" t="s">
        <v>1021</v>
      </c>
      <c r="GN238" s="86">
        <v>9.3183618319899394E-2</v>
      </c>
      <c r="GO238" s="96">
        <v>567.84</v>
      </c>
      <c r="GP238" s="96">
        <v>751.01</v>
      </c>
      <c r="GQ238" s="96">
        <v>564.97</v>
      </c>
      <c r="GR238" s="96">
        <v>425.48</v>
      </c>
      <c r="GS238" s="96"/>
      <c r="GT238" s="97"/>
      <c r="GU238" s="83" t="s">
        <v>1022</v>
      </c>
      <c r="GV238" s="86">
        <v>1</v>
      </c>
      <c r="GW238" s="96">
        <v>543.04999999999995</v>
      </c>
      <c r="GX238" s="96">
        <v>559.91999999999996</v>
      </c>
      <c r="GY238" s="96">
        <v>561.41</v>
      </c>
      <c r="GZ238" s="96">
        <v>568.34</v>
      </c>
      <c r="HA238" s="96"/>
      <c r="HB238" s="97">
        <v>381.42</v>
      </c>
      <c r="HC238" s="83" t="s">
        <v>1023</v>
      </c>
      <c r="HD238" s="86">
        <v>1</v>
      </c>
      <c r="HE238" s="96">
        <v>573.85</v>
      </c>
      <c r="HF238" s="96">
        <v>607.35</v>
      </c>
      <c r="HG238" s="96"/>
      <c r="HH238" s="96">
        <v>402.35</v>
      </c>
      <c r="HI238" s="96">
        <v>395.71</v>
      </c>
      <c r="HJ238" s="97">
        <v>373.39</v>
      </c>
      <c r="HK238" s="103" t="s">
        <v>1024</v>
      </c>
      <c r="HL238" s="86">
        <v>1.0797387032338199</v>
      </c>
      <c r="HM238" s="96">
        <v>529.26</v>
      </c>
      <c r="HN238" s="96">
        <v>567.30999999999995</v>
      </c>
      <c r="HO238" s="96">
        <v>485.84</v>
      </c>
      <c r="HP238" s="96"/>
      <c r="HQ238" s="96"/>
      <c r="HR238" s="97"/>
    </row>
    <row r="239" spans="1:226" x14ac:dyDescent="0.35">
      <c r="A239" s="99">
        <v>43682</v>
      </c>
      <c r="B239" s="100" t="s">
        <v>995</v>
      </c>
      <c r="C239" s="101">
        <v>574.78054715949497</v>
      </c>
      <c r="D239" s="101">
        <v>601.11477763515904</v>
      </c>
      <c r="E239" s="101">
        <v>561.04369038280174</v>
      </c>
      <c r="F239" s="101">
        <v>457.68689129266932</v>
      </c>
      <c r="G239" s="101">
        <v>345.9338461538461</v>
      </c>
      <c r="H239" s="102">
        <v>330.09017453544317</v>
      </c>
      <c r="I239" s="100" t="s">
        <v>996</v>
      </c>
      <c r="J239" s="101">
        <v>581.40656786301122</v>
      </c>
      <c r="K239" s="101">
        <v>597.15372307312441</v>
      </c>
      <c r="L239" s="101">
        <v>529.97280488401179</v>
      </c>
      <c r="M239" s="101">
        <v>455.45104464326369</v>
      </c>
      <c r="N239" s="101">
        <v>382.89249999999993</v>
      </c>
      <c r="O239" s="102">
        <v>369.24544991520867</v>
      </c>
      <c r="P239" s="83" t="s">
        <v>997</v>
      </c>
      <c r="Q239" s="96">
        <v>561.64</v>
      </c>
      <c r="R239" s="96">
        <v>588.69000000000005</v>
      </c>
      <c r="S239" s="96">
        <v>547.67999999999995</v>
      </c>
      <c r="T239" s="96">
        <v>395</v>
      </c>
      <c r="U239" s="96"/>
      <c r="V239" s="97"/>
      <c r="W239" s="83" t="s">
        <v>998</v>
      </c>
      <c r="X239" s="96">
        <v>591.24</v>
      </c>
      <c r="Y239" s="96">
        <v>598.6</v>
      </c>
      <c r="Z239" s="96">
        <v>540.36</v>
      </c>
      <c r="AA239" s="96">
        <v>360.91</v>
      </c>
      <c r="AB239" s="96"/>
      <c r="AC239" s="97">
        <v>377.69</v>
      </c>
      <c r="AD239" s="83" t="s">
        <v>999</v>
      </c>
      <c r="AE239" s="86">
        <v>0.51129972389814904</v>
      </c>
      <c r="AF239" s="96">
        <v>564.41</v>
      </c>
      <c r="AG239" s="96">
        <v>598.85</v>
      </c>
      <c r="AH239" s="96">
        <v>514.54</v>
      </c>
      <c r="AI239" s="96"/>
      <c r="AJ239" s="96"/>
      <c r="AK239" s="97">
        <v>288.29000000000002</v>
      </c>
      <c r="AL239" s="87" t="s">
        <v>1000</v>
      </c>
      <c r="AM239" s="88">
        <v>1</v>
      </c>
      <c r="AN239" s="96">
        <v>586.05999999999995</v>
      </c>
      <c r="AO239" s="96">
        <v>626.33000000000004</v>
      </c>
      <c r="AP239" s="96">
        <v>631.70000000000005</v>
      </c>
      <c r="AQ239" s="96">
        <v>673.61</v>
      </c>
      <c r="AR239" s="96"/>
      <c r="AS239" s="97"/>
      <c r="AT239" s="83" t="s">
        <v>1001</v>
      </c>
      <c r="AU239" s="86">
        <v>3.87957790192427E-2</v>
      </c>
      <c r="AV239" s="96">
        <v>547.49</v>
      </c>
      <c r="AW239" s="96">
        <v>595.1</v>
      </c>
      <c r="AX239" s="96">
        <v>523.21</v>
      </c>
      <c r="AY239" s="96">
        <v>370.73</v>
      </c>
      <c r="AZ239" s="96"/>
      <c r="BA239" s="97">
        <v>363.09</v>
      </c>
      <c r="BB239" s="83" t="s">
        <v>1002</v>
      </c>
      <c r="BC239" s="96">
        <v>564.83000000000004</v>
      </c>
      <c r="BD239" s="96">
        <v>578.34</v>
      </c>
      <c r="BE239" s="96">
        <v>542.01</v>
      </c>
      <c r="BF239" s="96"/>
      <c r="BG239" s="96"/>
      <c r="BH239" s="97">
        <v>422.49</v>
      </c>
      <c r="BI239" s="83" t="s">
        <v>1003</v>
      </c>
      <c r="BJ239" s="86">
        <v>0.13394411851375601</v>
      </c>
      <c r="BK239" s="96">
        <v>692.09</v>
      </c>
      <c r="BL239" s="96">
        <v>687.94</v>
      </c>
      <c r="BM239" s="96">
        <v>775.75</v>
      </c>
      <c r="BN239" s="96">
        <v>598.53</v>
      </c>
      <c r="BO239" s="96"/>
      <c r="BP239" s="97"/>
      <c r="BQ239" s="83" t="s">
        <v>1004</v>
      </c>
      <c r="BR239" s="86">
        <v>1</v>
      </c>
      <c r="BS239" s="96">
        <v>571.16999999999996</v>
      </c>
      <c r="BT239" s="96">
        <v>610.33000000000004</v>
      </c>
      <c r="BU239" s="96">
        <v>657</v>
      </c>
      <c r="BV239" s="96"/>
      <c r="BW239" s="96"/>
      <c r="BX239" s="97">
        <v>362</v>
      </c>
      <c r="BY239" s="83" t="s">
        <v>1005</v>
      </c>
      <c r="BZ239" s="96">
        <v>627.71</v>
      </c>
      <c r="CA239" s="96">
        <v>626.54999999999995</v>
      </c>
      <c r="CB239" s="96">
        <v>551.21</v>
      </c>
      <c r="CC239" s="96">
        <v>433.65</v>
      </c>
      <c r="CD239" s="96"/>
      <c r="CE239" s="97">
        <v>556.98</v>
      </c>
      <c r="CF239" s="83" t="s">
        <v>1006</v>
      </c>
      <c r="CG239" s="96">
        <v>587.84</v>
      </c>
      <c r="CH239" s="96">
        <v>661.05</v>
      </c>
      <c r="CI239" s="96">
        <v>575.39</v>
      </c>
      <c r="CJ239" s="96"/>
      <c r="CK239" s="96"/>
      <c r="CL239" s="97"/>
      <c r="CM239" s="83" t="s">
        <v>1007</v>
      </c>
      <c r="CN239" s="96">
        <v>574.85</v>
      </c>
      <c r="CO239" s="96">
        <v>581.95000000000005</v>
      </c>
      <c r="CP239" s="96">
        <v>608.14</v>
      </c>
      <c r="CQ239" s="96">
        <v>450.32</v>
      </c>
      <c r="CR239" s="96"/>
      <c r="CS239" s="97">
        <v>610.30999999999995</v>
      </c>
      <c r="CT239" s="83" t="s">
        <v>1008</v>
      </c>
      <c r="CU239" s="96">
        <v>598.70000000000005</v>
      </c>
      <c r="CV239" s="96">
        <v>695.33</v>
      </c>
      <c r="CW239" s="96"/>
      <c r="CX239" s="96">
        <v>459.58</v>
      </c>
      <c r="CY239" s="96"/>
      <c r="CZ239" s="97"/>
      <c r="DA239" s="83" t="s">
        <v>1009</v>
      </c>
      <c r="DB239" s="86">
        <v>0.13549217532687499</v>
      </c>
      <c r="DC239" s="96">
        <v>584.57000000000005</v>
      </c>
      <c r="DD239" s="96">
        <v>648.19000000000005</v>
      </c>
      <c r="DE239" s="96">
        <v>535.92999999999995</v>
      </c>
      <c r="DF239" s="96">
        <v>549.41999999999996</v>
      </c>
      <c r="DG239" s="96"/>
      <c r="DH239" s="97">
        <v>482.11</v>
      </c>
      <c r="DI239" s="83" t="s">
        <v>1010</v>
      </c>
      <c r="DJ239" s="86">
        <v>3.0581974983944502E-3</v>
      </c>
      <c r="DK239" s="96">
        <v>579.4</v>
      </c>
      <c r="DL239" s="96">
        <v>621.04</v>
      </c>
      <c r="DM239" s="96">
        <v>621.04</v>
      </c>
      <c r="DN239" s="96">
        <v>469.87</v>
      </c>
      <c r="DO239" s="96"/>
      <c r="DP239" s="97">
        <v>461.66</v>
      </c>
      <c r="DQ239" s="83" t="s">
        <v>1011</v>
      </c>
      <c r="DR239" s="96">
        <v>543.35</v>
      </c>
      <c r="DS239" s="96">
        <v>561.71</v>
      </c>
      <c r="DT239" s="96">
        <v>509.53</v>
      </c>
      <c r="DU239" s="96">
        <v>462.06</v>
      </c>
      <c r="DV239" s="96"/>
      <c r="DW239" s="97"/>
      <c r="DX239" s="83" t="s">
        <v>1012</v>
      </c>
      <c r="DY239" s="96">
        <v>576.79999999999995</v>
      </c>
      <c r="DZ239" s="96">
        <v>594.72</v>
      </c>
      <c r="EA239" s="96">
        <v>666.09</v>
      </c>
      <c r="EB239" s="96">
        <v>453.28</v>
      </c>
      <c r="EC239" s="96"/>
      <c r="ED239" s="97">
        <v>355.91</v>
      </c>
      <c r="EE239" s="83" t="s">
        <v>1013</v>
      </c>
      <c r="EF239" s="86">
        <v>1</v>
      </c>
      <c r="EG239" s="96">
        <v>588.26</v>
      </c>
      <c r="EH239" s="96">
        <v>604.1</v>
      </c>
      <c r="EI239" s="96">
        <v>504.55</v>
      </c>
      <c r="EJ239" s="96"/>
      <c r="EK239" s="96">
        <v>369.88</v>
      </c>
      <c r="EL239" s="97">
        <v>254.45</v>
      </c>
      <c r="EM239" s="83" t="s">
        <v>1014</v>
      </c>
      <c r="EN239" s="96">
        <v>601.41</v>
      </c>
      <c r="EO239" s="96">
        <v>593.72</v>
      </c>
      <c r="EP239" s="96">
        <v>543.51</v>
      </c>
      <c r="EQ239" s="96"/>
      <c r="ER239" s="96"/>
      <c r="ES239" s="97">
        <v>362.6</v>
      </c>
      <c r="ET239" s="83" t="s">
        <v>1015</v>
      </c>
      <c r="EU239" s="86">
        <v>1</v>
      </c>
      <c r="EV239" s="96">
        <v>570.25</v>
      </c>
      <c r="EW239" s="96">
        <v>597.38</v>
      </c>
      <c r="EX239" s="96">
        <v>597.37</v>
      </c>
      <c r="EY239" s="96"/>
      <c r="EZ239" s="96"/>
      <c r="FA239" s="97">
        <v>313.27999999999997</v>
      </c>
      <c r="FB239" s="83" t="s">
        <v>1016</v>
      </c>
      <c r="FC239" s="96">
        <v>645.54</v>
      </c>
      <c r="FD239" s="96">
        <v>612.35</v>
      </c>
      <c r="FE239" s="96">
        <v>615.37</v>
      </c>
      <c r="FF239" s="96"/>
      <c r="FG239" s="96"/>
      <c r="FH239" s="97"/>
      <c r="FI239" s="83" t="s">
        <v>1017</v>
      </c>
      <c r="FJ239" s="96">
        <v>593.53</v>
      </c>
      <c r="FK239" s="96">
        <v>610.36</v>
      </c>
      <c r="FL239" s="96">
        <v>392.18</v>
      </c>
      <c r="FM239" s="96">
        <v>659.83</v>
      </c>
      <c r="FN239" s="96"/>
      <c r="FO239" s="97">
        <v>322.13</v>
      </c>
      <c r="FP239" s="83" t="s">
        <v>1018</v>
      </c>
      <c r="FQ239" s="86">
        <v>0.231792684622873</v>
      </c>
      <c r="FR239" s="96">
        <v>588.74</v>
      </c>
      <c r="FS239" s="96">
        <v>618.96</v>
      </c>
      <c r="FT239" s="96">
        <v>562.44000000000005</v>
      </c>
      <c r="FU239" s="96">
        <v>377.32</v>
      </c>
      <c r="FV239" s="96">
        <v>341.71</v>
      </c>
      <c r="FW239" s="97">
        <v>270.91000000000003</v>
      </c>
      <c r="FX239" s="83" t="s">
        <v>1019</v>
      </c>
      <c r="FY239" s="96">
        <v>593.19000000000005</v>
      </c>
      <c r="FZ239" s="96">
        <v>615.13</v>
      </c>
      <c r="GA239" s="96">
        <v>609.20000000000005</v>
      </c>
      <c r="GB239" s="96">
        <v>595.75</v>
      </c>
      <c r="GC239" s="96"/>
      <c r="GD239" s="97">
        <v>335.66</v>
      </c>
      <c r="GE239" s="83" t="s">
        <v>1020</v>
      </c>
      <c r="GF239" s="86">
        <v>0.21130480718436301</v>
      </c>
      <c r="GG239" s="96">
        <v>573.61</v>
      </c>
      <c r="GH239" s="96">
        <v>612.32000000000005</v>
      </c>
      <c r="GI239" s="96">
        <v>508.96</v>
      </c>
      <c r="GJ239" s="96">
        <v>442.17</v>
      </c>
      <c r="GK239" s="96"/>
      <c r="GL239" s="97">
        <v>416.91</v>
      </c>
      <c r="GM239" s="83" t="s">
        <v>1021</v>
      </c>
      <c r="GN239" s="86">
        <v>9.2934211871416206E-2</v>
      </c>
      <c r="GO239" s="96">
        <v>584.91</v>
      </c>
      <c r="GP239" s="96">
        <v>762.39</v>
      </c>
      <c r="GQ239" s="96">
        <v>586.14</v>
      </c>
      <c r="GR239" s="96">
        <v>463.09</v>
      </c>
      <c r="GS239" s="96"/>
      <c r="GT239" s="97"/>
      <c r="GU239" s="83" t="s">
        <v>1022</v>
      </c>
      <c r="GV239" s="86">
        <v>1</v>
      </c>
      <c r="GW239" s="96">
        <v>543.87</v>
      </c>
      <c r="GX239" s="96">
        <v>555.09</v>
      </c>
      <c r="GY239" s="96">
        <v>561.12</v>
      </c>
      <c r="GZ239" s="96">
        <v>568.34</v>
      </c>
      <c r="HA239" s="96"/>
      <c r="HB239" s="97">
        <v>380.98</v>
      </c>
      <c r="HC239" s="83" t="s">
        <v>1023</v>
      </c>
      <c r="HD239" s="86">
        <v>1</v>
      </c>
      <c r="HE239" s="96">
        <v>595.52</v>
      </c>
      <c r="HF239" s="96">
        <v>624.02</v>
      </c>
      <c r="HG239" s="96"/>
      <c r="HH239" s="96">
        <v>397.34</v>
      </c>
      <c r="HI239" s="96">
        <v>390.7</v>
      </c>
      <c r="HJ239" s="97">
        <v>388.39</v>
      </c>
      <c r="HK239" s="103" t="s">
        <v>1024</v>
      </c>
      <c r="HL239" s="86">
        <v>1.0883761427949501</v>
      </c>
      <c r="HM239" s="96">
        <v>533.58000000000004</v>
      </c>
      <c r="HN239" s="96">
        <v>572</v>
      </c>
      <c r="HO239" s="96">
        <v>498.19</v>
      </c>
      <c r="HP239" s="96"/>
      <c r="HQ239" s="96"/>
      <c r="HR239" s="97"/>
    </row>
    <row r="240" spans="1:226" x14ac:dyDescent="0.35">
      <c r="A240" s="99">
        <v>43675</v>
      </c>
      <c r="B240" s="100" t="s">
        <v>995</v>
      </c>
      <c r="C240" s="101">
        <v>575.15824546664749</v>
      </c>
      <c r="D240" s="101">
        <v>600.21875974891179</v>
      </c>
      <c r="E240" s="101">
        <v>557.03932243623444</v>
      </c>
      <c r="F240" s="101">
        <v>455.21874855019399</v>
      </c>
      <c r="G240" s="101">
        <v>337.00115384615384</v>
      </c>
      <c r="H240" s="102">
        <v>334.64202193411967</v>
      </c>
      <c r="I240" s="100" t="s">
        <v>996</v>
      </c>
      <c r="J240" s="101">
        <v>579.70120820605143</v>
      </c>
      <c r="K240" s="101">
        <v>594.86626416491765</v>
      </c>
      <c r="L240" s="101">
        <v>526.2882668110625</v>
      </c>
      <c r="M240" s="101">
        <v>452.75681639933049</v>
      </c>
      <c r="N240" s="101">
        <v>391.96124999999995</v>
      </c>
      <c r="O240" s="102">
        <v>371.85030110875095</v>
      </c>
      <c r="P240" s="83" t="s">
        <v>997</v>
      </c>
      <c r="Q240" s="96">
        <v>559.14</v>
      </c>
      <c r="R240" s="96">
        <v>585.36</v>
      </c>
      <c r="S240" s="96">
        <v>549.44000000000005</v>
      </c>
      <c r="T240" s="96">
        <v>389</v>
      </c>
      <c r="U240" s="96"/>
      <c r="V240" s="97"/>
      <c r="W240" s="83" t="s">
        <v>998</v>
      </c>
      <c r="X240" s="96">
        <v>593.15</v>
      </c>
      <c r="Y240" s="96">
        <v>595.79</v>
      </c>
      <c r="Z240" s="96">
        <v>536.47</v>
      </c>
      <c r="AA240" s="96">
        <v>360.82</v>
      </c>
      <c r="AB240" s="96"/>
      <c r="AC240" s="97">
        <v>395.87</v>
      </c>
      <c r="AD240" s="83" t="s">
        <v>999</v>
      </c>
      <c r="AE240" s="86">
        <v>0.51129972389814904</v>
      </c>
      <c r="AF240" s="96">
        <v>564.36</v>
      </c>
      <c r="AG240" s="96">
        <v>596.35</v>
      </c>
      <c r="AH240" s="96">
        <v>505.84</v>
      </c>
      <c r="AI240" s="96"/>
      <c r="AJ240" s="96"/>
      <c r="AK240" s="97">
        <v>290.79000000000002</v>
      </c>
      <c r="AL240" s="87" t="s">
        <v>1000</v>
      </c>
      <c r="AM240" s="88">
        <v>1</v>
      </c>
      <c r="AN240" s="96">
        <v>587.62</v>
      </c>
      <c r="AO240" s="96">
        <v>626.85</v>
      </c>
      <c r="AP240" s="96">
        <v>631.70000000000005</v>
      </c>
      <c r="AQ240" s="96">
        <v>673.61</v>
      </c>
      <c r="AR240" s="96"/>
      <c r="AS240" s="97"/>
      <c r="AT240" s="83" t="s">
        <v>1001</v>
      </c>
      <c r="AU240" s="86">
        <v>3.9042673642290998E-2</v>
      </c>
      <c r="AV240" s="96">
        <v>551.78</v>
      </c>
      <c r="AW240" s="96">
        <v>599.24</v>
      </c>
      <c r="AX240" s="96">
        <v>518.5</v>
      </c>
      <c r="AY240" s="96">
        <v>380.71</v>
      </c>
      <c r="AZ240" s="96"/>
      <c r="BA240" s="97">
        <v>366.27</v>
      </c>
      <c r="BB240" s="83" t="s">
        <v>1002</v>
      </c>
      <c r="BC240" s="96">
        <v>563.99</v>
      </c>
      <c r="BD240" s="96">
        <v>577.5</v>
      </c>
      <c r="BE240" s="96">
        <v>537.80999999999995</v>
      </c>
      <c r="BF240" s="96"/>
      <c r="BG240" s="96"/>
      <c r="BH240" s="97">
        <v>419.96</v>
      </c>
      <c r="BI240" s="83" t="s">
        <v>1003</v>
      </c>
      <c r="BJ240" s="86">
        <v>0.133926179889645</v>
      </c>
      <c r="BK240" s="96">
        <v>692</v>
      </c>
      <c r="BL240" s="96">
        <v>687.84</v>
      </c>
      <c r="BM240" s="96">
        <v>775.65</v>
      </c>
      <c r="BN240" s="96">
        <v>598.45000000000005</v>
      </c>
      <c r="BO240" s="96"/>
      <c r="BP240" s="97"/>
      <c r="BQ240" s="83" t="s">
        <v>1004</v>
      </c>
      <c r="BR240" s="86">
        <v>1</v>
      </c>
      <c r="BS240" s="96">
        <v>575.33000000000004</v>
      </c>
      <c r="BT240" s="96">
        <v>618.66999999999996</v>
      </c>
      <c r="BU240" s="96">
        <v>647.83000000000004</v>
      </c>
      <c r="BV240" s="96"/>
      <c r="BW240" s="96"/>
      <c r="BX240" s="97">
        <v>362</v>
      </c>
      <c r="BY240" s="83" t="s">
        <v>1005</v>
      </c>
      <c r="BZ240" s="96">
        <v>624.47</v>
      </c>
      <c r="CA240" s="96">
        <v>622.70000000000005</v>
      </c>
      <c r="CB240" s="96">
        <v>540.16999999999996</v>
      </c>
      <c r="CC240" s="96">
        <v>430.56</v>
      </c>
      <c r="CD240" s="96"/>
      <c r="CE240" s="97">
        <v>557.11</v>
      </c>
      <c r="CF240" s="83" t="s">
        <v>1006</v>
      </c>
      <c r="CG240" s="96">
        <v>593.48</v>
      </c>
      <c r="CH240" s="96">
        <v>665.08</v>
      </c>
      <c r="CI240" s="96">
        <v>574.59</v>
      </c>
      <c r="CJ240" s="96"/>
      <c r="CK240" s="96"/>
      <c r="CL240" s="97"/>
      <c r="CM240" s="83" t="s">
        <v>1007</v>
      </c>
      <c r="CN240" s="96">
        <v>574.03</v>
      </c>
      <c r="CO240" s="96">
        <v>578.27</v>
      </c>
      <c r="CP240" s="96">
        <v>605.37</v>
      </c>
      <c r="CQ240" s="96">
        <v>435.71</v>
      </c>
      <c r="CR240" s="96"/>
      <c r="CS240" s="97">
        <v>609.54</v>
      </c>
      <c r="CT240" s="83" t="s">
        <v>1008</v>
      </c>
      <c r="CU240" s="96">
        <v>598.66</v>
      </c>
      <c r="CV240" s="96">
        <v>694.56</v>
      </c>
      <c r="CW240" s="96"/>
      <c r="CX240" s="96">
        <v>459.78</v>
      </c>
      <c r="CY240" s="96"/>
      <c r="CZ240" s="97"/>
      <c r="DA240" s="83" t="s">
        <v>1009</v>
      </c>
      <c r="DB240" s="86">
        <v>0.13549217532687499</v>
      </c>
      <c r="DC240" s="96">
        <v>587.39</v>
      </c>
      <c r="DD240" s="96">
        <v>642.77</v>
      </c>
      <c r="DE240" s="96">
        <v>532.66999999999996</v>
      </c>
      <c r="DF240" s="96">
        <v>549.41999999999996</v>
      </c>
      <c r="DG240" s="96"/>
      <c r="DH240" s="97">
        <v>497.28</v>
      </c>
      <c r="DI240" s="83" t="s">
        <v>1010</v>
      </c>
      <c r="DJ240" s="86">
        <v>3.0559545273966299E-3</v>
      </c>
      <c r="DK240" s="96">
        <v>571.98</v>
      </c>
      <c r="DL240" s="96">
        <v>608.73</v>
      </c>
      <c r="DM240" s="96">
        <v>608.73</v>
      </c>
      <c r="DN240" s="96">
        <v>688.77</v>
      </c>
      <c r="DO240" s="96"/>
      <c r="DP240" s="97">
        <v>460.88</v>
      </c>
      <c r="DQ240" s="83" t="s">
        <v>1011</v>
      </c>
      <c r="DR240" s="96">
        <v>544.08000000000004</v>
      </c>
      <c r="DS240" s="96">
        <v>558.62</v>
      </c>
      <c r="DT240" s="96">
        <v>497.72</v>
      </c>
      <c r="DU240" s="96">
        <v>462.06</v>
      </c>
      <c r="DV240" s="96"/>
      <c r="DW240" s="97"/>
      <c r="DX240" s="83" t="s">
        <v>1012</v>
      </c>
      <c r="DY240" s="96">
        <v>576.53</v>
      </c>
      <c r="DZ240" s="96">
        <v>594.30999999999995</v>
      </c>
      <c r="EA240" s="96">
        <v>665.47</v>
      </c>
      <c r="EB240" s="96">
        <v>455.05</v>
      </c>
      <c r="EC240" s="96"/>
      <c r="ED240" s="97">
        <v>359.61</v>
      </c>
      <c r="EE240" s="83" t="s">
        <v>1013</v>
      </c>
      <c r="EF240" s="86">
        <v>1</v>
      </c>
      <c r="EG240" s="96">
        <v>582.17999999999995</v>
      </c>
      <c r="EH240" s="96">
        <v>595.86</v>
      </c>
      <c r="EI240" s="96">
        <v>506.42</v>
      </c>
      <c r="EJ240" s="96"/>
      <c r="EK240" s="96">
        <v>369.88</v>
      </c>
      <c r="EL240" s="97">
        <v>256.32</v>
      </c>
      <c r="EM240" s="83" t="s">
        <v>1014</v>
      </c>
      <c r="EN240" s="96">
        <v>581.76</v>
      </c>
      <c r="EO240" s="96">
        <v>593.72</v>
      </c>
      <c r="EP240" s="96">
        <v>543.51</v>
      </c>
      <c r="EQ240" s="96"/>
      <c r="ER240" s="96"/>
      <c r="ES240" s="97">
        <v>362.6</v>
      </c>
      <c r="ET240" s="83" t="s">
        <v>1015</v>
      </c>
      <c r="EU240" s="86">
        <v>1</v>
      </c>
      <c r="EV240" s="96">
        <v>570.09</v>
      </c>
      <c r="EW240" s="96">
        <v>597.05999999999995</v>
      </c>
      <c r="EX240" s="96">
        <v>597.05999999999995</v>
      </c>
      <c r="EY240" s="96"/>
      <c r="EZ240" s="96"/>
      <c r="FA240" s="97">
        <v>313.18</v>
      </c>
      <c r="FB240" s="83" t="s">
        <v>1016</v>
      </c>
      <c r="FC240" s="96">
        <v>603.16</v>
      </c>
      <c r="FD240" s="96">
        <v>569.97</v>
      </c>
      <c r="FE240" s="96">
        <v>615.37</v>
      </c>
      <c r="FF240" s="96"/>
      <c r="FG240" s="96"/>
      <c r="FH240" s="97"/>
      <c r="FI240" s="83" t="s">
        <v>1017</v>
      </c>
      <c r="FJ240" s="96">
        <v>585.26</v>
      </c>
      <c r="FK240" s="96">
        <v>606.23</v>
      </c>
      <c r="FL240" s="96">
        <v>407.88</v>
      </c>
      <c r="FM240" s="96">
        <v>664.83</v>
      </c>
      <c r="FN240" s="96"/>
      <c r="FO240" s="97">
        <v>324.61</v>
      </c>
      <c r="FP240" s="83" t="s">
        <v>1018</v>
      </c>
      <c r="FQ240" s="86">
        <v>0.23361211045180599</v>
      </c>
      <c r="FR240" s="96">
        <v>593.13</v>
      </c>
      <c r="FS240" s="96">
        <v>623.08000000000004</v>
      </c>
      <c r="FT240" s="96">
        <v>552.26</v>
      </c>
      <c r="FU240" s="96">
        <v>415.4</v>
      </c>
      <c r="FV240" s="96">
        <v>330.72</v>
      </c>
      <c r="FW240" s="97">
        <v>278.75</v>
      </c>
      <c r="FX240" s="83" t="s">
        <v>1019</v>
      </c>
      <c r="FY240" s="96">
        <v>589.94000000000005</v>
      </c>
      <c r="FZ240" s="96">
        <v>611.88</v>
      </c>
      <c r="GA240" s="96">
        <v>605.95000000000005</v>
      </c>
      <c r="GB240" s="96">
        <v>595.95000000000005</v>
      </c>
      <c r="GC240" s="96"/>
      <c r="GD240" s="97">
        <v>335.66</v>
      </c>
      <c r="GE240" s="83" t="s">
        <v>1020</v>
      </c>
      <c r="GF240" s="86">
        <v>0.21147461247277299</v>
      </c>
      <c r="GG240" s="96">
        <v>570.45000000000005</v>
      </c>
      <c r="GH240" s="96">
        <v>609.07000000000005</v>
      </c>
      <c r="GI240" s="96">
        <v>511.11</v>
      </c>
      <c r="GJ240" s="96">
        <v>443.74</v>
      </c>
      <c r="GK240" s="96"/>
      <c r="GL240" s="97">
        <v>417.52</v>
      </c>
      <c r="GM240" s="83" t="s">
        <v>1021</v>
      </c>
      <c r="GN240" s="86">
        <v>9.4542085409320006E-2</v>
      </c>
      <c r="GO240" s="96">
        <v>595.03</v>
      </c>
      <c r="GP240" s="96">
        <v>746.84</v>
      </c>
      <c r="GQ240" s="96">
        <v>580.39</v>
      </c>
      <c r="GR240" s="96">
        <v>450.3</v>
      </c>
      <c r="GS240" s="96"/>
      <c r="GT240" s="97"/>
      <c r="GU240" s="83" t="s">
        <v>1022</v>
      </c>
      <c r="GV240" s="86">
        <v>1</v>
      </c>
      <c r="GW240" s="96">
        <v>544.39</v>
      </c>
      <c r="GX240" s="96">
        <v>551.73</v>
      </c>
      <c r="GY240" s="96">
        <v>558.14</v>
      </c>
      <c r="GZ240" s="96">
        <v>568.34</v>
      </c>
      <c r="HA240" s="96"/>
      <c r="HB240" s="97">
        <v>380.74</v>
      </c>
      <c r="HC240" s="83" t="s">
        <v>1023</v>
      </c>
      <c r="HD240" s="86">
        <v>1</v>
      </c>
      <c r="HE240" s="96">
        <v>593.85</v>
      </c>
      <c r="HF240" s="96">
        <v>622.35</v>
      </c>
      <c r="HG240" s="96"/>
      <c r="HH240" s="96">
        <v>411.85</v>
      </c>
      <c r="HI240" s="96">
        <v>405.21</v>
      </c>
      <c r="HJ240" s="97">
        <v>389.22</v>
      </c>
      <c r="HK240" s="103" t="s">
        <v>1024</v>
      </c>
      <c r="HL240" s="86">
        <v>1.1056687637517599</v>
      </c>
      <c r="HM240" s="96">
        <v>538.96</v>
      </c>
      <c r="HN240" s="96">
        <v>581</v>
      </c>
      <c r="HO240" s="96">
        <v>503.73</v>
      </c>
      <c r="HP240" s="96"/>
      <c r="HQ240" s="96"/>
      <c r="HR240" s="97"/>
    </row>
    <row r="241" spans="1:226" x14ac:dyDescent="0.35">
      <c r="A241" s="99">
        <v>43668</v>
      </c>
      <c r="B241" s="100" t="s">
        <v>995</v>
      </c>
      <c r="C241" s="101">
        <v>574.1458644145381</v>
      </c>
      <c r="D241" s="101">
        <v>600.8107984166578</v>
      </c>
      <c r="E241" s="101">
        <v>549.90802554109439</v>
      </c>
      <c r="F241" s="101">
        <v>452.81832685516036</v>
      </c>
      <c r="G241" s="101">
        <v>355.08128205128207</v>
      </c>
      <c r="H241" s="102">
        <v>337.9684179271282</v>
      </c>
      <c r="I241" s="100" t="s">
        <v>996</v>
      </c>
      <c r="J241" s="101">
        <v>578.17106952754239</v>
      </c>
      <c r="K241" s="101">
        <v>595.65600891729946</v>
      </c>
      <c r="L241" s="101">
        <v>519.13671491906621</v>
      </c>
      <c r="M241" s="101">
        <v>450.37318575520277</v>
      </c>
      <c r="N241" s="101">
        <v>403.74250000000001</v>
      </c>
      <c r="O241" s="102">
        <v>373.79563108515606</v>
      </c>
      <c r="P241" s="83" t="s">
        <v>997</v>
      </c>
      <c r="Q241" s="96">
        <v>561.64</v>
      </c>
      <c r="R241" s="96">
        <v>583.69000000000005</v>
      </c>
      <c r="S241" s="96">
        <v>544.59</v>
      </c>
      <c r="T241" s="96">
        <v>406</v>
      </c>
      <c r="U241" s="96"/>
      <c r="V241" s="97"/>
      <c r="W241" s="83" t="s">
        <v>998</v>
      </c>
      <c r="X241" s="96">
        <v>593.89</v>
      </c>
      <c r="Y241" s="96">
        <v>599.76</v>
      </c>
      <c r="Z241" s="96">
        <v>523.91</v>
      </c>
      <c r="AA241" s="96">
        <v>360.82</v>
      </c>
      <c r="AB241" s="96"/>
      <c r="AC241" s="97">
        <v>395.87</v>
      </c>
      <c r="AD241" s="83" t="s">
        <v>999</v>
      </c>
      <c r="AE241" s="86">
        <v>0.51129972389814904</v>
      </c>
      <c r="AF241" s="96">
        <v>565.97</v>
      </c>
      <c r="AG241" s="96">
        <v>596.51</v>
      </c>
      <c r="AH241" s="96">
        <v>501.75</v>
      </c>
      <c r="AI241" s="96"/>
      <c r="AJ241" s="96"/>
      <c r="AK241" s="97">
        <v>292.56</v>
      </c>
      <c r="AL241" s="87" t="s">
        <v>1000</v>
      </c>
      <c r="AM241" s="88">
        <v>1</v>
      </c>
      <c r="AN241" s="96">
        <v>586.86</v>
      </c>
      <c r="AO241" s="96">
        <v>625.28</v>
      </c>
      <c r="AP241" s="96">
        <v>631.70000000000005</v>
      </c>
      <c r="AQ241" s="96">
        <v>673.61</v>
      </c>
      <c r="AR241" s="96"/>
      <c r="AS241" s="97"/>
      <c r="AT241" s="83" t="s">
        <v>1001</v>
      </c>
      <c r="AU241" s="86">
        <v>3.9163468316754102E-2</v>
      </c>
      <c r="AV241" s="96">
        <v>553.97</v>
      </c>
      <c r="AW241" s="96">
        <v>602</v>
      </c>
      <c r="AX241" s="96">
        <v>518.52</v>
      </c>
      <c r="AY241" s="96">
        <v>375.85</v>
      </c>
      <c r="AZ241" s="96"/>
      <c r="BA241" s="97">
        <v>368.41</v>
      </c>
      <c r="BB241" s="83" t="s">
        <v>1002</v>
      </c>
      <c r="BC241" s="96">
        <v>552.22</v>
      </c>
      <c r="BD241" s="96">
        <v>573.29999999999995</v>
      </c>
      <c r="BE241" s="96">
        <v>527.73</v>
      </c>
      <c r="BF241" s="96"/>
      <c r="BG241" s="96"/>
      <c r="BH241" s="97">
        <v>424.17</v>
      </c>
      <c r="BI241" s="83" t="s">
        <v>1003</v>
      </c>
      <c r="BJ241" s="86">
        <v>0.13394053040449999</v>
      </c>
      <c r="BK241" s="96">
        <v>670.64</v>
      </c>
      <c r="BL241" s="96">
        <v>666.49</v>
      </c>
      <c r="BM241" s="96">
        <v>754.3</v>
      </c>
      <c r="BN241" s="96">
        <v>598.51</v>
      </c>
      <c r="BO241" s="96"/>
      <c r="BP241" s="97"/>
      <c r="BQ241" s="83" t="s">
        <v>1004</v>
      </c>
      <c r="BR241" s="86">
        <v>1</v>
      </c>
      <c r="BS241" s="96">
        <v>572</v>
      </c>
      <c r="BT241" s="96">
        <v>617.83000000000004</v>
      </c>
      <c r="BU241" s="96">
        <v>669.5</v>
      </c>
      <c r="BV241" s="96"/>
      <c r="BW241" s="96"/>
      <c r="BX241" s="97">
        <v>354.5</v>
      </c>
      <c r="BY241" s="83" t="s">
        <v>1005</v>
      </c>
      <c r="BZ241" s="96">
        <v>626.46</v>
      </c>
      <c r="CA241" s="96">
        <v>623.92999999999995</v>
      </c>
      <c r="CB241" s="96">
        <v>544.84</v>
      </c>
      <c r="CC241" s="96">
        <v>423.89</v>
      </c>
      <c r="CD241" s="96"/>
      <c r="CE241" s="97">
        <v>557.47</v>
      </c>
      <c r="CF241" s="83" t="s">
        <v>1006</v>
      </c>
      <c r="CG241" s="96">
        <v>571.71</v>
      </c>
      <c r="CH241" s="96">
        <v>634.42999999999995</v>
      </c>
      <c r="CI241" s="96">
        <v>562.49</v>
      </c>
      <c r="CJ241" s="96"/>
      <c r="CK241" s="96"/>
      <c r="CL241" s="97"/>
      <c r="CM241" s="83" t="s">
        <v>1007</v>
      </c>
      <c r="CN241" s="96">
        <v>584.53</v>
      </c>
      <c r="CO241" s="96">
        <v>583.02</v>
      </c>
      <c r="CP241" s="96">
        <v>603.38</v>
      </c>
      <c r="CQ241" s="96">
        <v>436.16</v>
      </c>
      <c r="CR241" s="96"/>
      <c r="CS241" s="97">
        <v>605.9</v>
      </c>
      <c r="CT241" s="83" t="s">
        <v>1008</v>
      </c>
      <c r="CU241" s="96">
        <v>601.96</v>
      </c>
      <c r="CV241" s="96">
        <v>695.48</v>
      </c>
      <c r="CW241" s="96"/>
      <c r="CX241" s="96">
        <v>448.14</v>
      </c>
      <c r="CY241" s="96"/>
      <c r="CZ241" s="97"/>
      <c r="DA241" s="83" t="s">
        <v>1009</v>
      </c>
      <c r="DB241" s="86">
        <v>0.13536379018612499</v>
      </c>
      <c r="DC241" s="96">
        <v>601.88</v>
      </c>
      <c r="DD241" s="96">
        <v>647.04</v>
      </c>
      <c r="DE241" s="96">
        <v>537.58000000000004</v>
      </c>
      <c r="DF241" s="96">
        <v>561.62</v>
      </c>
      <c r="DG241" s="96"/>
      <c r="DH241" s="97">
        <v>503.31</v>
      </c>
      <c r="DI241" s="83" t="s">
        <v>1010</v>
      </c>
      <c r="DJ241" s="86">
        <v>3.0773965225419299E-3</v>
      </c>
      <c r="DK241" s="96">
        <v>590.59</v>
      </c>
      <c r="DL241" s="96">
        <v>622.34</v>
      </c>
      <c r="DM241" s="96">
        <v>622.34</v>
      </c>
      <c r="DN241" s="96">
        <v>693.61</v>
      </c>
      <c r="DO241" s="96"/>
      <c r="DP241" s="97">
        <v>464.04</v>
      </c>
      <c r="DQ241" s="83" t="s">
        <v>1011</v>
      </c>
      <c r="DR241" s="96">
        <v>531.96</v>
      </c>
      <c r="DS241" s="96">
        <v>555.37</v>
      </c>
      <c r="DT241" s="96">
        <v>487.98</v>
      </c>
      <c r="DU241" s="96">
        <v>468.7</v>
      </c>
      <c r="DV241" s="96"/>
      <c r="DW241" s="97"/>
      <c r="DX241" s="83" t="s">
        <v>1012</v>
      </c>
      <c r="DY241" s="96">
        <v>583.02</v>
      </c>
      <c r="DZ241" s="96">
        <v>601.46</v>
      </c>
      <c r="EA241" s="96">
        <v>662.92</v>
      </c>
      <c r="EB241" s="96">
        <v>453.61</v>
      </c>
      <c r="EC241" s="96"/>
      <c r="ED241" s="97">
        <v>361.01</v>
      </c>
      <c r="EE241" s="83" t="s">
        <v>1013</v>
      </c>
      <c r="EF241" s="86">
        <v>1</v>
      </c>
      <c r="EG241" s="96">
        <v>582.63</v>
      </c>
      <c r="EH241" s="96">
        <v>593.30999999999995</v>
      </c>
      <c r="EI241" s="96">
        <v>500.05</v>
      </c>
      <c r="EJ241" s="96"/>
      <c r="EK241" s="96">
        <v>369.88</v>
      </c>
      <c r="EL241" s="97">
        <v>258.36</v>
      </c>
      <c r="EM241" s="83" t="s">
        <v>1014</v>
      </c>
      <c r="EN241" s="96">
        <v>606.54</v>
      </c>
      <c r="EO241" s="96">
        <v>596.28</v>
      </c>
      <c r="EP241" s="96">
        <v>550.53</v>
      </c>
      <c r="EQ241" s="96"/>
      <c r="ER241" s="96"/>
      <c r="ES241" s="97">
        <v>376.49</v>
      </c>
      <c r="ET241" s="83" t="s">
        <v>1015</v>
      </c>
      <c r="EU241" s="86">
        <v>1</v>
      </c>
      <c r="EV241" s="96">
        <v>570.14</v>
      </c>
      <c r="EW241" s="96">
        <v>597.16</v>
      </c>
      <c r="EX241" s="96">
        <v>597.16</v>
      </c>
      <c r="EY241" s="96"/>
      <c r="EZ241" s="96"/>
      <c r="FA241" s="97">
        <v>313.27999999999997</v>
      </c>
      <c r="FB241" s="83" t="s">
        <v>1016</v>
      </c>
      <c r="FC241" s="96">
        <v>603.16</v>
      </c>
      <c r="FD241" s="96">
        <v>569.97</v>
      </c>
      <c r="FE241" s="96">
        <v>615.37</v>
      </c>
      <c r="FF241" s="96"/>
      <c r="FG241" s="96"/>
      <c r="FH241" s="97"/>
      <c r="FI241" s="83" t="s">
        <v>1017</v>
      </c>
      <c r="FJ241" s="96">
        <v>593.53</v>
      </c>
      <c r="FK241" s="96">
        <v>607.04999999999995</v>
      </c>
      <c r="FL241" s="96">
        <v>407.88</v>
      </c>
      <c r="FM241" s="96">
        <v>647.83000000000004</v>
      </c>
      <c r="FN241" s="96"/>
      <c r="FO241" s="97">
        <v>333.7</v>
      </c>
      <c r="FP241" s="83" t="s">
        <v>1018</v>
      </c>
      <c r="FQ241" s="86">
        <v>0.235404896421846</v>
      </c>
      <c r="FR241" s="96">
        <v>594.05999999999995</v>
      </c>
      <c r="FS241" s="96">
        <v>624.88</v>
      </c>
      <c r="FT241" s="96">
        <v>558.58000000000004</v>
      </c>
      <c r="FU241" s="96">
        <v>420.52</v>
      </c>
      <c r="FV241" s="96">
        <v>349.52</v>
      </c>
      <c r="FW241" s="97">
        <v>284.48</v>
      </c>
      <c r="FX241" s="83" t="s">
        <v>1019</v>
      </c>
      <c r="FY241" s="96">
        <v>597.26</v>
      </c>
      <c r="FZ241" s="96">
        <v>611.88</v>
      </c>
      <c r="GA241" s="96">
        <v>606.76</v>
      </c>
      <c r="GB241" s="96">
        <v>618.82000000000005</v>
      </c>
      <c r="GC241" s="96"/>
      <c r="GD241" s="97">
        <v>338.09</v>
      </c>
      <c r="GE241" s="83" t="s">
        <v>1020</v>
      </c>
      <c r="GF241" s="86">
        <v>0.21175224986765501</v>
      </c>
      <c r="GG241" s="96">
        <v>564.08000000000004</v>
      </c>
      <c r="GH241" s="96">
        <v>604.21</v>
      </c>
      <c r="GI241" s="96">
        <v>499.84</v>
      </c>
      <c r="GJ241" s="96">
        <v>435.53</v>
      </c>
      <c r="GK241" s="96"/>
      <c r="GL241" s="97">
        <v>418.94</v>
      </c>
      <c r="GM241" s="83" t="s">
        <v>1021</v>
      </c>
      <c r="GN241" s="86">
        <v>9.4840667678300503E-2</v>
      </c>
      <c r="GO241" s="96">
        <v>585.53</v>
      </c>
      <c r="GP241" s="96">
        <v>743.88</v>
      </c>
      <c r="GQ241" s="96">
        <v>576.16</v>
      </c>
      <c r="GR241" s="96">
        <v>444.14</v>
      </c>
      <c r="GS241" s="96"/>
      <c r="GT241" s="97"/>
      <c r="GU241" s="83" t="s">
        <v>1022</v>
      </c>
      <c r="GV241" s="86">
        <v>1</v>
      </c>
      <c r="GW241" s="96">
        <v>526.98</v>
      </c>
      <c r="GX241" s="96">
        <v>546.49</v>
      </c>
      <c r="GY241" s="96">
        <v>549.04</v>
      </c>
      <c r="GZ241" s="96">
        <v>568.34</v>
      </c>
      <c r="HA241" s="96"/>
      <c r="HB241" s="97">
        <v>371.64</v>
      </c>
      <c r="HC241" s="83" t="s">
        <v>1023</v>
      </c>
      <c r="HD241" s="86">
        <v>1</v>
      </c>
      <c r="HE241" s="96">
        <v>594.67999999999995</v>
      </c>
      <c r="HF241" s="96">
        <v>624.02</v>
      </c>
      <c r="HG241" s="96"/>
      <c r="HH241" s="96">
        <v>430.7</v>
      </c>
      <c r="HI241" s="96">
        <v>424.06</v>
      </c>
      <c r="HJ241" s="97">
        <v>390.05</v>
      </c>
      <c r="HK241" s="103" t="s">
        <v>1024</v>
      </c>
      <c r="HL241" s="86">
        <v>1.11150631335586</v>
      </c>
      <c r="HM241" s="96">
        <v>539.71</v>
      </c>
      <c r="HN241" s="96">
        <v>580.52</v>
      </c>
      <c r="HO241" s="96">
        <v>495.2</v>
      </c>
      <c r="HP241" s="96"/>
      <c r="HQ241" s="96"/>
      <c r="HR241" s="97"/>
    </row>
    <row r="242" spans="1:226" x14ac:dyDescent="0.35">
      <c r="A242" s="99">
        <v>43661</v>
      </c>
      <c r="B242" s="100" t="s">
        <v>995</v>
      </c>
      <c r="C242" s="101">
        <v>579.74311224270775</v>
      </c>
      <c r="D242" s="101">
        <v>600.78299084182447</v>
      </c>
      <c r="E242" s="101">
        <v>555.38599851197637</v>
      </c>
      <c r="F242" s="101">
        <v>461.82718232054856</v>
      </c>
      <c r="G242" s="101">
        <v>371.59410256410251</v>
      </c>
      <c r="H242" s="102">
        <v>339.65808680453381</v>
      </c>
      <c r="I242" s="100" t="s">
        <v>996</v>
      </c>
      <c r="J242" s="101">
        <v>588.44057027205656</v>
      </c>
      <c r="K242" s="101">
        <v>596.38951636006209</v>
      </c>
      <c r="L242" s="101">
        <v>524.27257260011322</v>
      </c>
      <c r="M242" s="101">
        <v>461.44049341034861</v>
      </c>
      <c r="N242" s="101">
        <v>391.31749999999994</v>
      </c>
      <c r="O242" s="102">
        <v>373.78720293017392</v>
      </c>
      <c r="P242" s="83" t="s">
        <v>997</v>
      </c>
      <c r="Q242" s="96">
        <v>568.30999999999995</v>
      </c>
      <c r="R242" s="96">
        <v>597.03</v>
      </c>
      <c r="S242" s="96">
        <v>556.03</v>
      </c>
      <c r="T242" s="96">
        <v>410</v>
      </c>
      <c r="U242" s="96"/>
      <c r="V242" s="97"/>
      <c r="W242" s="83" t="s">
        <v>998</v>
      </c>
      <c r="X242" s="96">
        <v>582.98</v>
      </c>
      <c r="Y242" s="96">
        <v>572.82000000000005</v>
      </c>
      <c r="Z242" s="96">
        <v>545.55999999999995</v>
      </c>
      <c r="AA242" s="96">
        <v>376.09</v>
      </c>
      <c r="AB242" s="96"/>
      <c r="AC242" s="97">
        <v>395.87</v>
      </c>
      <c r="AD242" s="83" t="s">
        <v>999</v>
      </c>
      <c r="AE242" s="86">
        <v>0.51129972389814904</v>
      </c>
      <c r="AF242" s="96">
        <v>562.57000000000005</v>
      </c>
      <c r="AG242" s="96">
        <v>592.05999999999995</v>
      </c>
      <c r="AH242" s="96">
        <v>508.91</v>
      </c>
      <c r="AI242" s="96"/>
      <c r="AJ242" s="96"/>
      <c r="AK242" s="97">
        <v>294.02999999999997</v>
      </c>
      <c r="AL242" s="87" t="s">
        <v>1000</v>
      </c>
      <c r="AM242" s="88">
        <v>1</v>
      </c>
      <c r="AN242" s="96">
        <v>568.62</v>
      </c>
      <c r="AO242" s="96">
        <v>613.91</v>
      </c>
      <c r="AP242" s="96">
        <v>631.13</v>
      </c>
      <c r="AQ242" s="96">
        <v>680.9</v>
      </c>
      <c r="AR242" s="96"/>
      <c r="AS242" s="97"/>
      <c r="AT242" s="83" t="s">
        <v>1001</v>
      </c>
      <c r="AU242" s="86">
        <v>3.9109859595604098E-2</v>
      </c>
      <c r="AV242" s="96">
        <v>552.34</v>
      </c>
      <c r="AW242" s="96">
        <v>597.14</v>
      </c>
      <c r="AX242" s="96">
        <v>521.29999999999995</v>
      </c>
      <c r="AY242" s="96">
        <v>380.93</v>
      </c>
      <c r="AZ242" s="96"/>
      <c r="BA242" s="97">
        <v>370.01</v>
      </c>
      <c r="BB242" s="83" t="s">
        <v>1002</v>
      </c>
      <c r="BC242" s="96">
        <v>587.52</v>
      </c>
      <c r="BD242" s="96">
        <v>585.9</v>
      </c>
      <c r="BE242" s="96">
        <v>530.25</v>
      </c>
      <c r="BF242" s="96"/>
      <c r="BG242" s="96"/>
      <c r="BH242" s="97">
        <v>425.85</v>
      </c>
      <c r="BI242" s="83" t="s">
        <v>1003</v>
      </c>
      <c r="BJ242" s="86">
        <v>0.1339243862915</v>
      </c>
      <c r="BK242" s="96">
        <v>702.7</v>
      </c>
      <c r="BL242" s="96">
        <v>698.55</v>
      </c>
      <c r="BM242" s="96">
        <v>786.35</v>
      </c>
      <c r="BN242" s="96">
        <v>598.44000000000005</v>
      </c>
      <c r="BO242" s="96"/>
      <c r="BP242" s="97"/>
      <c r="BQ242" s="83" t="s">
        <v>1004</v>
      </c>
      <c r="BR242" s="86">
        <v>1</v>
      </c>
      <c r="BS242" s="96">
        <v>571.16999999999996</v>
      </c>
      <c r="BT242" s="96">
        <v>616.16999999999996</v>
      </c>
      <c r="BU242" s="96">
        <v>679.5</v>
      </c>
      <c r="BV242" s="96"/>
      <c r="BW242" s="96"/>
      <c r="BX242" s="97">
        <v>354.5</v>
      </c>
      <c r="BY242" s="83" t="s">
        <v>1005</v>
      </c>
      <c r="BZ242" s="96">
        <v>619.45000000000005</v>
      </c>
      <c r="CA242" s="96">
        <v>621.45000000000005</v>
      </c>
      <c r="CB242" s="96">
        <v>537.88</v>
      </c>
      <c r="CC242" s="96">
        <v>428.03</v>
      </c>
      <c r="CD242" s="96"/>
      <c r="CE242" s="97">
        <v>557.88</v>
      </c>
      <c r="CF242" s="83" t="s">
        <v>1006</v>
      </c>
      <c r="CG242" s="96">
        <v>582.19000000000005</v>
      </c>
      <c r="CH242" s="96">
        <v>644.91999999999996</v>
      </c>
      <c r="CI242" s="96">
        <v>578.62</v>
      </c>
      <c r="CJ242" s="96"/>
      <c r="CK242" s="96"/>
      <c r="CL242" s="97"/>
      <c r="CM242" s="83" t="s">
        <v>1007</v>
      </c>
      <c r="CN242" s="96">
        <v>576.03</v>
      </c>
      <c r="CO242" s="96">
        <v>576.47</v>
      </c>
      <c r="CP242" s="96">
        <v>608.58000000000004</v>
      </c>
      <c r="CQ242" s="96">
        <v>460.25</v>
      </c>
      <c r="CR242" s="96"/>
      <c r="CS242" s="97">
        <v>600.9</v>
      </c>
      <c r="CT242" s="83" t="s">
        <v>1008</v>
      </c>
      <c r="CU242" s="96">
        <v>596.75</v>
      </c>
      <c r="CV242" s="96">
        <v>692.89</v>
      </c>
      <c r="CW242" s="96"/>
      <c r="CX242" s="96">
        <v>486.28</v>
      </c>
      <c r="CY242" s="96"/>
      <c r="CZ242" s="97"/>
      <c r="DA242" s="83" t="s">
        <v>1009</v>
      </c>
      <c r="DB242" s="86">
        <v>0.13525393927098101</v>
      </c>
      <c r="DC242" s="96">
        <v>575.53</v>
      </c>
      <c r="DD242" s="96">
        <v>632.55999999999995</v>
      </c>
      <c r="DE242" s="96">
        <v>521.66999999999996</v>
      </c>
      <c r="DF242" s="96">
        <v>552.78</v>
      </c>
      <c r="DG242" s="96"/>
      <c r="DH242" s="97">
        <v>491.97</v>
      </c>
      <c r="DI242" s="83" t="s">
        <v>1010</v>
      </c>
      <c r="DJ242" s="86">
        <v>3.0706872197997898E-3</v>
      </c>
      <c r="DK242" s="96">
        <v>572.03</v>
      </c>
      <c r="DL242" s="96">
        <v>604.59</v>
      </c>
      <c r="DM242" s="96">
        <v>604.59</v>
      </c>
      <c r="DN242" s="96">
        <v>540.73</v>
      </c>
      <c r="DO242" s="96"/>
      <c r="DP242" s="97">
        <v>461.54</v>
      </c>
      <c r="DQ242" s="83" t="s">
        <v>1011</v>
      </c>
      <c r="DR242" s="96">
        <v>542.78</v>
      </c>
      <c r="DS242" s="96">
        <v>563.41999999999996</v>
      </c>
      <c r="DT242" s="96">
        <v>489.83</v>
      </c>
      <c r="DU242" s="96">
        <v>489.7</v>
      </c>
      <c r="DV242" s="96"/>
      <c r="DW242" s="97"/>
      <c r="DX242" s="83" t="s">
        <v>1012</v>
      </c>
      <c r="DY242" s="96">
        <v>580.41</v>
      </c>
      <c r="DZ242" s="96">
        <v>599.38</v>
      </c>
      <c r="EA242" s="96">
        <v>670.65</v>
      </c>
      <c r="EB242" s="96">
        <v>481.99</v>
      </c>
      <c r="EC242" s="96"/>
      <c r="ED242" s="97">
        <v>361.35</v>
      </c>
      <c r="EE242" s="83" t="s">
        <v>1013</v>
      </c>
      <c r="EF242" s="86">
        <v>1</v>
      </c>
      <c r="EG242" s="96">
        <v>582.04</v>
      </c>
      <c r="EH242" s="96">
        <v>592.83000000000004</v>
      </c>
      <c r="EI242" s="96">
        <v>509.69</v>
      </c>
      <c r="EJ242" s="96"/>
      <c r="EK242" s="96">
        <v>369.88</v>
      </c>
      <c r="EL242" s="97">
        <v>260.38</v>
      </c>
      <c r="EM242" s="83" t="s">
        <v>1014</v>
      </c>
      <c r="EN242" s="96">
        <v>590.29999999999995</v>
      </c>
      <c r="EO242" s="96">
        <v>577.48</v>
      </c>
      <c r="EP242" s="96">
        <v>530.35</v>
      </c>
      <c r="EQ242" s="96"/>
      <c r="ER242" s="96"/>
      <c r="ES242" s="97">
        <v>368.15</v>
      </c>
      <c r="ET242" s="83" t="s">
        <v>1015</v>
      </c>
      <c r="EU242" s="86">
        <v>1</v>
      </c>
      <c r="EV242" s="96">
        <v>567.52</v>
      </c>
      <c r="EW242" s="96">
        <v>595.30999999999995</v>
      </c>
      <c r="EX242" s="96">
        <v>595.30999999999995</v>
      </c>
      <c r="EY242" s="96"/>
      <c r="EZ242" s="96"/>
      <c r="FA242" s="97">
        <v>313.27999999999997</v>
      </c>
      <c r="FB242" s="83" t="s">
        <v>1016</v>
      </c>
      <c r="FC242" s="96">
        <v>603.16</v>
      </c>
      <c r="FD242" s="96">
        <v>569.97</v>
      </c>
      <c r="FE242" s="96">
        <v>615.37</v>
      </c>
      <c r="FF242" s="96"/>
      <c r="FG242" s="96"/>
      <c r="FH242" s="97"/>
      <c r="FI242" s="83" t="s">
        <v>1017</v>
      </c>
      <c r="FJ242" s="96">
        <v>600.96</v>
      </c>
      <c r="FK242" s="96">
        <v>618.62</v>
      </c>
      <c r="FL242" s="96">
        <v>438.46</v>
      </c>
      <c r="FM242" s="96">
        <v>676.83</v>
      </c>
      <c r="FN242" s="96"/>
      <c r="FO242" s="97">
        <v>318</v>
      </c>
      <c r="FP242" s="83" t="s">
        <v>1018</v>
      </c>
      <c r="FQ242" s="86">
        <v>0.23462061845995</v>
      </c>
      <c r="FR242" s="96">
        <v>590.14</v>
      </c>
      <c r="FS242" s="96">
        <v>620.88</v>
      </c>
      <c r="FT242" s="96">
        <v>566.42999999999995</v>
      </c>
      <c r="FU242" s="96">
        <v>372.59</v>
      </c>
      <c r="FV242" s="96">
        <v>369.34</v>
      </c>
      <c r="FW242" s="97">
        <v>288.95</v>
      </c>
      <c r="FX242" s="83" t="s">
        <v>1019</v>
      </c>
      <c r="FY242" s="96">
        <v>594.01</v>
      </c>
      <c r="FZ242" s="96">
        <v>608.63</v>
      </c>
      <c r="GA242" s="96">
        <v>601.88</v>
      </c>
      <c r="GB242" s="96">
        <v>604.01</v>
      </c>
      <c r="GC242" s="96"/>
      <c r="GD242" s="97">
        <v>342.16</v>
      </c>
      <c r="GE242" s="83" t="s">
        <v>1020</v>
      </c>
      <c r="GF242" s="86">
        <v>0.21126909344431999</v>
      </c>
      <c r="GG242" s="96">
        <v>562.86</v>
      </c>
      <c r="GH242" s="96">
        <v>603.53</v>
      </c>
      <c r="GI242" s="96">
        <v>498.7</v>
      </c>
      <c r="GJ242" s="96">
        <v>449.38</v>
      </c>
      <c r="GK242" s="96"/>
      <c r="GL242" s="97">
        <v>420.97</v>
      </c>
      <c r="GM242" s="83" t="s">
        <v>1021</v>
      </c>
      <c r="GN242" s="86">
        <v>9.4730161136004104E-2</v>
      </c>
      <c r="GO242" s="96">
        <v>596.21</v>
      </c>
      <c r="GP242" s="96">
        <v>754.38</v>
      </c>
      <c r="GQ242" s="96">
        <v>579.27</v>
      </c>
      <c r="GR242" s="96">
        <v>447.41</v>
      </c>
      <c r="GS242" s="96"/>
      <c r="GT242" s="97"/>
      <c r="GU242" s="83" t="s">
        <v>1022</v>
      </c>
      <c r="GV242" s="86">
        <v>1</v>
      </c>
      <c r="GW242" s="96">
        <v>515.21</v>
      </c>
      <c r="GX242" s="96">
        <v>542.69000000000005</v>
      </c>
      <c r="GY242" s="96">
        <v>544.52</v>
      </c>
      <c r="GZ242" s="96">
        <v>568.34</v>
      </c>
      <c r="HA242" s="96"/>
      <c r="HB242" s="97">
        <v>387.87</v>
      </c>
      <c r="HC242" s="83" t="s">
        <v>1023</v>
      </c>
      <c r="HD242" s="86">
        <v>1</v>
      </c>
      <c r="HE242" s="96">
        <v>581.35</v>
      </c>
      <c r="HF242" s="96">
        <v>622.35</v>
      </c>
      <c r="HG242" s="96"/>
      <c r="HH242" s="96">
        <v>410.82</v>
      </c>
      <c r="HI242" s="96">
        <v>404.18</v>
      </c>
      <c r="HJ242" s="97">
        <v>399.22</v>
      </c>
      <c r="HK242" s="103" t="s">
        <v>1024</v>
      </c>
      <c r="HL242" s="86">
        <v>1.112681227955</v>
      </c>
      <c r="HM242" s="96">
        <v>533.98</v>
      </c>
      <c r="HN242" s="96">
        <v>577.85</v>
      </c>
      <c r="HO242" s="96">
        <v>516.33000000000004</v>
      </c>
      <c r="HP242" s="96"/>
      <c r="HQ242" s="96"/>
      <c r="HR242" s="97"/>
    </row>
    <row r="243" spans="1:226" x14ac:dyDescent="0.35">
      <c r="A243" s="99">
        <v>43654</v>
      </c>
      <c r="B243" s="100" t="s">
        <v>995</v>
      </c>
      <c r="C243" s="101">
        <v>570.90007753104885</v>
      </c>
      <c r="D243" s="101">
        <v>594.60783833689004</v>
      </c>
      <c r="E243" s="101">
        <v>543.78856367050423</v>
      </c>
      <c r="F243" s="101">
        <v>453.0482002568744</v>
      </c>
      <c r="G243" s="101">
        <v>347.68</v>
      </c>
      <c r="H243" s="102">
        <v>342.66518822036596</v>
      </c>
      <c r="I243" s="100" t="s">
        <v>996</v>
      </c>
      <c r="J243" s="101">
        <v>576.09990671112951</v>
      </c>
      <c r="K243" s="101">
        <v>588.32671174762834</v>
      </c>
      <c r="L243" s="101">
        <v>513.63507023058946</v>
      </c>
      <c r="M243" s="101">
        <v>454.25788566979884</v>
      </c>
      <c r="N243" s="101">
        <v>392.04250000000002</v>
      </c>
      <c r="O243" s="102">
        <v>376.62505066839532</v>
      </c>
      <c r="P243" s="83" t="s">
        <v>997</v>
      </c>
      <c r="Q243" s="96">
        <v>564.14</v>
      </c>
      <c r="R243" s="96">
        <v>596.19000000000005</v>
      </c>
      <c r="S243" s="96">
        <v>542.35</v>
      </c>
      <c r="T243" s="96">
        <v>401</v>
      </c>
      <c r="U243" s="96"/>
      <c r="V243" s="97"/>
      <c r="W243" s="83" t="s">
        <v>998</v>
      </c>
      <c r="X243" s="96">
        <v>573.72</v>
      </c>
      <c r="Y243" s="96">
        <v>578.67999999999995</v>
      </c>
      <c r="Z243" s="96">
        <v>520.94000000000005</v>
      </c>
      <c r="AA243" s="96">
        <v>351.2</v>
      </c>
      <c r="AB243" s="96"/>
      <c r="AC243" s="97">
        <v>395.87</v>
      </c>
      <c r="AD243" s="83" t="s">
        <v>999</v>
      </c>
      <c r="AE243" s="86">
        <v>0.51129972389814904</v>
      </c>
      <c r="AF243" s="96">
        <v>564.74</v>
      </c>
      <c r="AG243" s="96">
        <v>589.33000000000004</v>
      </c>
      <c r="AH243" s="96">
        <v>495.11</v>
      </c>
      <c r="AI243" s="96"/>
      <c r="AJ243" s="96"/>
      <c r="AK243" s="97">
        <v>296.89</v>
      </c>
      <c r="AL243" s="87" t="s">
        <v>1000</v>
      </c>
      <c r="AM243" s="88">
        <v>1</v>
      </c>
      <c r="AN243" s="96">
        <v>564.91</v>
      </c>
      <c r="AO243" s="96">
        <v>612.84</v>
      </c>
      <c r="AP243" s="96">
        <v>631.13</v>
      </c>
      <c r="AQ243" s="96">
        <v>680.9</v>
      </c>
      <c r="AR243" s="96"/>
      <c r="AS243" s="97"/>
      <c r="AT243" s="83" t="s">
        <v>1001</v>
      </c>
      <c r="AU243" s="86">
        <v>3.9201850327335502E-2</v>
      </c>
      <c r="AV243" s="96">
        <v>554.41999999999996</v>
      </c>
      <c r="AW243" s="96">
        <v>599.61</v>
      </c>
      <c r="AX243" s="96">
        <v>517.38</v>
      </c>
      <c r="AY243" s="96">
        <v>380.3</v>
      </c>
      <c r="AZ243" s="96"/>
      <c r="BA243" s="97">
        <v>375.38</v>
      </c>
      <c r="BB243" s="83" t="s">
        <v>1002</v>
      </c>
      <c r="BC243" s="96">
        <v>572.39</v>
      </c>
      <c r="BD243" s="96">
        <v>572.46</v>
      </c>
      <c r="BE243" s="96">
        <v>520.16</v>
      </c>
      <c r="BF243" s="96"/>
      <c r="BG243" s="96"/>
      <c r="BH243" s="97">
        <v>428.37</v>
      </c>
      <c r="BI243" s="83" t="s">
        <v>1003</v>
      </c>
      <c r="BJ243" s="86">
        <v>0.13399257681124499</v>
      </c>
      <c r="BK243" s="96">
        <v>681.62</v>
      </c>
      <c r="BL243" s="96">
        <v>666.75</v>
      </c>
      <c r="BM243" s="96">
        <v>754.59</v>
      </c>
      <c r="BN243" s="96">
        <v>571.95000000000005</v>
      </c>
      <c r="BO243" s="96"/>
      <c r="BP243" s="97"/>
      <c r="BQ243" s="83" t="s">
        <v>1004</v>
      </c>
      <c r="BR243" s="86">
        <v>1</v>
      </c>
      <c r="BS243" s="96">
        <v>563.66999999999996</v>
      </c>
      <c r="BT243" s="96">
        <v>610.33000000000004</v>
      </c>
      <c r="BU243" s="96">
        <v>668.67</v>
      </c>
      <c r="BV243" s="96"/>
      <c r="BW243" s="96"/>
      <c r="BX243" s="97">
        <v>354.5</v>
      </c>
      <c r="BY243" s="83" t="s">
        <v>1005</v>
      </c>
      <c r="BZ243" s="96">
        <v>611.41999999999996</v>
      </c>
      <c r="CA243" s="96">
        <v>617.04</v>
      </c>
      <c r="CB243" s="96">
        <v>541.34</v>
      </c>
      <c r="CC243" s="96">
        <v>427.06</v>
      </c>
      <c r="CD243" s="96"/>
      <c r="CE243" s="97">
        <v>563.25</v>
      </c>
      <c r="CF243" s="83" t="s">
        <v>1006</v>
      </c>
      <c r="CG243" s="96">
        <v>578.16</v>
      </c>
      <c r="CH243" s="96">
        <v>650.55999999999995</v>
      </c>
      <c r="CI243" s="96">
        <v>556.85</v>
      </c>
      <c r="CJ243" s="96"/>
      <c r="CK243" s="96"/>
      <c r="CL243" s="97"/>
      <c r="CM243" s="83" t="s">
        <v>1007</v>
      </c>
      <c r="CN243" s="96">
        <v>551.95000000000005</v>
      </c>
      <c r="CO243" s="96">
        <v>560.38</v>
      </c>
      <c r="CP243" s="96">
        <v>599.33000000000004</v>
      </c>
      <c r="CQ243" s="96">
        <v>443.94</v>
      </c>
      <c r="CR243" s="96"/>
      <c r="CS243" s="97">
        <v>604.52</v>
      </c>
      <c r="CT243" s="83" t="s">
        <v>1008</v>
      </c>
      <c r="CU243" s="96">
        <v>582.69000000000005</v>
      </c>
      <c r="CV243" s="96">
        <v>689.15</v>
      </c>
      <c r="CW243" s="96"/>
      <c r="CX243" s="96">
        <v>463.93</v>
      </c>
      <c r="CY243" s="96"/>
      <c r="CZ243" s="97"/>
      <c r="DA243" s="83" t="s">
        <v>1009</v>
      </c>
      <c r="DB243" s="86">
        <v>0.135217361909269</v>
      </c>
      <c r="DC243" s="96">
        <v>570.17999999999995</v>
      </c>
      <c r="DD243" s="96">
        <v>638.98</v>
      </c>
      <c r="DE243" s="96">
        <v>529.11</v>
      </c>
      <c r="DF243" s="96">
        <v>552.63</v>
      </c>
      <c r="DG243" s="96"/>
      <c r="DH243" s="97">
        <v>491.84</v>
      </c>
      <c r="DI243" s="83" t="s">
        <v>1010</v>
      </c>
      <c r="DJ243" s="86">
        <v>3.08014538286207E-3</v>
      </c>
      <c r="DK243" s="96">
        <v>566.17999999999995</v>
      </c>
      <c r="DL243" s="96">
        <v>606.84</v>
      </c>
      <c r="DM243" s="96">
        <v>606.84</v>
      </c>
      <c r="DN243" s="96">
        <v>542.4</v>
      </c>
      <c r="DO243" s="96"/>
      <c r="DP243" s="97">
        <v>462.75</v>
      </c>
      <c r="DQ243" s="83" t="s">
        <v>1011</v>
      </c>
      <c r="DR243" s="96">
        <v>546.27</v>
      </c>
      <c r="DS243" s="96">
        <v>565.53</v>
      </c>
      <c r="DT243" s="96">
        <v>490.63</v>
      </c>
      <c r="DU243" s="96">
        <v>472.61</v>
      </c>
      <c r="DV243" s="96"/>
      <c r="DW243" s="97"/>
      <c r="DX243" s="83" t="s">
        <v>1012</v>
      </c>
      <c r="DY243" s="96">
        <v>575.22</v>
      </c>
      <c r="DZ243" s="96">
        <v>596.45000000000005</v>
      </c>
      <c r="EA243" s="96">
        <v>655.69</v>
      </c>
      <c r="EB243" s="96">
        <v>465.11</v>
      </c>
      <c r="EC243" s="96"/>
      <c r="ED243" s="97">
        <v>364.45</v>
      </c>
      <c r="EE243" s="83" t="s">
        <v>1013</v>
      </c>
      <c r="EF243" s="86">
        <v>1</v>
      </c>
      <c r="EG243" s="96">
        <v>577.26</v>
      </c>
      <c r="EH243" s="96">
        <v>587.62</v>
      </c>
      <c r="EI243" s="96">
        <v>499.37</v>
      </c>
      <c r="EJ243" s="96"/>
      <c r="EK243" s="96">
        <v>369.88</v>
      </c>
      <c r="EL243" s="97">
        <v>261.77</v>
      </c>
      <c r="EM243" s="83" t="s">
        <v>1014</v>
      </c>
      <c r="EN243" s="96">
        <v>574.05999999999995</v>
      </c>
      <c r="EO243" s="96">
        <v>577.48</v>
      </c>
      <c r="EP243" s="96">
        <v>530.35</v>
      </c>
      <c r="EQ243" s="96"/>
      <c r="ER243" s="96"/>
      <c r="ES243" s="97">
        <v>368.15</v>
      </c>
      <c r="ET243" s="83" t="s">
        <v>1015</v>
      </c>
      <c r="EU243" s="86">
        <v>1</v>
      </c>
      <c r="EV243" s="96">
        <v>569.27</v>
      </c>
      <c r="EW243" s="96">
        <v>596.38</v>
      </c>
      <c r="EX243" s="96">
        <v>596.38</v>
      </c>
      <c r="EY243" s="96"/>
      <c r="EZ243" s="96"/>
      <c r="FA243" s="97">
        <v>313.27999999999997</v>
      </c>
      <c r="FB243" s="83" t="s">
        <v>1016</v>
      </c>
      <c r="FC243" s="96">
        <v>603.16</v>
      </c>
      <c r="FD243" s="96">
        <v>569.97</v>
      </c>
      <c r="FE243" s="96">
        <v>615.37</v>
      </c>
      <c r="FF243" s="96"/>
      <c r="FG243" s="96"/>
      <c r="FH243" s="97"/>
      <c r="FI243" s="83" t="s">
        <v>1017</v>
      </c>
      <c r="FJ243" s="96">
        <v>575.34</v>
      </c>
      <c r="FK243" s="96">
        <v>602.91999999999996</v>
      </c>
      <c r="FL243" s="96">
        <v>425.24</v>
      </c>
      <c r="FM243" s="96">
        <v>648.83000000000004</v>
      </c>
      <c r="FN243" s="96"/>
      <c r="FO243" s="97">
        <v>319.64999999999998</v>
      </c>
      <c r="FP243" s="83" t="s">
        <v>1018</v>
      </c>
      <c r="FQ243" s="86">
        <v>0.23512814483893699</v>
      </c>
      <c r="FR243" s="96">
        <v>592.32000000000005</v>
      </c>
      <c r="FS243" s="96">
        <v>623.51</v>
      </c>
      <c r="FT243" s="96">
        <v>550.05999999999995</v>
      </c>
      <c r="FU243" s="96">
        <v>363.12</v>
      </c>
      <c r="FV243" s="96">
        <v>342.61</v>
      </c>
      <c r="FW243" s="97">
        <v>292.23</v>
      </c>
      <c r="FX243" s="83" t="s">
        <v>1019</v>
      </c>
      <c r="FY243" s="96">
        <v>581.80999999999995</v>
      </c>
      <c r="FZ243" s="96">
        <v>604.55999999999995</v>
      </c>
      <c r="GA243" s="96">
        <v>601.88</v>
      </c>
      <c r="GB243" s="96">
        <v>604.01</v>
      </c>
      <c r="GC243" s="96"/>
      <c r="GD243" s="97">
        <v>343.79</v>
      </c>
      <c r="GE243" s="83" t="s">
        <v>1020</v>
      </c>
      <c r="GF243" s="86">
        <v>0.21186440677966101</v>
      </c>
      <c r="GG243" s="96">
        <v>551.38</v>
      </c>
      <c r="GH243" s="96">
        <v>597.53</v>
      </c>
      <c r="GI243" s="96">
        <v>501.22</v>
      </c>
      <c r="GJ243" s="96">
        <v>441.86</v>
      </c>
      <c r="GK243" s="96"/>
      <c r="GL243" s="97">
        <v>424.04</v>
      </c>
      <c r="GM243" s="83" t="s">
        <v>1021</v>
      </c>
      <c r="GN243" s="86">
        <v>9.4363658667773895E-2</v>
      </c>
      <c r="GO243" s="96">
        <v>586.36</v>
      </c>
      <c r="GP243" s="96">
        <v>743.92</v>
      </c>
      <c r="GQ243" s="96">
        <v>543.05999999999995</v>
      </c>
      <c r="GR243" s="96">
        <v>422.09</v>
      </c>
      <c r="GS243" s="96"/>
      <c r="GT243" s="97"/>
      <c r="GU243" s="83" t="s">
        <v>1022</v>
      </c>
      <c r="GV243" s="86">
        <v>1</v>
      </c>
      <c r="GW243" s="96">
        <v>507.69</v>
      </c>
      <c r="GX243" s="96">
        <v>537.92999999999995</v>
      </c>
      <c r="GY243" s="96">
        <v>520.33000000000004</v>
      </c>
      <c r="GZ243" s="96">
        <v>568.34</v>
      </c>
      <c r="HA243" s="96"/>
      <c r="HB243" s="97">
        <v>395.71</v>
      </c>
      <c r="HC243" s="83" t="s">
        <v>1023</v>
      </c>
      <c r="HD243" s="86">
        <v>1</v>
      </c>
      <c r="HE243" s="96">
        <v>582.17999999999995</v>
      </c>
      <c r="HF243" s="96">
        <v>624.02</v>
      </c>
      <c r="HG243" s="96"/>
      <c r="HH243" s="96">
        <v>411.98</v>
      </c>
      <c r="HI243" s="96">
        <v>405.34</v>
      </c>
      <c r="HJ243" s="97">
        <v>402.55</v>
      </c>
      <c r="HK243" s="103" t="s">
        <v>1024</v>
      </c>
      <c r="HL243" s="86">
        <v>1.1157601115760101</v>
      </c>
      <c r="HM243" s="96">
        <v>532.99</v>
      </c>
      <c r="HN243" s="96">
        <v>577.79</v>
      </c>
      <c r="HO243" s="96">
        <v>497.87</v>
      </c>
      <c r="HP243" s="96"/>
      <c r="HQ243" s="96"/>
      <c r="HR243" s="97"/>
    </row>
    <row r="244" spans="1:226" x14ac:dyDescent="0.35">
      <c r="A244" s="99">
        <v>43647</v>
      </c>
      <c r="B244" s="100" t="s">
        <v>995</v>
      </c>
      <c r="C244" s="101">
        <v>571.29624455962312</v>
      </c>
      <c r="D244" s="101">
        <v>597.83404763793419</v>
      </c>
      <c r="E244" s="101">
        <v>552.92323306402443</v>
      </c>
      <c r="F244" s="101">
        <v>452.05437599338558</v>
      </c>
      <c r="G244" s="101">
        <v>352.50051282051282</v>
      </c>
      <c r="H244" s="102">
        <v>346.74343605085591</v>
      </c>
      <c r="I244" s="100" t="s">
        <v>996</v>
      </c>
      <c r="J244" s="101">
        <v>578.26461913228161</v>
      </c>
      <c r="K244" s="101">
        <v>592.30865110562695</v>
      </c>
      <c r="L244" s="101">
        <v>522.3386388427906</v>
      </c>
      <c r="M244" s="101">
        <v>452.00316267171019</v>
      </c>
      <c r="N244" s="101">
        <v>378.05499999999995</v>
      </c>
      <c r="O244" s="102">
        <v>383.76034398096976</v>
      </c>
      <c r="P244" s="83" t="s">
        <v>997</v>
      </c>
      <c r="Q244" s="96">
        <v>551.64</v>
      </c>
      <c r="R244" s="96">
        <v>586.19000000000005</v>
      </c>
      <c r="S244" s="96">
        <v>551.54</v>
      </c>
      <c r="T244" s="96">
        <v>393</v>
      </c>
      <c r="U244" s="96"/>
      <c r="V244" s="97"/>
      <c r="W244" s="83" t="s">
        <v>998</v>
      </c>
      <c r="X244" s="96">
        <v>552.9</v>
      </c>
      <c r="Y244" s="96">
        <v>581.66</v>
      </c>
      <c r="Z244" s="96">
        <v>531.92999999999995</v>
      </c>
      <c r="AA244" s="96">
        <v>343.09</v>
      </c>
      <c r="AB244" s="96"/>
      <c r="AC244" s="97">
        <v>405.79</v>
      </c>
      <c r="AD244" s="83" t="s">
        <v>999</v>
      </c>
      <c r="AE244" s="86">
        <v>0.51129972389814904</v>
      </c>
      <c r="AF244" s="96">
        <v>560.55999999999995</v>
      </c>
      <c r="AG244" s="96">
        <v>590.96</v>
      </c>
      <c r="AH244" s="96">
        <v>490.68</v>
      </c>
      <c r="AI244" s="96"/>
      <c r="AJ244" s="96"/>
      <c r="AK244" s="97">
        <v>298.42</v>
      </c>
      <c r="AL244" s="87" t="s">
        <v>1000</v>
      </c>
      <c r="AM244" s="88">
        <v>1</v>
      </c>
      <c r="AN244" s="96">
        <v>559.22</v>
      </c>
      <c r="AO244" s="96">
        <v>607.70000000000005</v>
      </c>
      <c r="AP244" s="96">
        <v>631.13</v>
      </c>
      <c r="AQ244" s="96">
        <v>682.65</v>
      </c>
      <c r="AR244" s="96"/>
      <c r="AS244" s="97"/>
      <c r="AT244" s="83" t="s">
        <v>1001</v>
      </c>
      <c r="AU244" s="86">
        <v>3.9249548630190798E-2</v>
      </c>
      <c r="AV244" s="96">
        <v>553.73</v>
      </c>
      <c r="AW244" s="96">
        <v>601.92999999999995</v>
      </c>
      <c r="AX244" s="96">
        <v>526.6</v>
      </c>
      <c r="AY244" s="96">
        <v>382.72</v>
      </c>
      <c r="AZ244" s="96"/>
      <c r="BA244" s="97">
        <v>376.19</v>
      </c>
      <c r="BB244" s="83" t="s">
        <v>1002</v>
      </c>
      <c r="BC244" s="96">
        <v>584.16</v>
      </c>
      <c r="BD244" s="96">
        <v>583.38</v>
      </c>
      <c r="BE244" s="96">
        <v>532.77</v>
      </c>
      <c r="BF244" s="96"/>
      <c r="BG244" s="96"/>
      <c r="BH244" s="97">
        <v>425.85</v>
      </c>
      <c r="BI244" s="83" t="s">
        <v>1003</v>
      </c>
      <c r="BJ244" s="86">
        <v>0.133963856551502</v>
      </c>
      <c r="BK244" s="96">
        <v>681.47</v>
      </c>
      <c r="BL244" s="96">
        <v>677.32</v>
      </c>
      <c r="BM244" s="96">
        <v>765.15</v>
      </c>
      <c r="BN244" s="96">
        <v>558.42999999999995</v>
      </c>
      <c r="BO244" s="96"/>
      <c r="BP244" s="97"/>
      <c r="BQ244" s="83" t="s">
        <v>1004</v>
      </c>
      <c r="BR244" s="86">
        <v>1</v>
      </c>
      <c r="BS244" s="96">
        <v>557</v>
      </c>
      <c r="BT244" s="96">
        <v>603.66999999999996</v>
      </c>
      <c r="BU244" s="96">
        <v>674.5</v>
      </c>
      <c r="BV244" s="96"/>
      <c r="BW244" s="96"/>
      <c r="BX244" s="97">
        <v>355.33</v>
      </c>
      <c r="BY244" s="83" t="s">
        <v>1005</v>
      </c>
      <c r="BZ244" s="96">
        <v>608.59</v>
      </c>
      <c r="CA244" s="96">
        <v>613.95000000000005</v>
      </c>
      <c r="CB244" s="96">
        <v>540.03</v>
      </c>
      <c r="CC244" s="96">
        <v>426.39</v>
      </c>
      <c r="CD244" s="96"/>
      <c r="CE244" s="97">
        <v>566.12</v>
      </c>
      <c r="CF244" s="83" t="s">
        <v>1006</v>
      </c>
      <c r="CG244" s="96">
        <v>562.84</v>
      </c>
      <c r="CH244" s="96">
        <v>644.11</v>
      </c>
      <c r="CI244" s="96">
        <v>569.75</v>
      </c>
      <c r="CJ244" s="96"/>
      <c r="CK244" s="96"/>
      <c r="CL244" s="97"/>
      <c r="CM244" s="83" t="s">
        <v>1007</v>
      </c>
      <c r="CN244" s="96">
        <v>566.78</v>
      </c>
      <c r="CO244" s="96">
        <v>572.55999999999995</v>
      </c>
      <c r="CP244" s="96">
        <v>604.72</v>
      </c>
      <c r="CQ244" s="96">
        <v>444.59</v>
      </c>
      <c r="CR244" s="96"/>
      <c r="CS244" s="97">
        <v>609.16</v>
      </c>
      <c r="CT244" s="83" t="s">
        <v>1008</v>
      </c>
      <c r="CU244" s="96">
        <v>577.9</v>
      </c>
      <c r="CV244" s="96">
        <v>686.55</v>
      </c>
      <c r="CW244" s="96"/>
      <c r="CX244" s="96">
        <v>467.06</v>
      </c>
      <c r="CY244" s="96"/>
      <c r="CZ244" s="97"/>
      <c r="DA244" s="83" t="s">
        <v>1009</v>
      </c>
      <c r="DB244" s="86">
        <v>0.135189941868325</v>
      </c>
      <c r="DC244" s="96">
        <v>553.85</v>
      </c>
      <c r="DD244" s="96">
        <v>628.04</v>
      </c>
      <c r="DE244" s="96">
        <v>516.02</v>
      </c>
      <c r="DF244" s="96">
        <v>552.52</v>
      </c>
      <c r="DG244" s="96"/>
      <c r="DH244" s="97">
        <v>480.38</v>
      </c>
      <c r="DI244" s="83" t="s">
        <v>1010</v>
      </c>
      <c r="DJ244" s="86">
        <v>3.0969340353050501E-3</v>
      </c>
      <c r="DK244" s="96">
        <v>551.49</v>
      </c>
      <c r="DL244" s="96">
        <v>609.11</v>
      </c>
      <c r="DM244" s="96">
        <v>609.11</v>
      </c>
      <c r="DN244" s="96">
        <v>475.82</v>
      </c>
      <c r="DO244" s="96"/>
      <c r="DP244" s="97">
        <v>479.47</v>
      </c>
      <c r="DQ244" s="83" t="s">
        <v>1011</v>
      </c>
      <c r="DR244" s="96">
        <v>559.36</v>
      </c>
      <c r="DS244" s="96">
        <v>583.01</v>
      </c>
      <c r="DT244" s="96">
        <v>490.63</v>
      </c>
      <c r="DU244" s="96">
        <v>472.61</v>
      </c>
      <c r="DV244" s="96"/>
      <c r="DW244" s="97"/>
      <c r="DX244" s="83" t="s">
        <v>1012</v>
      </c>
      <c r="DY244" s="96">
        <v>573.86</v>
      </c>
      <c r="DZ244" s="96">
        <v>594.77</v>
      </c>
      <c r="EA244" s="96">
        <v>651.91</v>
      </c>
      <c r="EB244" s="96">
        <v>466.11</v>
      </c>
      <c r="EC244" s="96"/>
      <c r="ED244" s="97">
        <v>373.35</v>
      </c>
      <c r="EE244" s="83" t="s">
        <v>1013</v>
      </c>
      <c r="EF244" s="86">
        <v>1</v>
      </c>
      <c r="EG244" s="96">
        <v>587.70000000000005</v>
      </c>
      <c r="EH244" s="96">
        <v>593.82000000000005</v>
      </c>
      <c r="EI244" s="96">
        <v>504.41</v>
      </c>
      <c r="EJ244" s="96"/>
      <c r="EK244" s="96">
        <v>369.88</v>
      </c>
      <c r="EL244" s="97">
        <v>273.43</v>
      </c>
      <c r="EM244" s="83" t="s">
        <v>1014</v>
      </c>
      <c r="EN244" s="96">
        <v>574.05999999999995</v>
      </c>
      <c r="EO244" s="96">
        <v>577.48</v>
      </c>
      <c r="EP244" s="96">
        <v>530.35</v>
      </c>
      <c r="EQ244" s="96"/>
      <c r="ER244" s="96"/>
      <c r="ES244" s="97">
        <v>361.67</v>
      </c>
      <c r="ET244" s="83" t="s">
        <v>1015</v>
      </c>
      <c r="EU244" s="86">
        <v>1</v>
      </c>
      <c r="EV244" s="96">
        <v>569.63</v>
      </c>
      <c r="EW244" s="96">
        <v>596.91</v>
      </c>
      <c r="EX244" s="96">
        <v>596.91</v>
      </c>
      <c r="EY244" s="96"/>
      <c r="EZ244" s="96"/>
      <c r="FA244" s="97">
        <v>313.39</v>
      </c>
      <c r="FB244" s="83" t="s">
        <v>1016</v>
      </c>
      <c r="FC244" s="96">
        <v>603.16</v>
      </c>
      <c r="FD244" s="96">
        <v>569.97</v>
      </c>
      <c r="FE244" s="96">
        <v>615.37</v>
      </c>
      <c r="FF244" s="96"/>
      <c r="FG244" s="96"/>
      <c r="FH244" s="97"/>
      <c r="FI244" s="83" t="s">
        <v>1017</v>
      </c>
      <c r="FJ244" s="96">
        <v>574.52</v>
      </c>
      <c r="FK244" s="96">
        <v>607.88</v>
      </c>
      <c r="FL244" s="96">
        <v>429.37</v>
      </c>
      <c r="FM244" s="96">
        <v>661.83</v>
      </c>
      <c r="FN244" s="96"/>
      <c r="FO244" s="97">
        <v>327.08999999999997</v>
      </c>
      <c r="FP244" s="83" t="s">
        <v>1018</v>
      </c>
      <c r="FQ244" s="86">
        <v>0.23569896528154199</v>
      </c>
      <c r="FR244" s="96">
        <v>595.53</v>
      </c>
      <c r="FS244" s="96">
        <v>625.75</v>
      </c>
      <c r="FT244" s="96">
        <v>564.29999999999995</v>
      </c>
      <c r="FU244" s="96">
        <v>401.2</v>
      </c>
      <c r="FV244" s="96">
        <v>349.58</v>
      </c>
      <c r="FW244" s="97">
        <v>293.95</v>
      </c>
      <c r="FX244" s="83" t="s">
        <v>1019</v>
      </c>
      <c r="FY244" s="96">
        <v>574.49</v>
      </c>
      <c r="FZ244" s="96">
        <v>602.12</v>
      </c>
      <c r="GA244" s="96">
        <v>596.19000000000005</v>
      </c>
      <c r="GB244" s="96">
        <v>581.77</v>
      </c>
      <c r="GC244" s="96"/>
      <c r="GD244" s="97">
        <v>353.54</v>
      </c>
      <c r="GE244" s="83" t="s">
        <v>1020</v>
      </c>
      <c r="GF244" s="86">
        <v>0.21129587761742799</v>
      </c>
      <c r="GG244" s="96">
        <v>549.16999999999996</v>
      </c>
      <c r="GH244" s="96">
        <v>599.47</v>
      </c>
      <c r="GI244" s="96">
        <v>484.34</v>
      </c>
      <c r="GJ244" s="96">
        <v>442.44</v>
      </c>
      <c r="GK244" s="96"/>
      <c r="GL244" s="97">
        <v>423.04</v>
      </c>
      <c r="GM244" s="83" t="s">
        <v>1021</v>
      </c>
      <c r="GN244" s="86">
        <v>9.4831673779042197E-2</v>
      </c>
      <c r="GO244" s="96">
        <v>585.47</v>
      </c>
      <c r="GP244" s="96">
        <v>755.19</v>
      </c>
      <c r="GQ244" s="96">
        <v>552.58000000000004</v>
      </c>
      <c r="GR244" s="96">
        <v>430.82</v>
      </c>
      <c r="GS244" s="96"/>
      <c r="GT244" s="97"/>
      <c r="GU244" s="83" t="s">
        <v>1022</v>
      </c>
      <c r="GV244" s="86">
        <v>1</v>
      </c>
      <c r="GW244" s="96">
        <v>504.56</v>
      </c>
      <c r="GX244" s="96">
        <v>526.76</v>
      </c>
      <c r="GY244" s="96">
        <v>530.57000000000005</v>
      </c>
      <c r="GZ244" s="96">
        <v>568.34</v>
      </c>
      <c r="HA244" s="96"/>
      <c r="HB244" s="97">
        <v>396.84</v>
      </c>
      <c r="HC244" s="83" t="s">
        <v>1023</v>
      </c>
      <c r="HD244" s="86">
        <v>1</v>
      </c>
      <c r="HE244" s="96">
        <v>563.85</v>
      </c>
      <c r="HF244" s="96">
        <v>614.02</v>
      </c>
      <c r="HG244" s="96"/>
      <c r="HH244" s="96">
        <v>389.6</v>
      </c>
      <c r="HI244" s="96">
        <v>382.96</v>
      </c>
      <c r="HJ244" s="97">
        <v>416.72</v>
      </c>
      <c r="HK244" s="103" t="s">
        <v>1024</v>
      </c>
      <c r="HL244" s="86">
        <v>1.11460353552241</v>
      </c>
      <c r="HM244" s="96">
        <v>528.95000000000005</v>
      </c>
      <c r="HN244" s="96">
        <v>576.02</v>
      </c>
      <c r="HO244" s="96">
        <v>500.8</v>
      </c>
      <c r="HP244" s="96"/>
      <c r="HQ244" s="96"/>
      <c r="HR244" s="97"/>
    </row>
    <row r="245" spans="1:226" x14ac:dyDescent="0.35">
      <c r="A245" s="99">
        <v>43640</v>
      </c>
      <c r="B245" s="100" t="s">
        <v>995</v>
      </c>
      <c r="C245" s="101">
        <v>570.78821980812711</v>
      </c>
      <c r="D245" s="101">
        <v>595.62082178347384</v>
      </c>
      <c r="E245" s="101">
        <v>542.0443107154482</v>
      </c>
      <c r="F245" s="101">
        <v>445.07321391871625</v>
      </c>
      <c r="G245" s="101">
        <v>332.76461538461535</v>
      </c>
      <c r="H245" s="102">
        <v>348.33764007622636</v>
      </c>
      <c r="I245" s="100" t="s">
        <v>996</v>
      </c>
      <c r="J245" s="101">
        <v>578.02211913421866</v>
      </c>
      <c r="K245" s="101">
        <v>588.75499108109409</v>
      </c>
      <c r="L245" s="101">
        <v>511.84592559557666</v>
      </c>
      <c r="M245" s="101">
        <v>443.90129597957417</v>
      </c>
      <c r="N245" s="101">
        <v>374.71749999999997</v>
      </c>
      <c r="O245" s="102">
        <v>383.66410049562933</v>
      </c>
      <c r="P245" s="83" t="s">
        <v>997</v>
      </c>
      <c r="Q245" s="96">
        <v>544.97</v>
      </c>
      <c r="R245" s="96">
        <v>579.53</v>
      </c>
      <c r="S245" s="96">
        <v>546.52</v>
      </c>
      <c r="T245" s="96">
        <v>377</v>
      </c>
      <c r="U245" s="96"/>
      <c r="V245" s="97"/>
      <c r="W245" s="83" t="s">
        <v>998</v>
      </c>
      <c r="X245" s="96">
        <v>570.16999999999996</v>
      </c>
      <c r="Y245" s="96">
        <v>577.36</v>
      </c>
      <c r="Z245" s="96">
        <v>523.16999999999996</v>
      </c>
      <c r="AA245" s="96">
        <v>323.89999999999998</v>
      </c>
      <c r="AB245" s="96"/>
      <c r="AC245" s="97">
        <v>382.64</v>
      </c>
      <c r="AD245" s="83" t="s">
        <v>999</v>
      </c>
      <c r="AE245" s="86">
        <v>0.51129972389814904</v>
      </c>
      <c r="AF245" s="96">
        <v>561.12</v>
      </c>
      <c r="AG245" s="96">
        <v>593.28</v>
      </c>
      <c r="AH245" s="96">
        <v>484.03</v>
      </c>
      <c r="AI245" s="96"/>
      <c r="AJ245" s="96"/>
      <c r="AK245" s="97">
        <v>299.38</v>
      </c>
      <c r="AL245" s="87" t="s">
        <v>1000</v>
      </c>
      <c r="AM245" s="88">
        <v>1</v>
      </c>
      <c r="AN245" s="96">
        <v>559.89</v>
      </c>
      <c r="AO245" s="96">
        <v>607.23</v>
      </c>
      <c r="AP245" s="96">
        <v>631.13</v>
      </c>
      <c r="AQ245" s="96">
        <v>682.65</v>
      </c>
      <c r="AR245" s="96"/>
      <c r="AS245" s="97"/>
      <c r="AT245" s="83" t="s">
        <v>1001</v>
      </c>
      <c r="AU245" s="86">
        <v>3.9060974180696102E-2</v>
      </c>
      <c r="AV245" s="96">
        <v>554.07000000000005</v>
      </c>
      <c r="AW245" s="96">
        <v>601.39</v>
      </c>
      <c r="AX245" s="96">
        <v>515.05999999999995</v>
      </c>
      <c r="AY245" s="96">
        <v>379.36</v>
      </c>
      <c r="AZ245" s="96"/>
      <c r="BA245" s="97">
        <v>375.61</v>
      </c>
      <c r="BB245" s="83" t="s">
        <v>1002</v>
      </c>
      <c r="BC245" s="96">
        <v>590.04</v>
      </c>
      <c r="BD245" s="96">
        <v>585.05999999999995</v>
      </c>
      <c r="BE245" s="96">
        <v>520.16</v>
      </c>
      <c r="BF245" s="96"/>
      <c r="BG245" s="96"/>
      <c r="BH245" s="97">
        <v>425.01</v>
      </c>
      <c r="BI245" s="83" t="s">
        <v>1003</v>
      </c>
      <c r="BJ245" s="86">
        <v>0.13393514860104699</v>
      </c>
      <c r="BK245" s="96">
        <v>659.9</v>
      </c>
      <c r="BL245" s="96">
        <v>677.18</v>
      </c>
      <c r="BM245" s="96">
        <v>764.98</v>
      </c>
      <c r="BN245" s="96">
        <v>558.30999999999995</v>
      </c>
      <c r="BO245" s="96"/>
      <c r="BP245" s="97"/>
      <c r="BQ245" s="83" t="s">
        <v>1004</v>
      </c>
      <c r="BR245" s="86">
        <v>1</v>
      </c>
      <c r="BS245" s="96">
        <v>537.83000000000004</v>
      </c>
      <c r="BT245" s="96">
        <v>579.5</v>
      </c>
      <c r="BU245" s="96">
        <v>669.5</v>
      </c>
      <c r="BV245" s="96"/>
      <c r="BW245" s="96"/>
      <c r="BX245" s="97">
        <v>355.33</v>
      </c>
      <c r="BY245" s="83" t="s">
        <v>1005</v>
      </c>
      <c r="BZ245" s="96">
        <v>603.04999999999995</v>
      </c>
      <c r="CA245" s="96">
        <v>607.97</v>
      </c>
      <c r="CB245" s="96">
        <v>529.30999999999995</v>
      </c>
      <c r="CC245" s="96">
        <v>425.73</v>
      </c>
      <c r="CD245" s="96"/>
      <c r="CE245" s="97">
        <v>566.04</v>
      </c>
      <c r="CF245" s="83" t="s">
        <v>1006</v>
      </c>
      <c r="CG245" s="96">
        <v>575.74</v>
      </c>
      <c r="CH245" s="96">
        <v>652.98</v>
      </c>
      <c r="CI245" s="96">
        <v>551.20000000000005</v>
      </c>
      <c r="CJ245" s="96"/>
      <c r="CK245" s="96"/>
      <c r="CL245" s="97"/>
      <c r="CM245" s="83" t="s">
        <v>1007</v>
      </c>
      <c r="CN245" s="96">
        <v>565.49</v>
      </c>
      <c r="CO245" s="96">
        <v>564.75</v>
      </c>
      <c r="CP245" s="96">
        <v>593.20000000000005</v>
      </c>
      <c r="CQ245" s="96">
        <v>421.32</v>
      </c>
      <c r="CR245" s="96"/>
      <c r="CS245" s="97">
        <v>606.91</v>
      </c>
      <c r="CT245" s="83" t="s">
        <v>1008</v>
      </c>
      <c r="CU245" s="96">
        <v>574.21</v>
      </c>
      <c r="CV245" s="96">
        <v>684.36</v>
      </c>
      <c r="CW245" s="96"/>
      <c r="CX245" s="96">
        <v>443.16</v>
      </c>
      <c r="CY245" s="96"/>
      <c r="CZ245" s="97"/>
      <c r="DA245" s="83" t="s">
        <v>1009</v>
      </c>
      <c r="DB245" s="86">
        <v>0.135199080646252</v>
      </c>
      <c r="DC245" s="96">
        <v>553.23</v>
      </c>
      <c r="DD245" s="96">
        <v>618.89</v>
      </c>
      <c r="DE245" s="96">
        <v>505.24</v>
      </c>
      <c r="DF245" s="96">
        <v>539.85</v>
      </c>
      <c r="DG245" s="96"/>
      <c r="DH245" s="97">
        <v>478.58</v>
      </c>
      <c r="DI245" s="83" t="s">
        <v>1010</v>
      </c>
      <c r="DJ245" s="86">
        <v>3.0836596873169099E-3</v>
      </c>
      <c r="DK245" s="96">
        <v>536.37</v>
      </c>
      <c r="DL245" s="96">
        <v>589.27</v>
      </c>
      <c r="DM245" s="96">
        <v>589.27</v>
      </c>
      <c r="DN245" s="96">
        <v>734.05</v>
      </c>
      <c r="DO245" s="96"/>
      <c r="DP245" s="97">
        <v>476.89</v>
      </c>
      <c r="DQ245" s="83" t="s">
        <v>1011</v>
      </c>
      <c r="DR245" s="96">
        <v>561.79999999999995</v>
      </c>
      <c r="DS245" s="96">
        <v>587.08000000000004</v>
      </c>
      <c r="DT245" s="96">
        <v>489.75</v>
      </c>
      <c r="DU245" s="96">
        <v>452.3</v>
      </c>
      <c r="DV245" s="96"/>
      <c r="DW245" s="97"/>
      <c r="DX245" s="83" t="s">
        <v>1012</v>
      </c>
      <c r="DY245" s="96">
        <v>574.89</v>
      </c>
      <c r="DZ245" s="96">
        <v>596.28</v>
      </c>
      <c r="EA245" s="96">
        <v>647.91</v>
      </c>
      <c r="EB245" s="96">
        <v>446.99</v>
      </c>
      <c r="EC245" s="96"/>
      <c r="ED245" s="97">
        <v>373.86</v>
      </c>
      <c r="EE245" s="83" t="s">
        <v>1013</v>
      </c>
      <c r="EF245" s="86">
        <v>1</v>
      </c>
      <c r="EG245" s="96">
        <v>579.55999999999995</v>
      </c>
      <c r="EH245" s="96">
        <v>583.45000000000005</v>
      </c>
      <c r="EI245" s="96">
        <v>499.58</v>
      </c>
      <c r="EJ245" s="96"/>
      <c r="EK245" s="96">
        <v>369.88</v>
      </c>
      <c r="EL245" s="97">
        <v>277.77</v>
      </c>
      <c r="EM245" s="83" t="s">
        <v>1014</v>
      </c>
      <c r="EN245" s="96">
        <v>556.12</v>
      </c>
      <c r="EO245" s="96">
        <v>566.37</v>
      </c>
      <c r="EP245" s="96">
        <v>518.07000000000005</v>
      </c>
      <c r="EQ245" s="96"/>
      <c r="ER245" s="96"/>
      <c r="ES245" s="97">
        <v>361.67</v>
      </c>
      <c r="ET245" s="83" t="s">
        <v>1015</v>
      </c>
      <c r="EU245" s="86">
        <v>1</v>
      </c>
      <c r="EV245" s="96">
        <v>570.77</v>
      </c>
      <c r="EW245" s="96">
        <v>597.99</v>
      </c>
      <c r="EX245" s="96">
        <v>597.99</v>
      </c>
      <c r="EY245" s="96"/>
      <c r="EZ245" s="96"/>
      <c r="FA245" s="97">
        <v>313.39</v>
      </c>
      <c r="FB245" s="83" t="s">
        <v>1016</v>
      </c>
      <c r="FC245" s="96">
        <v>603.16</v>
      </c>
      <c r="FD245" s="96">
        <v>569.97</v>
      </c>
      <c r="FE245" s="96">
        <v>615.37</v>
      </c>
      <c r="FF245" s="96"/>
      <c r="FG245" s="96"/>
      <c r="FH245" s="97"/>
      <c r="FI245" s="83" t="s">
        <v>1017</v>
      </c>
      <c r="FJ245" s="96">
        <v>554.67999999999995</v>
      </c>
      <c r="FK245" s="96">
        <v>589.70000000000005</v>
      </c>
      <c r="FL245" s="96">
        <v>411.19</v>
      </c>
      <c r="FM245" s="96">
        <v>656.83</v>
      </c>
      <c r="FN245" s="96"/>
      <c r="FO245" s="97">
        <v>326.26</v>
      </c>
      <c r="FP245" s="83" t="s">
        <v>1018</v>
      </c>
      <c r="FQ245" s="86">
        <v>0.235045246209895</v>
      </c>
      <c r="FR245" s="96">
        <v>596.80999999999995</v>
      </c>
      <c r="FS245" s="96">
        <v>626.97</v>
      </c>
      <c r="FT245" s="96">
        <v>558.39</v>
      </c>
      <c r="FU245" s="96">
        <v>408.6</v>
      </c>
      <c r="FV245" s="96">
        <v>327.97</v>
      </c>
      <c r="FW245" s="97">
        <v>298.2</v>
      </c>
      <c r="FX245" s="83" t="s">
        <v>1019</v>
      </c>
      <c r="FY245" s="96">
        <v>567.17999999999995</v>
      </c>
      <c r="FZ245" s="96">
        <v>593.17999999999995</v>
      </c>
      <c r="GA245" s="96">
        <v>588.88</v>
      </c>
      <c r="GB245" s="96">
        <v>581.77</v>
      </c>
      <c r="GC245" s="96"/>
      <c r="GD245" s="97">
        <v>354.36</v>
      </c>
      <c r="GE245" s="83" t="s">
        <v>1020</v>
      </c>
      <c r="GF245" s="86">
        <v>0.21194972552510499</v>
      </c>
      <c r="GG245" s="96">
        <v>547.07000000000005</v>
      </c>
      <c r="GH245" s="96">
        <v>597.79</v>
      </c>
      <c r="GI245" s="96">
        <v>482.45</v>
      </c>
      <c r="GJ245" s="96">
        <v>439.46</v>
      </c>
      <c r="GK245" s="96"/>
      <c r="GL245" s="97">
        <v>424.82</v>
      </c>
      <c r="GM245" s="83" t="s">
        <v>1021</v>
      </c>
      <c r="GN245" s="86">
        <v>9.4270253964064202E-2</v>
      </c>
      <c r="GO245" s="96">
        <v>574.26</v>
      </c>
      <c r="GP245" s="96">
        <v>765.07</v>
      </c>
      <c r="GQ245" s="96">
        <v>549.84</v>
      </c>
      <c r="GR245" s="96">
        <v>428.65</v>
      </c>
      <c r="GS245" s="96"/>
      <c r="GT245" s="97"/>
      <c r="GU245" s="83" t="s">
        <v>1022</v>
      </c>
      <c r="GV245" s="86">
        <v>1</v>
      </c>
      <c r="GW245" s="96">
        <v>529.03</v>
      </c>
      <c r="GX245" s="96">
        <v>549.9</v>
      </c>
      <c r="GY245" s="96">
        <v>535.38</v>
      </c>
      <c r="GZ245" s="96">
        <v>579.34</v>
      </c>
      <c r="HA245" s="96"/>
      <c r="HB245" s="97">
        <v>396.47</v>
      </c>
      <c r="HC245" s="83" t="s">
        <v>1023</v>
      </c>
      <c r="HD245" s="86">
        <v>1</v>
      </c>
      <c r="HE245" s="96">
        <v>559.67999999999995</v>
      </c>
      <c r="HF245" s="96">
        <v>597.35</v>
      </c>
      <c r="HG245" s="96"/>
      <c r="HH245" s="96">
        <v>384.26</v>
      </c>
      <c r="HI245" s="96">
        <v>377.62</v>
      </c>
      <c r="HJ245" s="97">
        <v>415.05</v>
      </c>
      <c r="HK245" s="103" t="s">
        <v>1024</v>
      </c>
      <c r="HL245" s="86">
        <v>1.1190063223857201</v>
      </c>
      <c r="HM245" s="96">
        <v>532.66999999999996</v>
      </c>
      <c r="HN245" s="96">
        <v>580.71</v>
      </c>
      <c r="HO245" s="96">
        <v>489.86</v>
      </c>
      <c r="HP245" s="96"/>
      <c r="HQ245" s="96"/>
      <c r="HR245" s="97"/>
    </row>
    <row r="246" spans="1:226" x14ac:dyDescent="0.35">
      <c r="A246" s="99">
        <v>43633</v>
      </c>
      <c r="B246" s="100" t="s">
        <v>995</v>
      </c>
      <c r="C246" s="101">
        <v>576.89757645978239</v>
      </c>
      <c r="D246" s="101">
        <v>598.24481983248984</v>
      </c>
      <c r="E246" s="101">
        <v>535.50978885312009</v>
      </c>
      <c r="F246" s="101">
        <v>444.71296677476755</v>
      </c>
      <c r="G246" s="101">
        <v>329.58641025641026</v>
      </c>
      <c r="H246" s="102">
        <v>351.40474587888235</v>
      </c>
      <c r="I246" s="100" t="s">
        <v>996</v>
      </c>
      <c r="J246" s="101">
        <v>583.08814667347383</v>
      </c>
      <c r="K246" s="101">
        <v>589.0612367982186</v>
      </c>
      <c r="L246" s="101">
        <v>505.69078726213309</v>
      </c>
      <c r="M246" s="101">
        <v>443.4055803468799</v>
      </c>
      <c r="N246" s="101">
        <v>377.85499999999996</v>
      </c>
      <c r="O246" s="102">
        <v>385.07819280729882</v>
      </c>
      <c r="P246" s="83" t="s">
        <v>997</v>
      </c>
      <c r="Q246" s="96">
        <v>559.14</v>
      </c>
      <c r="R246" s="96">
        <v>587.86</v>
      </c>
      <c r="S246" s="96">
        <v>531.76</v>
      </c>
      <c r="T246" s="96">
        <v>377</v>
      </c>
      <c r="U246" s="96"/>
      <c r="V246" s="97"/>
      <c r="W246" s="83" t="s">
        <v>998</v>
      </c>
      <c r="X246" s="96">
        <v>539.66999999999996</v>
      </c>
      <c r="Y246" s="96">
        <v>550.34</v>
      </c>
      <c r="Z246" s="96">
        <v>507.8</v>
      </c>
      <c r="AA246" s="96">
        <v>323.89999999999998</v>
      </c>
      <c r="AB246" s="96"/>
      <c r="AC246" s="97">
        <v>382.64</v>
      </c>
      <c r="AD246" s="83" t="s">
        <v>999</v>
      </c>
      <c r="AE246" s="86">
        <v>0.51129972389814904</v>
      </c>
      <c r="AF246" s="96">
        <v>566.79999999999995</v>
      </c>
      <c r="AG246" s="96">
        <v>603.30999999999995</v>
      </c>
      <c r="AH246" s="96">
        <v>480.28</v>
      </c>
      <c r="AI246" s="96"/>
      <c r="AJ246" s="96"/>
      <c r="AK246" s="97">
        <v>301.26</v>
      </c>
      <c r="AL246" s="87" t="s">
        <v>1000</v>
      </c>
      <c r="AM246" s="88">
        <v>1</v>
      </c>
      <c r="AN246" s="96">
        <v>569.70000000000005</v>
      </c>
      <c r="AO246" s="96">
        <v>602.79</v>
      </c>
      <c r="AP246" s="96">
        <v>631.13</v>
      </c>
      <c r="AQ246" s="96">
        <v>682.65</v>
      </c>
      <c r="AR246" s="96"/>
      <c r="AS246" s="97"/>
      <c r="AT246" s="83" t="s">
        <v>1001</v>
      </c>
      <c r="AU246" s="86">
        <v>3.9123630672926402E-2</v>
      </c>
      <c r="AV246" s="96">
        <v>559.97</v>
      </c>
      <c r="AW246" s="96">
        <v>606.53</v>
      </c>
      <c r="AX246" s="96">
        <v>511.27</v>
      </c>
      <c r="AY246" s="96">
        <v>379.93</v>
      </c>
      <c r="AZ246" s="96"/>
      <c r="BA246" s="97">
        <v>381.36</v>
      </c>
      <c r="BB246" s="83" t="s">
        <v>1002</v>
      </c>
      <c r="BC246" s="96">
        <v>593.4</v>
      </c>
      <c r="BD246" s="96">
        <v>578.34</v>
      </c>
      <c r="BE246" s="96">
        <v>513.44000000000005</v>
      </c>
      <c r="BF246" s="96"/>
      <c r="BG246" s="96"/>
      <c r="BH246" s="97">
        <v>425.85</v>
      </c>
      <c r="BI246" s="83" t="s">
        <v>1003</v>
      </c>
      <c r="BJ246" s="86">
        <v>0.13391541902134599</v>
      </c>
      <c r="BK246" s="96">
        <v>659.8</v>
      </c>
      <c r="BL246" s="96">
        <v>655.65</v>
      </c>
      <c r="BM246" s="96">
        <v>743.44</v>
      </c>
      <c r="BN246" s="96">
        <v>558.23</v>
      </c>
      <c r="BO246" s="96"/>
      <c r="BP246" s="97"/>
      <c r="BQ246" s="83" t="s">
        <v>1004</v>
      </c>
      <c r="BR246" s="86">
        <v>1</v>
      </c>
      <c r="BS246" s="96">
        <v>567.83000000000004</v>
      </c>
      <c r="BT246" s="96">
        <v>604.5</v>
      </c>
      <c r="BU246" s="96">
        <v>660.33</v>
      </c>
      <c r="BV246" s="96"/>
      <c r="BW246" s="96"/>
      <c r="BX246" s="97">
        <v>355.33</v>
      </c>
      <c r="BY246" s="83" t="s">
        <v>1005</v>
      </c>
      <c r="BZ246" s="96">
        <v>607.16</v>
      </c>
      <c r="CA246" s="96">
        <v>612.07000000000005</v>
      </c>
      <c r="CB246" s="96">
        <v>517.22</v>
      </c>
      <c r="CC246" s="96">
        <v>428.56</v>
      </c>
      <c r="CD246" s="96"/>
      <c r="CE246" s="97">
        <v>565.99</v>
      </c>
      <c r="CF246" s="83" t="s">
        <v>1006</v>
      </c>
      <c r="CG246" s="96">
        <v>588.64</v>
      </c>
      <c r="CH246" s="96">
        <v>666.69</v>
      </c>
      <c r="CI246" s="96">
        <v>542.33000000000004</v>
      </c>
      <c r="CJ246" s="96"/>
      <c r="CK246" s="96"/>
      <c r="CL246" s="97"/>
      <c r="CM246" s="83" t="s">
        <v>1007</v>
      </c>
      <c r="CN246" s="96">
        <v>571.59</v>
      </c>
      <c r="CO246" s="96">
        <v>567.96</v>
      </c>
      <c r="CP246" s="96">
        <v>591.64</v>
      </c>
      <c r="CQ246" s="96">
        <v>422.05</v>
      </c>
      <c r="CR246" s="96"/>
      <c r="CS246" s="97">
        <v>605.53</v>
      </c>
      <c r="CT246" s="83" t="s">
        <v>1008</v>
      </c>
      <c r="CU246" s="96">
        <v>579.91</v>
      </c>
      <c r="CV246" s="96">
        <v>689.39</v>
      </c>
      <c r="CW246" s="96"/>
      <c r="CX246" s="96">
        <v>434.02</v>
      </c>
      <c r="CY246" s="96"/>
      <c r="CZ246" s="97"/>
      <c r="DA246" s="83" t="s">
        <v>1009</v>
      </c>
      <c r="DB246" s="86">
        <v>0.13503477145364901</v>
      </c>
      <c r="DC246" s="96">
        <v>547.70000000000005</v>
      </c>
      <c r="DD246" s="96">
        <v>617.49</v>
      </c>
      <c r="DE246" s="96">
        <v>504.62</v>
      </c>
      <c r="DF246" s="96">
        <v>539.05999999999995</v>
      </c>
      <c r="DG246" s="96"/>
      <c r="DH246" s="97">
        <v>472.92</v>
      </c>
      <c r="DI246" s="83" t="s">
        <v>1010</v>
      </c>
      <c r="DJ246" s="86">
        <v>3.10279561885259E-3</v>
      </c>
      <c r="DK246" s="96">
        <v>556.65</v>
      </c>
      <c r="DL246" s="96">
        <v>597.66999999999996</v>
      </c>
      <c r="DM246" s="96">
        <v>597.66999999999996</v>
      </c>
      <c r="DN246" s="96">
        <v>738.61</v>
      </c>
      <c r="DO246" s="96"/>
      <c r="DP246" s="97">
        <v>477.66</v>
      </c>
      <c r="DQ246" s="83" t="s">
        <v>1011</v>
      </c>
      <c r="DR246" s="96">
        <v>564.80999999999995</v>
      </c>
      <c r="DS246" s="96">
        <v>593.83000000000004</v>
      </c>
      <c r="DT246" s="96">
        <v>500.72</v>
      </c>
      <c r="DU246" s="96">
        <v>429.19</v>
      </c>
      <c r="DV246" s="96"/>
      <c r="DW246" s="97"/>
      <c r="DX246" s="83" t="s">
        <v>1012</v>
      </c>
      <c r="DY246" s="96">
        <v>579.62</v>
      </c>
      <c r="DZ246" s="96">
        <v>601.26</v>
      </c>
      <c r="EA246" s="96">
        <v>642.52</v>
      </c>
      <c r="EB246" s="96">
        <v>434.74</v>
      </c>
      <c r="EC246" s="96"/>
      <c r="ED246" s="97">
        <v>375.23</v>
      </c>
      <c r="EE246" s="83" t="s">
        <v>1013</v>
      </c>
      <c r="EF246" s="86">
        <v>1</v>
      </c>
      <c r="EG246" s="96">
        <v>598.53</v>
      </c>
      <c r="EH246" s="96">
        <v>600.89</v>
      </c>
      <c r="EI246" s="96">
        <v>506.1</v>
      </c>
      <c r="EJ246" s="96"/>
      <c r="EK246" s="96">
        <v>369.88</v>
      </c>
      <c r="EL246" s="97">
        <v>283.02999999999997</v>
      </c>
      <c r="EM246" s="83" t="s">
        <v>1014</v>
      </c>
      <c r="EN246" s="96">
        <v>556.12</v>
      </c>
      <c r="EO246" s="96">
        <v>553.54999999999995</v>
      </c>
      <c r="EP246" s="96">
        <v>503.16</v>
      </c>
      <c r="EQ246" s="96"/>
      <c r="ER246" s="96"/>
      <c r="ES246" s="97">
        <v>352.41</v>
      </c>
      <c r="ET246" s="83" t="s">
        <v>1015</v>
      </c>
      <c r="EU246" s="86">
        <v>1</v>
      </c>
      <c r="EV246" s="96">
        <v>597.55999999999995</v>
      </c>
      <c r="EW246" s="96">
        <v>613.1</v>
      </c>
      <c r="EX246" s="96">
        <v>613.1</v>
      </c>
      <c r="EY246" s="96"/>
      <c r="EZ246" s="96"/>
      <c r="FA246" s="97">
        <v>315.55</v>
      </c>
      <c r="FB246" s="83" t="s">
        <v>1016</v>
      </c>
      <c r="FC246" s="96">
        <v>603.16</v>
      </c>
      <c r="FD246" s="96">
        <v>569.97</v>
      </c>
      <c r="FE246" s="96">
        <v>615.37</v>
      </c>
      <c r="FF246" s="96"/>
      <c r="FG246" s="96"/>
      <c r="FH246" s="97"/>
      <c r="FI246" s="83" t="s">
        <v>1017</v>
      </c>
      <c r="FJ246" s="96">
        <v>568.73</v>
      </c>
      <c r="FK246" s="96">
        <v>580.61</v>
      </c>
      <c r="FL246" s="96">
        <v>388.05</v>
      </c>
      <c r="FM246" s="96">
        <v>635.83000000000004</v>
      </c>
      <c r="FN246" s="96"/>
      <c r="FO246" s="97">
        <v>327.92</v>
      </c>
      <c r="FP246" s="83" t="s">
        <v>1018</v>
      </c>
      <c r="FQ246" s="86">
        <v>0.23471423541837799</v>
      </c>
      <c r="FR246" s="96">
        <v>603.41</v>
      </c>
      <c r="FS246" s="96">
        <v>634.03</v>
      </c>
      <c r="FT246" s="96">
        <v>544.72</v>
      </c>
      <c r="FU246" s="96">
        <v>410.86</v>
      </c>
      <c r="FV246" s="96">
        <v>324.07</v>
      </c>
      <c r="FW246" s="97">
        <v>304.27999999999997</v>
      </c>
      <c r="FX246" s="83" t="s">
        <v>1019</v>
      </c>
      <c r="FY246" s="96">
        <v>570.42999999999995</v>
      </c>
      <c r="FZ246" s="96">
        <v>589.92999999999995</v>
      </c>
      <c r="GA246" s="96">
        <v>589.69000000000005</v>
      </c>
      <c r="GB246" s="96">
        <v>589.22</v>
      </c>
      <c r="GC246" s="96"/>
      <c r="GD246" s="97">
        <v>358.42</v>
      </c>
      <c r="GE246" s="83" t="s">
        <v>1020</v>
      </c>
      <c r="GF246" s="86">
        <v>0.21150592216582101</v>
      </c>
      <c r="GG246" s="96">
        <v>558.37</v>
      </c>
      <c r="GH246" s="96">
        <v>609.74</v>
      </c>
      <c r="GI246" s="96">
        <v>481.44</v>
      </c>
      <c r="GJ246" s="96">
        <v>441.01</v>
      </c>
      <c r="GK246" s="96"/>
      <c r="GL246" s="97">
        <v>425.01</v>
      </c>
      <c r="GM246" s="83" t="s">
        <v>1021</v>
      </c>
      <c r="GN246" s="86">
        <v>9.39011221184093E-2</v>
      </c>
      <c r="GO246" s="96">
        <v>572.91</v>
      </c>
      <c r="GP246" s="96">
        <v>744.57</v>
      </c>
      <c r="GQ246" s="96">
        <v>551.14</v>
      </c>
      <c r="GR246" s="96">
        <v>429.03</v>
      </c>
      <c r="GS246" s="96"/>
      <c r="GT246" s="97"/>
      <c r="GU246" s="83" t="s">
        <v>1022</v>
      </c>
      <c r="GV246" s="86">
        <v>1</v>
      </c>
      <c r="GW246" s="96">
        <v>548.75</v>
      </c>
      <c r="GX246" s="96">
        <v>572.26</v>
      </c>
      <c r="GY246" s="96">
        <v>576.77</v>
      </c>
      <c r="GZ246" s="96">
        <v>579.34</v>
      </c>
      <c r="HA246" s="96"/>
      <c r="HB246" s="97">
        <v>400.76</v>
      </c>
      <c r="HC246" s="83" t="s">
        <v>1023</v>
      </c>
      <c r="HD246" s="86">
        <v>1</v>
      </c>
      <c r="HE246" s="96">
        <v>576.35</v>
      </c>
      <c r="HF246" s="96">
        <v>602.35</v>
      </c>
      <c r="HG246" s="96"/>
      <c r="HH246" s="96">
        <v>389.28</v>
      </c>
      <c r="HI246" s="96">
        <v>382.64</v>
      </c>
      <c r="HJ246" s="97">
        <v>413.39</v>
      </c>
      <c r="HK246" s="103" t="s">
        <v>1024</v>
      </c>
      <c r="HL246" s="86">
        <v>1.1209756972468801</v>
      </c>
      <c r="HM246" s="96">
        <v>542.92999999999995</v>
      </c>
      <c r="HN246" s="96">
        <v>599.89</v>
      </c>
      <c r="HO246" s="96">
        <v>484.35</v>
      </c>
      <c r="HP246" s="96"/>
      <c r="HQ246" s="96"/>
      <c r="HR246" s="97"/>
    </row>
    <row r="247" spans="1:226" x14ac:dyDescent="0.35">
      <c r="A247" s="99">
        <v>43626</v>
      </c>
      <c r="B247" s="100" t="s">
        <v>995</v>
      </c>
      <c r="C247" s="101">
        <v>589.04226011462003</v>
      </c>
      <c r="D247" s="101">
        <v>609.63523776527973</v>
      </c>
      <c r="E247" s="101">
        <v>539.15162502857777</v>
      </c>
      <c r="F247" s="101">
        <v>453.00203178447629</v>
      </c>
      <c r="G247" s="101">
        <v>339.80179487179493</v>
      </c>
      <c r="H247" s="102">
        <v>355.57836434958318</v>
      </c>
      <c r="I247" s="100" t="s">
        <v>996</v>
      </c>
      <c r="J247" s="101">
        <v>596.29151686507407</v>
      </c>
      <c r="K247" s="101">
        <v>600.38440383161435</v>
      </c>
      <c r="L247" s="101">
        <v>508.62795355727712</v>
      </c>
      <c r="M247" s="101">
        <v>451.64176538464523</v>
      </c>
      <c r="N247" s="101">
        <v>386.28</v>
      </c>
      <c r="O247" s="102">
        <v>388.69238217664002</v>
      </c>
      <c r="P247" s="83" t="s">
        <v>997</v>
      </c>
      <c r="Q247" s="96">
        <v>562.47</v>
      </c>
      <c r="R247" s="96">
        <v>587.86</v>
      </c>
      <c r="S247" s="96">
        <v>530.69000000000005</v>
      </c>
      <c r="T247" s="96">
        <v>390</v>
      </c>
      <c r="U247" s="96"/>
      <c r="V247" s="97"/>
      <c r="W247" s="83" t="s">
        <v>998</v>
      </c>
      <c r="X247" s="96">
        <v>577.11</v>
      </c>
      <c r="Y247" s="96">
        <v>559.26</v>
      </c>
      <c r="Z247" s="96">
        <v>497.3</v>
      </c>
      <c r="AA247" s="96">
        <v>339.61</v>
      </c>
      <c r="AB247" s="96"/>
      <c r="AC247" s="97">
        <v>413.22</v>
      </c>
      <c r="AD247" s="83" t="s">
        <v>999</v>
      </c>
      <c r="AE247" s="86">
        <v>0.51129972389814904</v>
      </c>
      <c r="AF247" s="96">
        <v>575.1</v>
      </c>
      <c r="AG247" s="96">
        <v>615.4</v>
      </c>
      <c r="AH247" s="96">
        <v>494.77</v>
      </c>
      <c r="AI247" s="96"/>
      <c r="AJ247" s="96"/>
      <c r="AK247" s="97">
        <v>304.83999999999997</v>
      </c>
      <c r="AL247" s="87" t="s">
        <v>1000</v>
      </c>
      <c r="AM247" s="88">
        <v>1</v>
      </c>
      <c r="AN247" s="96">
        <v>603.82000000000005</v>
      </c>
      <c r="AO247" s="96">
        <v>637.85</v>
      </c>
      <c r="AP247" s="96">
        <v>632.02</v>
      </c>
      <c r="AQ247" s="96">
        <v>682.65</v>
      </c>
      <c r="AR247" s="96"/>
      <c r="AS247" s="97"/>
      <c r="AT247" s="83" t="s">
        <v>1001</v>
      </c>
      <c r="AU247" s="86">
        <v>3.9022867400296597E-2</v>
      </c>
      <c r="AV247" s="96">
        <v>571.85</v>
      </c>
      <c r="AW247" s="96">
        <v>612.03</v>
      </c>
      <c r="AX247" s="96">
        <v>521.72</v>
      </c>
      <c r="AY247" s="96">
        <v>379.69</v>
      </c>
      <c r="AZ247" s="96"/>
      <c r="BA247" s="97">
        <v>381.57</v>
      </c>
      <c r="BB247" s="83" t="s">
        <v>1002</v>
      </c>
      <c r="BC247" s="96">
        <v>602.64</v>
      </c>
      <c r="BD247" s="96">
        <v>582.54</v>
      </c>
      <c r="BE247" s="96">
        <v>518.48</v>
      </c>
      <c r="BF247" s="96"/>
      <c r="BG247" s="96"/>
      <c r="BH247" s="97">
        <v>425.85</v>
      </c>
      <c r="BI247" s="83" t="s">
        <v>1003</v>
      </c>
      <c r="BJ247" s="86">
        <v>0.13390107388661299</v>
      </c>
      <c r="BK247" s="96">
        <v>659.73</v>
      </c>
      <c r="BL247" s="96">
        <v>655.58</v>
      </c>
      <c r="BM247" s="96">
        <v>743.37</v>
      </c>
      <c r="BN247" s="96">
        <v>558.16999999999996</v>
      </c>
      <c r="BO247" s="96"/>
      <c r="BP247" s="97"/>
      <c r="BQ247" s="83" t="s">
        <v>1004</v>
      </c>
      <c r="BR247" s="86">
        <v>1</v>
      </c>
      <c r="BS247" s="96">
        <v>584.5</v>
      </c>
      <c r="BT247" s="96">
        <v>628.66999999999996</v>
      </c>
      <c r="BU247" s="96">
        <v>657</v>
      </c>
      <c r="BV247" s="96"/>
      <c r="BW247" s="96"/>
      <c r="BX247" s="97">
        <v>354.5</v>
      </c>
      <c r="BY247" s="83" t="s">
        <v>1005</v>
      </c>
      <c r="BZ247" s="96">
        <v>622.49</v>
      </c>
      <c r="CA247" s="96">
        <v>628.54</v>
      </c>
      <c r="CB247" s="96">
        <v>520.27</v>
      </c>
      <c r="CC247" s="96">
        <v>430.54</v>
      </c>
      <c r="CD247" s="96"/>
      <c r="CE247" s="97">
        <v>566.12</v>
      </c>
      <c r="CF247" s="83" t="s">
        <v>1006</v>
      </c>
      <c r="CG247" s="96">
        <v>599.92999999999995</v>
      </c>
      <c r="CH247" s="96">
        <v>675.56</v>
      </c>
      <c r="CI247" s="96">
        <v>541.52</v>
      </c>
      <c r="CJ247" s="96"/>
      <c r="CK247" s="96"/>
      <c r="CL247" s="97"/>
      <c r="CM247" s="83" t="s">
        <v>1007</v>
      </c>
      <c r="CN247" s="96">
        <v>594.59</v>
      </c>
      <c r="CO247" s="96">
        <v>587.26</v>
      </c>
      <c r="CP247" s="96">
        <v>596.62</v>
      </c>
      <c r="CQ247" s="96">
        <v>431.12</v>
      </c>
      <c r="CR247" s="96"/>
      <c r="CS247" s="97">
        <v>609.08000000000004</v>
      </c>
      <c r="CT247" s="83" t="s">
        <v>1008</v>
      </c>
      <c r="CU247" s="96">
        <v>588.11</v>
      </c>
      <c r="CV247" s="96">
        <v>699.14</v>
      </c>
      <c r="CW247" s="96"/>
      <c r="CX247" s="96">
        <v>449.12</v>
      </c>
      <c r="CY247" s="96"/>
      <c r="CZ247" s="97"/>
      <c r="DA247" s="83" t="s">
        <v>1009</v>
      </c>
      <c r="DB247" s="86">
        <v>0.13483812682874199</v>
      </c>
      <c r="DC247" s="96">
        <v>583.04</v>
      </c>
      <c r="DD247" s="96">
        <v>649.38</v>
      </c>
      <c r="DE247" s="96">
        <v>546.82000000000005</v>
      </c>
      <c r="DF247" s="96">
        <v>543.4</v>
      </c>
      <c r="DG247" s="96"/>
      <c r="DH247" s="97">
        <v>485.07</v>
      </c>
      <c r="DI247" s="83" t="s">
        <v>1010</v>
      </c>
      <c r="DJ247" s="86">
        <v>3.1229505636925798E-3</v>
      </c>
      <c r="DK247" s="96">
        <v>585.73</v>
      </c>
      <c r="DL247" s="96">
        <v>626.25</v>
      </c>
      <c r="DM247" s="96">
        <v>626.25</v>
      </c>
      <c r="DN247" s="96">
        <v>758.7</v>
      </c>
      <c r="DO247" s="96"/>
      <c r="DP247" s="97">
        <v>484.02</v>
      </c>
      <c r="DQ247" s="83" t="s">
        <v>1011</v>
      </c>
      <c r="DR247" s="96">
        <v>567.82000000000005</v>
      </c>
      <c r="DS247" s="96">
        <v>596.83000000000004</v>
      </c>
      <c r="DT247" s="96">
        <v>526.62</v>
      </c>
      <c r="DU247" s="96">
        <v>460.95</v>
      </c>
      <c r="DV247" s="96"/>
      <c r="DW247" s="97"/>
      <c r="DX247" s="83" t="s">
        <v>1012</v>
      </c>
      <c r="DY247" s="96">
        <v>587.95000000000005</v>
      </c>
      <c r="DZ247" s="96">
        <v>609.99</v>
      </c>
      <c r="EA247" s="96">
        <v>644.88</v>
      </c>
      <c r="EB247" s="96">
        <v>453.86</v>
      </c>
      <c r="EC247" s="96"/>
      <c r="ED247" s="97">
        <v>377.53</v>
      </c>
      <c r="EE247" s="83" t="s">
        <v>1013</v>
      </c>
      <c r="EF247" s="86">
        <v>1</v>
      </c>
      <c r="EG247" s="96">
        <v>604.41999999999996</v>
      </c>
      <c r="EH247" s="96">
        <v>613.23</v>
      </c>
      <c r="EI247" s="96">
        <v>503.26</v>
      </c>
      <c r="EJ247" s="96"/>
      <c r="EK247" s="96">
        <v>369.88</v>
      </c>
      <c r="EL247" s="97">
        <v>290.13</v>
      </c>
      <c r="EM247" s="83" t="s">
        <v>1014</v>
      </c>
      <c r="EN247" s="96">
        <v>595.42999999999995</v>
      </c>
      <c r="EO247" s="96">
        <v>553.54999999999995</v>
      </c>
      <c r="EP247" s="96">
        <v>503.16</v>
      </c>
      <c r="EQ247" s="96"/>
      <c r="ER247" s="96"/>
      <c r="ES247" s="97">
        <v>352.41</v>
      </c>
      <c r="ET247" s="83" t="s">
        <v>1015</v>
      </c>
      <c r="EU247" s="86">
        <v>1</v>
      </c>
      <c r="EV247" s="96">
        <v>603.44000000000005</v>
      </c>
      <c r="EW247" s="96">
        <v>619.57000000000005</v>
      </c>
      <c r="EX247" s="96">
        <v>619.55999999999995</v>
      </c>
      <c r="EY247" s="96"/>
      <c r="EZ247" s="96"/>
      <c r="FA247" s="97">
        <v>315.55</v>
      </c>
      <c r="FB247" s="83" t="s">
        <v>1016</v>
      </c>
      <c r="FC247" s="96">
        <v>603.16</v>
      </c>
      <c r="FD247" s="96">
        <v>569.97</v>
      </c>
      <c r="FE247" s="96">
        <v>615.37</v>
      </c>
      <c r="FF247" s="96"/>
      <c r="FG247" s="96"/>
      <c r="FH247" s="97"/>
      <c r="FI247" s="83" t="s">
        <v>1017</v>
      </c>
      <c r="FJ247" s="96">
        <v>590.22</v>
      </c>
      <c r="FK247" s="96">
        <v>600.44000000000005</v>
      </c>
      <c r="FL247" s="96">
        <v>402.1</v>
      </c>
      <c r="FM247" s="96">
        <v>627.83000000000004</v>
      </c>
      <c r="FN247" s="96"/>
      <c r="FO247" s="97">
        <v>348.58</v>
      </c>
      <c r="FP247" s="83" t="s">
        <v>1018</v>
      </c>
      <c r="FQ247" s="86">
        <v>0.23452707615094201</v>
      </c>
      <c r="FR247" s="96">
        <v>609.54999999999995</v>
      </c>
      <c r="FS247" s="96">
        <v>641.80999999999995</v>
      </c>
      <c r="FT247" s="96">
        <v>549.66</v>
      </c>
      <c r="FU247" s="96">
        <v>427.79</v>
      </c>
      <c r="FV247" s="96">
        <v>334.49</v>
      </c>
      <c r="FW247" s="97">
        <v>309.62</v>
      </c>
      <c r="FX247" s="83" t="s">
        <v>1019</v>
      </c>
      <c r="FY247" s="96">
        <v>596.44000000000005</v>
      </c>
      <c r="FZ247" s="96">
        <v>602.94000000000005</v>
      </c>
      <c r="GA247" s="96">
        <v>612.45000000000005</v>
      </c>
      <c r="GB247" s="96">
        <v>605.15</v>
      </c>
      <c r="GC247" s="96"/>
      <c r="GD247" s="97">
        <v>359.23</v>
      </c>
      <c r="GE247" s="83" t="s">
        <v>1020</v>
      </c>
      <c r="GF247" s="86">
        <v>0.21188236291211099</v>
      </c>
      <c r="GG247" s="96">
        <v>565.01</v>
      </c>
      <c r="GH247" s="96">
        <v>616.04999999999995</v>
      </c>
      <c r="GI247" s="96">
        <v>527.58000000000004</v>
      </c>
      <c r="GJ247" s="96">
        <v>434.69</v>
      </c>
      <c r="GK247" s="96"/>
      <c r="GL247" s="97">
        <v>425.6</v>
      </c>
      <c r="GM247" s="83" t="s">
        <v>1021</v>
      </c>
      <c r="GN247" s="86">
        <v>9.3936405053778593E-2</v>
      </c>
      <c r="GO247" s="96">
        <v>576.29</v>
      </c>
      <c r="GP247" s="96">
        <v>745.3</v>
      </c>
      <c r="GQ247" s="96">
        <v>563.29999999999995</v>
      </c>
      <c r="GR247" s="96">
        <v>440.09</v>
      </c>
      <c r="GS247" s="96"/>
      <c r="GT247" s="97"/>
      <c r="GU247" s="83" t="s">
        <v>1022</v>
      </c>
      <c r="GV247" s="86">
        <v>1</v>
      </c>
      <c r="GW247" s="96">
        <v>549.16</v>
      </c>
      <c r="GX247" s="96">
        <v>579.47</v>
      </c>
      <c r="GY247" s="96">
        <v>573.51</v>
      </c>
      <c r="GZ247" s="96">
        <v>579.34</v>
      </c>
      <c r="HA247" s="96"/>
      <c r="HB247" s="97">
        <v>407.49</v>
      </c>
      <c r="HC247" s="83" t="s">
        <v>1023</v>
      </c>
      <c r="HD247" s="86">
        <v>1</v>
      </c>
      <c r="HE247" s="96">
        <v>596.35</v>
      </c>
      <c r="HF247" s="96">
        <v>616.52</v>
      </c>
      <c r="HG247" s="96"/>
      <c r="HH247" s="96">
        <v>402.76</v>
      </c>
      <c r="HI247" s="96">
        <v>396.12</v>
      </c>
      <c r="HJ247" s="97">
        <v>415.05</v>
      </c>
      <c r="HK247" s="103" t="s">
        <v>1024</v>
      </c>
      <c r="HL247" s="86">
        <v>1.12047328791682</v>
      </c>
      <c r="HM247" s="96">
        <v>554.13</v>
      </c>
      <c r="HN247" s="96">
        <v>614.97</v>
      </c>
      <c r="HO247" s="96">
        <v>507.31</v>
      </c>
      <c r="HP247" s="96"/>
      <c r="HQ247" s="96"/>
      <c r="HR247" s="97"/>
    </row>
    <row r="248" spans="1:226" x14ac:dyDescent="0.35">
      <c r="A248" s="99">
        <v>43619</v>
      </c>
      <c r="B248" s="100" t="s">
        <v>995</v>
      </c>
      <c r="C248" s="101">
        <v>612.29716987482209</v>
      </c>
      <c r="D248" s="101">
        <v>632.60816463013236</v>
      </c>
      <c r="E248" s="101">
        <v>580.46539572962251</v>
      </c>
      <c r="F248" s="101">
        <v>460.21073945291801</v>
      </c>
      <c r="G248" s="101">
        <v>359.27615384615382</v>
      </c>
      <c r="H248" s="102">
        <v>359.78311359423452</v>
      </c>
      <c r="I248" s="100" t="s">
        <v>996</v>
      </c>
      <c r="J248" s="101">
        <v>624.0308177299994</v>
      </c>
      <c r="K248" s="101">
        <v>627.73352184912608</v>
      </c>
      <c r="L248" s="101">
        <v>548.93450903464588</v>
      </c>
      <c r="M248" s="101">
        <v>459.63584075111021</v>
      </c>
      <c r="N248" s="101">
        <v>390.12999999999994</v>
      </c>
      <c r="O248" s="102">
        <v>395.45430465860619</v>
      </c>
      <c r="P248" s="83" t="s">
        <v>997</v>
      </c>
      <c r="Q248" s="96">
        <v>594.14</v>
      </c>
      <c r="R248" s="96">
        <v>621.19000000000005</v>
      </c>
      <c r="S248" s="96">
        <v>558.27</v>
      </c>
      <c r="T248" s="96">
        <v>390</v>
      </c>
      <c r="U248" s="96"/>
      <c r="V248" s="97"/>
      <c r="W248" s="83" t="s">
        <v>998</v>
      </c>
      <c r="X248" s="96">
        <v>662.82</v>
      </c>
      <c r="Y248" s="96">
        <v>652.07000000000005</v>
      </c>
      <c r="Z248" s="96">
        <v>543.25</v>
      </c>
      <c r="AA248" s="96">
        <v>360.35</v>
      </c>
      <c r="AB248" s="96"/>
      <c r="AC248" s="97">
        <v>413.22</v>
      </c>
      <c r="AD248" s="83" t="s">
        <v>999</v>
      </c>
      <c r="AE248" s="86">
        <v>0.51129972389814904</v>
      </c>
      <c r="AF248" s="96">
        <v>579.33000000000004</v>
      </c>
      <c r="AG248" s="96">
        <v>620.95000000000005</v>
      </c>
      <c r="AH248" s="96">
        <v>529.79</v>
      </c>
      <c r="AI248" s="96"/>
      <c r="AJ248" s="96"/>
      <c r="AK248" s="97">
        <v>307.12</v>
      </c>
      <c r="AL248" s="87" t="s">
        <v>1000</v>
      </c>
      <c r="AM248" s="88">
        <v>1</v>
      </c>
      <c r="AN248" s="96">
        <v>607.53</v>
      </c>
      <c r="AO248" s="96">
        <v>655.97</v>
      </c>
      <c r="AP248" s="96">
        <v>632.23</v>
      </c>
      <c r="AQ248" s="96">
        <v>682.65</v>
      </c>
      <c r="AR248" s="96"/>
      <c r="AS248" s="97"/>
      <c r="AT248" s="83" t="s">
        <v>1001</v>
      </c>
      <c r="AU248" s="86">
        <v>3.8711675441313098E-2</v>
      </c>
      <c r="AV248" s="96">
        <v>574.71</v>
      </c>
      <c r="AW248" s="96">
        <v>618.16</v>
      </c>
      <c r="AX248" s="96">
        <v>548.79</v>
      </c>
      <c r="AY248" s="96">
        <v>386.15</v>
      </c>
      <c r="AZ248" s="96"/>
      <c r="BA248" s="97">
        <v>381.69</v>
      </c>
      <c r="BB248" s="83" t="s">
        <v>1002</v>
      </c>
      <c r="BC248" s="96">
        <v>636.26</v>
      </c>
      <c r="BD248" s="96">
        <v>609.42999999999995</v>
      </c>
      <c r="BE248" s="96">
        <v>568.05999999999995</v>
      </c>
      <c r="BF248" s="96"/>
      <c r="BG248" s="96"/>
      <c r="BH248" s="97">
        <v>425.85</v>
      </c>
      <c r="BI248" s="83" t="s">
        <v>1003</v>
      </c>
      <c r="BJ248" s="86">
        <v>0.13390465988216399</v>
      </c>
      <c r="BK248" s="96">
        <v>724.02</v>
      </c>
      <c r="BL248" s="96">
        <v>687.73</v>
      </c>
      <c r="BM248" s="96">
        <v>775.52</v>
      </c>
      <c r="BN248" s="96">
        <v>571.57000000000005</v>
      </c>
      <c r="BO248" s="96"/>
      <c r="BP248" s="97"/>
      <c r="BQ248" s="83" t="s">
        <v>1004</v>
      </c>
      <c r="BR248" s="86">
        <v>1</v>
      </c>
      <c r="BS248" s="96">
        <v>577</v>
      </c>
      <c r="BT248" s="96">
        <v>615.33000000000004</v>
      </c>
      <c r="BU248" s="96">
        <v>678.67</v>
      </c>
      <c r="BV248" s="96"/>
      <c r="BW248" s="96"/>
      <c r="BX248" s="97">
        <v>355.33</v>
      </c>
      <c r="BY248" s="83" t="s">
        <v>1005</v>
      </c>
      <c r="BZ248" s="96">
        <v>642.28</v>
      </c>
      <c r="CA248" s="96">
        <v>651.66999999999996</v>
      </c>
      <c r="CB248" s="96">
        <v>557.25</v>
      </c>
      <c r="CC248" s="96">
        <v>432.84</v>
      </c>
      <c r="CD248" s="96"/>
      <c r="CE248" s="97">
        <v>565.91999999999996</v>
      </c>
      <c r="CF248" s="83" t="s">
        <v>1006</v>
      </c>
      <c r="CG248" s="96">
        <v>610.41999999999996</v>
      </c>
      <c r="CH248" s="96">
        <v>687.66</v>
      </c>
      <c r="CI248" s="96">
        <v>568.94000000000005</v>
      </c>
      <c r="CJ248" s="96"/>
      <c r="CK248" s="96"/>
      <c r="CL248" s="97"/>
      <c r="CM248" s="83" t="s">
        <v>1007</v>
      </c>
      <c r="CN248" s="96">
        <v>628.88</v>
      </c>
      <c r="CO248" s="96">
        <v>618.12</v>
      </c>
      <c r="CP248" s="96">
        <v>635.29999999999995</v>
      </c>
      <c r="CQ248" s="96">
        <v>448.3</v>
      </c>
      <c r="CR248" s="96"/>
      <c r="CS248" s="97">
        <v>603.97</v>
      </c>
      <c r="CT248" s="83" t="s">
        <v>1008</v>
      </c>
      <c r="CU248" s="96">
        <v>609.12</v>
      </c>
      <c r="CV248" s="96">
        <v>716.17</v>
      </c>
      <c r="CW248" s="96"/>
      <c r="CX248" s="96">
        <v>471.46</v>
      </c>
      <c r="CY248" s="96"/>
      <c r="CZ248" s="97"/>
      <c r="DA248" s="83" t="s">
        <v>1009</v>
      </c>
      <c r="DB248" s="86">
        <v>0.134807225667296</v>
      </c>
      <c r="DC248" s="96">
        <v>601.24</v>
      </c>
      <c r="DD248" s="96">
        <v>668.54</v>
      </c>
      <c r="DE248" s="96">
        <v>561.26</v>
      </c>
      <c r="DF248" s="96">
        <v>553.38</v>
      </c>
      <c r="DG248" s="96"/>
      <c r="DH248" s="97">
        <v>484.96</v>
      </c>
      <c r="DI248" s="83" t="s">
        <v>1010</v>
      </c>
      <c r="DJ248" s="86">
        <v>3.0889939146819898E-3</v>
      </c>
      <c r="DK248" s="96">
        <v>618.76</v>
      </c>
      <c r="DL248" s="96">
        <v>647.99</v>
      </c>
      <c r="DM248" s="96">
        <v>647.99</v>
      </c>
      <c r="DN248" s="96">
        <v>519.08000000000004</v>
      </c>
      <c r="DO248" s="96"/>
      <c r="DP248" s="97">
        <v>472.93</v>
      </c>
      <c r="DQ248" s="83" t="s">
        <v>1011</v>
      </c>
      <c r="DR248" s="96">
        <v>568.54999999999995</v>
      </c>
      <c r="DS248" s="96">
        <v>600.25</v>
      </c>
      <c r="DT248" s="96">
        <v>539.61</v>
      </c>
      <c r="DU248" s="96">
        <v>480.52</v>
      </c>
      <c r="DV248" s="96"/>
      <c r="DW248" s="97"/>
      <c r="DX248" s="83" t="s">
        <v>1012</v>
      </c>
      <c r="DY248" s="96">
        <v>601.03</v>
      </c>
      <c r="DZ248" s="96">
        <v>623.88</v>
      </c>
      <c r="EA248" s="96">
        <v>673.11</v>
      </c>
      <c r="EB248" s="96">
        <v>466.83</v>
      </c>
      <c r="EC248" s="96"/>
      <c r="ED248" s="97">
        <v>387.07</v>
      </c>
      <c r="EE248" s="83" t="s">
        <v>1013</v>
      </c>
      <c r="EF248" s="86">
        <v>1</v>
      </c>
      <c r="EG248" s="96">
        <v>613.95000000000005</v>
      </c>
      <c r="EH248" s="96">
        <v>627.57000000000005</v>
      </c>
      <c r="EI248" s="96">
        <v>521.38</v>
      </c>
      <c r="EJ248" s="96"/>
      <c r="EK248" s="96">
        <v>369.88</v>
      </c>
      <c r="EL248" s="97">
        <v>294.62</v>
      </c>
      <c r="EM248" s="83" t="s">
        <v>1014</v>
      </c>
      <c r="EN248" s="96">
        <v>627.91</v>
      </c>
      <c r="EO248" s="96">
        <v>610.80999999999995</v>
      </c>
      <c r="EP248" s="96">
        <v>564.55999999999995</v>
      </c>
      <c r="EQ248" s="96"/>
      <c r="ER248" s="96"/>
      <c r="ES248" s="97">
        <v>379.26</v>
      </c>
      <c r="ET248" s="83" t="s">
        <v>1015</v>
      </c>
      <c r="EU248" s="86">
        <v>1</v>
      </c>
      <c r="EV248" s="96">
        <v>605.84</v>
      </c>
      <c r="EW248" s="96">
        <v>647.38</v>
      </c>
      <c r="EX248" s="96">
        <v>647.37</v>
      </c>
      <c r="EY248" s="96"/>
      <c r="EZ248" s="96"/>
      <c r="FA248" s="97">
        <v>315.35000000000002</v>
      </c>
      <c r="FB248" s="83" t="s">
        <v>1016</v>
      </c>
      <c r="FC248" s="96">
        <v>603.16</v>
      </c>
      <c r="FD248" s="96">
        <v>569.97</v>
      </c>
      <c r="FE248" s="96">
        <v>615.37</v>
      </c>
      <c r="FF248" s="96"/>
      <c r="FG248" s="96"/>
      <c r="FH248" s="97"/>
      <c r="FI248" s="83" t="s">
        <v>1017</v>
      </c>
      <c r="FJ248" s="96">
        <v>623.28</v>
      </c>
      <c r="FK248" s="96">
        <v>634.33000000000004</v>
      </c>
      <c r="FL248" s="96">
        <v>395.48</v>
      </c>
      <c r="FM248" s="96">
        <v>637.83000000000004</v>
      </c>
      <c r="FN248" s="96"/>
      <c r="FO248" s="97">
        <v>359.32</v>
      </c>
      <c r="FP248" s="83" t="s">
        <v>1018</v>
      </c>
      <c r="FQ248" s="86">
        <v>0.233464851866551</v>
      </c>
      <c r="FR248" s="96">
        <v>608.53</v>
      </c>
      <c r="FS248" s="96">
        <v>640.62</v>
      </c>
      <c r="FT248" s="96">
        <v>575.05999999999995</v>
      </c>
      <c r="FU248" s="96">
        <v>424.25</v>
      </c>
      <c r="FV248" s="96">
        <v>355.75</v>
      </c>
      <c r="FW248" s="97">
        <v>311.77</v>
      </c>
      <c r="FX248" s="83" t="s">
        <v>1019</v>
      </c>
      <c r="FY248" s="96">
        <v>633.84</v>
      </c>
      <c r="FZ248" s="96">
        <v>631.39</v>
      </c>
      <c r="GA248" s="96">
        <v>627.09</v>
      </c>
      <c r="GB248" s="96">
        <v>612.83000000000004</v>
      </c>
      <c r="GC248" s="96"/>
      <c r="GD248" s="97">
        <v>361.67</v>
      </c>
      <c r="GE248" s="83" t="s">
        <v>1020</v>
      </c>
      <c r="GF248" s="86">
        <v>0.211072883466661</v>
      </c>
      <c r="GG248" s="96">
        <v>585.54</v>
      </c>
      <c r="GH248" s="96">
        <v>637.5</v>
      </c>
      <c r="GI248" s="96">
        <v>551.49</v>
      </c>
      <c r="GJ248" s="96">
        <v>445.48</v>
      </c>
      <c r="GK248" s="96"/>
      <c r="GL248" s="97">
        <v>425.9</v>
      </c>
      <c r="GM248" s="83" t="s">
        <v>1021</v>
      </c>
      <c r="GN248" s="86">
        <v>9.4179694857788696E-2</v>
      </c>
      <c r="GO248" s="96">
        <v>631.20000000000005</v>
      </c>
      <c r="GP248" s="96">
        <v>774.13</v>
      </c>
      <c r="GQ248" s="96">
        <v>575.67999999999995</v>
      </c>
      <c r="GR248" s="96">
        <v>442.46</v>
      </c>
      <c r="GS248" s="96"/>
      <c r="GT248" s="97"/>
      <c r="GU248" s="83" t="s">
        <v>1022</v>
      </c>
      <c r="GV248" s="86">
        <v>1</v>
      </c>
      <c r="GW248" s="96">
        <v>551.16</v>
      </c>
      <c r="GX248" s="96">
        <v>589.47</v>
      </c>
      <c r="GY248" s="96">
        <v>582.85</v>
      </c>
      <c r="GZ248" s="96">
        <v>579.34</v>
      </c>
      <c r="HA248" s="96"/>
      <c r="HB248" s="97">
        <v>409.48</v>
      </c>
      <c r="HC248" s="83" t="s">
        <v>1023</v>
      </c>
      <c r="HD248" s="86">
        <v>1</v>
      </c>
      <c r="HE248" s="96">
        <v>635.52</v>
      </c>
      <c r="HF248" s="96">
        <v>651.52</v>
      </c>
      <c r="HG248" s="96"/>
      <c r="HH248" s="96">
        <v>408.92</v>
      </c>
      <c r="HI248" s="96">
        <v>402.28</v>
      </c>
      <c r="HJ248" s="97">
        <v>413.39</v>
      </c>
      <c r="HK248" s="103" t="s">
        <v>1024</v>
      </c>
      <c r="HL248" s="86">
        <v>1.12843891760139</v>
      </c>
      <c r="HM248" s="96">
        <v>562.97</v>
      </c>
      <c r="HN248" s="96">
        <v>628.67999999999995</v>
      </c>
      <c r="HO248" s="96">
        <v>508.19</v>
      </c>
      <c r="HP248" s="96"/>
      <c r="HQ248" s="96"/>
      <c r="HR248" s="97"/>
    </row>
    <row r="249" spans="1:226" x14ac:dyDescent="0.35">
      <c r="A249" s="99">
        <v>43612</v>
      </c>
      <c r="B249" s="100" t="s">
        <v>995</v>
      </c>
      <c r="C249" s="101">
        <v>615.53501120345322</v>
      </c>
      <c r="D249" s="101">
        <v>639.56618842251908</v>
      </c>
      <c r="E249" s="101">
        <v>591.35454780093266</v>
      </c>
      <c r="F249" s="101">
        <v>464.05606183714968</v>
      </c>
      <c r="G249" s="101">
        <v>365.13448717948717</v>
      </c>
      <c r="H249" s="102">
        <v>361.44681103519196</v>
      </c>
      <c r="I249" s="100" t="s">
        <v>996</v>
      </c>
      <c r="J249" s="101">
        <v>629.09102685351547</v>
      </c>
      <c r="K249" s="101">
        <v>636.1169102862242</v>
      </c>
      <c r="L249" s="101">
        <v>558.95205861142369</v>
      </c>
      <c r="M249" s="101">
        <v>462.64587872753702</v>
      </c>
      <c r="N249" s="101">
        <v>394.92374999999993</v>
      </c>
      <c r="O249" s="102">
        <v>396.36671220513534</v>
      </c>
      <c r="P249" s="83" t="s">
        <v>997</v>
      </c>
      <c r="Q249" s="96">
        <v>600.80999999999995</v>
      </c>
      <c r="R249" s="96">
        <v>631.19000000000005</v>
      </c>
      <c r="S249" s="96">
        <v>570.5</v>
      </c>
      <c r="T249" s="96">
        <v>402</v>
      </c>
      <c r="U249" s="96"/>
      <c r="V249" s="97"/>
      <c r="W249" s="83" t="s">
        <v>998</v>
      </c>
      <c r="X249" s="96">
        <v>635.79</v>
      </c>
      <c r="Y249" s="96">
        <v>610.75</v>
      </c>
      <c r="Z249" s="96">
        <v>549.12</v>
      </c>
      <c r="AA249" s="96">
        <v>351.68</v>
      </c>
      <c r="AB249" s="96"/>
      <c r="AC249" s="97">
        <v>438.84</v>
      </c>
      <c r="AD249" s="83" t="s">
        <v>999</v>
      </c>
      <c r="AE249" s="86">
        <v>0.51129972389814904</v>
      </c>
      <c r="AF249" s="96">
        <v>583.6</v>
      </c>
      <c r="AG249" s="96">
        <v>624.15</v>
      </c>
      <c r="AH249" s="96">
        <v>544.91999999999996</v>
      </c>
      <c r="AI249" s="96"/>
      <c r="AJ249" s="96"/>
      <c r="AK249" s="97">
        <v>309.16000000000003</v>
      </c>
      <c r="AL249" s="87" t="s">
        <v>1000</v>
      </c>
      <c r="AM249" s="88">
        <v>1</v>
      </c>
      <c r="AN249" s="96">
        <v>606.32000000000005</v>
      </c>
      <c r="AO249" s="96">
        <v>662.27</v>
      </c>
      <c r="AP249" s="96">
        <v>630.62</v>
      </c>
      <c r="AQ249" s="96">
        <v>682.65</v>
      </c>
      <c r="AR249" s="96"/>
      <c r="AS249" s="97"/>
      <c r="AT249" s="83" t="s">
        <v>1001</v>
      </c>
      <c r="AU249" s="86">
        <v>3.8708678485716498E-2</v>
      </c>
      <c r="AV249" s="96">
        <v>567.98</v>
      </c>
      <c r="AW249" s="96">
        <v>616.05999999999995</v>
      </c>
      <c r="AX249" s="96">
        <v>562.55999999999995</v>
      </c>
      <c r="AY249" s="96">
        <v>386.66</v>
      </c>
      <c r="AZ249" s="96"/>
      <c r="BA249" s="97">
        <v>382.01</v>
      </c>
      <c r="BB249" s="83" t="s">
        <v>1002</v>
      </c>
      <c r="BC249" s="96">
        <v>638.78</v>
      </c>
      <c r="BD249" s="96">
        <v>617.84</v>
      </c>
      <c r="BE249" s="96">
        <v>578.99</v>
      </c>
      <c r="BF249" s="96"/>
      <c r="BG249" s="96"/>
      <c r="BH249" s="97">
        <v>429.21</v>
      </c>
      <c r="BI249" s="83" t="s">
        <v>1003</v>
      </c>
      <c r="BJ249" s="86">
        <v>0.133890317052271</v>
      </c>
      <c r="BK249" s="96">
        <v>734.66</v>
      </c>
      <c r="BL249" s="96">
        <v>698.37</v>
      </c>
      <c r="BM249" s="96">
        <v>786.15</v>
      </c>
      <c r="BN249" s="96">
        <v>571.51</v>
      </c>
      <c r="BO249" s="96"/>
      <c r="BP249" s="97"/>
      <c r="BQ249" s="83" t="s">
        <v>1004</v>
      </c>
      <c r="BR249" s="86">
        <v>1</v>
      </c>
      <c r="BS249" s="96">
        <v>625.33000000000004</v>
      </c>
      <c r="BT249" s="96">
        <v>663.67</v>
      </c>
      <c r="BU249" s="96">
        <v>683.67</v>
      </c>
      <c r="BV249" s="96"/>
      <c r="BW249" s="96"/>
      <c r="BX249" s="97">
        <v>363.67</v>
      </c>
      <c r="BY249" s="83" t="s">
        <v>1005</v>
      </c>
      <c r="BZ249" s="96">
        <v>649.16</v>
      </c>
      <c r="CA249" s="96">
        <v>663.1</v>
      </c>
      <c r="CB249" s="96">
        <v>576.35</v>
      </c>
      <c r="CC249" s="96">
        <v>438.91</v>
      </c>
      <c r="CD249" s="96"/>
      <c r="CE249" s="97">
        <v>565.62</v>
      </c>
      <c r="CF249" s="83" t="s">
        <v>1006</v>
      </c>
      <c r="CG249" s="96">
        <v>616.05999999999995</v>
      </c>
      <c r="CH249" s="96">
        <v>695.73</v>
      </c>
      <c r="CI249" s="96">
        <v>594.75</v>
      </c>
      <c r="CJ249" s="96"/>
      <c r="CK249" s="96"/>
      <c r="CL249" s="97"/>
      <c r="CM249" s="83" t="s">
        <v>1007</v>
      </c>
      <c r="CN249" s="96">
        <v>637.4</v>
      </c>
      <c r="CO249" s="96">
        <v>632.4</v>
      </c>
      <c r="CP249" s="96">
        <v>644.30999999999995</v>
      </c>
      <c r="CQ249" s="96">
        <v>456.91</v>
      </c>
      <c r="CR249" s="96"/>
      <c r="CS249" s="97">
        <v>606.14</v>
      </c>
      <c r="CT249" s="83" t="s">
        <v>1008</v>
      </c>
      <c r="CU249" s="96">
        <v>614.48</v>
      </c>
      <c r="CV249" s="96">
        <v>721.54</v>
      </c>
      <c r="CW249" s="96"/>
      <c r="CX249" s="96">
        <v>472.87</v>
      </c>
      <c r="CY249" s="96"/>
      <c r="CZ249" s="97"/>
      <c r="DA249" s="83" t="s">
        <v>1009</v>
      </c>
      <c r="DB249" s="86">
        <v>0.134716421931833</v>
      </c>
      <c r="DC249" s="96">
        <v>597.6</v>
      </c>
      <c r="DD249" s="96">
        <v>680.26</v>
      </c>
      <c r="DE249" s="96">
        <v>567.34</v>
      </c>
      <c r="DF249" s="96">
        <v>553.01</v>
      </c>
      <c r="DG249" s="96"/>
      <c r="DH249" s="97">
        <v>482.37</v>
      </c>
      <c r="DI249" s="83" t="s">
        <v>1010</v>
      </c>
      <c r="DJ249" s="86">
        <v>3.0698388334612402E-3</v>
      </c>
      <c r="DK249" s="96">
        <v>622</v>
      </c>
      <c r="DL249" s="96">
        <v>659.03</v>
      </c>
      <c r="DM249" s="96">
        <v>659.03</v>
      </c>
      <c r="DN249" s="96">
        <v>517.4</v>
      </c>
      <c r="DO249" s="96"/>
      <c r="DP249" s="97">
        <v>469.81</v>
      </c>
      <c r="DQ249" s="83" t="s">
        <v>1011</v>
      </c>
      <c r="DR249" s="96">
        <v>568.54999999999995</v>
      </c>
      <c r="DS249" s="96">
        <v>600.25</v>
      </c>
      <c r="DT249" s="96">
        <v>537.91999999999996</v>
      </c>
      <c r="DU249" s="96">
        <v>480.52</v>
      </c>
      <c r="DV249" s="96"/>
      <c r="DW249" s="97"/>
      <c r="DX249" s="83" t="s">
        <v>1012</v>
      </c>
      <c r="DY249" s="96">
        <v>608.6</v>
      </c>
      <c r="DZ249" s="96">
        <v>632.29999999999995</v>
      </c>
      <c r="EA249" s="96">
        <v>682.09</v>
      </c>
      <c r="EB249" s="96">
        <v>463.83</v>
      </c>
      <c r="EC249" s="96"/>
      <c r="ED249" s="97">
        <v>387.48</v>
      </c>
      <c r="EE249" s="83" t="s">
        <v>1013</v>
      </c>
      <c r="EF249" s="86">
        <v>1</v>
      </c>
      <c r="EG249" s="96">
        <v>617.17999999999995</v>
      </c>
      <c r="EH249" s="96">
        <v>628.46</v>
      </c>
      <c r="EI249" s="96">
        <v>529.78</v>
      </c>
      <c r="EJ249" s="96"/>
      <c r="EK249" s="96">
        <v>369.88</v>
      </c>
      <c r="EL249" s="97">
        <v>294.87</v>
      </c>
      <c r="EM249" s="83" t="s">
        <v>1014</v>
      </c>
      <c r="EN249" s="96">
        <v>627.91</v>
      </c>
      <c r="EO249" s="96">
        <v>610.80999999999995</v>
      </c>
      <c r="EP249" s="96">
        <v>564.55999999999995</v>
      </c>
      <c r="EQ249" s="96"/>
      <c r="ER249" s="96"/>
      <c r="ES249" s="97">
        <v>399.63</v>
      </c>
      <c r="ET249" s="83" t="s">
        <v>1015</v>
      </c>
      <c r="EU249" s="86">
        <v>1</v>
      </c>
      <c r="EV249" s="96">
        <v>606.04</v>
      </c>
      <c r="EW249" s="96">
        <v>647.58000000000004</v>
      </c>
      <c r="EX249" s="96">
        <v>647.58000000000004</v>
      </c>
      <c r="EY249" s="96"/>
      <c r="EZ249" s="96"/>
      <c r="FA249" s="97">
        <v>312.22000000000003</v>
      </c>
      <c r="FB249" s="83" t="s">
        <v>1016</v>
      </c>
      <c r="FC249" s="96">
        <v>603.16</v>
      </c>
      <c r="FD249" s="96">
        <v>569.97</v>
      </c>
      <c r="FE249" s="96">
        <v>615.37</v>
      </c>
      <c r="FF249" s="96"/>
      <c r="FG249" s="96"/>
      <c r="FH249" s="97"/>
      <c r="FI249" s="83" t="s">
        <v>1017</v>
      </c>
      <c r="FJ249" s="96">
        <v>636.5</v>
      </c>
      <c r="FK249" s="96">
        <v>645.9</v>
      </c>
      <c r="FL249" s="96">
        <v>404.57</v>
      </c>
      <c r="FM249" s="96">
        <v>682.83</v>
      </c>
      <c r="FN249" s="96"/>
      <c r="FO249" s="97">
        <v>354.36</v>
      </c>
      <c r="FP249" s="83" t="s">
        <v>1018</v>
      </c>
      <c r="FQ249" s="86">
        <v>0.23291021311284499</v>
      </c>
      <c r="FR249" s="96">
        <v>607.61</v>
      </c>
      <c r="FS249" s="96">
        <v>639.89</v>
      </c>
      <c r="FT249" s="96">
        <v>595.89</v>
      </c>
      <c r="FU249" s="96">
        <v>422.18</v>
      </c>
      <c r="FV249" s="96">
        <v>361.73</v>
      </c>
      <c r="FW249" s="97">
        <v>314.99</v>
      </c>
      <c r="FX249" s="83" t="s">
        <v>1019</v>
      </c>
      <c r="FY249" s="96">
        <v>642.79</v>
      </c>
      <c r="FZ249" s="96">
        <v>649.28</v>
      </c>
      <c r="GA249" s="96">
        <v>637.66</v>
      </c>
      <c r="GB249" s="96">
        <v>604.88</v>
      </c>
      <c r="GC249" s="96"/>
      <c r="GD249" s="97">
        <v>361.67</v>
      </c>
      <c r="GE249" s="83" t="s">
        <v>1020</v>
      </c>
      <c r="GF249" s="86">
        <v>0.210066380976388</v>
      </c>
      <c r="GG249" s="96">
        <v>595.42999999999995</v>
      </c>
      <c r="GH249" s="96">
        <v>645.94000000000005</v>
      </c>
      <c r="GI249" s="96">
        <v>541.66999999999996</v>
      </c>
      <c r="GJ249" s="96">
        <v>457.97</v>
      </c>
      <c r="GK249" s="96"/>
      <c r="GL249" s="97">
        <v>423.87</v>
      </c>
      <c r="GM249" s="83" t="s">
        <v>1021</v>
      </c>
      <c r="GN249" s="86">
        <v>9.3328853548362997E-2</v>
      </c>
      <c r="GO249" s="96">
        <v>625.87</v>
      </c>
      <c r="GP249" s="96">
        <v>780.43</v>
      </c>
      <c r="GQ249" s="96">
        <v>590.41999999999996</v>
      </c>
      <c r="GR249" s="96">
        <v>457.59</v>
      </c>
      <c r="GS249" s="96"/>
      <c r="GT249" s="97"/>
      <c r="GU249" s="83" t="s">
        <v>1022</v>
      </c>
      <c r="GV249" s="86">
        <v>1</v>
      </c>
      <c r="GW249" s="96">
        <v>558.42999999999995</v>
      </c>
      <c r="GX249" s="96">
        <v>587.26</v>
      </c>
      <c r="GY249" s="96">
        <v>578.95000000000005</v>
      </c>
      <c r="GZ249" s="96">
        <v>579.34</v>
      </c>
      <c r="HA249" s="96"/>
      <c r="HB249" s="97">
        <v>409.1</v>
      </c>
      <c r="HC249" s="83" t="s">
        <v>1023</v>
      </c>
      <c r="HD249" s="86">
        <v>1</v>
      </c>
      <c r="HE249" s="96">
        <v>646.35</v>
      </c>
      <c r="HF249" s="96">
        <v>666.52</v>
      </c>
      <c r="HG249" s="96"/>
      <c r="HH249" s="96">
        <v>416.59</v>
      </c>
      <c r="HI249" s="96">
        <v>409.95</v>
      </c>
      <c r="HJ249" s="97">
        <v>411.72</v>
      </c>
      <c r="HK249" s="103" t="s">
        <v>1024</v>
      </c>
      <c r="HL249" s="86">
        <v>1.1334655709832799</v>
      </c>
      <c r="HM249" s="96">
        <v>562.98</v>
      </c>
      <c r="HN249" s="96">
        <v>631.96</v>
      </c>
      <c r="HO249" s="96">
        <v>535.94000000000005</v>
      </c>
      <c r="HP249" s="96"/>
      <c r="HQ249" s="96"/>
      <c r="HR249" s="97"/>
    </row>
    <row r="250" spans="1:226" x14ac:dyDescent="0.35">
      <c r="A250" s="99">
        <v>43605</v>
      </c>
      <c r="B250" s="100" t="s">
        <v>995</v>
      </c>
      <c r="C250" s="101">
        <v>610.65422097290264</v>
      </c>
      <c r="D250" s="101">
        <v>639.90314279168774</v>
      </c>
      <c r="E250" s="101">
        <v>593.41433398459435</v>
      </c>
      <c r="F250" s="101">
        <v>465.98588834792827</v>
      </c>
      <c r="G250" s="101">
        <v>370.30435897435893</v>
      </c>
      <c r="H250" s="102">
        <v>361.95015134821034</v>
      </c>
      <c r="I250" s="100" t="s">
        <v>996</v>
      </c>
      <c r="J250" s="101">
        <v>623.24811216770399</v>
      </c>
      <c r="K250" s="101">
        <v>636.46267766076642</v>
      </c>
      <c r="L250" s="101">
        <v>560.47340192376828</v>
      </c>
      <c r="M250" s="101">
        <v>462.437672248833</v>
      </c>
      <c r="N250" s="101">
        <v>393.17999999999995</v>
      </c>
      <c r="O250" s="102">
        <v>395.92216290362728</v>
      </c>
      <c r="P250" s="83" t="s">
        <v>997</v>
      </c>
      <c r="Q250" s="96">
        <v>594.97</v>
      </c>
      <c r="R250" s="96">
        <v>631.19000000000005</v>
      </c>
      <c r="S250" s="96">
        <v>589.89</v>
      </c>
      <c r="T250" s="96">
        <v>403</v>
      </c>
      <c r="U250" s="96"/>
      <c r="V250" s="97"/>
      <c r="W250" s="83" t="s">
        <v>998</v>
      </c>
      <c r="X250" s="96">
        <v>588.85</v>
      </c>
      <c r="Y250" s="96">
        <v>605.38</v>
      </c>
      <c r="Z250" s="96">
        <v>590.11</v>
      </c>
      <c r="AA250" s="96">
        <v>363.1</v>
      </c>
      <c r="AB250" s="96"/>
      <c r="AC250" s="97">
        <v>438.84</v>
      </c>
      <c r="AD250" s="83" t="s">
        <v>999</v>
      </c>
      <c r="AE250" s="86">
        <v>0.51129972389814904</v>
      </c>
      <c r="AF250" s="96">
        <v>582.22</v>
      </c>
      <c r="AG250" s="96">
        <v>623.21</v>
      </c>
      <c r="AH250" s="96">
        <v>548.54</v>
      </c>
      <c r="AI250" s="96"/>
      <c r="AJ250" s="96"/>
      <c r="AK250" s="97">
        <v>312.81</v>
      </c>
      <c r="AL250" s="87" t="s">
        <v>1000</v>
      </c>
      <c r="AM250" s="88">
        <v>1</v>
      </c>
      <c r="AN250" s="96">
        <v>605.11</v>
      </c>
      <c r="AO250" s="96">
        <v>652.91999999999996</v>
      </c>
      <c r="AP250" s="96">
        <v>625.79999999999995</v>
      </c>
      <c r="AQ250" s="96">
        <v>682.65</v>
      </c>
      <c r="AR250" s="96"/>
      <c r="AS250" s="97"/>
      <c r="AT250" s="83" t="s">
        <v>1001</v>
      </c>
      <c r="AU250" s="86">
        <v>3.8810835985407098E-2</v>
      </c>
      <c r="AV250" s="96">
        <v>560.88</v>
      </c>
      <c r="AW250" s="96">
        <v>614.70000000000005</v>
      </c>
      <c r="AX250" s="96">
        <v>564.72</v>
      </c>
      <c r="AY250" s="96">
        <v>387.64</v>
      </c>
      <c r="AZ250" s="96"/>
      <c r="BA250" s="97">
        <v>382.57</v>
      </c>
      <c r="BB250" s="83" t="s">
        <v>1002</v>
      </c>
      <c r="BC250" s="96">
        <v>633.74</v>
      </c>
      <c r="BD250" s="96">
        <v>628.76</v>
      </c>
      <c r="BE250" s="96">
        <v>565.54</v>
      </c>
      <c r="BF250" s="96"/>
      <c r="BG250" s="96"/>
      <c r="BH250" s="97">
        <v>426.69</v>
      </c>
      <c r="BI250" s="83" t="s">
        <v>1003</v>
      </c>
      <c r="BJ250" s="86">
        <v>0.133902866860379</v>
      </c>
      <c r="BK250" s="96">
        <v>734.73</v>
      </c>
      <c r="BL250" s="96">
        <v>719.86</v>
      </c>
      <c r="BM250" s="96">
        <v>818.36</v>
      </c>
      <c r="BN250" s="96">
        <v>584.95000000000005</v>
      </c>
      <c r="BO250" s="96"/>
      <c r="BP250" s="97"/>
      <c r="BQ250" s="83" t="s">
        <v>1004</v>
      </c>
      <c r="BR250" s="86">
        <v>1</v>
      </c>
      <c r="BS250" s="96">
        <v>615.33000000000004</v>
      </c>
      <c r="BT250" s="96">
        <v>652</v>
      </c>
      <c r="BU250" s="96">
        <v>700.33</v>
      </c>
      <c r="BV250" s="96"/>
      <c r="BW250" s="96"/>
      <c r="BX250" s="97">
        <v>345.33</v>
      </c>
      <c r="BY250" s="83" t="s">
        <v>1005</v>
      </c>
      <c r="BZ250" s="96">
        <v>646.85</v>
      </c>
      <c r="CA250" s="96">
        <v>661.59</v>
      </c>
      <c r="CB250" s="96">
        <v>574.74</v>
      </c>
      <c r="CC250" s="96">
        <v>439.08</v>
      </c>
      <c r="CD250" s="96"/>
      <c r="CE250" s="97">
        <v>565.01</v>
      </c>
      <c r="CF250" s="83" t="s">
        <v>1006</v>
      </c>
      <c r="CG250" s="96">
        <v>616.87</v>
      </c>
      <c r="CH250" s="96">
        <v>698.14</v>
      </c>
      <c r="CI250" s="96">
        <v>623.78</v>
      </c>
      <c r="CJ250" s="96"/>
      <c r="CK250" s="96"/>
      <c r="CL250" s="97"/>
      <c r="CM250" s="83" t="s">
        <v>1007</v>
      </c>
      <c r="CN250" s="96">
        <v>625.04999999999995</v>
      </c>
      <c r="CO250" s="96">
        <v>625.53</v>
      </c>
      <c r="CP250" s="96">
        <v>652.17999999999995</v>
      </c>
      <c r="CQ250" s="96">
        <v>447.08</v>
      </c>
      <c r="CR250" s="96"/>
      <c r="CS250" s="97">
        <v>600.97</v>
      </c>
      <c r="CT250" s="83" t="s">
        <v>1008</v>
      </c>
      <c r="CU250" s="96">
        <v>611.17999999999995</v>
      </c>
      <c r="CV250" s="96">
        <v>717.94</v>
      </c>
      <c r="CW250" s="96"/>
      <c r="CX250" s="96">
        <v>468.24</v>
      </c>
      <c r="CY250" s="96"/>
      <c r="CZ250" s="97"/>
      <c r="DA250" s="83" t="s">
        <v>1009</v>
      </c>
      <c r="DB250" s="86">
        <v>0.13464749286368299</v>
      </c>
      <c r="DC250" s="96">
        <v>586.52</v>
      </c>
      <c r="DD250" s="96">
        <v>670.22</v>
      </c>
      <c r="DE250" s="96">
        <v>561.35</v>
      </c>
      <c r="DF250" s="96">
        <v>552.73</v>
      </c>
      <c r="DG250" s="96"/>
      <c r="DH250" s="97">
        <v>475.66</v>
      </c>
      <c r="DI250" s="83" t="s">
        <v>1010</v>
      </c>
      <c r="DJ250" s="86">
        <v>3.06965036682322E-3</v>
      </c>
      <c r="DK250" s="96">
        <v>597.54999999999995</v>
      </c>
      <c r="DL250" s="96">
        <v>645.41</v>
      </c>
      <c r="DM250" s="96">
        <v>645.41</v>
      </c>
      <c r="DN250" s="96">
        <v>517.37</v>
      </c>
      <c r="DO250" s="96"/>
      <c r="DP250" s="97">
        <v>464.11</v>
      </c>
      <c r="DQ250" s="83" t="s">
        <v>1011</v>
      </c>
      <c r="DR250" s="96">
        <v>564.57000000000005</v>
      </c>
      <c r="DS250" s="96">
        <v>597.73</v>
      </c>
      <c r="DT250" s="96">
        <v>530.04999999999995</v>
      </c>
      <c r="DU250" s="96">
        <v>473.5</v>
      </c>
      <c r="DV250" s="96"/>
      <c r="DW250" s="97"/>
      <c r="DX250" s="83" t="s">
        <v>1012</v>
      </c>
      <c r="DY250" s="96">
        <v>602.89</v>
      </c>
      <c r="DZ250" s="96">
        <v>626.66</v>
      </c>
      <c r="EA250" s="96">
        <v>698.02</v>
      </c>
      <c r="EB250" s="96">
        <v>470.5</v>
      </c>
      <c r="EC250" s="96"/>
      <c r="ED250" s="97">
        <v>386.87</v>
      </c>
      <c r="EE250" s="83" t="s">
        <v>1013</v>
      </c>
      <c r="EF250" s="86">
        <v>1</v>
      </c>
      <c r="EG250" s="96">
        <v>619.05999999999995</v>
      </c>
      <c r="EH250" s="96">
        <v>641.19000000000005</v>
      </c>
      <c r="EI250" s="96">
        <v>540.08000000000004</v>
      </c>
      <c r="EJ250" s="96"/>
      <c r="EK250" s="96">
        <v>369.88</v>
      </c>
      <c r="EL250" s="97">
        <v>299.19</v>
      </c>
      <c r="EM250" s="83" t="s">
        <v>1014</v>
      </c>
      <c r="EN250" s="96">
        <v>626.20000000000005</v>
      </c>
      <c r="EO250" s="96">
        <v>621.91999999999996</v>
      </c>
      <c r="EP250" s="96">
        <v>573.33000000000004</v>
      </c>
      <c r="EQ250" s="96"/>
      <c r="ER250" s="96"/>
      <c r="ES250" s="97">
        <v>399.63</v>
      </c>
      <c r="ET250" s="83" t="s">
        <v>1015</v>
      </c>
      <c r="EU250" s="86">
        <v>1</v>
      </c>
      <c r="EV250" s="96">
        <v>605.82000000000005</v>
      </c>
      <c r="EW250" s="96">
        <v>647.38</v>
      </c>
      <c r="EX250" s="96">
        <v>647.37</v>
      </c>
      <c r="EY250" s="96"/>
      <c r="EZ250" s="96"/>
      <c r="FA250" s="97">
        <v>316.27999999999997</v>
      </c>
      <c r="FB250" s="83" t="s">
        <v>1016</v>
      </c>
      <c r="FC250" s="96">
        <v>603.16</v>
      </c>
      <c r="FD250" s="96">
        <v>569.97</v>
      </c>
      <c r="FE250" s="96">
        <v>615.37</v>
      </c>
      <c r="FF250" s="96"/>
      <c r="FG250" s="96"/>
      <c r="FH250" s="97"/>
      <c r="FI250" s="83" t="s">
        <v>1017</v>
      </c>
      <c r="FJ250" s="96">
        <v>638.98</v>
      </c>
      <c r="FK250" s="96">
        <v>655.81</v>
      </c>
      <c r="FL250" s="96">
        <v>431.02</v>
      </c>
      <c r="FM250" s="96">
        <v>735.83</v>
      </c>
      <c r="FN250" s="96"/>
      <c r="FO250" s="97">
        <v>356.84</v>
      </c>
      <c r="FP250" s="83" t="s">
        <v>1018</v>
      </c>
      <c r="FQ250" s="86">
        <v>0.23273133494693701</v>
      </c>
      <c r="FR250" s="96">
        <v>602.09</v>
      </c>
      <c r="FS250" s="96">
        <v>637.74</v>
      </c>
      <c r="FT250" s="96">
        <v>605.12</v>
      </c>
      <c r="FU250" s="96">
        <v>403.46</v>
      </c>
      <c r="FV250" s="96">
        <v>367.69</v>
      </c>
      <c r="FW250" s="97">
        <v>316.37</v>
      </c>
      <c r="FX250" s="83" t="s">
        <v>1019</v>
      </c>
      <c r="FY250" s="96">
        <v>634.66</v>
      </c>
      <c r="FZ250" s="96">
        <v>650.09</v>
      </c>
      <c r="GA250" s="96">
        <v>637.66</v>
      </c>
      <c r="GB250" s="96">
        <v>604.66999999999996</v>
      </c>
      <c r="GC250" s="96"/>
      <c r="GD250" s="97">
        <v>360.05</v>
      </c>
      <c r="GE250" s="83" t="s">
        <v>1020</v>
      </c>
      <c r="GF250" s="86">
        <v>0.210097275038343</v>
      </c>
      <c r="GG250" s="96">
        <v>596.25</v>
      </c>
      <c r="GH250" s="96">
        <v>652.5</v>
      </c>
      <c r="GI250" s="96">
        <v>541.75</v>
      </c>
      <c r="GJ250" s="96">
        <v>438.53</v>
      </c>
      <c r="GK250" s="96"/>
      <c r="GL250" s="97">
        <v>423.53</v>
      </c>
      <c r="GM250" s="83" t="s">
        <v>1021</v>
      </c>
      <c r="GN250" s="86">
        <v>9.2878106772671498E-2</v>
      </c>
      <c r="GO250" s="96">
        <v>636.52</v>
      </c>
      <c r="GP250" s="96">
        <v>803.4</v>
      </c>
      <c r="GQ250" s="96">
        <v>605.91999999999996</v>
      </c>
      <c r="GR250" s="96">
        <v>487.7</v>
      </c>
      <c r="GS250" s="96"/>
      <c r="GT250" s="97"/>
      <c r="GU250" s="83" t="s">
        <v>1022</v>
      </c>
      <c r="GV250" s="86">
        <v>1</v>
      </c>
      <c r="GW250" s="96">
        <v>567.16</v>
      </c>
      <c r="GX250" s="96">
        <v>587.59</v>
      </c>
      <c r="GY250" s="96">
        <v>582.39</v>
      </c>
      <c r="GZ250" s="96">
        <v>579.34</v>
      </c>
      <c r="HA250" s="96"/>
      <c r="HB250" s="97">
        <v>409.66</v>
      </c>
      <c r="HC250" s="83" t="s">
        <v>1023</v>
      </c>
      <c r="HD250" s="86">
        <v>1</v>
      </c>
      <c r="HE250" s="96">
        <v>627.17999999999995</v>
      </c>
      <c r="HF250" s="96">
        <v>664.02</v>
      </c>
      <c r="HG250" s="96"/>
      <c r="HH250" s="96">
        <v>413.8</v>
      </c>
      <c r="HI250" s="96">
        <v>407.16</v>
      </c>
      <c r="HJ250" s="97">
        <v>410.89</v>
      </c>
      <c r="HK250" s="103" t="s">
        <v>1024</v>
      </c>
      <c r="HL250" s="86">
        <v>1.1412919424788901</v>
      </c>
      <c r="HM250" s="96">
        <v>560.84</v>
      </c>
      <c r="HN250" s="96">
        <v>630.4</v>
      </c>
      <c r="HO250" s="96">
        <v>551.66999999999996</v>
      </c>
      <c r="HP250" s="96"/>
      <c r="HQ250" s="96"/>
      <c r="HR250" s="97"/>
    </row>
    <row r="251" spans="1:226" x14ac:dyDescent="0.35">
      <c r="A251" s="99">
        <v>43598</v>
      </c>
      <c r="B251" s="100" t="s">
        <v>995</v>
      </c>
      <c r="C251" s="101">
        <v>604.00109706932437</v>
      </c>
      <c r="D251" s="101">
        <v>636.74560684248286</v>
      </c>
      <c r="E251" s="101">
        <v>585.18752087946859</v>
      </c>
      <c r="F251" s="101">
        <v>464.39510186892835</v>
      </c>
      <c r="G251" s="101">
        <v>367.72166666666669</v>
      </c>
      <c r="H251" s="102">
        <v>358.88213504288888</v>
      </c>
      <c r="I251" s="100" t="s">
        <v>996</v>
      </c>
      <c r="J251" s="101">
        <v>614.61138706813733</v>
      </c>
      <c r="K251" s="101">
        <v>632.33230479740598</v>
      </c>
      <c r="L251" s="101">
        <v>552.75358006154443</v>
      </c>
      <c r="M251" s="101">
        <v>461.52056719200993</v>
      </c>
      <c r="N251" s="101">
        <v>400.37374999999997</v>
      </c>
      <c r="O251" s="102">
        <v>396.24028440899741</v>
      </c>
      <c r="P251" s="83" t="s">
        <v>997</v>
      </c>
      <c r="Q251" s="96">
        <v>586.64</v>
      </c>
      <c r="R251" s="96">
        <v>627.03</v>
      </c>
      <c r="S251" s="96">
        <v>579.07000000000005</v>
      </c>
      <c r="T251" s="96">
        <v>403</v>
      </c>
      <c r="U251" s="96"/>
      <c r="V251" s="97"/>
      <c r="W251" s="83" t="s">
        <v>998</v>
      </c>
      <c r="X251" s="96">
        <v>620.25</v>
      </c>
      <c r="Y251" s="96">
        <v>622.82000000000005</v>
      </c>
      <c r="Z251" s="96">
        <v>564.16</v>
      </c>
      <c r="AA251" s="96">
        <v>372.78</v>
      </c>
      <c r="AB251" s="96"/>
      <c r="AC251" s="97">
        <v>438.84</v>
      </c>
      <c r="AD251" s="83" t="s">
        <v>999</v>
      </c>
      <c r="AE251" s="86">
        <v>0.51129972389814904</v>
      </c>
      <c r="AF251" s="96">
        <v>573.19000000000005</v>
      </c>
      <c r="AG251" s="96">
        <v>619.48</v>
      </c>
      <c r="AH251" s="96">
        <v>540.53</v>
      </c>
      <c r="AI251" s="96"/>
      <c r="AJ251" s="96"/>
      <c r="AK251" s="97">
        <v>312.16000000000003</v>
      </c>
      <c r="AL251" s="87" t="s">
        <v>1000</v>
      </c>
      <c r="AM251" s="88">
        <v>1</v>
      </c>
      <c r="AN251" s="96">
        <v>614.54999999999995</v>
      </c>
      <c r="AO251" s="96">
        <v>653.12</v>
      </c>
      <c r="AP251" s="96">
        <v>625.79999999999995</v>
      </c>
      <c r="AQ251" s="96">
        <v>682.65</v>
      </c>
      <c r="AR251" s="96"/>
      <c r="AS251" s="97"/>
      <c r="AT251" s="83" t="s">
        <v>1001</v>
      </c>
      <c r="AU251" s="86">
        <v>3.87957790192427E-2</v>
      </c>
      <c r="AV251" s="96">
        <v>559.41999999999996</v>
      </c>
      <c r="AW251" s="96">
        <v>611.16</v>
      </c>
      <c r="AX251" s="96">
        <v>559.08000000000004</v>
      </c>
      <c r="AY251" s="96">
        <v>387.45</v>
      </c>
      <c r="AZ251" s="96"/>
      <c r="BA251" s="97">
        <v>379.63</v>
      </c>
      <c r="BB251" s="83" t="s">
        <v>1002</v>
      </c>
      <c r="BC251" s="96">
        <v>612.73</v>
      </c>
      <c r="BD251" s="96">
        <v>614.47</v>
      </c>
      <c r="BE251" s="96">
        <v>560.5</v>
      </c>
      <c r="BF251" s="96"/>
      <c r="BG251" s="96"/>
      <c r="BH251" s="97">
        <v>425.01</v>
      </c>
      <c r="BI251" s="83" t="s">
        <v>1003</v>
      </c>
      <c r="BJ251" s="86">
        <v>0.133926179889645</v>
      </c>
      <c r="BK251" s="96">
        <v>711.28</v>
      </c>
      <c r="BL251" s="96">
        <v>712.49</v>
      </c>
      <c r="BM251" s="96">
        <v>797.83</v>
      </c>
      <c r="BN251" s="96">
        <v>557.20000000000005</v>
      </c>
      <c r="BO251" s="96"/>
      <c r="BP251" s="97"/>
      <c r="BQ251" s="83" t="s">
        <v>1004</v>
      </c>
      <c r="BR251" s="86">
        <v>1</v>
      </c>
      <c r="BS251" s="96">
        <v>591.16999999999996</v>
      </c>
      <c r="BT251" s="96">
        <v>627</v>
      </c>
      <c r="BU251" s="96">
        <v>692</v>
      </c>
      <c r="BV251" s="96"/>
      <c r="BW251" s="96"/>
      <c r="BX251" s="97">
        <v>327.83</v>
      </c>
      <c r="BY251" s="83" t="s">
        <v>1005</v>
      </c>
      <c r="BZ251" s="96">
        <v>647.36</v>
      </c>
      <c r="CA251" s="96">
        <v>660.62</v>
      </c>
      <c r="CB251" s="96">
        <v>573.41</v>
      </c>
      <c r="CC251" s="96">
        <v>437.69</v>
      </c>
      <c r="CD251" s="96"/>
      <c r="CE251" s="97">
        <v>562.29999999999995</v>
      </c>
      <c r="CF251" s="83" t="s">
        <v>1006</v>
      </c>
      <c r="CG251" s="96">
        <v>601.54999999999995</v>
      </c>
      <c r="CH251" s="96">
        <v>686.85</v>
      </c>
      <c r="CI251" s="96">
        <v>606.04</v>
      </c>
      <c r="CJ251" s="96"/>
      <c r="CK251" s="96"/>
      <c r="CL251" s="97"/>
      <c r="CM251" s="83" t="s">
        <v>1007</v>
      </c>
      <c r="CN251" s="96">
        <v>626.33000000000004</v>
      </c>
      <c r="CO251" s="96">
        <v>624.99</v>
      </c>
      <c r="CP251" s="96">
        <v>645.80999999999995</v>
      </c>
      <c r="CQ251" s="96">
        <v>445.84</v>
      </c>
      <c r="CR251" s="96"/>
      <c r="CS251" s="97">
        <v>599.12</v>
      </c>
      <c r="CT251" s="83" t="s">
        <v>1008</v>
      </c>
      <c r="CU251" s="96">
        <v>614.66999999999996</v>
      </c>
      <c r="CV251" s="96">
        <v>718.18</v>
      </c>
      <c r="CW251" s="96"/>
      <c r="CX251" s="96">
        <v>464.02</v>
      </c>
      <c r="CY251" s="96"/>
      <c r="CZ251" s="97"/>
      <c r="DA251" s="83" t="s">
        <v>1009</v>
      </c>
      <c r="DB251" s="86">
        <v>0.13496551631058301</v>
      </c>
      <c r="DC251" s="96">
        <v>606.27</v>
      </c>
      <c r="DD251" s="96">
        <v>676.34</v>
      </c>
      <c r="DE251" s="96">
        <v>565.91</v>
      </c>
      <c r="DF251" s="96">
        <v>560.78</v>
      </c>
      <c r="DG251" s="96"/>
      <c r="DH251" s="97">
        <v>480.02</v>
      </c>
      <c r="DI251" s="83" t="s">
        <v>1010</v>
      </c>
      <c r="DJ251" s="86">
        <v>3.0891847641407399E-3</v>
      </c>
      <c r="DK251" s="96">
        <v>604.25</v>
      </c>
      <c r="DL251" s="96">
        <v>652.08000000000004</v>
      </c>
      <c r="DM251" s="96">
        <v>652.08000000000004</v>
      </c>
      <c r="DN251" s="96">
        <v>520.66</v>
      </c>
      <c r="DO251" s="96"/>
      <c r="DP251" s="97">
        <v>470.33</v>
      </c>
      <c r="DQ251" s="83" t="s">
        <v>1011</v>
      </c>
      <c r="DR251" s="96">
        <v>561.88</v>
      </c>
      <c r="DS251" s="96">
        <v>598.54</v>
      </c>
      <c r="DT251" s="96">
        <v>527.41</v>
      </c>
      <c r="DU251" s="96">
        <v>474.93</v>
      </c>
      <c r="DV251" s="96"/>
      <c r="DW251" s="97"/>
      <c r="DX251" s="83" t="s">
        <v>1012</v>
      </c>
      <c r="DY251" s="96">
        <v>604.24</v>
      </c>
      <c r="DZ251" s="96">
        <v>627.13</v>
      </c>
      <c r="EA251" s="96">
        <v>687.57</v>
      </c>
      <c r="EB251" s="96">
        <v>463.61</v>
      </c>
      <c r="EC251" s="96"/>
      <c r="ED251" s="97">
        <v>387.42</v>
      </c>
      <c r="EE251" s="83" t="s">
        <v>1013</v>
      </c>
      <c r="EF251" s="86">
        <v>1</v>
      </c>
      <c r="EG251" s="96">
        <v>603.35</v>
      </c>
      <c r="EH251" s="96">
        <v>630.25</v>
      </c>
      <c r="EI251" s="96">
        <v>540.08000000000004</v>
      </c>
      <c r="EJ251" s="96"/>
      <c r="EK251" s="96">
        <v>369.88</v>
      </c>
      <c r="EL251" s="97">
        <v>298.20999999999998</v>
      </c>
      <c r="EM251" s="83" t="s">
        <v>1014</v>
      </c>
      <c r="EN251" s="96">
        <v>626.20000000000005</v>
      </c>
      <c r="EO251" s="96">
        <v>621.91999999999996</v>
      </c>
      <c r="EP251" s="96">
        <v>573.33000000000004</v>
      </c>
      <c r="EQ251" s="96"/>
      <c r="ER251" s="96"/>
      <c r="ES251" s="97">
        <v>404.26</v>
      </c>
      <c r="ET251" s="83" t="s">
        <v>1015</v>
      </c>
      <c r="EU251" s="86">
        <v>1</v>
      </c>
      <c r="EV251" s="96">
        <v>605.74</v>
      </c>
      <c r="EW251" s="96">
        <v>648.91999999999996</v>
      </c>
      <c r="EX251" s="96">
        <v>648.91999999999996</v>
      </c>
      <c r="EY251" s="96"/>
      <c r="EZ251" s="96"/>
      <c r="FA251" s="97">
        <v>316.17</v>
      </c>
      <c r="FB251" s="83" t="s">
        <v>1016</v>
      </c>
      <c r="FC251" s="96">
        <v>603.16</v>
      </c>
      <c r="FD251" s="96">
        <v>569.97</v>
      </c>
      <c r="FE251" s="96">
        <v>615.37</v>
      </c>
      <c r="FF251" s="96"/>
      <c r="FG251" s="96"/>
      <c r="FH251" s="97"/>
      <c r="FI251" s="83" t="s">
        <v>1017</v>
      </c>
      <c r="FJ251" s="96">
        <v>616.66999999999996</v>
      </c>
      <c r="FK251" s="96">
        <v>641.76</v>
      </c>
      <c r="FL251" s="96">
        <v>423.58</v>
      </c>
      <c r="FM251" s="96">
        <v>710.83</v>
      </c>
      <c r="FN251" s="96"/>
      <c r="FO251" s="97">
        <v>365.11</v>
      </c>
      <c r="FP251" s="83" t="s">
        <v>1018</v>
      </c>
      <c r="FQ251" s="86">
        <v>0.23229882921390099</v>
      </c>
      <c r="FR251" s="96">
        <v>596.78</v>
      </c>
      <c r="FS251" s="96">
        <v>634.36</v>
      </c>
      <c r="FT251" s="96">
        <v>593.96</v>
      </c>
      <c r="FU251" s="96">
        <v>422.92</v>
      </c>
      <c r="FV251" s="96">
        <v>363.99</v>
      </c>
      <c r="FW251" s="97">
        <v>307.52</v>
      </c>
      <c r="FX251" s="83" t="s">
        <v>1019</v>
      </c>
      <c r="FY251" s="96">
        <v>628.15</v>
      </c>
      <c r="FZ251" s="96">
        <v>646.03</v>
      </c>
      <c r="GA251" s="96">
        <v>636.84</v>
      </c>
      <c r="GB251" s="96">
        <v>615.87</v>
      </c>
      <c r="GC251" s="96"/>
      <c r="GD251" s="97">
        <v>358.42</v>
      </c>
      <c r="GE251" s="83" t="s">
        <v>1020</v>
      </c>
      <c r="GF251" s="86">
        <v>0.21005755577028101</v>
      </c>
      <c r="GG251" s="96">
        <v>596.95000000000005</v>
      </c>
      <c r="GH251" s="96">
        <v>650.25</v>
      </c>
      <c r="GI251" s="96">
        <v>541.65</v>
      </c>
      <c r="GJ251" s="96">
        <v>472.55</v>
      </c>
      <c r="GK251" s="96"/>
      <c r="GL251" s="97">
        <v>423.27</v>
      </c>
      <c r="GM251" s="83" t="s">
        <v>1021</v>
      </c>
      <c r="GN251" s="86">
        <v>9.2316497881336404E-2</v>
      </c>
      <c r="GO251" s="96">
        <v>604.01</v>
      </c>
      <c r="GP251" s="96">
        <v>783.7</v>
      </c>
      <c r="GQ251" s="96">
        <v>591.47</v>
      </c>
      <c r="GR251" s="96">
        <v>474.41</v>
      </c>
      <c r="GS251" s="96"/>
      <c r="GT251" s="97"/>
      <c r="GU251" s="83" t="s">
        <v>1022</v>
      </c>
      <c r="GV251" s="86">
        <v>1</v>
      </c>
      <c r="GW251" s="96">
        <v>564.12</v>
      </c>
      <c r="GX251" s="96">
        <v>582.96</v>
      </c>
      <c r="GY251" s="96">
        <v>577.77</v>
      </c>
      <c r="GZ251" s="96">
        <v>579.34</v>
      </c>
      <c r="HA251" s="96"/>
      <c r="HB251" s="97">
        <v>410.31</v>
      </c>
      <c r="HC251" s="83" t="s">
        <v>1023</v>
      </c>
      <c r="HD251" s="86">
        <v>1</v>
      </c>
      <c r="HE251" s="96">
        <v>626.35</v>
      </c>
      <c r="HF251" s="96">
        <v>662.35</v>
      </c>
      <c r="HG251" s="96"/>
      <c r="HH251" s="96">
        <v>425.31</v>
      </c>
      <c r="HI251" s="96">
        <v>418.67</v>
      </c>
      <c r="HJ251" s="97">
        <v>410.05</v>
      </c>
      <c r="HK251" s="103" t="s">
        <v>1024</v>
      </c>
      <c r="HL251" s="86">
        <v>1.1580775911986101</v>
      </c>
      <c r="HM251" s="96">
        <v>563.89</v>
      </c>
      <c r="HN251" s="96">
        <v>635.19000000000005</v>
      </c>
      <c r="HO251" s="96">
        <v>538.36</v>
      </c>
      <c r="HP251" s="96"/>
      <c r="HQ251" s="96"/>
      <c r="HR251" s="97"/>
    </row>
    <row r="252" spans="1:226" x14ac:dyDescent="0.35">
      <c r="A252" s="99">
        <v>43591</v>
      </c>
      <c r="B252" s="100" t="s">
        <v>995</v>
      </c>
      <c r="C252" s="101">
        <v>608.2206716187651</v>
      </c>
      <c r="D252" s="101">
        <v>640.89908966677626</v>
      </c>
      <c r="E252" s="101">
        <v>587.55639959340988</v>
      </c>
      <c r="F252" s="101">
        <v>465.32667084493931</v>
      </c>
      <c r="G252" s="101">
        <v>386.2902564102564</v>
      </c>
      <c r="H252" s="102">
        <v>358.87178010186415</v>
      </c>
      <c r="I252" s="100" t="s">
        <v>996</v>
      </c>
      <c r="J252" s="101">
        <v>619.28795052135604</v>
      </c>
      <c r="K252" s="101">
        <v>636.24886811319277</v>
      </c>
      <c r="L252" s="101">
        <v>554.83845372289454</v>
      </c>
      <c r="M252" s="101">
        <v>463.09845391686378</v>
      </c>
      <c r="N252" s="101">
        <v>409.21750000000003</v>
      </c>
      <c r="O252" s="102">
        <v>392.70359786314151</v>
      </c>
      <c r="P252" s="83" t="s">
        <v>997</v>
      </c>
      <c r="Q252" s="96">
        <v>579.97</v>
      </c>
      <c r="R252" s="96">
        <v>622.03</v>
      </c>
      <c r="S252" s="96">
        <v>580.22</v>
      </c>
      <c r="T252" s="96">
        <v>415</v>
      </c>
      <c r="U252" s="96"/>
      <c r="V252" s="97"/>
      <c r="W252" s="83" t="s">
        <v>998</v>
      </c>
      <c r="X252" s="96">
        <v>687.44</v>
      </c>
      <c r="Y252" s="96">
        <v>687.28</v>
      </c>
      <c r="Z252" s="96">
        <v>567.71</v>
      </c>
      <c r="AA252" s="96">
        <v>400.1</v>
      </c>
      <c r="AB252" s="96"/>
      <c r="AC252" s="97">
        <v>453.72</v>
      </c>
      <c r="AD252" s="83" t="s">
        <v>999</v>
      </c>
      <c r="AE252" s="86">
        <v>0.51129972389814904</v>
      </c>
      <c r="AF252" s="96">
        <v>562.91999999999996</v>
      </c>
      <c r="AG252" s="96">
        <v>615.66999999999996</v>
      </c>
      <c r="AH252" s="96">
        <v>546.84</v>
      </c>
      <c r="AI252" s="96"/>
      <c r="AJ252" s="96"/>
      <c r="AK252" s="97">
        <v>310.64</v>
      </c>
      <c r="AL252" s="87" t="s">
        <v>1000</v>
      </c>
      <c r="AM252" s="88">
        <v>1</v>
      </c>
      <c r="AN252" s="96">
        <v>600.95000000000005</v>
      </c>
      <c r="AO252" s="96">
        <v>650.34</v>
      </c>
      <c r="AP252" s="96">
        <v>624.27</v>
      </c>
      <c r="AQ252" s="96">
        <v>682.65</v>
      </c>
      <c r="AR252" s="96"/>
      <c r="AS252" s="97"/>
      <c r="AT252" s="83" t="s">
        <v>1001</v>
      </c>
      <c r="AU252" s="86">
        <v>3.88878086719813E-2</v>
      </c>
      <c r="AV252" s="96">
        <v>555.73</v>
      </c>
      <c r="AW252" s="96">
        <v>609.69000000000005</v>
      </c>
      <c r="AX252" s="96">
        <v>560.79999999999995</v>
      </c>
      <c r="AY252" s="96">
        <v>370.02</v>
      </c>
      <c r="AZ252" s="96"/>
      <c r="BA252" s="97">
        <v>380.7</v>
      </c>
      <c r="BB252" s="83" t="s">
        <v>1002</v>
      </c>
      <c r="BC252" s="96">
        <v>613.57000000000005</v>
      </c>
      <c r="BD252" s="96">
        <v>620.36</v>
      </c>
      <c r="BE252" s="96">
        <v>563.02</v>
      </c>
      <c r="BF252" s="96"/>
      <c r="BG252" s="96"/>
      <c r="BH252" s="97">
        <v>425.01</v>
      </c>
      <c r="BI252" s="83" t="s">
        <v>1003</v>
      </c>
      <c r="BJ252" s="86">
        <v>0.13393694248747701</v>
      </c>
      <c r="BK252" s="96">
        <v>722.05</v>
      </c>
      <c r="BL252" s="96">
        <v>723.26</v>
      </c>
      <c r="BM252" s="96">
        <v>808.6</v>
      </c>
      <c r="BN252" s="96">
        <v>557.24</v>
      </c>
      <c r="BO252" s="96"/>
      <c r="BP252" s="97"/>
      <c r="BQ252" s="83" t="s">
        <v>1004</v>
      </c>
      <c r="BR252" s="86">
        <v>1</v>
      </c>
      <c r="BS252" s="96">
        <v>624.5</v>
      </c>
      <c r="BT252" s="96">
        <v>661.17</v>
      </c>
      <c r="BU252" s="96">
        <v>693.67</v>
      </c>
      <c r="BV252" s="96"/>
      <c r="BW252" s="96"/>
      <c r="BX252" s="97">
        <v>327.83</v>
      </c>
      <c r="BY252" s="83" t="s">
        <v>1005</v>
      </c>
      <c r="BZ252" s="96">
        <v>649.97</v>
      </c>
      <c r="CA252" s="96">
        <v>660.74</v>
      </c>
      <c r="CB252" s="96">
        <v>571.9</v>
      </c>
      <c r="CC252" s="96">
        <v>431.72</v>
      </c>
      <c r="CD252" s="96"/>
      <c r="CE252" s="97">
        <v>556.85</v>
      </c>
      <c r="CF252" s="83" t="s">
        <v>1006</v>
      </c>
      <c r="CG252" s="96">
        <v>605.58000000000004</v>
      </c>
      <c r="CH252" s="96">
        <v>694.92</v>
      </c>
      <c r="CI252" s="96">
        <v>607.65</v>
      </c>
      <c r="CJ252" s="96"/>
      <c r="CK252" s="96"/>
      <c r="CL252" s="97"/>
      <c r="CM252" s="83" t="s">
        <v>1007</v>
      </c>
      <c r="CN252" s="96">
        <v>625.64</v>
      </c>
      <c r="CO252" s="96">
        <v>622.41</v>
      </c>
      <c r="CP252" s="96">
        <v>647.95000000000005</v>
      </c>
      <c r="CQ252" s="96">
        <v>458.42</v>
      </c>
      <c r="CR252" s="96"/>
      <c r="CS252" s="97">
        <v>601.02</v>
      </c>
      <c r="CT252" s="83" t="s">
        <v>1008</v>
      </c>
      <c r="CU252" s="96">
        <v>619.16</v>
      </c>
      <c r="CV252" s="96">
        <v>717.28</v>
      </c>
      <c r="CW252" s="96"/>
      <c r="CX252" s="96">
        <v>478.03</v>
      </c>
      <c r="CY252" s="96"/>
      <c r="CZ252" s="97"/>
      <c r="DA252" s="83" t="s">
        <v>1009</v>
      </c>
      <c r="DB252" s="86">
        <v>0.134909071285953</v>
      </c>
      <c r="DC252" s="96">
        <v>616.79999999999995</v>
      </c>
      <c r="DD252" s="96">
        <v>676.92</v>
      </c>
      <c r="DE252" s="96">
        <v>569.99</v>
      </c>
      <c r="DF252" s="96">
        <v>560.54999999999995</v>
      </c>
      <c r="DG252" s="96"/>
      <c r="DH252" s="97">
        <v>483.16</v>
      </c>
      <c r="DI252" s="83" t="s">
        <v>1010</v>
      </c>
      <c r="DJ252" s="86">
        <v>3.0918591348978101E-3</v>
      </c>
      <c r="DK252" s="96">
        <v>611.22</v>
      </c>
      <c r="DL252" s="96">
        <v>661.82</v>
      </c>
      <c r="DM252" s="96">
        <v>661.82</v>
      </c>
      <c r="DN252" s="96">
        <v>598.4</v>
      </c>
      <c r="DO252" s="96"/>
      <c r="DP252" s="97">
        <v>470.93</v>
      </c>
      <c r="DQ252" s="83" t="s">
        <v>1011</v>
      </c>
      <c r="DR252" s="96">
        <v>564.80999999999995</v>
      </c>
      <c r="DS252" s="96">
        <v>597.97</v>
      </c>
      <c r="DT252" s="96">
        <v>529.04</v>
      </c>
      <c r="DU252" s="96">
        <v>488.49</v>
      </c>
      <c r="DV252" s="96"/>
      <c r="DW252" s="97"/>
      <c r="DX252" s="83" t="s">
        <v>1012</v>
      </c>
      <c r="DY252" s="96">
        <v>605.87</v>
      </c>
      <c r="DZ252" s="96">
        <v>627.74</v>
      </c>
      <c r="EA252" s="96">
        <v>691.27</v>
      </c>
      <c r="EB252" s="96">
        <v>472.83</v>
      </c>
      <c r="EC252" s="96"/>
      <c r="ED252" s="97">
        <v>381.43</v>
      </c>
      <c r="EE252" s="83" t="s">
        <v>1013</v>
      </c>
      <c r="EF252" s="86">
        <v>1</v>
      </c>
      <c r="EG252" s="96">
        <v>600.49</v>
      </c>
      <c r="EH252" s="96">
        <v>630.58000000000004</v>
      </c>
      <c r="EI252" s="96">
        <v>544.53</v>
      </c>
      <c r="EJ252" s="96"/>
      <c r="EK252" s="96">
        <v>369.88</v>
      </c>
      <c r="EL252" s="97">
        <v>299.39999999999998</v>
      </c>
      <c r="EM252" s="83" t="s">
        <v>1014</v>
      </c>
      <c r="EN252" s="96">
        <v>626.20000000000005</v>
      </c>
      <c r="EO252" s="96">
        <v>621.91999999999996</v>
      </c>
      <c r="EP252" s="96">
        <v>582.11</v>
      </c>
      <c r="EQ252" s="96"/>
      <c r="ER252" s="96"/>
      <c r="ES252" s="97">
        <v>421.86</v>
      </c>
      <c r="ET252" s="83" t="s">
        <v>1015</v>
      </c>
      <c r="EU252" s="86">
        <v>1</v>
      </c>
      <c r="EV252" s="96">
        <v>597.80999999999995</v>
      </c>
      <c r="EW252" s="96">
        <v>640.91999999999996</v>
      </c>
      <c r="EX252" s="96">
        <v>640.91999999999996</v>
      </c>
      <c r="EY252" s="96"/>
      <c r="EZ252" s="96"/>
      <c r="FA252" s="97">
        <v>315.05</v>
      </c>
      <c r="FB252" s="83" t="s">
        <v>1016</v>
      </c>
      <c r="FC252" s="96">
        <v>603.16</v>
      </c>
      <c r="FD252" s="96">
        <v>569.97</v>
      </c>
      <c r="FE252" s="96">
        <v>615.37</v>
      </c>
      <c r="FF252" s="96"/>
      <c r="FG252" s="96"/>
      <c r="FH252" s="97"/>
      <c r="FI252" s="83" t="s">
        <v>1017</v>
      </c>
      <c r="FJ252" s="96">
        <v>627.41</v>
      </c>
      <c r="FK252" s="96">
        <v>650.03</v>
      </c>
      <c r="FL252" s="96">
        <v>427.71</v>
      </c>
      <c r="FM252" s="96">
        <v>725.83</v>
      </c>
      <c r="FN252" s="96"/>
      <c r="FO252" s="97">
        <v>368.41</v>
      </c>
      <c r="FP252" s="83" t="s">
        <v>1018</v>
      </c>
      <c r="FQ252" s="86">
        <v>0.233470302577512</v>
      </c>
      <c r="FR252" s="96">
        <v>599.04</v>
      </c>
      <c r="FS252" s="96">
        <v>637.84</v>
      </c>
      <c r="FT252" s="96">
        <v>595.41999999999996</v>
      </c>
      <c r="FU252" s="96">
        <v>427.07</v>
      </c>
      <c r="FV252" s="96">
        <v>383.67</v>
      </c>
      <c r="FW252" s="97">
        <v>312.39</v>
      </c>
      <c r="FX252" s="83" t="s">
        <v>1019</v>
      </c>
      <c r="FY252" s="96">
        <v>636.28</v>
      </c>
      <c r="FZ252" s="96">
        <v>649.28</v>
      </c>
      <c r="GA252" s="96">
        <v>636.84</v>
      </c>
      <c r="GB252" s="96">
        <v>618.13</v>
      </c>
      <c r="GC252" s="96"/>
      <c r="GD252" s="97">
        <v>363.3</v>
      </c>
      <c r="GE252" s="83" t="s">
        <v>1020</v>
      </c>
      <c r="GF252" s="86">
        <v>0.21028283040689699</v>
      </c>
      <c r="GG252" s="96">
        <v>598.66</v>
      </c>
      <c r="GH252" s="96">
        <v>652.35</v>
      </c>
      <c r="GI252" s="96">
        <v>558.41</v>
      </c>
      <c r="GJ252" s="96">
        <v>446.97</v>
      </c>
      <c r="GK252" s="96"/>
      <c r="GL252" s="97">
        <v>423.79</v>
      </c>
      <c r="GM252" s="83" t="s">
        <v>1021</v>
      </c>
      <c r="GN252" s="86">
        <v>9.3233138786850397E-2</v>
      </c>
      <c r="GO252" s="96">
        <v>622.91</v>
      </c>
      <c r="GP252" s="96">
        <v>787.9</v>
      </c>
      <c r="GQ252" s="96">
        <v>592.41999999999996</v>
      </c>
      <c r="GR252" s="96">
        <v>470.08</v>
      </c>
      <c r="GS252" s="96"/>
      <c r="GT252" s="97"/>
      <c r="GU252" s="83" t="s">
        <v>1022</v>
      </c>
      <c r="GV252" s="86">
        <v>1</v>
      </c>
      <c r="GW252" s="96">
        <v>564.36</v>
      </c>
      <c r="GX252" s="96">
        <v>582.71</v>
      </c>
      <c r="GY252" s="96">
        <v>576.28</v>
      </c>
      <c r="GZ252" s="96">
        <v>556.34</v>
      </c>
      <c r="HA252" s="96"/>
      <c r="HB252" s="97">
        <v>409.98</v>
      </c>
      <c r="HC252" s="83" t="s">
        <v>1023</v>
      </c>
      <c r="HD252" s="86">
        <v>1</v>
      </c>
      <c r="HE252" s="96">
        <v>632.17999999999995</v>
      </c>
      <c r="HF252" s="96">
        <v>662.35</v>
      </c>
      <c r="HG252" s="96"/>
      <c r="HH252" s="96">
        <v>439.46</v>
      </c>
      <c r="HI252" s="96">
        <v>432.82</v>
      </c>
      <c r="HJ252" s="97">
        <v>402.55</v>
      </c>
      <c r="HK252" s="103" t="s">
        <v>1024</v>
      </c>
      <c r="HL252" s="86">
        <v>1.1700011700011701</v>
      </c>
      <c r="HM252" s="96">
        <v>565.08000000000004</v>
      </c>
      <c r="HN252" s="96">
        <v>642.20000000000005</v>
      </c>
      <c r="HO252" s="96">
        <v>555.17999999999995</v>
      </c>
      <c r="HP252" s="96"/>
      <c r="HQ252" s="96"/>
      <c r="HR252" s="97"/>
    </row>
    <row r="253" spans="1:226" x14ac:dyDescent="0.35">
      <c r="A253" s="99">
        <v>43584</v>
      </c>
      <c r="B253" s="100" t="s">
        <v>995</v>
      </c>
      <c r="C253" s="101">
        <v>600.19543391766717</v>
      </c>
      <c r="D253" s="101">
        <v>637.14862821775091</v>
      </c>
      <c r="E253" s="101">
        <v>590.90706538686914</v>
      </c>
      <c r="F253" s="101">
        <v>464.0950947544415</v>
      </c>
      <c r="G253" s="101">
        <v>395.15307692307692</v>
      </c>
      <c r="H253" s="102">
        <v>360.90144805846376</v>
      </c>
      <c r="I253" s="100" t="s">
        <v>996</v>
      </c>
      <c r="J253" s="101">
        <v>612.06306707000056</v>
      </c>
      <c r="K253" s="101">
        <v>633.79480906541869</v>
      </c>
      <c r="L253" s="101">
        <v>589.62593612822775</v>
      </c>
      <c r="M253" s="101">
        <v>461.92721623740732</v>
      </c>
      <c r="N253" s="101">
        <v>398.41750000000002</v>
      </c>
      <c r="O253" s="102">
        <v>398.83977261248123</v>
      </c>
      <c r="P253" s="83" t="s">
        <v>997</v>
      </c>
      <c r="Q253" s="96">
        <v>583.30999999999995</v>
      </c>
      <c r="R253" s="96">
        <v>628.69000000000005</v>
      </c>
      <c r="S253" s="96">
        <v>579.51</v>
      </c>
      <c r="T253" s="96">
        <v>424</v>
      </c>
      <c r="U253" s="96"/>
      <c r="V253" s="97"/>
      <c r="W253" s="83" t="s">
        <v>998</v>
      </c>
      <c r="X253" s="96">
        <v>622.4</v>
      </c>
      <c r="Y253" s="96">
        <v>628.02</v>
      </c>
      <c r="Z253" s="96">
        <v>580.52</v>
      </c>
      <c r="AA253" s="96">
        <v>400.1</v>
      </c>
      <c r="AB253" s="96"/>
      <c r="AC253" s="97">
        <v>453.72</v>
      </c>
      <c r="AD253" s="83" t="s">
        <v>999</v>
      </c>
      <c r="AE253" s="86">
        <v>0.51129972389814904</v>
      </c>
      <c r="AF253" s="96">
        <v>551.92999999999995</v>
      </c>
      <c r="AG253" s="96">
        <v>611.36</v>
      </c>
      <c r="AH253" s="96">
        <v>548.97</v>
      </c>
      <c r="AI253" s="96"/>
      <c r="AJ253" s="96"/>
      <c r="AK253" s="97">
        <v>305.81</v>
      </c>
      <c r="AL253" s="87" t="s">
        <v>1000</v>
      </c>
      <c r="AM253" s="88">
        <v>1</v>
      </c>
      <c r="AN253" s="96">
        <v>594.66999999999996</v>
      </c>
      <c r="AO253" s="96">
        <v>642.28</v>
      </c>
      <c r="AP253" s="96">
        <v>619.17999999999995</v>
      </c>
      <c r="AQ253" s="96">
        <v>682.65</v>
      </c>
      <c r="AR253" s="96"/>
      <c r="AS253" s="97"/>
      <c r="AT253" s="83" t="s">
        <v>1001</v>
      </c>
      <c r="AU253" s="86">
        <v>3.8937777431664197E-2</v>
      </c>
      <c r="AV253" s="96">
        <v>549.62</v>
      </c>
      <c r="AW253" s="96">
        <v>606.13</v>
      </c>
      <c r="AX253" s="96">
        <v>560</v>
      </c>
      <c r="AY253" s="96">
        <v>356.36</v>
      </c>
      <c r="AZ253" s="96"/>
      <c r="BA253" s="97">
        <v>382.99</v>
      </c>
      <c r="BB253" s="83" t="s">
        <v>1002</v>
      </c>
      <c r="BC253" s="96">
        <v>601.79999999999995</v>
      </c>
      <c r="BD253" s="96">
        <v>617.84</v>
      </c>
      <c r="BE253" s="96">
        <v>568.05999999999995</v>
      </c>
      <c r="BF253" s="96"/>
      <c r="BG253" s="96"/>
      <c r="BH253" s="97">
        <v>429.21</v>
      </c>
      <c r="BI253" s="83" t="s">
        <v>1003</v>
      </c>
      <c r="BJ253" s="86">
        <v>0.13395488399507</v>
      </c>
      <c r="BK253" s="96">
        <v>732.87</v>
      </c>
      <c r="BL253" s="96">
        <v>734.07</v>
      </c>
      <c r="BM253" s="96">
        <v>819.43</v>
      </c>
      <c r="BN253" s="96">
        <v>557.32000000000005</v>
      </c>
      <c r="BO253" s="96"/>
      <c r="BP253" s="97"/>
      <c r="BQ253" s="83" t="s">
        <v>1004</v>
      </c>
      <c r="BR253" s="86">
        <v>1</v>
      </c>
      <c r="BS253" s="96">
        <v>624.5</v>
      </c>
      <c r="BT253" s="96">
        <v>661.17</v>
      </c>
      <c r="BU253" s="96">
        <v>693.67</v>
      </c>
      <c r="BV253" s="96"/>
      <c r="BW253" s="96"/>
      <c r="BX253" s="97">
        <v>327.83</v>
      </c>
      <c r="BY253" s="83" t="s">
        <v>1005</v>
      </c>
      <c r="BZ253" s="96">
        <v>646.27</v>
      </c>
      <c r="CA253" s="96">
        <v>660.15</v>
      </c>
      <c r="CB253" s="96">
        <v>571.29999999999995</v>
      </c>
      <c r="CC253" s="96">
        <v>430.88</v>
      </c>
      <c r="CD253" s="96"/>
      <c r="CE253" s="97">
        <v>556.41</v>
      </c>
      <c r="CF253" s="83" t="s">
        <v>1006</v>
      </c>
      <c r="CG253" s="96">
        <v>607.19000000000005</v>
      </c>
      <c r="CH253" s="96">
        <v>698.14</v>
      </c>
      <c r="CI253" s="96">
        <v>618.14</v>
      </c>
      <c r="CJ253" s="96"/>
      <c r="CK253" s="96"/>
      <c r="CL253" s="97"/>
      <c r="CM253" s="83" t="s">
        <v>1007</v>
      </c>
      <c r="CN253" s="96">
        <v>625.65</v>
      </c>
      <c r="CO253" s="96">
        <v>625.77</v>
      </c>
      <c r="CP253" s="96">
        <v>648.58000000000004</v>
      </c>
      <c r="CQ253" s="96">
        <v>459.26</v>
      </c>
      <c r="CR253" s="96"/>
      <c r="CS253" s="97">
        <v>604.97</v>
      </c>
      <c r="CT253" s="83" t="s">
        <v>1008</v>
      </c>
      <c r="CU253" s="96">
        <v>616.53</v>
      </c>
      <c r="CV253" s="96">
        <v>714.86</v>
      </c>
      <c r="CW253" s="96">
        <v>581.47</v>
      </c>
      <c r="CX253" s="96">
        <v>477.55</v>
      </c>
      <c r="CY253" s="96"/>
      <c r="CZ253" s="97"/>
      <c r="DA253" s="83" t="s">
        <v>1009</v>
      </c>
      <c r="DB253" s="86">
        <v>0.1348199479595</v>
      </c>
      <c r="DC253" s="96">
        <v>604.53</v>
      </c>
      <c r="DD253" s="96">
        <v>667.95</v>
      </c>
      <c r="DE253" s="96">
        <v>560.99</v>
      </c>
      <c r="DF253" s="96">
        <v>560.17999999999995</v>
      </c>
      <c r="DG253" s="96"/>
      <c r="DH253" s="97">
        <v>472.27</v>
      </c>
      <c r="DI253" s="83" t="s">
        <v>1010</v>
      </c>
      <c r="DJ253" s="86">
        <v>3.0994297049342901E-3</v>
      </c>
      <c r="DK253" s="96">
        <v>598.91999999999996</v>
      </c>
      <c r="DL253" s="96">
        <v>641.77</v>
      </c>
      <c r="DM253" s="96">
        <v>641.77</v>
      </c>
      <c r="DN253" s="96">
        <v>489.84</v>
      </c>
      <c r="DO253" s="96"/>
      <c r="DP253" s="97">
        <v>466.67</v>
      </c>
      <c r="DQ253" s="83" t="s">
        <v>1011</v>
      </c>
      <c r="DR253" s="96">
        <v>555.95000000000005</v>
      </c>
      <c r="DS253" s="96">
        <v>596.17999999999995</v>
      </c>
      <c r="DT253" s="96">
        <v>523.14</v>
      </c>
      <c r="DU253" s="96">
        <v>480.99</v>
      </c>
      <c r="DV253" s="96"/>
      <c r="DW253" s="97"/>
      <c r="DX253" s="83" t="s">
        <v>1012</v>
      </c>
      <c r="DY253" s="96">
        <v>604.28</v>
      </c>
      <c r="DZ253" s="96">
        <v>628.26</v>
      </c>
      <c r="EA253" s="96">
        <v>693.07</v>
      </c>
      <c r="EB253" s="96">
        <v>479.61</v>
      </c>
      <c r="EC253" s="96"/>
      <c r="ED253" s="97">
        <v>390.46</v>
      </c>
      <c r="EE253" s="83" t="s">
        <v>1013</v>
      </c>
      <c r="EF253" s="86">
        <v>1</v>
      </c>
      <c r="EG253" s="96">
        <v>590.91999999999996</v>
      </c>
      <c r="EH253" s="96">
        <v>626.27</v>
      </c>
      <c r="EI253" s="96">
        <v>535.79</v>
      </c>
      <c r="EJ253" s="96"/>
      <c r="EK253" s="96">
        <v>369.88</v>
      </c>
      <c r="EL253" s="97">
        <v>296.83</v>
      </c>
      <c r="EM253" s="83" t="s">
        <v>1014</v>
      </c>
      <c r="EN253" s="96">
        <v>636.20000000000005</v>
      </c>
      <c r="EO253" s="96">
        <v>620.55999999999995</v>
      </c>
      <c r="EP253" s="96">
        <v>582.11</v>
      </c>
      <c r="EQ253" s="96"/>
      <c r="ER253" s="96"/>
      <c r="ES253" s="97">
        <v>421.86</v>
      </c>
      <c r="ET253" s="83" t="s">
        <v>1015</v>
      </c>
      <c r="EU253" s="86">
        <v>1</v>
      </c>
      <c r="EV253" s="96">
        <v>591.53</v>
      </c>
      <c r="EW253" s="96">
        <v>636.09</v>
      </c>
      <c r="EX253" s="96">
        <v>636.09</v>
      </c>
      <c r="EY253" s="96"/>
      <c r="EZ253" s="96"/>
      <c r="FA253" s="97">
        <v>320.83</v>
      </c>
      <c r="FB253" s="83" t="s">
        <v>1016</v>
      </c>
      <c r="FC253" s="96">
        <v>603.16</v>
      </c>
      <c r="FD253" s="96">
        <v>569.97</v>
      </c>
      <c r="FE253" s="96">
        <v>615.37</v>
      </c>
      <c r="FF253" s="96"/>
      <c r="FG253" s="96"/>
      <c r="FH253" s="97"/>
      <c r="FI253" s="83" t="s">
        <v>1017</v>
      </c>
      <c r="FJ253" s="96">
        <v>631.54</v>
      </c>
      <c r="FK253" s="96">
        <v>649.20000000000005</v>
      </c>
      <c r="FL253" s="96">
        <v>435.98</v>
      </c>
      <c r="FM253" s="96">
        <v>707.83</v>
      </c>
      <c r="FN253" s="96"/>
      <c r="FO253" s="97">
        <v>364.28</v>
      </c>
      <c r="FP253" s="83" t="s">
        <v>1018</v>
      </c>
      <c r="FQ253" s="86">
        <v>0.232861400894188</v>
      </c>
      <c r="FR253" s="96">
        <v>595.49</v>
      </c>
      <c r="FS253" s="96">
        <v>634.85</v>
      </c>
      <c r="FT253" s="96">
        <v>596.74</v>
      </c>
      <c r="FU253" s="96">
        <v>399.91</v>
      </c>
      <c r="FV253" s="96">
        <v>394.78</v>
      </c>
      <c r="FW253" s="97">
        <v>311.47000000000003</v>
      </c>
      <c r="FX253" s="83" t="s">
        <v>1019</v>
      </c>
      <c r="FY253" s="96">
        <v>628.96</v>
      </c>
      <c r="FZ253" s="96">
        <v>646.03</v>
      </c>
      <c r="GA253" s="96">
        <v>628.71</v>
      </c>
      <c r="GB253" s="96">
        <v>600.42999999999995</v>
      </c>
      <c r="GC253" s="96"/>
      <c r="GD253" s="97">
        <v>364.92</v>
      </c>
      <c r="GE253" s="83" t="s">
        <v>1020</v>
      </c>
      <c r="GF253" s="86">
        <v>0.210450996485468</v>
      </c>
      <c r="GG253" s="96">
        <v>593.94000000000005</v>
      </c>
      <c r="GH253" s="96">
        <v>650.16999999999996</v>
      </c>
      <c r="GI253" s="96">
        <v>541.41</v>
      </c>
      <c r="GJ253" s="96">
        <v>444.4</v>
      </c>
      <c r="GK253" s="96"/>
      <c r="GL253" s="97">
        <v>422.49</v>
      </c>
      <c r="GM253" s="83" t="s">
        <v>1021</v>
      </c>
      <c r="GN253" s="86">
        <v>9.4239160140604794E-2</v>
      </c>
      <c r="GO253" s="96">
        <v>626.39</v>
      </c>
      <c r="GP253" s="96">
        <v>796.03</v>
      </c>
      <c r="GQ253" s="96">
        <v>598.59</v>
      </c>
      <c r="GR253" s="96">
        <v>475.06</v>
      </c>
      <c r="GS253" s="96"/>
      <c r="GT253" s="97"/>
      <c r="GU253" s="83" t="s">
        <v>1022</v>
      </c>
      <c r="GV253" s="86">
        <v>1</v>
      </c>
      <c r="GW253" s="96">
        <v>548.29999999999995</v>
      </c>
      <c r="GX253" s="96">
        <v>570.22</v>
      </c>
      <c r="GY253" s="96">
        <v>558.37</v>
      </c>
      <c r="GZ253" s="96">
        <v>556.34</v>
      </c>
      <c r="HA253" s="96"/>
      <c r="HB253" s="97">
        <v>409.97</v>
      </c>
      <c r="HC253" s="83" t="s">
        <v>1023</v>
      </c>
      <c r="HD253" s="86">
        <v>1</v>
      </c>
      <c r="HE253" s="96">
        <v>613.85</v>
      </c>
      <c r="HF253" s="96">
        <v>651.52</v>
      </c>
      <c r="HG253" s="96"/>
      <c r="HH253" s="96">
        <v>422.18</v>
      </c>
      <c r="HI253" s="96">
        <v>415.54</v>
      </c>
      <c r="HJ253" s="97">
        <v>401.72</v>
      </c>
      <c r="HK253" s="103" t="s">
        <v>1024</v>
      </c>
      <c r="HL253" s="86">
        <v>1.1582117211026199</v>
      </c>
      <c r="HM253" s="96">
        <v>548.41999999999996</v>
      </c>
      <c r="HN253" s="96">
        <v>627.98</v>
      </c>
      <c r="HO253" s="96">
        <v>537.36</v>
      </c>
      <c r="HP253" s="96"/>
      <c r="HQ253" s="96"/>
      <c r="HR253" s="97"/>
    </row>
    <row r="254" spans="1:226" x14ac:dyDescent="0.35">
      <c r="A254" s="99">
        <v>43570</v>
      </c>
      <c r="B254" s="100" t="s">
        <v>995</v>
      </c>
      <c r="C254" s="101">
        <v>581.03121359438774</v>
      </c>
      <c r="D254" s="101">
        <v>624.60442796370057</v>
      </c>
      <c r="E254" s="101">
        <v>577.91169646830053</v>
      </c>
      <c r="F254" s="101">
        <v>457.20949537823827</v>
      </c>
      <c r="G254" s="101">
        <v>382.49602564102565</v>
      </c>
      <c r="H254" s="102">
        <v>356.82559602605363</v>
      </c>
      <c r="I254" s="100" t="s">
        <v>996</v>
      </c>
      <c r="J254" s="101">
        <v>590.31622180712714</v>
      </c>
      <c r="K254" s="101">
        <v>620.28748678332488</v>
      </c>
      <c r="L254" s="101">
        <v>576.38193383253235</v>
      </c>
      <c r="M254" s="101">
        <v>453.97959418142722</v>
      </c>
      <c r="N254" s="101">
        <v>400.13625000000002</v>
      </c>
      <c r="O254" s="102">
        <v>396.75607404149093</v>
      </c>
      <c r="P254" s="83" t="s">
        <v>997</v>
      </c>
      <c r="Q254" s="96">
        <v>565.80999999999995</v>
      </c>
      <c r="R254" s="96">
        <v>617.03</v>
      </c>
      <c r="S254" s="96">
        <v>568.91</v>
      </c>
      <c r="T254" s="96">
        <v>413</v>
      </c>
      <c r="U254" s="96"/>
      <c r="V254" s="97"/>
      <c r="W254" s="83" t="s">
        <v>998</v>
      </c>
      <c r="X254" s="96">
        <v>572.48</v>
      </c>
      <c r="Y254" s="96">
        <v>597.11</v>
      </c>
      <c r="Z254" s="96">
        <v>563.66</v>
      </c>
      <c r="AA254" s="96">
        <v>379.39</v>
      </c>
      <c r="AB254" s="96"/>
      <c r="AC254" s="97">
        <v>453.72</v>
      </c>
      <c r="AD254" s="83" t="s">
        <v>999</v>
      </c>
      <c r="AE254" s="86">
        <v>0.51129972389814904</v>
      </c>
      <c r="AF254" s="96">
        <v>581.83000000000004</v>
      </c>
      <c r="AG254" s="96">
        <v>610.01</v>
      </c>
      <c r="AH254" s="96">
        <v>530.22</v>
      </c>
      <c r="AI254" s="96"/>
      <c r="AJ254" s="96"/>
      <c r="AK254" s="97">
        <v>312.38</v>
      </c>
      <c r="AL254" s="87" t="s">
        <v>1000</v>
      </c>
      <c r="AM254" s="88">
        <v>1</v>
      </c>
      <c r="AN254" s="96">
        <v>577.09</v>
      </c>
      <c r="AO254" s="96">
        <v>638</v>
      </c>
      <c r="AP254" s="96">
        <v>608.80999999999995</v>
      </c>
      <c r="AQ254" s="96">
        <v>682.65</v>
      </c>
      <c r="AR254" s="96"/>
      <c r="AS254" s="97"/>
      <c r="AT254" s="83" t="s">
        <v>1001</v>
      </c>
      <c r="AU254" s="86">
        <v>3.9024390243902397E-2</v>
      </c>
      <c r="AV254" s="96">
        <v>537.75</v>
      </c>
      <c r="AW254" s="96">
        <v>594.35</v>
      </c>
      <c r="AX254" s="96">
        <v>541.71</v>
      </c>
      <c r="AY254" s="96">
        <v>363.82</v>
      </c>
      <c r="AZ254" s="96"/>
      <c r="BA254" s="97">
        <v>380.29</v>
      </c>
      <c r="BB254" s="83" t="s">
        <v>1002</v>
      </c>
      <c r="BC254" s="96">
        <v>573.23</v>
      </c>
      <c r="BD254" s="96">
        <v>598.51</v>
      </c>
      <c r="BE254" s="96">
        <v>553.78</v>
      </c>
      <c r="BF254" s="96"/>
      <c r="BG254" s="96"/>
      <c r="BH254" s="97">
        <v>432.57</v>
      </c>
      <c r="BI254" s="83" t="s">
        <v>1003</v>
      </c>
      <c r="BJ254" s="86">
        <v>0.133978215142218</v>
      </c>
      <c r="BK254" s="96">
        <v>711.56</v>
      </c>
      <c r="BL254" s="96">
        <v>712.76</v>
      </c>
      <c r="BM254" s="96">
        <v>798.14</v>
      </c>
      <c r="BN254" s="96">
        <v>544.02</v>
      </c>
      <c r="BO254" s="96"/>
      <c r="BP254" s="97"/>
      <c r="BQ254" s="83" t="s">
        <v>1004</v>
      </c>
      <c r="BR254" s="86">
        <v>1</v>
      </c>
      <c r="BS254" s="96">
        <v>616.16999999999996</v>
      </c>
      <c r="BT254" s="96">
        <v>652.83000000000004</v>
      </c>
      <c r="BU254" s="96">
        <v>689.5</v>
      </c>
      <c r="BV254" s="96"/>
      <c r="BW254" s="96"/>
      <c r="BX254" s="97">
        <v>332.83</v>
      </c>
      <c r="BY254" s="83" t="s">
        <v>1005</v>
      </c>
      <c r="BZ254" s="96">
        <v>626.25</v>
      </c>
      <c r="CA254" s="96">
        <v>647.63</v>
      </c>
      <c r="CB254" s="96">
        <v>559.95000000000005</v>
      </c>
      <c r="CC254" s="96">
        <v>424.15</v>
      </c>
      <c r="CD254" s="96"/>
      <c r="CE254" s="97">
        <v>554.63</v>
      </c>
      <c r="CF254" s="83" t="s">
        <v>1006</v>
      </c>
      <c r="CG254" s="96">
        <v>581.38</v>
      </c>
      <c r="CH254" s="96">
        <v>691.69</v>
      </c>
      <c r="CI254" s="96">
        <v>605.23</v>
      </c>
      <c r="CJ254" s="96"/>
      <c r="CK254" s="96"/>
      <c r="CL254" s="97"/>
      <c r="CM254" s="83" t="s">
        <v>1007</v>
      </c>
      <c r="CN254" s="96">
        <v>613.23</v>
      </c>
      <c r="CO254" s="96">
        <v>615.47</v>
      </c>
      <c r="CP254" s="96">
        <v>636.20000000000005</v>
      </c>
      <c r="CQ254" s="96">
        <v>447.71</v>
      </c>
      <c r="CR254" s="96"/>
      <c r="CS254" s="97">
        <v>593.38</v>
      </c>
      <c r="CT254" s="83" t="s">
        <v>1008</v>
      </c>
      <c r="CU254" s="96">
        <v>602.19000000000005</v>
      </c>
      <c r="CV254" s="96">
        <v>707.02</v>
      </c>
      <c r="CW254" s="96">
        <v>574.46</v>
      </c>
      <c r="CX254" s="96">
        <v>465.17</v>
      </c>
      <c r="CY254" s="96"/>
      <c r="CZ254" s="97"/>
      <c r="DA254" s="83" t="s">
        <v>1009</v>
      </c>
      <c r="DB254" s="86">
        <v>0.13448090371167301</v>
      </c>
      <c r="DC254" s="96">
        <v>592.25</v>
      </c>
      <c r="DD254" s="96">
        <v>653.25</v>
      </c>
      <c r="DE254" s="96">
        <v>546.66</v>
      </c>
      <c r="DF254" s="96">
        <v>552.99</v>
      </c>
      <c r="DG254" s="96"/>
      <c r="DH254" s="97">
        <v>460.97</v>
      </c>
      <c r="DI254" s="83" t="s">
        <v>1010</v>
      </c>
      <c r="DJ254" s="86">
        <v>3.1225604996096799E-3</v>
      </c>
      <c r="DK254" s="96">
        <v>590.9</v>
      </c>
      <c r="DL254" s="96">
        <v>628.67999999999995</v>
      </c>
      <c r="DM254" s="96">
        <v>628.67999999999995</v>
      </c>
      <c r="DN254" s="96">
        <v>481.94</v>
      </c>
      <c r="DO254" s="96"/>
      <c r="DP254" s="97">
        <v>464.89</v>
      </c>
      <c r="DQ254" s="83" t="s">
        <v>1011</v>
      </c>
      <c r="DR254" s="96">
        <v>529.69000000000005</v>
      </c>
      <c r="DS254" s="96">
        <v>597.73</v>
      </c>
      <c r="DT254" s="96">
        <v>517.61</v>
      </c>
      <c r="DU254" s="96">
        <v>476.19</v>
      </c>
      <c r="DV254" s="96"/>
      <c r="DW254" s="97"/>
      <c r="DX254" s="83" t="s">
        <v>1012</v>
      </c>
      <c r="DY254" s="96">
        <v>586.88</v>
      </c>
      <c r="DZ254" s="96">
        <v>616.62</v>
      </c>
      <c r="EA254" s="96">
        <v>681.84</v>
      </c>
      <c r="EB254" s="96">
        <v>464.94</v>
      </c>
      <c r="EC254" s="96"/>
      <c r="ED254" s="97">
        <v>388.17</v>
      </c>
      <c r="EE254" s="83" t="s">
        <v>1013</v>
      </c>
      <c r="EF254" s="86">
        <v>1</v>
      </c>
      <c r="EG254" s="96">
        <v>576.69000000000005</v>
      </c>
      <c r="EH254" s="96">
        <v>616.38</v>
      </c>
      <c r="EI254" s="96">
        <v>534.07000000000005</v>
      </c>
      <c r="EJ254" s="96"/>
      <c r="EK254" s="96">
        <v>369.88</v>
      </c>
      <c r="EL254" s="97">
        <v>289.19</v>
      </c>
      <c r="EM254" s="83" t="s">
        <v>1014</v>
      </c>
      <c r="EN254" s="96">
        <v>614.83000000000004</v>
      </c>
      <c r="EO254" s="96">
        <v>606.88</v>
      </c>
      <c r="EP254" s="96">
        <v>566.32000000000005</v>
      </c>
      <c r="EQ254" s="96"/>
      <c r="ER254" s="96"/>
      <c r="ES254" s="97">
        <v>421.86</v>
      </c>
      <c r="ET254" s="83" t="s">
        <v>1015</v>
      </c>
      <c r="EU254" s="86">
        <v>1</v>
      </c>
      <c r="EV254" s="96">
        <v>572.28</v>
      </c>
      <c r="EW254" s="96">
        <v>618.35</v>
      </c>
      <c r="EX254" s="96">
        <v>618.35</v>
      </c>
      <c r="EY254" s="96"/>
      <c r="EZ254" s="96"/>
      <c r="FA254" s="97">
        <v>320.31</v>
      </c>
      <c r="FB254" s="83" t="s">
        <v>1016</v>
      </c>
      <c r="FC254" s="96">
        <v>603.16</v>
      </c>
      <c r="FD254" s="96">
        <v>569.97</v>
      </c>
      <c r="FE254" s="96">
        <v>615.37</v>
      </c>
      <c r="FF254" s="96"/>
      <c r="FG254" s="96"/>
      <c r="FH254" s="97"/>
      <c r="FI254" s="83" t="s">
        <v>1017</v>
      </c>
      <c r="FJ254" s="96">
        <v>620.79999999999995</v>
      </c>
      <c r="FK254" s="96">
        <v>635.98</v>
      </c>
      <c r="FL254" s="96">
        <v>434.33</v>
      </c>
      <c r="FM254" s="96">
        <v>709.83</v>
      </c>
      <c r="FN254" s="96"/>
      <c r="FO254" s="97">
        <v>363.45</v>
      </c>
      <c r="FP254" s="83" t="s">
        <v>1018</v>
      </c>
      <c r="FQ254" s="86">
        <v>0.23396191100088901</v>
      </c>
      <c r="FR254" s="96">
        <v>591.39</v>
      </c>
      <c r="FS254" s="96">
        <v>635.21</v>
      </c>
      <c r="FT254" s="96">
        <v>594.08000000000004</v>
      </c>
      <c r="FU254" s="96">
        <v>430.71</v>
      </c>
      <c r="FV254" s="96">
        <v>380.48</v>
      </c>
      <c r="FW254" s="97">
        <v>302.22000000000003</v>
      </c>
      <c r="FX254" s="83" t="s">
        <v>1019</v>
      </c>
      <c r="FY254" s="96">
        <v>614.33000000000004</v>
      </c>
      <c r="FZ254" s="96">
        <v>638.71</v>
      </c>
      <c r="GA254" s="96">
        <v>618.14</v>
      </c>
      <c r="GB254" s="96">
        <v>604.91</v>
      </c>
      <c r="GC254" s="96"/>
      <c r="GD254" s="97">
        <v>364.11</v>
      </c>
      <c r="GE254" s="83" t="s">
        <v>1020</v>
      </c>
      <c r="GF254" s="86">
        <v>0.210004620101642</v>
      </c>
      <c r="GG254" s="96">
        <v>581.4</v>
      </c>
      <c r="GH254" s="96">
        <v>641.04</v>
      </c>
      <c r="GI254" s="96">
        <v>517.41</v>
      </c>
      <c r="GJ254" s="96">
        <v>444.55</v>
      </c>
      <c r="GK254" s="96"/>
      <c r="GL254" s="97">
        <v>418.57</v>
      </c>
      <c r="GM254" s="83" t="s">
        <v>1021</v>
      </c>
      <c r="GN254" s="86">
        <v>9.5594983175283005E-2</v>
      </c>
      <c r="GO254" s="96">
        <v>614.83000000000004</v>
      </c>
      <c r="GP254" s="96">
        <v>783.47</v>
      </c>
      <c r="GQ254" s="96">
        <v>591.6</v>
      </c>
      <c r="GR254" s="96">
        <v>472.91</v>
      </c>
      <c r="GS254" s="96"/>
      <c r="GT254" s="97"/>
      <c r="GU254" s="83" t="s">
        <v>1022</v>
      </c>
      <c r="GV254" s="86">
        <v>1</v>
      </c>
      <c r="GW254" s="96">
        <v>525.96</v>
      </c>
      <c r="GX254" s="96">
        <v>560.71</v>
      </c>
      <c r="GY254" s="96">
        <v>539.34</v>
      </c>
      <c r="GZ254" s="96">
        <v>556.34</v>
      </c>
      <c r="HA254" s="96"/>
      <c r="HB254" s="97">
        <v>398.21</v>
      </c>
      <c r="HC254" s="83" t="s">
        <v>1023</v>
      </c>
      <c r="HD254" s="86">
        <v>1</v>
      </c>
      <c r="HE254" s="96">
        <v>597.17999999999995</v>
      </c>
      <c r="HF254" s="96">
        <v>644.02</v>
      </c>
      <c r="HG254" s="96"/>
      <c r="HH254" s="96">
        <v>424.93</v>
      </c>
      <c r="HI254" s="96">
        <v>418.29</v>
      </c>
      <c r="HJ254" s="97">
        <v>389.22</v>
      </c>
      <c r="HK254" s="103" t="s">
        <v>1024</v>
      </c>
      <c r="HL254" s="86">
        <v>1.1586814205434199</v>
      </c>
      <c r="HM254" s="96">
        <v>526.39</v>
      </c>
      <c r="HN254" s="96">
        <v>612.4</v>
      </c>
      <c r="HO254" s="96">
        <v>530.70000000000005</v>
      </c>
      <c r="HP254" s="96"/>
      <c r="HQ254" s="96"/>
      <c r="HR254" s="97"/>
    </row>
    <row r="255" spans="1:226" x14ac:dyDescent="0.35">
      <c r="A255" s="99">
        <v>43563</v>
      </c>
      <c r="B255" s="100" t="s">
        <v>995</v>
      </c>
      <c r="C255" s="101">
        <v>563.12138266112959</v>
      </c>
      <c r="D255" s="101">
        <v>615.99116183575381</v>
      </c>
      <c r="E255" s="101">
        <v>572.31208053199282</v>
      </c>
      <c r="F255" s="101">
        <v>455.24822613738877</v>
      </c>
      <c r="G255" s="101">
        <v>380.70243589743586</v>
      </c>
      <c r="H255" s="102">
        <v>357.38128565686787</v>
      </c>
      <c r="I255" s="100" t="s">
        <v>996</v>
      </c>
      <c r="J255" s="101">
        <v>570.9982701494805</v>
      </c>
      <c r="K255" s="101">
        <v>610.68268436465689</v>
      </c>
      <c r="L255" s="101">
        <v>570.9367127405701</v>
      </c>
      <c r="M255" s="101">
        <v>452.55716752163136</v>
      </c>
      <c r="N255" s="101">
        <v>393.93624999999997</v>
      </c>
      <c r="O255" s="102">
        <v>395.42104215260144</v>
      </c>
      <c r="P255" s="83" t="s">
        <v>997</v>
      </c>
      <c r="Q255" s="96">
        <v>543.30999999999995</v>
      </c>
      <c r="R255" s="96">
        <v>608.69000000000005</v>
      </c>
      <c r="S255" s="96">
        <v>563.64</v>
      </c>
      <c r="T255" s="96">
        <v>413</v>
      </c>
      <c r="U255" s="96"/>
      <c r="V255" s="97"/>
      <c r="W255" s="83" t="s">
        <v>998</v>
      </c>
      <c r="X255" s="96">
        <v>574.14</v>
      </c>
      <c r="Y255" s="96">
        <v>583.15</v>
      </c>
      <c r="Z255" s="96">
        <v>556.64</v>
      </c>
      <c r="AA255" s="96">
        <v>367.66</v>
      </c>
      <c r="AB255" s="96"/>
      <c r="AC255" s="97">
        <v>453.72</v>
      </c>
      <c r="AD255" s="83" t="s">
        <v>999</v>
      </c>
      <c r="AE255" s="86">
        <v>0.51129972389814904</v>
      </c>
      <c r="AF255" s="96">
        <v>524.22</v>
      </c>
      <c r="AG255" s="96">
        <v>608.63</v>
      </c>
      <c r="AH255" s="96">
        <v>519.14</v>
      </c>
      <c r="AI255" s="96"/>
      <c r="AJ255" s="96"/>
      <c r="AK255" s="97">
        <v>317.98</v>
      </c>
      <c r="AL255" s="87" t="s">
        <v>1000</v>
      </c>
      <c r="AM255" s="88">
        <v>1</v>
      </c>
      <c r="AN255" s="96">
        <v>560.98</v>
      </c>
      <c r="AO255" s="96">
        <v>635.13</v>
      </c>
      <c r="AP255" s="96">
        <v>608.80999999999995</v>
      </c>
      <c r="AQ255" s="96">
        <v>682.65</v>
      </c>
      <c r="AR255" s="96"/>
      <c r="AS255" s="97"/>
      <c r="AT255" s="83" t="s">
        <v>1001</v>
      </c>
      <c r="AU255" s="86">
        <v>3.9010688928766503E-2</v>
      </c>
      <c r="AV255" s="96">
        <v>523.17999999999995</v>
      </c>
      <c r="AW255" s="96">
        <v>591.75</v>
      </c>
      <c r="AX255" s="96">
        <v>533.71</v>
      </c>
      <c r="AY255" s="96">
        <v>377.35</v>
      </c>
      <c r="AZ255" s="96"/>
      <c r="BA255" s="97">
        <v>379.29</v>
      </c>
      <c r="BB255" s="83" t="s">
        <v>1002</v>
      </c>
      <c r="BC255" s="96">
        <v>547.17999999999995</v>
      </c>
      <c r="BD255" s="96">
        <v>582.54</v>
      </c>
      <c r="BE255" s="96">
        <v>550.41</v>
      </c>
      <c r="BF255" s="96"/>
      <c r="BG255" s="96"/>
      <c r="BH255" s="97">
        <v>430.05</v>
      </c>
      <c r="BI255" s="83" t="s">
        <v>1003</v>
      </c>
      <c r="BJ255" s="86">
        <v>0.13395667841020201</v>
      </c>
      <c r="BK255" s="96">
        <v>700.73</v>
      </c>
      <c r="BL255" s="96">
        <v>701.93</v>
      </c>
      <c r="BM255" s="96">
        <v>787.29</v>
      </c>
      <c r="BN255" s="96">
        <v>543.92999999999995</v>
      </c>
      <c r="BO255" s="96"/>
      <c r="BP255" s="97"/>
      <c r="BQ255" s="83" t="s">
        <v>1004</v>
      </c>
      <c r="BR255" s="86">
        <v>1</v>
      </c>
      <c r="BS255" s="96">
        <v>592</v>
      </c>
      <c r="BT255" s="96">
        <v>627.83000000000004</v>
      </c>
      <c r="BU255" s="96">
        <v>682.83</v>
      </c>
      <c r="BV255" s="96"/>
      <c r="BW255" s="96"/>
      <c r="BX255" s="97">
        <v>332.83</v>
      </c>
      <c r="BY255" s="83" t="s">
        <v>1005</v>
      </c>
      <c r="BZ255" s="96">
        <v>607.94000000000005</v>
      </c>
      <c r="CA255" s="96">
        <v>639.59</v>
      </c>
      <c r="CB255" s="96">
        <v>549.75</v>
      </c>
      <c r="CC255" s="96">
        <v>422.79</v>
      </c>
      <c r="CD255" s="96"/>
      <c r="CE255" s="97">
        <v>541.34</v>
      </c>
      <c r="CF255" s="83" t="s">
        <v>1006</v>
      </c>
      <c r="CG255" s="96">
        <v>562.84</v>
      </c>
      <c r="CH255" s="96">
        <v>683.63</v>
      </c>
      <c r="CI255" s="96">
        <v>595.54999999999995</v>
      </c>
      <c r="CJ255" s="96"/>
      <c r="CK255" s="96"/>
      <c r="CL255" s="97"/>
      <c r="CM255" s="83" t="s">
        <v>1007</v>
      </c>
      <c r="CN255" s="96">
        <v>596.77</v>
      </c>
      <c r="CO255" s="96">
        <v>608.57000000000005</v>
      </c>
      <c r="CP255" s="96">
        <v>628.83000000000004</v>
      </c>
      <c r="CQ255" s="96">
        <v>447.64</v>
      </c>
      <c r="CR255" s="96"/>
      <c r="CS255" s="97">
        <v>591.11</v>
      </c>
      <c r="CT255" s="83" t="s">
        <v>1008</v>
      </c>
      <c r="CU255" s="96">
        <v>587.12</v>
      </c>
      <c r="CV255" s="96">
        <v>702.31</v>
      </c>
      <c r="CW255" s="96">
        <v>569.77</v>
      </c>
      <c r="CX255" s="96">
        <v>466.8</v>
      </c>
      <c r="CY255" s="96"/>
      <c r="CZ255" s="97"/>
      <c r="DA255" s="83" t="s">
        <v>1009</v>
      </c>
      <c r="DB255" s="86">
        <v>0.13455690411474999</v>
      </c>
      <c r="DC255" s="96">
        <v>575.47</v>
      </c>
      <c r="DD255" s="96">
        <v>644.9</v>
      </c>
      <c r="DE255" s="96">
        <v>535.13</v>
      </c>
      <c r="DF255" s="96">
        <v>540.52</v>
      </c>
      <c r="DG255" s="96"/>
      <c r="DH255" s="97">
        <v>472</v>
      </c>
      <c r="DI255" s="83" t="s">
        <v>1010</v>
      </c>
      <c r="DJ255" s="86">
        <v>3.1100329663494401E-3</v>
      </c>
      <c r="DK255" s="96">
        <v>581.29</v>
      </c>
      <c r="DL255" s="96">
        <v>620.85</v>
      </c>
      <c r="DM255" s="96">
        <v>620.85</v>
      </c>
      <c r="DN255" s="96">
        <v>491.52</v>
      </c>
      <c r="DO255" s="96"/>
      <c r="DP255" s="97">
        <v>458.14</v>
      </c>
      <c r="DQ255" s="83" t="s">
        <v>1011</v>
      </c>
      <c r="DR255" s="96">
        <v>521.55999999999995</v>
      </c>
      <c r="DS255" s="96">
        <v>589.6</v>
      </c>
      <c r="DT255" s="96">
        <v>509.29</v>
      </c>
      <c r="DU255" s="96">
        <v>476.3</v>
      </c>
      <c r="DV255" s="96"/>
      <c r="DW255" s="97"/>
      <c r="DX255" s="83" t="s">
        <v>1012</v>
      </c>
      <c r="DY255" s="96">
        <v>573.73</v>
      </c>
      <c r="DZ255" s="96">
        <v>611.41999999999996</v>
      </c>
      <c r="EA255" s="96">
        <v>675.93</v>
      </c>
      <c r="EB255" s="96">
        <v>465.17</v>
      </c>
      <c r="EC255" s="96"/>
      <c r="ED255" s="97">
        <v>388.73</v>
      </c>
      <c r="EE255" s="83" t="s">
        <v>1013</v>
      </c>
      <c r="EF255" s="86">
        <v>1</v>
      </c>
      <c r="EG255" s="96">
        <v>554.08000000000004</v>
      </c>
      <c r="EH255" s="96">
        <v>606.41</v>
      </c>
      <c r="EI255" s="96">
        <v>528.54999999999995</v>
      </c>
      <c r="EJ255" s="96"/>
      <c r="EK255" s="96">
        <v>369.88</v>
      </c>
      <c r="EL255" s="97">
        <v>281.98</v>
      </c>
      <c r="EM255" s="83" t="s">
        <v>1014</v>
      </c>
      <c r="EN255" s="96">
        <v>595.16999999999996</v>
      </c>
      <c r="EO255" s="96">
        <v>593.21</v>
      </c>
      <c r="EP255" s="96">
        <v>550.53</v>
      </c>
      <c r="EQ255" s="96"/>
      <c r="ER255" s="96"/>
      <c r="ES255" s="97">
        <v>421.86</v>
      </c>
      <c r="ET255" s="83" t="s">
        <v>1015</v>
      </c>
      <c r="EU255" s="86">
        <v>1</v>
      </c>
      <c r="EV255" s="96">
        <v>549.28</v>
      </c>
      <c r="EW255" s="96">
        <v>610.49</v>
      </c>
      <c r="EX255" s="96">
        <v>610.49</v>
      </c>
      <c r="EY255" s="96"/>
      <c r="EZ255" s="96"/>
      <c r="FA255" s="97">
        <v>320.41000000000003</v>
      </c>
      <c r="FB255" s="83" t="s">
        <v>1016</v>
      </c>
      <c r="FC255" s="96">
        <v>603.16</v>
      </c>
      <c r="FD255" s="96">
        <v>569.97</v>
      </c>
      <c r="FE255" s="96">
        <v>615.37</v>
      </c>
      <c r="FF255" s="96"/>
      <c r="FG255" s="96"/>
      <c r="FH255" s="97"/>
      <c r="FI255" s="83" t="s">
        <v>1017</v>
      </c>
      <c r="FJ255" s="96">
        <v>599.30999999999995</v>
      </c>
      <c r="FK255" s="96">
        <v>625.24</v>
      </c>
      <c r="FL255" s="96">
        <v>431.02</v>
      </c>
      <c r="FM255" s="96">
        <v>695.83</v>
      </c>
      <c r="FN255" s="96"/>
      <c r="FO255" s="97">
        <v>356.01</v>
      </c>
      <c r="FP255" s="83" t="s">
        <v>1018</v>
      </c>
      <c r="FQ255" s="86">
        <v>0.23317089094597401</v>
      </c>
      <c r="FR255" s="96">
        <v>568.41</v>
      </c>
      <c r="FS255" s="96">
        <v>631.28</v>
      </c>
      <c r="FT255" s="96">
        <v>585.08000000000004</v>
      </c>
      <c r="FU255" s="96">
        <v>428.69</v>
      </c>
      <c r="FV255" s="96">
        <v>379.19</v>
      </c>
      <c r="FW255" s="97">
        <v>303.94</v>
      </c>
      <c r="FX255" s="83" t="s">
        <v>1019</v>
      </c>
      <c r="FY255" s="96">
        <v>598.07000000000005</v>
      </c>
      <c r="FZ255" s="96">
        <v>631.39</v>
      </c>
      <c r="GA255" s="96">
        <v>611.64</v>
      </c>
      <c r="GB255" s="96">
        <v>597.91999999999996</v>
      </c>
      <c r="GC255" s="96"/>
      <c r="GD255" s="97">
        <v>362.49</v>
      </c>
      <c r="GE255" s="83" t="s">
        <v>1020</v>
      </c>
      <c r="GF255" s="86">
        <v>0.210473143626873</v>
      </c>
      <c r="GG255" s="96">
        <v>569.53</v>
      </c>
      <c r="GH255" s="96">
        <v>633.48</v>
      </c>
      <c r="GI255" s="96">
        <v>515.37</v>
      </c>
      <c r="GJ255" s="96">
        <v>434.33</v>
      </c>
      <c r="GK255" s="96"/>
      <c r="GL255" s="97">
        <v>418.12</v>
      </c>
      <c r="GM255" s="83" t="s">
        <v>1021</v>
      </c>
      <c r="GN255" s="86">
        <v>9.5854301461778105E-2</v>
      </c>
      <c r="GO255" s="96">
        <v>598.86</v>
      </c>
      <c r="GP255" s="96">
        <v>778.69</v>
      </c>
      <c r="GQ255" s="96">
        <v>583.77</v>
      </c>
      <c r="GR255" s="96">
        <v>466.04</v>
      </c>
      <c r="GS255" s="96"/>
      <c r="GT255" s="97"/>
      <c r="GU255" s="83" t="s">
        <v>1022</v>
      </c>
      <c r="GV255" s="86">
        <v>1</v>
      </c>
      <c r="GW255" s="96">
        <v>516.20000000000005</v>
      </c>
      <c r="GX255" s="96">
        <v>558.08000000000004</v>
      </c>
      <c r="GY255" s="96">
        <v>548.29</v>
      </c>
      <c r="GZ255" s="96">
        <v>556.34</v>
      </c>
      <c r="HA255" s="96"/>
      <c r="HB255" s="97">
        <v>416.34</v>
      </c>
      <c r="HC255" s="83" t="s">
        <v>1023</v>
      </c>
      <c r="HD255" s="86">
        <v>1</v>
      </c>
      <c r="HE255" s="96">
        <v>576.35</v>
      </c>
      <c r="HF255" s="96">
        <v>636.52</v>
      </c>
      <c r="HG255" s="96"/>
      <c r="HH255" s="96">
        <v>415.01</v>
      </c>
      <c r="HI255" s="96">
        <v>408.37</v>
      </c>
      <c r="HJ255" s="97">
        <v>379.22</v>
      </c>
      <c r="HK255" s="103" t="s">
        <v>1024</v>
      </c>
      <c r="HL255" s="86">
        <v>1.1603216411589301</v>
      </c>
      <c r="HM255" s="96">
        <v>514.46</v>
      </c>
      <c r="HN255" s="96">
        <v>604.76</v>
      </c>
      <c r="HO255" s="96">
        <v>525.87</v>
      </c>
      <c r="HP255" s="96"/>
      <c r="HQ255" s="96"/>
      <c r="HR255" s="97"/>
    </row>
    <row r="256" spans="1:226" x14ac:dyDescent="0.35">
      <c r="A256" s="99">
        <v>43556</v>
      </c>
      <c r="B256" s="100" t="s">
        <v>995</v>
      </c>
      <c r="C256" s="101">
        <v>546.51514548838622</v>
      </c>
      <c r="D256" s="101">
        <v>611.11945778670065</v>
      </c>
      <c r="E256" s="101">
        <v>566.74587862877479</v>
      </c>
      <c r="F256" s="101">
        <v>450.15117283327913</v>
      </c>
      <c r="G256" s="101">
        <v>370.04282051282053</v>
      </c>
      <c r="H256" s="102">
        <v>355.92723951817334</v>
      </c>
      <c r="I256" s="100" t="s">
        <v>996</v>
      </c>
      <c r="J256" s="101">
        <v>553.27329915497455</v>
      </c>
      <c r="K256" s="101">
        <v>606.33025953775063</v>
      </c>
      <c r="L256" s="101">
        <v>565.65317850132919</v>
      </c>
      <c r="M256" s="101">
        <v>448.17365900289531</v>
      </c>
      <c r="N256" s="101">
        <v>392.29249999999996</v>
      </c>
      <c r="O256" s="102">
        <v>394.03044868240562</v>
      </c>
      <c r="P256" s="83" t="s">
        <v>997</v>
      </c>
      <c r="Q256" s="96">
        <v>526.64</v>
      </c>
      <c r="R256" s="96">
        <v>602.03</v>
      </c>
      <c r="S256" s="96">
        <v>550.88</v>
      </c>
      <c r="T256" s="96">
        <v>399</v>
      </c>
      <c r="U256" s="96"/>
      <c r="V256" s="97"/>
      <c r="W256" s="83" t="s">
        <v>998</v>
      </c>
      <c r="X256" s="96">
        <v>543.72</v>
      </c>
      <c r="Y256" s="96">
        <v>571.74</v>
      </c>
      <c r="Z256" s="96">
        <v>541.27</v>
      </c>
      <c r="AA256" s="96">
        <v>367.66</v>
      </c>
      <c r="AB256" s="96"/>
      <c r="AC256" s="97">
        <v>450.41</v>
      </c>
      <c r="AD256" s="83" t="s">
        <v>999</v>
      </c>
      <c r="AE256" s="86">
        <v>0.51129972389814904</v>
      </c>
      <c r="AF256" s="96">
        <v>523.5</v>
      </c>
      <c r="AG256" s="96">
        <v>611.63</v>
      </c>
      <c r="AH256" s="96">
        <v>516.76</v>
      </c>
      <c r="AI256" s="96"/>
      <c r="AJ256" s="96"/>
      <c r="AK256" s="97">
        <v>326.33</v>
      </c>
      <c r="AL256" s="87" t="s">
        <v>1000</v>
      </c>
      <c r="AM256" s="88">
        <v>1</v>
      </c>
      <c r="AN256" s="96">
        <v>553.19000000000005</v>
      </c>
      <c r="AO256" s="96">
        <v>635.69000000000005</v>
      </c>
      <c r="AP256" s="96">
        <v>608.80999999999995</v>
      </c>
      <c r="AQ256" s="96">
        <v>682.65</v>
      </c>
      <c r="AR256" s="96"/>
      <c r="AS256" s="97"/>
      <c r="AT256" s="83" t="s">
        <v>1001</v>
      </c>
      <c r="AU256" s="86">
        <v>3.8773215462758297E-2</v>
      </c>
      <c r="AV256" s="96">
        <v>497.82</v>
      </c>
      <c r="AW256" s="96">
        <v>585.16999999999996</v>
      </c>
      <c r="AX256" s="96">
        <v>524.15</v>
      </c>
      <c r="AY256" s="96">
        <v>361.72</v>
      </c>
      <c r="AZ256" s="96"/>
      <c r="BA256" s="97">
        <v>372.88</v>
      </c>
      <c r="BB256" s="83" t="s">
        <v>1002</v>
      </c>
      <c r="BC256" s="96">
        <v>527.85</v>
      </c>
      <c r="BD256" s="96">
        <v>576.66</v>
      </c>
      <c r="BE256" s="96">
        <v>546.21</v>
      </c>
      <c r="BF256" s="96"/>
      <c r="BG256" s="96"/>
      <c r="BH256" s="97">
        <v>412.4</v>
      </c>
      <c r="BI256" s="83" t="s">
        <v>1003</v>
      </c>
      <c r="BJ256" s="86">
        <v>0.13397462520598599</v>
      </c>
      <c r="BK256" s="96">
        <v>668.67</v>
      </c>
      <c r="BL256" s="96">
        <v>702.03</v>
      </c>
      <c r="BM256" s="96">
        <v>787.4</v>
      </c>
      <c r="BN256" s="96">
        <v>530.61</v>
      </c>
      <c r="BO256" s="96"/>
      <c r="BP256" s="97"/>
      <c r="BQ256" s="83" t="s">
        <v>1004</v>
      </c>
      <c r="BR256" s="86">
        <v>1</v>
      </c>
      <c r="BS256" s="96">
        <v>531.16999999999996</v>
      </c>
      <c r="BT256" s="96">
        <v>592</v>
      </c>
      <c r="BU256" s="96">
        <v>678.67</v>
      </c>
      <c r="BV256" s="96"/>
      <c r="BW256" s="96"/>
      <c r="BX256" s="97">
        <v>318.67</v>
      </c>
      <c r="BY256" s="83" t="s">
        <v>1005</v>
      </c>
      <c r="BZ256" s="96">
        <v>594.33000000000004</v>
      </c>
      <c r="CA256" s="96">
        <v>636.21</v>
      </c>
      <c r="CB256" s="96">
        <v>543.82000000000005</v>
      </c>
      <c r="CC256" s="96">
        <v>419.84</v>
      </c>
      <c r="CD256" s="96"/>
      <c r="CE256" s="97">
        <v>540.88</v>
      </c>
      <c r="CF256" s="83" t="s">
        <v>1006</v>
      </c>
      <c r="CG256" s="96">
        <v>533</v>
      </c>
      <c r="CH256" s="96">
        <v>678.79</v>
      </c>
      <c r="CI256" s="96">
        <v>589.1</v>
      </c>
      <c r="CJ256" s="96"/>
      <c r="CK256" s="96"/>
      <c r="CL256" s="97"/>
      <c r="CM256" s="83" t="s">
        <v>1007</v>
      </c>
      <c r="CN256" s="96">
        <v>579.24</v>
      </c>
      <c r="CO256" s="96">
        <v>605.15</v>
      </c>
      <c r="CP256" s="96">
        <v>627.22</v>
      </c>
      <c r="CQ256" s="96">
        <v>438.91</v>
      </c>
      <c r="CR256" s="96"/>
      <c r="CS256" s="97">
        <v>583.74</v>
      </c>
      <c r="CT256" s="83" t="s">
        <v>1008</v>
      </c>
      <c r="CU256" s="96">
        <v>570.48</v>
      </c>
      <c r="CV256" s="96">
        <v>699.23</v>
      </c>
      <c r="CW256" s="96">
        <v>566.71</v>
      </c>
      <c r="CX256" s="96">
        <v>457.67</v>
      </c>
      <c r="CY256" s="96"/>
      <c r="CZ256" s="97"/>
      <c r="DA256" s="83" t="s">
        <v>1009</v>
      </c>
      <c r="DB256" s="86">
        <v>0.13464749286368299</v>
      </c>
      <c r="DC256" s="96">
        <v>560.78</v>
      </c>
      <c r="DD256" s="96">
        <v>637.37</v>
      </c>
      <c r="DE256" s="96">
        <v>534.41999999999996</v>
      </c>
      <c r="DF256" s="96">
        <v>534.15</v>
      </c>
      <c r="DG256" s="96"/>
      <c r="DH256" s="97">
        <v>472.96</v>
      </c>
      <c r="DI256" s="83" t="s">
        <v>1010</v>
      </c>
      <c r="DJ256" s="86">
        <v>3.11487665088462E-3</v>
      </c>
      <c r="DK256" s="96">
        <v>544.82000000000005</v>
      </c>
      <c r="DL256" s="96">
        <v>603.46</v>
      </c>
      <c r="DM256" s="96">
        <v>603.46</v>
      </c>
      <c r="DN256" s="96">
        <v>606.75</v>
      </c>
      <c r="DO256" s="96"/>
      <c r="DP256" s="97">
        <v>448.45</v>
      </c>
      <c r="DQ256" s="83" t="s">
        <v>1011</v>
      </c>
      <c r="DR256" s="96">
        <v>505.3</v>
      </c>
      <c r="DS256" s="96">
        <v>581.47</v>
      </c>
      <c r="DT256" s="96">
        <v>509.51</v>
      </c>
      <c r="DU256" s="96">
        <v>466.65</v>
      </c>
      <c r="DV256" s="96"/>
      <c r="DW256" s="97"/>
      <c r="DX256" s="83" t="s">
        <v>1012</v>
      </c>
      <c r="DY256" s="96">
        <v>561.4</v>
      </c>
      <c r="DZ256" s="96">
        <v>610.23</v>
      </c>
      <c r="EA256" s="96">
        <v>669.6</v>
      </c>
      <c r="EB256" s="96">
        <v>459.39</v>
      </c>
      <c r="EC256" s="96"/>
      <c r="ED256" s="97">
        <v>390.76</v>
      </c>
      <c r="EE256" s="83" t="s">
        <v>1013</v>
      </c>
      <c r="EF256" s="86">
        <v>1</v>
      </c>
      <c r="EG256" s="96">
        <v>542.30999999999995</v>
      </c>
      <c r="EH256" s="96">
        <v>599.53</v>
      </c>
      <c r="EI256" s="96">
        <v>527.47</v>
      </c>
      <c r="EJ256" s="96"/>
      <c r="EK256" s="96">
        <v>369.88</v>
      </c>
      <c r="EL256" s="97">
        <v>278.51</v>
      </c>
      <c r="EM256" s="83" t="s">
        <v>1014</v>
      </c>
      <c r="EN256" s="96">
        <v>579.79</v>
      </c>
      <c r="EO256" s="96">
        <v>593.21</v>
      </c>
      <c r="EP256" s="96">
        <v>550.53</v>
      </c>
      <c r="EQ256" s="96"/>
      <c r="ER256" s="96"/>
      <c r="ES256" s="97">
        <v>421.86</v>
      </c>
      <c r="ET256" s="83" t="s">
        <v>1015</v>
      </c>
      <c r="EU256" s="86">
        <v>1</v>
      </c>
      <c r="EV256" s="96">
        <v>534.97</v>
      </c>
      <c r="EW256" s="96">
        <v>610.39</v>
      </c>
      <c r="EX256" s="96">
        <v>610.39</v>
      </c>
      <c r="EY256" s="96"/>
      <c r="EZ256" s="96"/>
      <c r="FA256" s="97">
        <v>320.41000000000003</v>
      </c>
      <c r="FB256" s="83" t="s">
        <v>1016</v>
      </c>
      <c r="FC256" s="96">
        <v>603.16</v>
      </c>
      <c r="FD256" s="96">
        <v>569.97</v>
      </c>
      <c r="FE256" s="96">
        <v>615.37</v>
      </c>
      <c r="FF256" s="96"/>
      <c r="FG256" s="96"/>
      <c r="FH256" s="97"/>
      <c r="FI256" s="83" t="s">
        <v>1017</v>
      </c>
      <c r="FJ256" s="96">
        <v>580.29999999999995</v>
      </c>
      <c r="FK256" s="96">
        <v>619.45000000000005</v>
      </c>
      <c r="FL256" s="96">
        <v>427.71</v>
      </c>
      <c r="FM256" s="96">
        <v>678.83</v>
      </c>
      <c r="FN256" s="96"/>
      <c r="FO256" s="97">
        <v>358.49</v>
      </c>
      <c r="FP256" s="83" t="s">
        <v>1018</v>
      </c>
      <c r="FQ256" s="86">
        <v>0.232612235403582</v>
      </c>
      <c r="FR256" s="96">
        <v>552.52</v>
      </c>
      <c r="FS256" s="96">
        <v>620.37</v>
      </c>
      <c r="FT256" s="96">
        <v>569.12</v>
      </c>
      <c r="FU256" s="96">
        <v>422.59</v>
      </c>
      <c r="FV256" s="96">
        <v>367.5</v>
      </c>
      <c r="FW256" s="97">
        <v>300.26</v>
      </c>
      <c r="FX256" s="83" t="s">
        <v>1019</v>
      </c>
      <c r="FY256" s="96">
        <v>580.17999999999995</v>
      </c>
      <c r="FZ256" s="96">
        <v>627.33000000000004</v>
      </c>
      <c r="GA256" s="96">
        <v>610.01</v>
      </c>
      <c r="GB256" s="96">
        <v>597.47</v>
      </c>
      <c r="GC256" s="96"/>
      <c r="GD256" s="97">
        <v>360.05</v>
      </c>
      <c r="GE256" s="83" t="s">
        <v>1020</v>
      </c>
      <c r="GF256" s="86">
        <v>0.209969344475707</v>
      </c>
      <c r="GG256" s="96">
        <v>554.47</v>
      </c>
      <c r="GH256" s="96">
        <v>627.36</v>
      </c>
      <c r="GI256" s="96">
        <v>525.16999999999996</v>
      </c>
      <c r="GJ256" s="96">
        <v>435.67</v>
      </c>
      <c r="GK256" s="96"/>
      <c r="GL256" s="97">
        <v>415.9</v>
      </c>
      <c r="GM256" s="83" t="s">
        <v>1021</v>
      </c>
      <c r="GN256" s="86">
        <v>9.5969289827255305E-2</v>
      </c>
      <c r="GO256" s="96">
        <v>574.86</v>
      </c>
      <c r="GP256" s="96">
        <v>769.57</v>
      </c>
      <c r="GQ256" s="96">
        <v>574.64</v>
      </c>
      <c r="GR256" s="96">
        <v>452.88</v>
      </c>
      <c r="GS256" s="96"/>
      <c r="GT256" s="97"/>
      <c r="GU256" s="83" t="s">
        <v>1022</v>
      </c>
      <c r="GV256" s="86">
        <v>1</v>
      </c>
      <c r="GW256" s="96">
        <v>502.67</v>
      </c>
      <c r="GX256" s="96">
        <v>564.28</v>
      </c>
      <c r="GY256" s="96">
        <v>529.33000000000004</v>
      </c>
      <c r="GZ256" s="96">
        <v>556.34</v>
      </c>
      <c r="HA256" s="96"/>
      <c r="HB256" s="97">
        <v>416.7</v>
      </c>
      <c r="HC256" s="83" t="s">
        <v>1023</v>
      </c>
      <c r="HD256" s="86">
        <v>1</v>
      </c>
      <c r="HE256" s="96">
        <v>558.02</v>
      </c>
      <c r="HF256" s="96">
        <v>636.52</v>
      </c>
      <c r="HG256" s="96"/>
      <c r="HH256" s="96">
        <v>412.38</v>
      </c>
      <c r="HI256" s="96">
        <v>405.74</v>
      </c>
      <c r="HJ256" s="97">
        <v>376.72</v>
      </c>
      <c r="HK256" s="103" t="s">
        <v>1024</v>
      </c>
      <c r="HL256" s="86">
        <v>1.16743328118798</v>
      </c>
      <c r="HM256" s="96">
        <v>507.48</v>
      </c>
      <c r="HN256" s="96">
        <v>602.63</v>
      </c>
      <c r="HO256" s="96">
        <v>517.83000000000004</v>
      </c>
      <c r="HP256" s="96"/>
      <c r="HQ256" s="96"/>
      <c r="HR256" s="97"/>
    </row>
    <row r="257" spans="1:226" x14ac:dyDescent="0.35">
      <c r="A257" s="99">
        <v>43549</v>
      </c>
      <c r="B257" s="100" t="s">
        <v>995</v>
      </c>
      <c r="C257" s="101">
        <v>532.27500927877293</v>
      </c>
      <c r="D257" s="101">
        <v>614.63292494540974</v>
      </c>
      <c r="E257" s="101">
        <v>563.72732759011546</v>
      </c>
      <c r="F257" s="101">
        <v>451.4926293530981</v>
      </c>
      <c r="G257" s="101">
        <v>366.9605128205128</v>
      </c>
      <c r="H257" s="102">
        <v>356.78947521481604</v>
      </c>
      <c r="I257" s="100" t="s">
        <v>996</v>
      </c>
      <c r="J257" s="101">
        <v>537.16466858941214</v>
      </c>
      <c r="K257" s="101">
        <v>610.73781868325921</v>
      </c>
      <c r="L257" s="101">
        <v>562.25838987851466</v>
      </c>
      <c r="M257" s="101">
        <v>449.84064006854533</v>
      </c>
      <c r="N257" s="101">
        <v>379.30250000000001</v>
      </c>
      <c r="O257" s="102">
        <v>393.85672577947298</v>
      </c>
      <c r="P257" s="83" t="s">
        <v>997</v>
      </c>
      <c r="Q257" s="96">
        <v>509.97</v>
      </c>
      <c r="R257" s="96">
        <v>594.53</v>
      </c>
      <c r="S257" s="96">
        <v>551.64</v>
      </c>
      <c r="T257" s="96">
        <v>405</v>
      </c>
      <c r="U257" s="96"/>
      <c r="V257" s="97"/>
      <c r="W257" s="83" t="s">
        <v>998</v>
      </c>
      <c r="X257" s="96">
        <v>552.4</v>
      </c>
      <c r="Y257" s="96">
        <v>603.89</v>
      </c>
      <c r="Z257" s="96">
        <v>542.17999999999995</v>
      </c>
      <c r="AA257" s="96">
        <v>367.66</v>
      </c>
      <c r="AB257" s="96"/>
      <c r="AC257" s="97">
        <v>450.41</v>
      </c>
      <c r="AD257" s="83" t="s">
        <v>999</v>
      </c>
      <c r="AE257" s="86">
        <v>0.51129972389814904</v>
      </c>
      <c r="AF257" s="96">
        <v>518.89</v>
      </c>
      <c r="AG257" s="96">
        <v>609.17999999999995</v>
      </c>
      <c r="AH257" s="96">
        <v>520.85</v>
      </c>
      <c r="AI257" s="96"/>
      <c r="AJ257" s="96"/>
      <c r="AK257" s="97">
        <v>323.52</v>
      </c>
      <c r="AL257" s="87" t="s">
        <v>1000</v>
      </c>
      <c r="AM257" s="88">
        <v>1</v>
      </c>
      <c r="AN257" s="96">
        <v>549.29</v>
      </c>
      <c r="AO257" s="96">
        <v>632.84</v>
      </c>
      <c r="AP257" s="96">
        <v>609.13</v>
      </c>
      <c r="AQ257" s="96">
        <v>682.65</v>
      </c>
      <c r="AR257" s="96"/>
      <c r="AS257" s="97"/>
      <c r="AT257" s="83" t="s">
        <v>1001</v>
      </c>
      <c r="AU257" s="86">
        <v>3.8821382817656E-2</v>
      </c>
      <c r="AV257" s="96">
        <v>483.52</v>
      </c>
      <c r="AW257" s="96">
        <v>584.41999999999996</v>
      </c>
      <c r="AX257" s="96">
        <v>524.16</v>
      </c>
      <c r="AY257" s="96">
        <v>362.75</v>
      </c>
      <c r="AZ257" s="96"/>
      <c r="BA257" s="97">
        <v>371.06</v>
      </c>
      <c r="BB257" s="83" t="s">
        <v>1002</v>
      </c>
      <c r="BC257" s="96">
        <v>506.84</v>
      </c>
      <c r="BD257" s="96">
        <v>586.74</v>
      </c>
      <c r="BE257" s="96">
        <v>538.65</v>
      </c>
      <c r="BF257" s="96"/>
      <c r="BG257" s="96"/>
      <c r="BH257" s="97">
        <v>412.4</v>
      </c>
      <c r="BI257" s="83" t="s">
        <v>1003</v>
      </c>
      <c r="BJ257" s="86">
        <v>0.13396565120703099</v>
      </c>
      <c r="BK257" s="96">
        <v>668.62</v>
      </c>
      <c r="BL257" s="96">
        <v>712.7</v>
      </c>
      <c r="BM257" s="96">
        <v>798.06</v>
      </c>
      <c r="BN257" s="96">
        <v>543.97</v>
      </c>
      <c r="BO257" s="96"/>
      <c r="BP257" s="97"/>
      <c r="BQ257" s="83" t="s">
        <v>1004</v>
      </c>
      <c r="BR257" s="86">
        <v>1</v>
      </c>
      <c r="BS257" s="96">
        <v>546.16999999999996</v>
      </c>
      <c r="BT257" s="96">
        <v>618.66999999999996</v>
      </c>
      <c r="BU257" s="96">
        <v>677.83</v>
      </c>
      <c r="BV257" s="96"/>
      <c r="BW257" s="96"/>
      <c r="BX257" s="97">
        <v>330.33</v>
      </c>
      <c r="BY257" s="83" t="s">
        <v>1005</v>
      </c>
      <c r="BZ257" s="96">
        <v>583.33000000000004</v>
      </c>
      <c r="CA257" s="96">
        <v>636.27</v>
      </c>
      <c r="CB257" s="96">
        <v>539.42999999999995</v>
      </c>
      <c r="CC257" s="96">
        <v>420.97</v>
      </c>
      <c r="CD257" s="96"/>
      <c r="CE257" s="97">
        <v>540.54999999999995</v>
      </c>
      <c r="CF257" s="83" t="s">
        <v>1006</v>
      </c>
      <c r="CG257" s="96">
        <v>513.64</v>
      </c>
      <c r="CH257" s="96">
        <v>690.08</v>
      </c>
      <c r="CI257" s="96">
        <v>586.67999999999995</v>
      </c>
      <c r="CJ257" s="96"/>
      <c r="CK257" s="96"/>
      <c r="CL257" s="97"/>
      <c r="CM257" s="83" t="s">
        <v>1007</v>
      </c>
      <c r="CN257" s="96">
        <v>555.13</v>
      </c>
      <c r="CO257" s="96">
        <v>607.02</v>
      </c>
      <c r="CP257" s="96">
        <v>628.4</v>
      </c>
      <c r="CQ257" s="96">
        <v>437.69</v>
      </c>
      <c r="CR257" s="96"/>
      <c r="CS257" s="97">
        <v>592.78</v>
      </c>
      <c r="CT257" s="83" t="s">
        <v>1008</v>
      </c>
      <c r="CU257" s="96">
        <v>556.17999999999995</v>
      </c>
      <c r="CV257" s="96">
        <v>698.46</v>
      </c>
      <c r="CW257" s="96">
        <v>567.57000000000005</v>
      </c>
      <c r="CX257" s="96">
        <v>459.71</v>
      </c>
      <c r="CY257" s="96"/>
      <c r="CZ257" s="97"/>
      <c r="DA257" s="83" t="s">
        <v>1009</v>
      </c>
      <c r="DB257" s="86">
        <v>0.13482540110556801</v>
      </c>
      <c r="DC257" s="96">
        <v>557.53</v>
      </c>
      <c r="DD257" s="96">
        <v>649.75</v>
      </c>
      <c r="DE257" s="96">
        <v>538.36</v>
      </c>
      <c r="DF257" s="96">
        <v>541.04999999999995</v>
      </c>
      <c r="DG257" s="96"/>
      <c r="DH257" s="97">
        <v>482.97</v>
      </c>
      <c r="DI257" s="83" t="s">
        <v>1010</v>
      </c>
      <c r="DJ257" s="86">
        <v>3.1561671506123001E-3</v>
      </c>
      <c r="DK257" s="96">
        <v>530.14</v>
      </c>
      <c r="DL257" s="96">
        <v>613.64</v>
      </c>
      <c r="DM257" s="96">
        <v>613.64</v>
      </c>
      <c r="DN257" s="96">
        <v>912.25</v>
      </c>
      <c r="DO257" s="96"/>
      <c r="DP257" s="97">
        <v>454.05</v>
      </c>
      <c r="DQ257" s="83" t="s">
        <v>1011</v>
      </c>
      <c r="DR257" s="96">
        <v>497.17</v>
      </c>
      <c r="DS257" s="96">
        <v>581.47</v>
      </c>
      <c r="DT257" s="96">
        <v>509</v>
      </c>
      <c r="DU257" s="96">
        <v>472.98</v>
      </c>
      <c r="DV257" s="96"/>
      <c r="DW257" s="97"/>
      <c r="DX257" s="83" t="s">
        <v>1012</v>
      </c>
      <c r="DY257" s="96">
        <v>552.6</v>
      </c>
      <c r="DZ257" s="96">
        <v>609.79999999999995</v>
      </c>
      <c r="EA257" s="96">
        <v>668.38</v>
      </c>
      <c r="EB257" s="96">
        <v>458.83</v>
      </c>
      <c r="EC257" s="96"/>
      <c r="ED257" s="97">
        <v>390.46</v>
      </c>
      <c r="EE257" s="83" t="s">
        <v>1013</v>
      </c>
      <c r="EF257" s="86">
        <v>1</v>
      </c>
      <c r="EG257" s="96">
        <v>525.58000000000004</v>
      </c>
      <c r="EH257" s="96">
        <v>595.88</v>
      </c>
      <c r="EI257" s="96">
        <v>526.59</v>
      </c>
      <c r="EJ257" s="96"/>
      <c r="EK257" s="96">
        <v>323.74</v>
      </c>
      <c r="EL257" s="97">
        <v>276.60000000000002</v>
      </c>
      <c r="EM257" s="83" t="s">
        <v>1014</v>
      </c>
      <c r="EN257" s="96">
        <v>543.89</v>
      </c>
      <c r="EO257" s="96">
        <v>593.21</v>
      </c>
      <c r="EP257" s="96">
        <v>555.79</v>
      </c>
      <c r="EQ257" s="96"/>
      <c r="ER257" s="96"/>
      <c r="ES257" s="97">
        <v>427.41</v>
      </c>
      <c r="ET257" s="83" t="s">
        <v>1015</v>
      </c>
      <c r="EU257" s="86">
        <v>1</v>
      </c>
      <c r="EV257" s="96">
        <v>518.76</v>
      </c>
      <c r="EW257" s="96">
        <v>608.74</v>
      </c>
      <c r="EX257" s="96">
        <v>608.74</v>
      </c>
      <c r="EY257" s="96"/>
      <c r="EZ257" s="96"/>
      <c r="FA257" s="97">
        <v>323.08</v>
      </c>
      <c r="FB257" s="83" t="s">
        <v>1016</v>
      </c>
      <c r="FC257" s="96">
        <v>603.16</v>
      </c>
      <c r="FD257" s="96">
        <v>569.97</v>
      </c>
      <c r="FE257" s="96">
        <v>615.37</v>
      </c>
      <c r="FF257" s="96"/>
      <c r="FG257" s="96"/>
      <c r="FH257" s="97"/>
      <c r="FI257" s="83" t="s">
        <v>1017</v>
      </c>
      <c r="FJ257" s="96">
        <v>553.86</v>
      </c>
      <c r="FK257" s="96">
        <v>621.1</v>
      </c>
      <c r="FL257" s="96">
        <v>412.84</v>
      </c>
      <c r="FM257" s="96">
        <v>668.83</v>
      </c>
      <c r="FN257" s="96"/>
      <c r="FO257" s="97">
        <v>356.01</v>
      </c>
      <c r="FP257" s="83" t="s">
        <v>1018</v>
      </c>
      <c r="FQ257" s="86">
        <v>0.23281260913091101</v>
      </c>
      <c r="FR257" s="96">
        <v>531.44000000000005</v>
      </c>
      <c r="FS257" s="96">
        <v>622.5</v>
      </c>
      <c r="FT257" s="96">
        <v>573.91</v>
      </c>
      <c r="FU257" s="96">
        <v>423.94</v>
      </c>
      <c r="FV257" s="96">
        <v>365.55</v>
      </c>
      <c r="FW257" s="97">
        <v>303.23</v>
      </c>
      <c r="FX257" s="83" t="s">
        <v>1019</v>
      </c>
      <c r="FY257" s="96">
        <v>565.54999999999995</v>
      </c>
      <c r="FZ257" s="96">
        <v>644.4</v>
      </c>
      <c r="GA257" s="96">
        <v>609.20000000000005</v>
      </c>
      <c r="GB257" s="96">
        <v>606.48</v>
      </c>
      <c r="GC257" s="96"/>
      <c r="GD257" s="97">
        <v>366.55</v>
      </c>
      <c r="GE257" s="83" t="s">
        <v>1020</v>
      </c>
      <c r="GF257" s="86">
        <v>0.210291674552604</v>
      </c>
      <c r="GG257" s="96">
        <v>547.33000000000004</v>
      </c>
      <c r="GH257" s="96">
        <v>633.12</v>
      </c>
      <c r="GI257" s="96">
        <v>517.26</v>
      </c>
      <c r="GJ257" s="96">
        <v>445.69</v>
      </c>
      <c r="GK257" s="96"/>
      <c r="GL257" s="97">
        <v>416.39</v>
      </c>
      <c r="GM257" s="83" t="s">
        <v>1021</v>
      </c>
      <c r="GN257" s="86">
        <v>9.5739588319770197E-2</v>
      </c>
      <c r="GO257" s="96">
        <v>566.13</v>
      </c>
      <c r="GP257" s="96">
        <v>773.24</v>
      </c>
      <c r="GQ257" s="96">
        <v>572.73</v>
      </c>
      <c r="GR257" s="96">
        <v>441.93</v>
      </c>
      <c r="GS257" s="96"/>
      <c r="GT257" s="97"/>
      <c r="GU257" s="83" t="s">
        <v>1022</v>
      </c>
      <c r="GV257" s="86">
        <v>1</v>
      </c>
      <c r="GW257" s="96">
        <v>493.84</v>
      </c>
      <c r="GX257" s="96">
        <v>568.66</v>
      </c>
      <c r="GY257" s="96">
        <v>556.69000000000005</v>
      </c>
      <c r="GZ257" s="96">
        <v>528.34</v>
      </c>
      <c r="HA257" s="96"/>
      <c r="HB257" s="97">
        <v>404.35</v>
      </c>
      <c r="HC257" s="83" t="s">
        <v>1023</v>
      </c>
      <c r="HD257" s="86">
        <v>1</v>
      </c>
      <c r="HE257" s="96">
        <v>540.52</v>
      </c>
      <c r="HF257" s="96">
        <v>635.67999999999995</v>
      </c>
      <c r="HG257" s="96"/>
      <c r="HH257" s="96">
        <v>419.28</v>
      </c>
      <c r="HI257" s="96">
        <v>412.64</v>
      </c>
      <c r="HJ257" s="97">
        <v>376.72</v>
      </c>
      <c r="HK257" s="103" t="s">
        <v>1024</v>
      </c>
      <c r="HL257" s="86">
        <v>1.16770592493986</v>
      </c>
      <c r="HM257" s="96">
        <v>499.14</v>
      </c>
      <c r="HN257" s="96">
        <v>599.54</v>
      </c>
      <c r="HO257" s="96">
        <v>515.09</v>
      </c>
      <c r="HP257" s="96"/>
      <c r="HQ257" s="96"/>
      <c r="HR257" s="97"/>
    </row>
    <row r="258" spans="1:226" x14ac:dyDescent="0.35">
      <c r="A258" s="99">
        <v>43542</v>
      </c>
      <c r="B258" s="100" t="s">
        <v>995</v>
      </c>
      <c r="C258" s="101">
        <v>518.25080490113885</v>
      </c>
      <c r="D258" s="101">
        <v>614.66010485090851</v>
      </c>
      <c r="E258" s="101">
        <v>568.82196274383307</v>
      </c>
      <c r="F258" s="101">
        <v>455.0416519606589</v>
      </c>
      <c r="G258" s="101">
        <v>366.45923076923071</v>
      </c>
      <c r="H258" s="102">
        <v>354.90268079311841</v>
      </c>
      <c r="I258" s="100" t="s">
        <v>996</v>
      </c>
      <c r="J258" s="101">
        <v>521.70158086471952</v>
      </c>
      <c r="K258" s="101">
        <v>611.48423086123444</v>
      </c>
      <c r="L258" s="101">
        <v>567.33364577475083</v>
      </c>
      <c r="M258" s="101">
        <v>453.48394566688916</v>
      </c>
      <c r="N258" s="101">
        <v>376.34</v>
      </c>
      <c r="O258" s="102">
        <v>393.38005437452131</v>
      </c>
      <c r="P258" s="83" t="s">
        <v>997</v>
      </c>
      <c r="Q258" s="96">
        <v>512.47</v>
      </c>
      <c r="R258" s="96">
        <v>597.03</v>
      </c>
      <c r="S258" s="96">
        <v>556.39</v>
      </c>
      <c r="T258" s="96">
        <v>405</v>
      </c>
      <c r="U258" s="96"/>
      <c r="V258" s="97"/>
      <c r="W258" s="83" t="s">
        <v>998</v>
      </c>
      <c r="X258" s="96">
        <v>532.82000000000005</v>
      </c>
      <c r="Y258" s="96">
        <v>582.65</v>
      </c>
      <c r="Z258" s="96">
        <v>546.23</v>
      </c>
      <c r="AA258" s="96">
        <v>374.12</v>
      </c>
      <c r="AB258" s="96"/>
      <c r="AC258" s="97">
        <v>457.85</v>
      </c>
      <c r="AD258" s="83" t="s">
        <v>999</v>
      </c>
      <c r="AE258" s="86">
        <v>0.51129972389814904</v>
      </c>
      <c r="AF258" s="96">
        <v>504.17</v>
      </c>
      <c r="AG258" s="96">
        <v>603.79</v>
      </c>
      <c r="AH258" s="96">
        <v>522.54999999999995</v>
      </c>
      <c r="AI258" s="96"/>
      <c r="AJ258" s="96"/>
      <c r="AK258" s="97">
        <v>313.87</v>
      </c>
      <c r="AL258" s="87" t="s">
        <v>1000</v>
      </c>
      <c r="AM258" s="88">
        <v>1</v>
      </c>
      <c r="AN258" s="96">
        <v>534.03</v>
      </c>
      <c r="AO258" s="96">
        <v>635.30999999999995</v>
      </c>
      <c r="AP258" s="96">
        <v>608.77</v>
      </c>
      <c r="AQ258" s="96">
        <v>682.65</v>
      </c>
      <c r="AR258" s="96"/>
      <c r="AS258" s="97"/>
      <c r="AT258" s="83" t="s">
        <v>1001</v>
      </c>
      <c r="AU258" s="86">
        <v>3.9038101186758302E-2</v>
      </c>
      <c r="AV258" s="96">
        <v>480.41</v>
      </c>
      <c r="AW258" s="96">
        <v>587.27</v>
      </c>
      <c r="AX258" s="96">
        <v>532.15</v>
      </c>
      <c r="AY258" s="96">
        <v>384.1</v>
      </c>
      <c r="AZ258" s="96"/>
      <c r="BA258" s="97">
        <v>372.75</v>
      </c>
      <c r="BB258" s="83" t="s">
        <v>1002</v>
      </c>
      <c r="BC258" s="96">
        <v>476.59</v>
      </c>
      <c r="BD258" s="96">
        <v>588.41999999999996</v>
      </c>
      <c r="BE258" s="96">
        <v>545.37</v>
      </c>
      <c r="BF258" s="96"/>
      <c r="BG258" s="96"/>
      <c r="BH258" s="97">
        <v>413.24</v>
      </c>
      <c r="BI258" s="83" t="s">
        <v>1003</v>
      </c>
      <c r="BJ258" s="86">
        <v>0.13401053322791201</v>
      </c>
      <c r="BK258" s="96">
        <v>636.67999999999995</v>
      </c>
      <c r="BL258" s="96">
        <v>712.94</v>
      </c>
      <c r="BM258" s="96">
        <v>798.33</v>
      </c>
      <c r="BN258" s="96">
        <v>544.15</v>
      </c>
      <c r="BO258" s="96"/>
      <c r="BP258" s="97"/>
      <c r="BQ258" s="83" t="s">
        <v>1004</v>
      </c>
      <c r="BR258" s="86">
        <v>1</v>
      </c>
      <c r="BS258" s="96">
        <v>507</v>
      </c>
      <c r="BT258" s="96">
        <v>592</v>
      </c>
      <c r="BU258" s="96">
        <v>677.83</v>
      </c>
      <c r="BV258" s="96"/>
      <c r="BW258" s="96"/>
      <c r="BX258" s="97">
        <v>332</v>
      </c>
      <c r="BY258" s="83" t="s">
        <v>1005</v>
      </c>
      <c r="BZ258" s="96">
        <v>575.16</v>
      </c>
      <c r="CA258" s="96">
        <v>637.61</v>
      </c>
      <c r="CB258" s="96">
        <v>546.38</v>
      </c>
      <c r="CC258" s="96">
        <v>424.91</v>
      </c>
      <c r="CD258" s="96"/>
      <c r="CE258" s="97">
        <v>538.52</v>
      </c>
      <c r="CF258" s="83" t="s">
        <v>1006</v>
      </c>
      <c r="CG258" s="96">
        <v>512.84</v>
      </c>
      <c r="CH258" s="96">
        <v>697.34</v>
      </c>
      <c r="CI258" s="96">
        <v>586.67999999999995</v>
      </c>
      <c r="CJ258" s="96"/>
      <c r="CK258" s="96"/>
      <c r="CL258" s="97"/>
      <c r="CM258" s="83" t="s">
        <v>1007</v>
      </c>
      <c r="CN258" s="96">
        <v>546.26</v>
      </c>
      <c r="CO258" s="96">
        <v>609.88</v>
      </c>
      <c r="CP258" s="96">
        <v>633.54999999999995</v>
      </c>
      <c r="CQ258" s="96">
        <v>446.79</v>
      </c>
      <c r="CR258" s="96"/>
      <c r="CS258" s="97">
        <v>587.33000000000004</v>
      </c>
      <c r="CT258" s="83" t="s">
        <v>1008</v>
      </c>
      <c r="CU258" s="96">
        <v>549.1</v>
      </c>
      <c r="CV258" s="96">
        <v>697.61</v>
      </c>
      <c r="CW258" s="96">
        <v>569.15</v>
      </c>
      <c r="CX258" s="96">
        <v>465.65</v>
      </c>
      <c r="CY258" s="96"/>
      <c r="CZ258" s="97"/>
      <c r="DA258" s="83" t="s">
        <v>1009</v>
      </c>
      <c r="DB258" s="86">
        <v>0.134865404326482</v>
      </c>
      <c r="DC258" s="96">
        <v>543.66999999999996</v>
      </c>
      <c r="DD258" s="96">
        <v>653.83000000000004</v>
      </c>
      <c r="DE258" s="96">
        <v>542.83000000000004</v>
      </c>
      <c r="DF258" s="96">
        <v>541.21</v>
      </c>
      <c r="DG258" s="96"/>
      <c r="DH258" s="97">
        <v>499.19</v>
      </c>
      <c r="DI258" s="83" t="s">
        <v>1010</v>
      </c>
      <c r="DJ258" s="86">
        <v>3.1808639226413899E-3</v>
      </c>
      <c r="DK258" s="96">
        <v>528.12</v>
      </c>
      <c r="DL258" s="96">
        <v>624.23</v>
      </c>
      <c r="DM258" s="96">
        <v>624.23</v>
      </c>
      <c r="DN258" s="96">
        <v>822.39</v>
      </c>
      <c r="DO258" s="96"/>
      <c r="DP258" s="97">
        <v>454.98</v>
      </c>
      <c r="DQ258" s="83" t="s">
        <v>1011</v>
      </c>
      <c r="DR258" s="96">
        <v>497.17</v>
      </c>
      <c r="DS258" s="96">
        <v>581.47</v>
      </c>
      <c r="DT258" s="96">
        <v>509.24</v>
      </c>
      <c r="DU258" s="96">
        <v>478.83</v>
      </c>
      <c r="DV258" s="96"/>
      <c r="DW258" s="97"/>
      <c r="DX258" s="83" t="s">
        <v>1012</v>
      </c>
      <c r="DY258" s="96">
        <v>545.4</v>
      </c>
      <c r="DZ258" s="96">
        <v>609.14</v>
      </c>
      <c r="EA258" s="96">
        <v>671.18</v>
      </c>
      <c r="EB258" s="96">
        <v>464.05</v>
      </c>
      <c r="EC258" s="96"/>
      <c r="ED258" s="97">
        <v>389.89</v>
      </c>
      <c r="EE258" s="83" t="s">
        <v>1013</v>
      </c>
      <c r="EF258" s="86">
        <v>1</v>
      </c>
      <c r="EG258" s="96">
        <v>511.4</v>
      </c>
      <c r="EH258" s="96">
        <v>594.26</v>
      </c>
      <c r="EI258" s="96">
        <v>527.49</v>
      </c>
      <c r="EJ258" s="96"/>
      <c r="EK258" s="96">
        <v>323.74</v>
      </c>
      <c r="EL258" s="97">
        <v>270.3</v>
      </c>
      <c r="EM258" s="83" t="s">
        <v>1014</v>
      </c>
      <c r="EN258" s="96">
        <v>543.89</v>
      </c>
      <c r="EO258" s="96">
        <v>606.03</v>
      </c>
      <c r="EP258" s="96">
        <v>555.79</v>
      </c>
      <c r="EQ258" s="96"/>
      <c r="ER258" s="96"/>
      <c r="ES258" s="97">
        <v>427.41</v>
      </c>
      <c r="ET258" s="83" t="s">
        <v>1015</v>
      </c>
      <c r="EU258" s="86">
        <v>1</v>
      </c>
      <c r="EV258" s="96">
        <v>511.78</v>
      </c>
      <c r="EW258" s="96">
        <v>609</v>
      </c>
      <c r="EX258" s="96">
        <v>608.99</v>
      </c>
      <c r="EY258" s="96"/>
      <c r="EZ258" s="96"/>
      <c r="FA258" s="97">
        <v>323.08</v>
      </c>
      <c r="FB258" s="83" t="s">
        <v>1016</v>
      </c>
      <c r="FC258" s="96">
        <v>603.16</v>
      </c>
      <c r="FD258" s="96">
        <v>569.97</v>
      </c>
      <c r="FE258" s="96">
        <v>615.37</v>
      </c>
      <c r="FF258" s="96"/>
      <c r="FG258" s="96"/>
      <c r="FH258" s="97"/>
      <c r="FI258" s="83" t="s">
        <v>1017</v>
      </c>
      <c r="FJ258" s="96">
        <v>544.77</v>
      </c>
      <c r="FK258" s="96">
        <v>626.05999999999995</v>
      </c>
      <c r="FL258" s="96">
        <v>422.76</v>
      </c>
      <c r="FM258" s="96">
        <v>676.83</v>
      </c>
      <c r="FN258" s="96"/>
      <c r="FO258" s="97">
        <v>359.32</v>
      </c>
      <c r="FP258" s="83" t="s">
        <v>1018</v>
      </c>
      <c r="FQ258" s="86">
        <v>0.232671769934154</v>
      </c>
      <c r="FR258" s="96">
        <v>512.82000000000005</v>
      </c>
      <c r="FS258" s="96">
        <v>619.66999999999996</v>
      </c>
      <c r="FT258" s="96">
        <v>580.35</v>
      </c>
      <c r="FU258" s="96">
        <v>402.92</v>
      </c>
      <c r="FV258" s="96">
        <v>365.33</v>
      </c>
      <c r="FW258" s="97">
        <v>300.38</v>
      </c>
      <c r="FX258" s="83" t="s">
        <v>1019</v>
      </c>
      <c r="FY258" s="96">
        <v>553.35</v>
      </c>
      <c r="FZ258" s="96">
        <v>647.65</v>
      </c>
      <c r="GA258" s="96">
        <v>610.83000000000004</v>
      </c>
      <c r="GB258" s="96">
        <v>599.14</v>
      </c>
      <c r="GC258" s="96"/>
      <c r="GD258" s="97">
        <v>365.74</v>
      </c>
      <c r="GE258" s="83" t="s">
        <v>1020</v>
      </c>
      <c r="GF258" s="86">
        <v>0.21033590644258901</v>
      </c>
      <c r="GG258" s="96">
        <v>536.74</v>
      </c>
      <c r="GH258" s="96">
        <v>620.13</v>
      </c>
      <c r="GI258" s="96">
        <v>538.69000000000005</v>
      </c>
      <c r="GJ258" s="96">
        <v>464.89</v>
      </c>
      <c r="GK258" s="96"/>
      <c r="GL258" s="97">
        <v>416.4</v>
      </c>
      <c r="GM258" s="83" t="s">
        <v>1021</v>
      </c>
      <c r="GN258" s="86">
        <v>9.5563009470294197E-2</v>
      </c>
      <c r="GO258" s="96">
        <v>528.24</v>
      </c>
      <c r="GP258" s="96">
        <v>772.27</v>
      </c>
      <c r="GQ258" s="96">
        <v>577.55999999999995</v>
      </c>
      <c r="GR258" s="96">
        <v>449.24</v>
      </c>
      <c r="GS258" s="96"/>
      <c r="GT258" s="97"/>
      <c r="GU258" s="83" t="s">
        <v>1022</v>
      </c>
      <c r="GV258" s="86">
        <v>1</v>
      </c>
      <c r="GW258" s="96">
        <v>483.51</v>
      </c>
      <c r="GX258" s="96">
        <v>566.80999999999995</v>
      </c>
      <c r="GY258" s="96">
        <v>555.33000000000004</v>
      </c>
      <c r="GZ258" s="96">
        <v>528.34</v>
      </c>
      <c r="HA258" s="96"/>
      <c r="HB258" s="97">
        <v>409.9</v>
      </c>
      <c r="HC258" s="83" t="s">
        <v>1023</v>
      </c>
      <c r="HD258" s="86">
        <v>1</v>
      </c>
      <c r="HE258" s="96">
        <v>536.35</v>
      </c>
      <c r="HF258" s="96">
        <v>639.02</v>
      </c>
      <c r="HG258" s="96"/>
      <c r="HH258" s="96">
        <v>414.54</v>
      </c>
      <c r="HI258" s="96">
        <v>407.9</v>
      </c>
      <c r="HJ258" s="97">
        <v>375.89</v>
      </c>
      <c r="HK258" s="103" t="s">
        <v>1024</v>
      </c>
      <c r="HL258" s="86">
        <v>1.1674060238150801</v>
      </c>
      <c r="HM258" s="96">
        <v>495.52</v>
      </c>
      <c r="HN258" s="96">
        <v>596.46</v>
      </c>
      <c r="HO258" s="96">
        <v>517.44000000000005</v>
      </c>
      <c r="HP258" s="96"/>
      <c r="HQ258" s="96"/>
      <c r="HR258" s="97"/>
    </row>
    <row r="259" spans="1:226" x14ac:dyDescent="0.35">
      <c r="A259" s="99">
        <v>43535</v>
      </c>
      <c r="B259" s="100" t="s">
        <v>995</v>
      </c>
      <c r="C259" s="101">
        <v>515.56044988152769</v>
      </c>
      <c r="D259" s="101">
        <v>615.05446983791865</v>
      </c>
      <c r="E259" s="101">
        <v>570.9264312077778</v>
      </c>
      <c r="F259" s="101">
        <v>446.68079793264798</v>
      </c>
      <c r="G259" s="101">
        <v>367.13807692307688</v>
      </c>
      <c r="H259" s="102">
        <v>351.76452799500976</v>
      </c>
      <c r="I259" s="100" t="s">
        <v>996</v>
      </c>
      <c r="J259" s="101">
        <v>520.68133827008262</v>
      </c>
      <c r="K259" s="101">
        <v>612.82349097138388</v>
      </c>
      <c r="L259" s="101">
        <v>569.48077562236278</v>
      </c>
      <c r="M259" s="101">
        <v>443.68572294033834</v>
      </c>
      <c r="N259" s="101">
        <v>372.45874999999995</v>
      </c>
      <c r="O259" s="102">
        <v>392.76931035573801</v>
      </c>
      <c r="P259" s="83" t="s">
        <v>997</v>
      </c>
      <c r="Q259" s="96">
        <v>508.31</v>
      </c>
      <c r="R259" s="96">
        <v>598.69000000000005</v>
      </c>
      <c r="S259" s="96">
        <v>560.39</v>
      </c>
      <c r="T259" s="96">
        <v>399</v>
      </c>
      <c r="U259" s="96"/>
      <c r="V259" s="97"/>
      <c r="W259" s="83" t="s">
        <v>998</v>
      </c>
      <c r="X259" s="96">
        <v>511.82</v>
      </c>
      <c r="Y259" s="96">
        <v>614.29999999999995</v>
      </c>
      <c r="Z259" s="96">
        <v>554.41</v>
      </c>
      <c r="AA259" s="96">
        <v>364.31</v>
      </c>
      <c r="AB259" s="96"/>
      <c r="AC259" s="97">
        <v>457.85</v>
      </c>
      <c r="AD259" s="83" t="s">
        <v>999</v>
      </c>
      <c r="AE259" s="86">
        <v>0.51129972389814904</v>
      </c>
      <c r="AF259" s="96">
        <v>500.01</v>
      </c>
      <c r="AG259" s="96">
        <v>602.12</v>
      </c>
      <c r="AH259" s="96">
        <v>524.25</v>
      </c>
      <c r="AI259" s="96"/>
      <c r="AJ259" s="96"/>
      <c r="AK259" s="97">
        <v>311.70999999999998</v>
      </c>
      <c r="AL259" s="87" t="s">
        <v>1000</v>
      </c>
      <c r="AM259" s="88">
        <v>1</v>
      </c>
      <c r="AN259" s="96">
        <v>526.26</v>
      </c>
      <c r="AO259" s="96">
        <v>631.54</v>
      </c>
      <c r="AP259" s="96">
        <v>608.70000000000005</v>
      </c>
      <c r="AQ259" s="96">
        <v>682.65</v>
      </c>
      <c r="AR259" s="96"/>
      <c r="AS259" s="97"/>
      <c r="AT259" s="83" t="s">
        <v>1001</v>
      </c>
      <c r="AU259" s="86">
        <v>3.8977237293420598E-2</v>
      </c>
      <c r="AV259" s="96">
        <v>475.22</v>
      </c>
      <c r="AW259" s="96">
        <v>579.75</v>
      </c>
      <c r="AX259" s="96">
        <v>537.19000000000005</v>
      </c>
      <c r="AY259" s="96">
        <v>357.81</v>
      </c>
      <c r="AZ259" s="96"/>
      <c r="BA259" s="97">
        <v>373.61</v>
      </c>
      <c r="BB259" s="83" t="s">
        <v>1002</v>
      </c>
      <c r="BC259" s="96">
        <v>487.52</v>
      </c>
      <c r="BD259" s="96">
        <v>590.1</v>
      </c>
      <c r="BE259" s="96">
        <v>546.21</v>
      </c>
      <c r="BF259" s="96"/>
      <c r="BG259" s="96"/>
      <c r="BH259" s="97">
        <v>412.4</v>
      </c>
      <c r="BI259" s="83" t="s">
        <v>1003</v>
      </c>
      <c r="BJ259" s="86">
        <v>0.13403388376581599</v>
      </c>
      <c r="BK259" s="96">
        <v>626.07000000000005</v>
      </c>
      <c r="BL259" s="96">
        <v>713.06</v>
      </c>
      <c r="BM259" s="96">
        <v>798.47</v>
      </c>
      <c r="BN259" s="96">
        <v>544.24</v>
      </c>
      <c r="BO259" s="96"/>
      <c r="BP259" s="97"/>
      <c r="BQ259" s="83" t="s">
        <v>1004</v>
      </c>
      <c r="BR259" s="86">
        <v>1</v>
      </c>
      <c r="BS259" s="96">
        <v>527.83000000000004</v>
      </c>
      <c r="BT259" s="96">
        <v>614.5</v>
      </c>
      <c r="BU259" s="96">
        <v>686.17</v>
      </c>
      <c r="BV259" s="96"/>
      <c r="BW259" s="96"/>
      <c r="BX259" s="97">
        <v>333.67</v>
      </c>
      <c r="BY259" s="83" t="s">
        <v>1005</v>
      </c>
      <c r="BZ259" s="96">
        <v>569.58000000000004</v>
      </c>
      <c r="CA259" s="96">
        <v>636.6</v>
      </c>
      <c r="CB259" s="96">
        <v>546.5</v>
      </c>
      <c r="CC259" s="96">
        <v>412.45</v>
      </c>
      <c r="CD259" s="96"/>
      <c r="CE259" s="97">
        <v>532.37</v>
      </c>
      <c r="CF259" s="83" t="s">
        <v>1006</v>
      </c>
      <c r="CG259" s="96">
        <v>512.03</v>
      </c>
      <c r="CH259" s="96">
        <v>702.98</v>
      </c>
      <c r="CI259" s="96">
        <v>591.52</v>
      </c>
      <c r="CJ259" s="96"/>
      <c r="CK259" s="96"/>
      <c r="CL259" s="97"/>
      <c r="CM259" s="83" t="s">
        <v>1007</v>
      </c>
      <c r="CN259" s="96">
        <v>537.57000000000005</v>
      </c>
      <c r="CO259" s="96">
        <v>609.23</v>
      </c>
      <c r="CP259" s="96">
        <v>636.22</v>
      </c>
      <c r="CQ259" s="96">
        <v>440.63</v>
      </c>
      <c r="CR259" s="96"/>
      <c r="CS259" s="97">
        <v>591.29</v>
      </c>
      <c r="CT259" s="83" t="s">
        <v>1008</v>
      </c>
      <c r="CU259" s="96">
        <v>537.24</v>
      </c>
      <c r="CV259" s="96">
        <v>695.9</v>
      </c>
      <c r="CW259" s="96">
        <v>569.07000000000005</v>
      </c>
      <c r="CX259" s="96">
        <v>460.88</v>
      </c>
      <c r="CY259" s="96"/>
      <c r="CZ259" s="97"/>
      <c r="DA259" s="83" t="s">
        <v>1009</v>
      </c>
      <c r="DB259" s="86">
        <v>0.13489815189531901</v>
      </c>
      <c r="DC259" s="96">
        <v>529.23</v>
      </c>
      <c r="DD259" s="96">
        <v>654.96</v>
      </c>
      <c r="DE259" s="96">
        <v>545.12</v>
      </c>
      <c r="DF259" s="96">
        <v>532.98</v>
      </c>
      <c r="DG259" s="96"/>
      <c r="DH259" s="97">
        <v>488.52</v>
      </c>
      <c r="DI259" s="83" t="s">
        <v>1010</v>
      </c>
      <c r="DJ259" s="86">
        <v>3.1661600810537001E-3</v>
      </c>
      <c r="DK259" s="96">
        <v>517.33000000000004</v>
      </c>
      <c r="DL259" s="96">
        <v>628.46</v>
      </c>
      <c r="DM259" s="96">
        <v>628.46</v>
      </c>
      <c r="DN259" s="96">
        <v>488.67</v>
      </c>
      <c r="DO259" s="96"/>
      <c r="DP259" s="97">
        <v>442.44</v>
      </c>
      <c r="DQ259" s="83" t="s">
        <v>1011</v>
      </c>
      <c r="DR259" s="96">
        <v>497.17</v>
      </c>
      <c r="DS259" s="96">
        <v>581.47</v>
      </c>
      <c r="DT259" s="96">
        <v>513.76</v>
      </c>
      <c r="DU259" s="96">
        <v>463.59</v>
      </c>
      <c r="DV259" s="96"/>
      <c r="DW259" s="97"/>
      <c r="DX259" s="83" t="s">
        <v>1012</v>
      </c>
      <c r="DY259" s="96">
        <v>541.04</v>
      </c>
      <c r="DZ259" s="96">
        <v>606.51</v>
      </c>
      <c r="EA259" s="96">
        <v>670.62</v>
      </c>
      <c r="EB259" s="96">
        <v>455.86</v>
      </c>
      <c r="EC259" s="96"/>
      <c r="ED259" s="97">
        <v>390</v>
      </c>
      <c r="EE259" s="83" t="s">
        <v>1013</v>
      </c>
      <c r="EF259" s="86">
        <v>1</v>
      </c>
      <c r="EG259" s="96">
        <v>504.04</v>
      </c>
      <c r="EH259" s="96">
        <v>591.41</v>
      </c>
      <c r="EI259" s="96">
        <v>537.72</v>
      </c>
      <c r="EJ259" s="96"/>
      <c r="EK259" s="96">
        <v>323.74</v>
      </c>
      <c r="EL259" s="97">
        <v>266.42</v>
      </c>
      <c r="EM259" s="83" t="s">
        <v>1014</v>
      </c>
      <c r="EN259" s="96">
        <v>533.64</v>
      </c>
      <c r="EO259" s="96">
        <v>606.03</v>
      </c>
      <c r="EP259" s="96">
        <v>555.79</v>
      </c>
      <c r="EQ259" s="96"/>
      <c r="ER259" s="96"/>
      <c r="ES259" s="97">
        <v>413.52</v>
      </c>
      <c r="ET259" s="83" t="s">
        <v>1015</v>
      </c>
      <c r="EU259" s="86">
        <v>1</v>
      </c>
      <c r="EV259" s="96">
        <v>509.76</v>
      </c>
      <c r="EW259" s="96">
        <v>609.79999999999995</v>
      </c>
      <c r="EX259" s="96">
        <v>609.79999999999995</v>
      </c>
      <c r="EY259" s="96"/>
      <c r="EZ259" s="96"/>
      <c r="FA259" s="97">
        <v>326.92</v>
      </c>
      <c r="FB259" s="83" t="s">
        <v>1016</v>
      </c>
      <c r="FC259" s="96">
        <v>603.16</v>
      </c>
      <c r="FD259" s="96">
        <v>569.97</v>
      </c>
      <c r="FE259" s="96">
        <v>615.37</v>
      </c>
      <c r="FF259" s="96"/>
      <c r="FG259" s="96"/>
      <c r="FH259" s="97"/>
      <c r="FI259" s="83" t="s">
        <v>1017</v>
      </c>
      <c r="FJ259" s="96">
        <v>534.02</v>
      </c>
      <c r="FK259" s="96">
        <v>628.54</v>
      </c>
      <c r="FL259" s="96">
        <v>416.14</v>
      </c>
      <c r="FM259" s="96">
        <v>675.83</v>
      </c>
      <c r="FN259" s="96"/>
      <c r="FO259" s="97">
        <v>352.71</v>
      </c>
      <c r="FP259" s="83" t="s">
        <v>1018</v>
      </c>
      <c r="FQ259" s="86">
        <v>0.232590594036377</v>
      </c>
      <c r="FR259" s="96">
        <v>514.9</v>
      </c>
      <c r="FS259" s="96">
        <v>622.92999999999995</v>
      </c>
      <c r="FT259" s="96">
        <v>582.17999999999995</v>
      </c>
      <c r="FU259" s="96">
        <v>435.41</v>
      </c>
      <c r="FV259" s="96">
        <v>366.53</v>
      </c>
      <c r="FW259" s="97">
        <v>293.58</v>
      </c>
      <c r="FX259" s="83" t="s">
        <v>1019</v>
      </c>
      <c r="FY259" s="96">
        <v>542.79</v>
      </c>
      <c r="FZ259" s="96">
        <v>647.65</v>
      </c>
      <c r="GA259" s="96">
        <v>610.83000000000004</v>
      </c>
      <c r="GB259" s="96">
        <v>592.72</v>
      </c>
      <c r="GC259" s="96"/>
      <c r="GD259" s="97">
        <v>366.55</v>
      </c>
      <c r="GE259" s="83" t="s">
        <v>1020</v>
      </c>
      <c r="GF259" s="86">
        <v>0.21056621254553501</v>
      </c>
      <c r="GG259" s="96">
        <v>525.76</v>
      </c>
      <c r="GH259" s="96">
        <v>619.77</v>
      </c>
      <c r="GI259" s="96">
        <v>539.28</v>
      </c>
      <c r="GJ259" s="96">
        <v>608.95000000000005</v>
      </c>
      <c r="GK259" s="96"/>
      <c r="GL259" s="97">
        <v>415.1</v>
      </c>
      <c r="GM259" s="83" t="s">
        <v>1021</v>
      </c>
      <c r="GN259" s="86">
        <v>9.4516171716980804E-2</v>
      </c>
      <c r="GO259" s="96">
        <v>522.15</v>
      </c>
      <c r="GP259" s="96">
        <v>769.71</v>
      </c>
      <c r="GQ259" s="96">
        <v>575.77</v>
      </c>
      <c r="GR259" s="96">
        <v>439.22</v>
      </c>
      <c r="GS259" s="96"/>
      <c r="GT259" s="97"/>
      <c r="GU259" s="83" t="s">
        <v>1022</v>
      </c>
      <c r="GV259" s="86">
        <v>1</v>
      </c>
      <c r="GW259" s="96">
        <v>477.17</v>
      </c>
      <c r="GX259" s="96">
        <v>566.58000000000004</v>
      </c>
      <c r="GY259" s="96">
        <v>551.66</v>
      </c>
      <c r="GZ259" s="96">
        <v>528.34</v>
      </c>
      <c r="HA259" s="96"/>
      <c r="HB259" s="97">
        <v>416.09</v>
      </c>
      <c r="HC259" s="83" t="s">
        <v>1023</v>
      </c>
      <c r="HD259" s="86">
        <v>1</v>
      </c>
      <c r="HE259" s="96">
        <v>534.67999999999995</v>
      </c>
      <c r="HF259" s="96">
        <v>645.67999999999995</v>
      </c>
      <c r="HG259" s="96"/>
      <c r="HH259" s="96">
        <v>408.33</v>
      </c>
      <c r="HI259" s="96">
        <v>401.69</v>
      </c>
      <c r="HJ259" s="97">
        <v>375.05</v>
      </c>
      <c r="HK259" s="103" t="s">
        <v>1024</v>
      </c>
      <c r="HL259" s="86">
        <v>1.1595547309833001</v>
      </c>
      <c r="HM259" s="96">
        <v>488.6</v>
      </c>
      <c r="HN259" s="96">
        <v>589.95000000000005</v>
      </c>
      <c r="HO259" s="96">
        <v>520.96</v>
      </c>
      <c r="HP259" s="96"/>
      <c r="HQ259" s="96"/>
      <c r="HR259" s="97"/>
    </row>
    <row r="260" spans="1:226" x14ac:dyDescent="0.35">
      <c r="A260" s="99">
        <v>43528</v>
      </c>
      <c r="B260" s="100" t="s">
        <v>995</v>
      </c>
      <c r="C260" s="101">
        <v>509.84047387737337</v>
      </c>
      <c r="D260" s="101">
        <v>611.38644661125477</v>
      </c>
      <c r="E260" s="101">
        <v>570.4527083248372</v>
      </c>
      <c r="F260" s="101">
        <v>441.66367163988912</v>
      </c>
      <c r="G260" s="101">
        <v>367.69192307692299</v>
      </c>
      <c r="H260" s="102">
        <v>349.30824945675215</v>
      </c>
      <c r="I260" s="100" t="s">
        <v>996</v>
      </c>
      <c r="J260" s="101">
        <v>514.608171674603</v>
      </c>
      <c r="K260" s="101">
        <v>609.55191307671782</v>
      </c>
      <c r="L260" s="101">
        <v>568.86482267168844</v>
      </c>
      <c r="M260" s="101">
        <v>440.60887329011672</v>
      </c>
      <c r="N260" s="101">
        <v>377.50874999999996</v>
      </c>
      <c r="O260" s="102">
        <v>392.38750979586405</v>
      </c>
      <c r="P260" s="83" t="s">
        <v>997</v>
      </c>
      <c r="Q260" s="96">
        <v>497.47</v>
      </c>
      <c r="R260" s="96">
        <v>602.86</v>
      </c>
      <c r="S260" s="96">
        <v>558.87</v>
      </c>
      <c r="T260" s="96">
        <v>399</v>
      </c>
      <c r="U260" s="96"/>
      <c r="V260" s="97"/>
      <c r="W260" s="83" t="s">
        <v>998</v>
      </c>
      <c r="X260" s="96">
        <v>496.45</v>
      </c>
      <c r="Y260" s="96">
        <v>587.11</v>
      </c>
      <c r="Z260" s="96">
        <v>552.51</v>
      </c>
      <c r="AA260" s="96">
        <v>370.55</v>
      </c>
      <c r="AB260" s="96"/>
      <c r="AC260" s="97">
        <v>431.4</v>
      </c>
      <c r="AD260" s="83" t="s">
        <v>999</v>
      </c>
      <c r="AE260" s="86">
        <v>0.51129972389814904</v>
      </c>
      <c r="AF260" s="96">
        <v>496.39</v>
      </c>
      <c r="AG260" s="96">
        <v>601.54999999999995</v>
      </c>
      <c r="AH260" s="96">
        <v>522.54999999999995</v>
      </c>
      <c r="AI260" s="96"/>
      <c r="AJ260" s="96"/>
      <c r="AK260" s="97">
        <v>309.86</v>
      </c>
      <c r="AL260" s="87" t="s">
        <v>1000</v>
      </c>
      <c r="AM260" s="88">
        <v>1</v>
      </c>
      <c r="AN260" s="96">
        <v>519.70000000000005</v>
      </c>
      <c r="AO260" s="96">
        <v>625.39</v>
      </c>
      <c r="AP260" s="96">
        <v>608.41</v>
      </c>
      <c r="AQ260" s="96">
        <v>682.65</v>
      </c>
      <c r="AR260" s="96"/>
      <c r="AS260" s="97"/>
      <c r="AT260" s="83" t="s">
        <v>1001</v>
      </c>
      <c r="AU260" s="86">
        <v>3.9030482807072303E-2</v>
      </c>
      <c r="AV260" s="96">
        <v>472.97</v>
      </c>
      <c r="AW260" s="96">
        <v>576.6</v>
      </c>
      <c r="AX260" s="96">
        <v>531.15</v>
      </c>
      <c r="AY260" s="96">
        <v>351.98</v>
      </c>
      <c r="AZ260" s="96"/>
      <c r="BA260" s="97">
        <v>374.93</v>
      </c>
      <c r="BB260" s="83" t="s">
        <v>1002</v>
      </c>
      <c r="BC260" s="96">
        <v>481.63</v>
      </c>
      <c r="BD260" s="96">
        <v>589.26</v>
      </c>
      <c r="BE260" s="96">
        <v>545.37</v>
      </c>
      <c r="BF260" s="96"/>
      <c r="BG260" s="96"/>
      <c r="BH260" s="97">
        <v>412.4</v>
      </c>
      <c r="BI260" s="83" t="s">
        <v>1003</v>
      </c>
      <c r="BJ260" s="86">
        <v>0.13401951324112801</v>
      </c>
      <c r="BK260" s="96">
        <v>615.28</v>
      </c>
      <c r="BL260" s="96">
        <v>712.98</v>
      </c>
      <c r="BM260" s="96">
        <v>798.38</v>
      </c>
      <c r="BN260" s="96">
        <v>544.19000000000005</v>
      </c>
      <c r="BO260" s="96"/>
      <c r="BP260" s="97"/>
      <c r="BQ260" s="83" t="s">
        <v>1004</v>
      </c>
      <c r="BR260" s="86">
        <v>1</v>
      </c>
      <c r="BS260" s="96">
        <v>522.83000000000004</v>
      </c>
      <c r="BT260" s="96">
        <v>609.5</v>
      </c>
      <c r="BU260" s="96">
        <v>685.33</v>
      </c>
      <c r="BV260" s="96"/>
      <c r="BW260" s="96"/>
      <c r="BX260" s="97">
        <v>333.67</v>
      </c>
      <c r="BY260" s="83" t="s">
        <v>1005</v>
      </c>
      <c r="BZ260" s="96">
        <v>566.61</v>
      </c>
      <c r="CA260" s="96">
        <v>633.78</v>
      </c>
      <c r="CB260" s="96">
        <v>544.27</v>
      </c>
      <c r="CC260" s="96">
        <v>407.2</v>
      </c>
      <c r="CD260" s="96"/>
      <c r="CE260" s="97">
        <v>524.96</v>
      </c>
      <c r="CF260" s="83" t="s">
        <v>1006</v>
      </c>
      <c r="CG260" s="96">
        <v>511.22</v>
      </c>
      <c r="CH260" s="96">
        <v>698.14</v>
      </c>
      <c r="CI260" s="96">
        <v>589.91</v>
      </c>
      <c r="CJ260" s="96"/>
      <c r="CK260" s="96"/>
      <c r="CL260" s="97"/>
      <c r="CM260" s="83" t="s">
        <v>1007</v>
      </c>
      <c r="CN260" s="96">
        <v>533.71</v>
      </c>
      <c r="CO260" s="96">
        <v>607.28</v>
      </c>
      <c r="CP260" s="96">
        <v>638.41</v>
      </c>
      <c r="CQ260" s="96">
        <v>433.85</v>
      </c>
      <c r="CR260" s="96"/>
      <c r="CS260" s="97">
        <v>589.66</v>
      </c>
      <c r="CT260" s="83" t="s">
        <v>1008</v>
      </c>
      <c r="CU260" s="96">
        <v>530.19000000000005</v>
      </c>
      <c r="CV260" s="96">
        <v>691.85</v>
      </c>
      <c r="CW260" s="96">
        <v>568.20000000000005</v>
      </c>
      <c r="CX260" s="96">
        <v>458.29</v>
      </c>
      <c r="CY260" s="96"/>
      <c r="CZ260" s="97"/>
      <c r="DA260" s="83" t="s">
        <v>1009</v>
      </c>
      <c r="DB260" s="86">
        <v>0.13454423141607799</v>
      </c>
      <c r="DC260" s="96">
        <v>530.1</v>
      </c>
      <c r="DD260" s="96">
        <v>651.29999999999995</v>
      </c>
      <c r="DE260" s="96">
        <v>548</v>
      </c>
      <c r="DF260" s="96">
        <v>518.94000000000005</v>
      </c>
      <c r="DG260" s="96"/>
      <c r="DH260" s="97">
        <v>498.22</v>
      </c>
      <c r="DI260" s="83" t="s">
        <v>1010</v>
      </c>
      <c r="DJ260" s="86">
        <v>3.1661600810537001E-3</v>
      </c>
      <c r="DK260" s="96">
        <v>517.01</v>
      </c>
      <c r="DL260" s="96">
        <v>628.4</v>
      </c>
      <c r="DM260" s="96">
        <v>628.4</v>
      </c>
      <c r="DN260" s="96">
        <v>456.06</v>
      </c>
      <c r="DO260" s="96"/>
      <c r="DP260" s="97">
        <v>443.1</v>
      </c>
      <c r="DQ260" s="83" t="s">
        <v>1011</v>
      </c>
      <c r="DR260" s="96">
        <v>489.04</v>
      </c>
      <c r="DS260" s="96">
        <v>581.47</v>
      </c>
      <c r="DT260" s="96">
        <v>519.13</v>
      </c>
      <c r="DU260" s="96">
        <v>461.74</v>
      </c>
      <c r="DV260" s="96"/>
      <c r="DW260" s="97"/>
      <c r="DX260" s="83" t="s">
        <v>1012</v>
      </c>
      <c r="DY260" s="96">
        <v>535.79999999999995</v>
      </c>
      <c r="DZ260" s="96">
        <v>601.35</v>
      </c>
      <c r="EA260" s="96">
        <v>667.05</v>
      </c>
      <c r="EB260" s="96">
        <v>452.61</v>
      </c>
      <c r="EC260" s="96"/>
      <c r="ED260" s="97">
        <v>391.89</v>
      </c>
      <c r="EE260" s="83" t="s">
        <v>1013</v>
      </c>
      <c r="EF260" s="86">
        <v>1</v>
      </c>
      <c r="EG260" s="96">
        <v>496.74</v>
      </c>
      <c r="EH260" s="96">
        <v>600.91999999999996</v>
      </c>
      <c r="EI260" s="96">
        <v>532.36</v>
      </c>
      <c r="EJ260" s="96"/>
      <c r="EK260" s="96">
        <v>323.74</v>
      </c>
      <c r="EL260" s="97">
        <v>262.14</v>
      </c>
      <c r="EM260" s="83" t="s">
        <v>1014</v>
      </c>
      <c r="EN260" s="96">
        <v>533.64</v>
      </c>
      <c r="EO260" s="96">
        <v>606.03</v>
      </c>
      <c r="EP260" s="96">
        <v>555.79</v>
      </c>
      <c r="EQ260" s="96"/>
      <c r="ER260" s="96"/>
      <c r="ES260" s="97">
        <v>420.93</v>
      </c>
      <c r="ET260" s="83" t="s">
        <v>1015</v>
      </c>
      <c r="EU260" s="86">
        <v>1</v>
      </c>
      <c r="EV260" s="96">
        <v>504.14</v>
      </c>
      <c r="EW260" s="96">
        <v>605.07000000000005</v>
      </c>
      <c r="EX260" s="96">
        <v>605.07000000000005</v>
      </c>
      <c r="EY260" s="96"/>
      <c r="EZ260" s="96"/>
      <c r="FA260" s="97">
        <v>319.07</v>
      </c>
      <c r="FB260" s="83" t="s">
        <v>1016</v>
      </c>
      <c r="FC260" s="96">
        <v>603.16</v>
      </c>
      <c r="FD260" s="96">
        <v>569.97</v>
      </c>
      <c r="FE260" s="96">
        <v>615.37</v>
      </c>
      <c r="FF260" s="96"/>
      <c r="FG260" s="96"/>
      <c r="FH260" s="97"/>
      <c r="FI260" s="83" t="s">
        <v>1017</v>
      </c>
      <c r="FJ260" s="96">
        <v>524.92999999999995</v>
      </c>
      <c r="FK260" s="96">
        <v>621.1</v>
      </c>
      <c r="FL260" s="96">
        <v>416.97</v>
      </c>
      <c r="FM260" s="96">
        <v>678.83</v>
      </c>
      <c r="FN260" s="96"/>
      <c r="FO260" s="97">
        <v>345.27</v>
      </c>
      <c r="FP260" s="83" t="s">
        <v>1018</v>
      </c>
      <c r="FQ260" s="86">
        <v>0.23261764637465401</v>
      </c>
      <c r="FR260" s="96">
        <v>500.1</v>
      </c>
      <c r="FS260" s="96">
        <v>607.70000000000005</v>
      </c>
      <c r="FT260" s="96">
        <v>586.82000000000005</v>
      </c>
      <c r="FU260" s="96">
        <v>408</v>
      </c>
      <c r="FV260" s="96">
        <v>366.57</v>
      </c>
      <c r="FW260" s="97">
        <v>287.26</v>
      </c>
      <c r="FX260" s="83" t="s">
        <v>1019</v>
      </c>
      <c r="FY260" s="96">
        <v>540.35</v>
      </c>
      <c r="FZ260" s="96">
        <v>646.03</v>
      </c>
      <c r="GA260" s="96">
        <v>611.64</v>
      </c>
      <c r="GB260" s="96">
        <v>602.08000000000004</v>
      </c>
      <c r="GC260" s="96"/>
      <c r="GD260" s="97">
        <v>366.55</v>
      </c>
      <c r="GE260" s="83" t="s">
        <v>1020</v>
      </c>
      <c r="GF260" s="86">
        <v>0.21091706740909499</v>
      </c>
      <c r="GG260" s="96">
        <v>525.33000000000004</v>
      </c>
      <c r="GH260" s="96">
        <v>621.91999999999996</v>
      </c>
      <c r="GI260" s="96">
        <v>540.17999999999995</v>
      </c>
      <c r="GJ260" s="96">
        <v>432.16</v>
      </c>
      <c r="GK260" s="96"/>
      <c r="GL260" s="97">
        <v>415.64</v>
      </c>
      <c r="GM260" s="83" t="s">
        <v>1021</v>
      </c>
      <c r="GN260" s="86">
        <v>9.4748112143865498E-2</v>
      </c>
      <c r="GO260" s="96">
        <v>511</v>
      </c>
      <c r="GP260" s="96">
        <v>766.07</v>
      </c>
      <c r="GQ260" s="96">
        <v>576.04999999999995</v>
      </c>
      <c r="GR260" s="96">
        <v>433.95</v>
      </c>
      <c r="GS260" s="96"/>
      <c r="GT260" s="97"/>
      <c r="GU260" s="83" t="s">
        <v>1022</v>
      </c>
      <c r="GV260" s="86">
        <v>1</v>
      </c>
      <c r="GW260" s="96">
        <v>457.94</v>
      </c>
      <c r="GX260" s="96">
        <v>552.99</v>
      </c>
      <c r="GY260" s="96">
        <v>539.04999999999995</v>
      </c>
      <c r="GZ260" s="96">
        <v>528.34</v>
      </c>
      <c r="HA260" s="96"/>
      <c r="HB260" s="97">
        <v>401.16</v>
      </c>
      <c r="HC260" s="83" t="s">
        <v>1023</v>
      </c>
      <c r="HD260" s="86">
        <v>1</v>
      </c>
      <c r="HE260" s="96">
        <v>533.02</v>
      </c>
      <c r="HF260" s="96">
        <v>644.85</v>
      </c>
      <c r="HG260" s="96"/>
      <c r="HH260" s="96">
        <v>416.41</v>
      </c>
      <c r="HI260" s="96">
        <v>409.77</v>
      </c>
      <c r="HJ260" s="97">
        <v>375.89</v>
      </c>
      <c r="HK260" s="103" t="s">
        <v>1024</v>
      </c>
      <c r="HL260" s="86">
        <v>1.1658408627222401</v>
      </c>
      <c r="HM260" s="96">
        <v>487.52</v>
      </c>
      <c r="HN260" s="96">
        <v>589.82000000000005</v>
      </c>
      <c r="HO260" s="96">
        <v>524.09</v>
      </c>
      <c r="HP260" s="96"/>
      <c r="HQ260" s="96"/>
      <c r="HR260" s="97"/>
    </row>
    <row r="261" spans="1:226" x14ac:dyDescent="0.35">
      <c r="A261" s="99">
        <v>43521</v>
      </c>
      <c r="B261" s="100" t="s">
        <v>995</v>
      </c>
      <c r="C261" s="101">
        <v>502.7968181149854</v>
      </c>
      <c r="D261" s="101">
        <v>605.15625087776584</v>
      </c>
      <c r="E261" s="101">
        <v>568.47864435436793</v>
      </c>
      <c r="F261" s="101">
        <v>432.83493258372192</v>
      </c>
      <c r="G261" s="101">
        <v>364.20602564102569</v>
      </c>
      <c r="H261" s="102">
        <v>348.99686094622098</v>
      </c>
      <c r="I261" s="100" t="s">
        <v>996</v>
      </c>
      <c r="J261" s="101">
        <v>507.52918769301965</v>
      </c>
      <c r="K261" s="101">
        <v>605.29622361455563</v>
      </c>
      <c r="L261" s="101">
        <v>566.92527698827018</v>
      </c>
      <c r="M261" s="101">
        <v>428.80629373064119</v>
      </c>
      <c r="N261" s="101">
        <v>370.99625000000003</v>
      </c>
      <c r="O261" s="102">
        <v>392.22725745517829</v>
      </c>
      <c r="P261" s="83" t="s">
        <v>997</v>
      </c>
      <c r="Q261" s="96">
        <v>504.14</v>
      </c>
      <c r="R261" s="96">
        <v>600.36</v>
      </c>
      <c r="S261" s="96">
        <v>556.35</v>
      </c>
      <c r="T261" s="96">
        <v>405</v>
      </c>
      <c r="U261" s="96"/>
      <c r="V261" s="97"/>
      <c r="W261" s="83" t="s">
        <v>998</v>
      </c>
      <c r="X261" s="96">
        <v>498.1</v>
      </c>
      <c r="Y261" s="96">
        <v>593.23</v>
      </c>
      <c r="Z261" s="96">
        <v>552.51</v>
      </c>
      <c r="AA261" s="96">
        <v>370.55</v>
      </c>
      <c r="AB261" s="96"/>
      <c r="AC261" s="97">
        <v>431.4</v>
      </c>
      <c r="AD261" s="83" t="s">
        <v>999</v>
      </c>
      <c r="AE261" s="86">
        <v>0.51129972389814904</v>
      </c>
      <c r="AF261" s="96">
        <v>480.62</v>
      </c>
      <c r="AG261" s="96">
        <v>586.35</v>
      </c>
      <c r="AH261" s="96">
        <v>493.06</v>
      </c>
      <c r="AI261" s="96"/>
      <c r="AJ261" s="96"/>
      <c r="AK261" s="97">
        <v>304.95</v>
      </c>
      <c r="AL261" s="87" t="s">
        <v>1000</v>
      </c>
      <c r="AM261" s="88">
        <v>1</v>
      </c>
      <c r="AN261" s="96">
        <v>506.34</v>
      </c>
      <c r="AO261" s="96">
        <v>611.66</v>
      </c>
      <c r="AP261" s="96">
        <v>597.03</v>
      </c>
      <c r="AQ261" s="96">
        <v>682.65</v>
      </c>
      <c r="AR261" s="96"/>
      <c r="AS261" s="97"/>
      <c r="AT261" s="83" t="s">
        <v>1001</v>
      </c>
      <c r="AU261" s="86">
        <v>3.8981795501500799E-2</v>
      </c>
      <c r="AV261" s="96">
        <v>469.15</v>
      </c>
      <c r="AW261" s="96">
        <v>571.70000000000005</v>
      </c>
      <c r="AX261" s="96">
        <v>517.55999999999995</v>
      </c>
      <c r="AY261" s="96">
        <v>390.52</v>
      </c>
      <c r="AZ261" s="96"/>
      <c r="BA261" s="97">
        <v>376.14</v>
      </c>
      <c r="BB261" s="83" t="s">
        <v>1002</v>
      </c>
      <c r="BC261" s="96">
        <v>468.19</v>
      </c>
      <c r="BD261" s="96">
        <v>590.1</v>
      </c>
      <c r="BE261" s="96">
        <v>542.01</v>
      </c>
      <c r="BF261" s="96"/>
      <c r="BG261" s="96"/>
      <c r="BH261" s="97">
        <v>414.08</v>
      </c>
      <c r="BI261" s="83" t="s">
        <v>1003</v>
      </c>
      <c r="BJ261" s="86">
        <v>0.13402130938819301</v>
      </c>
      <c r="BK261" s="96">
        <v>615.29</v>
      </c>
      <c r="BL261" s="96">
        <v>712.99</v>
      </c>
      <c r="BM261" s="96">
        <v>798.39</v>
      </c>
      <c r="BN261" s="96">
        <v>544.19000000000005</v>
      </c>
      <c r="BO261" s="96"/>
      <c r="BP261" s="97"/>
      <c r="BQ261" s="83" t="s">
        <v>1004</v>
      </c>
      <c r="BR261" s="86">
        <v>1</v>
      </c>
      <c r="BS261" s="96">
        <v>518.66999999999996</v>
      </c>
      <c r="BT261" s="96">
        <v>609.5</v>
      </c>
      <c r="BU261" s="96">
        <v>685.33</v>
      </c>
      <c r="BV261" s="96"/>
      <c r="BW261" s="96"/>
      <c r="BX261" s="97">
        <v>317.83</v>
      </c>
      <c r="BY261" s="83" t="s">
        <v>1005</v>
      </c>
      <c r="BZ261" s="96">
        <v>562.6</v>
      </c>
      <c r="CA261" s="96">
        <v>629.16999999999996</v>
      </c>
      <c r="CB261" s="96">
        <v>546.15</v>
      </c>
      <c r="CC261" s="96">
        <v>383.36</v>
      </c>
      <c r="CD261" s="96"/>
      <c r="CE261" s="97">
        <v>524.82000000000005</v>
      </c>
      <c r="CF261" s="83" t="s">
        <v>1006</v>
      </c>
      <c r="CG261" s="96">
        <v>474.13</v>
      </c>
      <c r="CH261" s="96">
        <v>665.08</v>
      </c>
      <c r="CI261" s="96">
        <v>589.91</v>
      </c>
      <c r="CJ261" s="96"/>
      <c r="CK261" s="96"/>
      <c r="CL261" s="97"/>
      <c r="CM261" s="83" t="s">
        <v>1007</v>
      </c>
      <c r="CN261" s="96">
        <v>524.32000000000005</v>
      </c>
      <c r="CO261" s="96">
        <v>599.52</v>
      </c>
      <c r="CP261" s="96">
        <v>638.82000000000005</v>
      </c>
      <c r="CQ261" s="96">
        <v>441.76</v>
      </c>
      <c r="CR261" s="96"/>
      <c r="CS261" s="97">
        <v>589.02</v>
      </c>
      <c r="CT261" s="83" t="s">
        <v>1008</v>
      </c>
      <c r="CU261" s="96">
        <v>523.70000000000005</v>
      </c>
      <c r="CV261" s="96">
        <v>687.81</v>
      </c>
      <c r="CW261" s="96">
        <v>565.74</v>
      </c>
      <c r="CX261" s="96">
        <v>463.08</v>
      </c>
      <c r="CY261" s="96"/>
      <c r="CZ261" s="97"/>
      <c r="DA261" s="83" t="s">
        <v>1009</v>
      </c>
      <c r="DB261" s="86">
        <v>0.13460761879122399</v>
      </c>
      <c r="DC261" s="96">
        <v>507.63</v>
      </c>
      <c r="DD261" s="96">
        <v>639.44000000000005</v>
      </c>
      <c r="DE261" s="96">
        <v>531.03</v>
      </c>
      <c r="DF261" s="96">
        <v>519.17999999999995</v>
      </c>
      <c r="DG261" s="96"/>
      <c r="DH261" s="97">
        <v>484.56</v>
      </c>
      <c r="DI261" s="83" t="s">
        <v>1010</v>
      </c>
      <c r="DJ261" s="86">
        <v>3.14841634657767E-3</v>
      </c>
      <c r="DK261" s="96">
        <v>508.47</v>
      </c>
      <c r="DL261" s="96">
        <v>615.66999999999996</v>
      </c>
      <c r="DM261" s="96">
        <v>615.66999999999996</v>
      </c>
      <c r="DN261" s="96">
        <v>453.5</v>
      </c>
      <c r="DO261" s="96"/>
      <c r="DP261" s="97">
        <v>437.35</v>
      </c>
      <c r="DQ261" s="83" t="s">
        <v>1011</v>
      </c>
      <c r="DR261" s="96">
        <v>489.04</v>
      </c>
      <c r="DS261" s="96">
        <v>557.08000000000004</v>
      </c>
      <c r="DT261" s="96">
        <v>514.28</v>
      </c>
      <c r="DU261" s="96">
        <v>463.8</v>
      </c>
      <c r="DV261" s="96"/>
      <c r="DW261" s="97"/>
      <c r="DX261" s="83" t="s">
        <v>1012</v>
      </c>
      <c r="DY261" s="96">
        <v>529.53</v>
      </c>
      <c r="DZ261" s="96">
        <v>595.59</v>
      </c>
      <c r="EA261" s="96">
        <v>667.59</v>
      </c>
      <c r="EB261" s="96">
        <v>457.49</v>
      </c>
      <c r="EC261" s="96"/>
      <c r="ED261" s="97">
        <v>391.79</v>
      </c>
      <c r="EE261" s="83" t="s">
        <v>1013</v>
      </c>
      <c r="EF261" s="86">
        <v>1</v>
      </c>
      <c r="EG261" s="96">
        <v>493.23</v>
      </c>
      <c r="EH261" s="96">
        <v>581.13</v>
      </c>
      <c r="EI261" s="96">
        <v>537.01</v>
      </c>
      <c r="EJ261" s="96"/>
      <c r="EK261" s="96">
        <v>323.74</v>
      </c>
      <c r="EL261" s="97">
        <v>255.32</v>
      </c>
      <c r="EM261" s="83" t="s">
        <v>1014</v>
      </c>
      <c r="EN261" s="96">
        <v>533.64</v>
      </c>
      <c r="EO261" s="96">
        <v>606.03</v>
      </c>
      <c r="EP261" s="96">
        <v>555.79</v>
      </c>
      <c r="EQ261" s="96"/>
      <c r="ER261" s="96"/>
      <c r="ES261" s="97">
        <v>420.93</v>
      </c>
      <c r="ET261" s="83" t="s">
        <v>1015</v>
      </c>
      <c r="EU261" s="86">
        <v>1</v>
      </c>
      <c r="EV261" s="96">
        <v>496.39</v>
      </c>
      <c r="EW261" s="96">
        <v>596.80999999999995</v>
      </c>
      <c r="EX261" s="96">
        <v>596.79999999999995</v>
      </c>
      <c r="EY261" s="96"/>
      <c r="EZ261" s="96"/>
      <c r="FA261" s="97">
        <v>319.18</v>
      </c>
      <c r="FB261" s="83" t="s">
        <v>1016</v>
      </c>
      <c r="FC261" s="96">
        <v>603.16</v>
      </c>
      <c r="FD261" s="96">
        <v>569.97</v>
      </c>
      <c r="FE261" s="96">
        <v>615.37</v>
      </c>
      <c r="FF261" s="96"/>
      <c r="FG261" s="96"/>
      <c r="FH261" s="97"/>
      <c r="FI261" s="83" t="s">
        <v>1017</v>
      </c>
      <c r="FJ261" s="96">
        <v>534.02</v>
      </c>
      <c r="FK261" s="96">
        <v>628.54</v>
      </c>
      <c r="FL261" s="96">
        <v>423.58</v>
      </c>
      <c r="FM261" s="96">
        <v>693.83</v>
      </c>
      <c r="FN261" s="96"/>
      <c r="FO261" s="97">
        <v>346.92</v>
      </c>
      <c r="FP261" s="83" t="s">
        <v>1018</v>
      </c>
      <c r="FQ261" s="86">
        <v>0.23062730627306299</v>
      </c>
      <c r="FR261" s="96">
        <v>497.34</v>
      </c>
      <c r="FS261" s="96">
        <v>591.52</v>
      </c>
      <c r="FT261" s="96">
        <v>584.41</v>
      </c>
      <c r="FU261" s="96">
        <v>415.96</v>
      </c>
      <c r="FV261" s="96">
        <v>363.43</v>
      </c>
      <c r="FW261" s="97">
        <v>288.49</v>
      </c>
      <c r="FX261" s="83" t="s">
        <v>1019</v>
      </c>
      <c r="FY261" s="96">
        <v>537.91</v>
      </c>
      <c r="FZ261" s="96">
        <v>641.15</v>
      </c>
      <c r="GA261" s="96">
        <v>601.07000000000005</v>
      </c>
      <c r="GB261" s="96">
        <v>592.05999999999995</v>
      </c>
      <c r="GC261" s="96"/>
      <c r="GD261" s="97">
        <v>366.55</v>
      </c>
      <c r="GE261" s="83" t="s">
        <v>1020</v>
      </c>
      <c r="GF261" s="86">
        <v>0.209894423105178</v>
      </c>
      <c r="GG261" s="96">
        <v>512.48</v>
      </c>
      <c r="GH261" s="96">
        <v>612.99</v>
      </c>
      <c r="GI261" s="96">
        <v>517.97</v>
      </c>
      <c r="GJ261" s="96">
        <v>448.16</v>
      </c>
      <c r="GK261" s="96"/>
      <c r="GL261" s="97">
        <v>413.81</v>
      </c>
      <c r="GM261" s="83" t="s">
        <v>1021</v>
      </c>
      <c r="GN261" s="86">
        <v>9.4524212377000399E-2</v>
      </c>
      <c r="GO261" s="96">
        <v>517.13</v>
      </c>
      <c r="GP261" s="96">
        <v>770.23</v>
      </c>
      <c r="GQ261" s="96">
        <v>578.54</v>
      </c>
      <c r="GR261" s="96">
        <v>447.48</v>
      </c>
      <c r="GS261" s="96"/>
      <c r="GT261" s="97"/>
      <c r="GU261" s="83" t="s">
        <v>1022</v>
      </c>
      <c r="GV261" s="86">
        <v>1</v>
      </c>
      <c r="GW261" s="96">
        <v>444.36</v>
      </c>
      <c r="GX261" s="96">
        <v>543.71</v>
      </c>
      <c r="GY261" s="96">
        <v>527.54999999999995</v>
      </c>
      <c r="GZ261" s="96">
        <v>528.34</v>
      </c>
      <c r="HA261" s="96"/>
      <c r="HB261" s="97">
        <v>401.1</v>
      </c>
      <c r="HC261" s="83" t="s">
        <v>1023</v>
      </c>
      <c r="HD261" s="86">
        <v>1</v>
      </c>
      <c r="HE261" s="96">
        <v>513.85</v>
      </c>
      <c r="HF261" s="96">
        <v>629.85</v>
      </c>
      <c r="HG261" s="96"/>
      <c r="HH261" s="96">
        <v>405.99</v>
      </c>
      <c r="HI261" s="96">
        <v>399.35</v>
      </c>
      <c r="HJ261" s="97">
        <v>375.89</v>
      </c>
      <c r="HK261" s="103" t="s">
        <v>1024</v>
      </c>
      <c r="HL261" s="86">
        <v>1.1517022158750601</v>
      </c>
      <c r="HM261" s="96">
        <v>476.83</v>
      </c>
      <c r="HN261" s="96">
        <v>577.03</v>
      </c>
      <c r="HO261" s="96">
        <v>530.9</v>
      </c>
      <c r="HP261" s="96"/>
      <c r="HQ261" s="96"/>
      <c r="HR261" s="97"/>
    </row>
    <row r="262" spans="1:226" x14ac:dyDescent="0.35">
      <c r="A262" s="99">
        <v>43514</v>
      </c>
      <c r="B262" s="100" t="s">
        <v>995</v>
      </c>
      <c r="C262" s="101">
        <v>497.22555576124853</v>
      </c>
      <c r="D262" s="101">
        <v>594.84162926692363</v>
      </c>
      <c r="E262" s="101">
        <v>556.33624406857029</v>
      </c>
      <c r="F262" s="101">
        <v>434.56741937196551</v>
      </c>
      <c r="G262" s="101">
        <v>339.08871794871789</v>
      </c>
      <c r="H262" s="102">
        <v>351.34776925825918</v>
      </c>
      <c r="I262" s="100" t="s">
        <v>996</v>
      </c>
      <c r="J262" s="101">
        <v>501.50956599303129</v>
      </c>
      <c r="K262" s="101">
        <v>593.40726849427529</v>
      </c>
      <c r="L262" s="101">
        <v>554.64313919559083</v>
      </c>
      <c r="M262" s="101">
        <v>431.52451262567655</v>
      </c>
      <c r="N262" s="101">
        <v>362.61499999999995</v>
      </c>
      <c r="O262" s="102">
        <v>392.59702127405075</v>
      </c>
      <c r="P262" s="83" t="s">
        <v>997</v>
      </c>
      <c r="Q262" s="96">
        <v>488.31</v>
      </c>
      <c r="R262" s="96">
        <v>589.53</v>
      </c>
      <c r="S262" s="96">
        <v>551.61</v>
      </c>
      <c r="T262" s="96">
        <v>390</v>
      </c>
      <c r="U262" s="96"/>
      <c r="V262" s="97"/>
      <c r="W262" s="83" t="s">
        <v>998</v>
      </c>
      <c r="X262" s="96">
        <v>485.05</v>
      </c>
      <c r="Y262" s="96">
        <v>573.97</v>
      </c>
      <c r="Z262" s="96">
        <v>537.54999999999995</v>
      </c>
      <c r="AA262" s="96">
        <v>349.02</v>
      </c>
      <c r="AB262" s="96"/>
      <c r="AC262" s="97">
        <v>431.4</v>
      </c>
      <c r="AD262" s="83" t="s">
        <v>999</v>
      </c>
      <c r="AE262" s="86">
        <v>0.51129972389814904</v>
      </c>
      <c r="AF262" s="96">
        <v>472.36</v>
      </c>
      <c r="AG262" s="96">
        <v>578.5</v>
      </c>
      <c r="AH262" s="96">
        <v>493.06</v>
      </c>
      <c r="AI262" s="96"/>
      <c r="AJ262" s="96"/>
      <c r="AK262" s="97">
        <v>300.57</v>
      </c>
      <c r="AL262" s="87" t="s">
        <v>1000</v>
      </c>
      <c r="AM262" s="88">
        <v>1</v>
      </c>
      <c r="AN262" s="96">
        <v>492.62</v>
      </c>
      <c r="AO262" s="96">
        <v>602.05999999999995</v>
      </c>
      <c r="AP262" s="96">
        <v>576.12</v>
      </c>
      <c r="AQ262" s="96">
        <v>682.65</v>
      </c>
      <c r="AR262" s="96"/>
      <c r="AS262" s="97"/>
      <c r="AT262" s="83" t="s">
        <v>1001</v>
      </c>
      <c r="AU262" s="86">
        <v>3.88878086719813E-2</v>
      </c>
      <c r="AV262" s="96">
        <v>464.62</v>
      </c>
      <c r="AW262" s="96">
        <v>565.24</v>
      </c>
      <c r="AX262" s="96">
        <v>514.84</v>
      </c>
      <c r="AY262" s="96">
        <v>389.5</v>
      </c>
      <c r="AZ262" s="96"/>
      <c r="BA262" s="97">
        <v>379.67</v>
      </c>
      <c r="BB262" s="83" t="s">
        <v>1002</v>
      </c>
      <c r="BC262" s="96">
        <v>478.27</v>
      </c>
      <c r="BD262" s="96">
        <v>585.9</v>
      </c>
      <c r="BE262" s="96">
        <v>531.92999999999995</v>
      </c>
      <c r="BF262" s="96"/>
      <c r="BG262" s="96"/>
      <c r="BH262" s="97">
        <v>414.08</v>
      </c>
      <c r="BI262" s="83" t="s">
        <v>1003</v>
      </c>
      <c r="BJ262" s="86">
        <v>0.13401232913427999</v>
      </c>
      <c r="BK262" s="96">
        <v>609.89</v>
      </c>
      <c r="BL262" s="96">
        <v>681.85</v>
      </c>
      <c r="BM262" s="96">
        <v>760.92</v>
      </c>
      <c r="BN262" s="96">
        <v>575.11</v>
      </c>
      <c r="BO262" s="96"/>
      <c r="BP262" s="97"/>
      <c r="BQ262" s="83" t="s">
        <v>1004</v>
      </c>
      <c r="BR262" s="86">
        <v>1</v>
      </c>
      <c r="BS262" s="96">
        <v>489.5</v>
      </c>
      <c r="BT262" s="96">
        <v>592.83000000000004</v>
      </c>
      <c r="BU262" s="96">
        <v>633.66999999999996</v>
      </c>
      <c r="BV262" s="96"/>
      <c r="BW262" s="96"/>
      <c r="BX262" s="97">
        <v>323.67</v>
      </c>
      <c r="BY262" s="83" t="s">
        <v>1005</v>
      </c>
      <c r="BZ262" s="96">
        <v>549.03</v>
      </c>
      <c r="CA262" s="96">
        <v>613.03</v>
      </c>
      <c r="CB262" s="96">
        <v>530.53</v>
      </c>
      <c r="CC262" s="96">
        <v>396.04</v>
      </c>
      <c r="CD262" s="96"/>
      <c r="CE262" s="97">
        <v>524.32000000000005</v>
      </c>
      <c r="CF262" s="83" t="s">
        <v>1006</v>
      </c>
      <c r="CG262" s="96">
        <v>490.26</v>
      </c>
      <c r="CH262" s="96">
        <v>683.63</v>
      </c>
      <c r="CI262" s="96">
        <v>572.97</v>
      </c>
      <c r="CJ262" s="96"/>
      <c r="CK262" s="96"/>
      <c r="CL262" s="97"/>
      <c r="CM262" s="83" t="s">
        <v>1007</v>
      </c>
      <c r="CN262" s="96">
        <v>509.77</v>
      </c>
      <c r="CO262" s="96">
        <v>583.76</v>
      </c>
      <c r="CP262" s="96">
        <v>623.19000000000005</v>
      </c>
      <c r="CQ262" s="96">
        <v>432.78</v>
      </c>
      <c r="CR262" s="96"/>
      <c r="CS262" s="97">
        <v>587.48</v>
      </c>
      <c r="CT262" s="83" t="s">
        <v>1008</v>
      </c>
      <c r="CU262" s="96">
        <v>503.92</v>
      </c>
      <c r="CV262" s="96">
        <v>672.7</v>
      </c>
      <c r="CW262" s="96">
        <v>549.82000000000005</v>
      </c>
      <c r="CX262" s="96">
        <v>460.74</v>
      </c>
      <c r="CY262" s="96"/>
      <c r="CZ262" s="97"/>
      <c r="DA262" s="83" t="s">
        <v>1009</v>
      </c>
      <c r="DB262" s="86">
        <v>0.134907251264755</v>
      </c>
      <c r="DC262" s="96">
        <v>492.36</v>
      </c>
      <c r="DD262" s="96">
        <v>628.13</v>
      </c>
      <c r="DE262" s="96">
        <v>519.04</v>
      </c>
      <c r="DF262" s="96">
        <v>510.62</v>
      </c>
      <c r="DG262" s="96"/>
      <c r="DH262" s="97">
        <v>477.01</v>
      </c>
      <c r="DI262" s="83" t="s">
        <v>1010</v>
      </c>
      <c r="DJ262" s="86">
        <v>3.14455520266658E-3</v>
      </c>
      <c r="DK262" s="96">
        <v>481.33</v>
      </c>
      <c r="DL262" s="96">
        <v>604.34</v>
      </c>
      <c r="DM262" s="96">
        <v>604.34</v>
      </c>
      <c r="DN262" s="96">
        <v>421.82</v>
      </c>
      <c r="DO262" s="96"/>
      <c r="DP262" s="97">
        <v>440.58</v>
      </c>
      <c r="DQ262" s="83" t="s">
        <v>1011</v>
      </c>
      <c r="DR262" s="96">
        <v>471.96</v>
      </c>
      <c r="DS262" s="96">
        <v>557.08000000000004</v>
      </c>
      <c r="DT262" s="96">
        <v>495.32</v>
      </c>
      <c r="DU262" s="96">
        <v>445.6</v>
      </c>
      <c r="DV262" s="96"/>
      <c r="DW262" s="97"/>
      <c r="DX262" s="83" t="s">
        <v>1012</v>
      </c>
      <c r="DY262" s="96">
        <v>515.66999999999996</v>
      </c>
      <c r="DZ262" s="96">
        <v>580.9</v>
      </c>
      <c r="EA262" s="96">
        <v>661.31</v>
      </c>
      <c r="EB262" s="96">
        <v>449.94</v>
      </c>
      <c r="EC262" s="96"/>
      <c r="ED262" s="97">
        <v>392.54</v>
      </c>
      <c r="EE262" s="83" t="s">
        <v>1013</v>
      </c>
      <c r="EF262" s="86">
        <v>1</v>
      </c>
      <c r="EG262" s="96">
        <v>477.54</v>
      </c>
      <c r="EH262" s="96">
        <v>563.54999999999995</v>
      </c>
      <c r="EI262" s="96">
        <v>536.82000000000005</v>
      </c>
      <c r="EJ262" s="96"/>
      <c r="EK262" s="96">
        <v>323.74</v>
      </c>
      <c r="EL262" s="97">
        <v>251.89</v>
      </c>
      <c r="EM262" s="83" t="s">
        <v>1014</v>
      </c>
      <c r="EN262" s="96">
        <v>510.56</v>
      </c>
      <c r="EO262" s="96">
        <v>588.08000000000004</v>
      </c>
      <c r="EP262" s="96">
        <v>543.51</v>
      </c>
      <c r="EQ262" s="96"/>
      <c r="ER262" s="96"/>
      <c r="ES262" s="97">
        <v>411.67</v>
      </c>
      <c r="ET262" s="83" t="s">
        <v>1015</v>
      </c>
      <c r="EU262" s="86">
        <v>1</v>
      </c>
      <c r="EV262" s="96">
        <v>487.04</v>
      </c>
      <c r="EW262" s="96">
        <v>587.41</v>
      </c>
      <c r="EX262" s="96">
        <v>587.41</v>
      </c>
      <c r="EY262" s="96"/>
      <c r="EZ262" s="96"/>
      <c r="FA262" s="97">
        <v>319.77999999999997</v>
      </c>
      <c r="FB262" s="83" t="s">
        <v>1016</v>
      </c>
      <c r="FC262" s="96">
        <v>603.16</v>
      </c>
      <c r="FD262" s="96">
        <v>569.97</v>
      </c>
      <c r="FE262" s="96">
        <v>615.37</v>
      </c>
      <c r="FF262" s="96"/>
      <c r="FG262" s="96"/>
      <c r="FH262" s="97"/>
      <c r="FI262" s="83" t="s">
        <v>1017</v>
      </c>
      <c r="FJ262" s="96">
        <v>517.49</v>
      </c>
      <c r="FK262" s="96">
        <v>617.79999999999995</v>
      </c>
      <c r="FL262" s="96">
        <v>423.58</v>
      </c>
      <c r="FM262" s="96">
        <v>691.83</v>
      </c>
      <c r="FN262" s="96"/>
      <c r="FO262" s="97">
        <v>347.75</v>
      </c>
      <c r="FP262" s="83" t="s">
        <v>1018</v>
      </c>
      <c r="FQ262" s="86">
        <v>0.230989559271921</v>
      </c>
      <c r="FR262" s="96">
        <v>503.94</v>
      </c>
      <c r="FS262" s="96">
        <v>596.21</v>
      </c>
      <c r="FT262" s="96">
        <v>582.29999999999995</v>
      </c>
      <c r="FU262" s="96">
        <v>402.03</v>
      </c>
      <c r="FV262" s="96">
        <v>336.4</v>
      </c>
      <c r="FW262" s="97">
        <v>295.48</v>
      </c>
      <c r="FX262" s="83" t="s">
        <v>1019</v>
      </c>
      <c r="FY262" s="96">
        <v>516.77</v>
      </c>
      <c r="FZ262" s="96">
        <v>620.82000000000005</v>
      </c>
      <c r="GA262" s="96">
        <v>588.88</v>
      </c>
      <c r="GB262" s="96">
        <v>578.97</v>
      </c>
      <c r="GC262" s="96"/>
      <c r="GD262" s="97">
        <v>365.74</v>
      </c>
      <c r="GE262" s="83" t="s">
        <v>1020</v>
      </c>
      <c r="GF262" s="86">
        <v>0.210948212213901</v>
      </c>
      <c r="GG262" s="96">
        <v>501.88</v>
      </c>
      <c r="GH262" s="96">
        <v>602.01</v>
      </c>
      <c r="GI262" s="96">
        <v>509.38</v>
      </c>
      <c r="GJ262" s="96">
        <v>419.41</v>
      </c>
      <c r="GK262" s="96"/>
      <c r="GL262" s="97">
        <v>415.85</v>
      </c>
      <c r="GM262" s="83" t="s">
        <v>1021</v>
      </c>
      <c r="GN262" s="86">
        <v>9.5524669245832694E-2</v>
      </c>
      <c r="GO262" s="96">
        <v>514.27</v>
      </c>
      <c r="GP262" s="96">
        <v>764.63</v>
      </c>
      <c r="GQ262" s="96">
        <v>573.04999999999995</v>
      </c>
      <c r="GR262" s="96">
        <v>440.85</v>
      </c>
      <c r="GS262" s="96"/>
      <c r="GT262" s="97"/>
      <c r="GU262" s="83" t="s">
        <v>1022</v>
      </c>
      <c r="GV262" s="86">
        <v>1</v>
      </c>
      <c r="GW262" s="96">
        <v>444.71</v>
      </c>
      <c r="GX262" s="96">
        <v>542.46</v>
      </c>
      <c r="GY262" s="96">
        <v>526.92999999999995</v>
      </c>
      <c r="GZ262" s="96">
        <v>528.34</v>
      </c>
      <c r="HA262" s="96"/>
      <c r="HB262" s="97">
        <v>416.35</v>
      </c>
      <c r="HC262" s="83" t="s">
        <v>1023</v>
      </c>
      <c r="HD262" s="86">
        <v>1</v>
      </c>
      <c r="HE262" s="96">
        <v>497.18</v>
      </c>
      <c r="HF262" s="96">
        <v>613.17999999999995</v>
      </c>
      <c r="HG262" s="96"/>
      <c r="HH262" s="96">
        <v>392.58</v>
      </c>
      <c r="HI262" s="96">
        <v>385.94</v>
      </c>
      <c r="HJ262" s="97">
        <v>376.72</v>
      </c>
      <c r="HK262" s="103" t="s">
        <v>1024</v>
      </c>
      <c r="HL262" s="86">
        <v>1.1412919424788901</v>
      </c>
      <c r="HM262" s="96">
        <v>470.86</v>
      </c>
      <c r="HN262" s="96">
        <v>567.71</v>
      </c>
      <c r="HO262" s="96">
        <v>522.6</v>
      </c>
      <c r="HP262" s="96"/>
      <c r="HQ262" s="96"/>
      <c r="HR262" s="97"/>
    </row>
    <row r="263" spans="1:226" x14ac:dyDescent="0.35">
      <c r="A263" s="99">
        <v>43507</v>
      </c>
      <c r="B263" s="100" t="s">
        <v>995</v>
      </c>
      <c r="C263" s="101">
        <v>488.55880324073763</v>
      </c>
      <c r="D263" s="101">
        <v>586.99147224135754</v>
      </c>
      <c r="E263" s="101">
        <v>546.92944586544604</v>
      </c>
      <c r="F263" s="101">
        <v>419.91594487286346</v>
      </c>
      <c r="G263" s="101">
        <v>326.20538461538462</v>
      </c>
      <c r="H263" s="102">
        <v>353.19750526725187</v>
      </c>
      <c r="I263" s="100" t="s">
        <v>996</v>
      </c>
      <c r="J263" s="101">
        <v>490.04491271368863</v>
      </c>
      <c r="K263" s="101">
        <v>582.99420385745691</v>
      </c>
      <c r="L263" s="101">
        <v>545.73399321647651</v>
      </c>
      <c r="M263" s="101">
        <v>417.98231819458988</v>
      </c>
      <c r="N263" s="101">
        <v>354.86499999999995</v>
      </c>
      <c r="O263" s="102">
        <v>392.18617335640738</v>
      </c>
      <c r="P263" s="83" t="s">
        <v>997</v>
      </c>
      <c r="Q263" s="96">
        <v>479.14</v>
      </c>
      <c r="R263" s="96">
        <v>582.03</v>
      </c>
      <c r="S263" s="96">
        <v>538.19000000000005</v>
      </c>
      <c r="T263" s="96">
        <v>378</v>
      </c>
      <c r="U263" s="96"/>
      <c r="V263" s="97"/>
      <c r="W263" s="83" t="s">
        <v>998</v>
      </c>
      <c r="X263" s="96">
        <v>477.77</v>
      </c>
      <c r="Y263" s="96">
        <v>553.39</v>
      </c>
      <c r="Z263" s="96">
        <v>518.37</v>
      </c>
      <c r="AA263" s="96">
        <v>342.1</v>
      </c>
      <c r="AB263" s="96"/>
      <c r="AC263" s="97">
        <v>431.4</v>
      </c>
      <c r="AD263" s="83" t="s">
        <v>999</v>
      </c>
      <c r="AE263" s="86">
        <v>0.51129972389814904</v>
      </c>
      <c r="AF263" s="96">
        <v>464.82</v>
      </c>
      <c r="AG263" s="96">
        <v>570.70000000000005</v>
      </c>
      <c r="AH263" s="96">
        <v>493.06</v>
      </c>
      <c r="AI263" s="96"/>
      <c r="AJ263" s="96"/>
      <c r="AK263" s="97">
        <v>294.92</v>
      </c>
      <c r="AL263" s="87" t="s">
        <v>1000</v>
      </c>
      <c r="AM263" s="88">
        <v>1</v>
      </c>
      <c r="AN263" s="96">
        <v>490.72</v>
      </c>
      <c r="AO263" s="96">
        <v>595.27</v>
      </c>
      <c r="AP263" s="96">
        <v>575.64</v>
      </c>
      <c r="AQ263" s="96">
        <v>682.65</v>
      </c>
      <c r="AR263" s="96"/>
      <c r="AS263" s="97"/>
      <c r="AT263" s="83" t="s">
        <v>1001</v>
      </c>
      <c r="AU263" s="86">
        <v>3.8705681994116697E-2</v>
      </c>
      <c r="AV263" s="96">
        <v>464.71</v>
      </c>
      <c r="AW263" s="96">
        <v>566.01</v>
      </c>
      <c r="AX263" s="96">
        <v>499.12</v>
      </c>
      <c r="AY263" s="96">
        <v>387.17</v>
      </c>
      <c r="AZ263" s="96"/>
      <c r="BA263" s="97">
        <v>380.58</v>
      </c>
      <c r="BB263" s="83" t="s">
        <v>1002</v>
      </c>
      <c r="BC263" s="96">
        <v>461.47</v>
      </c>
      <c r="BD263" s="96">
        <v>571.62</v>
      </c>
      <c r="BE263" s="96">
        <v>527.73</v>
      </c>
      <c r="BF263" s="96"/>
      <c r="BG263" s="96"/>
      <c r="BH263" s="97">
        <v>417.44</v>
      </c>
      <c r="BI263" s="83" t="s">
        <v>1003</v>
      </c>
      <c r="BJ263" s="86">
        <v>0.133981805270844</v>
      </c>
      <c r="BK263" s="96">
        <v>577.6</v>
      </c>
      <c r="BL263" s="96">
        <v>660.26</v>
      </c>
      <c r="BM263" s="96">
        <v>739.31</v>
      </c>
      <c r="BN263" s="96">
        <v>561.58000000000004</v>
      </c>
      <c r="BO263" s="96"/>
      <c r="BP263" s="97"/>
      <c r="BQ263" s="83" t="s">
        <v>1004</v>
      </c>
      <c r="BR263" s="86">
        <v>1</v>
      </c>
      <c r="BS263" s="96">
        <v>477.83</v>
      </c>
      <c r="BT263" s="96">
        <v>581.16999999999996</v>
      </c>
      <c r="BU263" s="96">
        <v>648.66999999999996</v>
      </c>
      <c r="BV263" s="96"/>
      <c r="BW263" s="96"/>
      <c r="BX263" s="97">
        <v>327.83</v>
      </c>
      <c r="BY263" s="83" t="s">
        <v>1005</v>
      </c>
      <c r="BZ263" s="96">
        <v>544.25</v>
      </c>
      <c r="CA263" s="96">
        <v>605.17999999999995</v>
      </c>
      <c r="CB263" s="96">
        <v>517.28</v>
      </c>
      <c r="CC263" s="96">
        <v>382</v>
      </c>
      <c r="CD263" s="96"/>
      <c r="CE263" s="97">
        <v>518.91</v>
      </c>
      <c r="CF263" s="83" t="s">
        <v>1006</v>
      </c>
      <c r="CG263" s="96">
        <v>478.97</v>
      </c>
      <c r="CH263" s="96">
        <v>671.53</v>
      </c>
      <c r="CI263" s="96">
        <v>558.46</v>
      </c>
      <c r="CJ263" s="96"/>
      <c r="CK263" s="96"/>
      <c r="CL263" s="97"/>
      <c r="CM263" s="83" t="s">
        <v>1007</v>
      </c>
      <c r="CN263" s="96">
        <v>504.03</v>
      </c>
      <c r="CO263" s="96">
        <v>575.16999999999996</v>
      </c>
      <c r="CP263" s="96">
        <v>611.32000000000005</v>
      </c>
      <c r="CQ263" s="96">
        <v>419.46</v>
      </c>
      <c r="CR263" s="96"/>
      <c r="CS263" s="97">
        <v>582.41999999999996</v>
      </c>
      <c r="CT263" s="83" t="s">
        <v>1008</v>
      </c>
      <c r="CU263" s="96">
        <v>492.99</v>
      </c>
      <c r="CV263" s="96">
        <v>663.3</v>
      </c>
      <c r="CW263" s="96">
        <v>540.42999999999995</v>
      </c>
      <c r="CX263" s="96">
        <v>445.33</v>
      </c>
      <c r="CY263" s="96"/>
      <c r="CZ263" s="97"/>
      <c r="DA263" s="83" t="s">
        <v>1009</v>
      </c>
      <c r="DB263" s="86">
        <v>0.13499831252109301</v>
      </c>
      <c r="DC263" s="96">
        <v>486.21</v>
      </c>
      <c r="DD263" s="96">
        <v>622.07000000000005</v>
      </c>
      <c r="DE263" s="96">
        <v>516.15</v>
      </c>
      <c r="DF263" s="96">
        <v>500.44</v>
      </c>
      <c r="DG263" s="96"/>
      <c r="DH263" s="97">
        <v>470.96</v>
      </c>
      <c r="DI263" s="83" t="s">
        <v>1010</v>
      </c>
      <c r="DJ263" s="86">
        <v>3.1283238440843399E-3</v>
      </c>
      <c r="DK263" s="96">
        <v>469.4</v>
      </c>
      <c r="DL263" s="96">
        <v>593.11</v>
      </c>
      <c r="DM263" s="96">
        <v>593.11</v>
      </c>
      <c r="DN263" s="96">
        <v>438.1</v>
      </c>
      <c r="DO263" s="96"/>
      <c r="DP263" s="97">
        <v>437.51</v>
      </c>
      <c r="DQ263" s="83" t="s">
        <v>1011</v>
      </c>
      <c r="DR263" s="96">
        <v>489.04</v>
      </c>
      <c r="DS263" s="96">
        <v>557.08000000000004</v>
      </c>
      <c r="DT263" s="96">
        <v>492.9</v>
      </c>
      <c r="DU263" s="96">
        <v>439.96</v>
      </c>
      <c r="DV263" s="96"/>
      <c r="DW263" s="97"/>
      <c r="DX263" s="83" t="s">
        <v>1012</v>
      </c>
      <c r="DY263" s="96">
        <v>507.86</v>
      </c>
      <c r="DZ263" s="96">
        <v>572.5</v>
      </c>
      <c r="EA263" s="96">
        <v>648.52</v>
      </c>
      <c r="EB263" s="96">
        <v>434.17</v>
      </c>
      <c r="EC263" s="96"/>
      <c r="ED263" s="97">
        <v>392.03</v>
      </c>
      <c r="EE263" s="83" t="s">
        <v>1013</v>
      </c>
      <c r="EF263" s="86">
        <v>1</v>
      </c>
      <c r="EG263" s="96">
        <v>468.48</v>
      </c>
      <c r="EH263" s="96">
        <v>554.16999999999996</v>
      </c>
      <c r="EI263" s="96">
        <v>495.55</v>
      </c>
      <c r="EJ263" s="96"/>
      <c r="EK263" s="96">
        <v>323.74</v>
      </c>
      <c r="EL263" s="97">
        <v>255.29</v>
      </c>
      <c r="EM263" s="83" t="s">
        <v>1014</v>
      </c>
      <c r="EN263" s="96">
        <v>510.56</v>
      </c>
      <c r="EO263" s="96">
        <v>576.11</v>
      </c>
      <c r="EP263" s="96">
        <v>526.84</v>
      </c>
      <c r="EQ263" s="96"/>
      <c r="ER263" s="96"/>
      <c r="ES263" s="97">
        <v>411.67</v>
      </c>
      <c r="ET263" s="83" t="s">
        <v>1015</v>
      </c>
      <c r="EU263" s="86">
        <v>1</v>
      </c>
      <c r="EV263" s="96">
        <v>480.79</v>
      </c>
      <c r="EW263" s="96">
        <v>580.59</v>
      </c>
      <c r="EX263" s="96">
        <v>580.59</v>
      </c>
      <c r="EY263" s="96"/>
      <c r="EZ263" s="96"/>
      <c r="FA263" s="97">
        <v>319.89</v>
      </c>
      <c r="FB263" s="83" t="s">
        <v>1016</v>
      </c>
      <c r="FC263" s="96">
        <v>603.16</v>
      </c>
      <c r="FD263" s="96">
        <v>569.97</v>
      </c>
      <c r="FE263" s="96">
        <v>615.37</v>
      </c>
      <c r="FF263" s="96"/>
      <c r="FG263" s="96"/>
      <c r="FH263" s="97"/>
      <c r="FI263" s="83" t="s">
        <v>1017</v>
      </c>
      <c r="FJ263" s="96">
        <v>495.18</v>
      </c>
      <c r="FK263" s="96">
        <v>596.30999999999995</v>
      </c>
      <c r="FL263" s="96">
        <v>400.44</v>
      </c>
      <c r="FM263" s="96">
        <v>649.83000000000004</v>
      </c>
      <c r="FN263" s="96"/>
      <c r="FO263" s="97">
        <v>339.49</v>
      </c>
      <c r="FP263" s="83" t="s">
        <v>1018</v>
      </c>
      <c r="FQ263" s="86">
        <v>0.23170675193475099</v>
      </c>
      <c r="FR263" s="96">
        <v>514.46</v>
      </c>
      <c r="FS263" s="96">
        <v>608.14</v>
      </c>
      <c r="FT263" s="96">
        <v>562.46</v>
      </c>
      <c r="FU263" s="96">
        <v>402.94</v>
      </c>
      <c r="FV263" s="96">
        <v>322.93</v>
      </c>
      <c r="FW263" s="97">
        <v>302.79000000000002</v>
      </c>
      <c r="FX263" s="83" t="s">
        <v>1019</v>
      </c>
      <c r="FY263" s="96">
        <v>507.83</v>
      </c>
      <c r="FZ263" s="96">
        <v>613.51</v>
      </c>
      <c r="GA263" s="96">
        <v>584</v>
      </c>
      <c r="GB263" s="96">
        <v>569.87</v>
      </c>
      <c r="GC263" s="96"/>
      <c r="GD263" s="97">
        <v>365.74</v>
      </c>
      <c r="GE263" s="83" t="s">
        <v>1020</v>
      </c>
      <c r="GF263" s="86">
        <v>0.210948212213901</v>
      </c>
      <c r="GG263" s="96">
        <v>495.53</v>
      </c>
      <c r="GH263" s="96">
        <v>590.76</v>
      </c>
      <c r="GI263" s="96">
        <v>494.6</v>
      </c>
      <c r="GJ263" s="96">
        <v>427.77</v>
      </c>
      <c r="GK263" s="96"/>
      <c r="GL263" s="97">
        <v>415.76</v>
      </c>
      <c r="GM263" s="83" t="s">
        <v>1021</v>
      </c>
      <c r="GN263" s="86">
        <v>9.5367067844132097E-2</v>
      </c>
      <c r="GO263" s="96">
        <v>485.27</v>
      </c>
      <c r="GP263" s="96">
        <v>737.81</v>
      </c>
      <c r="GQ263" s="96">
        <v>548.84</v>
      </c>
      <c r="GR263" s="96">
        <v>406.65</v>
      </c>
      <c r="GS263" s="96"/>
      <c r="GT263" s="97"/>
      <c r="GU263" s="83" t="s">
        <v>1022</v>
      </c>
      <c r="GV263" s="86">
        <v>1</v>
      </c>
      <c r="GW263" s="96">
        <v>447.75</v>
      </c>
      <c r="GX263" s="96">
        <v>540.49</v>
      </c>
      <c r="GY263" s="96">
        <v>526.54</v>
      </c>
      <c r="GZ263" s="96">
        <v>528.34</v>
      </c>
      <c r="HA263" s="96"/>
      <c r="HB263" s="97">
        <v>416.35</v>
      </c>
      <c r="HC263" s="83" t="s">
        <v>1023</v>
      </c>
      <c r="HD263" s="86">
        <v>1</v>
      </c>
      <c r="HE263" s="96">
        <v>487.18</v>
      </c>
      <c r="HF263" s="96">
        <v>614.02</v>
      </c>
      <c r="HG263" s="96"/>
      <c r="HH263" s="96">
        <v>380.18</v>
      </c>
      <c r="HI263" s="96">
        <v>373.54</v>
      </c>
      <c r="HJ263" s="97">
        <v>375.05</v>
      </c>
      <c r="HK263" s="103" t="s">
        <v>1024</v>
      </c>
      <c r="HL263" s="86">
        <v>1.1413570735604599</v>
      </c>
      <c r="HM263" s="96">
        <v>470.12</v>
      </c>
      <c r="HN263" s="96">
        <v>567.16999999999996</v>
      </c>
      <c r="HO263" s="96">
        <v>502.24</v>
      </c>
      <c r="HP263" s="96"/>
      <c r="HQ263" s="96"/>
      <c r="HR263" s="97"/>
    </row>
    <row r="264" spans="1:226" x14ac:dyDescent="0.35">
      <c r="A264" s="99">
        <v>43500</v>
      </c>
      <c r="B264" s="100" t="s">
        <v>995</v>
      </c>
      <c r="C264" s="101">
        <v>487.81382160520275</v>
      </c>
      <c r="D264" s="101">
        <v>584.91116412844258</v>
      </c>
      <c r="E264" s="101">
        <v>544.62285616657925</v>
      </c>
      <c r="F264" s="101">
        <v>417.34834792832805</v>
      </c>
      <c r="G264" s="101">
        <v>328.3207692307692</v>
      </c>
      <c r="H264" s="102">
        <v>354.75956521246758</v>
      </c>
      <c r="I264" s="100" t="s">
        <v>996</v>
      </c>
      <c r="J264" s="101">
        <v>488.1998456244537</v>
      </c>
      <c r="K264" s="101">
        <v>580.16279043256179</v>
      </c>
      <c r="L264" s="101">
        <v>543.52966043395963</v>
      </c>
      <c r="M264" s="101">
        <v>413.7494848777302</v>
      </c>
      <c r="N264" s="101">
        <v>352.91499999999996</v>
      </c>
      <c r="O264" s="102">
        <v>390.93289167732593</v>
      </c>
      <c r="P264" s="83" t="s">
        <v>997</v>
      </c>
      <c r="Q264" s="96">
        <v>473.31</v>
      </c>
      <c r="R264" s="96">
        <v>572.03</v>
      </c>
      <c r="S264" s="96">
        <v>535.45000000000005</v>
      </c>
      <c r="T264" s="96">
        <v>366</v>
      </c>
      <c r="U264" s="96"/>
      <c r="V264" s="97"/>
      <c r="W264" s="83" t="s">
        <v>998</v>
      </c>
      <c r="X264" s="96">
        <v>482.32</v>
      </c>
      <c r="Y264" s="96">
        <v>586.45000000000005</v>
      </c>
      <c r="Z264" s="96">
        <v>521.67999999999995</v>
      </c>
      <c r="AA264" s="96">
        <v>342.1</v>
      </c>
      <c r="AB264" s="96"/>
      <c r="AC264" s="97">
        <v>431.4</v>
      </c>
      <c r="AD264" s="83" t="s">
        <v>999</v>
      </c>
      <c r="AE264" s="86">
        <v>0.51129972389814904</v>
      </c>
      <c r="AF264" s="96">
        <v>455.89</v>
      </c>
      <c r="AG264" s="96">
        <v>562.98</v>
      </c>
      <c r="AH264" s="96">
        <v>488.97</v>
      </c>
      <c r="AI264" s="96"/>
      <c r="AJ264" s="96"/>
      <c r="AK264" s="97">
        <v>291.39999999999998</v>
      </c>
      <c r="AL264" s="87" t="s">
        <v>1000</v>
      </c>
      <c r="AM264" s="88">
        <v>1</v>
      </c>
      <c r="AN264" s="96">
        <v>489.34</v>
      </c>
      <c r="AO264" s="96">
        <v>589.22</v>
      </c>
      <c r="AP264" s="96">
        <v>572.14</v>
      </c>
      <c r="AQ264" s="96">
        <v>682.65</v>
      </c>
      <c r="AR264" s="96"/>
      <c r="AS264" s="97"/>
      <c r="AT264" s="83" t="s">
        <v>1001</v>
      </c>
      <c r="AU264" s="86">
        <v>3.8868159203980103E-2</v>
      </c>
      <c r="AV264" s="96">
        <v>470.03</v>
      </c>
      <c r="AW264" s="96">
        <v>565.91999999999996</v>
      </c>
      <c r="AX264" s="96">
        <v>495.3</v>
      </c>
      <c r="AY264" s="96">
        <v>389.19</v>
      </c>
      <c r="AZ264" s="96"/>
      <c r="BA264" s="97">
        <v>389.79</v>
      </c>
      <c r="BB264" s="83" t="s">
        <v>1002</v>
      </c>
      <c r="BC264" s="96">
        <v>464.83</v>
      </c>
      <c r="BD264" s="96">
        <v>564.89</v>
      </c>
      <c r="BE264" s="96">
        <v>525.20000000000005</v>
      </c>
      <c r="BF264" s="96"/>
      <c r="BG264" s="96"/>
      <c r="BH264" s="97">
        <v>417.44</v>
      </c>
      <c r="BI264" s="83" t="s">
        <v>1003</v>
      </c>
      <c r="BJ264" s="86">
        <v>0.133951295309026</v>
      </c>
      <c r="BK264" s="96">
        <v>577.46</v>
      </c>
      <c r="BL264" s="96">
        <v>660.11</v>
      </c>
      <c r="BM264" s="96">
        <v>725.75</v>
      </c>
      <c r="BN264" s="96">
        <v>561.46</v>
      </c>
      <c r="BO264" s="96"/>
      <c r="BP264" s="97"/>
      <c r="BQ264" s="83" t="s">
        <v>1004</v>
      </c>
      <c r="BR264" s="86">
        <v>1</v>
      </c>
      <c r="BS264" s="96">
        <v>503.67</v>
      </c>
      <c r="BT264" s="96">
        <v>600.33000000000004</v>
      </c>
      <c r="BU264" s="96">
        <v>647</v>
      </c>
      <c r="BV264" s="96"/>
      <c r="BW264" s="96"/>
      <c r="BX264" s="97">
        <v>327.83</v>
      </c>
      <c r="BY264" s="83" t="s">
        <v>1005</v>
      </c>
      <c r="BZ264" s="96">
        <v>540.91</v>
      </c>
      <c r="CA264" s="96">
        <v>600.29999999999995</v>
      </c>
      <c r="CB264" s="96">
        <v>510.42</v>
      </c>
      <c r="CC264" s="96">
        <v>378.61</v>
      </c>
      <c r="CD264" s="96"/>
      <c r="CE264" s="97">
        <v>507.49</v>
      </c>
      <c r="CF264" s="83" t="s">
        <v>1006</v>
      </c>
      <c r="CG264" s="96">
        <v>462.03</v>
      </c>
      <c r="CH264" s="96">
        <v>658.63</v>
      </c>
      <c r="CI264" s="96">
        <v>556.04</v>
      </c>
      <c r="CJ264" s="96"/>
      <c r="CK264" s="96"/>
      <c r="CL264" s="97"/>
      <c r="CM264" s="83" t="s">
        <v>1007</v>
      </c>
      <c r="CN264" s="96">
        <v>504.23</v>
      </c>
      <c r="CO264" s="96">
        <v>575.34</v>
      </c>
      <c r="CP264" s="96">
        <v>609.21</v>
      </c>
      <c r="CQ264" s="96">
        <v>410.65</v>
      </c>
      <c r="CR264" s="96"/>
      <c r="CS264" s="97">
        <v>583.98</v>
      </c>
      <c r="CT264" s="83" t="s">
        <v>1008</v>
      </c>
      <c r="CU264" s="96">
        <v>491.49</v>
      </c>
      <c r="CV264" s="96">
        <v>660.99</v>
      </c>
      <c r="CW264" s="96">
        <v>538.05999999999995</v>
      </c>
      <c r="CX264" s="96">
        <v>439.61</v>
      </c>
      <c r="CY264" s="96"/>
      <c r="CZ264" s="97"/>
      <c r="DA264" s="83" t="s">
        <v>1009</v>
      </c>
      <c r="DB264" s="86">
        <v>0.134852673454251</v>
      </c>
      <c r="DC264" s="96">
        <v>487.84</v>
      </c>
      <c r="DD264" s="96">
        <v>621.51</v>
      </c>
      <c r="DE264" s="96">
        <v>514.73</v>
      </c>
      <c r="DF264" s="96">
        <v>494.5</v>
      </c>
      <c r="DG264" s="96"/>
      <c r="DH264" s="97">
        <v>458.36</v>
      </c>
      <c r="DI264" s="83" t="s">
        <v>1010</v>
      </c>
      <c r="DJ264" s="86">
        <v>3.1466331025802401E-3</v>
      </c>
      <c r="DK264" s="96">
        <v>465.03</v>
      </c>
      <c r="DL264" s="96">
        <v>592.28</v>
      </c>
      <c r="DM264" s="96">
        <v>592.28</v>
      </c>
      <c r="DN264" s="96">
        <v>381.19</v>
      </c>
      <c r="DO264" s="96"/>
      <c r="DP264" s="97">
        <v>448.82</v>
      </c>
      <c r="DQ264" s="83" t="s">
        <v>1011</v>
      </c>
      <c r="DR264" s="96">
        <v>472.78</v>
      </c>
      <c r="DS264" s="96">
        <v>557.08000000000004</v>
      </c>
      <c r="DT264" s="96">
        <v>491.09</v>
      </c>
      <c r="DU264" s="96">
        <v>431.67</v>
      </c>
      <c r="DV264" s="96"/>
      <c r="DW264" s="97"/>
      <c r="DX264" s="83" t="s">
        <v>1012</v>
      </c>
      <c r="DY264" s="96">
        <v>500.6</v>
      </c>
      <c r="DZ264" s="96">
        <v>567.53</v>
      </c>
      <c r="EA264" s="96">
        <v>645.15</v>
      </c>
      <c r="EB264" s="96">
        <v>430.17</v>
      </c>
      <c r="EC264" s="96"/>
      <c r="ED264" s="97">
        <v>389.8</v>
      </c>
      <c r="EE264" s="83" t="s">
        <v>1013</v>
      </c>
      <c r="EF264" s="86">
        <v>1</v>
      </c>
      <c r="EG264" s="96">
        <v>476.94</v>
      </c>
      <c r="EH264" s="96">
        <v>561.78</v>
      </c>
      <c r="EI264" s="96">
        <v>492.07</v>
      </c>
      <c r="EJ264" s="96"/>
      <c r="EK264" s="96">
        <v>323.74</v>
      </c>
      <c r="EL264" s="97">
        <v>263.10000000000002</v>
      </c>
      <c r="EM264" s="83" t="s">
        <v>1014</v>
      </c>
      <c r="EN264" s="96">
        <v>492.61</v>
      </c>
      <c r="EO264" s="96">
        <v>576.11</v>
      </c>
      <c r="EP264" s="96">
        <v>516.32000000000005</v>
      </c>
      <c r="EQ264" s="96"/>
      <c r="ER264" s="96"/>
      <c r="ES264" s="97">
        <v>403.34</v>
      </c>
      <c r="ET264" s="83" t="s">
        <v>1015</v>
      </c>
      <c r="EU264" s="86">
        <v>1</v>
      </c>
      <c r="EV264" s="96">
        <v>480.48</v>
      </c>
      <c r="EW264" s="96">
        <v>579.35</v>
      </c>
      <c r="EX264" s="96">
        <v>579.35</v>
      </c>
      <c r="EY264" s="96"/>
      <c r="EZ264" s="96"/>
      <c r="FA264" s="97">
        <v>319.89</v>
      </c>
      <c r="FB264" s="83" t="s">
        <v>1016</v>
      </c>
      <c r="FC264" s="96">
        <v>603.16</v>
      </c>
      <c r="FD264" s="96">
        <v>569.97</v>
      </c>
      <c r="FE264" s="96">
        <v>615.37</v>
      </c>
      <c r="FF264" s="96"/>
      <c r="FG264" s="96"/>
      <c r="FH264" s="97"/>
      <c r="FI264" s="83" t="s">
        <v>1017</v>
      </c>
      <c r="FJ264" s="96">
        <v>489.39</v>
      </c>
      <c r="FK264" s="96">
        <v>589.70000000000005</v>
      </c>
      <c r="FL264" s="96">
        <v>394.66</v>
      </c>
      <c r="FM264" s="96">
        <v>640.83000000000004</v>
      </c>
      <c r="FN264" s="96"/>
      <c r="FO264" s="97">
        <v>341.96</v>
      </c>
      <c r="FP264" s="83" t="s">
        <v>1018</v>
      </c>
      <c r="FQ264" s="86">
        <v>0.23355754857996999</v>
      </c>
      <c r="FR264" s="96">
        <v>518.75</v>
      </c>
      <c r="FS264" s="96">
        <v>611.69000000000005</v>
      </c>
      <c r="FT264" s="96">
        <v>560.47</v>
      </c>
      <c r="FU264" s="96">
        <v>391.11</v>
      </c>
      <c r="FV264" s="96">
        <v>325.51</v>
      </c>
      <c r="FW264" s="97">
        <v>309.74</v>
      </c>
      <c r="FX264" s="83" t="s">
        <v>1019</v>
      </c>
      <c r="FY264" s="96">
        <v>505.39</v>
      </c>
      <c r="FZ264" s="96">
        <v>610.25</v>
      </c>
      <c r="GA264" s="96">
        <v>580.75</v>
      </c>
      <c r="GB264" s="96">
        <v>566.91</v>
      </c>
      <c r="GC264" s="96"/>
      <c r="GD264" s="97">
        <v>366.55</v>
      </c>
      <c r="GE264" s="83" t="s">
        <v>1020</v>
      </c>
      <c r="GF264" s="86">
        <v>0.210260723296888</v>
      </c>
      <c r="GG264" s="96">
        <v>486.52</v>
      </c>
      <c r="GH264" s="96">
        <v>581.05999999999995</v>
      </c>
      <c r="GI264" s="96">
        <v>500.66</v>
      </c>
      <c r="GJ264" s="96">
        <v>589.15</v>
      </c>
      <c r="GK264" s="96"/>
      <c r="GL264" s="97">
        <v>414.44</v>
      </c>
      <c r="GM264" s="83" t="s">
        <v>1021</v>
      </c>
      <c r="GN264" s="86">
        <v>9.6049484694514603E-2</v>
      </c>
      <c r="GO264" s="96">
        <v>487.82</v>
      </c>
      <c r="GP264" s="96">
        <v>737.94</v>
      </c>
      <c r="GQ264" s="96">
        <v>544.77</v>
      </c>
      <c r="GR264" s="96">
        <v>409.56</v>
      </c>
      <c r="GS264" s="96"/>
      <c r="GT264" s="97"/>
      <c r="GU264" s="83" t="s">
        <v>1022</v>
      </c>
      <c r="GV264" s="86">
        <v>1</v>
      </c>
      <c r="GW264" s="96">
        <v>438.78</v>
      </c>
      <c r="GX264" s="96">
        <v>528.20000000000005</v>
      </c>
      <c r="GY264" s="96">
        <v>510.13</v>
      </c>
      <c r="GZ264" s="96">
        <v>537.80999999999995</v>
      </c>
      <c r="HA264" s="96"/>
      <c r="HB264" s="97">
        <v>403.06</v>
      </c>
      <c r="HC264" s="83" t="s">
        <v>1023</v>
      </c>
      <c r="HD264" s="86">
        <v>1</v>
      </c>
      <c r="HE264" s="96">
        <v>486.35</v>
      </c>
      <c r="HF264" s="96">
        <v>605.67999999999995</v>
      </c>
      <c r="HG264" s="96"/>
      <c r="HH264" s="96">
        <v>377.06</v>
      </c>
      <c r="HI264" s="96">
        <v>370.42</v>
      </c>
      <c r="HJ264" s="97">
        <v>375.89</v>
      </c>
      <c r="HK264" s="103" t="s">
        <v>1024</v>
      </c>
      <c r="HL264" s="86">
        <v>1.1405369648030299</v>
      </c>
      <c r="HM264" s="96">
        <v>471.29</v>
      </c>
      <c r="HN264" s="96">
        <v>566.4</v>
      </c>
      <c r="HO264" s="96">
        <v>494.76</v>
      </c>
      <c r="HP264" s="96"/>
      <c r="HQ264" s="96"/>
      <c r="HR264" s="97"/>
    </row>
    <row r="265" spans="1:226" x14ac:dyDescent="0.35">
      <c r="A265" s="99">
        <v>43493</v>
      </c>
      <c r="B265" s="100" t="s">
        <v>995</v>
      </c>
      <c r="C265" s="101">
        <v>488.17012795627812</v>
      </c>
      <c r="D265" s="101">
        <v>583.39110640795968</v>
      </c>
      <c r="E265" s="101">
        <v>542.75313129525534</v>
      </c>
      <c r="F265" s="101">
        <v>411.00565595423171</v>
      </c>
      <c r="G265" s="101">
        <v>309.49128205128204</v>
      </c>
      <c r="H265" s="102">
        <v>356.83793843966066</v>
      </c>
      <c r="I265" s="100" t="s">
        <v>996</v>
      </c>
      <c r="J265" s="101">
        <v>487.35299399552667</v>
      </c>
      <c r="K265" s="101">
        <v>577.48638651921112</v>
      </c>
      <c r="L265" s="101">
        <v>541.36188697459431</v>
      </c>
      <c r="M265" s="101">
        <v>408.46256535510372</v>
      </c>
      <c r="N265" s="101">
        <v>346.51499999999999</v>
      </c>
      <c r="O265" s="102">
        <v>391.79047135131805</v>
      </c>
      <c r="P265" s="83" t="s">
        <v>997</v>
      </c>
      <c r="Q265" s="96">
        <v>480.81</v>
      </c>
      <c r="R265" s="96">
        <v>573.69000000000005</v>
      </c>
      <c r="S265" s="96">
        <v>533.99</v>
      </c>
      <c r="T265" s="96">
        <v>366</v>
      </c>
      <c r="U265" s="96"/>
      <c r="V265" s="97"/>
      <c r="W265" s="83" t="s">
        <v>998</v>
      </c>
      <c r="X265" s="96">
        <v>460.67</v>
      </c>
      <c r="Y265" s="96">
        <v>562.57000000000005</v>
      </c>
      <c r="Z265" s="96">
        <v>513.66</v>
      </c>
      <c r="AA265" s="96">
        <v>338.79</v>
      </c>
      <c r="AB265" s="96"/>
      <c r="AC265" s="97">
        <v>431.4</v>
      </c>
      <c r="AD265" s="83" t="s">
        <v>999</v>
      </c>
      <c r="AE265" s="86">
        <v>0.51129972389814904</v>
      </c>
      <c r="AF265" s="96">
        <v>465.12</v>
      </c>
      <c r="AG265" s="96">
        <v>558.83000000000004</v>
      </c>
      <c r="AH265" s="96">
        <v>484.37</v>
      </c>
      <c r="AI265" s="96"/>
      <c r="AJ265" s="96"/>
      <c r="AK265" s="97">
        <v>288.16000000000003</v>
      </c>
      <c r="AL265" s="87" t="s">
        <v>1000</v>
      </c>
      <c r="AM265" s="88">
        <v>1</v>
      </c>
      <c r="AN265" s="96">
        <v>478.86</v>
      </c>
      <c r="AO265" s="96">
        <v>577.1</v>
      </c>
      <c r="AP265" s="96">
        <v>570.39</v>
      </c>
      <c r="AQ265" s="96">
        <v>682.65</v>
      </c>
      <c r="AR265" s="96"/>
      <c r="AS265" s="97"/>
      <c r="AT265" s="83" t="s">
        <v>1001</v>
      </c>
      <c r="AU265" s="86">
        <v>3.88711809064759E-2</v>
      </c>
      <c r="AV265" s="96">
        <v>475.63</v>
      </c>
      <c r="AW265" s="96">
        <v>566.66999999999996</v>
      </c>
      <c r="AX265" s="96">
        <v>488.85</v>
      </c>
      <c r="AY265" s="96">
        <v>387.58</v>
      </c>
      <c r="AZ265" s="96"/>
      <c r="BA265" s="97">
        <v>392.32</v>
      </c>
      <c r="BB265" s="83" t="s">
        <v>1002</v>
      </c>
      <c r="BC265" s="96">
        <v>463.15</v>
      </c>
      <c r="BD265" s="96">
        <v>566.57000000000005</v>
      </c>
      <c r="BE265" s="96">
        <v>524.36</v>
      </c>
      <c r="BF265" s="96"/>
      <c r="BG265" s="96"/>
      <c r="BH265" s="97">
        <v>419.96</v>
      </c>
      <c r="BI265" s="83" t="s">
        <v>1003</v>
      </c>
      <c r="BJ265" s="86">
        <v>0.13395488399507</v>
      </c>
      <c r="BK265" s="96">
        <v>579.62</v>
      </c>
      <c r="BL265" s="96">
        <v>663.34</v>
      </c>
      <c r="BM265" s="96">
        <v>735.09</v>
      </c>
      <c r="BN265" s="96">
        <v>547.54</v>
      </c>
      <c r="BO265" s="96"/>
      <c r="BP265" s="97"/>
      <c r="BQ265" s="83" t="s">
        <v>1004</v>
      </c>
      <c r="BR265" s="86">
        <v>1</v>
      </c>
      <c r="BS265" s="96">
        <v>485.33</v>
      </c>
      <c r="BT265" s="96">
        <v>575.33000000000004</v>
      </c>
      <c r="BU265" s="96">
        <v>646.16999999999996</v>
      </c>
      <c r="BV265" s="96"/>
      <c r="BW265" s="96"/>
      <c r="BX265" s="97">
        <v>327.83</v>
      </c>
      <c r="BY265" s="83" t="s">
        <v>1005</v>
      </c>
      <c r="BZ265" s="96">
        <v>537.34</v>
      </c>
      <c r="CA265" s="96">
        <v>594.29</v>
      </c>
      <c r="CB265" s="96">
        <v>506.3</v>
      </c>
      <c r="CC265" s="96">
        <v>373.73</v>
      </c>
      <c r="CD265" s="96"/>
      <c r="CE265" s="97">
        <v>507.74</v>
      </c>
      <c r="CF265" s="83" t="s">
        <v>1006</v>
      </c>
      <c r="CG265" s="96">
        <v>483</v>
      </c>
      <c r="CH265" s="96">
        <v>677.98</v>
      </c>
      <c r="CI265" s="96">
        <v>554.42999999999995</v>
      </c>
      <c r="CJ265" s="96"/>
      <c r="CK265" s="96"/>
      <c r="CL265" s="97"/>
      <c r="CM265" s="83" t="s">
        <v>1007</v>
      </c>
      <c r="CN265" s="96">
        <v>504.9</v>
      </c>
      <c r="CO265" s="96">
        <v>572.69000000000005</v>
      </c>
      <c r="CP265" s="96">
        <v>605.13</v>
      </c>
      <c r="CQ265" s="96">
        <v>406.02</v>
      </c>
      <c r="CR265" s="96"/>
      <c r="CS265" s="97">
        <v>586.46</v>
      </c>
      <c r="CT265" s="83" t="s">
        <v>1008</v>
      </c>
      <c r="CU265" s="96">
        <v>492.29</v>
      </c>
      <c r="CV265" s="96">
        <v>660.23</v>
      </c>
      <c r="CW265" s="96">
        <v>537.29999999999995</v>
      </c>
      <c r="CX265" s="96">
        <v>429.71</v>
      </c>
      <c r="CY265" s="96"/>
      <c r="CZ265" s="97"/>
      <c r="DA265" s="83" t="s">
        <v>1009</v>
      </c>
      <c r="DB265" s="86">
        <v>0.134638428500263</v>
      </c>
      <c r="DC265" s="96">
        <v>483.41</v>
      </c>
      <c r="DD265" s="96">
        <v>615.66999999999996</v>
      </c>
      <c r="DE265" s="96">
        <v>509.61</v>
      </c>
      <c r="DF265" s="96">
        <v>487.39</v>
      </c>
      <c r="DG265" s="96"/>
      <c r="DH265" s="97">
        <v>457.85</v>
      </c>
      <c r="DI265" s="83" t="s">
        <v>1010</v>
      </c>
      <c r="DJ265" s="86">
        <v>3.1493087267344799E-3</v>
      </c>
      <c r="DK265" s="96">
        <v>473.13</v>
      </c>
      <c r="DL265" s="96">
        <v>600.14</v>
      </c>
      <c r="DM265" s="96">
        <v>600.14</v>
      </c>
      <c r="DN265" s="96">
        <v>411.12</v>
      </c>
      <c r="DO265" s="96"/>
      <c r="DP265" s="97">
        <v>450.86</v>
      </c>
      <c r="DQ265" s="83" t="s">
        <v>1011</v>
      </c>
      <c r="DR265" s="96">
        <v>464.65</v>
      </c>
      <c r="DS265" s="96">
        <v>557.08000000000004</v>
      </c>
      <c r="DT265" s="96">
        <v>488.38</v>
      </c>
      <c r="DU265" s="96">
        <v>418.38</v>
      </c>
      <c r="DV265" s="96"/>
      <c r="DW265" s="97"/>
      <c r="DX265" s="83" t="s">
        <v>1012</v>
      </c>
      <c r="DY265" s="96">
        <v>496.6</v>
      </c>
      <c r="DZ265" s="96">
        <v>563.49</v>
      </c>
      <c r="EA265" s="96">
        <v>653.1</v>
      </c>
      <c r="EB265" s="96">
        <v>422.39</v>
      </c>
      <c r="EC265" s="96"/>
      <c r="ED265" s="97">
        <v>390.53</v>
      </c>
      <c r="EE265" s="83" t="s">
        <v>1013</v>
      </c>
      <c r="EF265" s="86">
        <v>1</v>
      </c>
      <c r="EG265" s="96">
        <v>472.8</v>
      </c>
      <c r="EH265" s="96">
        <v>554.79</v>
      </c>
      <c r="EI265" s="96">
        <v>491.78</v>
      </c>
      <c r="EJ265" s="96"/>
      <c r="EK265" s="96">
        <v>323.74</v>
      </c>
      <c r="EL265" s="97">
        <v>269.38</v>
      </c>
      <c r="EM265" s="83" t="s">
        <v>1014</v>
      </c>
      <c r="EN265" s="96">
        <v>507.14</v>
      </c>
      <c r="EO265" s="96">
        <v>576.11</v>
      </c>
      <c r="EP265" s="96">
        <v>516.32000000000005</v>
      </c>
      <c r="EQ265" s="96"/>
      <c r="ER265" s="96"/>
      <c r="ES265" s="97">
        <v>403.34</v>
      </c>
      <c r="ET265" s="83" t="s">
        <v>1015</v>
      </c>
      <c r="EU265" s="86">
        <v>1</v>
      </c>
      <c r="EV265" s="96">
        <v>482.55</v>
      </c>
      <c r="EW265" s="96">
        <v>580.33000000000004</v>
      </c>
      <c r="EX265" s="96">
        <v>580.32000000000005</v>
      </c>
      <c r="EY265" s="96"/>
      <c r="EZ265" s="96"/>
      <c r="FA265" s="97">
        <v>319.89</v>
      </c>
      <c r="FB265" s="83" t="s">
        <v>1016</v>
      </c>
      <c r="FC265" s="96">
        <v>603.16</v>
      </c>
      <c r="FD265" s="96">
        <v>569.97</v>
      </c>
      <c r="FE265" s="96">
        <v>615.37</v>
      </c>
      <c r="FF265" s="96"/>
      <c r="FG265" s="96"/>
      <c r="FH265" s="97"/>
      <c r="FI265" s="83" t="s">
        <v>1017</v>
      </c>
      <c r="FJ265" s="96">
        <v>498.48</v>
      </c>
      <c r="FK265" s="96">
        <v>593</v>
      </c>
      <c r="FL265" s="96">
        <v>385.57</v>
      </c>
      <c r="FM265" s="96">
        <v>634.83000000000004</v>
      </c>
      <c r="FN265" s="96"/>
      <c r="FO265" s="97">
        <v>332.05</v>
      </c>
      <c r="FP265" s="83" t="s">
        <v>1018</v>
      </c>
      <c r="FQ265" s="86">
        <v>0.233312335223163</v>
      </c>
      <c r="FR265" s="96">
        <v>518.85</v>
      </c>
      <c r="FS265" s="96">
        <v>611.95000000000005</v>
      </c>
      <c r="FT265" s="96">
        <v>565.38</v>
      </c>
      <c r="FU265" s="96">
        <v>390</v>
      </c>
      <c r="FV265" s="96">
        <v>305.26</v>
      </c>
      <c r="FW265" s="97">
        <v>313.75</v>
      </c>
      <c r="FX265" s="83" t="s">
        <v>1019</v>
      </c>
      <c r="FY265" s="96">
        <v>506.2</v>
      </c>
      <c r="FZ265" s="96">
        <v>607.82000000000005</v>
      </c>
      <c r="GA265" s="96">
        <v>571.79999999999995</v>
      </c>
      <c r="GB265" s="96">
        <v>566.48</v>
      </c>
      <c r="GC265" s="96"/>
      <c r="GD265" s="97">
        <v>369.8</v>
      </c>
      <c r="GE265" s="83" t="s">
        <v>1020</v>
      </c>
      <c r="GF265" s="86">
        <v>0.209881207236704</v>
      </c>
      <c r="GG265" s="96">
        <v>458.41</v>
      </c>
      <c r="GH265" s="96">
        <v>563.87</v>
      </c>
      <c r="GI265" s="96">
        <v>410.56</v>
      </c>
      <c r="GJ265" s="96">
        <v>402.51</v>
      </c>
      <c r="GK265" s="96"/>
      <c r="GL265" s="97">
        <v>426.82</v>
      </c>
      <c r="GM265" s="83" t="s">
        <v>1021</v>
      </c>
      <c r="GN265" s="86">
        <v>9.6615557036994107E-2</v>
      </c>
      <c r="GO265" s="96">
        <v>484.2</v>
      </c>
      <c r="GP265" s="96">
        <v>739.12</v>
      </c>
      <c r="GQ265" s="96">
        <v>542.73</v>
      </c>
      <c r="GR265" s="96">
        <v>408.3</v>
      </c>
      <c r="GS265" s="96"/>
      <c r="GT265" s="97"/>
      <c r="GU265" s="83" t="s">
        <v>1022</v>
      </c>
      <c r="GV265" s="86">
        <v>1</v>
      </c>
      <c r="GW265" s="96">
        <v>434.23</v>
      </c>
      <c r="GX265" s="96">
        <v>519.26</v>
      </c>
      <c r="GY265" s="96">
        <v>502.5</v>
      </c>
      <c r="GZ265" s="96">
        <v>537.80999999999995</v>
      </c>
      <c r="HA265" s="96"/>
      <c r="HB265" s="97">
        <v>416.01</v>
      </c>
      <c r="HC265" s="83" t="s">
        <v>1023</v>
      </c>
      <c r="HD265" s="86">
        <v>1</v>
      </c>
      <c r="HE265" s="96">
        <v>497.18</v>
      </c>
      <c r="HF265" s="96">
        <v>597.35</v>
      </c>
      <c r="HG265" s="96"/>
      <c r="HH265" s="96">
        <v>366.82</v>
      </c>
      <c r="HI265" s="96">
        <v>360.18</v>
      </c>
      <c r="HJ265" s="97">
        <v>377.55</v>
      </c>
      <c r="HK265" s="103" t="s">
        <v>1024</v>
      </c>
      <c r="HL265" s="86">
        <v>1.1509069146487401</v>
      </c>
      <c r="HM265" s="96">
        <v>477.13</v>
      </c>
      <c r="HN265" s="96">
        <v>571.21</v>
      </c>
      <c r="HO265" s="96">
        <v>501.28</v>
      </c>
      <c r="HP265" s="96"/>
      <c r="HQ265" s="96"/>
      <c r="HR265" s="97"/>
    </row>
    <row r="266" spans="1:226" x14ac:dyDescent="0.35">
      <c r="A266" s="99">
        <v>43486</v>
      </c>
      <c r="B266" s="100" t="s">
        <v>995</v>
      </c>
      <c r="C266" s="101">
        <v>486.99629959196125</v>
      </c>
      <c r="D266" s="101">
        <v>579.54571429119096</v>
      </c>
      <c r="E266" s="101">
        <v>541.45347811628017</v>
      </c>
      <c r="F266" s="101">
        <v>406.71004813621209</v>
      </c>
      <c r="G266" s="101">
        <v>308.70602564102563</v>
      </c>
      <c r="H266" s="102">
        <v>357.29172009538502</v>
      </c>
      <c r="I266" s="100" t="s">
        <v>996</v>
      </c>
      <c r="J266" s="101">
        <v>488.12366532452489</v>
      </c>
      <c r="K266" s="101">
        <v>574.06502858745284</v>
      </c>
      <c r="L266" s="101">
        <v>540.01351822475726</v>
      </c>
      <c r="M266" s="101">
        <v>403.27401031399546</v>
      </c>
      <c r="N266" s="101">
        <v>342.00875000000002</v>
      </c>
      <c r="O266" s="102">
        <v>391.84035436429627</v>
      </c>
      <c r="P266" s="83" t="s">
        <v>997</v>
      </c>
      <c r="Q266" s="96">
        <v>479.97</v>
      </c>
      <c r="R266" s="96">
        <v>600.36</v>
      </c>
      <c r="S266" s="96">
        <v>530.94000000000005</v>
      </c>
      <c r="T266" s="96">
        <v>351</v>
      </c>
      <c r="U266" s="96"/>
      <c r="V266" s="97"/>
      <c r="W266" s="83" t="s">
        <v>998</v>
      </c>
      <c r="X266" s="96">
        <v>476.62</v>
      </c>
      <c r="Y266" s="96">
        <v>568.1</v>
      </c>
      <c r="Z266" s="96">
        <v>508.62</v>
      </c>
      <c r="AA266" s="96">
        <v>327.25</v>
      </c>
      <c r="AB266" s="96"/>
      <c r="AC266" s="97">
        <v>421.49</v>
      </c>
      <c r="AD266" s="83" t="s">
        <v>999</v>
      </c>
      <c r="AE266" s="86">
        <v>0.51129972389814904</v>
      </c>
      <c r="AF266" s="96">
        <v>449.6</v>
      </c>
      <c r="AG266" s="96">
        <v>556.86</v>
      </c>
      <c r="AH266" s="96">
        <v>484.03</v>
      </c>
      <c r="AI266" s="96"/>
      <c r="AJ266" s="96"/>
      <c r="AK266" s="97">
        <v>287.66000000000003</v>
      </c>
      <c r="AL266" s="87" t="s">
        <v>1000</v>
      </c>
      <c r="AM266" s="88">
        <v>1</v>
      </c>
      <c r="AN266" s="96">
        <v>469.94</v>
      </c>
      <c r="AO266" s="96">
        <v>573.16</v>
      </c>
      <c r="AP266" s="96">
        <v>537.35</v>
      </c>
      <c r="AQ266" s="96">
        <v>682.65</v>
      </c>
      <c r="AR266" s="96"/>
      <c r="AS266" s="97"/>
      <c r="AT266" s="83" t="s">
        <v>1001</v>
      </c>
      <c r="AU266" s="86">
        <v>3.9073184073770202E-2</v>
      </c>
      <c r="AV266" s="96">
        <v>482.36</v>
      </c>
      <c r="AW266" s="96">
        <v>573.33000000000004</v>
      </c>
      <c r="AX266" s="96">
        <v>498.89</v>
      </c>
      <c r="AY266" s="96">
        <v>394.72</v>
      </c>
      <c r="AZ266" s="96"/>
      <c r="BA266" s="97">
        <v>395.98</v>
      </c>
      <c r="BB266" s="83" t="s">
        <v>1002</v>
      </c>
      <c r="BC266" s="96">
        <v>469.87</v>
      </c>
      <c r="BD266" s="96">
        <v>568.26</v>
      </c>
      <c r="BE266" s="96">
        <v>526.89</v>
      </c>
      <c r="BF266" s="96"/>
      <c r="BG266" s="96"/>
      <c r="BH266" s="97">
        <v>419.12</v>
      </c>
      <c r="BI266" s="83" t="s">
        <v>1003</v>
      </c>
      <c r="BJ266" s="86">
        <v>0.13394232443509799</v>
      </c>
      <c r="BK266" s="96">
        <v>579.57000000000005</v>
      </c>
      <c r="BL266" s="96">
        <v>674</v>
      </c>
      <c r="BM266" s="96">
        <v>745.74</v>
      </c>
      <c r="BN266" s="96">
        <v>547.49</v>
      </c>
      <c r="BO266" s="96"/>
      <c r="BP266" s="97"/>
      <c r="BQ266" s="83" t="s">
        <v>1004</v>
      </c>
      <c r="BR266" s="86">
        <v>1</v>
      </c>
      <c r="BS266" s="96">
        <v>482.83</v>
      </c>
      <c r="BT266" s="96">
        <v>561.16999999999996</v>
      </c>
      <c r="BU266" s="96">
        <v>644.5</v>
      </c>
      <c r="BV266" s="96"/>
      <c r="BW266" s="96"/>
      <c r="BX266" s="97">
        <v>333.67</v>
      </c>
      <c r="BY266" s="83" t="s">
        <v>1005</v>
      </c>
      <c r="BZ266" s="96">
        <v>529.51</v>
      </c>
      <c r="CA266" s="96">
        <v>584.88</v>
      </c>
      <c r="CB266" s="96">
        <v>505.37</v>
      </c>
      <c r="CC266" s="96">
        <v>369.08</v>
      </c>
      <c r="CD266" s="96"/>
      <c r="CE266" s="97">
        <v>508.18</v>
      </c>
      <c r="CF266" s="83" t="s">
        <v>1006</v>
      </c>
      <c r="CG266" s="96">
        <v>483.8</v>
      </c>
      <c r="CH266" s="96">
        <v>669.92</v>
      </c>
      <c r="CI266" s="96">
        <v>546.36</v>
      </c>
      <c r="CJ266" s="96"/>
      <c r="CK266" s="96"/>
      <c r="CL266" s="97"/>
      <c r="CM266" s="83" t="s">
        <v>1007</v>
      </c>
      <c r="CN266" s="96">
        <v>501.83</v>
      </c>
      <c r="CO266" s="96">
        <v>564.22</v>
      </c>
      <c r="CP266" s="96">
        <v>599.44000000000005</v>
      </c>
      <c r="CQ266" s="96">
        <v>396.35</v>
      </c>
      <c r="CR266" s="96"/>
      <c r="CS266" s="97">
        <v>586.4</v>
      </c>
      <c r="CT266" s="83" t="s">
        <v>1008</v>
      </c>
      <c r="CU266" s="96">
        <v>489.85</v>
      </c>
      <c r="CV266" s="96">
        <v>657.07</v>
      </c>
      <c r="CW266" s="96">
        <v>532.52</v>
      </c>
      <c r="CX266" s="96">
        <v>418.71</v>
      </c>
      <c r="CY266" s="96"/>
      <c r="CZ266" s="97"/>
      <c r="DA266" s="83" t="s">
        <v>1009</v>
      </c>
      <c r="DB266" s="86">
        <v>0.13464749286368299</v>
      </c>
      <c r="DC266" s="96">
        <v>480.21</v>
      </c>
      <c r="DD266" s="96">
        <v>603.87</v>
      </c>
      <c r="DE266" s="96">
        <v>502.1</v>
      </c>
      <c r="DF266" s="96">
        <v>487.42</v>
      </c>
      <c r="DG266" s="96"/>
      <c r="DH266" s="97">
        <v>457.88</v>
      </c>
      <c r="DI266" s="83" t="s">
        <v>1010</v>
      </c>
      <c r="DJ266" s="86">
        <v>3.1475244720027698E-3</v>
      </c>
      <c r="DK266" s="96">
        <v>472.87</v>
      </c>
      <c r="DL266" s="96">
        <v>594.62</v>
      </c>
      <c r="DM266" s="96">
        <v>594.62</v>
      </c>
      <c r="DN266" s="96">
        <v>405.22</v>
      </c>
      <c r="DO266" s="96"/>
      <c r="DP266" s="97">
        <v>450.44</v>
      </c>
      <c r="DQ266" s="83" t="s">
        <v>1011</v>
      </c>
      <c r="DR266" s="96">
        <v>464.65</v>
      </c>
      <c r="DS266" s="96">
        <v>524.55999999999995</v>
      </c>
      <c r="DT266" s="96">
        <v>488.56</v>
      </c>
      <c r="DU266" s="96">
        <v>418.38</v>
      </c>
      <c r="DV266" s="96"/>
      <c r="DW266" s="97"/>
      <c r="DX266" s="83" t="s">
        <v>1012</v>
      </c>
      <c r="DY266" s="96">
        <v>494.21</v>
      </c>
      <c r="DZ266" s="96">
        <v>559.88</v>
      </c>
      <c r="EA266" s="96">
        <v>647.66999999999996</v>
      </c>
      <c r="EB266" s="96">
        <v>417.17</v>
      </c>
      <c r="EC266" s="96"/>
      <c r="ED266" s="97">
        <v>391.22</v>
      </c>
      <c r="EE266" s="83" t="s">
        <v>1013</v>
      </c>
      <c r="EF266" s="86">
        <v>1</v>
      </c>
      <c r="EG266" s="96">
        <v>477.1</v>
      </c>
      <c r="EH266" s="96">
        <v>560.16</v>
      </c>
      <c r="EI266" s="96">
        <v>492.61</v>
      </c>
      <c r="EJ266" s="96"/>
      <c r="EK266" s="96">
        <v>323.74</v>
      </c>
      <c r="EL266" s="97">
        <v>266.69</v>
      </c>
      <c r="EM266" s="83" t="s">
        <v>1014</v>
      </c>
      <c r="EN266" s="96">
        <v>507.14</v>
      </c>
      <c r="EO266" s="96">
        <v>576.11</v>
      </c>
      <c r="EP266" s="96">
        <v>516.32000000000005</v>
      </c>
      <c r="EQ266" s="96"/>
      <c r="ER266" s="96"/>
      <c r="ES266" s="97">
        <v>396.86</v>
      </c>
      <c r="ET266" s="83" t="s">
        <v>1015</v>
      </c>
      <c r="EU266" s="86">
        <v>1</v>
      </c>
      <c r="EV266" s="96">
        <v>481.72</v>
      </c>
      <c r="EW266" s="96">
        <v>579.27</v>
      </c>
      <c r="EX266" s="96">
        <v>579.27</v>
      </c>
      <c r="EY266" s="96"/>
      <c r="EZ266" s="96"/>
      <c r="FA266" s="97">
        <v>314.25</v>
      </c>
      <c r="FB266" s="83" t="s">
        <v>1016</v>
      </c>
      <c r="FC266" s="96">
        <v>603.16</v>
      </c>
      <c r="FD266" s="96">
        <v>569.97</v>
      </c>
      <c r="FE266" s="96">
        <v>615.37</v>
      </c>
      <c r="FF266" s="96"/>
      <c r="FG266" s="96"/>
      <c r="FH266" s="97"/>
      <c r="FI266" s="83" t="s">
        <v>1017</v>
      </c>
      <c r="FJ266" s="96">
        <v>495.18</v>
      </c>
      <c r="FK266" s="96">
        <v>585.57000000000005</v>
      </c>
      <c r="FL266" s="96">
        <v>385.57</v>
      </c>
      <c r="FM266" s="96">
        <v>640.83000000000004</v>
      </c>
      <c r="FN266" s="96"/>
      <c r="FO266" s="97">
        <v>335.35</v>
      </c>
      <c r="FP266" s="83" t="s">
        <v>1018</v>
      </c>
      <c r="FQ266" s="86">
        <v>0.233040479131225</v>
      </c>
      <c r="FR266" s="96">
        <v>511.87</v>
      </c>
      <c r="FS266" s="96">
        <v>604.86</v>
      </c>
      <c r="FT266" s="96">
        <v>564.97</v>
      </c>
      <c r="FU266" s="96">
        <v>371.81</v>
      </c>
      <c r="FV266" s="96">
        <v>304.89999999999998</v>
      </c>
      <c r="FW266" s="97">
        <v>316.16000000000003</v>
      </c>
      <c r="FX266" s="83" t="s">
        <v>1019</v>
      </c>
      <c r="FY266" s="96">
        <v>504.57</v>
      </c>
      <c r="FZ266" s="96">
        <v>601.30999999999995</v>
      </c>
      <c r="GA266" s="96">
        <v>565.29999999999995</v>
      </c>
      <c r="GB266" s="96">
        <v>570.61</v>
      </c>
      <c r="GC266" s="96"/>
      <c r="GD266" s="97">
        <v>371.43</v>
      </c>
      <c r="GE266" s="83" t="s">
        <v>1020</v>
      </c>
      <c r="GF266" s="86">
        <v>0.21226915729144599</v>
      </c>
      <c r="GG266" s="96">
        <v>463.19</v>
      </c>
      <c r="GH266" s="96">
        <v>567.66</v>
      </c>
      <c r="GI266" s="96">
        <v>387.5</v>
      </c>
      <c r="GJ266" s="96">
        <v>404.79</v>
      </c>
      <c r="GK266" s="96"/>
      <c r="GL266" s="97">
        <v>415.05</v>
      </c>
      <c r="GM266" s="83" t="s">
        <v>1021</v>
      </c>
      <c r="GN266" s="86">
        <v>9.75467004828562E-2</v>
      </c>
      <c r="GO266" s="96">
        <v>493.86</v>
      </c>
      <c r="GP266" s="96">
        <v>749.83</v>
      </c>
      <c r="GQ266" s="96">
        <v>542.41999999999996</v>
      </c>
      <c r="GR266" s="96">
        <v>413.99</v>
      </c>
      <c r="GS266" s="96"/>
      <c r="GT266" s="97"/>
      <c r="GU266" s="83" t="s">
        <v>1022</v>
      </c>
      <c r="GV266" s="86">
        <v>1</v>
      </c>
      <c r="GW266" s="96">
        <v>428.7</v>
      </c>
      <c r="GX266" s="96">
        <v>512.55999999999995</v>
      </c>
      <c r="GY266" s="96">
        <v>494.38</v>
      </c>
      <c r="GZ266" s="96">
        <v>537.80999999999995</v>
      </c>
      <c r="HA266" s="96"/>
      <c r="HB266" s="97">
        <v>408.19</v>
      </c>
      <c r="HC266" s="83" t="s">
        <v>1023</v>
      </c>
      <c r="HD266" s="86">
        <v>1</v>
      </c>
      <c r="HE266" s="96">
        <v>498.02</v>
      </c>
      <c r="HF266" s="96">
        <v>598.17999999999995</v>
      </c>
      <c r="HG266" s="96"/>
      <c r="HH266" s="96">
        <v>359.61</v>
      </c>
      <c r="HI266" s="96">
        <v>352.97</v>
      </c>
      <c r="HJ266" s="97">
        <v>377.55</v>
      </c>
      <c r="HK266" s="103" t="s">
        <v>1024</v>
      </c>
      <c r="HL266" s="86">
        <v>1.1324643556844001</v>
      </c>
      <c r="HM266" s="96">
        <v>467.9</v>
      </c>
      <c r="HN266" s="96">
        <v>560.41</v>
      </c>
      <c r="HO266" s="96">
        <v>497.16</v>
      </c>
      <c r="HP266" s="96"/>
      <c r="HQ266" s="96"/>
      <c r="HR266" s="97"/>
    </row>
    <row r="267" spans="1:226" x14ac:dyDescent="0.35">
      <c r="A267" s="99">
        <v>43479</v>
      </c>
      <c r="B267" s="100" t="s">
        <v>995</v>
      </c>
      <c r="C267" s="101">
        <v>485.85985788169916</v>
      </c>
      <c r="D267" s="101">
        <v>571.03953173567356</v>
      </c>
      <c r="E267" s="101">
        <v>536.63801913607256</v>
      </c>
      <c r="F267" s="101">
        <v>417.66136897398377</v>
      </c>
      <c r="G267" s="101">
        <v>287.43423076923074</v>
      </c>
      <c r="H267" s="102">
        <v>358.09018782772381</v>
      </c>
      <c r="I267" s="100" t="s">
        <v>996</v>
      </c>
      <c r="J267" s="101">
        <v>487.35025468772324</v>
      </c>
      <c r="K267" s="101">
        <v>564.48061619419525</v>
      </c>
      <c r="L267" s="101">
        <v>535.8564799127231</v>
      </c>
      <c r="M267" s="101">
        <v>417.04822457567349</v>
      </c>
      <c r="N267" s="101">
        <v>327.72125</v>
      </c>
      <c r="O267" s="102">
        <v>392.36528476977071</v>
      </c>
      <c r="P267" s="83" t="s">
        <v>997</v>
      </c>
      <c r="Q267" s="96">
        <v>480.81</v>
      </c>
      <c r="R267" s="96">
        <v>571.19000000000005</v>
      </c>
      <c r="S267" s="96">
        <v>527.23</v>
      </c>
      <c r="T267" s="96">
        <v>344</v>
      </c>
      <c r="U267" s="96"/>
      <c r="V267" s="97"/>
      <c r="W267" s="83" t="s">
        <v>998</v>
      </c>
      <c r="X267" s="96">
        <v>451.33</v>
      </c>
      <c r="Y267" s="96">
        <v>532.15</v>
      </c>
      <c r="Z267" s="96">
        <v>508.54</v>
      </c>
      <c r="AA267" s="96">
        <v>327.25</v>
      </c>
      <c r="AB267" s="96"/>
      <c r="AC267" s="97">
        <v>404.96</v>
      </c>
      <c r="AD267" s="83" t="s">
        <v>999</v>
      </c>
      <c r="AE267" s="86">
        <v>0.51129972389814904</v>
      </c>
      <c r="AF267" s="96">
        <v>450.23</v>
      </c>
      <c r="AG267" s="96">
        <v>561.69000000000005</v>
      </c>
      <c r="AH267" s="96">
        <v>479.94</v>
      </c>
      <c r="AI267" s="96"/>
      <c r="AJ267" s="96"/>
      <c r="AK267" s="97">
        <v>289.27999999999997</v>
      </c>
      <c r="AL267" s="87" t="s">
        <v>1000</v>
      </c>
      <c r="AM267" s="88">
        <v>1</v>
      </c>
      <c r="AN267" s="96">
        <v>468.93</v>
      </c>
      <c r="AO267" s="96">
        <v>573.38</v>
      </c>
      <c r="AP267" s="96">
        <v>540.37</v>
      </c>
      <c r="AQ267" s="96">
        <v>682.65</v>
      </c>
      <c r="AR267" s="96"/>
      <c r="AS267" s="97"/>
      <c r="AT267" s="83" t="s">
        <v>1001</v>
      </c>
      <c r="AU267" s="86">
        <v>3.9122100074331999E-2</v>
      </c>
      <c r="AV267" s="96">
        <v>489.5</v>
      </c>
      <c r="AW267" s="96">
        <v>579.86</v>
      </c>
      <c r="AX267" s="96">
        <v>493.08</v>
      </c>
      <c r="AY267" s="96">
        <v>399.4</v>
      </c>
      <c r="AZ267" s="96"/>
      <c r="BA267" s="97">
        <v>403.75</v>
      </c>
      <c r="BB267" s="83" t="s">
        <v>1002</v>
      </c>
      <c r="BC267" s="96">
        <v>482.47</v>
      </c>
      <c r="BD267" s="96">
        <v>568.26</v>
      </c>
      <c r="BE267" s="96">
        <v>527.73</v>
      </c>
      <c r="BF267" s="96"/>
      <c r="BG267" s="96"/>
      <c r="BH267" s="97">
        <v>419.12</v>
      </c>
      <c r="BI267" s="83" t="s">
        <v>1003</v>
      </c>
      <c r="BJ267" s="86">
        <v>0.133978215142218</v>
      </c>
      <c r="BK267" s="96">
        <v>579.72</v>
      </c>
      <c r="BL267" s="96">
        <v>642.02</v>
      </c>
      <c r="BM267" s="96">
        <v>713.78</v>
      </c>
      <c r="BN267" s="96">
        <v>547.64</v>
      </c>
      <c r="BO267" s="96"/>
      <c r="BP267" s="97"/>
      <c r="BQ267" s="83" t="s">
        <v>1004</v>
      </c>
      <c r="BR267" s="86">
        <v>1</v>
      </c>
      <c r="BS267" s="96">
        <v>445.33</v>
      </c>
      <c r="BT267" s="96">
        <v>532</v>
      </c>
      <c r="BU267" s="96">
        <v>675.33</v>
      </c>
      <c r="BV267" s="96"/>
      <c r="BW267" s="96"/>
      <c r="BX267" s="97">
        <v>380.33</v>
      </c>
      <c r="BY267" s="83" t="s">
        <v>1005</v>
      </c>
      <c r="BZ267" s="96">
        <v>516.66</v>
      </c>
      <c r="CA267" s="96">
        <v>570.02</v>
      </c>
      <c r="CB267" s="96">
        <v>494.99</v>
      </c>
      <c r="CC267" s="96">
        <v>401.98</v>
      </c>
      <c r="CD267" s="96"/>
      <c r="CE267" s="97">
        <v>512.04999999999995</v>
      </c>
      <c r="CF267" s="83" t="s">
        <v>1006</v>
      </c>
      <c r="CG267" s="96">
        <v>484.61</v>
      </c>
      <c r="CH267" s="96">
        <v>660.24</v>
      </c>
      <c r="CI267" s="96">
        <v>518.14</v>
      </c>
      <c r="CJ267" s="96"/>
      <c r="CK267" s="96"/>
      <c r="CL267" s="97"/>
      <c r="CM267" s="83" t="s">
        <v>1007</v>
      </c>
      <c r="CN267" s="96">
        <v>492.78</v>
      </c>
      <c r="CO267" s="96">
        <v>550.66</v>
      </c>
      <c r="CP267" s="96">
        <v>590.39</v>
      </c>
      <c r="CQ267" s="96">
        <v>393.65</v>
      </c>
      <c r="CR267" s="96"/>
      <c r="CS267" s="97">
        <v>590.97</v>
      </c>
      <c r="CT267" s="83" t="s">
        <v>1008</v>
      </c>
      <c r="CU267" s="96">
        <v>484.3</v>
      </c>
      <c r="CV267" s="96">
        <v>652.39</v>
      </c>
      <c r="CW267" s="96">
        <v>524.59</v>
      </c>
      <c r="CX267" s="96">
        <v>417.77</v>
      </c>
      <c r="CY267" s="96"/>
      <c r="CZ267" s="97"/>
      <c r="DA267" s="83" t="s">
        <v>1009</v>
      </c>
      <c r="DB267" s="86">
        <v>0.13454423141607799</v>
      </c>
      <c r="DC267" s="96">
        <v>464.77</v>
      </c>
      <c r="DD267" s="96">
        <v>576.5</v>
      </c>
      <c r="DE267" s="96">
        <v>472.65</v>
      </c>
      <c r="DF267" s="96">
        <v>469.96</v>
      </c>
      <c r="DG267" s="96"/>
      <c r="DH267" s="97">
        <v>446.77</v>
      </c>
      <c r="DI267" s="83" t="s">
        <v>1010</v>
      </c>
      <c r="DJ267" s="86">
        <v>3.1120654778576499E-3</v>
      </c>
      <c r="DK267" s="96">
        <v>457.49</v>
      </c>
      <c r="DL267" s="96">
        <v>560.5</v>
      </c>
      <c r="DM267" s="96">
        <v>560.5</v>
      </c>
      <c r="DN267" s="96">
        <v>406.26</v>
      </c>
      <c r="DO267" s="96"/>
      <c r="DP267" s="97">
        <v>449.54</v>
      </c>
      <c r="DQ267" s="83" t="s">
        <v>1011</v>
      </c>
      <c r="DR267" s="96">
        <v>480.91</v>
      </c>
      <c r="DS267" s="96">
        <v>557.08000000000004</v>
      </c>
      <c r="DT267" s="96">
        <v>480.01</v>
      </c>
      <c r="DU267" s="96">
        <v>379.98</v>
      </c>
      <c r="DV267" s="96"/>
      <c r="DW267" s="97"/>
      <c r="DX267" s="83" t="s">
        <v>1012</v>
      </c>
      <c r="DY267" s="96">
        <v>486.8</v>
      </c>
      <c r="DZ267" s="96">
        <v>551.46</v>
      </c>
      <c r="EA267" s="96">
        <v>637.27</v>
      </c>
      <c r="EB267" s="96">
        <v>411.72</v>
      </c>
      <c r="EC267" s="96"/>
      <c r="ED267" s="97">
        <v>391.8</v>
      </c>
      <c r="EE267" s="83" t="s">
        <v>1013</v>
      </c>
      <c r="EF267" s="86">
        <v>1</v>
      </c>
      <c r="EG267" s="96">
        <v>478.09</v>
      </c>
      <c r="EH267" s="96">
        <v>561.52</v>
      </c>
      <c r="EI267" s="96">
        <v>487.85</v>
      </c>
      <c r="EJ267" s="96"/>
      <c r="EK267" s="96">
        <v>323.74</v>
      </c>
      <c r="EL267" s="97">
        <v>265.8</v>
      </c>
      <c r="EM267" s="83" t="s">
        <v>1014</v>
      </c>
      <c r="EN267" s="96">
        <v>488.34</v>
      </c>
      <c r="EO267" s="96">
        <v>562.44000000000005</v>
      </c>
      <c r="EP267" s="96">
        <v>499.65</v>
      </c>
      <c r="EQ267" s="96"/>
      <c r="ER267" s="96"/>
      <c r="ES267" s="97">
        <v>379.26</v>
      </c>
      <c r="ET267" s="83" t="s">
        <v>1015</v>
      </c>
      <c r="EU267" s="86">
        <v>1</v>
      </c>
      <c r="EV267" s="96">
        <v>482.88</v>
      </c>
      <c r="EW267" s="96">
        <v>580.41999999999996</v>
      </c>
      <c r="EX267" s="96">
        <v>580.41999999999996</v>
      </c>
      <c r="EY267" s="96"/>
      <c r="EZ267" s="96"/>
      <c r="FA267" s="97">
        <v>320.48</v>
      </c>
      <c r="FB267" s="83" t="s">
        <v>1016</v>
      </c>
      <c r="FC267" s="96">
        <v>603.16</v>
      </c>
      <c r="FD267" s="96">
        <v>569.97</v>
      </c>
      <c r="FE267" s="96">
        <v>615.37</v>
      </c>
      <c r="FF267" s="96"/>
      <c r="FG267" s="96"/>
      <c r="FH267" s="97"/>
      <c r="FI267" s="83" t="s">
        <v>1017</v>
      </c>
      <c r="FJ267" s="96">
        <v>490.22</v>
      </c>
      <c r="FK267" s="96">
        <v>581.42999999999995</v>
      </c>
      <c r="FL267" s="96">
        <v>374.82</v>
      </c>
      <c r="FM267" s="96">
        <v>633.83000000000004</v>
      </c>
      <c r="FN267" s="96"/>
      <c r="FO267" s="97">
        <v>333.7</v>
      </c>
      <c r="FP267" s="83" t="s">
        <v>1018</v>
      </c>
      <c r="FQ267" s="86">
        <v>0.23296447291788</v>
      </c>
      <c r="FR267" s="96">
        <v>512.01</v>
      </c>
      <c r="FS267" s="96">
        <v>606.02</v>
      </c>
      <c r="FT267" s="96">
        <v>556.97</v>
      </c>
      <c r="FU267" s="96">
        <v>378.44</v>
      </c>
      <c r="FV267" s="96">
        <v>282.83</v>
      </c>
      <c r="FW267" s="97">
        <v>320.39</v>
      </c>
      <c r="FX267" s="83" t="s">
        <v>1019</v>
      </c>
      <c r="FY267" s="96">
        <v>510.27</v>
      </c>
      <c r="FZ267" s="96">
        <v>593.99</v>
      </c>
      <c r="GA267" s="96">
        <v>547.41</v>
      </c>
      <c r="GB267" s="96">
        <v>546.82000000000005</v>
      </c>
      <c r="GC267" s="96"/>
      <c r="GD267" s="97">
        <v>390.13</v>
      </c>
      <c r="GE267" s="83" t="s">
        <v>1020</v>
      </c>
      <c r="GF267" s="86">
        <v>0.21360674997329901</v>
      </c>
      <c r="GG267" s="96">
        <v>483.18</v>
      </c>
      <c r="GH267" s="96">
        <v>568.12</v>
      </c>
      <c r="GI267" s="96">
        <v>385.84</v>
      </c>
      <c r="GJ267" s="96">
        <v>391.77</v>
      </c>
      <c r="GK267" s="96"/>
      <c r="GL267" s="97">
        <v>386.11</v>
      </c>
      <c r="GM267" s="83" t="s">
        <v>1021</v>
      </c>
      <c r="GN267" s="86">
        <v>9.7567638765574199E-2</v>
      </c>
      <c r="GO267" s="96">
        <v>479.69</v>
      </c>
      <c r="GP267" s="96">
        <v>715.49</v>
      </c>
      <c r="GQ267" s="96">
        <v>535.42999999999995</v>
      </c>
      <c r="GR267" s="96">
        <v>403.25</v>
      </c>
      <c r="GS267" s="96"/>
      <c r="GT267" s="97"/>
      <c r="GU267" s="83" t="s">
        <v>1022</v>
      </c>
      <c r="GV267" s="86">
        <v>1</v>
      </c>
      <c r="GW267" s="96">
        <v>426.95</v>
      </c>
      <c r="GX267" s="96">
        <v>510.4</v>
      </c>
      <c r="GY267" s="96">
        <v>490.98</v>
      </c>
      <c r="GZ267" s="96">
        <v>537.80999999999995</v>
      </c>
      <c r="HA267" s="96"/>
      <c r="HB267" s="97">
        <v>426.7</v>
      </c>
      <c r="HC267" s="83" t="s">
        <v>1023</v>
      </c>
      <c r="HD267" s="86">
        <v>1</v>
      </c>
      <c r="HE267" s="96">
        <v>479.68</v>
      </c>
      <c r="HF267" s="96">
        <v>579.85</v>
      </c>
      <c r="HG267" s="96"/>
      <c r="HH267" s="96">
        <v>336.75</v>
      </c>
      <c r="HI267" s="96">
        <v>330.11</v>
      </c>
      <c r="HJ267" s="97">
        <v>373.39</v>
      </c>
      <c r="HK267" s="103" t="s">
        <v>1024</v>
      </c>
      <c r="HL267" s="86">
        <v>1.12028500050413</v>
      </c>
      <c r="HM267" s="96">
        <v>466.65</v>
      </c>
      <c r="HN267" s="96">
        <v>559.48</v>
      </c>
      <c r="HO267" s="96">
        <v>475.44</v>
      </c>
      <c r="HP267" s="96"/>
      <c r="HQ267" s="96"/>
      <c r="HR267" s="97"/>
    </row>
    <row r="268" spans="1:226" x14ac:dyDescent="0.35">
      <c r="A268" s="99">
        <v>43472</v>
      </c>
      <c r="B268" s="100" t="s">
        <v>995</v>
      </c>
      <c r="C268" s="101">
        <v>483.64913432570563</v>
      </c>
      <c r="D268" s="101">
        <v>565.88923045214449</v>
      </c>
      <c r="E268" s="101">
        <v>533.17259467446627</v>
      </c>
      <c r="F268" s="101">
        <v>406.39899025933113</v>
      </c>
      <c r="G268" s="101">
        <v>286.31499999999994</v>
      </c>
      <c r="H268" s="102">
        <v>362.43245573401322</v>
      </c>
      <c r="I268" s="100" t="s">
        <v>996</v>
      </c>
      <c r="J268" s="101">
        <v>482.70232852163838</v>
      </c>
      <c r="K268" s="101">
        <v>556.40266154421602</v>
      </c>
      <c r="L268" s="101">
        <v>533.04851222570858</v>
      </c>
      <c r="M268" s="101">
        <v>405.9179874326291</v>
      </c>
      <c r="N268" s="101">
        <v>315.84625</v>
      </c>
      <c r="O268" s="102">
        <v>394.42961558154923</v>
      </c>
      <c r="P268" s="83" t="s">
        <v>997</v>
      </c>
      <c r="Q268" s="96">
        <v>483.31</v>
      </c>
      <c r="R268" s="96">
        <v>569.53</v>
      </c>
      <c r="S268" s="96">
        <v>514.94000000000005</v>
      </c>
      <c r="T268" s="96">
        <v>313</v>
      </c>
      <c r="U268" s="96"/>
      <c r="V268" s="97"/>
      <c r="W268" s="83" t="s">
        <v>998</v>
      </c>
      <c r="X268" s="96">
        <v>468.68</v>
      </c>
      <c r="Y268" s="96">
        <v>535.38</v>
      </c>
      <c r="Z268" s="96">
        <v>471.85</v>
      </c>
      <c r="AA268" s="96">
        <v>296.95999999999998</v>
      </c>
      <c r="AB268" s="96"/>
      <c r="AC268" s="97">
        <v>403.31</v>
      </c>
      <c r="AD268" s="83" t="s">
        <v>999</v>
      </c>
      <c r="AE268" s="86">
        <v>0.51129972389814904</v>
      </c>
      <c r="AF268" s="96">
        <v>452.58</v>
      </c>
      <c r="AG268" s="96">
        <v>564.38</v>
      </c>
      <c r="AH268" s="96">
        <v>485.05</v>
      </c>
      <c r="AI268" s="96"/>
      <c r="AJ268" s="96"/>
      <c r="AK268" s="97">
        <v>292.19</v>
      </c>
      <c r="AL268" s="87" t="s">
        <v>1000</v>
      </c>
      <c r="AM268" s="88">
        <v>1</v>
      </c>
      <c r="AN268" s="96">
        <v>476.23</v>
      </c>
      <c r="AO268" s="96">
        <v>583.26</v>
      </c>
      <c r="AP268" s="96">
        <v>575.16999999999996</v>
      </c>
      <c r="AQ268" s="96">
        <v>682.65</v>
      </c>
      <c r="AR268" s="96"/>
      <c r="AS268" s="97"/>
      <c r="AT268" s="83" t="s">
        <v>1001</v>
      </c>
      <c r="AU268" s="86">
        <v>3.91052713905835E-2</v>
      </c>
      <c r="AV268" s="96">
        <v>500.63</v>
      </c>
      <c r="AW268" s="96">
        <v>589.28</v>
      </c>
      <c r="AX268" s="96">
        <v>501.85</v>
      </c>
      <c r="AY268" s="96">
        <v>391.95</v>
      </c>
      <c r="AZ268" s="96"/>
      <c r="BA268" s="97">
        <v>402.47</v>
      </c>
      <c r="BB268" s="83" t="s">
        <v>1002</v>
      </c>
      <c r="BC268" s="96">
        <v>481.63</v>
      </c>
      <c r="BD268" s="96">
        <v>559.85</v>
      </c>
      <c r="BE268" s="96">
        <v>545.37</v>
      </c>
      <c r="BF268" s="96"/>
      <c r="BG268" s="96"/>
      <c r="BH268" s="97">
        <v>426.69</v>
      </c>
      <c r="BI268" s="83" t="s">
        <v>1003</v>
      </c>
      <c r="BJ268" s="86">
        <v>0.13391362571141599</v>
      </c>
      <c r="BK268" s="96">
        <v>568.73</v>
      </c>
      <c r="BL268" s="96">
        <v>620.29</v>
      </c>
      <c r="BM268" s="96">
        <v>692.01</v>
      </c>
      <c r="BN268" s="96">
        <v>520.59</v>
      </c>
      <c r="BO268" s="96"/>
      <c r="BP268" s="97"/>
      <c r="BQ268" s="83" t="s">
        <v>1004</v>
      </c>
      <c r="BR268" s="86">
        <v>1</v>
      </c>
      <c r="BS268" s="96">
        <v>470.33</v>
      </c>
      <c r="BT268" s="96">
        <v>582</v>
      </c>
      <c r="BU268" s="96">
        <v>675.33</v>
      </c>
      <c r="BV268" s="96"/>
      <c r="BW268" s="96"/>
      <c r="BX268" s="97">
        <v>380.33</v>
      </c>
      <c r="BY268" s="83" t="s">
        <v>1005</v>
      </c>
      <c r="BZ268" s="96">
        <v>502.1</v>
      </c>
      <c r="CA268" s="96">
        <v>554.75</v>
      </c>
      <c r="CB268" s="96">
        <v>473.67</v>
      </c>
      <c r="CC268" s="96">
        <v>398.36</v>
      </c>
      <c r="CD268" s="96"/>
      <c r="CE268" s="97">
        <v>519.35</v>
      </c>
      <c r="CF268" s="83" t="s">
        <v>1006</v>
      </c>
      <c r="CG268" s="96">
        <v>467.67</v>
      </c>
      <c r="CH268" s="96">
        <v>663.47</v>
      </c>
      <c r="CI268" s="96">
        <v>487.49</v>
      </c>
      <c r="CJ268" s="96"/>
      <c r="CK268" s="96"/>
      <c r="CL268" s="97"/>
      <c r="CM268" s="83" t="s">
        <v>1007</v>
      </c>
      <c r="CN268" s="96">
        <v>481.42</v>
      </c>
      <c r="CO268" s="96">
        <v>537.59</v>
      </c>
      <c r="CP268" s="96">
        <v>568.45000000000005</v>
      </c>
      <c r="CQ268" s="96">
        <v>370.97</v>
      </c>
      <c r="CR268" s="96"/>
      <c r="CS268" s="97">
        <v>596.26</v>
      </c>
      <c r="CT268" s="83" t="s">
        <v>1008</v>
      </c>
      <c r="CU268" s="96">
        <v>479.79</v>
      </c>
      <c r="CV268" s="96">
        <v>652.13</v>
      </c>
      <c r="CW268" s="96">
        <v>516.28</v>
      </c>
      <c r="CX268" s="96">
        <v>390.39</v>
      </c>
      <c r="CY268" s="96"/>
      <c r="CZ268" s="97"/>
      <c r="DA268" s="83" t="s">
        <v>1009</v>
      </c>
      <c r="DB268" s="86">
        <v>0.13460761879122399</v>
      </c>
      <c r="DC268" s="96">
        <v>453.79</v>
      </c>
      <c r="DD268" s="96">
        <v>559.42999999999995</v>
      </c>
      <c r="DE268" s="96">
        <v>458.88</v>
      </c>
      <c r="DF268" s="96">
        <v>462.78</v>
      </c>
      <c r="DG268" s="96"/>
      <c r="DH268" s="97">
        <v>437.29</v>
      </c>
      <c r="DI268" s="83" t="s">
        <v>1010</v>
      </c>
      <c r="DJ268" s="86">
        <v>3.1141976269814099E-3</v>
      </c>
      <c r="DK268" s="96">
        <v>458.23</v>
      </c>
      <c r="DL268" s="96">
        <v>570.66</v>
      </c>
      <c r="DM268" s="96">
        <v>570.66</v>
      </c>
      <c r="DN268" s="96">
        <v>460.1</v>
      </c>
      <c r="DO268" s="96"/>
      <c r="DP268" s="97">
        <v>465.98</v>
      </c>
      <c r="DQ268" s="83" t="s">
        <v>1011</v>
      </c>
      <c r="DR268" s="96">
        <v>489.04</v>
      </c>
      <c r="DS268" s="96">
        <v>557.08000000000004</v>
      </c>
      <c r="DT268" s="96">
        <v>467.26</v>
      </c>
      <c r="DU268" s="96">
        <v>402.08</v>
      </c>
      <c r="DV268" s="96"/>
      <c r="DW268" s="97"/>
      <c r="DX268" s="83" t="s">
        <v>1012</v>
      </c>
      <c r="DY268" s="96">
        <v>489.63</v>
      </c>
      <c r="DZ268" s="96">
        <v>553.80999999999995</v>
      </c>
      <c r="EA268" s="96">
        <v>633.01</v>
      </c>
      <c r="EB268" s="96">
        <v>398.94</v>
      </c>
      <c r="EC268" s="96"/>
      <c r="ED268" s="97">
        <v>392.65</v>
      </c>
      <c r="EE268" s="83" t="s">
        <v>1013</v>
      </c>
      <c r="EF268" s="86">
        <v>1</v>
      </c>
      <c r="EG268" s="96">
        <v>467.93</v>
      </c>
      <c r="EH268" s="96">
        <v>549.08000000000004</v>
      </c>
      <c r="EI268" s="96">
        <v>475.91</v>
      </c>
      <c r="EJ268" s="96"/>
      <c r="EK268" s="96">
        <v>323.74</v>
      </c>
      <c r="EL268" s="97">
        <v>268.2</v>
      </c>
      <c r="EM268" s="83" t="s">
        <v>1014</v>
      </c>
      <c r="EN268" s="96">
        <v>488.34</v>
      </c>
      <c r="EO268" s="96">
        <v>545.34</v>
      </c>
      <c r="EP268" s="96">
        <v>475.09</v>
      </c>
      <c r="EQ268" s="96"/>
      <c r="ER268" s="96"/>
      <c r="ES268" s="97">
        <v>379.26</v>
      </c>
      <c r="ET268" s="83" t="s">
        <v>1015</v>
      </c>
      <c r="EU268" s="86">
        <v>1</v>
      </c>
      <c r="EV268" s="96">
        <v>497.22</v>
      </c>
      <c r="EW268" s="96">
        <v>595.04999999999995</v>
      </c>
      <c r="EX268" s="96">
        <v>595.04999999999995</v>
      </c>
      <c r="EY268" s="96"/>
      <c r="EZ268" s="96"/>
      <c r="FA268" s="97">
        <v>320.95999999999998</v>
      </c>
      <c r="FB268" s="83" t="s">
        <v>1016</v>
      </c>
      <c r="FC268" s="96">
        <v>603.16</v>
      </c>
      <c r="FD268" s="96">
        <v>569.97</v>
      </c>
      <c r="FE268" s="96">
        <v>615.37</v>
      </c>
      <c r="FF268" s="96"/>
      <c r="FG268" s="96"/>
      <c r="FH268" s="97"/>
      <c r="FI268" s="83" t="s">
        <v>1017</v>
      </c>
      <c r="FJ268" s="96">
        <v>459.64</v>
      </c>
      <c r="FK268" s="96">
        <v>551.67999999999995</v>
      </c>
      <c r="FL268" s="96">
        <v>358.29</v>
      </c>
      <c r="FM268" s="96">
        <v>603.83000000000004</v>
      </c>
      <c r="FN268" s="96"/>
      <c r="FO268" s="97">
        <v>331.22</v>
      </c>
      <c r="FP268" s="83" t="s">
        <v>1018</v>
      </c>
      <c r="FQ268" s="86">
        <v>0.233056772629813</v>
      </c>
      <c r="FR268" s="96">
        <v>516.95000000000005</v>
      </c>
      <c r="FS268" s="96">
        <v>612.02</v>
      </c>
      <c r="FT268" s="96">
        <v>534.09</v>
      </c>
      <c r="FU268" s="96">
        <v>400.02</v>
      </c>
      <c r="FV268" s="96">
        <v>282.94</v>
      </c>
      <c r="FW268" s="97">
        <v>325.51</v>
      </c>
      <c r="FX268" s="83" t="s">
        <v>1019</v>
      </c>
      <c r="FY268" s="96">
        <v>498.07</v>
      </c>
      <c r="FZ268" s="96">
        <v>572.86</v>
      </c>
      <c r="GA268" s="96">
        <v>533.59</v>
      </c>
      <c r="GB268" s="96">
        <v>526.46</v>
      </c>
      <c r="GC268" s="96"/>
      <c r="GD268" s="97">
        <v>395.82</v>
      </c>
      <c r="GE268" s="83" t="s">
        <v>1020</v>
      </c>
      <c r="GF268" s="86">
        <v>0.21447721179624701</v>
      </c>
      <c r="GG268" s="96">
        <v>458.52</v>
      </c>
      <c r="GH268" s="96">
        <v>551.04</v>
      </c>
      <c r="GI268" s="96">
        <v>422.28</v>
      </c>
      <c r="GJ268" s="96">
        <v>409.83</v>
      </c>
      <c r="GK268" s="96"/>
      <c r="GL268" s="97">
        <v>420.94</v>
      </c>
      <c r="GM268" s="83" t="s">
        <v>1021</v>
      </c>
      <c r="GN268" s="86">
        <v>9.7813860223993701E-2</v>
      </c>
      <c r="GO268" s="96">
        <v>477.69</v>
      </c>
      <c r="GP268" s="96">
        <v>712.13</v>
      </c>
      <c r="GQ268" s="96">
        <v>514.25</v>
      </c>
      <c r="GR268" s="96">
        <v>382.65</v>
      </c>
      <c r="GS268" s="96"/>
      <c r="GT268" s="97"/>
      <c r="GU268" s="83" t="s">
        <v>1022</v>
      </c>
      <c r="GV268" s="86">
        <v>1</v>
      </c>
      <c r="GW268" s="96">
        <v>446.84</v>
      </c>
      <c r="GX268" s="96">
        <v>539.91999999999996</v>
      </c>
      <c r="GY268" s="96">
        <v>512.01</v>
      </c>
      <c r="GZ268" s="96">
        <v>537.80999999999995</v>
      </c>
      <c r="HA268" s="96"/>
      <c r="HB268" s="97">
        <v>437.93</v>
      </c>
      <c r="HC268" s="83" t="s">
        <v>1023</v>
      </c>
      <c r="HD268" s="86">
        <v>1</v>
      </c>
      <c r="HE268" s="96">
        <v>483.85</v>
      </c>
      <c r="HF268" s="96">
        <v>582.35</v>
      </c>
      <c r="HG268" s="96"/>
      <c r="HH268" s="96">
        <v>317.75</v>
      </c>
      <c r="HI268" s="96">
        <v>311.11</v>
      </c>
      <c r="HJ268" s="97">
        <v>376.72</v>
      </c>
      <c r="HK268" s="103" t="s">
        <v>1024</v>
      </c>
      <c r="HL268" s="86">
        <v>1.1145786892554601</v>
      </c>
      <c r="HM268" s="96">
        <v>471.23</v>
      </c>
      <c r="HN268" s="96">
        <v>564.61</v>
      </c>
      <c r="HO268" s="96">
        <v>465.14</v>
      </c>
      <c r="HP268" s="96"/>
      <c r="HQ268" s="96"/>
      <c r="HR268" s="97"/>
    </row>
    <row r="960" spans="38:39" x14ac:dyDescent="0.35">
      <c r="AL960" s="104"/>
      <c r="AM960" s="105"/>
    </row>
    <row r="962" spans="1:11" x14ac:dyDescent="0.35">
      <c r="A962" t="s">
        <v>1025</v>
      </c>
    </row>
    <row r="963" spans="1:11" x14ac:dyDescent="0.35">
      <c r="B963" t="s">
        <v>1026</v>
      </c>
      <c r="I963" t="s">
        <v>1027</v>
      </c>
    </row>
    <row r="964" spans="1:11" x14ac:dyDescent="0.35">
      <c r="B964" t="s">
        <v>1028</v>
      </c>
      <c r="C964" t="s">
        <v>1029</v>
      </c>
      <c r="D964" t="s">
        <v>1030</v>
      </c>
      <c r="I964" t="s">
        <v>1031</v>
      </c>
      <c r="J964" t="s">
        <v>1032</v>
      </c>
      <c r="K964" t="s">
        <v>1033</v>
      </c>
    </row>
    <row r="965" spans="1:11" x14ac:dyDescent="0.35">
      <c r="B965" t="s">
        <v>1028</v>
      </c>
      <c r="C965" t="s">
        <v>1034</v>
      </c>
      <c r="D965" t="s">
        <v>1035</v>
      </c>
      <c r="I965" t="s">
        <v>1031</v>
      </c>
      <c r="J965" t="s">
        <v>1036</v>
      </c>
      <c r="K965" t="s">
        <v>1037</v>
      </c>
    </row>
    <row r="966" spans="1:11" x14ac:dyDescent="0.35">
      <c r="B966" t="s">
        <v>1028</v>
      </c>
      <c r="C966" t="s">
        <v>1038</v>
      </c>
      <c r="D966" t="s">
        <v>1039</v>
      </c>
      <c r="I966" t="s">
        <v>1031</v>
      </c>
      <c r="J966">
        <v>2007</v>
      </c>
      <c r="K966" t="s">
        <v>1040</v>
      </c>
    </row>
    <row r="967" spans="1:11" x14ac:dyDescent="0.35">
      <c r="B967" t="s">
        <v>1028</v>
      </c>
      <c r="C967" t="s">
        <v>1041</v>
      </c>
      <c r="D967" t="s">
        <v>1042</v>
      </c>
      <c r="I967" t="s">
        <v>1031</v>
      </c>
      <c r="J967">
        <v>2008</v>
      </c>
      <c r="K967" t="s">
        <v>1043</v>
      </c>
    </row>
    <row r="968" spans="1:11" x14ac:dyDescent="0.35">
      <c r="B968" t="s">
        <v>1028</v>
      </c>
      <c r="C968" t="s">
        <v>1044</v>
      </c>
      <c r="D968" t="s">
        <v>1045</v>
      </c>
      <c r="I968" t="s">
        <v>1031</v>
      </c>
      <c r="J968" t="s">
        <v>1046</v>
      </c>
      <c r="K968" t="s">
        <v>1047</v>
      </c>
    </row>
    <row r="969" spans="1:11" x14ac:dyDescent="0.35">
      <c r="B969" t="s">
        <v>1028</v>
      </c>
      <c r="C969" t="s">
        <v>1048</v>
      </c>
      <c r="D969" t="s">
        <v>1049</v>
      </c>
      <c r="I969" t="s">
        <v>1031</v>
      </c>
      <c r="J969" t="s">
        <v>1050</v>
      </c>
      <c r="K969" t="s">
        <v>1051</v>
      </c>
    </row>
    <row r="970" spans="1:11" x14ac:dyDescent="0.35">
      <c r="I970" t="s">
        <v>1031</v>
      </c>
      <c r="J970">
        <v>2014</v>
      </c>
      <c r="K970" t="s">
        <v>1052</v>
      </c>
    </row>
    <row r="971" spans="1:11" x14ac:dyDescent="0.35">
      <c r="I971" t="s">
        <v>1031</v>
      </c>
      <c r="J971" t="s">
        <v>1053</v>
      </c>
      <c r="K971" t="s">
        <v>1054</v>
      </c>
    </row>
    <row r="974" spans="1:11" x14ac:dyDescent="0.35">
      <c r="B974" s="44"/>
      <c r="C974" t="s">
        <v>1055</v>
      </c>
    </row>
    <row r="976" spans="1:11" x14ac:dyDescent="0.35">
      <c r="B976" t="s">
        <v>1056</v>
      </c>
      <c r="C976" t="s">
        <v>1057</v>
      </c>
    </row>
    <row r="977" spans="2:8" x14ac:dyDescent="0.35">
      <c r="B977" t="s">
        <v>1058</v>
      </c>
      <c r="C977" t="s">
        <v>1059</v>
      </c>
    </row>
    <row r="978" spans="2:8" x14ac:dyDescent="0.35">
      <c r="B978" t="s">
        <v>1060</v>
      </c>
      <c r="C978" t="s">
        <v>1061</v>
      </c>
    </row>
    <row r="979" spans="2:8" x14ac:dyDescent="0.35">
      <c r="B979" t="s">
        <v>1062</v>
      </c>
      <c r="C979" t="s">
        <v>1063</v>
      </c>
    </row>
    <row r="981" spans="2:8" x14ac:dyDescent="0.35">
      <c r="B981" t="s">
        <v>1064</v>
      </c>
    </row>
    <row r="983" spans="2:8" x14ac:dyDescent="0.35">
      <c r="B983" s="106" t="s">
        <v>1065</v>
      </c>
      <c r="C983" s="106"/>
      <c r="D983" s="106"/>
      <c r="E983" s="106"/>
      <c r="F983" s="106"/>
      <c r="G983" s="106"/>
      <c r="H983" s="106"/>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11"/>
  <sheetViews>
    <sheetView workbookViewId="0">
      <selection activeCell="P34" sqref="P34"/>
    </sheetView>
  </sheetViews>
  <sheetFormatPr defaultRowHeight="14.5" x14ac:dyDescent="0.35"/>
  <sheetData>
    <row r="1" spans="1:32" x14ac:dyDescent="0.35">
      <c r="A1" s="8" t="s">
        <v>66</v>
      </c>
      <c r="B1" s="9">
        <v>2020</v>
      </c>
      <c r="C1" s="9">
        <v>2021</v>
      </c>
      <c r="D1" s="9">
        <v>2022</v>
      </c>
      <c r="E1" s="9">
        <v>2023</v>
      </c>
      <c r="F1" s="9">
        <v>2024</v>
      </c>
      <c r="G1" s="10"/>
      <c r="H1" s="11">
        <v>2025</v>
      </c>
      <c r="I1" s="11">
        <v>2030</v>
      </c>
      <c r="J1" s="12">
        <v>2040</v>
      </c>
      <c r="K1" s="13"/>
    </row>
    <row r="2" spans="1:32" x14ac:dyDescent="0.35">
      <c r="A2" s="14" t="s">
        <v>67</v>
      </c>
      <c r="B2" s="15"/>
      <c r="C2" s="15"/>
      <c r="D2" s="15"/>
      <c r="E2" s="16">
        <v>4</v>
      </c>
      <c r="F2" s="16"/>
      <c r="H2" s="17">
        <v>3.96</v>
      </c>
      <c r="I2" s="17">
        <v>3.96</v>
      </c>
      <c r="J2" s="18">
        <v>3.96</v>
      </c>
      <c r="K2" t="s">
        <v>68</v>
      </c>
    </row>
    <row r="3" spans="1:32" x14ac:dyDescent="0.35">
      <c r="A3" s="14" t="s">
        <v>69</v>
      </c>
      <c r="B3" s="15"/>
      <c r="C3" s="15"/>
      <c r="D3" s="15"/>
      <c r="E3" s="16">
        <v>49.298860648553898</v>
      </c>
      <c r="F3" s="16"/>
      <c r="H3" s="17">
        <v>67.680000000000007</v>
      </c>
      <c r="I3" s="17">
        <v>73.8</v>
      </c>
      <c r="J3" s="18">
        <v>79.92</v>
      </c>
      <c r="K3" t="s">
        <v>68</v>
      </c>
    </row>
    <row r="4" spans="1:32" x14ac:dyDescent="0.35">
      <c r="A4" s="14" t="s">
        <v>70</v>
      </c>
      <c r="B4" s="15"/>
      <c r="C4" s="15"/>
      <c r="D4" s="15"/>
      <c r="E4" s="16">
        <v>14.259389259389261</v>
      </c>
      <c r="F4" s="16">
        <v>14.259389259389261</v>
      </c>
      <c r="H4" s="17">
        <v>13.68</v>
      </c>
      <c r="I4" s="17">
        <v>15.48</v>
      </c>
      <c r="J4" s="18">
        <v>24.84</v>
      </c>
      <c r="K4" t="s">
        <v>68</v>
      </c>
    </row>
    <row r="5" spans="1:32" x14ac:dyDescent="0.35">
      <c r="A5" s="14" t="s">
        <v>71</v>
      </c>
      <c r="B5" s="15"/>
      <c r="C5" s="15"/>
      <c r="D5" s="15"/>
      <c r="E5" s="16">
        <v>35</v>
      </c>
      <c r="F5" s="16">
        <v>50</v>
      </c>
      <c r="H5" s="19">
        <v>45</v>
      </c>
      <c r="I5" s="19">
        <v>30</v>
      </c>
      <c r="J5" s="20">
        <v>30</v>
      </c>
      <c r="K5" t="s">
        <v>72</v>
      </c>
    </row>
    <row r="6" spans="1:32" x14ac:dyDescent="0.35">
      <c r="A6" s="14" t="s">
        <v>73</v>
      </c>
      <c r="B6" s="15"/>
      <c r="C6" s="15"/>
      <c r="D6" s="15"/>
      <c r="E6" s="16">
        <v>110</v>
      </c>
      <c r="F6" s="16">
        <v>130</v>
      </c>
      <c r="H6" s="19">
        <v>110</v>
      </c>
      <c r="I6" s="19">
        <v>80</v>
      </c>
      <c r="J6" s="20">
        <v>90</v>
      </c>
      <c r="K6" t="s">
        <v>74</v>
      </c>
    </row>
    <row r="7" spans="1:32" x14ac:dyDescent="0.35">
      <c r="A7" s="21" t="s">
        <v>75</v>
      </c>
      <c r="B7" s="22"/>
      <c r="C7" s="22"/>
      <c r="D7" s="22"/>
      <c r="E7" s="22">
        <v>35</v>
      </c>
      <c r="F7" s="22"/>
      <c r="G7" s="22"/>
      <c r="H7" s="23">
        <v>35</v>
      </c>
      <c r="I7" s="23">
        <v>50</v>
      </c>
      <c r="J7" s="24">
        <v>70</v>
      </c>
      <c r="K7" t="s">
        <v>15</v>
      </c>
      <c r="M7" t="s">
        <v>76</v>
      </c>
    </row>
    <row r="10" spans="1:32" x14ac:dyDescent="0.35">
      <c r="A10" s="21" t="s">
        <v>75</v>
      </c>
      <c r="C10">
        <v>2021</v>
      </c>
      <c r="D10">
        <f t="shared" ref="D10:AF10" si="0">C10+1</f>
        <v>2022</v>
      </c>
      <c r="E10">
        <f t="shared" si="0"/>
        <v>2023</v>
      </c>
      <c r="F10">
        <f t="shared" si="0"/>
        <v>2024</v>
      </c>
      <c r="G10">
        <f t="shared" si="0"/>
        <v>2025</v>
      </c>
      <c r="H10">
        <f t="shared" si="0"/>
        <v>2026</v>
      </c>
      <c r="I10">
        <f t="shared" si="0"/>
        <v>2027</v>
      </c>
      <c r="J10">
        <f t="shared" si="0"/>
        <v>2028</v>
      </c>
      <c r="K10">
        <f t="shared" si="0"/>
        <v>2029</v>
      </c>
      <c r="L10">
        <f t="shared" si="0"/>
        <v>2030</v>
      </c>
      <c r="M10">
        <f t="shared" si="0"/>
        <v>2031</v>
      </c>
      <c r="N10">
        <f t="shared" si="0"/>
        <v>2032</v>
      </c>
      <c r="O10">
        <f t="shared" si="0"/>
        <v>2033</v>
      </c>
      <c r="P10">
        <f t="shared" si="0"/>
        <v>2034</v>
      </c>
      <c r="Q10">
        <f t="shared" si="0"/>
        <v>2035</v>
      </c>
      <c r="R10">
        <f t="shared" si="0"/>
        <v>2036</v>
      </c>
      <c r="S10">
        <f t="shared" si="0"/>
        <v>2037</v>
      </c>
      <c r="T10">
        <f t="shared" si="0"/>
        <v>2038</v>
      </c>
      <c r="U10">
        <f t="shared" si="0"/>
        <v>2039</v>
      </c>
      <c r="V10">
        <f t="shared" si="0"/>
        <v>2040</v>
      </c>
      <c r="W10">
        <f t="shared" si="0"/>
        <v>2041</v>
      </c>
      <c r="X10">
        <f t="shared" si="0"/>
        <v>2042</v>
      </c>
      <c r="Y10">
        <f t="shared" si="0"/>
        <v>2043</v>
      </c>
      <c r="Z10">
        <f t="shared" si="0"/>
        <v>2044</v>
      </c>
      <c r="AA10">
        <f t="shared" si="0"/>
        <v>2045</v>
      </c>
      <c r="AB10">
        <f t="shared" si="0"/>
        <v>2046</v>
      </c>
      <c r="AC10">
        <f t="shared" si="0"/>
        <v>2047</v>
      </c>
      <c r="AD10">
        <f t="shared" si="0"/>
        <v>2048</v>
      </c>
      <c r="AE10">
        <f t="shared" si="0"/>
        <v>2049</v>
      </c>
      <c r="AF10">
        <f t="shared" si="0"/>
        <v>2050</v>
      </c>
    </row>
    <row r="11" spans="1:32" x14ac:dyDescent="0.35">
      <c r="C11">
        <f>D11</f>
        <v>35</v>
      </c>
      <c r="D11">
        <f>E11</f>
        <v>35</v>
      </c>
      <c r="E11">
        <f>E7</f>
        <v>35</v>
      </c>
      <c r="F11">
        <f>E11</f>
        <v>35</v>
      </c>
      <c r="G11">
        <f>F11</f>
        <v>35</v>
      </c>
      <c r="H11">
        <f>G11+($L$11-$G$11)/5</f>
        <v>38</v>
      </c>
      <c r="I11">
        <f>H11+($L$11-$G$11)/5</f>
        <v>41</v>
      </c>
      <c r="J11">
        <f>I11+($L$11-$G$11)/5</f>
        <v>44</v>
      </c>
      <c r="K11">
        <f>J11+($L$11-$G$11)/5</f>
        <v>47</v>
      </c>
      <c r="L11" s="25">
        <f>I7</f>
        <v>50</v>
      </c>
      <c r="M11">
        <f t="shared" ref="M11:U11" si="1">L11+($V$11-$L$11)/10</f>
        <v>52</v>
      </c>
      <c r="N11">
        <f t="shared" si="1"/>
        <v>54</v>
      </c>
      <c r="O11">
        <f t="shared" si="1"/>
        <v>56</v>
      </c>
      <c r="P11">
        <f t="shared" si="1"/>
        <v>58</v>
      </c>
      <c r="Q11">
        <f t="shared" si="1"/>
        <v>60</v>
      </c>
      <c r="R11">
        <f t="shared" si="1"/>
        <v>62</v>
      </c>
      <c r="S11">
        <f t="shared" si="1"/>
        <v>64</v>
      </c>
      <c r="T11">
        <f t="shared" si="1"/>
        <v>66</v>
      </c>
      <c r="U11">
        <f t="shared" si="1"/>
        <v>68</v>
      </c>
      <c r="V11">
        <v>70</v>
      </c>
      <c r="W11">
        <f t="shared" ref="W11:AE11" si="2">V11+($V$11-$L$11)/10</f>
        <v>72</v>
      </c>
      <c r="X11">
        <f t="shared" si="2"/>
        <v>74</v>
      </c>
      <c r="Y11">
        <f t="shared" si="2"/>
        <v>76</v>
      </c>
      <c r="Z11">
        <f t="shared" si="2"/>
        <v>78</v>
      </c>
      <c r="AA11">
        <f t="shared" si="2"/>
        <v>80</v>
      </c>
      <c r="AB11">
        <f t="shared" si="2"/>
        <v>82</v>
      </c>
      <c r="AC11">
        <f t="shared" si="2"/>
        <v>84</v>
      </c>
      <c r="AD11">
        <f t="shared" si="2"/>
        <v>86</v>
      </c>
      <c r="AE11">
        <f t="shared" si="2"/>
        <v>88</v>
      </c>
      <c r="AF11">
        <v>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
  <sheetViews>
    <sheetView workbookViewId="0"/>
  </sheetViews>
  <sheetFormatPr defaultRowHeight="14.5" x14ac:dyDescent="0.3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CB9"/>
  <sheetViews>
    <sheetView workbookViewId="0"/>
  </sheetViews>
  <sheetFormatPr defaultRowHeight="14.5" x14ac:dyDescent="0.35"/>
  <cols>
    <col min="31" max="31" width="12" bestFit="1" customWidth="1"/>
  </cols>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32">
        <v>5.6499999999999998E-5</v>
      </c>
      <c r="C2" s="32">
        <f t="shared" ref="C2:BN2" si="0">B2*C4/B4</f>
        <v>5.6499999999999998E-5</v>
      </c>
      <c r="D2" s="32">
        <f t="shared" si="0"/>
        <v>6.239432214173382E-5</v>
      </c>
      <c r="E2" s="32">
        <f t="shared" si="0"/>
        <v>5.6499999999999991E-5</v>
      </c>
      <c r="F2" s="32">
        <f t="shared" si="0"/>
        <v>5.4731703357479845E-5</v>
      </c>
      <c r="G2" s="32">
        <f t="shared" si="0"/>
        <v>5.2963406714959713E-5</v>
      </c>
      <c r="H2" s="32">
        <f t="shared" si="0"/>
        <v>5.1195110072439573E-5</v>
      </c>
      <c r="I2" s="32">
        <f t="shared" si="0"/>
        <v>4.9426813429919441E-5</v>
      </c>
      <c r="J2" s="32">
        <f t="shared" si="0"/>
        <v>4.7658516787399295E-5</v>
      </c>
      <c r="K2" s="32">
        <f t="shared" si="0"/>
        <v>4.7953232894485977E-5</v>
      </c>
      <c r="L2" s="32">
        <f t="shared" si="0"/>
        <v>4.8247949001572659E-5</v>
      </c>
      <c r="M2" s="32">
        <f t="shared" si="0"/>
        <v>4.8542665108659348E-5</v>
      </c>
      <c r="N2" s="32">
        <f t="shared" si="0"/>
        <v>4.8837381215746043E-5</v>
      </c>
      <c r="O2" s="32">
        <f t="shared" si="0"/>
        <v>4.9132097322832718E-5</v>
      </c>
      <c r="P2" s="32">
        <f t="shared" si="0"/>
        <v>4.9426813429919434E-5</v>
      </c>
      <c r="Q2" s="32">
        <f t="shared" si="0"/>
        <v>4.9721529537006137E-5</v>
      </c>
      <c r="R2" s="32">
        <f t="shared" si="0"/>
        <v>5.0016245644092805E-5</v>
      </c>
      <c r="S2" s="32">
        <f t="shared" si="0"/>
        <v>5.03109617511795E-5</v>
      </c>
      <c r="T2" s="32">
        <f t="shared" si="0"/>
        <v>5.0605677858266182E-5</v>
      </c>
      <c r="U2" s="32">
        <f t="shared" si="0"/>
        <v>5.0605677858266182E-5</v>
      </c>
      <c r="V2" s="32">
        <f t="shared" si="0"/>
        <v>5.0605677858266182E-5</v>
      </c>
      <c r="W2" s="32">
        <f t="shared" si="0"/>
        <v>5.0605677858266182E-5</v>
      </c>
      <c r="X2" s="32">
        <f t="shared" si="0"/>
        <v>5.0605677858266182E-5</v>
      </c>
      <c r="Y2" s="32">
        <f t="shared" si="0"/>
        <v>5.0605677858266182E-5</v>
      </c>
      <c r="Z2" s="32">
        <f t="shared" si="0"/>
        <v>5.0605677858266182E-5</v>
      </c>
      <c r="AA2" s="32">
        <f t="shared" si="0"/>
        <v>5.0605677858266182E-5</v>
      </c>
      <c r="AB2" s="32">
        <f t="shared" si="0"/>
        <v>5.0605677858266182E-5</v>
      </c>
      <c r="AC2" s="32">
        <f t="shared" si="0"/>
        <v>5.0605677858266182E-5</v>
      </c>
      <c r="AD2" s="32">
        <f t="shared" si="0"/>
        <v>5.0605677858266182E-5</v>
      </c>
      <c r="AE2" s="32">
        <f t="shared" si="0"/>
        <v>5.0605677858266182E-5</v>
      </c>
      <c r="AF2" s="32">
        <f t="shared" si="0"/>
        <v>5.0605677858266182E-5</v>
      </c>
      <c r="AG2" s="32">
        <f t="shared" si="0"/>
        <v>5.0605677858266182E-5</v>
      </c>
      <c r="AH2" s="32">
        <f t="shared" si="0"/>
        <v>5.0605677858266182E-5</v>
      </c>
      <c r="AI2" s="32">
        <f t="shared" si="0"/>
        <v>5.0605677858266182E-5</v>
      </c>
      <c r="AJ2" s="32">
        <f t="shared" si="0"/>
        <v>5.0605677858266182E-5</v>
      </c>
      <c r="AK2" s="32">
        <f t="shared" si="0"/>
        <v>5.0605677858266182E-5</v>
      </c>
      <c r="AL2" s="32">
        <f t="shared" si="0"/>
        <v>5.0605677858266182E-5</v>
      </c>
      <c r="AM2" s="32">
        <f t="shared" si="0"/>
        <v>5.0605677858266182E-5</v>
      </c>
      <c r="AN2" s="32">
        <f t="shared" si="0"/>
        <v>5.0605677858266182E-5</v>
      </c>
      <c r="AO2" s="32">
        <f t="shared" si="0"/>
        <v>5.0605677858266182E-5</v>
      </c>
      <c r="AP2" s="32">
        <f t="shared" si="0"/>
        <v>5.0605677858266182E-5</v>
      </c>
      <c r="AQ2" s="32">
        <f t="shared" si="0"/>
        <v>5.0605677858266182E-5</v>
      </c>
      <c r="AR2" s="32">
        <f t="shared" si="0"/>
        <v>5.0605677858266182E-5</v>
      </c>
      <c r="AS2" s="32">
        <f t="shared" si="0"/>
        <v>5.0605677858266182E-5</v>
      </c>
      <c r="AT2" s="32">
        <f t="shared" si="0"/>
        <v>5.0605677858266182E-5</v>
      </c>
      <c r="AU2" s="32">
        <f t="shared" si="0"/>
        <v>5.0605677858266182E-5</v>
      </c>
      <c r="AV2" s="32">
        <f t="shared" si="0"/>
        <v>5.0605677858266182E-5</v>
      </c>
      <c r="AW2" s="32">
        <f t="shared" si="0"/>
        <v>5.0605677858266182E-5</v>
      </c>
      <c r="AX2" s="32">
        <f t="shared" si="0"/>
        <v>5.0605677858266182E-5</v>
      </c>
      <c r="AY2" s="32">
        <f t="shared" si="0"/>
        <v>5.0605677858266182E-5</v>
      </c>
      <c r="AZ2" s="32">
        <f t="shared" si="0"/>
        <v>5.0605677858266182E-5</v>
      </c>
      <c r="BA2" s="32">
        <f t="shared" si="0"/>
        <v>5.0605677858266182E-5</v>
      </c>
      <c r="BB2" s="32">
        <f t="shared" si="0"/>
        <v>5.0605677858266182E-5</v>
      </c>
      <c r="BC2" s="32">
        <f t="shared" si="0"/>
        <v>5.0605677858266182E-5</v>
      </c>
      <c r="BD2" s="32">
        <f t="shared" si="0"/>
        <v>5.0605677858266182E-5</v>
      </c>
      <c r="BE2" s="32">
        <f t="shared" si="0"/>
        <v>5.0605677858266182E-5</v>
      </c>
      <c r="BF2" s="32">
        <f t="shared" si="0"/>
        <v>5.0605677858266182E-5</v>
      </c>
      <c r="BG2" s="32">
        <f t="shared" si="0"/>
        <v>5.0605677858266182E-5</v>
      </c>
      <c r="BH2" s="32">
        <f t="shared" si="0"/>
        <v>5.0605677858266182E-5</v>
      </c>
      <c r="BI2" s="32">
        <f t="shared" si="0"/>
        <v>5.0605677858266182E-5</v>
      </c>
      <c r="BJ2" s="32">
        <f t="shared" si="0"/>
        <v>5.0605677858266182E-5</v>
      </c>
      <c r="BK2" s="32">
        <f t="shared" si="0"/>
        <v>5.0605677858266182E-5</v>
      </c>
      <c r="BL2" s="32">
        <f t="shared" si="0"/>
        <v>5.0605677858266182E-5</v>
      </c>
      <c r="BM2" s="32">
        <f t="shared" si="0"/>
        <v>5.0605677858266182E-5</v>
      </c>
      <c r="BN2" s="32">
        <f t="shared" si="0"/>
        <v>5.0605677858266182E-5</v>
      </c>
      <c r="BO2" s="32">
        <f t="shared" ref="BO2:CB2" si="1">BN2*BO4/BN4</f>
        <v>5.0605677858266182E-5</v>
      </c>
      <c r="BP2" s="32">
        <f t="shared" si="1"/>
        <v>5.0605677858266182E-5</v>
      </c>
      <c r="BQ2" s="32">
        <f t="shared" si="1"/>
        <v>5.0605677858266182E-5</v>
      </c>
      <c r="BR2" s="32">
        <f t="shared" si="1"/>
        <v>5.0605677858266182E-5</v>
      </c>
      <c r="BS2" s="32">
        <f t="shared" si="1"/>
        <v>5.0605677858266182E-5</v>
      </c>
      <c r="BT2" s="32">
        <f t="shared" si="1"/>
        <v>5.0605677858266182E-5</v>
      </c>
      <c r="BU2" s="32">
        <f t="shared" si="1"/>
        <v>5.0605677858266182E-5</v>
      </c>
      <c r="BV2" s="32">
        <f t="shared" si="1"/>
        <v>5.0605677858266182E-5</v>
      </c>
      <c r="BW2" s="32">
        <f t="shared" si="1"/>
        <v>5.0605677858266182E-5</v>
      </c>
      <c r="BX2" s="32">
        <f t="shared" si="1"/>
        <v>5.0605677858266182E-5</v>
      </c>
      <c r="BY2" s="32">
        <f t="shared" si="1"/>
        <v>5.0605677858266182E-5</v>
      </c>
      <c r="BZ2" s="32">
        <f t="shared" si="1"/>
        <v>5.0605677858266182E-5</v>
      </c>
      <c r="CA2" s="32">
        <f t="shared" si="1"/>
        <v>5.0605677858266182E-5</v>
      </c>
      <c r="CB2" s="32">
        <f t="shared" si="1"/>
        <v>5.0605677858266182E-5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2">AD3</f>
        <v>0</v>
      </c>
      <c r="AF3">
        <f t="shared" si="2"/>
        <v>0</v>
      </c>
      <c r="AG3">
        <f t="shared" si="2"/>
        <v>0</v>
      </c>
      <c r="AH3">
        <f t="shared" si="2"/>
        <v>0</v>
      </c>
      <c r="AI3">
        <f t="shared" si="2"/>
        <v>0</v>
      </c>
      <c r="AJ3">
        <f t="shared" si="2"/>
        <v>0</v>
      </c>
      <c r="AK3">
        <f t="shared" si="2"/>
        <v>0</v>
      </c>
      <c r="AL3">
        <f t="shared" si="2"/>
        <v>0</v>
      </c>
      <c r="AM3">
        <f t="shared" si="2"/>
        <v>0</v>
      </c>
      <c r="AN3">
        <f t="shared" si="2"/>
        <v>0</v>
      </c>
      <c r="AO3">
        <f t="shared" si="2"/>
        <v>0</v>
      </c>
      <c r="AP3">
        <f t="shared" si="2"/>
        <v>0</v>
      </c>
      <c r="AQ3">
        <f t="shared" si="2"/>
        <v>0</v>
      </c>
      <c r="AR3">
        <f t="shared" si="2"/>
        <v>0</v>
      </c>
      <c r="AS3">
        <f t="shared" si="2"/>
        <v>0</v>
      </c>
      <c r="AT3">
        <f t="shared" si="2"/>
        <v>0</v>
      </c>
      <c r="AU3">
        <f t="shared" ref="AF3:CB7" si="3">AT3</f>
        <v>0</v>
      </c>
      <c r="AV3">
        <f t="shared" si="3"/>
        <v>0</v>
      </c>
      <c r="AW3">
        <f t="shared" si="3"/>
        <v>0</v>
      </c>
      <c r="AX3">
        <f t="shared" si="3"/>
        <v>0</v>
      </c>
      <c r="AY3">
        <f t="shared" si="3"/>
        <v>0</v>
      </c>
      <c r="AZ3">
        <f t="shared" si="3"/>
        <v>0</v>
      </c>
      <c r="BA3">
        <f t="shared" si="3"/>
        <v>0</v>
      </c>
      <c r="BB3">
        <f t="shared" si="3"/>
        <v>0</v>
      </c>
      <c r="BC3">
        <f t="shared" si="3"/>
        <v>0</v>
      </c>
      <c r="BD3">
        <f t="shared" si="3"/>
        <v>0</v>
      </c>
      <c r="BE3">
        <f t="shared" si="3"/>
        <v>0</v>
      </c>
      <c r="BF3">
        <f t="shared" si="3"/>
        <v>0</v>
      </c>
      <c r="BG3">
        <f t="shared" si="3"/>
        <v>0</v>
      </c>
      <c r="BH3">
        <f t="shared" si="3"/>
        <v>0</v>
      </c>
      <c r="BI3">
        <f t="shared" si="3"/>
        <v>0</v>
      </c>
      <c r="BJ3">
        <f t="shared" si="3"/>
        <v>0</v>
      </c>
      <c r="BK3">
        <f t="shared" si="3"/>
        <v>0</v>
      </c>
      <c r="BL3">
        <f t="shared" si="3"/>
        <v>0</v>
      </c>
      <c r="BM3">
        <f t="shared" si="3"/>
        <v>0</v>
      </c>
      <c r="BN3">
        <f t="shared" si="3"/>
        <v>0</v>
      </c>
      <c r="BO3">
        <f t="shared" si="3"/>
        <v>0</v>
      </c>
      <c r="BP3">
        <f t="shared" si="3"/>
        <v>0</v>
      </c>
      <c r="BQ3">
        <f t="shared" si="3"/>
        <v>0</v>
      </c>
      <c r="BR3">
        <f t="shared" si="3"/>
        <v>0</v>
      </c>
      <c r="BS3">
        <f t="shared" si="3"/>
        <v>0</v>
      </c>
      <c r="BT3">
        <f t="shared" si="3"/>
        <v>0</v>
      </c>
      <c r="BU3">
        <f t="shared" si="3"/>
        <v>0</v>
      </c>
      <c r="BV3">
        <f t="shared" si="3"/>
        <v>0</v>
      </c>
      <c r="BW3">
        <f t="shared" si="3"/>
        <v>0</v>
      </c>
      <c r="BX3">
        <f t="shared" si="3"/>
        <v>0</v>
      </c>
      <c r="BY3">
        <f t="shared" si="3"/>
        <v>0</v>
      </c>
      <c r="BZ3">
        <f t="shared" si="3"/>
        <v>0</v>
      </c>
      <c r="CA3">
        <f t="shared" si="3"/>
        <v>0</v>
      </c>
      <c r="CB3">
        <f t="shared" si="3"/>
        <v>0</v>
      </c>
    </row>
    <row r="4" spans="1:80" x14ac:dyDescent="0.35">
      <c r="A4" t="s">
        <v>80</v>
      </c>
      <c r="B4">
        <v>5.0487889287201738E-5</v>
      </c>
      <c r="C4">
        <v>5.0487889287201738E-5</v>
      </c>
      <c r="D4">
        <v>5.5755002273307211E-5</v>
      </c>
      <c r="E4">
        <v>5.0487889287201738E-5</v>
      </c>
      <c r="F4">
        <v>4.8907755391370099E-5</v>
      </c>
      <c r="G4">
        <v>4.7327621495538467E-5</v>
      </c>
      <c r="H4">
        <v>4.5747487599706828E-5</v>
      </c>
      <c r="I4">
        <v>4.4167353703875202E-5</v>
      </c>
      <c r="J4">
        <v>4.2587219808043563E-5</v>
      </c>
      <c r="K4">
        <v>4.2850575457348831E-5</v>
      </c>
      <c r="L4">
        <v>4.3113931106654098E-5</v>
      </c>
      <c r="M4">
        <v>4.3377286755959372E-5</v>
      </c>
      <c r="N4">
        <v>4.3640642405264647E-5</v>
      </c>
      <c r="O4">
        <v>4.3903998054569908E-5</v>
      </c>
      <c r="P4">
        <v>4.4167353703875202E-5</v>
      </c>
      <c r="Q4">
        <v>4.4430709353180483E-5</v>
      </c>
      <c r="R4">
        <v>4.4694065002485737E-5</v>
      </c>
      <c r="S4">
        <v>4.4957420651791012E-5</v>
      </c>
      <c r="T4">
        <v>4.5220776301096272E-5</v>
      </c>
      <c r="U4">
        <v>4.5220776301096272E-5</v>
      </c>
      <c r="V4">
        <v>4.5220776301096272E-5</v>
      </c>
      <c r="W4">
        <v>4.5220776301096272E-5</v>
      </c>
      <c r="X4">
        <v>4.5220776301096272E-5</v>
      </c>
      <c r="Y4">
        <v>4.5220776301096272E-5</v>
      </c>
      <c r="Z4">
        <v>4.5220776301096272E-5</v>
      </c>
      <c r="AA4">
        <v>4.5220776301096272E-5</v>
      </c>
      <c r="AB4">
        <v>4.5220776301096272E-5</v>
      </c>
      <c r="AC4">
        <v>4.5220776301096272E-5</v>
      </c>
      <c r="AD4">
        <v>4.5220776301096272E-5</v>
      </c>
      <c r="AE4">
        <f t="shared" si="2"/>
        <v>4.5220776301096272E-5</v>
      </c>
      <c r="AF4">
        <f t="shared" si="3"/>
        <v>4.5220776301096272E-5</v>
      </c>
      <c r="AG4">
        <f t="shared" si="3"/>
        <v>4.5220776301096272E-5</v>
      </c>
      <c r="AH4">
        <f t="shared" si="3"/>
        <v>4.5220776301096272E-5</v>
      </c>
      <c r="AI4">
        <f t="shared" si="3"/>
        <v>4.5220776301096272E-5</v>
      </c>
      <c r="AJ4">
        <f t="shared" si="3"/>
        <v>4.5220776301096272E-5</v>
      </c>
      <c r="AK4">
        <f t="shared" si="3"/>
        <v>4.5220776301096272E-5</v>
      </c>
      <c r="AL4">
        <f t="shared" si="3"/>
        <v>4.5220776301096272E-5</v>
      </c>
      <c r="AM4">
        <f t="shared" si="3"/>
        <v>4.5220776301096272E-5</v>
      </c>
      <c r="AN4">
        <f t="shared" si="3"/>
        <v>4.5220776301096272E-5</v>
      </c>
      <c r="AO4">
        <f t="shared" si="3"/>
        <v>4.5220776301096272E-5</v>
      </c>
      <c r="AP4">
        <f t="shared" si="3"/>
        <v>4.5220776301096272E-5</v>
      </c>
      <c r="AQ4">
        <f t="shared" si="3"/>
        <v>4.5220776301096272E-5</v>
      </c>
      <c r="AR4">
        <f t="shared" si="3"/>
        <v>4.5220776301096272E-5</v>
      </c>
      <c r="AS4">
        <f t="shared" si="3"/>
        <v>4.5220776301096272E-5</v>
      </c>
      <c r="AT4">
        <f t="shared" si="3"/>
        <v>4.5220776301096272E-5</v>
      </c>
      <c r="AU4">
        <f t="shared" si="3"/>
        <v>4.5220776301096272E-5</v>
      </c>
      <c r="AV4">
        <f t="shared" si="3"/>
        <v>4.5220776301096272E-5</v>
      </c>
      <c r="AW4">
        <f t="shared" si="3"/>
        <v>4.5220776301096272E-5</v>
      </c>
      <c r="AX4">
        <f t="shared" si="3"/>
        <v>4.5220776301096272E-5</v>
      </c>
      <c r="AY4">
        <f t="shared" si="3"/>
        <v>4.5220776301096272E-5</v>
      </c>
      <c r="AZ4">
        <f t="shared" si="3"/>
        <v>4.5220776301096272E-5</v>
      </c>
      <c r="BA4">
        <f t="shared" si="3"/>
        <v>4.5220776301096272E-5</v>
      </c>
      <c r="BB4">
        <f t="shared" si="3"/>
        <v>4.5220776301096272E-5</v>
      </c>
      <c r="BC4">
        <f t="shared" si="3"/>
        <v>4.5220776301096272E-5</v>
      </c>
      <c r="BD4">
        <f t="shared" si="3"/>
        <v>4.5220776301096272E-5</v>
      </c>
      <c r="BE4">
        <f t="shared" si="3"/>
        <v>4.5220776301096272E-5</v>
      </c>
      <c r="BF4">
        <f t="shared" si="3"/>
        <v>4.5220776301096272E-5</v>
      </c>
      <c r="BG4">
        <f t="shared" si="3"/>
        <v>4.5220776301096272E-5</v>
      </c>
      <c r="BH4">
        <f t="shared" si="3"/>
        <v>4.5220776301096272E-5</v>
      </c>
      <c r="BI4">
        <f t="shared" si="3"/>
        <v>4.5220776301096272E-5</v>
      </c>
      <c r="BJ4">
        <f t="shared" si="3"/>
        <v>4.5220776301096272E-5</v>
      </c>
      <c r="BK4">
        <f t="shared" si="3"/>
        <v>4.5220776301096272E-5</v>
      </c>
      <c r="BL4">
        <f t="shared" si="3"/>
        <v>4.5220776301096272E-5</v>
      </c>
      <c r="BM4">
        <f t="shared" si="3"/>
        <v>4.5220776301096272E-5</v>
      </c>
      <c r="BN4">
        <f t="shared" si="3"/>
        <v>4.5220776301096272E-5</v>
      </c>
      <c r="BO4">
        <f t="shared" si="3"/>
        <v>4.5220776301096272E-5</v>
      </c>
      <c r="BP4">
        <f t="shared" si="3"/>
        <v>4.5220776301096272E-5</v>
      </c>
      <c r="BQ4">
        <f t="shared" si="3"/>
        <v>4.5220776301096272E-5</v>
      </c>
      <c r="BR4">
        <f t="shared" si="3"/>
        <v>4.5220776301096272E-5</v>
      </c>
      <c r="BS4">
        <f t="shared" si="3"/>
        <v>4.5220776301096272E-5</v>
      </c>
      <c r="BT4">
        <f t="shared" si="3"/>
        <v>4.5220776301096272E-5</v>
      </c>
      <c r="BU4">
        <f t="shared" si="3"/>
        <v>4.5220776301096272E-5</v>
      </c>
      <c r="BV4">
        <f t="shared" si="3"/>
        <v>4.5220776301096272E-5</v>
      </c>
      <c r="BW4">
        <f t="shared" si="3"/>
        <v>4.5220776301096272E-5</v>
      </c>
      <c r="BX4">
        <f t="shared" si="3"/>
        <v>4.5220776301096272E-5</v>
      </c>
      <c r="BY4">
        <f t="shared" si="3"/>
        <v>4.5220776301096272E-5</v>
      </c>
      <c r="BZ4">
        <f t="shared" si="3"/>
        <v>4.5220776301096272E-5</v>
      </c>
      <c r="CA4">
        <f t="shared" si="3"/>
        <v>4.5220776301096272E-5</v>
      </c>
      <c r="CB4">
        <f t="shared" si="3"/>
        <v>4.5220776301096272E-5</v>
      </c>
    </row>
    <row r="5" spans="1:80" x14ac:dyDescent="0.35">
      <c r="A5" t="s">
        <v>81</v>
      </c>
      <c r="B5">
        <v>3.8909010762574042E-5</v>
      </c>
      <c r="C5">
        <v>3.8909010762574042E-5</v>
      </c>
      <c r="D5">
        <v>4.3297348392354207E-5</v>
      </c>
      <c r="E5">
        <v>3.8909010762574042E-5</v>
      </c>
      <c r="F5">
        <v>3.7592509473639988E-5</v>
      </c>
      <c r="G5">
        <v>3.6276008184705941E-5</v>
      </c>
      <c r="H5">
        <v>3.4959506895771893E-5</v>
      </c>
      <c r="I5">
        <v>3.3643005606837853E-5</v>
      </c>
      <c r="J5">
        <v>3.2326504317903792E-5</v>
      </c>
      <c r="K5">
        <v>3.2545921199392789E-5</v>
      </c>
      <c r="L5">
        <v>3.2765338080881807E-5</v>
      </c>
      <c r="M5">
        <v>3.2984754962370819E-5</v>
      </c>
      <c r="N5">
        <v>3.3204171843859823E-5</v>
      </c>
      <c r="O5">
        <v>3.3423588725348828E-5</v>
      </c>
      <c r="P5">
        <v>3.3643005606837853E-5</v>
      </c>
      <c r="Q5">
        <v>3.386242248832685E-5</v>
      </c>
      <c r="R5">
        <v>3.4081839369815848E-5</v>
      </c>
      <c r="S5">
        <v>3.4301256251304873E-5</v>
      </c>
      <c r="T5">
        <v>3.4520673132793871E-5</v>
      </c>
      <c r="U5">
        <v>3.4520673132793871E-5</v>
      </c>
      <c r="V5">
        <v>3.4520673132793871E-5</v>
      </c>
      <c r="W5">
        <v>3.4520673132793871E-5</v>
      </c>
      <c r="X5">
        <v>3.4520673132793871E-5</v>
      </c>
      <c r="Y5">
        <v>3.4520673132793871E-5</v>
      </c>
      <c r="Z5">
        <v>3.4520673132793871E-5</v>
      </c>
      <c r="AA5">
        <v>3.4520673132793871E-5</v>
      </c>
      <c r="AB5">
        <v>3.4520673132793871E-5</v>
      </c>
      <c r="AC5">
        <v>3.4520673132793871E-5</v>
      </c>
      <c r="AD5">
        <v>3.4520673132793871E-5</v>
      </c>
      <c r="AE5">
        <f t="shared" si="2"/>
        <v>3.4520673132793871E-5</v>
      </c>
      <c r="AF5">
        <f t="shared" si="3"/>
        <v>3.4520673132793871E-5</v>
      </c>
      <c r="AG5">
        <f t="shared" si="3"/>
        <v>3.4520673132793871E-5</v>
      </c>
      <c r="AH5">
        <f t="shared" si="3"/>
        <v>3.4520673132793871E-5</v>
      </c>
      <c r="AI5">
        <f t="shared" si="3"/>
        <v>3.4520673132793871E-5</v>
      </c>
      <c r="AJ5">
        <f t="shared" si="3"/>
        <v>3.4520673132793871E-5</v>
      </c>
      <c r="AK5">
        <f t="shared" si="3"/>
        <v>3.4520673132793871E-5</v>
      </c>
      <c r="AL5">
        <f t="shared" si="3"/>
        <v>3.4520673132793871E-5</v>
      </c>
      <c r="AM5">
        <f t="shared" si="3"/>
        <v>3.4520673132793871E-5</v>
      </c>
      <c r="AN5">
        <f t="shared" si="3"/>
        <v>3.4520673132793871E-5</v>
      </c>
      <c r="AO5">
        <f t="shared" si="3"/>
        <v>3.4520673132793871E-5</v>
      </c>
      <c r="AP5">
        <f t="shared" si="3"/>
        <v>3.4520673132793871E-5</v>
      </c>
      <c r="AQ5">
        <f t="shared" si="3"/>
        <v>3.4520673132793871E-5</v>
      </c>
      <c r="AR5">
        <f t="shared" si="3"/>
        <v>3.4520673132793871E-5</v>
      </c>
      <c r="AS5">
        <f t="shared" si="3"/>
        <v>3.4520673132793871E-5</v>
      </c>
      <c r="AT5">
        <f t="shared" si="3"/>
        <v>3.4520673132793871E-5</v>
      </c>
      <c r="AU5">
        <f t="shared" si="3"/>
        <v>3.4520673132793871E-5</v>
      </c>
      <c r="AV5">
        <f t="shared" si="3"/>
        <v>3.4520673132793871E-5</v>
      </c>
      <c r="AW5">
        <f t="shared" si="3"/>
        <v>3.4520673132793871E-5</v>
      </c>
      <c r="AX5">
        <f t="shared" si="3"/>
        <v>3.4520673132793871E-5</v>
      </c>
      <c r="AY5">
        <f t="shared" si="3"/>
        <v>3.4520673132793871E-5</v>
      </c>
      <c r="AZ5">
        <f t="shared" si="3"/>
        <v>3.4520673132793871E-5</v>
      </c>
      <c r="BA5">
        <f t="shared" si="3"/>
        <v>3.4520673132793871E-5</v>
      </c>
      <c r="BB5">
        <f t="shared" si="3"/>
        <v>3.4520673132793871E-5</v>
      </c>
      <c r="BC5">
        <f t="shared" si="3"/>
        <v>3.4520673132793871E-5</v>
      </c>
      <c r="BD5">
        <f t="shared" si="3"/>
        <v>3.4520673132793871E-5</v>
      </c>
      <c r="BE5">
        <f t="shared" si="3"/>
        <v>3.4520673132793871E-5</v>
      </c>
      <c r="BF5">
        <f t="shared" si="3"/>
        <v>3.4520673132793871E-5</v>
      </c>
      <c r="BG5">
        <f t="shared" si="3"/>
        <v>3.4520673132793871E-5</v>
      </c>
      <c r="BH5">
        <f t="shared" si="3"/>
        <v>3.4520673132793871E-5</v>
      </c>
      <c r="BI5">
        <f t="shared" si="3"/>
        <v>3.4520673132793871E-5</v>
      </c>
      <c r="BJ5">
        <f t="shared" si="3"/>
        <v>3.4520673132793871E-5</v>
      </c>
      <c r="BK5">
        <f t="shared" si="3"/>
        <v>3.4520673132793871E-5</v>
      </c>
      <c r="BL5">
        <f t="shared" si="3"/>
        <v>3.4520673132793871E-5</v>
      </c>
      <c r="BM5">
        <f t="shared" si="3"/>
        <v>3.4520673132793871E-5</v>
      </c>
      <c r="BN5">
        <f t="shared" si="3"/>
        <v>3.4520673132793871E-5</v>
      </c>
      <c r="BO5">
        <f t="shared" si="3"/>
        <v>3.4520673132793871E-5</v>
      </c>
      <c r="BP5">
        <f t="shared" si="3"/>
        <v>3.4520673132793871E-5</v>
      </c>
      <c r="BQ5">
        <f t="shared" si="3"/>
        <v>3.4520673132793871E-5</v>
      </c>
      <c r="BR5">
        <f t="shared" si="3"/>
        <v>3.4520673132793871E-5</v>
      </c>
      <c r="BS5">
        <f t="shared" si="3"/>
        <v>3.4520673132793871E-5</v>
      </c>
      <c r="BT5">
        <f t="shared" si="3"/>
        <v>3.4520673132793871E-5</v>
      </c>
      <c r="BU5">
        <f t="shared" si="3"/>
        <v>3.4520673132793871E-5</v>
      </c>
      <c r="BV5">
        <f t="shared" si="3"/>
        <v>3.4520673132793871E-5</v>
      </c>
      <c r="BW5">
        <f t="shared" si="3"/>
        <v>3.4520673132793871E-5</v>
      </c>
      <c r="BX5">
        <f t="shared" si="3"/>
        <v>3.4520673132793871E-5</v>
      </c>
      <c r="BY5">
        <f t="shared" si="3"/>
        <v>3.4520673132793871E-5</v>
      </c>
      <c r="BZ5">
        <f t="shared" si="3"/>
        <v>3.4520673132793871E-5</v>
      </c>
      <c r="CA5">
        <f t="shared" si="3"/>
        <v>3.4520673132793871E-5</v>
      </c>
      <c r="CB5">
        <f t="shared" si="3"/>
        <v>3.4520673132793871E-5</v>
      </c>
    </row>
    <row r="6" spans="1:80" x14ac:dyDescent="0.35">
      <c r="A6" t="s">
        <v>82</v>
      </c>
      <c r="B6">
        <v>2.279455121582762E-5</v>
      </c>
      <c r="C6">
        <v>2.279455121582762E-5</v>
      </c>
      <c r="D6">
        <v>2.6897570434676589E-5</v>
      </c>
      <c r="E6">
        <v>2.279455121582762E-5</v>
      </c>
      <c r="F6">
        <v>2.156364545017293E-5</v>
      </c>
      <c r="G6">
        <v>2.0332739684518241E-5</v>
      </c>
      <c r="H6">
        <v>1.9101833918863551E-5</v>
      </c>
      <c r="I6">
        <v>1.7870928153208862E-5</v>
      </c>
      <c r="J6">
        <v>1.6640022387554169E-5</v>
      </c>
      <c r="K6">
        <v>1.6845173348496611E-5</v>
      </c>
      <c r="L6">
        <v>1.705032430943906E-5</v>
      </c>
      <c r="M6">
        <v>1.7255475270381508E-5</v>
      </c>
      <c r="N6">
        <v>1.7460626231323961E-5</v>
      </c>
      <c r="O6">
        <v>1.7665777192266409E-5</v>
      </c>
      <c r="P6">
        <v>1.7870928153208851E-5</v>
      </c>
      <c r="Q6">
        <v>1.80760791141513E-5</v>
      </c>
      <c r="R6">
        <v>1.8281230075093749E-5</v>
      </c>
      <c r="S6">
        <v>1.8486381036036201E-5</v>
      </c>
      <c r="T6">
        <v>1.869153199697865E-5</v>
      </c>
      <c r="U6">
        <v>1.869153199697865E-5</v>
      </c>
      <c r="V6">
        <v>1.869153199697865E-5</v>
      </c>
      <c r="W6">
        <v>1.869153199697865E-5</v>
      </c>
      <c r="X6">
        <v>1.869153199697865E-5</v>
      </c>
      <c r="Y6">
        <v>1.869153199697865E-5</v>
      </c>
      <c r="Z6">
        <v>1.869153199697865E-5</v>
      </c>
      <c r="AA6">
        <v>1.869153199697865E-5</v>
      </c>
      <c r="AB6">
        <v>1.869153199697865E-5</v>
      </c>
      <c r="AC6">
        <v>1.869153199697865E-5</v>
      </c>
      <c r="AD6">
        <v>1.869153199697865E-5</v>
      </c>
      <c r="AE6">
        <f t="shared" si="2"/>
        <v>1.869153199697865E-5</v>
      </c>
      <c r="AF6">
        <f t="shared" si="3"/>
        <v>1.869153199697865E-5</v>
      </c>
      <c r="AG6">
        <f t="shared" si="3"/>
        <v>1.869153199697865E-5</v>
      </c>
      <c r="AH6">
        <f t="shared" si="3"/>
        <v>1.869153199697865E-5</v>
      </c>
      <c r="AI6">
        <f t="shared" si="3"/>
        <v>1.869153199697865E-5</v>
      </c>
      <c r="AJ6">
        <f t="shared" si="3"/>
        <v>1.869153199697865E-5</v>
      </c>
      <c r="AK6">
        <f t="shared" si="3"/>
        <v>1.869153199697865E-5</v>
      </c>
      <c r="AL6">
        <f t="shared" si="3"/>
        <v>1.869153199697865E-5</v>
      </c>
      <c r="AM6">
        <f t="shared" si="3"/>
        <v>1.869153199697865E-5</v>
      </c>
      <c r="AN6">
        <f t="shared" si="3"/>
        <v>1.869153199697865E-5</v>
      </c>
      <c r="AO6">
        <f t="shared" si="3"/>
        <v>1.869153199697865E-5</v>
      </c>
      <c r="AP6">
        <f t="shared" si="3"/>
        <v>1.869153199697865E-5</v>
      </c>
      <c r="AQ6">
        <f t="shared" si="3"/>
        <v>1.869153199697865E-5</v>
      </c>
      <c r="AR6">
        <f t="shared" si="3"/>
        <v>1.869153199697865E-5</v>
      </c>
      <c r="AS6">
        <f t="shared" si="3"/>
        <v>1.869153199697865E-5</v>
      </c>
      <c r="AT6">
        <f t="shared" si="3"/>
        <v>1.869153199697865E-5</v>
      </c>
      <c r="AU6">
        <f t="shared" si="3"/>
        <v>1.869153199697865E-5</v>
      </c>
      <c r="AV6">
        <f t="shared" si="3"/>
        <v>1.869153199697865E-5</v>
      </c>
      <c r="AW6">
        <f t="shared" si="3"/>
        <v>1.869153199697865E-5</v>
      </c>
      <c r="AX6">
        <f t="shared" si="3"/>
        <v>1.869153199697865E-5</v>
      </c>
      <c r="AY6">
        <f t="shared" si="3"/>
        <v>1.869153199697865E-5</v>
      </c>
      <c r="AZ6">
        <f t="shared" si="3"/>
        <v>1.869153199697865E-5</v>
      </c>
      <c r="BA6">
        <f t="shared" si="3"/>
        <v>1.869153199697865E-5</v>
      </c>
      <c r="BB6">
        <f t="shared" si="3"/>
        <v>1.869153199697865E-5</v>
      </c>
      <c r="BC6">
        <f t="shared" si="3"/>
        <v>1.869153199697865E-5</v>
      </c>
      <c r="BD6">
        <f t="shared" si="3"/>
        <v>1.869153199697865E-5</v>
      </c>
      <c r="BE6">
        <f t="shared" si="3"/>
        <v>1.869153199697865E-5</v>
      </c>
      <c r="BF6">
        <f t="shared" si="3"/>
        <v>1.869153199697865E-5</v>
      </c>
      <c r="BG6">
        <f t="shared" si="3"/>
        <v>1.869153199697865E-5</v>
      </c>
      <c r="BH6">
        <f t="shared" si="3"/>
        <v>1.869153199697865E-5</v>
      </c>
      <c r="BI6">
        <f t="shared" si="3"/>
        <v>1.869153199697865E-5</v>
      </c>
      <c r="BJ6">
        <f t="shared" si="3"/>
        <v>1.869153199697865E-5</v>
      </c>
      <c r="BK6">
        <f t="shared" si="3"/>
        <v>1.869153199697865E-5</v>
      </c>
      <c r="BL6">
        <f t="shared" si="3"/>
        <v>1.869153199697865E-5</v>
      </c>
      <c r="BM6">
        <f t="shared" si="3"/>
        <v>1.869153199697865E-5</v>
      </c>
      <c r="BN6">
        <f t="shared" si="3"/>
        <v>1.869153199697865E-5</v>
      </c>
      <c r="BO6">
        <f t="shared" si="3"/>
        <v>1.869153199697865E-5</v>
      </c>
      <c r="BP6">
        <f t="shared" si="3"/>
        <v>1.869153199697865E-5</v>
      </c>
      <c r="BQ6">
        <f t="shared" si="3"/>
        <v>1.869153199697865E-5</v>
      </c>
      <c r="BR6">
        <f t="shared" si="3"/>
        <v>1.869153199697865E-5</v>
      </c>
      <c r="BS6">
        <f t="shared" si="3"/>
        <v>1.869153199697865E-5</v>
      </c>
      <c r="BT6">
        <f t="shared" si="3"/>
        <v>1.869153199697865E-5</v>
      </c>
      <c r="BU6">
        <f t="shared" si="3"/>
        <v>1.869153199697865E-5</v>
      </c>
      <c r="BV6">
        <f t="shared" si="3"/>
        <v>1.869153199697865E-5</v>
      </c>
      <c r="BW6">
        <f t="shared" si="3"/>
        <v>1.869153199697865E-5</v>
      </c>
      <c r="BX6">
        <f t="shared" si="3"/>
        <v>1.869153199697865E-5</v>
      </c>
      <c r="BY6">
        <f t="shared" si="3"/>
        <v>1.869153199697865E-5</v>
      </c>
      <c r="BZ6">
        <f t="shared" si="3"/>
        <v>1.869153199697865E-5</v>
      </c>
      <c r="CA6">
        <f t="shared" si="3"/>
        <v>1.869153199697865E-5</v>
      </c>
      <c r="CB6">
        <f t="shared" si="3"/>
        <v>1.869153199697865E-5</v>
      </c>
    </row>
    <row r="7" spans="1:80" x14ac:dyDescent="0.35">
      <c r="A7" t="s">
        <v>83</v>
      </c>
      <c r="B7">
        <v>2.279455121582762E-5</v>
      </c>
      <c r="C7">
        <v>2.279455121582762E-5</v>
      </c>
      <c r="D7">
        <v>2.6897570434676589E-5</v>
      </c>
      <c r="E7">
        <v>2.279455121582762E-5</v>
      </c>
      <c r="F7">
        <v>2.156364545017293E-5</v>
      </c>
      <c r="G7">
        <v>2.0332739684518241E-5</v>
      </c>
      <c r="H7">
        <v>1.9101833918863551E-5</v>
      </c>
      <c r="I7">
        <v>1.7870928153208862E-5</v>
      </c>
      <c r="J7">
        <v>1.6640022387554169E-5</v>
      </c>
      <c r="K7">
        <v>1.6845173348496611E-5</v>
      </c>
      <c r="L7">
        <v>1.705032430943906E-5</v>
      </c>
      <c r="M7">
        <v>1.7255475270381508E-5</v>
      </c>
      <c r="N7">
        <v>1.7460626231323961E-5</v>
      </c>
      <c r="O7">
        <v>1.7665777192266409E-5</v>
      </c>
      <c r="P7">
        <v>1.7870928153208851E-5</v>
      </c>
      <c r="Q7">
        <v>1.80760791141513E-5</v>
      </c>
      <c r="R7">
        <v>1.8281230075093749E-5</v>
      </c>
      <c r="S7">
        <v>1.8486381036036201E-5</v>
      </c>
      <c r="T7">
        <v>1.869153199697865E-5</v>
      </c>
      <c r="U7">
        <v>1.869153199697865E-5</v>
      </c>
      <c r="V7">
        <v>1.869153199697865E-5</v>
      </c>
      <c r="W7">
        <v>1.869153199697865E-5</v>
      </c>
      <c r="X7">
        <v>1.869153199697865E-5</v>
      </c>
      <c r="Y7">
        <v>1.869153199697865E-5</v>
      </c>
      <c r="Z7">
        <v>1.869153199697865E-5</v>
      </c>
      <c r="AA7">
        <v>1.869153199697865E-5</v>
      </c>
      <c r="AB7">
        <v>1.869153199697865E-5</v>
      </c>
      <c r="AC7">
        <v>1.869153199697865E-5</v>
      </c>
      <c r="AD7">
        <v>1.869153199697865E-5</v>
      </c>
      <c r="AE7">
        <f t="shared" si="2"/>
        <v>1.869153199697865E-5</v>
      </c>
      <c r="AF7">
        <f t="shared" si="3"/>
        <v>1.869153199697865E-5</v>
      </c>
      <c r="AG7">
        <f t="shared" si="3"/>
        <v>1.869153199697865E-5</v>
      </c>
      <c r="AH7">
        <f t="shared" si="3"/>
        <v>1.869153199697865E-5</v>
      </c>
      <c r="AI7">
        <f t="shared" si="3"/>
        <v>1.869153199697865E-5</v>
      </c>
      <c r="AJ7">
        <f t="shared" si="3"/>
        <v>1.869153199697865E-5</v>
      </c>
      <c r="AK7">
        <f t="shared" si="3"/>
        <v>1.869153199697865E-5</v>
      </c>
      <c r="AL7">
        <f t="shared" si="3"/>
        <v>1.869153199697865E-5</v>
      </c>
      <c r="AM7">
        <f t="shared" si="3"/>
        <v>1.869153199697865E-5</v>
      </c>
      <c r="AN7">
        <f t="shared" si="3"/>
        <v>1.869153199697865E-5</v>
      </c>
      <c r="AO7">
        <f t="shared" si="3"/>
        <v>1.869153199697865E-5</v>
      </c>
      <c r="AP7">
        <f t="shared" si="3"/>
        <v>1.869153199697865E-5</v>
      </c>
      <c r="AQ7">
        <f t="shared" si="3"/>
        <v>1.869153199697865E-5</v>
      </c>
      <c r="AR7">
        <f t="shared" si="3"/>
        <v>1.869153199697865E-5</v>
      </c>
      <c r="AS7">
        <f t="shared" si="3"/>
        <v>1.869153199697865E-5</v>
      </c>
      <c r="AT7">
        <f t="shared" si="3"/>
        <v>1.869153199697865E-5</v>
      </c>
      <c r="AU7">
        <f t="shared" si="3"/>
        <v>1.869153199697865E-5</v>
      </c>
      <c r="AV7">
        <f t="shared" si="3"/>
        <v>1.869153199697865E-5</v>
      </c>
      <c r="AW7">
        <f t="shared" si="3"/>
        <v>1.869153199697865E-5</v>
      </c>
      <c r="AX7">
        <f t="shared" si="3"/>
        <v>1.869153199697865E-5</v>
      </c>
      <c r="AY7">
        <f t="shared" si="3"/>
        <v>1.869153199697865E-5</v>
      </c>
      <c r="AZ7">
        <f t="shared" si="3"/>
        <v>1.869153199697865E-5</v>
      </c>
      <c r="BA7">
        <f t="shared" si="3"/>
        <v>1.869153199697865E-5</v>
      </c>
      <c r="BB7">
        <f t="shared" si="3"/>
        <v>1.869153199697865E-5</v>
      </c>
      <c r="BC7">
        <f t="shared" si="3"/>
        <v>1.869153199697865E-5</v>
      </c>
      <c r="BD7">
        <f t="shared" si="3"/>
        <v>1.869153199697865E-5</v>
      </c>
      <c r="BE7">
        <f t="shared" ref="AF7:CB9" si="4">BD7</f>
        <v>1.869153199697865E-5</v>
      </c>
      <c r="BF7">
        <f t="shared" si="4"/>
        <v>1.869153199697865E-5</v>
      </c>
      <c r="BG7">
        <f t="shared" si="4"/>
        <v>1.869153199697865E-5</v>
      </c>
      <c r="BH7">
        <f t="shared" si="4"/>
        <v>1.869153199697865E-5</v>
      </c>
      <c r="BI7">
        <f t="shared" si="4"/>
        <v>1.869153199697865E-5</v>
      </c>
      <c r="BJ7">
        <f t="shared" si="4"/>
        <v>1.869153199697865E-5</v>
      </c>
      <c r="BK7">
        <f t="shared" si="4"/>
        <v>1.869153199697865E-5</v>
      </c>
      <c r="BL7">
        <f t="shared" si="4"/>
        <v>1.869153199697865E-5</v>
      </c>
      <c r="BM7">
        <f t="shared" si="4"/>
        <v>1.869153199697865E-5</v>
      </c>
      <c r="BN7">
        <f t="shared" si="4"/>
        <v>1.869153199697865E-5</v>
      </c>
      <c r="BO7">
        <f t="shared" si="4"/>
        <v>1.869153199697865E-5</v>
      </c>
      <c r="BP7">
        <f t="shared" si="4"/>
        <v>1.869153199697865E-5</v>
      </c>
      <c r="BQ7">
        <f t="shared" si="4"/>
        <v>1.869153199697865E-5</v>
      </c>
      <c r="BR7">
        <f t="shared" si="4"/>
        <v>1.869153199697865E-5</v>
      </c>
      <c r="BS7">
        <f t="shared" si="4"/>
        <v>1.869153199697865E-5</v>
      </c>
      <c r="BT7">
        <f t="shared" si="4"/>
        <v>1.869153199697865E-5</v>
      </c>
      <c r="BU7">
        <f t="shared" si="4"/>
        <v>1.869153199697865E-5</v>
      </c>
      <c r="BV7">
        <f t="shared" si="4"/>
        <v>1.869153199697865E-5</v>
      </c>
      <c r="BW7">
        <f t="shared" si="4"/>
        <v>1.869153199697865E-5</v>
      </c>
      <c r="BX7">
        <f t="shared" si="4"/>
        <v>1.869153199697865E-5</v>
      </c>
      <c r="BY7">
        <f t="shared" si="4"/>
        <v>1.869153199697865E-5</v>
      </c>
      <c r="BZ7">
        <f t="shared" si="4"/>
        <v>1.869153199697865E-5</v>
      </c>
      <c r="CA7">
        <f t="shared" si="4"/>
        <v>1.869153199697865E-5</v>
      </c>
      <c r="CB7">
        <f t="shared" si="4"/>
        <v>1.869153199697865E-5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2"/>
        <v>0</v>
      </c>
      <c r="AF8">
        <f t="shared" si="4"/>
        <v>0</v>
      </c>
      <c r="AG8">
        <f t="shared" si="4"/>
        <v>0</v>
      </c>
      <c r="AH8">
        <f t="shared" si="4"/>
        <v>0</v>
      </c>
      <c r="AI8">
        <f t="shared" si="4"/>
        <v>0</v>
      </c>
      <c r="AJ8">
        <f t="shared" si="4"/>
        <v>0</v>
      </c>
      <c r="AK8">
        <f t="shared" si="4"/>
        <v>0</v>
      </c>
      <c r="AL8">
        <f t="shared" si="4"/>
        <v>0</v>
      </c>
      <c r="AM8">
        <f t="shared" si="4"/>
        <v>0</v>
      </c>
      <c r="AN8">
        <f t="shared" si="4"/>
        <v>0</v>
      </c>
      <c r="AO8">
        <f t="shared" si="4"/>
        <v>0</v>
      </c>
      <c r="AP8">
        <f t="shared" si="4"/>
        <v>0</v>
      </c>
      <c r="AQ8">
        <f t="shared" si="4"/>
        <v>0</v>
      </c>
      <c r="AR8">
        <f t="shared" si="4"/>
        <v>0</v>
      </c>
      <c r="AS8">
        <f t="shared" si="4"/>
        <v>0</v>
      </c>
      <c r="AT8">
        <f t="shared" si="4"/>
        <v>0</v>
      </c>
      <c r="AU8">
        <f t="shared" si="4"/>
        <v>0</v>
      </c>
      <c r="AV8">
        <f t="shared" si="4"/>
        <v>0</v>
      </c>
      <c r="AW8">
        <f t="shared" si="4"/>
        <v>0</v>
      </c>
      <c r="AX8">
        <f t="shared" si="4"/>
        <v>0</v>
      </c>
      <c r="AY8">
        <f t="shared" si="4"/>
        <v>0</v>
      </c>
      <c r="AZ8">
        <f t="shared" si="4"/>
        <v>0</v>
      </c>
      <c r="BA8">
        <f t="shared" si="4"/>
        <v>0</v>
      </c>
      <c r="BB8">
        <f t="shared" si="4"/>
        <v>0</v>
      </c>
      <c r="BC8">
        <f t="shared" si="4"/>
        <v>0</v>
      </c>
      <c r="BD8">
        <f t="shared" si="4"/>
        <v>0</v>
      </c>
      <c r="BE8">
        <f t="shared" si="4"/>
        <v>0</v>
      </c>
      <c r="BF8">
        <f t="shared" si="4"/>
        <v>0</v>
      </c>
      <c r="BG8">
        <f t="shared" si="4"/>
        <v>0</v>
      </c>
      <c r="BH8">
        <f t="shared" si="4"/>
        <v>0</v>
      </c>
      <c r="BI8">
        <f t="shared" si="4"/>
        <v>0</v>
      </c>
      <c r="BJ8">
        <f t="shared" si="4"/>
        <v>0</v>
      </c>
      <c r="BK8">
        <f t="shared" si="4"/>
        <v>0</v>
      </c>
      <c r="BL8">
        <f t="shared" si="4"/>
        <v>0</v>
      </c>
      <c r="BM8">
        <f t="shared" si="4"/>
        <v>0</v>
      </c>
      <c r="BN8">
        <f t="shared" si="4"/>
        <v>0</v>
      </c>
      <c r="BO8">
        <f t="shared" si="4"/>
        <v>0</v>
      </c>
      <c r="BP8">
        <f t="shared" si="4"/>
        <v>0</v>
      </c>
      <c r="BQ8">
        <f t="shared" si="4"/>
        <v>0</v>
      </c>
      <c r="BR8">
        <f t="shared" si="4"/>
        <v>0</v>
      </c>
      <c r="BS8">
        <f t="shared" si="4"/>
        <v>0</v>
      </c>
      <c r="BT8">
        <f t="shared" si="4"/>
        <v>0</v>
      </c>
      <c r="BU8">
        <f t="shared" si="4"/>
        <v>0</v>
      </c>
      <c r="BV8">
        <f t="shared" si="4"/>
        <v>0</v>
      </c>
      <c r="BW8">
        <f t="shared" si="4"/>
        <v>0</v>
      </c>
      <c r="BX8">
        <f t="shared" si="4"/>
        <v>0</v>
      </c>
      <c r="BY8">
        <f t="shared" si="4"/>
        <v>0</v>
      </c>
      <c r="BZ8">
        <f t="shared" si="4"/>
        <v>0</v>
      </c>
      <c r="CA8">
        <f t="shared" si="4"/>
        <v>0</v>
      </c>
      <c r="CB8">
        <f t="shared" si="4"/>
        <v>0</v>
      </c>
    </row>
    <row r="9" spans="1:80" x14ac:dyDescent="0.35">
      <c r="A9" t="s">
        <v>85</v>
      </c>
      <c r="B9">
        <v>2.279455121582762E-5</v>
      </c>
      <c r="C9">
        <v>2.279455121582762E-5</v>
      </c>
      <c r="D9">
        <v>2.6897570434676589E-5</v>
      </c>
      <c r="E9">
        <v>2.279455121582762E-5</v>
      </c>
      <c r="F9">
        <v>2.156364545017293E-5</v>
      </c>
      <c r="G9">
        <v>2.0332739684518241E-5</v>
      </c>
      <c r="H9">
        <v>1.9101833918863551E-5</v>
      </c>
      <c r="I9">
        <v>1.7870928153208862E-5</v>
      </c>
      <c r="J9">
        <v>1.6640022387554169E-5</v>
      </c>
      <c r="K9">
        <v>1.6845173348496611E-5</v>
      </c>
      <c r="L9">
        <v>1.705032430943906E-5</v>
      </c>
      <c r="M9">
        <v>1.7255475270381508E-5</v>
      </c>
      <c r="N9">
        <v>1.7460626231323961E-5</v>
      </c>
      <c r="O9">
        <v>1.7665777192266409E-5</v>
      </c>
      <c r="P9">
        <v>1.7870928153208851E-5</v>
      </c>
      <c r="Q9">
        <v>1.80760791141513E-5</v>
      </c>
      <c r="R9">
        <v>1.8281230075093749E-5</v>
      </c>
      <c r="S9">
        <v>1.8486381036036201E-5</v>
      </c>
      <c r="T9">
        <v>1.869153199697865E-5</v>
      </c>
      <c r="U9">
        <v>1.869153199697865E-5</v>
      </c>
      <c r="V9">
        <v>1.869153199697865E-5</v>
      </c>
      <c r="W9">
        <v>1.869153199697865E-5</v>
      </c>
      <c r="X9">
        <v>1.869153199697865E-5</v>
      </c>
      <c r="Y9">
        <v>1.869153199697865E-5</v>
      </c>
      <c r="Z9">
        <v>1.869153199697865E-5</v>
      </c>
      <c r="AA9">
        <v>1.869153199697865E-5</v>
      </c>
      <c r="AB9">
        <v>1.869153199697865E-5</v>
      </c>
      <c r="AC9">
        <v>1.869153199697865E-5</v>
      </c>
      <c r="AD9">
        <v>1.869153199697865E-5</v>
      </c>
      <c r="AE9">
        <f t="shared" si="2"/>
        <v>1.869153199697865E-5</v>
      </c>
      <c r="AF9">
        <f t="shared" si="4"/>
        <v>1.869153199697865E-5</v>
      </c>
      <c r="AG9">
        <f t="shared" si="4"/>
        <v>1.869153199697865E-5</v>
      </c>
      <c r="AH9">
        <f t="shared" si="4"/>
        <v>1.869153199697865E-5</v>
      </c>
      <c r="AI9">
        <f t="shared" si="4"/>
        <v>1.869153199697865E-5</v>
      </c>
      <c r="AJ9">
        <f t="shared" si="4"/>
        <v>1.869153199697865E-5</v>
      </c>
      <c r="AK9">
        <f t="shared" si="4"/>
        <v>1.869153199697865E-5</v>
      </c>
      <c r="AL9">
        <f t="shared" si="4"/>
        <v>1.869153199697865E-5</v>
      </c>
      <c r="AM9">
        <f t="shared" si="4"/>
        <v>1.869153199697865E-5</v>
      </c>
      <c r="AN9">
        <f t="shared" si="4"/>
        <v>1.869153199697865E-5</v>
      </c>
      <c r="AO9">
        <f t="shared" si="4"/>
        <v>1.869153199697865E-5</v>
      </c>
      <c r="AP9">
        <f t="shared" si="4"/>
        <v>1.869153199697865E-5</v>
      </c>
      <c r="AQ9">
        <f t="shared" si="4"/>
        <v>1.869153199697865E-5</v>
      </c>
      <c r="AR9">
        <f t="shared" si="4"/>
        <v>1.869153199697865E-5</v>
      </c>
      <c r="AS9">
        <f t="shared" si="4"/>
        <v>1.869153199697865E-5</v>
      </c>
      <c r="AT9">
        <f t="shared" si="4"/>
        <v>1.869153199697865E-5</v>
      </c>
      <c r="AU9">
        <f t="shared" si="4"/>
        <v>1.869153199697865E-5</v>
      </c>
      <c r="AV9">
        <f t="shared" si="4"/>
        <v>1.869153199697865E-5</v>
      </c>
      <c r="AW9">
        <f t="shared" si="4"/>
        <v>1.869153199697865E-5</v>
      </c>
      <c r="AX9">
        <f t="shared" si="4"/>
        <v>1.869153199697865E-5</v>
      </c>
      <c r="AY9">
        <f t="shared" si="4"/>
        <v>1.869153199697865E-5</v>
      </c>
      <c r="AZ9">
        <f t="shared" si="4"/>
        <v>1.869153199697865E-5</v>
      </c>
      <c r="BA9">
        <f t="shared" si="4"/>
        <v>1.869153199697865E-5</v>
      </c>
      <c r="BB9">
        <f t="shared" si="4"/>
        <v>1.869153199697865E-5</v>
      </c>
      <c r="BC9">
        <f t="shared" si="4"/>
        <v>1.869153199697865E-5</v>
      </c>
      <c r="BD9">
        <f t="shared" si="4"/>
        <v>1.869153199697865E-5</v>
      </c>
      <c r="BE9">
        <f t="shared" si="4"/>
        <v>1.869153199697865E-5</v>
      </c>
      <c r="BF9">
        <f t="shared" si="4"/>
        <v>1.869153199697865E-5</v>
      </c>
      <c r="BG9">
        <f t="shared" si="4"/>
        <v>1.869153199697865E-5</v>
      </c>
      <c r="BH9">
        <f t="shared" si="4"/>
        <v>1.869153199697865E-5</v>
      </c>
      <c r="BI9">
        <f t="shared" si="4"/>
        <v>1.869153199697865E-5</v>
      </c>
      <c r="BJ9">
        <f t="shared" si="4"/>
        <v>1.869153199697865E-5</v>
      </c>
      <c r="BK9">
        <f t="shared" si="4"/>
        <v>1.869153199697865E-5</v>
      </c>
      <c r="BL9">
        <f t="shared" si="4"/>
        <v>1.869153199697865E-5</v>
      </c>
      <c r="BM9">
        <f t="shared" si="4"/>
        <v>1.869153199697865E-5</v>
      </c>
      <c r="BN9">
        <f t="shared" si="4"/>
        <v>1.869153199697865E-5</v>
      </c>
      <c r="BO9">
        <f t="shared" si="4"/>
        <v>1.869153199697865E-5</v>
      </c>
      <c r="BP9">
        <f t="shared" si="4"/>
        <v>1.869153199697865E-5</v>
      </c>
      <c r="BQ9">
        <f t="shared" si="4"/>
        <v>1.869153199697865E-5</v>
      </c>
      <c r="BR9">
        <f t="shared" si="4"/>
        <v>1.869153199697865E-5</v>
      </c>
      <c r="BS9">
        <f t="shared" si="4"/>
        <v>1.869153199697865E-5</v>
      </c>
      <c r="BT9">
        <f t="shared" si="4"/>
        <v>1.869153199697865E-5</v>
      </c>
      <c r="BU9">
        <f t="shared" si="4"/>
        <v>1.869153199697865E-5</v>
      </c>
      <c r="BV9">
        <f t="shared" si="4"/>
        <v>1.869153199697865E-5</v>
      </c>
      <c r="BW9">
        <f t="shared" si="4"/>
        <v>1.869153199697865E-5</v>
      </c>
      <c r="BX9">
        <f t="shared" si="4"/>
        <v>1.869153199697865E-5</v>
      </c>
      <c r="BY9">
        <f t="shared" si="4"/>
        <v>1.869153199697865E-5</v>
      </c>
      <c r="BZ9">
        <f t="shared" si="4"/>
        <v>1.869153199697865E-5</v>
      </c>
      <c r="CA9">
        <f t="shared" si="4"/>
        <v>1.869153199697865E-5</v>
      </c>
      <c r="CB9">
        <f t="shared" si="4"/>
        <v>1.869153199697865E-5</v>
      </c>
    </row>
  </sheetData>
  <phoneticPr fontId="41" type="noConversion"/>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6.9323040622221751E-4</v>
      </c>
      <c r="C2">
        <v>6.9323040622221751E-4</v>
      </c>
      <c r="D2">
        <v>6.9323040622221751E-4</v>
      </c>
      <c r="E2">
        <v>6.9323040622221751E-4</v>
      </c>
      <c r="F2">
        <v>6.9323040622221751E-4</v>
      </c>
      <c r="G2">
        <v>6.9323040622221751E-4</v>
      </c>
      <c r="H2">
        <v>6.9323040622221751E-4</v>
      </c>
      <c r="I2">
        <v>6.9323040622221751E-4</v>
      </c>
      <c r="J2">
        <v>6.9323040622221751E-4</v>
      </c>
      <c r="K2">
        <v>6.9323040622221751E-4</v>
      </c>
      <c r="L2">
        <v>6.9323040622221751E-4</v>
      </c>
      <c r="M2">
        <v>6.9323040622221751E-4</v>
      </c>
      <c r="N2">
        <v>6.9323040622221751E-4</v>
      </c>
      <c r="O2">
        <v>6.9323040622221751E-4</v>
      </c>
      <c r="P2">
        <v>6.9323040622221751E-4</v>
      </c>
      <c r="Q2">
        <v>6.9323040622221751E-4</v>
      </c>
      <c r="R2">
        <v>6.9323040622221751E-4</v>
      </c>
      <c r="S2">
        <v>6.9323040622221751E-4</v>
      </c>
      <c r="T2">
        <v>6.9323040622221751E-4</v>
      </c>
      <c r="U2">
        <v>6.9323040622221751E-4</v>
      </c>
      <c r="V2">
        <v>6.9323040622221751E-4</v>
      </c>
      <c r="W2">
        <v>6.9323040622221751E-4</v>
      </c>
      <c r="X2">
        <v>6.9323040622221751E-4</v>
      </c>
      <c r="Y2">
        <v>6.9323040622221751E-4</v>
      </c>
      <c r="Z2">
        <v>6.9323040622221751E-4</v>
      </c>
      <c r="AA2">
        <v>6.9323040622221751E-4</v>
      </c>
      <c r="AB2">
        <v>6.9323040622221751E-4</v>
      </c>
      <c r="AC2">
        <v>6.9323040622221751E-4</v>
      </c>
      <c r="AD2">
        <v>6.9323040622221751E-4</v>
      </c>
      <c r="AE2">
        <f>AD2</f>
        <v>6.9323040622221751E-4</v>
      </c>
      <c r="AF2">
        <f t="shared" ref="AF2:CB7" si="0">AE2</f>
        <v>6.9323040622221751E-4</v>
      </c>
      <c r="AG2">
        <f t="shared" si="0"/>
        <v>6.9323040622221751E-4</v>
      </c>
      <c r="AH2">
        <f t="shared" si="0"/>
        <v>6.9323040622221751E-4</v>
      </c>
      <c r="AI2">
        <f t="shared" si="0"/>
        <v>6.9323040622221751E-4</v>
      </c>
      <c r="AJ2">
        <f t="shared" si="0"/>
        <v>6.9323040622221751E-4</v>
      </c>
      <c r="AK2">
        <f t="shared" si="0"/>
        <v>6.9323040622221751E-4</v>
      </c>
      <c r="AL2">
        <f t="shared" si="0"/>
        <v>6.9323040622221751E-4</v>
      </c>
      <c r="AM2">
        <f t="shared" si="0"/>
        <v>6.9323040622221751E-4</v>
      </c>
      <c r="AN2">
        <f t="shared" si="0"/>
        <v>6.9323040622221751E-4</v>
      </c>
      <c r="AO2">
        <f t="shared" si="0"/>
        <v>6.9323040622221751E-4</v>
      </c>
      <c r="AP2">
        <f t="shared" si="0"/>
        <v>6.9323040622221751E-4</v>
      </c>
      <c r="AQ2">
        <f t="shared" si="0"/>
        <v>6.9323040622221751E-4</v>
      </c>
      <c r="AR2">
        <f t="shared" si="0"/>
        <v>6.9323040622221751E-4</v>
      </c>
      <c r="AS2">
        <f t="shared" si="0"/>
        <v>6.9323040622221751E-4</v>
      </c>
      <c r="AT2">
        <f t="shared" si="0"/>
        <v>6.9323040622221751E-4</v>
      </c>
      <c r="AU2">
        <f t="shared" si="0"/>
        <v>6.9323040622221751E-4</v>
      </c>
      <c r="AV2">
        <f t="shared" si="0"/>
        <v>6.9323040622221751E-4</v>
      </c>
      <c r="AW2">
        <f t="shared" si="0"/>
        <v>6.9323040622221751E-4</v>
      </c>
      <c r="AX2">
        <f t="shared" si="0"/>
        <v>6.9323040622221751E-4</v>
      </c>
      <c r="AY2">
        <f t="shared" si="0"/>
        <v>6.9323040622221751E-4</v>
      </c>
      <c r="AZ2">
        <f t="shared" si="0"/>
        <v>6.9323040622221751E-4</v>
      </c>
      <c r="BA2">
        <f t="shared" si="0"/>
        <v>6.9323040622221751E-4</v>
      </c>
      <c r="BB2">
        <f t="shared" si="0"/>
        <v>6.9323040622221751E-4</v>
      </c>
      <c r="BC2">
        <f t="shared" si="0"/>
        <v>6.9323040622221751E-4</v>
      </c>
      <c r="BD2">
        <f t="shared" si="0"/>
        <v>6.9323040622221751E-4</v>
      </c>
      <c r="BE2">
        <f t="shared" si="0"/>
        <v>6.9323040622221751E-4</v>
      </c>
      <c r="BF2">
        <f t="shared" si="0"/>
        <v>6.9323040622221751E-4</v>
      </c>
      <c r="BG2">
        <f t="shared" si="0"/>
        <v>6.9323040622221751E-4</v>
      </c>
      <c r="BH2">
        <f t="shared" si="0"/>
        <v>6.9323040622221751E-4</v>
      </c>
      <c r="BI2">
        <f t="shared" si="0"/>
        <v>6.9323040622221751E-4</v>
      </c>
      <c r="BJ2">
        <f t="shared" si="0"/>
        <v>6.9323040622221751E-4</v>
      </c>
      <c r="BK2">
        <f t="shared" si="0"/>
        <v>6.9323040622221751E-4</v>
      </c>
      <c r="BL2">
        <f t="shared" si="0"/>
        <v>6.9323040622221751E-4</v>
      </c>
      <c r="BM2">
        <f t="shared" si="0"/>
        <v>6.9323040622221751E-4</v>
      </c>
      <c r="BN2">
        <f t="shared" si="0"/>
        <v>6.9323040622221751E-4</v>
      </c>
      <c r="BO2">
        <f t="shared" si="0"/>
        <v>6.9323040622221751E-4</v>
      </c>
      <c r="BP2">
        <f t="shared" si="0"/>
        <v>6.9323040622221751E-4</v>
      </c>
      <c r="BQ2">
        <f t="shared" si="0"/>
        <v>6.9323040622221751E-4</v>
      </c>
      <c r="BR2">
        <f t="shared" si="0"/>
        <v>6.9323040622221751E-4</v>
      </c>
      <c r="BS2">
        <f t="shared" si="0"/>
        <v>6.9323040622221751E-4</v>
      </c>
      <c r="BT2">
        <f t="shared" si="0"/>
        <v>6.9323040622221751E-4</v>
      </c>
      <c r="BU2">
        <f t="shared" si="0"/>
        <v>6.9323040622221751E-4</v>
      </c>
      <c r="BV2">
        <f t="shared" si="0"/>
        <v>6.9323040622221751E-4</v>
      </c>
      <c r="BW2">
        <f t="shared" si="0"/>
        <v>6.9323040622221751E-4</v>
      </c>
      <c r="BX2">
        <f t="shared" si="0"/>
        <v>6.9323040622221751E-4</v>
      </c>
      <c r="BY2">
        <f t="shared" si="0"/>
        <v>6.9323040622221751E-4</v>
      </c>
      <c r="BZ2">
        <f t="shared" si="0"/>
        <v>6.9323040622221751E-4</v>
      </c>
      <c r="CA2">
        <f t="shared" si="0"/>
        <v>6.9323040622221751E-4</v>
      </c>
      <c r="CB2">
        <f t="shared" si="0"/>
        <v>6.9323040622221751E-4</v>
      </c>
    </row>
    <row r="3" spans="1:80" x14ac:dyDescent="0.35">
      <c r="A3" t="s">
        <v>79</v>
      </c>
      <c r="B3">
        <v>4.3911515281756297E-6</v>
      </c>
      <c r="C3">
        <v>4.3911515281756297E-6</v>
      </c>
      <c r="D3">
        <v>4.3911515281756297E-6</v>
      </c>
      <c r="E3">
        <v>4.2155054670486046E-6</v>
      </c>
      <c r="F3">
        <v>4.3296754067811721E-6</v>
      </c>
      <c r="G3">
        <v>4.4438453465137378E-6</v>
      </c>
      <c r="H3">
        <v>4.5580152862463036E-6</v>
      </c>
      <c r="I3">
        <v>4.6721852259788711E-6</v>
      </c>
      <c r="J3">
        <v>4.7863551657114377E-6</v>
      </c>
      <c r="K3">
        <v>5.0717800150428534E-6</v>
      </c>
      <c r="L3">
        <v>5.3572048643742691E-6</v>
      </c>
      <c r="M3">
        <v>5.642629713705684E-6</v>
      </c>
      <c r="N3">
        <v>5.9280545630371014E-6</v>
      </c>
      <c r="O3">
        <v>6.2134794123685171E-6</v>
      </c>
      <c r="P3">
        <v>6.4989042616999328E-6</v>
      </c>
      <c r="Q3">
        <v>6.7843291110313494E-6</v>
      </c>
      <c r="R3">
        <v>7.0697539603627642E-6</v>
      </c>
      <c r="S3">
        <v>7.3551788096941816E-6</v>
      </c>
      <c r="T3">
        <v>7.6406036590255965E-6</v>
      </c>
      <c r="U3">
        <v>7.6406036590255965E-6</v>
      </c>
      <c r="V3">
        <v>7.6406036590255965E-6</v>
      </c>
      <c r="W3">
        <v>7.6406036590255965E-6</v>
      </c>
      <c r="X3">
        <v>7.6406036590255965E-6</v>
      </c>
      <c r="Y3">
        <v>7.6406036590255965E-6</v>
      </c>
      <c r="Z3">
        <v>7.6406036590255965E-6</v>
      </c>
      <c r="AA3">
        <v>7.6406036590255965E-6</v>
      </c>
      <c r="AB3">
        <v>7.6406036590255965E-6</v>
      </c>
      <c r="AC3">
        <v>7.6406036590255965E-6</v>
      </c>
      <c r="AD3">
        <v>7.6406036590255965E-6</v>
      </c>
      <c r="AE3">
        <f t="shared" ref="AE3:AT9" si="1">AD3</f>
        <v>7.6406036590255965E-6</v>
      </c>
      <c r="AF3">
        <f t="shared" si="1"/>
        <v>7.6406036590255965E-6</v>
      </c>
      <c r="AG3">
        <f t="shared" si="1"/>
        <v>7.6406036590255965E-6</v>
      </c>
      <c r="AH3">
        <f t="shared" si="1"/>
        <v>7.6406036590255965E-6</v>
      </c>
      <c r="AI3">
        <f t="shared" si="1"/>
        <v>7.6406036590255965E-6</v>
      </c>
      <c r="AJ3">
        <f t="shared" si="1"/>
        <v>7.6406036590255965E-6</v>
      </c>
      <c r="AK3">
        <f t="shared" si="1"/>
        <v>7.6406036590255965E-6</v>
      </c>
      <c r="AL3">
        <f t="shared" si="1"/>
        <v>7.6406036590255965E-6</v>
      </c>
      <c r="AM3">
        <f t="shared" si="1"/>
        <v>7.6406036590255965E-6</v>
      </c>
      <c r="AN3">
        <f t="shared" si="1"/>
        <v>7.6406036590255965E-6</v>
      </c>
      <c r="AO3">
        <f t="shared" si="1"/>
        <v>7.6406036590255965E-6</v>
      </c>
      <c r="AP3">
        <f t="shared" si="1"/>
        <v>7.6406036590255965E-6</v>
      </c>
      <c r="AQ3">
        <f t="shared" si="1"/>
        <v>7.6406036590255965E-6</v>
      </c>
      <c r="AR3">
        <f t="shared" si="1"/>
        <v>7.6406036590255965E-6</v>
      </c>
      <c r="AS3">
        <f t="shared" si="1"/>
        <v>7.6406036590255965E-6</v>
      </c>
      <c r="AT3">
        <f t="shared" si="1"/>
        <v>7.6406036590255965E-6</v>
      </c>
      <c r="AU3">
        <f t="shared" si="0"/>
        <v>7.6406036590255965E-6</v>
      </c>
      <c r="AV3">
        <f t="shared" si="0"/>
        <v>7.6406036590255965E-6</v>
      </c>
      <c r="AW3">
        <f t="shared" si="0"/>
        <v>7.6406036590255965E-6</v>
      </c>
      <c r="AX3">
        <f t="shared" si="0"/>
        <v>7.6406036590255965E-6</v>
      </c>
      <c r="AY3">
        <f t="shared" si="0"/>
        <v>7.6406036590255965E-6</v>
      </c>
      <c r="AZ3">
        <f t="shared" si="0"/>
        <v>7.6406036590255965E-6</v>
      </c>
      <c r="BA3">
        <f t="shared" si="0"/>
        <v>7.6406036590255965E-6</v>
      </c>
      <c r="BB3">
        <f t="shared" si="0"/>
        <v>7.6406036590255965E-6</v>
      </c>
      <c r="BC3">
        <f t="shared" si="0"/>
        <v>7.6406036590255965E-6</v>
      </c>
      <c r="BD3">
        <f t="shared" si="0"/>
        <v>7.6406036590255965E-6</v>
      </c>
      <c r="BE3">
        <f t="shared" si="0"/>
        <v>7.6406036590255965E-6</v>
      </c>
      <c r="BF3">
        <f t="shared" si="0"/>
        <v>7.6406036590255965E-6</v>
      </c>
      <c r="BG3">
        <f t="shared" si="0"/>
        <v>7.6406036590255965E-6</v>
      </c>
      <c r="BH3">
        <f t="shared" si="0"/>
        <v>7.6406036590255965E-6</v>
      </c>
      <c r="BI3">
        <f t="shared" si="0"/>
        <v>7.6406036590255965E-6</v>
      </c>
      <c r="BJ3">
        <f t="shared" si="0"/>
        <v>7.6406036590255965E-6</v>
      </c>
      <c r="BK3">
        <f t="shared" si="0"/>
        <v>7.6406036590255965E-6</v>
      </c>
      <c r="BL3">
        <f t="shared" si="0"/>
        <v>7.6406036590255965E-6</v>
      </c>
      <c r="BM3">
        <f t="shared" si="0"/>
        <v>7.6406036590255965E-6</v>
      </c>
      <c r="BN3">
        <f t="shared" si="0"/>
        <v>7.6406036590255965E-6</v>
      </c>
      <c r="BO3">
        <f t="shared" si="0"/>
        <v>7.6406036590255965E-6</v>
      </c>
      <c r="BP3">
        <f t="shared" si="0"/>
        <v>7.6406036590255965E-6</v>
      </c>
      <c r="BQ3">
        <f t="shared" si="0"/>
        <v>7.6406036590255965E-6</v>
      </c>
      <c r="BR3">
        <f t="shared" si="0"/>
        <v>7.6406036590255965E-6</v>
      </c>
      <c r="BS3">
        <f t="shared" si="0"/>
        <v>7.6406036590255965E-6</v>
      </c>
      <c r="BT3">
        <f t="shared" si="0"/>
        <v>7.6406036590255965E-6</v>
      </c>
      <c r="BU3">
        <f t="shared" si="0"/>
        <v>7.6406036590255965E-6</v>
      </c>
      <c r="BV3">
        <f t="shared" si="0"/>
        <v>7.6406036590255965E-6</v>
      </c>
      <c r="BW3">
        <f t="shared" si="0"/>
        <v>7.6406036590255965E-6</v>
      </c>
      <c r="BX3">
        <f t="shared" si="0"/>
        <v>7.6406036590255965E-6</v>
      </c>
      <c r="BY3">
        <f t="shared" si="0"/>
        <v>7.6406036590255965E-6</v>
      </c>
      <c r="BZ3">
        <f t="shared" si="0"/>
        <v>7.6406036590255965E-6</v>
      </c>
      <c r="CA3">
        <f t="shared" si="0"/>
        <v>7.6406036590255965E-6</v>
      </c>
      <c r="CB3">
        <f t="shared" si="0"/>
        <v>7.6406036590255965E-6</v>
      </c>
    </row>
    <row r="4" spans="1:80" x14ac:dyDescent="0.35">
      <c r="A4" t="s">
        <v>80</v>
      </c>
      <c r="B4">
        <v>6.9323040622221751E-4</v>
      </c>
      <c r="C4">
        <v>6.9323040622221751E-4</v>
      </c>
      <c r="D4">
        <v>6.9323040622221751E-4</v>
      </c>
      <c r="E4">
        <v>6.9323040622221751E-4</v>
      </c>
      <c r="F4">
        <v>6.9323040622221751E-4</v>
      </c>
      <c r="G4">
        <v>6.9323040622221751E-4</v>
      </c>
      <c r="H4">
        <v>6.9323040622221751E-4</v>
      </c>
      <c r="I4">
        <v>6.9323040622221751E-4</v>
      </c>
      <c r="J4">
        <v>6.9323040622221751E-4</v>
      </c>
      <c r="K4">
        <v>6.9323040622221751E-4</v>
      </c>
      <c r="L4">
        <v>6.9323040622221751E-4</v>
      </c>
      <c r="M4">
        <v>6.9323040622221751E-4</v>
      </c>
      <c r="N4">
        <v>6.9323040622221751E-4</v>
      </c>
      <c r="O4">
        <v>6.9323040622221751E-4</v>
      </c>
      <c r="P4">
        <v>6.9323040622221751E-4</v>
      </c>
      <c r="Q4">
        <v>6.9323040622221751E-4</v>
      </c>
      <c r="R4">
        <v>6.9323040622221751E-4</v>
      </c>
      <c r="S4">
        <v>6.9323040622221751E-4</v>
      </c>
      <c r="T4">
        <v>6.9323040622221751E-4</v>
      </c>
      <c r="U4">
        <v>6.9323040622221751E-4</v>
      </c>
      <c r="V4">
        <v>6.9323040622221751E-4</v>
      </c>
      <c r="W4">
        <v>6.9323040622221751E-4</v>
      </c>
      <c r="X4">
        <v>6.9323040622221751E-4</v>
      </c>
      <c r="Y4">
        <v>6.9323040622221751E-4</v>
      </c>
      <c r="Z4">
        <v>6.9323040622221751E-4</v>
      </c>
      <c r="AA4">
        <v>6.9323040622221751E-4</v>
      </c>
      <c r="AB4">
        <v>6.9323040622221751E-4</v>
      </c>
      <c r="AC4">
        <v>6.9323040622221751E-4</v>
      </c>
      <c r="AD4">
        <v>6.9323040622221751E-4</v>
      </c>
      <c r="AE4">
        <f t="shared" si="1"/>
        <v>6.9323040622221751E-4</v>
      </c>
      <c r="AF4">
        <f t="shared" si="0"/>
        <v>6.9323040622221751E-4</v>
      </c>
      <c r="AG4">
        <f t="shared" si="0"/>
        <v>6.9323040622221751E-4</v>
      </c>
      <c r="AH4">
        <f t="shared" si="0"/>
        <v>6.9323040622221751E-4</v>
      </c>
      <c r="AI4">
        <f t="shared" si="0"/>
        <v>6.9323040622221751E-4</v>
      </c>
      <c r="AJ4">
        <f t="shared" si="0"/>
        <v>6.9323040622221751E-4</v>
      </c>
      <c r="AK4">
        <f t="shared" si="0"/>
        <v>6.9323040622221751E-4</v>
      </c>
      <c r="AL4">
        <f t="shared" si="0"/>
        <v>6.9323040622221751E-4</v>
      </c>
      <c r="AM4">
        <f t="shared" si="0"/>
        <v>6.9323040622221751E-4</v>
      </c>
      <c r="AN4">
        <f t="shared" si="0"/>
        <v>6.9323040622221751E-4</v>
      </c>
      <c r="AO4">
        <f t="shared" si="0"/>
        <v>6.9323040622221751E-4</v>
      </c>
      <c r="AP4">
        <f t="shared" si="0"/>
        <v>6.9323040622221751E-4</v>
      </c>
      <c r="AQ4">
        <f t="shared" si="0"/>
        <v>6.9323040622221751E-4</v>
      </c>
      <c r="AR4">
        <f t="shared" si="0"/>
        <v>6.9323040622221751E-4</v>
      </c>
      <c r="AS4">
        <f t="shared" si="0"/>
        <v>6.9323040622221751E-4</v>
      </c>
      <c r="AT4">
        <f t="shared" si="0"/>
        <v>6.9323040622221751E-4</v>
      </c>
      <c r="AU4">
        <f t="shared" si="0"/>
        <v>6.9323040622221751E-4</v>
      </c>
      <c r="AV4">
        <f t="shared" si="0"/>
        <v>6.9323040622221751E-4</v>
      </c>
      <c r="AW4">
        <f t="shared" si="0"/>
        <v>6.9323040622221751E-4</v>
      </c>
      <c r="AX4">
        <f t="shared" si="0"/>
        <v>6.9323040622221751E-4</v>
      </c>
      <c r="AY4">
        <f t="shared" si="0"/>
        <v>6.9323040622221751E-4</v>
      </c>
      <c r="AZ4">
        <f t="shared" si="0"/>
        <v>6.9323040622221751E-4</v>
      </c>
      <c r="BA4">
        <f t="shared" si="0"/>
        <v>6.9323040622221751E-4</v>
      </c>
      <c r="BB4">
        <f t="shared" si="0"/>
        <v>6.9323040622221751E-4</v>
      </c>
      <c r="BC4">
        <f t="shared" si="0"/>
        <v>6.9323040622221751E-4</v>
      </c>
      <c r="BD4">
        <f t="shared" si="0"/>
        <v>6.9323040622221751E-4</v>
      </c>
      <c r="BE4">
        <f t="shared" si="0"/>
        <v>6.9323040622221751E-4</v>
      </c>
      <c r="BF4">
        <f t="shared" si="0"/>
        <v>6.9323040622221751E-4</v>
      </c>
      <c r="BG4">
        <f t="shared" si="0"/>
        <v>6.9323040622221751E-4</v>
      </c>
      <c r="BH4">
        <f t="shared" si="0"/>
        <v>6.9323040622221751E-4</v>
      </c>
      <c r="BI4">
        <f t="shared" si="0"/>
        <v>6.9323040622221751E-4</v>
      </c>
      <c r="BJ4">
        <f t="shared" si="0"/>
        <v>6.9323040622221751E-4</v>
      </c>
      <c r="BK4">
        <f t="shared" si="0"/>
        <v>6.9323040622221751E-4</v>
      </c>
      <c r="BL4">
        <f t="shared" si="0"/>
        <v>6.9323040622221751E-4</v>
      </c>
      <c r="BM4">
        <f t="shared" si="0"/>
        <v>6.9323040622221751E-4</v>
      </c>
      <c r="BN4">
        <f t="shared" si="0"/>
        <v>6.9323040622221751E-4</v>
      </c>
      <c r="BO4">
        <f t="shared" si="0"/>
        <v>6.9323040622221751E-4</v>
      </c>
      <c r="BP4">
        <f t="shared" si="0"/>
        <v>6.9323040622221751E-4</v>
      </c>
      <c r="BQ4">
        <f t="shared" si="0"/>
        <v>6.9323040622221751E-4</v>
      </c>
      <c r="BR4">
        <f t="shared" si="0"/>
        <v>6.9323040622221751E-4</v>
      </c>
      <c r="BS4">
        <f t="shared" si="0"/>
        <v>6.9323040622221751E-4</v>
      </c>
      <c r="BT4">
        <f t="shared" si="0"/>
        <v>6.9323040622221751E-4</v>
      </c>
      <c r="BU4">
        <f t="shared" si="0"/>
        <v>6.9323040622221751E-4</v>
      </c>
      <c r="BV4">
        <f t="shared" si="0"/>
        <v>6.9323040622221751E-4</v>
      </c>
      <c r="BW4">
        <f t="shared" si="0"/>
        <v>6.9323040622221751E-4</v>
      </c>
      <c r="BX4">
        <f t="shared" si="0"/>
        <v>6.9323040622221751E-4</v>
      </c>
      <c r="BY4">
        <f t="shared" si="0"/>
        <v>6.9323040622221751E-4</v>
      </c>
      <c r="BZ4">
        <f t="shared" si="0"/>
        <v>6.9323040622221751E-4</v>
      </c>
      <c r="CA4">
        <f t="shared" si="0"/>
        <v>6.9323040622221751E-4</v>
      </c>
      <c r="CB4">
        <f t="shared" si="0"/>
        <v>6.9323040622221751E-4</v>
      </c>
    </row>
    <row r="5" spans="1:80" x14ac:dyDescent="0.35">
      <c r="A5" t="s">
        <v>81</v>
      </c>
      <c r="B5">
        <v>6.9323040622221751E-4</v>
      </c>
      <c r="C5">
        <v>6.9323040622221751E-4</v>
      </c>
      <c r="D5">
        <v>6.9323040622221751E-4</v>
      </c>
      <c r="E5">
        <v>6.9323040622221751E-4</v>
      </c>
      <c r="F5">
        <v>6.9323040622221751E-4</v>
      </c>
      <c r="G5">
        <v>6.9323040622221751E-4</v>
      </c>
      <c r="H5">
        <v>6.9323040622221751E-4</v>
      </c>
      <c r="I5">
        <v>6.9323040622221751E-4</v>
      </c>
      <c r="J5">
        <v>6.9323040622221751E-4</v>
      </c>
      <c r="K5">
        <v>6.9323040622221751E-4</v>
      </c>
      <c r="L5">
        <v>6.9323040622221751E-4</v>
      </c>
      <c r="M5">
        <v>6.9323040622221751E-4</v>
      </c>
      <c r="N5">
        <v>6.9323040622221751E-4</v>
      </c>
      <c r="O5">
        <v>6.9323040622221751E-4</v>
      </c>
      <c r="P5">
        <v>6.9323040622221751E-4</v>
      </c>
      <c r="Q5">
        <v>6.9323040622221751E-4</v>
      </c>
      <c r="R5">
        <v>6.9323040622221751E-4</v>
      </c>
      <c r="S5">
        <v>6.9323040622221751E-4</v>
      </c>
      <c r="T5">
        <v>6.9323040622221751E-4</v>
      </c>
      <c r="U5">
        <v>6.9323040622221751E-4</v>
      </c>
      <c r="V5">
        <v>6.9323040622221751E-4</v>
      </c>
      <c r="W5">
        <v>6.9323040622221751E-4</v>
      </c>
      <c r="X5">
        <v>6.9323040622221751E-4</v>
      </c>
      <c r="Y5">
        <v>6.9323040622221751E-4</v>
      </c>
      <c r="Z5">
        <v>6.9323040622221751E-4</v>
      </c>
      <c r="AA5">
        <v>6.9323040622221751E-4</v>
      </c>
      <c r="AB5">
        <v>6.9323040622221751E-4</v>
      </c>
      <c r="AC5">
        <v>6.9323040622221751E-4</v>
      </c>
      <c r="AD5">
        <v>6.9323040622221751E-4</v>
      </c>
      <c r="AE5">
        <f t="shared" si="1"/>
        <v>6.9323040622221751E-4</v>
      </c>
      <c r="AF5">
        <f t="shared" si="0"/>
        <v>6.9323040622221751E-4</v>
      </c>
      <c r="AG5">
        <f t="shared" si="0"/>
        <v>6.9323040622221751E-4</v>
      </c>
      <c r="AH5">
        <f t="shared" si="0"/>
        <v>6.9323040622221751E-4</v>
      </c>
      <c r="AI5">
        <f t="shared" si="0"/>
        <v>6.9323040622221751E-4</v>
      </c>
      <c r="AJ5">
        <f t="shared" si="0"/>
        <v>6.9323040622221751E-4</v>
      </c>
      <c r="AK5">
        <f t="shared" si="0"/>
        <v>6.9323040622221751E-4</v>
      </c>
      <c r="AL5">
        <f t="shared" si="0"/>
        <v>6.9323040622221751E-4</v>
      </c>
      <c r="AM5">
        <f t="shared" si="0"/>
        <v>6.9323040622221751E-4</v>
      </c>
      <c r="AN5">
        <f t="shared" si="0"/>
        <v>6.9323040622221751E-4</v>
      </c>
      <c r="AO5">
        <f t="shared" si="0"/>
        <v>6.9323040622221751E-4</v>
      </c>
      <c r="AP5">
        <f t="shared" si="0"/>
        <v>6.9323040622221751E-4</v>
      </c>
      <c r="AQ5">
        <f t="shared" si="0"/>
        <v>6.9323040622221751E-4</v>
      </c>
      <c r="AR5">
        <f t="shared" si="0"/>
        <v>6.9323040622221751E-4</v>
      </c>
      <c r="AS5">
        <f t="shared" si="0"/>
        <v>6.9323040622221751E-4</v>
      </c>
      <c r="AT5">
        <f t="shared" si="0"/>
        <v>6.9323040622221751E-4</v>
      </c>
      <c r="AU5">
        <f t="shared" si="0"/>
        <v>6.9323040622221751E-4</v>
      </c>
      <c r="AV5">
        <f t="shared" si="0"/>
        <v>6.9323040622221751E-4</v>
      </c>
      <c r="AW5">
        <f t="shared" si="0"/>
        <v>6.9323040622221751E-4</v>
      </c>
      <c r="AX5">
        <f t="shared" si="0"/>
        <v>6.9323040622221751E-4</v>
      </c>
      <c r="AY5">
        <f t="shared" si="0"/>
        <v>6.9323040622221751E-4</v>
      </c>
      <c r="AZ5">
        <f t="shared" si="0"/>
        <v>6.9323040622221751E-4</v>
      </c>
      <c r="BA5">
        <f t="shared" si="0"/>
        <v>6.9323040622221751E-4</v>
      </c>
      <c r="BB5">
        <f t="shared" si="0"/>
        <v>6.9323040622221751E-4</v>
      </c>
      <c r="BC5">
        <f t="shared" si="0"/>
        <v>6.9323040622221751E-4</v>
      </c>
      <c r="BD5">
        <f t="shared" si="0"/>
        <v>6.9323040622221751E-4</v>
      </c>
      <c r="BE5">
        <f t="shared" si="0"/>
        <v>6.9323040622221751E-4</v>
      </c>
      <c r="BF5">
        <f t="shared" si="0"/>
        <v>6.9323040622221751E-4</v>
      </c>
      <c r="BG5">
        <f t="shared" si="0"/>
        <v>6.9323040622221751E-4</v>
      </c>
      <c r="BH5">
        <f t="shared" si="0"/>
        <v>6.9323040622221751E-4</v>
      </c>
      <c r="BI5">
        <f t="shared" si="0"/>
        <v>6.9323040622221751E-4</v>
      </c>
      <c r="BJ5">
        <f t="shared" si="0"/>
        <v>6.9323040622221751E-4</v>
      </c>
      <c r="BK5">
        <f t="shared" si="0"/>
        <v>6.9323040622221751E-4</v>
      </c>
      <c r="BL5">
        <f t="shared" si="0"/>
        <v>6.9323040622221751E-4</v>
      </c>
      <c r="BM5">
        <f t="shared" si="0"/>
        <v>6.9323040622221751E-4</v>
      </c>
      <c r="BN5">
        <f t="shared" si="0"/>
        <v>6.9323040622221751E-4</v>
      </c>
      <c r="BO5">
        <f t="shared" si="0"/>
        <v>6.9323040622221751E-4</v>
      </c>
      <c r="BP5">
        <f t="shared" si="0"/>
        <v>6.9323040622221751E-4</v>
      </c>
      <c r="BQ5">
        <f t="shared" si="0"/>
        <v>6.9323040622221751E-4</v>
      </c>
      <c r="BR5">
        <f t="shared" si="0"/>
        <v>6.9323040622221751E-4</v>
      </c>
      <c r="BS5">
        <f t="shared" si="0"/>
        <v>6.9323040622221751E-4</v>
      </c>
      <c r="BT5">
        <f t="shared" si="0"/>
        <v>6.9323040622221751E-4</v>
      </c>
      <c r="BU5">
        <f t="shared" si="0"/>
        <v>6.9323040622221751E-4</v>
      </c>
      <c r="BV5">
        <f t="shared" si="0"/>
        <v>6.9323040622221751E-4</v>
      </c>
      <c r="BW5">
        <f t="shared" si="0"/>
        <v>6.9323040622221751E-4</v>
      </c>
      <c r="BX5">
        <f t="shared" si="0"/>
        <v>6.9323040622221751E-4</v>
      </c>
      <c r="BY5">
        <f t="shared" si="0"/>
        <v>6.9323040622221751E-4</v>
      </c>
      <c r="BZ5">
        <f t="shared" si="0"/>
        <v>6.9323040622221751E-4</v>
      </c>
      <c r="CA5">
        <f t="shared" si="0"/>
        <v>6.9323040622221751E-4</v>
      </c>
      <c r="CB5">
        <f t="shared" si="0"/>
        <v>6.9323040622221751E-4</v>
      </c>
    </row>
    <row r="6" spans="1:80" x14ac:dyDescent="0.35">
      <c r="A6" t="s">
        <v>82</v>
      </c>
      <c r="B6">
        <v>1.1291532501023051E-5</v>
      </c>
      <c r="C6">
        <v>1.1291532501023051E-5</v>
      </c>
      <c r="D6">
        <v>1.1291532501023051E-5</v>
      </c>
      <c r="E6">
        <v>1.083987120098213E-5</v>
      </c>
      <c r="F6">
        <v>1.1133451046008729E-5</v>
      </c>
      <c r="G6">
        <v>1.1427030891035329E-5</v>
      </c>
      <c r="H6">
        <v>1.1720610736061929E-5</v>
      </c>
      <c r="I6">
        <v>1.2014190581088531E-5</v>
      </c>
      <c r="J6">
        <v>1.2307770426115131E-5</v>
      </c>
      <c r="K6">
        <v>1.304172003868162E-5</v>
      </c>
      <c r="L6">
        <v>1.377566965124812E-5</v>
      </c>
      <c r="M6">
        <v>1.450961926381462E-5</v>
      </c>
      <c r="N6">
        <v>1.5243568876381119E-5</v>
      </c>
      <c r="O6">
        <v>1.5977518488947621E-5</v>
      </c>
      <c r="P6">
        <v>1.671146810151411E-5</v>
      </c>
      <c r="Q6">
        <v>1.744541771408061E-5</v>
      </c>
      <c r="R6">
        <v>1.817936732664711E-5</v>
      </c>
      <c r="S6">
        <v>1.8913316939213609E-5</v>
      </c>
      <c r="T6">
        <v>1.9647266551780109E-5</v>
      </c>
      <c r="U6">
        <v>1.9647266551780109E-5</v>
      </c>
      <c r="V6">
        <v>1.9647266551780109E-5</v>
      </c>
      <c r="W6">
        <v>1.9647266551780109E-5</v>
      </c>
      <c r="X6">
        <v>1.9647266551780109E-5</v>
      </c>
      <c r="Y6">
        <v>1.9647266551780109E-5</v>
      </c>
      <c r="Z6">
        <v>1.9647266551780109E-5</v>
      </c>
      <c r="AA6">
        <v>1.9647266551780109E-5</v>
      </c>
      <c r="AB6">
        <v>1.9647266551780109E-5</v>
      </c>
      <c r="AC6">
        <v>1.9647266551780109E-5</v>
      </c>
      <c r="AD6">
        <v>1.9647266551780109E-5</v>
      </c>
      <c r="AE6">
        <f t="shared" si="1"/>
        <v>1.9647266551780109E-5</v>
      </c>
      <c r="AF6">
        <f t="shared" si="0"/>
        <v>1.9647266551780109E-5</v>
      </c>
      <c r="AG6">
        <f t="shared" si="0"/>
        <v>1.9647266551780109E-5</v>
      </c>
      <c r="AH6">
        <f t="shared" si="0"/>
        <v>1.9647266551780109E-5</v>
      </c>
      <c r="AI6">
        <f t="shared" si="0"/>
        <v>1.9647266551780109E-5</v>
      </c>
      <c r="AJ6">
        <f t="shared" si="0"/>
        <v>1.9647266551780109E-5</v>
      </c>
      <c r="AK6">
        <f t="shared" si="0"/>
        <v>1.9647266551780109E-5</v>
      </c>
      <c r="AL6">
        <f t="shared" si="0"/>
        <v>1.9647266551780109E-5</v>
      </c>
      <c r="AM6">
        <f t="shared" si="0"/>
        <v>1.9647266551780109E-5</v>
      </c>
      <c r="AN6">
        <f t="shared" si="0"/>
        <v>1.9647266551780109E-5</v>
      </c>
      <c r="AO6">
        <f t="shared" si="0"/>
        <v>1.9647266551780109E-5</v>
      </c>
      <c r="AP6">
        <f t="shared" si="0"/>
        <v>1.9647266551780109E-5</v>
      </c>
      <c r="AQ6">
        <f t="shared" si="0"/>
        <v>1.9647266551780109E-5</v>
      </c>
      <c r="AR6">
        <f t="shared" si="0"/>
        <v>1.9647266551780109E-5</v>
      </c>
      <c r="AS6">
        <f t="shared" si="0"/>
        <v>1.9647266551780109E-5</v>
      </c>
      <c r="AT6">
        <f t="shared" si="0"/>
        <v>1.9647266551780109E-5</v>
      </c>
      <c r="AU6">
        <f t="shared" si="0"/>
        <v>1.9647266551780109E-5</v>
      </c>
      <c r="AV6">
        <f t="shared" si="0"/>
        <v>1.9647266551780109E-5</v>
      </c>
      <c r="AW6">
        <f t="shared" si="0"/>
        <v>1.9647266551780109E-5</v>
      </c>
      <c r="AX6">
        <f t="shared" si="0"/>
        <v>1.9647266551780109E-5</v>
      </c>
      <c r="AY6">
        <f t="shared" si="0"/>
        <v>1.9647266551780109E-5</v>
      </c>
      <c r="AZ6">
        <f t="shared" si="0"/>
        <v>1.9647266551780109E-5</v>
      </c>
      <c r="BA6">
        <f t="shared" si="0"/>
        <v>1.9647266551780109E-5</v>
      </c>
      <c r="BB6">
        <f t="shared" si="0"/>
        <v>1.9647266551780109E-5</v>
      </c>
      <c r="BC6">
        <f t="shared" si="0"/>
        <v>1.9647266551780109E-5</v>
      </c>
      <c r="BD6">
        <f t="shared" si="0"/>
        <v>1.9647266551780109E-5</v>
      </c>
      <c r="BE6">
        <f t="shared" si="0"/>
        <v>1.9647266551780109E-5</v>
      </c>
      <c r="BF6">
        <f t="shared" si="0"/>
        <v>1.9647266551780109E-5</v>
      </c>
      <c r="BG6">
        <f t="shared" si="0"/>
        <v>1.9647266551780109E-5</v>
      </c>
      <c r="BH6">
        <f t="shared" si="0"/>
        <v>1.9647266551780109E-5</v>
      </c>
      <c r="BI6">
        <f t="shared" si="0"/>
        <v>1.9647266551780109E-5</v>
      </c>
      <c r="BJ6">
        <f t="shared" si="0"/>
        <v>1.9647266551780109E-5</v>
      </c>
      <c r="BK6">
        <f t="shared" si="0"/>
        <v>1.9647266551780109E-5</v>
      </c>
      <c r="BL6">
        <f t="shared" si="0"/>
        <v>1.9647266551780109E-5</v>
      </c>
      <c r="BM6">
        <f t="shared" si="0"/>
        <v>1.9647266551780109E-5</v>
      </c>
      <c r="BN6">
        <f t="shared" si="0"/>
        <v>1.9647266551780109E-5</v>
      </c>
      <c r="BO6">
        <f t="shared" si="0"/>
        <v>1.9647266551780109E-5</v>
      </c>
      <c r="BP6">
        <f t="shared" si="0"/>
        <v>1.9647266551780109E-5</v>
      </c>
      <c r="BQ6">
        <f t="shared" si="0"/>
        <v>1.9647266551780109E-5</v>
      </c>
      <c r="BR6">
        <f t="shared" si="0"/>
        <v>1.9647266551780109E-5</v>
      </c>
      <c r="BS6">
        <f t="shared" si="0"/>
        <v>1.9647266551780109E-5</v>
      </c>
      <c r="BT6">
        <f t="shared" si="0"/>
        <v>1.9647266551780109E-5</v>
      </c>
      <c r="BU6">
        <f t="shared" si="0"/>
        <v>1.9647266551780109E-5</v>
      </c>
      <c r="BV6">
        <f t="shared" si="0"/>
        <v>1.9647266551780109E-5</v>
      </c>
      <c r="BW6">
        <f t="shared" si="0"/>
        <v>1.9647266551780109E-5</v>
      </c>
      <c r="BX6">
        <f t="shared" si="0"/>
        <v>1.9647266551780109E-5</v>
      </c>
      <c r="BY6">
        <f t="shared" si="0"/>
        <v>1.9647266551780109E-5</v>
      </c>
      <c r="BZ6">
        <f t="shared" si="0"/>
        <v>1.9647266551780109E-5</v>
      </c>
      <c r="CA6">
        <f t="shared" si="0"/>
        <v>1.9647266551780109E-5</v>
      </c>
      <c r="CB6">
        <f t="shared" si="0"/>
        <v>1.9647266551780109E-5</v>
      </c>
    </row>
    <row r="7" spans="1:80" x14ac:dyDescent="0.35">
      <c r="A7" t="s">
        <v>83</v>
      </c>
      <c r="B7">
        <v>4.3911515281756297E-6</v>
      </c>
      <c r="C7">
        <v>4.3911515281756297E-6</v>
      </c>
      <c r="D7">
        <v>4.3911515281756297E-6</v>
      </c>
      <c r="E7">
        <v>4.2155054670486046E-6</v>
      </c>
      <c r="F7">
        <v>4.3296754067811721E-6</v>
      </c>
      <c r="G7">
        <v>4.4438453465137378E-6</v>
      </c>
      <c r="H7">
        <v>4.5580152862463036E-6</v>
      </c>
      <c r="I7">
        <v>4.6721852259788711E-6</v>
      </c>
      <c r="J7">
        <v>4.7863551657114377E-6</v>
      </c>
      <c r="K7">
        <v>5.0717800150428534E-6</v>
      </c>
      <c r="L7">
        <v>5.3572048643742691E-6</v>
      </c>
      <c r="M7">
        <v>5.642629713705684E-6</v>
      </c>
      <c r="N7">
        <v>5.9280545630371014E-6</v>
      </c>
      <c r="O7">
        <v>6.2134794123685171E-6</v>
      </c>
      <c r="P7">
        <v>6.4989042616999328E-6</v>
      </c>
      <c r="Q7">
        <v>6.7843291110313494E-6</v>
      </c>
      <c r="R7">
        <v>7.0697539603627642E-6</v>
      </c>
      <c r="S7">
        <v>7.3551788096941816E-6</v>
      </c>
      <c r="T7">
        <v>7.6406036590255965E-6</v>
      </c>
      <c r="U7">
        <v>7.6406036590255965E-6</v>
      </c>
      <c r="V7">
        <v>7.6406036590255965E-6</v>
      </c>
      <c r="W7">
        <v>7.6406036590255965E-6</v>
      </c>
      <c r="X7">
        <v>7.6406036590255965E-6</v>
      </c>
      <c r="Y7">
        <v>7.6406036590255965E-6</v>
      </c>
      <c r="Z7">
        <v>7.6406036590255965E-6</v>
      </c>
      <c r="AA7">
        <v>7.6406036590255965E-6</v>
      </c>
      <c r="AB7">
        <v>7.6406036590255965E-6</v>
      </c>
      <c r="AC7">
        <v>7.6406036590255965E-6</v>
      </c>
      <c r="AD7">
        <v>7.6406036590255965E-6</v>
      </c>
      <c r="AE7">
        <f t="shared" si="1"/>
        <v>7.6406036590255965E-6</v>
      </c>
      <c r="AF7">
        <f t="shared" si="0"/>
        <v>7.6406036590255965E-6</v>
      </c>
      <c r="AG7">
        <f t="shared" si="0"/>
        <v>7.6406036590255965E-6</v>
      </c>
      <c r="AH7">
        <f t="shared" si="0"/>
        <v>7.6406036590255965E-6</v>
      </c>
      <c r="AI7">
        <f t="shared" si="0"/>
        <v>7.6406036590255965E-6</v>
      </c>
      <c r="AJ7">
        <f t="shared" si="0"/>
        <v>7.6406036590255965E-6</v>
      </c>
      <c r="AK7">
        <f t="shared" si="0"/>
        <v>7.6406036590255965E-6</v>
      </c>
      <c r="AL7">
        <f t="shared" si="0"/>
        <v>7.6406036590255965E-6</v>
      </c>
      <c r="AM7">
        <f t="shared" si="0"/>
        <v>7.6406036590255965E-6</v>
      </c>
      <c r="AN7">
        <f t="shared" si="0"/>
        <v>7.6406036590255965E-6</v>
      </c>
      <c r="AO7">
        <f t="shared" si="0"/>
        <v>7.6406036590255965E-6</v>
      </c>
      <c r="AP7">
        <f t="shared" si="0"/>
        <v>7.6406036590255965E-6</v>
      </c>
      <c r="AQ7">
        <f t="shared" si="0"/>
        <v>7.6406036590255965E-6</v>
      </c>
      <c r="AR7">
        <f t="shared" si="0"/>
        <v>7.6406036590255965E-6</v>
      </c>
      <c r="AS7">
        <f t="shared" si="0"/>
        <v>7.6406036590255965E-6</v>
      </c>
      <c r="AT7">
        <f t="shared" si="0"/>
        <v>7.6406036590255965E-6</v>
      </c>
      <c r="AU7">
        <f t="shared" si="0"/>
        <v>7.6406036590255965E-6</v>
      </c>
      <c r="AV7">
        <f t="shared" si="0"/>
        <v>7.6406036590255965E-6</v>
      </c>
      <c r="AW7">
        <f t="shared" si="0"/>
        <v>7.6406036590255965E-6</v>
      </c>
      <c r="AX7">
        <f t="shared" si="0"/>
        <v>7.6406036590255965E-6</v>
      </c>
      <c r="AY7">
        <f t="shared" si="0"/>
        <v>7.6406036590255965E-6</v>
      </c>
      <c r="AZ7">
        <f t="shared" si="0"/>
        <v>7.6406036590255965E-6</v>
      </c>
      <c r="BA7">
        <f t="shared" si="0"/>
        <v>7.6406036590255965E-6</v>
      </c>
      <c r="BB7">
        <f t="shared" si="0"/>
        <v>7.6406036590255965E-6</v>
      </c>
      <c r="BC7">
        <f t="shared" si="0"/>
        <v>7.6406036590255965E-6</v>
      </c>
      <c r="BD7">
        <f t="shared" si="0"/>
        <v>7.6406036590255965E-6</v>
      </c>
      <c r="BE7">
        <f t="shared" ref="AF7:CB9" si="2">BD7</f>
        <v>7.6406036590255965E-6</v>
      </c>
      <c r="BF7">
        <f t="shared" si="2"/>
        <v>7.6406036590255965E-6</v>
      </c>
      <c r="BG7">
        <f t="shared" si="2"/>
        <v>7.6406036590255965E-6</v>
      </c>
      <c r="BH7">
        <f t="shared" si="2"/>
        <v>7.6406036590255965E-6</v>
      </c>
      <c r="BI7">
        <f t="shared" si="2"/>
        <v>7.6406036590255965E-6</v>
      </c>
      <c r="BJ7">
        <f t="shared" si="2"/>
        <v>7.6406036590255965E-6</v>
      </c>
      <c r="BK7">
        <f t="shared" si="2"/>
        <v>7.6406036590255965E-6</v>
      </c>
      <c r="BL7">
        <f t="shared" si="2"/>
        <v>7.6406036590255965E-6</v>
      </c>
      <c r="BM7">
        <f t="shared" si="2"/>
        <v>7.6406036590255965E-6</v>
      </c>
      <c r="BN7">
        <f t="shared" si="2"/>
        <v>7.6406036590255965E-6</v>
      </c>
      <c r="BO7">
        <f t="shared" si="2"/>
        <v>7.6406036590255965E-6</v>
      </c>
      <c r="BP7">
        <f t="shared" si="2"/>
        <v>7.6406036590255965E-6</v>
      </c>
      <c r="BQ7">
        <f t="shared" si="2"/>
        <v>7.6406036590255965E-6</v>
      </c>
      <c r="BR7">
        <f t="shared" si="2"/>
        <v>7.6406036590255965E-6</v>
      </c>
      <c r="BS7">
        <f t="shared" si="2"/>
        <v>7.6406036590255965E-6</v>
      </c>
      <c r="BT7">
        <f t="shared" si="2"/>
        <v>7.6406036590255965E-6</v>
      </c>
      <c r="BU7">
        <f t="shared" si="2"/>
        <v>7.6406036590255965E-6</v>
      </c>
      <c r="BV7">
        <f t="shared" si="2"/>
        <v>7.6406036590255965E-6</v>
      </c>
      <c r="BW7">
        <f t="shared" si="2"/>
        <v>7.6406036590255965E-6</v>
      </c>
      <c r="BX7">
        <f t="shared" si="2"/>
        <v>7.6406036590255965E-6</v>
      </c>
      <c r="BY7">
        <f t="shared" si="2"/>
        <v>7.6406036590255965E-6</v>
      </c>
      <c r="BZ7">
        <f t="shared" si="2"/>
        <v>7.6406036590255965E-6</v>
      </c>
      <c r="CA7">
        <f t="shared" si="2"/>
        <v>7.6406036590255965E-6</v>
      </c>
      <c r="CB7">
        <f t="shared" si="2"/>
        <v>7.6406036590255965E-6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4.3911515281756297E-6</v>
      </c>
      <c r="C9">
        <v>4.3911515281756297E-6</v>
      </c>
      <c r="D9">
        <v>4.3911515281756297E-6</v>
      </c>
      <c r="E9">
        <v>4.2155054670486046E-6</v>
      </c>
      <c r="F9">
        <v>4.3296754067811721E-6</v>
      </c>
      <c r="G9">
        <v>4.4438453465137378E-6</v>
      </c>
      <c r="H9">
        <v>4.5580152862463036E-6</v>
      </c>
      <c r="I9">
        <v>4.6721852259788711E-6</v>
      </c>
      <c r="J9">
        <v>4.7863551657114377E-6</v>
      </c>
      <c r="K9">
        <v>5.0717800150428534E-6</v>
      </c>
      <c r="L9">
        <v>5.3572048643742691E-6</v>
      </c>
      <c r="M9">
        <v>5.642629713705684E-6</v>
      </c>
      <c r="N9">
        <v>5.9280545630371014E-6</v>
      </c>
      <c r="O9">
        <v>6.2134794123685171E-6</v>
      </c>
      <c r="P9">
        <v>6.4989042616999328E-6</v>
      </c>
      <c r="Q9">
        <v>6.7843291110313494E-6</v>
      </c>
      <c r="R9">
        <v>7.0697539603627642E-6</v>
      </c>
      <c r="S9">
        <v>7.3551788096941816E-6</v>
      </c>
      <c r="T9">
        <v>7.6406036590255965E-6</v>
      </c>
      <c r="U9">
        <v>7.6406036590255965E-6</v>
      </c>
      <c r="V9">
        <v>7.6406036590255965E-6</v>
      </c>
      <c r="W9">
        <v>7.6406036590255965E-6</v>
      </c>
      <c r="X9">
        <v>7.6406036590255965E-6</v>
      </c>
      <c r="Y9">
        <v>7.6406036590255965E-6</v>
      </c>
      <c r="Z9">
        <v>7.6406036590255965E-6</v>
      </c>
      <c r="AA9">
        <v>7.6406036590255965E-6</v>
      </c>
      <c r="AB9">
        <v>7.6406036590255965E-6</v>
      </c>
      <c r="AC9">
        <v>7.6406036590255965E-6</v>
      </c>
      <c r="AD9">
        <v>7.6406036590255965E-6</v>
      </c>
      <c r="AE9">
        <f t="shared" si="1"/>
        <v>7.6406036590255965E-6</v>
      </c>
      <c r="AF9">
        <f t="shared" si="2"/>
        <v>7.6406036590255965E-6</v>
      </c>
      <c r="AG9">
        <f t="shared" si="2"/>
        <v>7.6406036590255965E-6</v>
      </c>
      <c r="AH9">
        <f t="shared" si="2"/>
        <v>7.6406036590255965E-6</v>
      </c>
      <c r="AI9">
        <f t="shared" si="2"/>
        <v>7.6406036590255965E-6</v>
      </c>
      <c r="AJ9">
        <f t="shared" si="2"/>
        <v>7.6406036590255965E-6</v>
      </c>
      <c r="AK9">
        <f t="shared" si="2"/>
        <v>7.6406036590255965E-6</v>
      </c>
      <c r="AL9">
        <f t="shared" si="2"/>
        <v>7.6406036590255965E-6</v>
      </c>
      <c r="AM9">
        <f t="shared" si="2"/>
        <v>7.6406036590255965E-6</v>
      </c>
      <c r="AN9">
        <f t="shared" si="2"/>
        <v>7.6406036590255965E-6</v>
      </c>
      <c r="AO9">
        <f t="shared" si="2"/>
        <v>7.6406036590255965E-6</v>
      </c>
      <c r="AP9">
        <f t="shared" si="2"/>
        <v>7.6406036590255965E-6</v>
      </c>
      <c r="AQ9">
        <f t="shared" si="2"/>
        <v>7.6406036590255965E-6</v>
      </c>
      <c r="AR9">
        <f t="shared" si="2"/>
        <v>7.6406036590255965E-6</v>
      </c>
      <c r="AS9">
        <f t="shared" si="2"/>
        <v>7.6406036590255965E-6</v>
      </c>
      <c r="AT9">
        <f t="shared" si="2"/>
        <v>7.6406036590255965E-6</v>
      </c>
      <c r="AU9">
        <f t="shared" si="2"/>
        <v>7.6406036590255965E-6</v>
      </c>
      <c r="AV9">
        <f t="shared" si="2"/>
        <v>7.6406036590255965E-6</v>
      </c>
      <c r="AW9">
        <f t="shared" si="2"/>
        <v>7.6406036590255965E-6</v>
      </c>
      <c r="AX9">
        <f t="shared" si="2"/>
        <v>7.6406036590255965E-6</v>
      </c>
      <c r="AY9">
        <f t="shared" si="2"/>
        <v>7.6406036590255965E-6</v>
      </c>
      <c r="AZ9">
        <f t="shared" si="2"/>
        <v>7.6406036590255965E-6</v>
      </c>
      <c r="BA9">
        <f t="shared" si="2"/>
        <v>7.6406036590255965E-6</v>
      </c>
      <c r="BB9">
        <f t="shared" si="2"/>
        <v>7.6406036590255965E-6</v>
      </c>
      <c r="BC9">
        <f t="shared" si="2"/>
        <v>7.6406036590255965E-6</v>
      </c>
      <c r="BD9">
        <f t="shared" si="2"/>
        <v>7.6406036590255965E-6</v>
      </c>
      <c r="BE9">
        <f t="shared" si="2"/>
        <v>7.6406036590255965E-6</v>
      </c>
      <c r="BF9">
        <f t="shared" si="2"/>
        <v>7.6406036590255965E-6</v>
      </c>
      <c r="BG9">
        <f t="shared" si="2"/>
        <v>7.6406036590255965E-6</v>
      </c>
      <c r="BH9">
        <f t="shared" si="2"/>
        <v>7.6406036590255965E-6</v>
      </c>
      <c r="BI9">
        <f t="shared" si="2"/>
        <v>7.6406036590255965E-6</v>
      </c>
      <c r="BJ9">
        <f t="shared" si="2"/>
        <v>7.6406036590255965E-6</v>
      </c>
      <c r="BK9">
        <f t="shared" si="2"/>
        <v>7.6406036590255965E-6</v>
      </c>
      <c r="BL9">
        <f t="shared" si="2"/>
        <v>7.6406036590255965E-6</v>
      </c>
      <c r="BM9">
        <f t="shared" si="2"/>
        <v>7.6406036590255965E-6</v>
      </c>
      <c r="BN9">
        <f t="shared" si="2"/>
        <v>7.6406036590255965E-6</v>
      </c>
      <c r="BO9">
        <f t="shared" si="2"/>
        <v>7.6406036590255965E-6</v>
      </c>
      <c r="BP9">
        <f t="shared" si="2"/>
        <v>7.6406036590255965E-6</v>
      </c>
      <c r="BQ9">
        <f t="shared" si="2"/>
        <v>7.6406036590255965E-6</v>
      </c>
      <c r="BR9">
        <f t="shared" si="2"/>
        <v>7.6406036590255965E-6</v>
      </c>
      <c r="BS9">
        <f t="shared" si="2"/>
        <v>7.6406036590255965E-6</v>
      </c>
      <c r="BT9">
        <f t="shared" si="2"/>
        <v>7.6406036590255965E-6</v>
      </c>
      <c r="BU9">
        <f t="shared" si="2"/>
        <v>7.6406036590255965E-6</v>
      </c>
      <c r="BV9">
        <f t="shared" si="2"/>
        <v>7.6406036590255965E-6</v>
      </c>
      <c r="BW9">
        <f t="shared" si="2"/>
        <v>7.6406036590255965E-6</v>
      </c>
      <c r="BX9">
        <f t="shared" si="2"/>
        <v>7.6406036590255965E-6</v>
      </c>
      <c r="BY9">
        <f t="shared" si="2"/>
        <v>7.6406036590255965E-6</v>
      </c>
      <c r="BZ9">
        <f t="shared" si="2"/>
        <v>7.6406036590255965E-6</v>
      </c>
      <c r="CA9">
        <f t="shared" si="2"/>
        <v>7.6406036590255965E-6</v>
      </c>
      <c r="CB9">
        <f t="shared" si="2"/>
        <v>7.6406036590255965E-6</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1.6240522220866119E-5</v>
      </c>
      <c r="C2">
        <v>1.6240522220866119E-5</v>
      </c>
      <c r="D2">
        <v>2.0810657046777248E-5</v>
      </c>
      <c r="E2">
        <v>1.9322706173224791E-5</v>
      </c>
      <c r="F2">
        <v>1.8408679208042559E-5</v>
      </c>
      <c r="G2">
        <v>1.749465224286034E-5</v>
      </c>
      <c r="H2">
        <v>1.6580625277678109E-5</v>
      </c>
      <c r="I2">
        <v>1.566659831249588E-5</v>
      </c>
      <c r="J2">
        <v>1.475257134731365E-5</v>
      </c>
      <c r="K2">
        <v>1.475257134731365E-5</v>
      </c>
      <c r="L2">
        <v>1.475257134731365E-5</v>
      </c>
      <c r="M2">
        <v>1.475257134731365E-5</v>
      </c>
      <c r="N2">
        <v>1.475257134731365E-5</v>
      </c>
      <c r="O2">
        <v>1.475257134731365E-5</v>
      </c>
      <c r="P2">
        <v>1.475257134731365E-5</v>
      </c>
      <c r="Q2">
        <v>1.475257134731365E-5</v>
      </c>
      <c r="R2">
        <v>1.475257134731365E-5</v>
      </c>
      <c r="S2">
        <v>1.475257134731365E-5</v>
      </c>
      <c r="T2">
        <v>1.475257134731365E-5</v>
      </c>
      <c r="U2">
        <v>1.475257134731365E-5</v>
      </c>
      <c r="V2">
        <v>1.475257134731365E-5</v>
      </c>
      <c r="W2">
        <v>1.475257134731365E-5</v>
      </c>
      <c r="X2">
        <v>1.475257134731365E-5</v>
      </c>
      <c r="Y2">
        <v>1.475257134731365E-5</v>
      </c>
      <c r="Z2">
        <v>1.475257134731365E-5</v>
      </c>
      <c r="AA2">
        <v>1.475257134731365E-5</v>
      </c>
      <c r="AB2">
        <v>1.475257134731365E-5</v>
      </c>
      <c r="AC2">
        <v>1.475257134731365E-5</v>
      </c>
      <c r="AD2">
        <v>1.475257134731365E-5</v>
      </c>
      <c r="AE2">
        <f>AD2</f>
        <v>1.475257134731365E-5</v>
      </c>
      <c r="AF2">
        <f t="shared" ref="AF2:CB7" si="0">AE2</f>
        <v>1.475257134731365E-5</v>
      </c>
      <c r="AG2">
        <f t="shared" si="0"/>
        <v>1.475257134731365E-5</v>
      </c>
      <c r="AH2">
        <f t="shared" si="0"/>
        <v>1.475257134731365E-5</v>
      </c>
      <c r="AI2">
        <f t="shared" si="0"/>
        <v>1.475257134731365E-5</v>
      </c>
      <c r="AJ2">
        <f t="shared" si="0"/>
        <v>1.475257134731365E-5</v>
      </c>
      <c r="AK2">
        <f t="shared" si="0"/>
        <v>1.475257134731365E-5</v>
      </c>
      <c r="AL2">
        <f t="shared" si="0"/>
        <v>1.475257134731365E-5</v>
      </c>
      <c r="AM2">
        <f t="shared" si="0"/>
        <v>1.475257134731365E-5</v>
      </c>
      <c r="AN2">
        <f t="shared" si="0"/>
        <v>1.475257134731365E-5</v>
      </c>
      <c r="AO2">
        <f t="shared" si="0"/>
        <v>1.475257134731365E-5</v>
      </c>
      <c r="AP2">
        <f t="shared" si="0"/>
        <v>1.475257134731365E-5</v>
      </c>
      <c r="AQ2">
        <f t="shared" si="0"/>
        <v>1.475257134731365E-5</v>
      </c>
      <c r="AR2">
        <f t="shared" si="0"/>
        <v>1.475257134731365E-5</v>
      </c>
      <c r="AS2">
        <f t="shared" si="0"/>
        <v>1.475257134731365E-5</v>
      </c>
      <c r="AT2">
        <f t="shared" si="0"/>
        <v>1.475257134731365E-5</v>
      </c>
      <c r="AU2">
        <f t="shared" si="0"/>
        <v>1.475257134731365E-5</v>
      </c>
      <c r="AV2">
        <f t="shared" si="0"/>
        <v>1.475257134731365E-5</v>
      </c>
      <c r="AW2">
        <f t="shared" si="0"/>
        <v>1.475257134731365E-5</v>
      </c>
      <c r="AX2">
        <f t="shared" si="0"/>
        <v>1.475257134731365E-5</v>
      </c>
      <c r="AY2">
        <f t="shared" si="0"/>
        <v>1.475257134731365E-5</v>
      </c>
      <c r="AZ2">
        <f t="shared" si="0"/>
        <v>1.475257134731365E-5</v>
      </c>
      <c r="BA2">
        <f t="shared" si="0"/>
        <v>1.475257134731365E-5</v>
      </c>
      <c r="BB2">
        <f t="shared" si="0"/>
        <v>1.475257134731365E-5</v>
      </c>
      <c r="BC2">
        <f t="shared" si="0"/>
        <v>1.475257134731365E-5</v>
      </c>
      <c r="BD2">
        <f t="shared" si="0"/>
        <v>1.475257134731365E-5</v>
      </c>
      <c r="BE2">
        <f t="shared" si="0"/>
        <v>1.475257134731365E-5</v>
      </c>
      <c r="BF2">
        <f t="shared" si="0"/>
        <v>1.475257134731365E-5</v>
      </c>
      <c r="BG2">
        <f t="shared" si="0"/>
        <v>1.475257134731365E-5</v>
      </c>
      <c r="BH2">
        <f t="shared" si="0"/>
        <v>1.475257134731365E-5</v>
      </c>
      <c r="BI2">
        <f t="shared" si="0"/>
        <v>1.475257134731365E-5</v>
      </c>
      <c r="BJ2">
        <f t="shared" si="0"/>
        <v>1.475257134731365E-5</v>
      </c>
      <c r="BK2">
        <f t="shared" si="0"/>
        <v>1.475257134731365E-5</v>
      </c>
      <c r="BL2">
        <f t="shared" si="0"/>
        <v>1.475257134731365E-5</v>
      </c>
      <c r="BM2">
        <f t="shared" si="0"/>
        <v>1.475257134731365E-5</v>
      </c>
      <c r="BN2">
        <f t="shared" si="0"/>
        <v>1.475257134731365E-5</v>
      </c>
      <c r="BO2">
        <f t="shared" si="0"/>
        <v>1.475257134731365E-5</v>
      </c>
      <c r="BP2">
        <f t="shared" si="0"/>
        <v>1.475257134731365E-5</v>
      </c>
      <c r="BQ2">
        <f t="shared" si="0"/>
        <v>1.475257134731365E-5</v>
      </c>
      <c r="BR2">
        <f t="shared" si="0"/>
        <v>1.475257134731365E-5</v>
      </c>
      <c r="BS2">
        <f t="shared" si="0"/>
        <v>1.475257134731365E-5</v>
      </c>
      <c r="BT2">
        <f t="shared" si="0"/>
        <v>1.475257134731365E-5</v>
      </c>
      <c r="BU2">
        <f t="shared" si="0"/>
        <v>1.475257134731365E-5</v>
      </c>
      <c r="BV2">
        <f t="shared" si="0"/>
        <v>1.475257134731365E-5</v>
      </c>
      <c r="BW2">
        <f t="shared" si="0"/>
        <v>1.475257134731365E-5</v>
      </c>
      <c r="BX2">
        <f t="shared" si="0"/>
        <v>1.475257134731365E-5</v>
      </c>
      <c r="BY2">
        <f t="shared" si="0"/>
        <v>1.475257134731365E-5</v>
      </c>
      <c r="BZ2">
        <f t="shared" si="0"/>
        <v>1.475257134731365E-5</v>
      </c>
      <c r="CA2">
        <f t="shared" si="0"/>
        <v>1.475257134731365E-5</v>
      </c>
      <c r="CB2">
        <f t="shared" si="0"/>
        <v>1.475257134731365E-5</v>
      </c>
    </row>
    <row r="3" spans="1:80" x14ac:dyDescent="0.35">
      <c r="A3" t="s">
        <v>79</v>
      </c>
      <c r="B3">
        <v>1.05362180261656E-5</v>
      </c>
      <c r="C3">
        <v>1.05362180261656E-5</v>
      </c>
      <c r="D3">
        <v>1.506679177741681E-5</v>
      </c>
      <c r="E3">
        <v>1.359172125375363E-5</v>
      </c>
      <c r="F3">
        <v>1.268560650350338E-5</v>
      </c>
      <c r="G3">
        <v>1.1779491753253141E-5</v>
      </c>
      <c r="H3">
        <v>1.08733770030029E-5</v>
      </c>
      <c r="I3">
        <v>9.9672622527526592E-6</v>
      </c>
      <c r="J3">
        <v>9.0611475025024168E-6</v>
      </c>
      <c r="K3">
        <v>9.0611475025024168E-6</v>
      </c>
      <c r="L3">
        <v>9.0611475025024168E-6</v>
      </c>
      <c r="M3">
        <v>9.0611475025024168E-6</v>
      </c>
      <c r="N3">
        <v>9.0611475025024168E-6</v>
      </c>
      <c r="O3">
        <v>9.0611475025024168E-6</v>
      </c>
      <c r="P3">
        <v>9.0611475025024168E-6</v>
      </c>
      <c r="Q3">
        <v>9.0611475025024168E-6</v>
      </c>
      <c r="R3">
        <v>9.0611475025024168E-6</v>
      </c>
      <c r="S3">
        <v>9.0611475025024168E-6</v>
      </c>
      <c r="T3">
        <v>9.0611475025024168E-6</v>
      </c>
      <c r="U3">
        <v>9.0611475025024168E-6</v>
      </c>
      <c r="V3">
        <v>9.0611475025024168E-6</v>
      </c>
      <c r="W3">
        <v>9.0611475025024168E-6</v>
      </c>
      <c r="X3">
        <v>9.0611475025024168E-6</v>
      </c>
      <c r="Y3">
        <v>9.0611475025024168E-6</v>
      </c>
      <c r="Z3">
        <v>9.0611475025024168E-6</v>
      </c>
      <c r="AA3">
        <v>9.0611475025024168E-6</v>
      </c>
      <c r="AB3">
        <v>9.0611475025024168E-6</v>
      </c>
      <c r="AC3">
        <v>9.0611475025024168E-6</v>
      </c>
      <c r="AD3">
        <v>9.0611475025024168E-6</v>
      </c>
      <c r="AE3">
        <f t="shared" ref="AE3:AT9" si="1">AD3</f>
        <v>9.0611475025024168E-6</v>
      </c>
      <c r="AF3">
        <f t="shared" si="1"/>
        <v>9.0611475025024168E-6</v>
      </c>
      <c r="AG3">
        <f t="shared" si="1"/>
        <v>9.0611475025024168E-6</v>
      </c>
      <c r="AH3">
        <f t="shared" si="1"/>
        <v>9.0611475025024168E-6</v>
      </c>
      <c r="AI3">
        <f t="shared" si="1"/>
        <v>9.0611475025024168E-6</v>
      </c>
      <c r="AJ3">
        <f t="shared" si="1"/>
        <v>9.0611475025024168E-6</v>
      </c>
      <c r="AK3">
        <f t="shared" si="1"/>
        <v>9.0611475025024168E-6</v>
      </c>
      <c r="AL3">
        <f t="shared" si="1"/>
        <v>9.0611475025024168E-6</v>
      </c>
      <c r="AM3">
        <f t="shared" si="1"/>
        <v>9.0611475025024168E-6</v>
      </c>
      <c r="AN3">
        <f t="shared" si="1"/>
        <v>9.0611475025024168E-6</v>
      </c>
      <c r="AO3">
        <f t="shared" si="1"/>
        <v>9.0611475025024168E-6</v>
      </c>
      <c r="AP3">
        <f t="shared" si="1"/>
        <v>9.0611475025024168E-6</v>
      </c>
      <c r="AQ3">
        <f t="shared" si="1"/>
        <v>9.0611475025024168E-6</v>
      </c>
      <c r="AR3">
        <f t="shared" si="1"/>
        <v>9.0611475025024168E-6</v>
      </c>
      <c r="AS3">
        <f t="shared" si="1"/>
        <v>9.0611475025024168E-6</v>
      </c>
      <c r="AT3">
        <f t="shared" si="1"/>
        <v>9.0611475025024168E-6</v>
      </c>
      <c r="AU3">
        <f t="shared" si="0"/>
        <v>9.0611475025024168E-6</v>
      </c>
      <c r="AV3">
        <f t="shared" si="0"/>
        <v>9.0611475025024168E-6</v>
      </c>
      <c r="AW3">
        <f t="shared" si="0"/>
        <v>9.0611475025024168E-6</v>
      </c>
      <c r="AX3">
        <f t="shared" si="0"/>
        <v>9.0611475025024168E-6</v>
      </c>
      <c r="AY3">
        <f t="shared" si="0"/>
        <v>9.0611475025024168E-6</v>
      </c>
      <c r="AZ3">
        <f t="shared" si="0"/>
        <v>9.0611475025024168E-6</v>
      </c>
      <c r="BA3">
        <f t="shared" si="0"/>
        <v>9.0611475025024168E-6</v>
      </c>
      <c r="BB3">
        <f t="shared" si="0"/>
        <v>9.0611475025024168E-6</v>
      </c>
      <c r="BC3">
        <f t="shared" si="0"/>
        <v>9.0611475025024168E-6</v>
      </c>
      <c r="BD3">
        <f t="shared" si="0"/>
        <v>9.0611475025024168E-6</v>
      </c>
      <c r="BE3">
        <f t="shared" si="0"/>
        <v>9.0611475025024168E-6</v>
      </c>
      <c r="BF3">
        <f t="shared" si="0"/>
        <v>9.0611475025024168E-6</v>
      </c>
      <c r="BG3">
        <f t="shared" si="0"/>
        <v>9.0611475025024168E-6</v>
      </c>
      <c r="BH3">
        <f t="shared" si="0"/>
        <v>9.0611475025024168E-6</v>
      </c>
      <c r="BI3">
        <f t="shared" si="0"/>
        <v>9.0611475025024168E-6</v>
      </c>
      <c r="BJ3">
        <f t="shared" si="0"/>
        <v>9.0611475025024168E-6</v>
      </c>
      <c r="BK3">
        <f t="shared" si="0"/>
        <v>9.0611475025024168E-6</v>
      </c>
      <c r="BL3">
        <f t="shared" si="0"/>
        <v>9.0611475025024168E-6</v>
      </c>
      <c r="BM3">
        <f t="shared" si="0"/>
        <v>9.0611475025024168E-6</v>
      </c>
      <c r="BN3">
        <f t="shared" si="0"/>
        <v>9.0611475025024168E-6</v>
      </c>
      <c r="BO3">
        <f t="shared" si="0"/>
        <v>9.0611475025024168E-6</v>
      </c>
      <c r="BP3">
        <f t="shared" si="0"/>
        <v>9.0611475025024168E-6</v>
      </c>
      <c r="BQ3">
        <f t="shared" si="0"/>
        <v>9.0611475025024168E-6</v>
      </c>
      <c r="BR3">
        <f t="shared" si="0"/>
        <v>9.0611475025024168E-6</v>
      </c>
      <c r="BS3">
        <f t="shared" si="0"/>
        <v>9.0611475025024168E-6</v>
      </c>
      <c r="BT3">
        <f t="shared" si="0"/>
        <v>9.0611475025024168E-6</v>
      </c>
      <c r="BU3">
        <f t="shared" si="0"/>
        <v>9.0611475025024168E-6</v>
      </c>
      <c r="BV3">
        <f t="shared" si="0"/>
        <v>9.0611475025024168E-6</v>
      </c>
      <c r="BW3">
        <f t="shared" si="0"/>
        <v>9.0611475025024168E-6</v>
      </c>
      <c r="BX3">
        <f t="shared" si="0"/>
        <v>9.0611475025024168E-6</v>
      </c>
      <c r="BY3">
        <f t="shared" si="0"/>
        <v>9.0611475025024168E-6</v>
      </c>
      <c r="BZ3">
        <f t="shared" si="0"/>
        <v>9.0611475025024168E-6</v>
      </c>
      <c r="CA3">
        <f t="shared" si="0"/>
        <v>9.0611475025024168E-6</v>
      </c>
      <c r="CB3">
        <f t="shared" si="0"/>
        <v>9.0611475025024168E-6</v>
      </c>
    </row>
    <row r="4" spans="1:80" x14ac:dyDescent="0.35">
      <c r="A4" t="s">
        <v>80</v>
      </c>
      <c r="B4">
        <v>1.6240522220866119E-5</v>
      </c>
      <c r="C4">
        <v>1.6240522220866119E-5</v>
      </c>
      <c r="D4">
        <v>2.0810657046777248E-5</v>
      </c>
      <c r="E4">
        <v>1.9322706173224791E-5</v>
      </c>
      <c r="F4">
        <v>1.8408679208042559E-5</v>
      </c>
      <c r="G4">
        <v>1.749465224286034E-5</v>
      </c>
      <c r="H4">
        <v>1.6580625277678109E-5</v>
      </c>
      <c r="I4">
        <v>1.566659831249588E-5</v>
      </c>
      <c r="J4">
        <v>1.475257134731365E-5</v>
      </c>
      <c r="K4">
        <v>1.475257134731365E-5</v>
      </c>
      <c r="L4">
        <v>1.475257134731365E-5</v>
      </c>
      <c r="M4">
        <v>1.475257134731365E-5</v>
      </c>
      <c r="N4">
        <v>1.475257134731365E-5</v>
      </c>
      <c r="O4">
        <v>1.475257134731365E-5</v>
      </c>
      <c r="P4">
        <v>1.475257134731365E-5</v>
      </c>
      <c r="Q4">
        <v>1.475257134731365E-5</v>
      </c>
      <c r="R4">
        <v>1.475257134731365E-5</v>
      </c>
      <c r="S4">
        <v>1.475257134731365E-5</v>
      </c>
      <c r="T4">
        <v>1.475257134731365E-5</v>
      </c>
      <c r="U4">
        <v>1.475257134731365E-5</v>
      </c>
      <c r="V4">
        <v>1.475257134731365E-5</v>
      </c>
      <c r="W4">
        <v>1.475257134731365E-5</v>
      </c>
      <c r="X4">
        <v>1.475257134731365E-5</v>
      </c>
      <c r="Y4">
        <v>1.475257134731365E-5</v>
      </c>
      <c r="Z4">
        <v>1.475257134731365E-5</v>
      </c>
      <c r="AA4">
        <v>1.475257134731365E-5</v>
      </c>
      <c r="AB4">
        <v>1.475257134731365E-5</v>
      </c>
      <c r="AC4">
        <v>1.475257134731365E-5</v>
      </c>
      <c r="AD4">
        <v>1.475257134731365E-5</v>
      </c>
      <c r="AE4">
        <f t="shared" si="1"/>
        <v>1.475257134731365E-5</v>
      </c>
      <c r="AF4">
        <f t="shared" si="0"/>
        <v>1.475257134731365E-5</v>
      </c>
      <c r="AG4">
        <f t="shared" si="0"/>
        <v>1.475257134731365E-5</v>
      </c>
      <c r="AH4">
        <f t="shared" si="0"/>
        <v>1.475257134731365E-5</v>
      </c>
      <c r="AI4">
        <f t="shared" si="0"/>
        <v>1.475257134731365E-5</v>
      </c>
      <c r="AJ4">
        <f t="shared" si="0"/>
        <v>1.475257134731365E-5</v>
      </c>
      <c r="AK4">
        <f t="shared" si="0"/>
        <v>1.475257134731365E-5</v>
      </c>
      <c r="AL4">
        <f t="shared" si="0"/>
        <v>1.475257134731365E-5</v>
      </c>
      <c r="AM4">
        <f t="shared" si="0"/>
        <v>1.475257134731365E-5</v>
      </c>
      <c r="AN4">
        <f t="shared" si="0"/>
        <v>1.475257134731365E-5</v>
      </c>
      <c r="AO4">
        <f t="shared" si="0"/>
        <v>1.475257134731365E-5</v>
      </c>
      <c r="AP4">
        <f t="shared" si="0"/>
        <v>1.475257134731365E-5</v>
      </c>
      <c r="AQ4">
        <f t="shared" si="0"/>
        <v>1.475257134731365E-5</v>
      </c>
      <c r="AR4">
        <f t="shared" si="0"/>
        <v>1.475257134731365E-5</v>
      </c>
      <c r="AS4">
        <f t="shared" si="0"/>
        <v>1.475257134731365E-5</v>
      </c>
      <c r="AT4">
        <f t="shared" si="0"/>
        <v>1.475257134731365E-5</v>
      </c>
      <c r="AU4">
        <f t="shared" si="0"/>
        <v>1.475257134731365E-5</v>
      </c>
      <c r="AV4">
        <f t="shared" si="0"/>
        <v>1.475257134731365E-5</v>
      </c>
      <c r="AW4">
        <f t="shared" si="0"/>
        <v>1.475257134731365E-5</v>
      </c>
      <c r="AX4">
        <f t="shared" si="0"/>
        <v>1.475257134731365E-5</v>
      </c>
      <c r="AY4">
        <f t="shared" si="0"/>
        <v>1.475257134731365E-5</v>
      </c>
      <c r="AZ4">
        <f t="shared" si="0"/>
        <v>1.475257134731365E-5</v>
      </c>
      <c r="BA4">
        <f t="shared" si="0"/>
        <v>1.475257134731365E-5</v>
      </c>
      <c r="BB4">
        <f t="shared" si="0"/>
        <v>1.475257134731365E-5</v>
      </c>
      <c r="BC4">
        <f t="shared" si="0"/>
        <v>1.475257134731365E-5</v>
      </c>
      <c r="BD4">
        <f t="shared" si="0"/>
        <v>1.475257134731365E-5</v>
      </c>
      <c r="BE4">
        <f t="shared" si="0"/>
        <v>1.475257134731365E-5</v>
      </c>
      <c r="BF4">
        <f t="shared" si="0"/>
        <v>1.475257134731365E-5</v>
      </c>
      <c r="BG4">
        <f t="shared" si="0"/>
        <v>1.475257134731365E-5</v>
      </c>
      <c r="BH4">
        <f t="shared" si="0"/>
        <v>1.475257134731365E-5</v>
      </c>
      <c r="BI4">
        <f t="shared" si="0"/>
        <v>1.475257134731365E-5</v>
      </c>
      <c r="BJ4">
        <f t="shared" si="0"/>
        <v>1.475257134731365E-5</v>
      </c>
      <c r="BK4">
        <f t="shared" si="0"/>
        <v>1.475257134731365E-5</v>
      </c>
      <c r="BL4">
        <f t="shared" si="0"/>
        <v>1.475257134731365E-5</v>
      </c>
      <c r="BM4">
        <f t="shared" si="0"/>
        <v>1.475257134731365E-5</v>
      </c>
      <c r="BN4">
        <f t="shared" si="0"/>
        <v>1.475257134731365E-5</v>
      </c>
      <c r="BO4">
        <f t="shared" si="0"/>
        <v>1.475257134731365E-5</v>
      </c>
      <c r="BP4">
        <f t="shared" si="0"/>
        <v>1.475257134731365E-5</v>
      </c>
      <c r="BQ4">
        <f t="shared" si="0"/>
        <v>1.475257134731365E-5</v>
      </c>
      <c r="BR4">
        <f t="shared" si="0"/>
        <v>1.475257134731365E-5</v>
      </c>
      <c r="BS4">
        <f t="shared" si="0"/>
        <v>1.475257134731365E-5</v>
      </c>
      <c r="BT4">
        <f t="shared" si="0"/>
        <v>1.475257134731365E-5</v>
      </c>
      <c r="BU4">
        <f t="shared" si="0"/>
        <v>1.475257134731365E-5</v>
      </c>
      <c r="BV4">
        <f t="shared" si="0"/>
        <v>1.475257134731365E-5</v>
      </c>
      <c r="BW4">
        <f t="shared" si="0"/>
        <v>1.475257134731365E-5</v>
      </c>
      <c r="BX4">
        <f t="shared" si="0"/>
        <v>1.475257134731365E-5</v>
      </c>
      <c r="BY4">
        <f t="shared" si="0"/>
        <v>1.475257134731365E-5</v>
      </c>
      <c r="BZ4">
        <f t="shared" si="0"/>
        <v>1.475257134731365E-5</v>
      </c>
      <c r="CA4">
        <f t="shared" si="0"/>
        <v>1.475257134731365E-5</v>
      </c>
      <c r="CB4">
        <f t="shared" si="0"/>
        <v>1.475257134731365E-5</v>
      </c>
    </row>
    <row r="5" spans="1:80" x14ac:dyDescent="0.35">
      <c r="A5" t="s">
        <v>81</v>
      </c>
      <c r="B5">
        <v>1.149868569321421E-5</v>
      </c>
      <c r="C5">
        <v>1.149868569321421E-5</v>
      </c>
      <c r="D5">
        <v>1.5725581266345968E-5</v>
      </c>
      <c r="E5">
        <v>1.434938270765191E-5</v>
      </c>
      <c r="F5">
        <v>1.3504003593025561E-5</v>
      </c>
      <c r="G5">
        <v>1.2658624478399209E-5</v>
      </c>
      <c r="H5">
        <v>1.181324536377285E-5</v>
      </c>
      <c r="I5">
        <v>1.0967866249146501E-5</v>
      </c>
      <c r="J5">
        <v>1.012248713452015E-5</v>
      </c>
      <c r="K5">
        <v>1.012248713452015E-5</v>
      </c>
      <c r="L5">
        <v>1.012248713452015E-5</v>
      </c>
      <c r="M5">
        <v>1.012248713452015E-5</v>
      </c>
      <c r="N5">
        <v>1.012248713452015E-5</v>
      </c>
      <c r="O5">
        <v>1.012248713452015E-5</v>
      </c>
      <c r="P5">
        <v>1.012248713452015E-5</v>
      </c>
      <c r="Q5">
        <v>1.012248713452015E-5</v>
      </c>
      <c r="R5">
        <v>1.012248713452015E-5</v>
      </c>
      <c r="S5">
        <v>1.012248713452015E-5</v>
      </c>
      <c r="T5">
        <v>1.012248713452015E-5</v>
      </c>
      <c r="U5">
        <v>1.012248713452015E-5</v>
      </c>
      <c r="V5">
        <v>1.012248713452015E-5</v>
      </c>
      <c r="W5">
        <v>1.012248713452015E-5</v>
      </c>
      <c r="X5">
        <v>1.012248713452015E-5</v>
      </c>
      <c r="Y5">
        <v>1.012248713452015E-5</v>
      </c>
      <c r="Z5">
        <v>1.012248713452015E-5</v>
      </c>
      <c r="AA5">
        <v>1.012248713452015E-5</v>
      </c>
      <c r="AB5">
        <v>1.012248713452015E-5</v>
      </c>
      <c r="AC5">
        <v>1.012248713452015E-5</v>
      </c>
      <c r="AD5">
        <v>1.012248713452015E-5</v>
      </c>
      <c r="AE5">
        <f t="shared" si="1"/>
        <v>1.012248713452015E-5</v>
      </c>
      <c r="AF5">
        <f t="shared" si="0"/>
        <v>1.012248713452015E-5</v>
      </c>
      <c r="AG5">
        <f t="shared" si="0"/>
        <v>1.012248713452015E-5</v>
      </c>
      <c r="AH5">
        <f t="shared" si="0"/>
        <v>1.012248713452015E-5</v>
      </c>
      <c r="AI5">
        <f t="shared" si="0"/>
        <v>1.012248713452015E-5</v>
      </c>
      <c r="AJ5">
        <f t="shared" si="0"/>
        <v>1.012248713452015E-5</v>
      </c>
      <c r="AK5">
        <f t="shared" si="0"/>
        <v>1.012248713452015E-5</v>
      </c>
      <c r="AL5">
        <f t="shared" si="0"/>
        <v>1.012248713452015E-5</v>
      </c>
      <c r="AM5">
        <f t="shared" si="0"/>
        <v>1.012248713452015E-5</v>
      </c>
      <c r="AN5">
        <f t="shared" si="0"/>
        <v>1.012248713452015E-5</v>
      </c>
      <c r="AO5">
        <f t="shared" si="0"/>
        <v>1.012248713452015E-5</v>
      </c>
      <c r="AP5">
        <f t="shared" si="0"/>
        <v>1.012248713452015E-5</v>
      </c>
      <c r="AQ5">
        <f t="shared" si="0"/>
        <v>1.012248713452015E-5</v>
      </c>
      <c r="AR5">
        <f t="shared" si="0"/>
        <v>1.012248713452015E-5</v>
      </c>
      <c r="AS5">
        <f t="shared" si="0"/>
        <v>1.012248713452015E-5</v>
      </c>
      <c r="AT5">
        <f t="shared" si="0"/>
        <v>1.012248713452015E-5</v>
      </c>
      <c r="AU5">
        <f t="shared" si="0"/>
        <v>1.012248713452015E-5</v>
      </c>
      <c r="AV5">
        <f t="shared" si="0"/>
        <v>1.012248713452015E-5</v>
      </c>
      <c r="AW5">
        <f t="shared" si="0"/>
        <v>1.012248713452015E-5</v>
      </c>
      <c r="AX5">
        <f t="shared" si="0"/>
        <v>1.012248713452015E-5</v>
      </c>
      <c r="AY5">
        <f t="shared" si="0"/>
        <v>1.012248713452015E-5</v>
      </c>
      <c r="AZ5">
        <f t="shared" si="0"/>
        <v>1.012248713452015E-5</v>
      </c>
      <c r="BA5">
        <f t="shared" si="0"/>
        <v>1.012248713452015E-5</v>
      </c>
      <c r="BB5">
        <f t="shared" si="0"/>
        <v>1.012248713452015E-5</v>
      </c>
      <c r="BC5">
        <f t="shared" si="0"/>
        <v>1.012248713452015E-5</v>
      </c>
      <c r="BD5">
        <f t="shared" si="0"/>
        <v>1.012248713452015E-5</v>
      </c>
      <c r="BE5">
        <f t="shared" si="0"/>
        <v>1.012248713452015E-5</v>
      </c>
      <c r="BF5">
        <f t="shared" si="0"/>
        <v>1.012248713452015E-5</v>
      </c>
      <c r="BG5">
        <f t="shared" si="0"/>
        <v>1.012248713452015E-5</v>
      </c>
      <c r="BH5">
        <f t="shared" si="0"/>
        <v>1.012248713452015E-5</v>
      </c>
      <c r="BI5">
        <f t="shared" si="0"/>
        <v>1.012248713452015E-5</v>
      </c>
      <c r="BJ5">
        <f t="shared" si="0"/>
        <v>1.012248713452015E-5</v>
      </c>
      <c r="BK5">
        <f t="shared" si="0"/>
        <v>1.012248713452015E-5</v>
      </c>
      <c r="BL5">
        <f t="shared" si="0"/>
        <v>1.012248713452015E-5</v>
      </c>
      <c r="BM5">
        <f t="shared" si="0"/>
        <v>1.012248713452015E-5</v>
      </c>
      <c r="BN5">
        <f t="shared" si="0"/>
        <v>1.012248713452015E-5</v>
      </c>
      <c r="BO5">
        <f t="shared" si="0"/>
        <v>1.012248713452015E-5</v>
      </c>
      <c r="BP5">
        <f t="shared" si="0"/>
        <v>1.012248713452015E-5</v>
      </c>
      <c r="BQ5">
        <f t="shared" si="0"/>
        <v>1.012248713452015E-5</v>
      </c>
      <c r="BR5">
        <f t="shared" si="0"/>
        <v>1.012248713452015E-5</v>
      </c>
      <c r="BS5">
        <f t="shared" si="0"/>
        <v>1.012248713452015E-5</v>
      </c>
      <c r="BT5">
        <f t="shared" si="0"/>
        <v>1.012248713452015E-5</v>
      </c>
      <c r="BU5">
        <f t="shared" si="0"/>
        <v>1.012248713452015E-5</v>
      </c>
      <c r="BV5">
        <f t="shared" si="0"/>
        <v>1.012248713452015E-5</v>
      </c>
      <c r="BW5">
        <f t="shared" si="0"/>
        <v>1.012248713452015E-5</v>
      </c>
      <c r="BX5">
        <f t="shared" si="0"/>
        <v>1.012248713452015E-5</v>
      </c>
      <c r="BY5">
        <f t="shared" si="0"/>
        <v>1.012248713452015E-5</v>
      </c>
      <c r="BZ5">
        <f t="shared" si="0"/>
        <v>1.012248713452015E-5</v>
      </c>
      <c r="CA5">
        <f t="shared" si="0"/>
        <v>1.012248713452015E-5</v>
      </c>
      <c r="CB5">
        <f t="shared" si="0"/>
        <v>1.012248713452015E-5</v>
      </c>
    </row>
    <row r="6" spans="1:80" x14ac:dyDescent="0.35">
      <c r="A6" t="s">
        <v>82</v>
      </c>
      <c r="B6">
        <v>1.05362180261656E-5</v>
      </c>
      <c r="C6">
        <v>1.05362180261656E-5</v>
      </c>
      <c r="D6">
        <v>1.506679177741681E-5</v>
      </c>
      <c r="E6">
        <v>1.359172125375363E-5</v>
      </c>
      <c r="F6">
        <v>1.268560650350338E-5</v>
      </c>
      <c r="G6">
        <v>1.1779491753253141E-5</v>
      </c>
      <c r="H6">
        <v>1.08733770030029E-5</v>
      </c>
      <c r="I6">
        <v>9.9672622527526592E-6</v>
      </c>
      <c r="J6">
        <v>9.0611475025024168E-6</v>
      </c>
      <c r="K6">
        <v>9.0611475025024168E-6</v>
      </c>
      <c r="L6">
        <v>9.0611475025024168E-6</v>
      </c>
      <c r="M6">
        <v>9.0611475025024168E-6</v>
      </c>
      <c r="N6">
        <v>9.0611475025024168E-6</v>
      </c>
      <c r="O6">
        <v>9.0611475025024168E-6</v>
      </c>
      <c r="P6">
        <v>9.0611475025024168E-6</v>
      </c>
      <c r="Q6">
        <v>9.0611475025024168E-6</v>
      </c>
      <c r="R6">
        <v>9.0611475025024168E-6</v>
      </c>
      <c r="S6">
        <v>9.0611475025024168E-6</v>
      </c>
      <c r="T6">
        <v>9.0611475025024168E-6</v>
      </c>
      <c r="U6">
        <v>9.0611475025024168E-6</v>
      </c>
      <c r="V6">
        <v>9.0611475025024168E-6</v>
      </c>
      <c r="W6">
        <v>9.0611475025024168E-6</v>
      </c>
      <c r="X6">
        <v>9.0611475025024168E-6</v>
      </c>
      <c r="Y6">
        <v>9.0611475025024168E-6</v>
      </c>
      <c r="Z6">
        <v>9.0611475025024168E-6</v>
      </c>
      <c r="AA6">
        <v>9.0611475025024168E-6</v>
      </c>
      <c r="AB6">
        <v>9.0611475025024168E-6</v>
      </c>
      <c r="AC6">
        <v>9.0611475025024168E-6</v>
      </c>
      <c r="AD6">
        <v>9.0611475025024168E-6</v>
      </c>
      <c r="AE6">
        <f t="shared" si="1"/>
        <v>9.0611475025024168E-6</v>
      </c>
      <c r="AF6">
        <f t="shared" si="0"/>
        <v>9.0611475025024168E-6</v>
      </c>
      <c r="AG6">
        <f t="shared" si="0"/>
        <v>9.0611475025024168E-6</v>
      </c>
      <c r="AH6">
        <f t="shared" si="0"/>
        <v>9.0611475025024168E-6</v>
      </c>
      <c r="AI6">
        <f t="shared" si="0"/>
        <v>9.0611475025024168E-6</v>
      </c>
      <c r="AJ6">
        <f t="shared" si="0"/>
        <v>9.0611475025024168E-6</v>
      </c>
      <c r="AK6">
        <f t="shared" si="0"/>
        <v>9.0611475025024168E-6</v>
      </c>
      <c r="AL6">
        <f t="shared" si="0"/>
        <v>9.0611475025024168E-6</v>
      </c>
      <c r="AM6">
        <f t="shared" si="0"/>
        <v>9.0611475025024168E-6</v>
      </c>
      <c r="AN6">
        <f t="shared" si="0"/>
        <v>9.0611475025024168E-6</v>
      </c>
      <c r="AO6">
        <f t="shared" si="0"/>
        <v>9.0611475025024168E-6</v>
      </c>
      <c r="AP6">
        <f t="shared" si="0"/>
        <v>9.0611475025024168E-6</v>
      </c>
      <c r="AQ6">
        <f t="shared" si="0"/>
        <v>9.0611475025024168E-6</v>
      </c>
      <c r="AR6">
        <f t="shared" si="0"/>
        <v>9.0611475025024168E-6</v>
      </c>
      <c r="AS6">
        <f t="shared" si="0"/>
        <v>9.0611475025024168E-6</v>
      </c>
      <c r="AT6">
        <f t="shared" si="0"/>
        <v>9.0611475025024168E-6</v>
      </c>
      <c r="AU6">
        <f t="shared" si="0"/>
        <v>9.0611475025024168E-6</v>
      </c>
      <c r="AV6">
        <f t="shared" si="0"/>
        <v>9.0611475025024168E-6</v>
      </c>
      <c r="AW6">
        <f t="shared" si="0"/>
        <v>9.0611475025024168E-6</v>
      </c>
      <c r="AX6">
        <f t="shared" si="0"/>
        <v>9.0611475025024168E-6</v>
      </c>
      <c r="AY6">
        <f t="shared" si="0"/>
        <v>9.0611475025024168E-6</v>
      </c>
      <c r="AZ6">
        <f t="shared" si="0"/>
        <v>9.0611475025024168E-6</v>
      </c>
      <c r="BA6">
        <f t="shared" si="0"/>
        <v>9.0611475025024168E-6</v>
      </c>
      <c r="BB6">
        <f t="shared" si="0"/>
        <v>9.0611475025024168E-6</v>
      </c>
      <c r="BC6">
        <f t="shared" si="0"/>
        <v>9.0611475025024168E-6</v>
      </c>
      <c r="BD6">
        <f t="shared" si="0"/>
        <v>9.0611475025024168E-6</v>
      </c>
      <c r="BE6">
        <f t="shared" si="0"/>
        <v>9.0611475025024168E-6</v>
      </c>
      <c r="BF6">
        <f t="shared" si="0"/>
        <v>9.0611475025024168E-6</v>
      </c>
      <c r="BG6">
        <f t="shared" si="0"/>
        <v>9.0611475025024168E-6</v>
      </c>
      <c r="BH6">
        <f t="shared" si="0"/>
        <v>9.0611475025024168E-6</v>
      </c>
      <c r="BI6">
        <f t="shared" si="0"/>
        <v>9.0611475025024168E-6</v>
      </c>
      <c r="BJ6">
        <f t="shared" si="0"/>
        <v>9.0611475025024168E-6</v>
      </c>
      <c r="BK6">
        <f t="shared" si="0"/>
        <v>9.0611475025024168E-6</v>
      </c>
      <c r="BL6">
        <f t="shared" si="0"/>
        <v>9.0611475025024168E-6</v>
      </c>
      <c r="BM6">
        <f t="shared" si="0"/>
        <v>9.0611475025024168E-6</v>
      </c>
      <c r="BN6">
        <f t="shared" si="0"/>
        <v>9.0611475025024168E-6</v>
      </c>
      <c r="BO6">
        <f t="shared" si="0"/>
        <v>9.0611475025024168E-6</v>
      </c>
      <c r="BP6">
        <f t="shared" si="0"/>
        <v>9.0611475025024168E-6</v>
      </c>
      <c r="BQ6">
        <f t="shared" si="0"/>
        <v>9.0611475025024168E-6</v>
      </c>
      <c r="BR6">
        <f t="shared" si="0"/>
        <v>9.0611475025024168E-6</v>
      </c>
      <c r="BS6">
        <f t="shared" si="0"/>
        <v>9.0611475025024168E-6</v>
      </c>
      <c r="BT6">
        <f t="shared" si="0"/>
        <v>9.0611475025024168E-6</v>
      </c>
      <c r="BU6">
        <f t="shared" si="0"/>
        <v>9.0611475025024168E-6</v>
      </c>
      <c r="BV6">
        <f t="shared" si="0"/>
        <v>9.0611475025024168E-6</v>
      </c>
      <c r="BW6">
        <f t="shared" si="0"/>
        <v>9.0611475025024168E-6</v>
      </c>
      <c r="BX6">
        <f t="shared" si="0"/>
        <v>9.0611475025024168E-6</v>
      </c>
      <c r="BY6">
        <f t="shared" si="0"/>
        <v>9.0611475025024168E-6</v>
      </c>
      <c r="BZ6">
        <f t="shared" si="0"/>
        <v>9.0611475025024168E-6</v>
      </c>
      <c r="CA6">
        <f t="shared" si="0"/>
        <v>9.0611475025024168E-6</v>
      </c>
      <c r="CB6">
        <f t="shared" si="0"/>
        <v>9.0611475025024168E-6</v>
      </c>
    </row>
    <row r="7" spans="1:80" x14ac:dyDescent="0.35">
      <c r="A7" t="s">
        <v>83</v>
      </c>
      <c r="B7">
        <v>1.05362180261656E-5</v>
      </c>
      <c r="C7">
        <v>1.05362180261656E-5</v>
      </c>
      <c r="D7">
        <v>1.506679177741681E-5</v>
      </c>
      <c r="E7">
        <v>1.359172125375363E-5</v>
      </c>
      <c r="F7">
        <v>1.268560650350338E-5</v>
      </c>
      <c r="G7">
        <v>1.1779491753253141E-5</v>
      </c>
      <c r="H7">
        <v>1.08733770030029E-5</v>
      </c>
      <c r="I7">
        <v>9.9672622527526592E-6</v>
      </c>
      <c r="J7">
        <v>9.0611475025024168E-6</v>
      </c>
      <c r="K7">
        <v>9.0611475025024168E-6</v>
      </c>
      <c r="L7">
        <v>9.0611475025024168E-6</v>
      </c>
      <c r="M7">
        <v>9.0611475025024168E-6</v>
      </c>
      <c r="N7">
        <v>9.0611475025024168E-6</v>
      </c>
      <c r="O7">
        <v>9.0611475025024168E-6</v>
      </c>
      <c r="P7">
        <v>9.0611475025024168E-6</v>
      </c>
      <c r="Q7">
        <v>9.0611475025024168E-6</v>
      </c>
      <c r="R7">
        <v>9.0611475025024168E-6</v>
      </c>
      <c r="S7">
        <v>9.0611475025024168E-6</v>
      </c>
      <c r="T7">
        <v>9.0611475025024168E-6</v>
      </c>
      <c r="U7">
        <v>9.0611475025024168E-6</v>
      </c>
      <c r="V7">
        <v>9.0611475025024168E-6</v>
      </c>
      <c r="W7">
        <v>9.0611475025024168E-6</v>
      </c>
      <c r="X7">
        <v>9.0611475025024168E-6</v>
      </c>
      <c r="Y7">
        <v>9.0611475025024168E-6</v>
      </c>
      <c r="Z7">
        <v>9.0611475025024168E-6</v>
      </c>
      <c r="AA7">
        <v>9.0611475025024168E-6</v>
      </c>
      <c r="AB7">
        <v>9.0611475025024168E-6</v>
      </c>
      <c r="AC7">
        <v>9.0611475025024168E-6</v>
      </c>
      <c r="AD7">
        <v>9.0611475025024168E-6</v>
      </c>
      <c r="AE7">
        <f t="shared" si="1"/>
        <v>9.0611475025024168E-6</v>
      </c>
      <c r="AF7">
        <f t="shared" si="0"/>
        <v>9.0611475025024168E-6</v>
      </c>
      <c r="AG7">
        <f t="shared" si="0"/>
        <v>9.0611475025024168E-6</v>
      </c>
      <c r="AH7">
        <f t="shared" si="0"/>
        <v>9.0611475025024168E-6</v>
      </c>
      <c r="AI7">
        <f t="shared" si="0"/>
        <v>9.0611475025024168E-6</v>
      </c>
      <c r="AJ7">
        <f t="shared" si="0"/>
        <v>9.0611475025024168E-6</v>
      </c>
      <c r="AK7">
        <f t="shared" si="0"/>
        <v>9.0611475025024168E-6</v>
      </c>
      <c r="AL7">
        <f t="shared" si="0"/>
        <v>9.0611475025024168E-6</v>
      </c>
      <c r="AM7">
        <f t="shared" si="0"/>
        <v>9.0611475025024168E-6</v>
      </c>
      <c r="AN7">
        <f t="shared" si="0"/>
        <v>9.0611475025024168E-6</v>
      </c>
      <c r="AO7">
        <f t="shared" si="0"/>
        <v>9.0611475025024168E-6</v>
      </c>
      <c r="AP7">
        <f t="shared" si="0"/>
        <v>9.0611475025024168E-6</v>
      </c>
      <c r="AQ7">
        <f t="shared" si="0"/>
        <v>9.0611475025024168E-6</v>
      </c>
      <c r="AR7">
        <f t="shared" si="0"/>
        <v>9.0611475025024168E-6</v>
      </c>
      <c r="AS7">
        <f t="shared" si="0"/>
        <v>9.0611475025024168E-6</v>
      </c>
      <c r="AT7">
        <f t="shared" si="0"/>
        <v>9.0611475025024168E-6</v>
      </c>
      <c r="AU7">
        <f t="shared" si="0"/>
        <v>9.0611475025024168E-6</v>
      </c>
      <c r="AV7">
        <f t="shared" si="0"/>
        <v>9.0611475025024168E-6</v>
      </c>
      <c r="AW7">
        <f t="shared" si="0"/>
        <v>9.0611475025024168E-6</v>
      </c>
      <c r="AX7">
        <f t="shared" si="0"/>
        <v>9.0611475025024168E-6</v>
      </c>
      <c r="AY7">
        <f t="shared" si="0"/>
        <v>9.0611475025024168E-6</v>
      </c>
      <c r="AZ7">
        <f t="shared" si="0"/>
        <v>9.0611475025024168E-6</v>
      </c>
      <c r="BA7">
        <f t="shared" si="0"/>
        <v>9.0611475025024168E-6</v>
      </c>
      <c r="BB7">
        <f t="shared" si="0"/>
        <v>9.0611475025024168E-6</v>
      </c>
      <c r="BC7">
        <f t="shared" si="0"/>
        <v>9.0611475025024168E-6</v>
      </c>
      <c r="BD7">
        <f t="shared" si="0"/>
        <v>9.0611475025024168E-6</v>
      </c>
      <c r="BE7">
        <f t="shared" ref="AF7:CB9" si="2">BD7</f>
        <v>9.0611475025024168E-6</v>
      </c>
      <c r="BF7">
        <f t="shared" si="2"/>
        <v>9.0611475025024168E-6</v>
      </c>
      <c r="BG7">
        <f t="shared" si="2"/>
        <v>9.0611475025024168E-6</v>
      </c>
      <c r="BH7">
        <f t="shared" si="2"/>
        <v>9.0611475025024168E-6</v>
      </c>
      <c r="BI7">
        <f t="shared" si="2"/>
        <v>9.0611475025024168E-6</v>
      </c>
      <c r="BJ7">
        <f t="shared" si="2"/>
        <v>9.0611475025024168E-6</v>
      </c>
      <c r="BK7">
        <f t="shared" si="2"/>
        <v>9.0611475025024168E-6</v>
      </c>
      <c r="BL7">
        <f t="shared" si="2"/>
        <v>9.0611475025024168E-6</v>
      </c>
      <c r="BM7">
        <f t="shared" si="2"/>
        <v>9.0611475025024168E-6</v>
      </c>
      <c r="BN7">
        <f t="shared" si="2"/>
        <v>9.0611475025024168E-6</v>
      </c>
      <c r="BO7">
        <f t="shared" si="2"/>
        <v>9.0611475025024168E-6</v>
      </c>
      <c r="BP7">
        <f t="shared" si="2"/>
        <v>9.0611475025024168E-6</v>
      </c>
      <c r="BQ7">
        <f t="shared" si="2"/>
        <v>9.0611475025024168E-6</v>
      </c>
      <c r="BR7">
        <f t="shared" si="2"/>
        <v>9.0611475025024168E-6</v>
      </c>
      <c r="BS7">
        <f t="shared" si="2"/>
        <v>9.0611475025024168E-6</v>
      </c>
      <c r="BT7">
        <f t="shared" si="2"/>
        <v>9.0611475025024168E-6</v>
      </c>
      <c r="BU7">
        <f t="shared" si="2"/>
        <v>9.0611475025024168E-6</v>
      </c>
      <c r="BV7">
        <f t="shared" si="2"/>
        <v>9.0611475025024168E-6</v>
      </c>
      <c r="BW7">
        <f t="shared" si="2"/>
        <v>9.0611475025024168E-6</v>
      </c>
      <c r="BX7">
        <f t="shared" si="2"/>
        <v>9.0611475025024168E-6</v>
      </c>
      <c r="BY7">
        <f t="shared" si="2"/>
        <v>9.0611475025024168E-6</v>
      </c>
      <c r="BZ7">
        <f t="shared" si="2"/>
        <v>9.0611475025024168E-6</v>
      </c>
      <c r="CA7">
        <f t="shared" si="2"/>
        <v>9.0611475025024168E-6</v>
      </c>
      <c r="CB7">
        <f t="shared" si="2"/>
        <v>9.0611475025024168E-6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1.05362180261656E-5</v>
      </c>
      <c r="C9">
        <v>1.05362180261656E-5</v>
      </c>
      <c r="D9">
        <v>1.506679177741681E-5</v>
      </c>
      <c r="E9">
        <v>1.359172125375363E-5</v>
      </c>
      <c r="F9">
        <v>1.268560650350338E-5</v>
      </c>
      <c r="G9">
        <v>1.1779491753253141E-5</v>
      </c>
      <c r="H9">
        <v>1.08733770030029E-5</v>
      </c>
      <c r="I9">
        <v>9.9672622527526592E-6</v>
      </c>
      <c r="J9">
        <v>9.0611475025024168E-6</v>
      </c>
      <c r="K9">
        <v>9.0611475025024168E-6</v>
      </c>
      <c r="L9">
        <v>9.0611475025024168E-6</v>
      </c>
      <c r="M9">
        <v>9.0611475025024168E-6</v>
      </c>
      <c r="N9">
        <v>9.0611475025024168E-6</v>
      </c>
      <c r="O9">
        <v>9.0611475025024168E-6</v>
      </c>
      <c r="P9">
        <v>9.0611475025024168E-6</v>
      </c>
      <c r="Q9">
        <v>9.0611475025024168E-6</v>
      </c>
      <c r="R9">
        <v>9.0611475025024168E-6</v>
      </c>
      <c r="S9">
        <v>9.0611475025024168E-6</v>
      </c>
      <c r="T9">
        <v>9.0611475025024168E-6</v>
      </c>
      <c r="U9">
        <v>9.0611475025024168E-6</v>
      </c>
      <c r="V9">
        <v>9.0611475025024168E-6</v>
      </c>
      <c r="W9">
        <v>9.0611475025024168E-6</v>
      </c>
      <c r="X9">
        <v>9.0611475025024168E-6</v>
      </c>
      <c r="Y9">
        <v>9.0611475025024168E-6</v>
      </c>
      <c r="Z9">
        <v>9.0611475025024168E-6</v>
      </c>
      <c r="AA9">
        <v>9.0611475025024168E-6</v>
      </c>
      <c r="AB9">
        <v>9.0611475025024168E-6</v>
      </c>
      <c r="AC9">
        <v>9.0611475025024168E-6</v>
      </c>
      <c r="AD9">
        <v>9.0611475025024168E-6</v>
      </c>
      <c r="AE9">
        <f t="shared" si="1"/>
        <v>9.0611475025024168E-6</v>
      </c>
      <c r="AF9">
        <f t="shared" si="2"/>
        <v>9.0611475025024168E-6</v>
      </c>
      <c r="AG9">
        <f t="shared" si="2"/>
        <v>9.0611475025024168E-6</v>
      </c>
      <c r="AH9">
        <f t="shared" si="2"/>
        <v>9.0611475025024168E-6</v>
      </c>
      <c r="AI9">
        <f t="shared" si="2"/>
        <v>9.0611475025024168E-6</v>
      </c>
      <c r="AJ9">
        <f t="shared" si="2"/>
        <v>9.0611475025024168E-6</v>
      </c>
      <c r="AK9">
        <f t="shared" si="2"/>
        <v>9.0611475025024168E-6</v>
      </c>
      <c r="AL9">
        <f t="shared" si="2"/>
        <v>9.0611475025024168E-6</v>
      </c>
      <c r="AM9">
        <f t="shared" si="2"/>
        <v>9.0611475025024168E-6</v>
      </c>
      <c r="AN9">
        <f t="shared" si="2"/>
        <v>9.0611475025024168E-6</v>
      </c>
      <c r="AO9">
        <f t="shared" si="2"/>
        <v>9.0611475025024168E-6</v>
      </c>
      <c r="AP9">
        <f t="shared" si="2"/>
        <v>9.0611475025024168E-6</v>
      </c>
      <c r="AQ9">
        <f t="shared" si="2"/>
        <v>9.0611475025024168E-6</v>
      </c>
      <c r="AR9">
        <f t="shared" si="2"/>
        <v>9.0611475025024168E-6</v>
      </c>
      <c r="AS9">
        <f t="shared" si="2"/>
        <v>9.0611475025024168E-6</v>
      </c>
      <c r="AT9">
        <f t="shared" si="2"/>
        <v>9.0611475025024168E-6</v>
      </c>
      <c r="AU9">
        <f t="shared" si="2"/>
        <v>9.0611475025024168E-6</v>
      </c>
      <c r="AV9">
        <f t="shared" si="2"/>
        <v>9.0611475025024168E-6</v>
      </c>
      <c r="AW9">
        <f t="shared" si="2"/>
        <v>9.0611475025024168E-6</v>
      </c>
      <c r="AX9">
        <f t="shared" si="2"/>
        <v>9.0611475025024168E-6</v>
      </c>
      <c r="AY9">
        <f t="shared" si="2"/>
        <v>9.0611475025024168E-6</v>
      </c>
      <c r="AZ9">
        <f t="shared" si="2"/>
        <v>9.0611475025024168E-6</v>
      </c>
      <c r="BA9">
        <f t="shared" si="2"/>
        <v>9.0611475025024168E-6</v>
      </c>
      <c r="BB9">
        <f t="shared" si="2"/>
        <v>9.0611475025024168E-6</v>
      </c>
      <c r="BC9">
        <f t="shared" si="2"/>
        <v>9.0611475025024168E-6</v>
      </c>
      <c r="BD9">
        <f t="shared" si="2"/>
        <v>9.0611475025024168E-6</v>
      </c>
      <c r="BE9">
        <f t="shared" si="2"/>
        <v>9.0611475025024168E-6</v>
      </c>
      <c r="BF9">
        <f t="shared" si="2"/>
        <v>9.0611475025024168E-6</v>
      </c>
      <c r="BG9">
        <f t="shared" si="2"/>
        <v>9.0611475025024168E-6</v>
      </c>
      <c r="BH9">
        <f t="shared" si="2"/>
        <v>9.0611475025024168E-6</v>
      </c>
      <c r="BI9">
        <f t="shared" si="2"/>
        <v>9.0611475025024168E-6</v>
      </c>
      <c r="BJ9">
        <f t="shared" si="2"/>
        <v>9.0611475025024168E-6</v>
      </c>
      <c r="BK9">
        <f t="shared" si="2"/>
        <v>9.0611475025024168E-6</v>
      </c>
      <c r="BL9">
        <f t="shared" si="2"/>
        <v>9.0611475025024168E-6</v>
      </c>
      <c r="BM9">
        <f t="shared" si="2"/>
        <v>9.0611475025024168E-6</v>
      </c>
      <c r="BN9">
        <f t="shared" si="2"/>
        <v>9.0611475025024168E-6</v>
      </c>
      <c r="BO9">
        <f t="shared" si="2"/>
        <v>9.0611475025024168E-6</v>
      </c>
      <c r="BP9">
        <f t="shared" si="2"/>
        <v>9.0611475025024168E-6</v>
      </c>
      <c r="BQ9">
        <f t="shared" si="2"/>
        <v>9.0611475025024168E-6</v>
      </c>
      <c r="BR9">
        <f t="shared" si="2"/>
        <v>9.0611475025024168E-6</v>
      </c>
      <c r="BS9">
        <f t="shared" si="2"/>
        <v>9.0611475025024168E-6</v>
      </c>
      <c r="BT9">
        <f t="shared" si="2"/>
        <v>9.0611475025024168E-6</v>
      </c>
      <c r="BU9">
        <f t="shared" si="2"/>
        <v>9.0611475025024168E-6</v>
      </c>
      <c r="BV9">
        <f t="shared" si="2"/>
        <v>9.0611475025024168E-6</v>
      </c>
      <c r="BW9">
        <f t="shared" si="2"/>
        <v>9.0611475025024168E-6</v>
      </c>
      <c r="BX9">
        <f t="shared" si="2"/>
        <v>9.0611475025024168E-6</v>
      </c>
      <c r="BY9">
        <f t="shared" si="2"/>
        <v>9.0611475025024168E-6</v>
      </c>
      <c r="BZ9">
        <f t="shared" si="2"/>
        <v>9.0611475025024168E-6</v>
      </c>
      <c r="CA9">
        <f t="shared" si="2"/>
        <v>9.0611475025024168E-6</v>
      </c>
      <c r="CB9">
        <f t="shared" si="2"/>
        <v>9.0611475025024168E-6</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5.2010000000000001E-7</v>
      </c>
      <c r="C3">
        <v>5.2E-7</v>
      </c>
      <c r="D3">
        <v>5.2E-7</v>
      </c>
      <c r="E3">
        <v>5.1989999999999999E-7</v>
      </c>
      <c r="F3">
        <v>5.1989999999999999E-7</v>
      </c>
      <c r="G3">
        <v>5.1979999999999998E-7</v>
      </c>
      <c r="H3">
        <v>5.1979999999999998E-7</v>
      </c>
      <c r="I3">
        <v>5.1979999999999998E-7</v>
      </c>
      <c r="J3">
        <v>5.1969999999999998E-7</v>
      </c>
      <c r="K3">
        <v>5.1969999999999998E-7</v>
      </c>
      <c r="L3">
        <v>5.1959999999999997E-7</v>
      </c>
      <c r="M3">
        <v>5.1959999999999997E-7</v>
      </c>
      <c r="N3">
        <v>5.1949999999999996E-7</v>
      </c>
      <c r="O3">
        <v>5.1949999999999996E-7</v>
      </c>
      <c r="P3">
        <v>5.1939999999999995E-7</v>
      </c>
      <c r="Q3">
        <v>5.1939999999999995E-7</v>
      </c>
      <c r="R3">
        <v>5.1930000000000005E-7</v>
      </c>
      <c r="S3">
        <v>5.1930000000000005E-7</v>
      </c>
      <c r="T3">
        <v>5.1920000000000004E-7</v>
      </c>
      <c r="U3">
        <v>5.1920000000000004E-7</v>
      </c>
      <c r="V3">
        <v>5.1910000000000004E-7</v>
      </c>
      <c r="W3">
        <v>5.1910000000000004E-7</v>
      </c>
      <c r="X3">
        <v>5.1900000000000003E-7</v>
      </c>
      <c r="Y3">
        <v>5.1900000000000003E-7</v>
      </c>
      <c r="Z3">
        <v>5.1890000000000002E-7</v>
      </c>
      <c r="AA3">
        <v>5.1890000000000002E-7</v>
      </c>
      <c r="AB3">
        <v>5.1880000000000001E-7</v>
      </c>
      <c r="AC3">
        <v>5.1880000000000001E-7</v>
      </c>
      <c r="AD3">
        <v>5.1870000000000001E-7</v>
      </c>
      <c r="AE3">
        <f t="shared" ref="AE3:AT9" si="1">AD3</f>
        <v>5.1870000000000001E-7</v>
      </c>
      <c r="AF3">
        <f t="shared" si="1"/>
        <v>5.1870000000000001E-7</v>
      </c>
      <c r="AG3">
        <f t="shared" si="1"/>
        <v>5.1870000000000001E-7</v>
      </c>
      <c r="AH3">
        <f t="shared" si="1"/>
        <v>5.1870000000000001E-7</v>
      </c>
      <c r="AI3">
        <f t="shared" si="1"/>
        <v>5.1870000000000001E-7</v>
      </c>
      <c r="AJ3">
        <f t="shared" si="1"/>
        <v>5.1870000000000001E-7</v>
      </c>
      <c r="AK3">
        <f t="shared" si="1"/>
        <v>5.1870000000000001E-7</v>
      </c>
      <c r="AL3">
        <f t="shared" si="1"/>
        <v>5.1870000000000001E-7</v>
      </c>
      <c r="AM3">
        <f t="shared" si="1"/>
        <v>5.1870000000000001E-7</v>
      </c>
      <c r="AN3">
        <f t="shared" si="1"/>
        <v>5.1870000000000001E-7</v>
      </c>
      <c r="AO3">
        <f t="shared" si="1"/>
        <v>5.1870000000000001E-7</v>
      </c>
      <c r="AP3">
        <f t="shared" si="1"/>
        <v>5.1870000000000001E-7</v>
      </c>
      <c r="AQ3">
        <f t="shared" si="1"/>
        <v>5.1870000000000001E-7</v>
      </c>
      <c r="AR3">
        <f t="shared" si="1"/>
        <v>5.1870000000000001E-7</v>
      </c>
      <c r="AS3">
        <f t="shared" si="1"/>
        <v>5.1870000000000001E-7</v>
      </c>
      <c r="AT3">
        <f t="shared" si="1"/>
        <v>5.1870000000000001E-7</v>
      </c>
      <c r="AU3">
        <f t="shared" si="0"/>
        <v>5.1870000000000001E-7</v>
      </c>
      <c r="AV3">
        <f t="shared" si="0"/>
        <v>5.1870000000000001E-7</v>
      </c>
      <c r="AW3">
        <f t="shared" si="0"/>
        <v>5.1870000000000001E-7</v>
      </c>
      <c r="AX3">
        <f t="shared" si="0"/>
        <v>5.1870000000000001E-7</v>
      </c>
      <c r="AY3">
        <f t="shared" si="0"/>
        <v>5.1870000000000001E-7</v>
      </c>
      <c r="AZ3">
        <f t="shared" si="0"/>
        <v>5.1870000000000001E-7</v>
      </c>
      <c r="BA3">
        <f t="shared" si="0"/>
        <v>5.1870000000000001E-7</v>
      </c>
      <c r="BB3">
        <f t="shared" si="0"/>
        <v>5.1870000000000001E-7</v>
      </c>
      <c r="BC3">
        <f t="shared" si="0"/>
        <v>5.1870000000000001E-7</v>
      </c>
      <c r="BD3">
        <f t="shared" si="0"/>
        <v>5.1870000000000001E-7</v>
      </c>
      <c r="BE3">
        <f t="shared" si="0"/>
        <v>5.1870000000000001E-7</v>
      </c>
      <c r="BF3">
        <f t="shared" si="0"/>
        <v>5.1870000000000001E-7</v>
      </c>
      <c r="BG3">
        <f t="shared" si="0"/>
        <v>5.1870000000000001E-7</v>
      </c>
      <c r="BH3">
        <f t="shared" si="0"/>
        <v>5.1870000000000001E-7</v>
      </c>
      <c r="BI3">
        <f t="shared" si="0"/>
        <v>5.1870000000000001E-7</v>
      </c>
      <c r="BJ3">
        <f t="shared" si="0"/>
        <v>5.1870000000000001E-7</v>
      </c>
      <c r="BK3">
        <f t="shared" si="0"/>
        <v>5.1870000000000001E-7</v>
      </c>
      <c r="BL3">
        <f t="shared" si="0"/>
        <v>5.1870000000000001E-7</v>
      </c>
      <c r="BM3">
        <f t="shared" si="0"/>
        <v>5.1870000000000001E-7</v>
      </c>
      <c r="BN3">
        <f t="shared" si="0"/>
        <v>5.1870000000000001E-7</v>
      </c>
      <c r="BO3">
        <f t="shared" si="0"/>
        <v>5.1870000000000001E-7</v>
      </c>
      <c r="BP3">
        <f t="shared" si="0"/>
        <v>5.1870000000000001E-7</v>
      </c>
      <c r="BQ3">
        <f t="shared" si="0"/>
        <v>5.1870000000000001E-7</v>
      </c>
      <c r="BR3">
        <f t="shared" si="0"/>
        <v>5.1870000000000001E-7</v>
      </c>
      <c r="BS3">
        <f t="shared" si="0"/>
        <v>5.1870000000000001E-7</v>
      </c>
      <c r="BT3">
        <f t="shared" si="0"/>
        <v>5.1870000000000001E-7</v>
      </c>
      <c r="BU3">
        <f t="shared" si="0"/>
        <v>5.1870000000000001E-7</v>
      </c>
      <c r="BV3">
        <f t="shared" si="0"/>
        <v>5.1870000000000001E-7</v>
      </c>
      <c r="BW3">
        <f t="shared" si="0"/>
        <v>5.1870000000000001E-7</v>
      </c>
      <c r="BX3">
        <f t="shared" si="0"/>
        <v>5.1870000000000001E-7</v>
      </c>
      <c r="BY3">
        <f t="shared" si="0"/>
        <v>5.1870000000000001E-7</v>
      </c>
      <c r="BZ3">
        <f t="shared" si="0"/>
        <v>5.1870000000000001E-7</v>
      </c>
      <c r="CA3">
        <f t="shared" si="0"/>
        <v>5.1870000000000001E-7</v>
      </c>
      <c r="CB3">
        <f t="shared" si="0"/>
        <v>5.1870000000000001E-7</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3.8749578221658489E-6</v>
      </c>
      <c r="C3">
        <v>3.8749578221658489E-6</v>
      </c>
      <c r="D3">
        <v>5.5411896856971633E-6</v>
      </c>
      <c r="E3">
        <v>4.998695590593945E-6</v>
      </c>
      <c r="F3">
        <v>4.6654492178876816E-6</v>
      </c>
      <c r="G3">
        <v>4.3322028451814191E-6</v>
      </c>
      <c r="H3">
        <v>3.9989564724751573E-6</v>
      </c>
      <c r="I3">
        <v>3.6657100997688931E-6</v>
      </c>
      <c r="J3">
        <v>3.3324637270626301E-6</v>
      </c>
      <c r="K3">
        <v>3.3324637270626301E-6</v>
      </c>
      <c r="L3">
        <v>3.3324637270626301E-6</v>
      </c>
      <c r="M3">
        <v>3.3324637270626301E-6</v>
      </c>
      <c r="N3">
        <v>3.3324637270626301E-6</v>
      </c>
      <c r="O3">
        <v>3.3324637270626301E-6</v>
      </c>
      <c r="P3">
        <v>3.3324637270626301E-6</v>
      </c>
      <c r="Q3">
        <v>3.3324637270626301E-6</v>
      </c>
      <c r="R3">
        <v>3.3324637270626301E-6</v>
      </c>
      <c r="S3">
        <v>3.3324637270626301E-6</v>
      </c>
      <c r="T3">
        <v>3.3324637270626301E-6</v>
      </c>
      <c r="U3">
        <v>3.3324637270626301E-6</v>
      </c>
      <c r="V3">
        <v>3.3324637270626301E-6</v>
      </c>
      <c r="W3">
        <v>3.3324637270626301E-6</v>
      </c>
      <c r="X3">
        <v>3.3324637270626301E-6</v>
      </c>
      <c r="Y3">
        <v>3.3324637270626301E-6</v>
      </c>
      <c r="Z3">
        <v>3.3324637270626301E-6</v>
      </c>
      <c r="AA3">
        <v>3.3324637270626301E-6</v>
      </c>
      <c r="AB3">
        <v>3.3324637270626301E-6</v>
      </c>
      <c r="AC3">
        <v>3.3324637270626301E-6</v>
      </c>
      <c r="AD3">
        <v>3.3324637270626301E-6</v>
      </c>
      <c r="AE3">
        <f t="shared" ref="AE3:AT9" si="1">AD3</f>
        <v>3.3324637270626301E-6</v>
      </c>
      <c r="AF3">
        <f t="shared" si="1"/>
        <v>3.3324637270626301E-6</v>
      </c>
      <c r="AG3">
        <f t="shared" si="1"/>
        <v>3.3324637270626301E-6</v>
      </c>
      <c r="AH3">
        <f t="shared" si="1"/>
        <v>3.3324637270626301E-6</v>
      </c>
      <c r="AI3">
        <f t="shared" si="1"/>
        <v>3.3324637270626301E-6</v>
      </c>
      <c r="AJ3">
        <f t="shared" si="1"/>
        <v>3.3324637270626301E-6</v>
      </c>
      <c r="AK3">
        <f t="shared" si="1"/>
        <v>3.3324637270626301E-6</v>
      </c>
      <c r="AL3">
        <f t="shared" si="1"/>
        <v>3.3324637270626301E-6</v>
      </c>
      <c r="AM3">
        <f t="shared" si="1"/>
        <v>3.3324637270626301E-6</v>
      </c>
      <c r="AN3">
        <f t="shared" si="1"/>
        <v>3.3324637270626301E-6</v>
      </c>
      <c r="AO3">
        <f t="shared" si="1"/>
        <v>3.3324637270626301E-6</v>
      </c>
      <c r="AP3">
        <f t="shared" si="1"/>
        <v>3.3324637270626301E-6</v>
      </c>
      <c r="AQ3">
        <f t="shared" si="1"/>
        <v>3.3324637270626301E-6</v>
      </c>
      <c r="AR3">
        <f t="shared" si="1"/>
        <v>3.3324637270626301E-6</v>
      </c>
      <c r="AS3">
        <f t="shared" si="1"/>
        <v>3.3324637270626301E-6</v>
      </c>
      <c r="AT3">
        <f t="shared" si="1"/>
        <v>3.3324637270626301E-6</v>
      </c>
      <c r="AU3">
        <f t="shared" si="0"/>
        <v>3.3324637270626301E-6</v>
      </c>
      <c r="AV3">
        <f t="shared" si="0"/>
        <v>3.3324637270626301E-6</v>
      </c>
      <c r="AW3">
        <f t="shared" si="0"/>
        <v>3.3324637270626301E-6</v>
      </c>
      <c r="AX3">
        <f t="shared" si="0"/>
        <v>3.3324637270626301E-6</v>
      </c>
      <c r="AY3">
        <f t="shared" si="0"/>
        <v>3.3324637270626301E-6</v>
      </c>
      <c r="AZ3">
        <f t="shared" si="0"/>
        <v>3.3324637270626301E-6</v>
      </c>
      <c r="BA3">
        <f t="shared" si="0"/>
        <v>3.3324637270626301E-6</v>
      </c>
      <c r="BB3">
        <f t="shared" si="0"/>
        <v>3.3324637270626301E-6</v>
      </c>
      <c r="BC3">
        <f t="shared" si="0"/>
        <v>3.3324637270626301E-6</v>
      </c>
      <c r="BD3">
        <f t="shared" si="0"/>
        <v>3.3324637270626301E-6</v>
      </c>
      <c r="BE3">
        <f t="shared" si="0"/>
        <v>3.3324637270626301E-6</v>
      </c>
      <c r="BF3">
        <f t="shared" si="0"/>
        <v>3.3324637270626301E-6</v>
      </c>
      <c r="BG3">
        <f t="shared" si="0"/>
        <v>3.3324637270626301E-6</v>
      </c>
      <c r="BH3">
        <f t="shared" si="0"/>
        <v>3.3324637270626301E-6</v>
      </c>
      <c r="BI3">
        <f t="shared" si="0"/>
        <v>3.3324637270626301E-6</v>
      </c>
      <c r="BJ3">
        <f t="shared" si="0"/>
        <v>3.3324637270626301E-6</v>
      </c>
      <c r="BK3">
        <f t="shared" si="0"/>
        <v>3.3324637270626301E-6</v>
      </c>
      <c r="BL3">
        <f t="shared" si="0"/>
        <v>3.3324637270626301E-6</v>
      </c>
      <c r="BM3">
        <f t="shared" si="0"/>
        <v>3.3324637270626301E-6</v>
      </c>
      <c r="BN3">
        <f t="shared" si="0"/>
        <v>3.3324637270626301E-6</v>
      </c>
      <c r="BO3">
        <f t="shared" si="0"/>
        <v>3.3324637270626301E-6</v>
      </c>
      <c r="BP3">
        <f t="shared" si="0"/>
        <v>3.3324637270626301E-6</v>
      </c>
      <c r="BQ3">
        <f t="shared" si="0"/>
        <v>3.3324637270626301E-6</v>
      </c>
      <c r="BR3">
        <f t="shared" si="0"/>
        <v>3.3324637270626301E-6</v>
      </c>
      <c r="BS3">
        <f t="shared" si="0"/>
        <v>3.3324637270626301E-6</v>
      </c>
      <c r="BT3">
        <f t="shared" si="0"/>
        <v>3.3324637270626301E-6</v>
      </c>
      <c r="BU3">
        <f t="shared" si="0"/>
        <v>3.3324637270626301E-6</v>
      </c>
      <c r="BV3">
        <f t="shared" si="0"/>
        <v>3.3324637270626301E-6</v>
      </c>
      <c r="BW3">
        <f t="shared" si="0"/>
        <v>3.3324637270626301E-6</v>
      </c>
      <c r="BX3">
        <f t="shared" si="0"/>
        <v>3.3324637270626301E-6</v>
      </c>
      <c r="BY3">
        <f t="shared" si="0"/>
        <v>3.3324637270626301E-6</v>
      </c>
      <c r="BZ3">
        <f t="shared" si="0"/>
        <v>3.3324637270626301E-6</v>
      </c>
      <c r="CA3">
        <f t="shared" si="0"/>
        <v>3.3324637270626301E-6</v>
      </c>
      <c r="CB3">
        <f t="shared" si="0"/>
        <v>3.3324637270626301E-6</v>
      </c>
    </row>
    <row r="4" spans="1:80" x14ac:dyDescent="0.35">
      <c r="A4" t="s">
        <v>80</v>
      </c>
      <c r="B4">
        <v>1.5499831288663399E-5</v>
      </c>
      <c r="C4">
        <v>1.5499831288663399E-5</v>
      </c>
      <c r="D4">
        <v>2.216475874278865E-5</v>
      </c>
      <c r="E4">
        <v>1.999478236237578E-5</v>
      </c>
      <c r="F4">
        <v>1.866179687155073E-5</v>
      </c>
      <c r="G4">
        <v>1.732881138072568E-5</v>
      </c>
      <c r="H4">
        <v>1.5995825889900629E-5</v>
      </c>
      <c r="I4">
        <v>1.4662840399075571E-5</v>
      </c>
      <c r="J4">
        <v>1.3329854908250521E-5</v>
      </c>
      <c r="K4">
        <v>1.3329854908250521E-5</v>
      </c>
      <c r="L4">
        <v>1.3329854908250521E-5</v>
      </c>
      <c r="M4">
        <v>1.3329854908250521E-5</v>
      </c>
      <c r="N4">
        <v>1.3329854908250521E-5</v>
      </c>
      <c r="O4">
        <v>1.3329854908250521E-5</v>
      </c>
      <c r="P4">
        <v>1.3329854908250521E-5</v>
      </c>
      <c r="Q4">
        <v>1.3329854908250521E-5</v>
      </c>
      <c r="R4">
        <v>1.3329854908250521E-5</v>
      </c>
      <c r="S4">
        <v>1.3329854908250521E-5</v>
      </c>
      <c r="T4">
        <v>1.3329854908250521E-5</v>
      </c>
      <c r="U4">
        <v>1.3329854908250521E-5</v>
      </c>
      <c r="V4">
        <v>1.3329854908250521E-5</v>
      </c>
      <c r="W4">
        <v>1.3329854908250521E-5</v>
      </c>
      <c r="X4">
        <v>1.3329854908250521E-5</v>
      </c>
      <c r="Y4">
        <v>1.3329854908250521E-5</v>
      </c>
      <c r="Z4">
        <v>1.3329854908250521E-5</v>
      </c>
      <c r="AA4">
        <v>1.3329854908250521E-5</v>
      </c>
      <c r="AB4">
        <v>1.3329854908250521E-5</v>
      </c>
      <c r="AC4">
        <v>1.3329854908250521E-5</v>
      </c>
      <c r="AD4">
        <v>1.3329854908250521E-5</v>
      </c>
      <c r="AE4">
        <f t="shared" si="1"/>
        <v>1.3329854908250521E-5</v>
      </c>
      <c r="AF4">
        <f t="shared" si="0"/>
        <v>1.3329854908250521E-5</v>
      </c>
      <c r="AG4">
        <f t="shared" si="0"/>
        <v>1.3329854908250521E-5</v>
      </c>
      <c r="AH4">
        <f t="shared" si="0"/>
        <v>1.3329854908250521E-5</v>
      </c>
      <c r="AI4">
        <f t="shared" si="0"/>
        <v>1.3329854908250521E-5</v>
      </c>
      <c r="AJ4">
        <f t="shared" si="0"/>
        <v>1.3329854908250521E-5</v>
      </c>
      <c r="AK4">
        <f t="shared" si="0"/>
        <v>1.3329854908250521E-5</v>
      </c>
      <c r="AL4">
        <f t="shared" si="0"/>
        <v>1.3329854908250521E-5</v>
      </c>
      <c r="AM4">
        <f t="shared" si="0"/>
        <v>1.3329854908250521E-5</v>
      </c>
      <c r="AN4">
        <f t="shared" si="0"/>
        <v>1.3329854908250521E-5</v>
      </c>
      <c r="AO4">
        <f t="shared" si="0"/>
        <v>1.3329854908250521E-5</v>
      </c>
      <c r="AP4">
        <f t="shared" si="0"/>
        <v>1.3329854908250521E-5</v>
      </c>
      <c r="AQ4">
        <f t="shared" si="0"/>
        <v>1.3329854908250521E-5</v>
      </c>
      <c r="AR4">
        <f t="shared" si="0"/>
        <v>1.3329854908250521E-5</v>
      </c>
      <c r="AS4">
        <f t="shared" si="0"/>
        <v>1.3329854908250521E-5</v>
      </c>
      <c r="AT4">
        <f t="shared" si="0"/>
        <v>1.3329854908250521E-5</v>
      </c>
      <c r="AU4">
        <f t="shared" si="0"/>
        <v>1.3329854908250521E-5</v>
      </c>
      <c r="AV4">
        <f t="shared" si="0"/>
        <v>1.3329854908250521E-5</v>
      </c>
      <c r="AW4">
        <f t="shared" si="0"/>
        <v>1.3329854908250521E-5</v>
      </c>
      <c r="AX4">
        <f t="shared" si="0"/>
        <v>1.3329854908250521E-5</v>
      </c>
      <c r="AY4">
        <f t="shared" si="0"/>
        <v>1.3329854908250521E-5</v>
      </c>
      <c r="AZ4">
        <f t="shared" si="0"/>
        <v>1.3329854908250521E-5</v>
      </c>
      <c r="BA4">
        <f t="shared" si="0"/>
        <v>1.3329854908250521E-5</v>
      </c>
      <c r="BB4">
        <f t="shared" si="0"/>
        <v>1.3329854908250521E-5</v>
      </c>
      <c r="BC4">
        <f t="shared" si="0"/>
        <v>1.3329854908250521E-5</v>
      </c>
      <c r="BD4">
        <f t="shared" si="0"/>
        <v>1.3329854908250521E-5</v>
      </c>
      <c r="BE4">
        <f t="shared" si="0"/>
        <v>1.3329854908250521E-5</v>
      </c>
      <c r="BF4">
        <f t="shared" si="0"/>
        <v>1.3329854908250521E-5</v>
      </c>
      <c r="BG4">
        <f t="shared" si="0"/>
        <v>1.3329854908250521E-5</v>
      </c>
      <c r="BH4">
        <f t="shared" si="0"/>
        <v>1.3329854908250521E-5</v>
      </c>
      <c r="BI4">
        <f t="shared" si="0"/>
        <v>1.3329854908250521E-5</v>
      </c>
      <c r="BJ4">
        <f t="shared" si="0"/>
        <v>1.3329854908250521E-5</v>
      </c>
      <c r="BK4">
        <f t="shared" si="0"/>
        <v>1.3329854908250521E-5</v>
      </c>
      <c r="BL4">
        <f t="shared" si="0"/>
        <v>1.3329854908250521E-5</v>
      </c>
      <c r="BM4">
        <f t="shared" si="0"/>
        <v>1.3329854908250521E-5</v>
      </c>
      <c r="BN4">
        <f t="shared" si="0"/>
        <v>1.3329854908250521E-5</v>
      </c>
      <c r="BO4">
        <f t="shared" si="0"/>
        <v>1.3329854908250521E-5</v>
      </c>
      <c r="BP4">
        <f t="shared" si="0"/>
        <v>1.3329854908250521E-5</v>
      </c>
      <c r="BQ4">
        <f t="shared" si="0"/>
        <v>1.3329854908250521E-5</v>
      </c>
      <c r="BR4">
        <f t="shared" si="0"/>
        <v>1.3329854908250521E-5</v>
      </c>
      <c r="BS4">
        <f t="shared" si="0"/>
        <v>1.3329854908250521E-5</v>
      </c>
      <c r="BT4">
        <f t="shared" si="0"/>
        <v>1.3329854908250521E-5</v>
      </c>
      <c r="BU4">
        <f t="shared" si="0"/>
        <v>1.3329854908250521E-5</v>
      </c>
      <c r="BV4">
        <f t="shared" si="0"/>
        <v>1.3329854908250521E-5</v>
      </c>
      <c r="BW4">
        <f t="shared" si="0"/>
        <v>1.3329854908250521E-5</v>
      </c>
      <c r="BX4">
        <f t="shared" si="0"/>
        <v>1.3329854908250521E-5</v>
      </c>
      <c r="BY4">
        <f t="shared" si="0"/>
        <v>1.3329854908250521E-5</v>
      </c>
      <c r="BZ4">
        <f t="shared" si="0"/>
        <v>1.3329854908250521E-5</v>
      </c>
      <c r="CA4">
        <f t="shared" si="0"/>
        <v>1.3329854908250521E-5</v>
      </c>
      <c r="CB4">
        <f t="shared" si="0"/>
        <v>1.3329854908250521E-5</v>
      </c>
    </row>
    <row r="5" spans="1:80" x14ac:dyDescent="0.35">
      <c r="A5" t="s">
        <v>81</v>
      </c>
      <c r="B5">
        <v>7.1299223927851623E-6</v>
      </c>
      <c r="C5">
        <v>7.1299223927851623E-6</v>
      </c>
      <c r="D5">
        <v>1.0195789021682779E-5</v>
      </c>
      <c r="E5">
        <v>9.1975998866928599E-6</v>
      </c>
      <c r="F5">
        <v>8.5844265609133354E-6</v>
      </c>
      <c r="G5">
        <v>7.971253235133811E-6</v>
      </c>
      <c r="H5">
        <v>7.3580799093542891E-6</v>
      </c>
      <c r="I5">
        <v>6.7449065835747629E-6</v>
      </c>
      <c r="J5">
        <v>6.1317332577952393E-6</v>
      </c>
      <c r="K5">
        <v>6.1317332577952393E-6</v>
      </c>
      <c r="L5">
        <v>6.1317332577952393E-6</v>
      </c>
      <c r="M5">
        <v>6.1317332577952393E-6</v>
      </c>
      <c r="N5">
        <v>6.1317332577952393E-6</v>
      </c>
      <c r="O5">
        <v>6.1317332577952393E-6</v>
      </c>
      <c r="P5">
        <v>6.1317332577952393E-6</v>
      </c>
      <c r="Q5">
        <v>6.1317332577952393E-6</v>
      </c>
      <c r="R5">
        <v>6.1317332577952393E-6</v>
      </c>
      <c r="S5">
        <v>6.1317332577952393E-6</v>
      </c>
      <c r="T5">
        <v>6.1317332577952393E-6</v>
      </c>
      <c r="U5">
        <v>6.1317332577952393E-6</v>
      </c>
      <c r="V5">
        <v>6.1317332577952393E-6</v>
      </c>
      <c r="W5">
        <v>6.1317332577952393E-6</v>
      </c>
      <c r="X5">
        <v>6.1317332577952393E-6</v>
      </c>
      <c r="Y5">
        <v>6.1317332577952393E-6</v>
      </c>
      <c r="Z5">
        <v>6.1317332577952393E-6</v>
      </c>
      <c r="AA5">
        <v>6.1317332577952393E-6</v>
      </c>
      <c r="AB5">
        <v>6.1317332577952393E-6</v>
      </c>
      <c r="AC5">
        <v>6.1317332577952393E-6</v>
      </c>
      <c r="AD5">
        <v>6.1317332577952393E-6</v>
      </c>
      <c r="AE5">
        <f t="shared" si="1"/>
        <v>6.1317332577952393E-6</v>
      </c>
      <c r="AF5">
        <f t="shared" si="0"/>
        <v>6.1317332577952393E-6</v>
      </c>
      <c r="AG5">
        <f t="shared" si="0"/>
        <v>6.1317332577952393E-6</v>
      </c>
      <c r="AH5">
        <f t="shared" si="0"/>
        <v>6.1317332577952393E-6</v>
      </c>
      <c r="AI5">
        <f t="shared" si="0"/>
        <v>6.1317332577952393E-6</v>
      </c>
      <c r="AJ5">
        <f t="shared" si="0"/>
        <v>6.1317332577952393E-6</v>
      </c>
      <c r="AK5">
        <f t="shared" si="0"/>
        <v>6.1317332577952393E-6</v>
      </c>
      <c r="AL5">
        <f t="shared" si="0"/>
        <v>6.1317332577952393E-6</v>
      </c>
      <c r="AM5">
        <f t="shared" si="0"/>
        <v>6.1317332577952393E-6</v>
      </c>
      <c r="AN5">
        <f t="shared" si="0"/>
        <v>6.1317332577952393E-6</v>
      </c>
      <c r="AO5">
        <f t="shared" si="0"/>
        <v>6.1317332577952393E-6</v>
      </c>
      <c r="AP5">
        <f t="shared" si="0"/>
        <v>6.1317332577952393E-6</v>
      </c>
      <c r="AQ5">
        <f t="shared" si="0"/>
        <v>6.1317332577952393E-6</v>
      </c>
      <c r="AR5">
        <f t="shared" si="0"/>
        <v>6.1317332577952393E-6</v>
      </c>
      <c r="AS5">
        <f t="shared" si="0"/>
        <v>6.1317332577952393E-6</v>
      </c>
      <c r="AT5">
        <f t="shared" si="0"/>
        <v>6.1317332577952393E-6</v>
      </c>
      <c r="AU5">
        <f t="shared" si="0"/>
        <v>6.1317332577952393E-6</v>
      </c>
      <c r="AV5">
        <f t="shared" si="0"/>
        <v>6.1317332577952393E-6</v>
      </c>
      <c r="AW5">
        <f t="shared" si="0"/>
        <v>6.1317332577952393E-6</v>
      </c>
      <c r="AX5">
        <f t="shared" si="0"/>
        <v>6.1317332577952393E-6</v>
      </c>
      <c r="AY5">
        <f t="shared" si="0"/>
        <v>6.1317332577952393E-6</v>
      </c>
      <c r="AZ5">
        <f t="shared" si="0"/>
        <v>6.1317332577952393E-6</v>
      </c>
      <c r="BA5">
        <f t="shared" si="0"/>
        <v>6.1317332577952393E-6</v>
      </c>
      <c r="BB5">
        <f t="shared" si="0"/>
        <v>6.1317332577952393E-6</v>
      </c>
      <c r="BC5">
        <f t="shared" si="0"/>
        <v>6.1317332577952393E-6</v>
      </c>
      <c r="BD5">
        <f t="shared" si="0"/>
        <v>6.1317332577952393E-6</v>
      </c>
      <c r="BE5">
        <f t="shared" si="0"/>
        <v>6.1317332577952393E-6</v>
      </c>
      <c r="BF5">
        <f t="shared" si="0"/>
        <v>6.1317332577952393E-6</v>
      </c>
      <c r="BG5">
        <f t="shared" si="0"/>
        <v>6.1317332577952393E-6</v>
      </c>
      <c r="BH5">
        <f t="shared" si="0"/>
        <v>6.1317332577952393E-6</v>
      </c>
      <c r="BI5">
        <f t="shared" si="0"/>
        <v>6.1317332577952393E-6</v>
      </c>
      <c r="BJ5">
        <f t="shared" si="0"/>
        <v>6.1317332577952393E-6</v>
      </c>
      <c r="BK5">
        <f t="shared" si="0"/>
        <v>6.1317332577952393E-6</v>
      </c>
      <c r="BL5">
        <f t="shared" si="0"/>
        <v>6.1317332577952393E-6</v>
      </c>
      <c r="BM5">
        <f t="shared" si="0"/>
        <v>6.1317332577952393E-6</v>
      </c>
      <c r="BN5">
        <f t="shared" si="0"/>
        <v>6.1317332577952393E-6</v>
      </c>
      <c r="BO5">
        <f t="shared" si="0"/>
        <v>6.1317332577952393E-6</v>
      </c>
      <c r="BP5">
        <f t="shared" si="0"/>
        <v>6.1317332577952393E-6</v>
      </c>
      <c r="BQ5">
        <f t="shared" si="0"/>
        <v>6.1317332577952393E-6</v>
      </c>
      <c r="BR5">
        <f t="shared" si="0"/>
        <v>6.1317332577952393E-6</v>
      </c>
      <c r="BS5">
        <f t="shared" si="0"/>
        <v>6.1317332577952393E-6</v>
      </c>
      <c r="BT5">
        <f t="shared" si="0"/>
        <v>6.1317332577952393E-6</v>
      </c>
      <c r="BU5">
        <f t="shared" si="0"/>
        <v>6.1317332577952393E-6</v>
      </c>
      <c r="BV5">
        <f t="shared" si="0"/>
        <v>6.1317332577952393E-6</v>
      </c>
      <c r="BW5">
        <f t="shared" si="0"/>
        <v>6.1317332577952393E-6</v>
      </c>
      <c r="BX5">
        <f t="shared" si="0"/>
        <v>6.1317332577952393E-6</v>
      </c>
      <c r="BY5">
        <f t="shared" si="0"/>
        <v>6.1317332577952393E-6</v>
      </c>
      <c r="BZ5">
        <f t="shared" si="0"/>
        <v>6.1317332577952393E-6</v>
      </c>
      <c r="CA5">
        <f t="shared" si="0"/>
        <v>6.1317332577952393E-6</v>
      </c>
      <c r="CB5">
        <f t="shared" si="0"/>
        <v>6.1317332577952393E-6</v>
      </c>
    </row>
    <row r="6" spans="1:80" x14ac:dyDescent="0.35">
      <c r="A6" t="s">
        <v>82</v>
      </c>
      <c r="B6">
        <v>4.6499493865990187E-6</v>
      </c>
      <c r="C6">
        <v>4.6499493865990187E-6</v>
      </c>
      <c r="D6">
        <v>6.6494276228365948E-6</v>
      </c>
      <c r="E6">
        <v>5.9984347087127343E-6</v>
      </c>
      <c r="F6">
        <v>5.5985390614652176E-6</v>
      </c>
      <c r="G6">
        <v>5.1986434142177034E-6</v>
      </c>
      <c r="H6">
        <v>4.7987477669701883E-6</v>
      </c>
      <c r="I6">
        <v>4.3988521197226707E-6</v>
      </c>
      <c r="J6">
        <v>3.9989564724751557E-6</v>
      </c>
      <c r="K6">
        <v>3.9989564724751557E-6</v>
      </c>
      <c r="L6">
        <v>3.9989564724751557E-6</v>
      </c>
      <c r="M6">
        <v>3.9989564724751557E-6</v>
      </c>
      <c r="N6">
        <v>3.9989564724751557E-6</v>
      </c>
      <c r="O6">
        <v>3.9989564724751557E-6</v>
      </c>
      <c r="P6">
        <v>3.9989564724751557E-6</v>
      </c>
      <c r="Q6">
        <v>3.9989564724751557E-6</v>
      </c>
      <c r="R6">
        <v>3.9989564724751557E-6</v>
      </c>
      <c r="S6">
        <v>3.9989564724751557E-6</v>
      </c>
      <c r="T6">
        <v>3.9989564724751557E-6</v>
      </c>
      <c r="U6">
        <v>3.9989564724751557E-6</v>
      </c>
      <c r="V6">
        <v>3.9989564724751557E-6</v>
      </c>
      <c r="W6">
        <v>3.9989564724751557E-6</v>
      </c>
      <c r="X6">
        <v>3.9989564724751557E-6</v>
      </c>
      <c r="Y6">
        <v>3.9989564724751557E-6</v>
      </c>
      <c r="Z6">
        <v>3.9989564724751557E-6</v>
      </c>
      <c r="AA6">
        <v>3.9989564724751557E-6</v>
      </c>
      <c r="AB6">
        <v>3.9989564724751557E-6</v>
      </c>
      <c r="AC6">
        <v>3.9989564724751557E-6</v>
      </c>
      <c r="AD6">
        <v>3.9989564724751557E-6</v>
      </c>
      <c r="AE6">
        <f t="shared" si="1"/>
        <v>3.9989564724751557E-6</v>
      </c>
      <c r="AF6">
        <f t="shared" si="0"/>
        <v>3.9989564724751557E-6</v>
      </c>
      <c r="AG6">
        <f t="shared" si="0"/>
        <v>3.9989564724751557E-6</v>
      </c>
      <c r="AH6">
        <f t="shared" si="0"/>
        <v>3.9989564724751557E-6</v>
      </c>
      <c r="AI6">
        <f t="shared" si="0"/>
        <v>3.9989564724751557E-6</v>
      </c>
      <c r="AJ6">
        <f t="shared" si="0"/>
        <v>3.9989564724751557E-6</v>
      </c>
      <c r="AK6">
        <f t="shared" si="0"/>
        <v>3.9989564724751557E-6</v>
      </c>
      <c r="AL6">
        <f t="shared" si="0"/>
        <v>3.9989564724751557E-6</v>
      </c>
      <c r="AM6">
        <f t="shared" si="0"/>
        <v>3.9989564724751557E-6</v>
      </c>
      <c r="AN6">
        <f t="shared" si="0"/>
        <v>3.9989564724751557E-6</v>
      </c>
      <c r="AO6">
        <f t="shared" si="0"/>
        <v>3.9989564724751557E-6</v>
      </c>
      <c r="AP6">
        <f t="shared" si="0"/>
        <v>3.9989564724751557E-6</v>
      </c>
      <c r="AQ6">
        <f t="shared" si="0"/>
        <v>3.9989564724751557E-6</v>
      </c>
      <c r="AR6">
        <f t="shared" si="0"/>
        <v>3.9989564724751557E-6</v>
      </c>
      <c r="AS6">
        <f t="shared" si="0"/>
        <v>3.9989564724751557E-6</v>
      </c>
      <c r="AT6">
        <f t="shared" si="0"/>
        <v>3.9989564724751557E-6</v>
      </c>
      <c r="AU6">
        <f t="shared" si="0"/>
        <v>3.9989564724751557E-6</v>
      </c>
      <c r="AV6">
        <f t="shared" si="0"/>
        <v>3.9989564724751557E-6</v>
      </c>
      <c r="AW6">
        <f t="shared" si="0"/>
        <v>3.9989564724751557E-6</v>
      </c>
      <c r="AX6">
        <f t="shared" si="0"/>
        <v>3.9989564724751557E-6</v>
      </c>
      <c r="AY6">
        <f t="shared" si="0"/>
        <v>3.9989564724751557E-6</v>
      </c>
      <c r="AZ6">
        <f t="shared" si="0"/>
        <v>3.9989564724751557E-6</v>
      </c>
      <c r="BA6">
        <f t="shared" si="0"/>
        <v>3.9989564724751557E-6</v>
      </c>
      <c r="BB6">
        <f t="shared" si="0"/>
        <v>3.9989564724751557E-6</v>
      </c>
      <c r="BC6">
        <f t="shared" si="0"/>
        <v>3.9989564724751557E-6</v>
      </c>
      <c r="BD6">
        <f t="shared" si="0"/>
        <v>3.9989564724751557E-6</v>
      </c>
      <c r="BE6">
        <f t="shared" si="0"/>
        <v>3.9989564724751557E-6</v>
      </c>
      <c r="BF6">
        <f t="shared" si="0"/>
        <v>3.9989564724751557E-6</v>
      </c>
      <c r="BG6">
        <f t="shared" si="0"/>
        <v>3.9989564724751557E-6</v>
      </c>
      <c r="BH6">
        <f t="shared" si="0"/>
        <v>3.9989564724751557E-6</v>
      </c>
      <c r="BI6">
        <f t="shared" si="0"/>
        <v>3.9989564724751557E-6</v>
      </c>
      <c r="BJ6">
        <f t="shared" si="0"/>
        <v>3.9989564724751557E-6</v>
      </c>
      <c r="BK6">
        <f t="shared" si="0"/>
        <v>3.9989564724751557E-6</v>
      </c>
      <c r="BL6">
        <f t="shared" si="0"/>
        <v>3.9989564724751557E-6</v>
      </c>
      <c r="BM6">
        <f t="shared" si="0"/>
        <v>3.9989564724751557E-6</v>
      </c>
      <c r="BN6">
        <f t="shared" si="0"/>
        <v>3.9989564724751557E-6</v>
      </c>
      <c r="BO6">
        <f t="shared" si="0"/>
        <v>3.9989564724751557E-6</v>
      </c>
      <c r="BP6">
        <f t="shared" si="0"/>
        <v>3.9989564724751557E-6</v>
      </c>
      <c r="BQ6">
        <f t="shared" si="0"/>
        <v>3.9989564724751557E-6</v>
      </c>
      <c r="BR6">
        <f t="shared" si="0"/>
        <v>3.9989564724751557E-6</v>
      </c>
      <c r="BS6">
        <f t="shared" si="0"/>
        <v>3.9989564724751557E-6</v>
      </c>
      <c r="BT6">
        <f t="shared" si="0"/>
        <v>3.9989564724751557E-6</v>
      </c>
      <c r="BU6">
        <f t="shared" si="0"/>
        <v>3.9989564724751557E-6</v>
      </c>
      <c r="BV6">
        <f t="shared" si="0"/>
        <v>3.9989564724751557E-6</v>
      </c>
      <c r="BW6">
        <f t="shared" si="0"/>
        <v>3.9989564724751557E-6</v>
      </c>
      <c r="BX6">
        <f t="shared" si="0"/>
        <v>3.9989564724751557E-6</v>
      </c>
      <c r="BY6">
        <f t="shared" si="0"/>
        <v>3.9989564724751557E-6</v>
      </c>
      <c r="BZ6">
        <f t="shared" si="0"/>
        <v>3.9989564724751557E-6</v>
      </c>
      <c r="CA6">
        <f t="shared" si="0"/>
        <v>3.9989564724751557E-6</v>
      </c>
      <c r="CB6">
        <f t="shared" si="0"/>
        <v>3.9989564724751557E-6</v>
      </c>
    </row>
    <row r="7" spans="1:80" x14ac:dyDescent="0.35">
      <c r="A7" t="s">
        <v>83</v>
      </c>
      <c r="B7">
        <v>3.8749578221658489E-6</v>
      </c>
      <c r="C7">
        <v>3.8749578221658489E-6</v>
      </c>
      <c r="D7">
        <v>5.5411896856971633E-6</v>
      </c>
      <c r="E7">
        <v>4.998695590593945E-6</v>
      </c>
      <c r="F7">
        <v>4.6654492178876816E-6</v>
      </c>
      <c r="G7">
        <v>4.3322028451814191E-6</v>
      </c>
      <c r="H7">
        <v>3.9989564724751573E-6</v>
      </c>
      <c r="I7">
        <v>3.6657100997688931E-6</v>
      </c>
      <c r="J7">
        <v>3.3324637270626301E-6</v>
      </c>
      <c r="K7">
        <v>3.3324637270626301E-6</v>
      </c>
      <c r="L7">
        <v>3.3324637270626301E-6</v>
      </c>
      <c r="M7">
        <v>3.3324637270626301E-6</v>
      </c>
      <c r="N7">
        <v>3.3324637270626301E-6</v>
      </c>
      <c r="O7">
        <v>3.3324637270626301E-6</v>
      </c>
      <c r="P7">
        <v>3.3324637270626301E-6</v>
      </c>
      <c r="Q7">
        <v>3.3324637270626301E-6</v>
      </c>
      <c r="R7">
        <v>3.3324637270626301E-6</v>
      </c>
      <c r="S7">
        <v>3.3324637270626301E-6</v>
      </c>
      <c r="T7">
        <v>3.3324637270626301E-6</v>
      </c>
      <c r="U7">
        <v>3.3324637270626301E-6</v>
      </c>
      <c r="V7">
        <v>3.3324637270626301E-6</v>
      </c>
      <c r="W7">
        <v>3.3324637270626301E-6</v>
      </c>
      <c r="X7">
        <v>3.3324637270626301E-6</v>
      </c>
      <c r="Y7">
        <v>3.3324637270626301E-6</v>
      </c>
      <c r="Z7">
        <v>3.3324637270626301E-6</v>
      </c>
      <c r="AA7">
        <v>3.3324637270626301E-6</v>
      </c>
      <c r="AB7">
        <v>3.3324637270626301E-6</v>
      </c>
      <c r="AC7">
        <v>3.3324637270626301E-6</v>
      </c>
      <c r="AD7">
        <v>3.3324637270626301E-6</v>
      </c>
      <c r="AE7">
        <f t="shared" si="1"/>
        <v>3.3324637270626301E-6</v>
      </c>
      <c r="AF7">
        <f t="shared" si="0"/>
        <v>3.3324637270626301E-6</v>
      </c>
      <c r="AG7">
        <f t="shared" si="0"/>
        <v>3.3324637270626301E-6</v>
      </c>
      <c r="AH7">
        <f t="shared" si="0"/>
        <v>3.3324637270626301E-6</v>
      </c>
      <c r="AI7">
        <f t="shared" si="0"/>
        <v>3.3324637270626301E-6</v>
      </c>
      <c r="AJ7">
        <f t="shared" si="0"/>
        <v>3.3324637270626301E-6</v>
      </c>
      <c r="AK7">
        <f t="shared" si="0"/>
        <v>3.3324637270626301E-6</v>
      </c>
      <c r="AL7">
        <f t="shared" si="0"/>
        <v>3.3324637270626301E-6</v>
      </c>
      <c r="AM7">
        <f t="shared" si="0"/>
        <v>3.3324637270626301E-6</v>
      </c>
      <c r="AN7">
        <f t="shared" si="0"/>
        <v>3.3324637270626301E-6</v>
      </c>
      <c r="AO7">
        <f t="shared" si="0"/>
        <v>3.3324637270626301E-6</v>
      </c>
      <c r="AP7">
        <f t="shared" si="0"/>
        <v>3.3324637270626301E-6</v>
      </c>
      <c r="AQ7">
        <f t="shared" si="0"/>
        <v>3.3324637270626301E-6</v>
      </c>
      <c r="AR7">
        <f t="shared" si="0"/>
        <v>3.3324637270626301E-6</v>
      </c>
      <c r="AS7">
        <f t="shared" si="0"/>
        <v>3.3324637270626301E-6</v>
      </c>
      <c r="AT7">
        <f t="shared" si="0"/>
        <v>3.3324637270626301E-6</v>
      </c>
      <c r="AU7">
        <f t="shared" si="0"/>
        <v>3.3324637270626301E-6</v>
      </c>
      <c r="AV7">
        <f t="shared" si="0"/>
        <v>3.3324637270626301E-6</v>
      </c>
      <c r="AW7">
        <f t="shared" si="0"/>
        <v>3.3324637270626301E-6</v>
      </c>
      <c r="AX7">
        <f t="shared" si="0"/>
        <v>3.3324637270626301E-6</v>
      </c>
      <c r="AY7">
        <f t="shared" si="0"/>
        <v>3.3324637270626301E-6</v>
      </c>
      <c r="AZ7">
        <f t="shared" si="0"/>
        <v>3.3324637270626301E-6</v>
      </c>
      <c r="BA7">
        <f t="shared" si="0"/>
        <v>3.3324637270626301E-6</v>
      </c>
      <c r="BB7">
        <f t="shared" si="0"/>
        <v>3.3324637270626301E-6</v>
      </c>
      <c r="BC7">
        <f t="shared" si="0"/>
        <v>3.3324637270626301E-6</v>
      </c>
      <c r="BD7">
        <f t="shared" si="0"/>
        <v>3.3324637270626301E-6</v>
      </c>
      <c r="BE7">
        <f t="shared" ref="AF7:CB9" si="2">BD7</f>
        <v>3.3324637270626301E-6</v>
      </c>
      <c r="BF7">
        <f t="shared" si="2"/>
        <v>3.3324637270626301E-6</v>
      </c>
      <c r="BG7">
        <f t="shared" si="2"/>
        <v>3.3324637270626301E-6</v>
      </c>
      <c r="BH7">
        <f t="shared" si="2"/>
        <v>3.3324637270626301E-6</v>
      </c>
      <c r="BI7">
        <f t="shared" si="2"/>
        <v>3.3324637270626301E-6</v>
      </c>
      <c r="BJ7">
        <f t="shared" si="2"/>
        <v>3.3324637270626301E-6</v>
      </c>
      <c r="BK7">
        <f t="shared" si="2"/>
        <v>3.3324637270626301E-6</v>
      </c>
      <c r="BL7">
        <f t="shared" si="2"/>
        <v>3.3324637270626301E-6</v>
      </c>
      <c r="BM7">
        <f t="shared" si="2"/>
        <v>3.3324637270626301E-6</v>
      </c>
      <c r="BN7">
        <f t="shared" si="2"/>
        <v>3.3324637270626301E-6</v>
      </c>
      <c r="BO7">
        <f t="shared" si="2"/>
        <v>3.3324637270626301E-6</v>
      </c>
      <c r="BP7">
        <f t="shared" si="2"/>
        <v>3.3324637270626301E-6</v>
      </c>
      <c r="BQ7">
        <f t="shared" si="2"/>
        <v>3.3324637270626301E-6</v>
      </c>
      <c r="BR7">
        <f t="shared" si="2"/>
        <v>3.3324637270626301E-6</v>
      </c>
      <c r="BS7">
        <f t="shared" si="2"/>
        <v>3.3324637270626301E-6</v>
      </c>
      <c r="BT7">
        <f t="shared" si="2"/>
        <v>3.3324637270626301E-6</v>
      </c>
      <c r="BU7">
        <f t="shared" si="2"/>
        <v>3.3324637270626301E-6</v>
      </c>
      <c r="BV7">
        <f t="shared" si="2"/>
        <v>3.3324637270626301E-6</v>
      </c>
      <c r="BW7">
        <f t="shared" si="2"/>
        <v>3.3324637270626301E-6</v>
      </c>
      <c r="BX7">
        <f t="shared" si="2"/>
        <v>3.3324637270626301E-6</v>
      </c>
      <c r="BY7">
        <f t="shared" si="2"/>
        <v>3.3324637270626301E-6</v>
      </c>
      <c r="BZ7">
        <f t="shared" si="2"/>
        <v>3.3324637270626301E-6</v>
      </c>
      <c r="CA7">
        <f t="shared" si="2"/>
        <v>3.3324637270626301E-6</v>
      </c>
      <c r="CB7">
        <f t="shared" si="2"/>
        <v>3.3324637270626301E-6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4.6499493865990187E-6</v>
      </c>
      <c r="C9">
        <v>4.6499493865990187E-6</v>
      </c>
      <c r="D9">
        <v>6.6494276228365948E-6</v>
      </c>
      <c r="E9">
        <v>5.9984347087127343E-6</v>
      </c>
      <c r="F9">
        <v>5.5985390614652176E-6</v>
      </c>
      <c r="G9">
        <v>5.1986434142177034E-6</v>
      </c>
      <c r="H9">
        <v>4.7987477669701883E-6</v>
      </c>
      <c r="I9">
        <v>4.3988521197226707E-6</v>
      </c>
      <c r="J9">
        <v>3.9989564724751557E-6</v>
      </c>
      <c r="K9">
        <v>3.9989564724751557E-6</v>
      </c>
      <c r="L9">
        <v>3.9989564724751557E-6</v>
      </c>
      <c r="M9">
        <v>3.9989564724751557E-6</v>
      </c>
      <c r="N9">
        <v>3.9989564724751557E-6</v>
      </c>
      <c r="O9">
        <v>3.9989564724751557E-6</v>
      </c>
      <c r="P9">
        <v>3.9989564724751557E-6</v>
      </c>
      <c r="Q9">
        <v>3.9989564724751557E-6</v>
      </c>
      <c r="R9">
        <v>3.9989564724751557E-6</v>
      </c>
      <c r="S9">
        <v>3.9989564724751557E-6</v>
      </c>
      <c r="T9">
        <v>3.9989564724751557E-6</v>
      </c>
      <c r="U9">
        <v>3.9989564724751557E-6</v>
      </c>
      <c r="V9">
        <v>3.9989564724751557E-6</v>
      </c>
      <c r="W9">
        <v>3.9989564724751557E-6</v>
      </c>
      <c r="X9">
        <v>3.9989564724751557E-6</v>
      </c>
      <c r="Y9">
        <v>3.9989564724751557E-6</v>
      </c>
      <c r="Z9">
        <v>3.9989564724751557E-6</v>
      </c>
      <c r="AA9">
        <v>3.9989564724751557E-6</v>
      </c>
      <c r="AB9">
        <v>3.9989564724751557E-6</v>
      </c>
      <c r="AC9">
        <v>3.9989564724751557E-6</v>
      </c>
      <c r="AD9">
        <v>3.9989564724751557E-6</v>
      </c>
      <c r="AE9">
        <f t="shared" si="1"/>
        <v>3.9989564724751557E-6</v>
      </c>
      <c r="AF9">
        <f t="shared" si="2"/>
        <v>3.9989564724751557E-6</v>
      </c>
      <c r="AG9">
        <f t="shared" si="2"/>
        <v>3.9989564724751557E-6</v>
      </c>
      <c r="AH9">
        <f t="shared" si="2"/>
        <v>3.9989564724751557E-6</v>
      </c>
      <c r="AI9">
        <f t="shared" si="2"/>
        <v>3.9989564724751557E-6</v>
      </c>
      <c r="AJ9">
        <f t="shared" si="2"/>
        <v>3.9989564724751557E-6</v>
      </c>
      <c r="AK9">
        <f t="shared" si="2"/>
        <v>3.9989564724751557E-6</v>
      </c>
      <c r="AL9">
        <f t="shared" si="2"/>
        <v>3.9989564724751557E-6</v>
      </c>
      <c r="AM9">
        <f t="shared" si="2"/>
        <v>3.9989564724751557E-6</v>
      </c>
      <c r="AN9">
        <f t="shared" si="2"/>
        <v>3.9989564724751557E-6</v>
      </c>
      <c r="AO9">
        <f t="shared" si="2"/>
        <v>3.9989564724751557E-6</v>
      </c>
      <c r="AP9">
        <f t="shared" si="2"/>
        <v>3.9989564724751557E-6</v>
      </c>
      <c r="AQ9">
        <f t="shared" si="2"/>
        <v>3.9989564724751557E-6</v>
      </c>
      <c r="AR9">
        <f t="shared" si="2"/>
        <v>3.9989564724751557E-6</v>
      </c>
      <c r="AS9">
        <f t="shared" si="2"/>
        <v>3.9989564724751557E-6</v>
      </c>
      <c r="AT9">
        <f t="shared" si="2"/>
        <v>3.9989564724751557E-6</v>
      </c>
      <c r="AU9">
        <f t="shared" si="2"/>
        <v>3.9989564724751557E-6</v>
      </c>
      <c r="AV9">
        <f t="shared" si="2"/>
        <v>3.9989564724751557E-6</v>
      </c>
      <c r="AW9">
        <f t="shared" si="2"/>
        <v>3.9989564724751557E-6</v>
      </c>
      <c r="AX9">
        <f t="shared" si="2"/>
        <v>3.9989564724751557E-6</v>
      </c>
      <c r="AY9">
        <f t="shared" si="2"/>
        <v>3.9989564724751557E-6</v>
      </c>
      <c r="AZ9">
        <f t="shared" si="2"/>
        <v>3.9989564724751557E-6</v>
      </c>
      <c r="BA9">
        <f t="shared" si="2"/>
        <v>3.9989564724751557E-6</v>
      </c>
      <c r="BB9">
        <f t="shared" si="2"/>
        <v>3.9989564724751557E-6</v>
      </c>
      <c r="BC9">
        <f t="shared" si="2"/>
        <v>3.9989564724751557E-6</v>
      </c>
      <c r="BD9">
        <f t="shared" si="2"/>
        <v>3.9989564724751557E-6</v>
      </c>
      <c r="BE9">
        <f t="shared" si="2"/>
        <v>3.9989564724751557E-6</v>
      </c>
      <c r="BF9">
        <f t="shared" si="2"/>
        <v>3.9989564724751557E-6</v>
      </c>
      <c r="BG9">
        <f t="shared" si="2"/>
        <v>3.9989564724751557E-6</v>
      </c>
      <c r="BH9">
        <f t="shared" si="2"/>
        <v>3.9989564724751557E-6</v>
      </c>
      <c r="BI9">
        <f t="shared" si="2"/>
        <v>3.9989564724751557E-6</v>
      </c>
      <c r="BJ9">
        <f t="shared" si="2"/>
        <v>3.9989564724751557E-6</v>
      </c>
      <c r="BK9">
        <f t="shared" si="2"/>
        <v>3.9989564724751557E-6</v>
      </c>
      <c r="BL9">
        <f t="shared" si="2"/>
        <v>3.9989564724751557E-6</v>
      </c>
      <c r="BM9">
        <f t="shared" si="2"/>
        <v>3.9989564724751557E-6</v>
      </c>
      <c r="BN9">
        <f t="shared" si="2"/>
        <v>3.9989564724751557E-6</v>
      </c>
      <c r="BO9">
        <f t="shared" si="2"/>
        <v>3.9989564724751557E-6</v>
      </c>
      <c r="BP9">
        <f t="shared" si="2"/>
        <v>3.9989564724751557E-6</v>
      </c>
      <c r="BQ9">
        <f t="shared" si="2"/>
        <v>3.9989564724751557E-6</v>
      </c>
      <c r="BR9">
        <f t="shared" si="2"/>
        <v>3.9989564724751557E-6</v>
      </c>
      <c r="BS9">
        <f t="shared" si="2"/>
        <v>3.9989564724751557E-6</v>
      </c>
      <c r="BT9">
        <f t="shared" si="2"/>
        <v>3.9989564724751557E-6</v>
      </c>
      <c r="BU9">
        <f t="shared" si="2"/>
        <v>3.9989564724751557E-6</v>
      </c>
      <c r="BV9">
        <f t="shared" si="2"/>
        <v>3.9989564724751557E-6</v>
      </c>
      <c r="BW9">
        <f t="shared" si="2"/>
        <v>3.9989564724751557E-6</v>
      </c>
      <c r="BX9">
        <f t="shared" si="2"/>
        <v>3.9989564724751557E-6</v>
      </c>
      <c r="BY9">
        <f t="shared" si="2"/>
        <v>3.9989564724751557E-6</v>
      </c>
      <c r="BZ9">
        <f t="shared" si="2"/>
        <v>3.9989564724751557E-6</v>
      </c>
      <c r="CA9">
        <f t="shared" si="2"/>
        <v>3.9989564724751557E-6</v>
      </c>
      <c r="CB9">
        <f t="shared" si="2"/>
        <v>3.9989564724751557E-6</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CB11"/>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3.8233175031668587E-5</v>
      </c>
      <c r="C2">
        <v>3.3450769920539283E-5</v>
      </c>
      <c r="D2">
        <v>3.9639162355839057E-5</v>
      </c>
      <c r="E2">
        <v>4.5827554791138817E-5</v>
      </c>
      <c r="F2">
        <v>4.669727480907284E-5</v>
      </c>
      <c r="G2">
        <v>4.7566994827006863E-5</v>
      </c>
      <c r="H2">
        <v>4.8436714844940893E-5</v>
      </c>
      <c r="I2">
        <v>4.9306434862874902E-5</v>
      </c>
      <c r="J2">
        <v>5.0176154880808938E-5</v>
      </c>
      <c r="K2">
        <v>5.0577564119855402E-5</v>
      </c>
      <c r="L2">
        <v>5.097897335890188E-5</v>
      </c>
      <c r="M2">
        <v>5.1380382597948338E-5</v>
      </c>
      <c r="N2">
        <v>5.1781791836994802E-5</v>
      </c>
      <c r="O2">
        <v>5.218320107604128E-5</v>
      </c>
      <c r="P2">
        <v>5.2584610315087751E-5</v>
      </c>
      <c r="Q2">
        <v>5.2986019554134242E-5</v>
      </c>
      <c r="R2">
        <v>5.3387428793180693E-5</v>
      </c>
      <c r="S2">
        <v>5.3788838032227171E-5</v>
      </c>
      <c r="T2">
        <v>5.4190247271273642E-5</v>
      </c>
      <c r="U2">
        <v>5.4190247271273642E-5</v>
      </c>
      <c r="V2">
        <v>5.4190247271273642E-5</v>
      </c>
      <c r="W2">
        <v>5.4190247271273642E-5</v>
      </c>
      <c r="X2">
        <v>5.4190247271273642E-5</v>
      </c>
      <c r="Y2">
        <v>5.4190247271273642E-5</v>
      </c>
      <c r="Z2">
        <v>5.4190247271273642E-5</v>
      </c>
      <c r="AA2">
        <v>5.4190247271273642E-5</v>
      </c>
      <c r="AB2">
        <v>5.4190247271273642E-5</v>
      </c>
      <c r="AC2">
        <v>5.4190247271273642E-5</v>
      </c>
      <c r="AD2">
        <v>5.4190247271273642E-5</v>
      </c>
      <c r="AE2">
        <f>AD2</f>
        <v>5.4190247271273642E-5</v>
      </c>
      <c r="AF2">
        <f t="shared" ref="AF2:CB7" si="0">AE2</f>
        <v>5.4190247271273642E-5</v>
      </c>
      <c r="AG2">
        <f t="shared" si="0"/>
        <v>5.4190247271273642E-5</v>
      </c>
      <c r="AH2">
        <f t="shared" si="0"/>
        <v>5.4190247271273642E-5</v>
      </c>
      <c r="AI2">
        <f t="shared" si="0"/>
        <v>5.4190247271273642E-5</v>
      </c>
      <c r="AJ2">
        <f t="shared" si="0"/>
        <v>5.4190247271273642E-5</v>
      </c>
      <c r="AK2">
        <f t="shared" si="0"/>
        <v>5.4190247271273642E-5</v>
      </c>
      <c r="AL2">
        <f t="shared" si="0"/>
        <v>5.4190247271273642E-5</v>
      </c>
      <c r="AM2">
        <f t="shared" si="0"/>
        <v>5.4190247271273642E-5</v>
      </c>
      <c r="AN2">
        <f t="shared" si="0"/>
        <v>5.4190247271273642E-5</v>
      </c>
      <c r="AO2">
        <f t="shared" si="0"/>
        <v>5.4190247271273642E-5</v>
      </c>
      <c r="AP2">
        <f t="shared" si="0"/>
        <v>5.4190247271273642E-5</v>
      </c>
      <c r="AQ2">
        <f t="shared" si="0"/>
        <v>5.4190247271273642E-5</v>
      </c>
      <c r="AR2">
        <f t="shared" si="0"/>
        <v>5.4190247271273642E-5</v>
      </c>
      <c r="AS2">
        <f t="shared" si="0"/>
        <v>5.4190247271273642E-5</v>
      </c>
      <c r="AT2">
        <f t="shared" si="0"/>
        <v>5.4190247271273642E-5</v>
      </c>
      <c r="AU2">
        <f t="shared" si="0"/>
        <v>5.4190247271273642E-5</v>
      </c>
      <c r="AV2">
        <f t="shared" si="0"/>
        <v>5.4190247271273642E-5</v>
      </c>
      <c r="AW2">
        <f t="shared" si="0"/>
        <v>5.4190247271273642E-5</v>
      </c>
      <c r="AX2">
        <f t="shared" si="0"/>
        <v>5.4190247271273642E-5</v>
      </c>
      <c r="AY2">
        <f t="shared" si="0"/>
        <v>5.4190247271273642E-5</v>
      </c>
      <c r="AZ2">
        <f t="shared" si="0"/>
        <v>5.4190247271273642E-5</v>
      </c>
      <c r="BA2">
        <f t="shared" si="0"/>
        <v>5.4190247271273642E-5</v>
      </c>
      <c r="BB2">
        <f t="shared" si="0"/>
        <v>5.4190247271273642E-5</v>
      </c>
      <c r="BC2">
        <f t="shared" si="0"/>
        <v>5.4190247271273642E-5</v>
      </c>
      <c r="BD2">
        <f t="shared" si="0"/>
        <v>5.4190247271273642E-5</v>
      </c>
      <c r="BE2">
        <f t="shared" si="0"/>
        <v>5.4190247271273642E-5</v>
      </c>
      <c r="BF2">
        <f t="shared" si="0"/>
        <v>5.4190247271273642E-5</v>
      </c>
      <c r="BG2">
        <f t="shared" si="0"/>
        <v>5.4190247271273642E-5</v>
      </c>
      <c r="BH2">
        <f t="shared" si="0"/>
        <v>5.4190247271273642E-5</v>
      </c>
      <c r="BI2">
        <f t="shared" si="0"/>
        <v>5.4190247271273642E-5</v>
      </c>
      <c r="BJ2">
        <f t="shared" si="0"/>
        <v>5.4190247271273642E-5</v>
      </c>
      <c r="BK2">
        <f t="shared" si="0"/>
        <v>5.4190247271273642E-5</v>
      </c>
      <c r="BL2">
        <f t="shared" si="0"/>
        <v>5.4190247271273642E-5</v>
      </c>
      <c r="BM2">
        <f t="shared" si="0"/>
        <v>5.4190247271273642E-5</v>
      </c>
      <c r="BN2">
        <f t="shared" si="0"/>
        <v>5.4190247271273642E-5</v>
      </c>
      <c r="BO2">
        <f t="shared" si="0"/>
        <v>5.4190247271273642E-5</v>
      </c>
      <c r="BP2">
        <f t="shared" si="0"/>
        <v>5.4190247271273642E-5</v>
      </c>
      <c r="BQ2">
        <f t="shared" si="0"/>
        <v>5.4190247271273642E-5</v>
      </c>
      <c r="BR2">
        <f t="shared" si="0"/>
        <v>5.4190247271273642E-5</v>
      </c>
      <c r="BS2">
        <f t="shared" si="0"/>
        <v>5.4190247271273642E-5</v>
      </c>
      <c r="BT2">
        <f t="shared" si="0"/>
        <v>5.4190247271273642E-5</v>
      </c>
      <c r="BU2">
        <f t="shared" si="0"/>
        <v>5.4190247271273642E-5</v>
      </c>
      <c r="BV2">
        <f t="shared" si="0"/>
        <v>5.4190247271273642E-5</v>
      </c>
      <c r="BW2">
        <f t="shared" si="0"/>
        <v>5.4190247271273642E-5</v>
      </c>
      <c r="BX2">
        <f t="shared" si="0"/>
        <v>5.4190247271273642E-5</v>
      </c>
      <c r="BY2">
        <f t="shared" si="0"/>
        <v>5.4190247271273642E-5</v>
      </c>
      <c r="BZ2">
        <f t="shared" si="0"/>
        <v>5.4190247271273642E-5</v>
      </c>
      <c r="CA2">
        <f t="shared" si="0"/>
        <v>5.4190247271273642E-5</v>
      </c>
      <c r="CB2">
        <f t="shared" si="0"/>
        <v>5.4190247271273642E-5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row r="11" spans="1:80" x14ac:dyDescent="0.35">
      <c r="B11" s="29"/>
      <c r="C11" s="29"/>
      <c r="D11" s="29"/>
      <c r="E11" s="29"/>
      <c r="F11" s="29"/>
      <c r="G11" s="29"/>
      <c r="H11" s="29"/>
      <c r="I11" s="29"/>
      <c r="J11" s="29"/>
      <c r="K11" s="29"/>
      <c r="L11" s="29"/>
      <c r="M11" s="29"/>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CB12"/>
  <sheetViews>
    <sheetView zoomScaleNormal="100" workbookViewId="0">
      <selection activeCell="B1" sqref="B1:CB1"/>
    </sheetView>
  </sheetViews>
  <sheetFormatPr defaultRowHeight="14.5" x14ac:dyDescent="0.35"/>
  <cols>
    <col min="2" max="30" width="10" bestFit="1" customWidth="1"/>
  </cols>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107">
        <f>'diesel calcs'!C20</f>
        <v>3.8198727247681952E-5</v>
      </c>
      <c r="C2" s="107">
        <f>'diesel calcs'!D20</f>
        <v>3.1534028686717403E-5</v>
      </c>
      <c r="D2" s="107">
        <f>'diesel calcs'!E20</f>
        <v>2.9152636529394672E-5</v>
      </c>
      <c r="E2" s="107">
        <f>'diesel calcs'!F20</f>
        <v>3.3703892021325504E-5</v>
      </c>
      <c r="F2" s="107">
        <f>'diesel calcs'!G20</f>
        <v>3.434352792829956E-5</v>
      </c>
      <c r="G2" s="107">
        <f>'diesel calcs'!H20</f>
        <v>3.4983163835273629E-5</v>
      </c>
      <c r="H2" s="107">
        <f>'diesel calcs'!I20</f>
        <v>3.5622799742247685E-5</v>
      </c>
      <c r="I2" s="107">
        <f>'diesel calcs'!J20</f>
        <v>3.6262435649221741E-5</v>
      </c>
      <c r="J2" s="107">
        <f>'diesel calcs'!K20</f>
        <v>3.6902071556195797E-5</v>
      </c>
      <c r="K2" s="107">
        <f>'diesel calcs'!L20</f>
        <v>3.7197288128645363E-5</v>
      </c>
      <c r="L2" s="107">
        <f>'diesel calcs'!M20</f>
        <v>3.7492504701094942E-5</v>
      </c>
      <c r="M2" s="107">
        <f>'diesel calcs'!N20</f>
        <v>3.7787721273544508E-5</v>
      </c>
      <c r="N2" s="107">
        <f>'diesel calcs'!O20</f>
        <v>3.8082937845994074E-5</v>
      </c>
      <c r="O2" s="107">
        <f>'diesel calcs'!P20</f>
        <v>3.8378154418443626E-5</v>
      </c>
      <c r="P2" s="107">
        <f>'diesel calcs'!Q20</f>
        <v>3.8673370990893199E-5</v>
      </c>
      <c r="Q2" s="107">
        <f>'diesel calcs'!R20</f>
        <v>3.8968587563342771E-5</v>
      </c>
      <c r="R2" s="107">
        <f>'diesel calcs'!S20</f>
        <v>3.9263804135792344E-5</v>
      </c>
      <c r="S2" s="107">
        <f>'diesel calcs'!T20</f>
        <v>3.9559020708241903E-5</v>
      </c>
      <c r="T2" s="107">
        <f>'diesel calcs'!U20</f>
        <v>3.9854237280691475E-5</v>
      </c>
      <c r="U2" s="107">
        <f>'diesel calcs'!V20</f>
        <v>3.9854237280691475E-5</v>
      </c>
      <c r="V2" s="107">
        <f>'diesel calcs'!W20</f>
        <v>3.9854237280691475E-5</v>
      </c>
      <c r="W2" s="107">
        <f>'diesel calcs'!X20</f>
        <v>3.9854237280691475E-5</v>
      </c>
      <c r="X2" s="107">
        <f>'diesel calcs'!Y20</f>
        <v>3.9854237280691475E-5</v>
      </c>
      <c r="Y2" s="107">
        <f>'diesel calcs'!Z20</f>
        <v>3.9854237280691475E-5</v>
      </c>
      <c r="Z2" s="107">
        <f>'diesel calcs'!AA20</f>
        <v>3.9854237280691475E-5</v>
      </c>
      <c r="AA2" s="107">
        <f>'diesel calcs'!AB20</f>
        <v>3.9854237280691475E-5</v>
      </c>
      <c r="AB2" s="107">
        <f>'diesel calcs'!AC20</f>
        <v>3.9854237280691475E-5</v>
      </c>
      <c r="AC2" s="107">
        <f>'diesel calcs'!AD20</f>
        <v>3.9854237280691475E-5</v>
      </c>
      <c r="AD2" s="107">
        <f>'diesel calcs'!AE20</f>
        <v>3.9854237280691475E-5</v>
      </c>
      <c r="AE2">
        <f>AD2</f>
        <v>3.9854237280691475E-5</v>
      </c>
      <c r="AF2">
        <f t="shared" ref="AF2:CB7" si="0">AE2</f>
        <v>3.9854237280691475E-5</v>
      </c>
      <c r="AG2">
        <f t="shared" si="0"/>
        <v>3.9854237280691475E-5</v>
      </c>
      <c r="AH2">
        <f t="shared" si="0"/>
        <v>3.9854237280691475E-5</v>
      </c>
      <c r="AI2">
        <f t="shared" si="0"/>
        <v>3.9854237280691475E-5</v>
      </c>
      <c r="AJ2">
        <f t="shared" si="0"/>
        <v>3.9854237280691475E-5</v>
      </c>
      <c r="AK2">
        <f t="shared" si="0"/>
        <v>3.9854237280691475E-5</v>
      </c>
      <c r="AL2">
        <f t="shared" si="0"/>
        <v>3.9854237280691475E-5</v>
      </c>
      <c r="AM2">
        <f t="shared" si="0"/>
        <v>3.9854237280691475E-5</v>
      </c>
      <c r="AN2">
        <f t="shared" si="0"/>
        <v>3.9854237280691475E-5</v>
      </c>
      <c r="AO2">
        <f t="shared" si="0"/>
        <v>3.9854237280691475E-5</v>
      </c>
      <c r="AP2">
        <f t="shared" si="0"/>
        <v>3.9854237280691475E-5</v>
      </c>
      <c r="AQ2">
        <f t="shared" si="0"/>
        <v>3.9854237280691475E-5</v>
      </c>
      <c r="AR2">
        <f t="shared" si="0"/>
        <v>3.9854237280691475E-5</v>
      </c>
      <c r="AS2">
        <f t="shared" si="0"/>
        <v>3.9854237280691475E-5</v>
      </c>
      <c r="AT2">
        <f t="shared" si="0"/>
        <v>3.9854237280691475E-5</v>
      </c>
      <c r="AU2">
        <f t="shared" si="0"/>
        <v>3.9854237280691475E-5</v>
      </c>
      <c r="AV2">
        <f t="shared" si="0"/>
        <v>3.9854237280691475E-5</v>
      </c>
      <c r="AW2">
        <f t="shared" si="0"/>
        <v>3.9854237280691475E-5</v>
      </c>
      <c r="AX2">
        <f t="shared" si="0"/>
        <v>3.9854237280691475E-5</v>
      </c>
      <c r="AY2">
        <f t="shared" si="0"/>
        <v>3.9854237280691475E-5</v>
      </c>
      <c r="AZ2">
        <f t="shared" si="0"/>
        <v>3.9854237280691475E-5</v>
      </c>
      <c r="BA2">
        <f t="shared" si="0"/>
        <v>3.9854237280691475E-5</v>
      </c>
      <c r="BB2">
        <f t="shared" si="0"/>
        <v>3.9854237280691475E-5</v>
      </c>
      <c r="BC2">
        <f t="shared" si="0"/>
        <v>3.9854237280691475E-5</v>
      </c>
      <c r="BD2">
        <f t="shared" si="0"/>
        <v>3.9854237280691475E-5</v>
      </c>
      <c r="BE2">
        <f t="shared" si="0"/>
        <v>3.9854237280691475E-5</v>
      </c>
      <c r="BF2">
        <f t="shared" si="0"/>
        <v>3.9854237280691475E-5</v>
      </c>
      <c r="BG2">
        <f t="shared" si="0"/>
        <v>3.9854237280691475E-5</v>
      </c>
      <c r="BH2">
        <f t="shared" si="0"/>
        <v>3.9854237280691475E-5</v>
      </c>
      <c r="BI2">
        <f t="shared" si="0"/>
        <v>3.9854237280691475E-5</v>
      </c>
      <c r="BJ2">
        <f t="shared" si="0"/>
        <v>3.9854237280691475E-5</v>
      </c>
      <c r="BK2">
        <f t="shared" si="0"/>
        <v>3.9854237280691475E-5</v>
      </c>
      <c r="BL2">
        <f t="shared" si="0"/>
        <v>3.9854237280691475E-5</v>
      </c>
      <c r="BM2">
        <f t="shared" si="0"/>
        <v>3.9854237280691475E-5</v>
      </c>
      <c r="BN2">
        <f t="shared" si="0"/>
        <v>3.9854237280691475E-5</v>
      </c>
      <c r="BO2">
        <f t="shared" si="0"/>
        <v>3.9854237280691475E-5</v>
      </c>
      <c r="BP2">
        <f t="shared" si="0"/>
        <v>3.9854237280691475E-5</v>
      </c>
      <c r="BQ2">
        <f t="shared" si="0"/>
        <v>3.9854237280691475E-5</v>
      </c>
      <c r="BR2">
        <f t="shared" si="0"/>
        <v>3.9854237280691475E-5</v>
      </c>
      <c r="BS2">
        <f t="shared" si="0"/>
        <v>3.9854237280691475E-5</v>
      </c>
      <c r="BT2">
        <f t="shared" si="0"/>
        <v>3.9854237280691475E-5</v>
      </c>
      <c r="BU2">
        <f t="shared" si="0"/>
        <v>3.9854237280691475E-5</v>
      </c>
      <c r="BV2">
        <f t="shared" si="0"/>
        <v>3.9854237280691475E-5</v>
      </c>
      <c r="BW2">
        <f t="shared" si="0"/>
        <v>3.9854237280691475E-5</v>
      </c>
      <c r="BX2">
        <f t="shared" si="0"/>
        <v>3.9854237280691475E-5</v>
      </c>
      <c r="BY2">
        <f t="shared" si="0"/>
        <v>3.9854237280691475E-5</v>
      </c>
      <c r="BZ2">
        <f t="shared" si="0"/>
        <v>3.9854237280691475E-5</v>
      </c>
      <c r="CA2">
        <f t="shared" si="0"/>
        <v>3.9854237280691475E-5</v>
      </c>
      <c r="CB2">
        <f t="shared" si="0"/>
        <v>3.9854237280691475E-5</v>
      </c>
    </row>
    <row r="3" spans="1:80" x14ac:dyDescent="0.35">
      <c r="A3" t="s">
        <v>79</v>
      </c>
      <c r="B3">
        <v>1.9641262089926039E-5</v>
      </c>
      <c r="C3">
        <v>1.9641262089926039E-5</v>
      </c>
      <c r="D3">
        <v>2.327489557656236E-5</v>
      </c>
      <c r="E3">
        <v>2.6908529063198671E-5</v>
      </c>
      <c r="F3">
        <v>2.7419201877536741E-5</v>
      </c>
      <c r="G3">
        <v>2.7929874691874832E-5</v>
      </c>
      <c r="H3">
        <v>2.8440547506212898E-5</v>
      </c>
      <c r="I3">
        <v>2.8951220320550979E-5</v>
      </c>
      <c r="J3">
        <v>2.9461893134889059E-5</v>
      </c>
      <c r="K3">
        <v>2.9697588279968169E-5</v>
      </c>
      <c r="L3">
        <v>2.9933283425047279E-5</v>
      </c>
      <c r="M3">
        <v>3.0168978570126389E-5</v>
      </c>
      <c r="N3">
        <v>3.040467371520551E-5</v>
      </c>
      <c r="O3">
        <v>3.0640368860284627E-5</v>
      </c>
      <c r="P3">
        <v>3.0876064005363733E-5</v>
      </c>
      <c r="Q3">
        <v>3.111175915044284E-5</v>
      </c>
      <c r="R3">
        <v>3.134745429552196E-5</v>
      </c>
      <c r="S3">
        <v>3.1583149440601067E-5</v>
      </c>
      <c r="T3">
        <v>3.1818844585680187E-5</v>
      </c>
      <c r="U3">
        <v>3.1818844585680187E-5</v>
      </c>
      <c r="V3">
        <v>3.1818844585680187E-5</v>
      </c>
      <c r="W3">
        <v>3.1818844585680187E-5</v>
      </c>
      <c r="X3">
        <v>3.1818844585680187E-5</v>
      </c>
      <c r="Y3">
        <v>3.1818844585680187E-5</v>
      </c>
      <c r="Z3">
        <v>3.1818844585680187E-5</v>
      </c>
      <c r="AA3">
        <v>3.1818844585680187E-5</v>
      </c>
      <c r="AB3">
        <v>3.1818844585680187E-5</v>
      </c>
      <c r="AC3">
        <v>3.1818844585680187E-5</v>
      </c>
      <c r="AD3">
        <v>3.1818844585680187E-5</v>
      </c>
      <c r="AE3">
        <f t="shared" ref="AE3:AT9" si="1">AD3</f>
        <v>3.1818844585680187E-5</v>
      </c>
      <c r="AF3">
        <f t="shared" si="1"/>
        <v>3.1818844585680187E-5</v>
      </c>
      <c r="AG3">
        <f t="shared" si="1"/>
        <v>3.1818844585680187E-5</v>
      </c>
      <c r="AH3">
        <f t="shared" si="1"/>
        <v>3.1818844585680187E-5</v>
      </c>
      <c r="AI3">
        <f t="shared" si="1"/>
        <v>3.1818844585680187E-5</v>
      </c>
      <c r="AJ3">
        <f t="shared" si="1"/>
        <v>3.1818844585680187E-5</v>
      </c>
      <c r="AK3">
        <f t="shared" si="1"/>
        <v>3.1818844585680187E-5</v>
      </c>
      <c r="AL3">
        <f t="shared" si="1"/>
        <v>3.1818844585680187E-5</v>
      </c>
      <c r="AM3">
        <f t="shared" si="1"/>
        <v>3.1818844585680187E-5</v>
      </c>
      <c r="AN3">
        <f t="shared" si="1"/>
        <v>3.1818844585680187E-5</v>
      </c>
      <c r="AO3">
        <f t="shared" si="1"/>
        <v>3.1818844585680187E-5</v>
      </c>
      <c r="AP3">
        <f t="shared" si="1"/>
        <v>3.1818844585680187E-5</v>
      </c>
      <c r="AQ3">
        <f t="shared" si="1"/>
        <v>3.1818844585680187E-5</v>
      </c>
      <c r="AR3">
        <f t="shared" si="1"/>
        <v>3.1818844585680187E-5</v>
      </c>
      <c r="AS3">
        <f t="shared" si="1"/>
        <v>3.1818844585680187E-5</v>
      </c>
      <c r="AT3">
        <f t="shared" si="1"/>
        <v>3.1818844585680187E-5</v>
      </c>
      <c r="AU3">
        <f t="shared" si="0"/>
        <v>3.1818844585680187E-5</v>
      </c>
      <c r="AV3">
        <f t="shared" si="0"/>
        <v>3.1818844585680187E-5</v>
      </c>
      <c r="AW3">
        <f t="shared" si="0"/>
        <v>3.1818844585680187E-5</v>
      </c>
      <c r="AX3">
        <f t="shared" si="0"/>
        <v>3.1818844585680187E-5</v>
      </c>
      <c r="AY3">
        <f t="shared" si="0"/>
        <v>3.1818844585680187E-5</v>
      </c>
      <c r="AZ3">
        <f t="shared" si="0"/>
        <v>3.1818844585680187E-5</v>
      </c>
      <c r="BA3">
        <f t="shared" si="0"/>
        <v>3.1818844585680187E-5</v>
      </c>
      <c r="BB3">
        <f t="shared" si="0"/>
        <v>3.1818844585680187E-5</v>
      </c>
      <c r="BC3">
        <f t="shared" si="0"/>
        <v>3.1818844585680187E-5</v>
      </c>
      <c r="BD3">
        <f t="shared" si="0"/>
        <v>3.1818844585680187E-5</v>
      </c>
      <c r="BE3">
        <f t="shared" si="0"/>
        <v>3.1818844585680187E-5</v>
      </c>
      <c r="BF3">
        <f t="shared" si="0"/>
        <v>3.1818844585680187E-5</v>
      </c>
      <c r="BG3">
        <f t="shared" si="0"/>
        <v>3.1818844585680187E-5</v>
      </c>
      <c r="BH3">
        <f t="shared" si="0"/>
        <v>3.1818844585680187E-5</v>
      </c>
      <c r="BI3">
        <f t="shared" si="0"/>
        <v>3.1818844585680187E-5</v>
      </c>
      <c r="BJ3">
        <f t="shared" si="0"/>
        <v>3.1818844585680187E-5</v>
      </c>
      <c r="BK3">
        <f t="shared" si="0"/>
        <v>3.1818844585680187E-5</v>
      </c>
      <c r="BL3">
        <f t="shared" si="0"/>
        <v>3.1818844585680187E-5</v>
      </c>
      <c r="BM3">
        <f t="shared" si="0"/>
        <v>3.1818844585680187E-5</v>
      </c>
      <c r="BN3">
        <f t="shared" si="0"/>
        <v>3.1818844585680187E-5</v>
      </c>
      <c r="BO3">
        <f t="shared" si="0"/>
        <v>3.1818844585680187E-5</v>
      </c>
      <c r="BP3">
        <f t="shared" si="0"/>
        <v>3.1818844585680187E-5</v>
      </c>
      <c r="BQ3">
        <f t="shared" si="0"/>
        <v>3.1818844585680187E-5</v>
      </c>
      <c r="BR3">
        <f t="shared" si="0"/>
        <v>3.1818844585680187E-5</v>
      </c>
      <c r="BS3">
        <f t="shared" si="0"/>
        <v>3.1818844585680187E-5</v>
      </c>
      <c r="BT3">
        <f t="shared" si="0"/>
        <v>3.1818844585680187E-5</v>
      </c>
      <c r="BU3">
        <f t="shared" si="0"/>
        <v>3.1818844585680187E-5</v>
      </c>
      <c r="BV3">
        <f t="shared" si="0"/>
        <v>3.1818844585680187E-5</v>
      </c>
      <c r="BW3">
        <f t="shared" si="0"/>
        <v>3.1818844585680187E-5</v>
      </c>
      <c r="BX3">
        <f t="shared" si="0"/>
        <v>3.1818844585680187E-5</v>
      </c>
      <c r="BY3">
        <f t="shared" si="0"/>
        <v>3.1818844585680187E-5</v>
      </c>
      <c r="BZ3">
        <f t="shared" si="0"/>
        <v>3.1818844585680187E-5</v>
      </c>
      <c r="CA3">
        <f t="shared" si="0"/>
        <v>3.1818844585680187E-5</v>
      </c>
      <c r="CB3">
        <f t="shared" si="0"/>
        <v>3.1818844585680187E-5</v>
      </c>
    </row>
    <row r="4" spans="1:80" x14ac:dyDescent="0.35">
      <c r="A4" t="s">
        <v>80</v>
      </c>
      <c r="B4">
        <v>1.9641262089926039E-5</v>
      </c>
      <c r="C4">
        <v>1.9641262089926039E-5</v>
      </c>
      <c r="D4">
        <v>2.327489557656236E-5</v>
      </c>
      <c r="E4">
        <v>2.6908529063198671E-5</v>
      </c>
      <c r="F4">
        <v>2.7419201877536741E-5</v>
      </c>
      <c r="G4">
        <v>2.7929874691874832E-5</v>
      </c>
      <c r="H4">
        <v>2.8440547506212898E-5</v>
      </c>
      <c r="I4">
        <v>2.8951220320550979E-5</v>
      </c>
      <c r="J4">
        <v>2.9461893134889059E-5</v>
      </c>
      <c r="K4">
        <v>2.9697588279968169E-5</v>
      </c>
      <c r="L4">
        <v>2.9933283425047279E-5</v>
      </c>
      <c r="M4">
        <v>3.0168978570126389E-5</v>
      </c>
      <c r="N4">
        <v>3.040467371520551E-5</v>
      </c>
      <c r="O4">
        <v>3.0640368860284627E-5</v>
      </c>
      <c r="P4">
        <v>3.0876064005363733E-5</v>
      </c>
      <c r="Q4">
        <v>3.111175915044284E-5</v>
      </c>
      <c r="R4">
        <v>3.134745429552196E-5</v>
      </c>
      <c r="S4">
        <v>3.1583149440601067E-5</v>
      </c>
      <c r="T4">
        <v>3.1818844585680187E-5</v>
      </c>
      <c r="U4">
        <v>3.1818844585680187E-5</v>
      </c>
      <c r="V4">
        <v>3.1818844585680187E-5</v>
      </c>
      <c r="W4">
        <v>3.1818844585680187E-5</v>
      </c>
      <c r="X4">
        <v>3.1818844585680187E-5</v>
      </c>
      <c r="Y4">
        <v>3.1818844585680187E-5</v>
      </c>
      <c r="Z4">
        <v>3.1818844585680187E-5</v>
      </c>
      <c r="AA4">
        <v>3.1818844585680187E-5</v>
      </c>
      <c r="AB4">
        <v>3.1818844585680187E-5</v>
      </c>
      <c r="AC4">
        <v>3.1818844585680187E-5</v>
      </c>
      <c r="AD4">
        <v>3.1818844585680187E-5</v>
      </c>
      <c r="AE4">
        <f t="shared" si="1"/>
        <v>3.1818844585680187E-5</v>
      </c>
      <c r="AF4">
        <f t="shared" si="0"/>
        <v>3.1818844585680187E-5</v>
      </c>
      <c r="AG4">
        <f t="shared" si="0"/>
        <v>3.1818844585680187E-5</v>
      </c>
      <c r="AH4">
        <f t="shared" si="0"/>
        <v>3.1818844585680187E-5</v>
      </c>
      <c r="AI4">
        <f t="shared" si="0"/>
        <v>3.1818844585680187E-5</v>
      </c>
      <c r="AJ4">
        <f t="shared" si="0"/>
        <v>3.1818844585680187E-5</v>
      </c>
      <c r="AK4">
        <f t="shared" si="0"/>
        <v>3.1818844585680187E-5</v>
      </c>
      <c r="AL4">
        <f t="shared" si="0"/>
        <v>3.1818844585680187E-5</v>
      </c>
      <c r="AM4">
        <f t="shared" si="0"/>
        <v>3.1818844585680187E-5</v>
      </c>
      <c r="AN4">
        <f t="shared" si="0"/>
        <v>3.1818844585680187E-5</v>
      </c>
      <c r="AO4">
        <f t="shared" si="0"/>
        <v>3.1818844585680187E-5</v>
      </c>
      <c r="AP4">
        <f t="shared" si="0"/>
        <v>3.1818844585680187E-5</v>
      </c>
      <c r="AQ4">
        <f t="shared" si="0"/>
        <v>3.1818844585680187E-5</v>
      </c>
      <c r="AR4">
        <f t="shared" si="0"/>
        <v>3.1818844585680187E-5</v>
      </c>
      <c r="AS4">
        <f t="shared" si="0"/>
        <v>3.1818844585680187E-5</v>
      </c>
      <c r="AT4">
        <f t="shared" si="0"/>
        <v>3.1818844585680187E-5</v>
      </c>
      <c r="AU4">
        <f t="shared" si="0"/>
        <v>3.1818844585680187E-5</v>
      </c>
      <c r="AV4">
        <f t="shared" si="0"/>
        <v>3.1818844585680187E-5</v>
      </c>
      <c r="AW4">
        <f t="shared" si="0"/>
        <v>3.1818844585680187E-5</v>
      </c>
      <c r="AX4">
        <f t="shared" si="0"/>
        <v>3.1818844585680187E-5</v>
      </c>
      <c r="AY4">
        <f t="shared" si="0"/>
        <v>3.1818844585680187E-5</v>
      </c>
      <c r="AZ4">
        <f t="shared" si="0"/>
        <v>3.1818844585680187E-5</v>
      </c>
      <c r="BA4">
        <f t="shared" si="0"/>
        <v>3.1818844585680187E-5</v>
      </c>
      <c r="BB4">
        <f t="shared" si="0"/>
        <v>3.1818844585680187E-5</v>
      </c>
      <c r="BC4">
        <f t="shared" si="0"/>
        <v>3.1818844585680187E-5</v>
      </c>
      <c r="BD4">
        <f t="shared" si="0"/>
        <v>3.1818844585680187E-5</v>
      </c>
      <c r="BE4">
        <f t="shared" si="0"/>
        <v>3.1818844585680187E-5</v>
      </c>
      <c r="BF4">
        <f t="shared" si="0"/>
        <v>3.1818844585680187E-5</v>
      </c>
      <c r="BG4">
        <f t="shared" si="0"/>
        <v>3.1818844585680187E-5</v>
      </c>
      <c r="BH4">
        <f t="shared" si="0"/>
        <v>3.1818844585680187E-5</v>
      </c>
      <c r="BI4">
        <f t="shared" si="0"/>
        <v>3.1818844585680187E-5</v>
      </c>
      <c r="BJ4">
        <f t="shared" si="0"/>
        <v>3.1818844585680187E-5</v>
      </c>
      <c r="BK4">
        <f t="shared" si="0"/>
        <v>3.1818844585680187E-5</v>
      </c>
      <c r="BL4">
        <f t="shared" si="0"/>
        <v>3.1818844585680187E-5</v>
      </c>
      <c r="BM4">
        <f t="shared" si="0"/>
        <v>3.1818844585680187E-5</v>
      </c>
      <c r="BN4">
        <f t="shared" si="0"/>
        <v>3.1818844585680187E-5</v>
      </c>
      <c r="BO4">
        <f t="shared" si="0"/>
        <v>3.1818844585680187E-5</v>
      </c>
      <c r="BP4">
        <f t="shared" si="0"/>
        <v>3.1818844585680187E-5</v>
      </c>
      <c r="BQ4">
        <f t="shared" si="0"/>
        <v>3.1818844585680187E-5</v>
      </c>
      <c r="BR4">
        <f t="shared" si="0"/>
        <v>3.1818844585680187E-5</v>
      </c>
      <c r="BS4">
        <f t="shared" si="0"/>
        <v>3.1818844585680187E-5</v>
      </c>
      <c r="BT4">
        <f t="shared" si="0"/>
        <v>3.1818844585680187E-5</v>
      </c>
      <c r="BU4">
        <f t="shared" si="0"/>
        <v>3.1818844585680187E-5</v>
      </c>
      <c r="BV4">
        <f t="shared" si="0"/>
        <v>3.1818844585680187E-5</v>
      </c>
      <c r="BW4">
        <f t="shared" si="0"/>
        <v>3.1818844585680187E-5</v>
      </c>
      <c r="BX4">
        <f t="shared" si="0"/>
        <v>3.1818844585680187E-5</v>
      </c>
      <c r="BY4">
        <f t="shared" si="0"/>
        <v>3.1818844585680187E-5</v>
      </c>
      <c r="BZ4">
        <f t="shared" si="0"/>
        <v>3.1818844585680187E-5</v>
      </c>
      <c r="CA4">
        <f t="shared" si="0"/>
        <v>3.1818844585680187E-5</v>
      </c>
      <c r="CB4">
        <f t="shared" si="0"/>
        <v>3.1818844585680187E-5</v>
      </c>
    </row>
    <row r="5" spans="1:80" x14ac:dyDescent="0.35">
      <c r="A5" t="s">
        <v>81</v>
      </c>
      <c r="B5">
        <v>1.9641262089926039E-5</v>
      </c>
      <c r="C5">
        <v>1.9641262089926039E-5</v>
      </c>
      <c r="D5">
        <v>2.327489557656236E-5</v>
      </c>
      <c r="E5">
        <v>2.6908529063198671E-5</v>
      </c>
      <c r="F5">
        <v>2.7419201877536741E-5</v>
      </c>
      <c r="G5">
        <v>2.7929874691874832E-5</v>
      </c>
      <c r="H5">
        <v>2.8440547506212898E-5</v>
      </c>
      <c r="I5">
        <v>2.8951220320550979E-5</v>
      </c>
      <c r="J5">
        <v>2.9461893134889059E-5</v>
      </c>
      <c r="K5">
        <v>2.9697588279968169E-5</v>
      </c>
      <c r="L5">
        <v>2.9933283425047279E-5</v>
      </c>
      <c r="M5">
        <v>3.0168978570126389E-5</v>
      </c>
      <c r="N5">
        <v>3.040467371520551E-5</v>
      </c>
      <c r="O5">
        <v>3.0640368860284627E-5</v>
      </c>
      <c r="P5">
        <v>3.0876064005363733E-5</v>
      </c>
      <c r="Q5">
        <v>3.111175915044284E-5</v>
      </c>
      <c r="R5">
        <v>3.134745429552196E-5</v>
      </c>
      <c r="S5">
        <v>3.1583149440601067E-5</v>
      </c>
      <c r="T5">
        <v>3.1818844585680187E-5</v>
      </c>
      <c r="U5">
        <v>3.1818844585680187E-5</v>
      </c>
      <c r="V5">
        <v>3.1818844585680187E-5</v>
      </c>
      <c r="W5">
        <v>3.1818844585680187E-5</v>
      </c>
      <c r="X5">
        <v>3.1818844585680187E-5</v>
      </c>
      <c r="Y5">
        <v>3.1818844585680187E-5</v>
      </c>
      <c r="Z5">
        <v>3.1818844585680187E-5</v>
      </c>
      <c r="AA5">
        <v>3.1818844585680187E-5</v>
      </c>
      <c r="AB5">
        <v>3.1818844585680187E-5</v>
      </c>
      <c r="AC5">
        <v>3.1818844585680187E-5</v>
      </c>
      <c r="AD5">
        <v>3.1818844585680187E-5</v>
      </c>
      <c r="AE5">
        <f t="shared" si="1"/>
        <v>3.1818844585680187E-5</v>
      </c>
      <c r="AF5">
        <f t="shared" si="0"/>
        <v>3.1818844585680187E-5</v>
      </c>
      <c r="AG5">
        <f t="shared" si="0"/>
        <v>3.1818844585680187E-5</v>
      </c>
      <c r="AH5">
        <f t="shared" si="0"/>
        <v>3.1818844585680187E-5</v>
      </c>
      <c r="AI5">
        <f t="shared" si="0"/>
        <v>3.1818844585680187E-5</v>
      </c>
      <c r="AJ5">
        <f t="shared" si="0"/>
        <v>3.1818844585680187E-5</v>
      </c>
      <c r="AK5">
        <f t="shared" si="0"/>
        <v>3.1818844585680187E-5</v>
      </c>
      <c r="AL5">
        <f t="shared" si="0"/>
        <v>3.1818844585680187E-5</v>
      </c>
      <c r="AM5">
        <f t="shared" si="0"/>
        <v>3.1818844585680187E-5</v>
      </c>
      <c r="AN5">
        <f t="shared" si="0"/>
        <v>3.1818844585680187E-5</v>
      </c>
      <c r="AO5">
        <f t="shared" si="0"/>
        <v>3.1818844585680187E-5</v>
      </c>
      <c r="AP5">
        <f t="shared" si="0"/>
        <v>3.1818844585680187E-5</v>
      </c>
      <c r="AQ5">
        <f t="shared" si="0"/>
        <v>3.1818844585680187E-5</v>
      </c>
      <c r="AR5">
        <f t="shared" si="0"/>
        <v>3.1818844585680187E-5</v>
      </c>
      <c r="AS5">
        <f t="shared" si="0"/>
        <v>3.1818844585680187E-5</v>
      </c>
      <c r="AT5">
        <f t="shared" si="0"/>
        <v>3.1818844585680187E-5</v>
      </c>
      <c r="AU5">
        <f t="shared" si="0"/>
        <v>3.1818844585680187E-5</v>
      </c>
      <c r="AV5">
        <f t="shared" si="0"/>
        <v>3.1818844585680187E-5</v>
      </c>
      <c r="AW5">
        <f t="shared" si="0"/>
        <v>3.1818844585680187E-5</v>
      </c>
      <c r="AX5">
        <f t="shared" si="0"/>
        <v>3.1818844585680187E-5</v>
      </c>
      <c r="AY5">
        <f t="shared" si="0"/>
        <v>3.1818844585680187E-5</v>
      </c>
      <c r="AZ5">
        <f t="shared" si="0"/>
        <v>3.1818844585680187E-5</v>
      </c>
      <c r="BA5">
        <f t="shared" si="0"/>
        <v>3.1818844585680187E-5</v>
      </c>
      <c r="BB5">
        <f t="shared" si="0"/>
        <v>3.1818844585680187E-5</v>
      </c>
      <c r="BC5">
        <f t="shared" si="0"/>
        <v>3.1818844585680187E-5</v>
      </c>
      <c r="BD5">
        <f t="shared" si="0"/>
        <v>3.1818844585680187E-5</v>
      </c>
      <c r="BE5">
        <f t="shared" si="0"/>
        <v>3.1818844585680187E-5</v>
      </c>
      <c r="BF5">
        <f t="shared" si="0"/>
        <v>3.1818844585680187E-5</v>
      </c>
      <c r="BG5">
        <f t="shared" si="0"/>
        <v>3.1818844585680187E-5</v>
      </c>
      <c r="BH5">
        <f t="shared" si="0"/>
        <v>3.1818844585680187E-5</v>
      </c>
      <c r="BI5">
        <f t="shared" si="0"/>
        <v>3.1818844585680187E-5</v>
      </c>
      <c r="BJ5">
        <f t="shared" si="0"/>
        <v>3.1818844585680187E-5</v>
      </c>
      <c r="BK5">
        <f t="shared" si="0"/>
        <v>3.1818844585680187E-5</v>
      </c>
      <c r="BL5">
        <f t="shared" si="0"/>
        <v>3.1818844585680187E-5</v>
      </c>
      <c r="BM5">
        <f t="shared" si="0"/>
        <v>3.1818844585680187E-5</v>
      </c>
      <c r="BN5">
        <f t="shared" si="0"/>
        <v>3.1818844585680187E-5</v>
      </c>
      <c r="BO5">
        <f t="shared" si="0"/>
        <v>3.1818844585680187E-5</v>
      </c>
      <c r="BP5">
        <f t="shared" si="0"/>
        <v>3.1818844585680187E-5</v>
      </c>
      <c r="BQ5">
        <f t="shared" si="0"/>
        <v>3.1818844585680187E-5</v>
      </c>
      <c r="BR5">
        <f t="shared" si="0"/>
        <v>3.1818844585680187E-5</v>
      </c>
      <c r="BS5">
        <f t="shared" si="0"/>
        <v>3.1818844585680187E-5</v>
      </c>
      <c r="BT5">
        <f t="shared" si="0"/>
        <v>3.1818844585680187E-5</v>
      </c>
      <c r="BU5">
        <f t="shared" si="0"/>
        <v>3.1818844585680187E-5</v>
      </c>
      <c r="BV5">
        <f t="shared" si="0"/>
        <v>3.1818844585680187E-5</v>
      </c>
      <c r="BW5">
        <f t="shared" si="0"/>
        <v>3.1818844585680187E-5</v>
      </c>
      <c r="BX5">
        <f t="shared" si="0"/>
        <v>3.1818844585680187E-5</v>
      </c>
      <c r="BY5">
        <f t="shared" si="0"/>
        <v>3.1818844585680187E-5</v>
      </c>
      <c r="BZ5">
        <f t="shared" si="0"/>
        <v>3.1818844585680187E-5</v>
      </c>
      <c r="CA5">
        <f t="shared" si="0"/>
        <v>3.1818844585680187E-5</v>
      </c>
      <c r="CB5">
        <f t="shared" si="0"/>
        <v>3.1818844585680187E-5</v>
      </c>
    </row>
    <row r="6" spans="1:80" x14ac:dyDescent="0.35">
      <c r="A6" t="s">
        <v>82</v>
      </c>
      <c r="B6">
        <v>1.9641262089926039E-5</v>
      </c>
      <c r="C6">
        <v>1.9641262089926039E-5</v>
      </c>
      <c r="D6">
        <v>2.327489557656236E-5</v>
      </c>
      <c r="E6">
        <v>2.6908529063198671E-5</v>
      </c>
      <c r="F6">
        <v>2.7419201877536741E-5</v>
      </c>
      <c r="G6">
        <v>2.7929874691874832E-5</v>
      </c>
      <c r="H6">
        <v>2.8440547506212898E-5</v>
      </c>
      <c r="I6">
        <v>2.8951220320550979E-5</v>
      </c>
      <c r="J6">
        <v>2.9461893134889059E-5</v>
      </c>
      <c r="K6">
        <v>2.9697588279968169E-5</v>
      </c>
      <c r="L6">
        <v>2.9933283425047279E-5</v>
      </c>
      <c r="M6">
        <v>3.0168978570126389E-5</v>
      </c>
      <c r="N6">
        <v>3.040467371520551E-5</v>
      </c>
      <c r="O6">
        <v>3.0640368860284627E-5</v>
      </c>
      <c r="P6">
        <v>3.0876064005363733E-5</v>
      </c>
      <c r="Q6">
        <v>3.111175915044284E-5</v>
      </c>
      <c r="R6">
        <v>3.134745429552196E-5</v>
      </c>
      <c r="S6">
        <v>3.1583149440601067E-5</v>
      </c>
      <c r="T6">
        <v>3.1818844585680187E-5</v>
      </c>
      <c r="U6">
        <v>3.1818844585680187E-5</v>
      </c>
      <c r="V6">
        <v>3.1818844585680187E-5</v>
      </c>
      <c r="W6">
        <v>3.1818844585680187E-5</v>
      </c>
      <c r="X6">
        <v>3.1818844585680187E-5</v>
      </c>
      <c r="Y6">
        <v>3.1818844585680187E-5</v>
      </c>
      <c r="Z6">
        <v>3.1818844585680187E-5</v>
      </c>
      <c r="AA6">
        <v>3.1818844585680187E-5</v>
      </c>
      <c r="AB6">
        <v>3.1818844585680187E-5</v>
      </c>
      <c r="AC6">
        <v>3.1818844585680187E-5</v>
      </c>
      <c r="AD6">
        <v>3.1818844585680187E-5</v>
      </c>
      <c r="AE6">
        <f t="shared" si="1"/>
        <v>3.1818844585680187E-5</v>
      </c>
      <c r="AF6">
        <f t="shared" si="0"/>
        <v>3.1818844585680187E-5</v>
      </c>
      <c r="AG6">
        <f t="shared" si="0"/>
        <v>3.1818844585680187E-5</v>
      </c>
      <c r="AH6">
        <f t="shared" si="0"/>
        <v>3.1818844585680187E-5</v>
      </c>
      <c r="AI6">
        <f t="shared" si="0"/>
        <v>3.1818844585680187E-5</v>
      </c>
      <c r="AJ6">
        <f t="shared" si="0"/>
        <v>3.1818844585680187E-5</v>
      </c>
      <c r="AK6">
        <f t="shared" si="0"/>
        <v>3.1818844585680187E-5</v>
      </c>
      <c r="AL6">
        <f t="shared" si="0"/>
        <v>3.1818844585680187E-5</v>
      </c>
      <c r="AM6">
        <f t="shared" si="0"/>
        <v>3.1818844585680187E-5</v>
      </c>
      <c r="AN6">
        <f t="shared" si="0"/>
        <v>3.1818844585680187E-5</v>
      </c>
      <c r="AO6">
        <f t="shared" si="0"/>
        <v>3.1818844585680187E-5</v>
      </c>
      <c r="AP6">
        <f t="shared" si="0"/>
        <v>3.1818844585680187E-5</v>
      </c>
      <c r="AQ6">
        <f t="shared" si="0"/>
        <v>3.1818844585680187E-5</v>
      </c>
      <c r="AR6">
        <f t="shared" si="0"/>
        <v>3.1818844585680187E-5</v>
      </c>
      <c r="AS6">
        <f t="shared" si="0"/>
        <v>3.1818844585680187E-5</v>
      </c>
      <c r="AT6">
        <f t="shared" si="0"/>
        <v>3.1818844585680187E-5</v>
      </c>
      <c r="AU6">
        <f t="shared" si="0"/>
        <v>3.1818844585680187E-5</v>
      </c>
      <c r="AV6">
        <f t="shared" si="0"/>
        <v>3.1818844585680187E-5</v>
      </c>
      <c r="AW6">
        <f t="shared" si="0"/>
        <v>3.1818844585680187E-5</v>
      </c>
      <c r="AX6">
        <f t="shared" si="0"/>
        <v>3.1818844585680187E-5</v>
      </c>
      <c r="AY6">
        <f t="shared" si="0"/>
        <v>3.1818844585680187E-5</v>
      </c>
      <c r="AZ6">
        <f t="shared" si="0"/>
        <v>3.1818844585680187E-5</v>
      </c>
      <c r="BA6">
        <f t="shared" si="0"/>
        <v>3.1818844585680187E-5</v>
      </c>
      <c r="BB6">
        <f t="shared" si="0"/>
        <v>3.1818844585680187E-5</v>
      </c>
      <c r="BC6">
        <f t="shared" si="0"/>
        <v>3.1818844585680187E-5</v>
      </c>
      <c r="BD6">
        <f t="shared" si="0"/>
        <v>3.1818844585680187E-5</v>
      </c>
      <c r="BE6">
        <f t="shared" si="0"/>
        <v>3.1818844585680187E-5</v>
      </c>
      <c r="BF6">
        <f t="shared" si="0"/>
        <v>3.1818844585680187E-5</v>
      </c>
      <c r="BG6">
        <f t="shared" si="0"/>
        <v>3.1818844585680187E-5</v>
      </c>
      <c r="BH6">
        <f t="shared" si="0"/>
        <v>3.1818844585680187E-5</v>
      </c>
      <c r="BI6">
        <f t="shared" si="0"/>
        <v>3.1818844585680187E-5</v>
      </c>
      <c r="BJ6">
        <f t="shared" si="0"/>
        <v>3.1818844585680187E-5</v>
      </c>
      <c r="BK6">
        <f t="shared" si="0"/>
        <v>3.1818844585680187E-5</v>
      </c>
      <c r="BL6">
        <f t="shared" si="0"/>
        <v>3.1818844585680187E-5</v>
      </c>
      <c r="BM6">
        <f t="shared" si="0"/>
        <v>3.1818844585680187E-5</v>
      </c>
      <c r="BN6">
        <f t="shared" si="0"/>
        <v>3.1818844585680187E-5</v>
      </c>
      <c r="BO6">
        <f t="shared" si="0"/>
        <v>3.1818844585680187E-5</v>
      </c>
      <c r="BP6">
        <f t="shared" si="0"/>
        <v>3.1818844585680187E-5</v>
      </c>
      <c r="BQ6">
        <f t="shared" si="0"/>
        <v>3.1818844585680187E-5</v>
      </c>
      <c r="BR6">
        <f t="shared" si="0"/>
        <v>3.1818844585680187E-5</v>
      </c>
      <c r="BS6">
        <f t="shared" si="0"/>
        <v>3.1818844585680187E-5</v>
      </c>
      <c r="BT6">
        <f t="shared" si="0"/>
        <v>3.1818844585680187E-5</v>
      </c>
      <c r="BU6">
        <f t="shared" si="0"/>
        <v>3.1818844585680187E-5</v>
      </c>
      <c r="BV6">
        <f t="shared" si="0"/>
        <v>3.1818844585680187E-5</v>
      </c>
      <c r="BW6">
        <f t="shared" si="0"/>
        <v>3.1818844585680187E-5</v>
      </c>
      <c r="BX6">
        <f t="shared" si="0"/>
        <v>3.1818844585680187E-5</v>
      </c>
      <c r="BY6">
        <f t="shared" si="0"/>
        <v>3.1818844585680187E-5</v>
      </c>
      <c r="BZ6">
        <f t="shared" si="0"/>
        <v>3.1818844585680187E-5</v>
      </c>
      <c r="CA6">
        <f t="shared" si="0"/>
        <v>3.1818844585680187E-5</v>
      </c>
      <c r="CB6">
        <f t="shared" si="0"/>
        <v>3.1818844585680187E-5</v>
      </c>
    </row>
    <row r="7" spans="1:80" x14ac:dyDescent="0.35">
      <c r="A7" t="s">
        <v>83</v>
      </c>
      <c r="B7">
        <v>1.9641262089926039E-5</v>
      </c>
      <c r="C7">
        <v>1.9641262089926039E-5</v>
      </c>
      <c r="D7">
        <v>2.327489557656236E-5</v>
      </c>
      <c r="E7">
        <v>2.6908529063198671E-5</v>
      </c>
      <c r="F7">
        <v>2.7419201877536741E-5</v>
      </c>
      <c r="G7">
        <v>2.7929874691874832E-5</v>
      </c>
      <c r="H7">
        <v>2.8440547506212898E-5</v>
      </c>
      <c r="I7">
        <v>2.8951220320550979E-5</v>
      </c>
      <c r="J7">
        <v>2.9461893134889059E-5</v>
      </c>
      <c r="K7">
        <v>2.9697588279968169E-5</v>
      </c>
      <c r="L7">
        <v>2.9933283425047279E-5</v>
      </c>
      <c r="M7">
        <v>3.0168978570126389E-5</v>
      </c>
      <c r="N7">
        <v>3.040467371520551E-5</v>
      </c>
      <c r="O7">
        <v>3.0640368860284627E-5</v>
      </c>
      <c r="P7">
        <v>3.0876064005363733E-5</v>
      </c>
      <c r="Q7">
        <v>3.111175915044284E-5</v>
      </c>
      <c r="R7">
        <v>3.134745429552196E-5</v>
      </c>
      <c r="S7">
        <v>3.1583149440601067E-5</v>
      </c>
      <c r="T7">
        <v>3.1818844585680187E-5</v>
      </c>
      <c r="U7">
        <v>3.1818844585680187E-5</v>
      </c>
      <c r="V7">
        <v>3.1818844585680187E-5</v>
      </c>
      <c r="W7">
        <v>3.1818844585680187E-5</v>
      </c>
      <c r="X7">
        <v>3.1818844585680187E-5</v>
      </c>
      <c r="Y7">
        <v>3.1818844585680187E-5</v>
      </c>
      <c r="Z7">
        <v>3.1818844585680187E-5</v>
      </c>
      <c r="AA7">
        <v>3.1818844585680187E-5</v>
      </c>
      <c r="AB7">
        <v>3.1818844585680187E-5</v>
      </c>
      <c r="AC7">
        <v>3.1818844585680187E-5</v>
      </c>
      <c r="AD7">
        <v>3.1818844585680187E-5</v>
      </c>
      <c r="AE7">
        <f t="shared" si="1"/>
        <v>3.1818844585680187E-5</v>
      </c>
      <c r="AF7">
        <f t="shared" si="0"/>
        <v>3.1818844585680187E-5</v>
      </c>
      <c r="AG7">
        <f t="shared" si="0"/>
        <v>3.1818844585680187E-5</v>
      </c>
      <c r="AH7">
        <f t="shared" si="0"/>
        <v>3.1818844585680187E-5</v>
      </c>
      <c r="AI7">
        <f t="shared" si="0"/>
        <v>3.1818844585680187E-5</v>
      </c>
      <c r="AJ7">
        <f t="shared" si="0"/>
        <v>3.1818844585680187E-5</v>
      </c>
      <c r="AK7">
        <f t="shared" si="0"/>
        <v>3.1818844585680187E-5</v>
      </c>
      <c r="AL7">
        <f t="shared" si="0"/>
        <v>3.1818844585680187E-5</v>
      </c>
      <c r="AM7">
        <f t="shared" si="0"/>
        <v>3.1818844585680187E-5</v>
      </c>
      <c r="AN7">
        <f t="shared" si="0"/>
        <v>3.1818844585680187E-5</v>
      </c>
      <c r="AO7">
        <f t="shared" si="0"/>
        <v>3.1818844585680187E-5</v>
      </c>
      <c r="AP7">
        <f t="shared" si="0"/>
        <v>3.1818844585680187E-5</v>
      </c>
      <c r="AQ7">
        <f t="shared" si="0"/>
        <v>3.1818844585680187E-5</v>
      </c>
      <c r="AR7">
        <f t="shared" si="0"/>
        <v>3.1818844585680187E-5</v>
      </c>
      <c r="AS7">
        <f t="shared" si="0"/>
        <v>3.1818844585680187E-5</v>
      </c>
      <c r="AT7">
        <f t="shared" si="0"/>
        <v>3.1818844585680187E-5</v>
      </c>
      <c r="AU7">
        <f t="shared" si="0"/>
        <v>3.1818844585680187E-5</v>
      </c>
      <c r="AV7">
        <f t="shared" si="0"/>
        <v>3.1818844585680187E-5</v>
      </c>
      <c r="AW7">
        <f t="shared" si="0"/>
        <v>3.1818844585680187E-5</v>
      </c>
      <c r="AX7">
        <f t="shared" si="0"/>
        <v>3.1818844585680187E-5</v>
      </c>
      <c r="AY7">
        <f t="shared" si="0"/>
        <v>3.1818844585680187E-5</v>
      </c>
      <c r="AZ7">
        <f t="shared" si="0"/>
        <v>3.1818844585680187E-5</v>
      </c>
      <c r="BA7">
        <f t="shared" si="0"/>
        <v>3.1818844585680187E-5</v>
      </c>
      <c r="BB7">
        <f t="shared" si="0"/>
        <v>3.1818844585680187E-5</v>
      </c>
      <c r="BC7">
        <f t="shared" si="0"/>
        <v>3.1818844585680187E-5</v>
      </c>
      <c r="BD7">
        <f t="shared" si="0"/>
        <v>3.1818844585680187E-5</v>
      </c>
      <c r="BE7">
        <f t="shared" ref="AF7:CB9" si="2">BD7</f>
        <v>3.1818844585680187E-5</v>
      </c>
      <c r="BF7">
        <f t="shared" si="2"/>
        <v>3.1818844585680187E-5</v>
      </c>
      <c r="BG7">
        <f t="shared" si="2"/>
        <v>3.1818844585680187E-5</v>
      </c>
      <c r="BH7">
        <f t="shared" si="2"/>
        <v>3.1818844585680187E-5</v>
      </c>
      <c r="BI7">
        <f t="shared" si="2"/>
        <v>3.1818844585680187E-5</v>
      </c>
      <c r="BJ7">
        <f t="shared" si="2"/>
        <v>3.1818844585680187E-5</v>
      </c>
      <c r="BK7">
        <f t="shared" si="2"/>
        <v>3.1818844585680187E-5</v>
      </c>
      <c r="BL7">
        <f t="shared" si="2"/>
        <v>3.1818844585680187E-5</v>
      </c>
      <c r="BM7">
        <f t="shared" si="2"/>
        <v>3.1818844585680187E-5</v>
      </c>
      <c r="BN7">
        <f t="shared" si="2"/>
        <v>3.1818844585680187E-5</v>
      </c>
      <c r="BO7">
        <f t="shared" si="2"/>
        <v>3.1818844585680187E-5</v>
      </c>
      <c r="BP7">
        <f t="shared" si="2"/>
        <v>3.1818844585680187E-5</v>
      </c>
      <c r="BQ7">
        <f t="shared" si="2"/>
        <v>3.1818844585680187E-5</v>
      </c>
      <c r="BR7">
        <f t="shared" si="2"/>
        <v>3.1818844585680187E-5</v>
      </c>
      <c r="BS7">
        <f t="shared" si="2"/>
        <v>3.1818844585680187E-5</v>
      </c>
      <c r="BT7">
        <f t="shared" si="2"/>
        <v>3.1818844585680187E-5</v>
      </c>
      <c r="BU7">
        <f t="shared" si="2"/>
        <v>3.1818844585680187E-5</v>
      </c>
      <c r="BV7">
        <f t="shared" si="2"/>
        <v>3.1818844585680187E-5</v>
      </c>
      <c r="BW7">
        <f t="shared" si="2"/>
        <v>3.1818844585680187E-5</v>
      </c>
      <c r="BX7">
        <f t="shared" si="2"/>
        <v>3.1818844585680187E-5</v>
      </c>
      <c r="BY7">
        <f t="shared" si="2"/>
        <v>3.1818844585680187E-5</v>
      </c>
      <c r="BZ7">
        <f t="shared" si="2"/>
        <v>3.1818844585680187E-5</v>
      </c>
      <c r="CA7">
        <f t="shared" si="2"/>
        <v>3.1818844585680187E-5</v>
      </c>
      <c r="CB7">
        <f t="shared" si="2"/>
        <v>3.1818844585680187E-5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1.9641262089926039E-5</v>
      </c>
      <c r="C9">
        <v>1.9641262089926039E-5</v>
      </c>
      <c r="D9">
        <v>2.327489557656236E-5</v>
      </c>
      <c r="E9">
        <v>2.6908529063198671E-5</v>
      </c>
      <c r="F9">
        <v>2.7419201877536741E-5</v>
      </c>
      <c r="G9">
        <v>2.7929874691874832E-5</v>
      </c>
      <c r="H9">
        <v>2.8440547506212898E-5</v>
      </c>
      <c r="I9">
        <v>2.8951220320550979E-5</v>
      </c>
      <c r="J9">
        <v>2.9461893134889059E-5</v>
      </c>
      <c r="K9">
        <v>2.9697588279968169E-5</v>
      </c>
      <c r="L9">
        <v>2.9933283425047279E-5</v>
      </c>
      <c r="M9">
        <v>3.0168978570126389E-5</v>
      </c>
      <c r="N9">
        <v>3.040467371520551E-5</v>
      </c>
      <c r="O9">
        <v>3.0640368860284627E-5</v>
      </c>
      <c r="P9">
        <v>3.0876064005363733E-5</v>
      </c>
      <c r="Q9">
        <v>3.111175915044284E-5</v>
      </c>
      <c r="R9">
        <v>3.134745429552196E-5</v>
      </c>
      <c r="S9">
        <v>3.1583149440601067E-5</v>
      </c>
      <c r="T9">
        <v>3.1818844585680187E-5</v>
      </c>
      <c r="U9">
        <v>3.1818844585680187E-5</v>
      </c>
      <c r="V9">
        <v>3.1818844585680187E-5</v>
      </c>
      <c r="W9">
        <v>3.1818844585680187E-5</v>
      </c>
      <c r="X9">
        <v>3.1818844585680187E-5</v>
      </c>
      <c r="Y9">
        <v>3.1818844585680187E-5</v>
      </c>
      <c r="Z9">
        <v>3.1818844585680187E-5</v>
      </c>
      <c r="AA9">
        <v>3.1818844585680187E-5</v>
      </c>
      <c r="AB9">
        <v>3.1818844585680187E-5</v>
      </c>
      <c r="AC9">
        <v>3.1818844585680187E-5</v>
      </c>
      <c r="AD9">
        <v>3.1818844585680187E-5</v>
      </c>
      <c r="AE9">
        <f t="shared" si="1"/>
        <v>3.1818844585680187E-5</v>
      </c>
      <c r="AF9">
        <f t="shared" si="2"/>
        <v>3.1818844585680187E-5</v>
      </c>
      <c r="AG9">
        <f t="shared" si="2"/>
        <v>3.1818844585680187E-5</v>
      </c>
      <c r="AH9">
        <f t="shared" si="2"/>
        <v>3.1818844585680187E-5</v>
      </c>
      <c r="AI9">
        <f t="shared" si="2"/>
        <v>3.1818844585680187E-5</v>
      </c>
      <c r="AJ9">
        <f t="shared" si="2"/>
        <v>3.1818844585680187E-5</v>
      </c>
      <c r="AK9">
        <f t="shared" si="2"/>
        <v>3.1818844585680187E-5</v>
      </c>
      <c r="AL9">
        <f t="shared" si="2"/>
        <v>3.1818844585680187E-5</v>
      </c>
      <c r="AM9">
        <f t="shared" si="2"/>
        <v>3.1818844585680187E-5</v>
      </c>
      <c r="AN9">
        <f t="shared" si="2"/>
        <v>3.1818844585680187E-5</v>
      </c>
      <c r="AO9">
        <f t="shared" si="2"/>
        <v>3.1818844585680187E-5</v>
      </c>
      <c r="AP9">
        <f t="shared" si="2"/>
        <v>3.1818844585680187E-5</v>
      </c>
      <c r="AQ9">
        <f t="shared" si="2"/>
        <v>3.1818844585680187E-5</v>
      </c>
      <c r="AR9">
        <f t="shared" si="2"/>
        <v>3.1818844585680187E-5</v>
      </c>
      <c r="AS9">
        <f t="shared" si="2"/>
        <v>3.1818844585680187E-5</v>
      </c>
      <c r="AT9">
        <f t="shared" si="2"/>
        <v>3.1818844585680187E-5</v>
      </c>
      <c r="AU9">
        <f t="shared" si="2"/>
        <v>3.1818844585680187E-5</v>
      </c>
      <c r="AV9">
        <f t="shared" si="2"/>
        <v>3.1818844585680187E-5</v>
      </c>
      <c r="AW9">
        <f t="shared" si="2"/>
        <v>3.1818844585680187E-5</v>
      </c>
      <c r="AX9">
        <f t="shared" si="2"/>
        <v>3.1818844585680187E-5</v>
      </c>
      <c r="AY9">
        <f t="shared" si="2"/>
        <v>3.1818844585680187E-5</v>
      </c>
      <c r="AZ9">
        <f t="shared" si="2"/>
        <v>3.1818844585680187E-5</v>
      </c>
      <c r="BA9">
        <f t="shared" si="2"/>
        <v>3.1818844585680187E-5</v>
      </c>
      <c r="BB9">
        <f t="shared" si="2"/>
        <v>3.1818844585680187E-5</v>
      </c>
      <c r="BC9">
        <f t="shared" si="2"/>
        <v>3.1818844585680187E-5</v>
      </c>
      <c r="BD9">
        <f t="shared" si="2"/>
        <v>3.1818844585680187E-5</v>
      </c>
      <c r="BE9">
        <f t="shared" si="2"/>
        <v>3.1818844585680187E-5</v>
      </c>
      <c r="BF9">
        <f t="shared" si="2"/>
        <v>3.1818844585680187E-5</v>
      </c>
      <c r="BG9">
        <f t="shared" si="2"/>
        <v>3.1818844585680187E-5</v>
      </c>
      <c r="BH9">
        <f t="shared" si="2"/>
        <v>3.1818844585680187E-5</v>
      </c>
      <c r="BI9">
        <f t="shared" si="2"/>
        <v>3.1818844585680187E-5</v>
      </c>
      <c r="BJ9">
        <f t="shared" si="2"/>
        <v>3.1818844585680187E-5</v>
      </c>
      <c r="BK9">
        <f t="shared" si="2"/>
        <v>3.1818844585680187E-5</v>
      </c>
      <c r="BL9">
        <f t="shared" si="2"/>
        <v>3.1818844585680187E-5</v>
      </c>
      <c r="BM9">
        <f t="shared" si="2"/>
        <v>3.1818844585680187E-5</v>
      </c>
      <c r="BN9">
        <f t="shared" si="2"/>
        <v>3.1818844585680187E-5</v>
      </c>
      <c r="BO9">
        <f t="shared" si="2"/>
        <v>3.1818844585680187E-5</v>
      </c>
      <c r="BP9">
        <f t="shared" si="2"/>
        <v>3.1818844585680187E-5</v>
      </c>
      <c r="BQ9">
        <f t="shared" si="2"/>
        <v>3.1818844585680187E-5</v>
      </c>
      <c r="BR9">
        <f t="shared" si="2"/>
        <v>3.1818844585680187E-5</v>
      </c>
      <c r="BS9">
        <f t="shared" si="2"/>
        <v>3.1818844585680187E-5</v>
      </c>
      <c r="BT9">
        <f t="shared" si="2"/>
        <v>3.1818844585680187E-5</v>
      </c>
      <c r="BU9">
        <f t="shared" si="2"/>
        <v>3.1818844585680187E-5</v>
      </c>
      <c r="BV9">
        <f t="shared" si="2"/>
        <v>3.1818844585680187E-5</v>
      </c>
      <c r="BW9">
        <f t="shared" si="2"/>
        <v>3.1818844585680187E-5</v>
      </c>
      <c r="BX9">
        <f t="shared" si="2"/>
        <v>3.1818844585680187E-5</v>
      </c>
      <c r="BY9">
        <f t="shared" si="2"/>
        <v>3.1818844585680187E-5</v>
      </c>
      <c r="BZ9">
        <f t="shared" si="2"/>
        <v>3.1818844585680187E-5</v>
      </c>
      <c r="CA9">
        <f t="shared" si="2"/>
        <v>3.1818844585680187E-5</v>
      </c>
      <c r="CB9">
        <f t="shared" si="2"/>
        <v>3.1818844585680187E-5</v>
      </c>
    </row>
    <row r="12" spans="1:80" x14ac:dyDescent="0.35">
      <c r="B12" s="29"/>
      <c r="C12" s="29"/>
      <c r="D12" s="29"/>
      <c r="E12" s="29"/>
      <c r="F12" s="29"/>
      <c r="G12" s="29"/>
      <c r="H12" s="29"/>
      <c r="I12" s="29"/>
      <c r="J12" s="29"/>
      <c r="K12" s="29"/>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4.5879810038002311E-5</v>
      </c>
      <c r="C2">
        <v>4.0140923904647142E-5</v>
      </c>
      <c r="D2">
        <v>4.7566994827006877E-5</v>
      </c>
      <c r="E2">
        <v>5.4993065749366577E-5</v>
      </c>
      <c r="F2">
        <v>5.6036729770887407E-5</v>
      </c>
      <c r="G2">
        <v>5.7080393792408217E-5</v>
      </c>
      <c r="H2">
        <v>5.8124057813929067E-5</v>
      </c>
      <c r="I2">
        <v>5.916772183544987E-5</v>
      </c>
      <c r="J2">
        <v>6.0211385856970727E-5</v>
      </c>
      <c r="K2">
        <v>6.0693076943826483E-5</v>
      </c>
      <c r="L2">
        <v>6.1174768030682259E-5</v>
      </c>
      <c r="M2">
        <v>6.1656459117538008E-5</v>
      </c>
      <c r="N2">
        <v>6.2138150204393757E-5</v>
      </c>
      <c r="O2">
        <v>6.2619841291249547E-5</v>
      </c>
      <c r="P2">
        <v>6.3101532378105309E-5</v>
      </c>
      <c r="Q2">
        <v>6.3583223464961072E-5</v>
      </c>
      <c r="R2">
        <v>6.4064914551816834E-5</v>
      </c>
      <c r="S2">
        <v>6.454660563867261E-5</v>
      </c>
      <c r="T2">
        <v>6.5028296725528373E-5</v>
      </c>
      <c r="U2">
        <v>6.5028296725528373E-5</v>
      </c>
      <c r="V2">
        <v>6.5028296725528373E-5</v>
      </c>
      <c r="W2">
        <v>6.5028296725528373E-5</v>
      </c>
      <c r="X2">
        <v>6.5028296725528373E-5</v>
      </c>
      <c r="Y2">
        <v>6.5028296725528373E-5</v>
      </c>
      <c r="Z2">
        <v>6.5028296725528373E-5</v>
      </c>
      <c r="AA2">
        <v>6.5028296725528373E-5</v>
      </c>
      <c r="AB2">
        <v>6.5028296725528373E-5</v>
      </c>
      <c r="AC2">
        <v>6.5028296725528373E-5</v>
      </c>
      <c r="AD2">
        <v>6.5028296725528373E-5</v>
      </c>
      <c r="AE2">
        <f>AD2</f>
        <v>6.5028296725528373E-5</v>
      </c>
      <c r="AF2">
        <f t="shared" ref="AF2:CB7" si="0">AE2</f>
        <v>6.5028296725528373E-5</v>
      </c>
      <c r="AG2">
        <f t="shared" si="0"/>
        <v>6.5028296725528373E-5</v>
      </c>
      <c r="AH2">
        <f t="shared" si="0"/>
        <v>6.5028296725528373E-5</v>
      </c>
      <c r="AI2">
        <f t="shared" si="0"/>
        <v>6.5028296725528373E-5</v>
      </c>
      <c r="AJ2">
        <f t="shared" si="0"/>
        <v>6.5028296725528373E-5</v>
      </c>
      <c r="AK2">
        <f t="shared" si="0"/>
        <v>6.5028296725528373E-5</v>
      </c>
      <c r="AL2">
        <f t="shared" si="0"/>
        <v>6.5028296725528373E-5</v>
      </c>
      <c r="AM2">
        <f t="shared" si="0"/>
        <v>6.5028296725528373E-5</v>
      </c>
      <c r="AN2">
        <f t="shared" si="0"/>
        <v>6.5028296725528373E-5</v>
      </c>
      <c r="AO2">
        <f t="shared" si="0"/>
        <v>6.5028296725528373E-5</v>
      </c>
      <c r="AP2">
        <f t="shared" si="0"/>
        <v>6.5028296725528373E-5</v>
      </c>
      <c r="AQ2">
        <f t="shared" si="0"/>
        <v>6.5028296725528373E-5</v>
      </c>
      <c r="AR2">
        <f t="shared" si="0"/>
        <v>6.5028296725528373E-5</v>
      </c>
      <c r="AS2">
        <f t="shared" si="0"/>
        <v>6.5028296725528373E-5</v>
      </c>
      <c r="AT2">
        <f t="shared" si="0"/>
        <v>6.5028296725528373E-5</v>
      </c>
      <c r="AU2">
        <f t="shared" si="0"/>
        <v>6.5028296725528373E-5</v>
      </c>
      <c r="AV2">
        <f t="shared" si="0"/>
        <v>6.5028296725528373E-5</v>
      </c>
      <c r="AW2">
        <f t="shared" si="0"/>
        <v>6.5028296725528373E-5</v>
      </c>
      <c r="AX2">
        <f t="shared" si="0"/>
        <v>6.5028296725528373E-5</v>
      </c>
      <c r="AY2">
        <f t="shared" si="0"/>
        <v>6.5028296725528373E-5</v>
      </c>
      <c r="AZ2">
        <f t="shared" si="0"/>
        <v>6.5028296725528373E-5</v>
      </c>
      <c r="BA2">
        <f t="shared" si="0"/>
        <v>6.5028296725528373E-5</v>
      </c>
      <c r="BB2">
        <f t="shared" si="0"/>
        <v>6.5028296725528373E-5</v>
      </c>
      <c r="BC2">
        <f t="shared" si="0"/>
        <v>6.5028296725528373E-5</v>
      </c>
      <c r="BD2">
        <f t="shared" si="0"/>
        <v>6.5028296725528373E-5</v>
      </c>
      <c r="BE2">
        <f t="shared" si="0"/>
        <v>6.5028296725528373E-5</v>
      </c>
      <c r="BF2">
        <f t="shared" si="0"/>
        <v>6.5028296725528373E-5</v>
      </c>
      <c r="BG2">
        <f t="shared" si="0"/>
        <v>6.5028296725528373E-5</v>
      </c>
      <c r="BH2">
        <f t="shared" si="0"/>
        <v>6.5028296725528373E-5</v>
      </c>
      <c r="BI2">
        <f t="shared" si="0"/>
        <v>6.5028296725528373E-5</v>
      </c>
      <c r="BJ2">
        <f t="shared" si="0"/>
        <v>6.5028296725528373E-5</v>
      </c>
      <c r="BK2">
        <f t="shared" si="0"/>
        <v>6.5028296725528373E-5</v>
      </c>
      <c r="BL2">
        <f t="shared" si="0"/>
        <v>6.5028296725528373E-5</v>
      </c>
      <c r="BM2">
        <f t="shared" si="0"/>
        <v>6.5028296725528373E-5</v>
      </c>
      <c r="BN2">
        <f t="shared" si="0"/>
        <v>6.5028296725528373E-5</v>
      </c>
      <c r="BO2">
        <f t="shared" si="0"/>
        <v>6.5028296725528373E-5</v>
      </c>
      <c r="BP2">
        <f t="shared" si="0"/>
        <v>6.5028296725528373E-5</v>
      </c>
      <c r="BQ2">
        <f t="shared" si="0"/>
        <v>6.5028296725528373E-5</v>
      </c>
      <c r="BR2">
        <f t="shared" si="0"/>
        <v>6.5028296725528373E-5</v>
      </c>
      <c r="BS2">
        <f t="shared" si="0"/>
        <v>6.5028296725528373E-5</v>
      </c>
      <c r="BT2">
        <f t="shared" si="0"/>
        <v>6.5028296725528373E-5</v>
      </c>
      <c r="BU2">
        <f t="shared" si="0"/>
        <v>6.5028296725528373E-5</v>
      </c>
      <c r="BV2">
        <f t="shared" si="0"/>
        <v>6.5028296725528373E-5</v>
      </c>
      <c r="BW2">
        <f t="shared" si="0"/>
        <v>6.5028296725528373E-5</v>
      </c>
      <c r="BX2">
        <f t="shared" si="0"/>
        <v>6.5028296725528373E-5</v>
      </c>
      <c r="BY2">
        <f t="shared" si="0"/>
        <v>6.5028296725528373E-5</v>
      </c>
      <c r="BZ2">
        <f t="shared" si="0"/>
        <v>6.5028296725528373E-5</v>
      </c>
      <c r="CA2">
        <f t="shared" si="0"/>
        <v>6.5028296725528373E-5</v>
      </c>
      <c r="CB2">
        <f t="shared" si="0"/>
        <v>6.5028296725528373E-5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4.5637136350922188E-5</v>
      </c>
      <c r="C2">
        <v>4.1670060609379819E-5</v>
      </c>
      <c r="D2">
        <v>4.9379021822115088E-5</v>
      </c>
      <c r="E2">
        <v>5.7087983034850357E-5</v>
      </c>
      <c r="F2">
        <v>5.8171404610694242E-5</v>
      </c>
      <c r="G2">
        <v>5.9254826186538121E-5</v>
      </c>
      <c r="H2">
        <v>6.0338247762381978E-5</v>
      </c>
      <c r="I2">
        <v>6.142166933822587E-5</v>
      </c>
      <c r="J2">
        <v>6.2505090914069728E-5</v>
      </c>
      <c r="K2">
        <v>6.3005131641382281E-5</v>
      </c>
      <c r="L2">
        <v>6.3505172368694861E-5</v>
      </c>
      <c r="M2">
        <v>6.4005213096007401E-5</v>
      </c>
      <c r="N2">
        <v>6.4505253823319967E-5</v>
      </c>
      <c r="O2">
        <v>6.500529455063252E-5</v>
      </c>
      <c r="P2">
        <v>6.5505335277945087E-5</v>
      </c>
      <c r="Q2">
        <v>6.6005376005257653E-5</v>
      </c>
      <c r="R2">
        <v>6.650541673257022E-5</v>
      </c>
      <c r="S2">
        <v>6.7005457459882759E-5</v>
      </c>
      <c r="T2">
        <v>6.7505498187195325E-5</v>
      </c>
      <c r="U2">
        <v>6.7505498187195325E-5</v>
      </c>
      <c r="V2">
        <v>6.7505498187195325E-5</v>
      </c>
      <c r="W2">
        <v>6.7505498187195325E-5</v>
      </c>
      <c r="X2">
        <v>6.7505498187195325E-5</v>
      </c>
      <c r="Y2">
        <v>6.7505498187195325E-5</v>
      </c>
      <c r="Z2">
        <v>6.7505498187195325E-5</v>
      </c>
      <c r="AA2">
        <v>6.7505498187195325E-5</v>
      </c>
      <c r="AB2">
        <v>6.7505498187195325E-5</v>
      </c>
      <c r="AC2">
        <v>6.7505498187195325E-5</v>
      </c>
      <c r="AD2">
        <v>6.7505498187195325E-5</v>
      </c>
      <c r="AE2">
        <f>AD2</f>
        <v>6.7505498187195325E-5</v>
      </c>
      <c r="AF2">
        <f t="shared" ref="AF2:CB7" si="0">AE2</f>
        <v>6.7505498187195325E-5</v>
      </c>
      <c r="AG2">
        <f t="shared" si="0"/>
        <v>6.7505498187195325E-5</v>
      </c>
      <c r="AH2">
        <f t="shared" si="0"/>
        <v>6.7505498187195325E-5</v>
      </c>
      <c r="AI2">
        <f t="shared" si="0"/>
        <v>6.7505498187195325E-5</v>
      </c>
      <c r="AJ2">
        <f t="shared" si="0"/>
        <v>6.7505498187195325E-5</v>
      </c>
      <c r="AK2">
        <f t="shared" si="0"/>
        <v>6.7505498187195325E-5</v>
      </c>
      <c r="AL2">
        <f t="shared" si="0"/>
        <v>6.7505498187195325E-5</v>
      </c>
      <c r="AM2">
        <f t="shared" si="0"/>
        <v>6.7505498187195325E-5</v>
      </c>
      <c r="AN2">
        <f t="shared" si="0"/>
        <v>6.7505498187195325E-5</v>
      </c>
      <c r="AO2">
        <f t="shared" si="0"/>
        <v>6.7505498187195325E-5</v>
      </c>
      <c r="AP2">
        <f t="shared" si="0"/>
        <v>6.7505498187195325E-5</v>
      </c>
      <c r="AQ2">
        <f t="shared" si="0"/>
        <v>6.7505498187195325E-5</v>
      </c>
      <c r="AR2">
        <f t="shared" si="0"/>
        <v>6.7505498187195325E-5</v>
      </c>
      <c r="AS2">
        <f t="shared" si="0"/>
        <v>6.7505498187195325E-5</v>
      </c>
      <c r="AT2">
        <f t="shared" si="0"/>
        <v>6.7505498187195325E-5</v>
      </c>
      <c r="AU2">
        <f t="shared" si="0"/>
        <v>6.7505498187195325E-5</v>
      </c>
      <c r="AV2">
        <f t="shared" si="0"/>
        <v>6.7505498187195325E-5</v>
      </c>
      <c r="AW2">
        <f t="shared" si="0"/>
        <v>6.7505498187195325E-5</v>
      </c>
      <c r="AX2">
        <f t="shared" si="0"/>
        <v>6.7505498187195325E-5</v>
      </c>
      <c r="AY2">
        <f t="shared" si="0"/>
        <v>6.7505498187195325E-5</v>
      </c>
      <c r="AZ2">
        <f t="shared" si="0"/>
        <v>6.7505498187195325E-5</v>
      </c>
      <c r="BA2">
        <f t="shared" si="0"/>
        <v>6.7505498187195325E-5</v>
      </c>
      <c r="BB2">
        <f t="shared" si="0"/>
        <v>6.7505498187195325E-5</v>
      </c>
      <c r="BC2">
        <f t="shared" si="0"/>
        <v>6.7505498187195325E-5</v>
      </c>
      <c r="BD2">
        <f t="shared" si="0"/>
        <v>6.7505498187195325E-5</v>
      </c>
      <c r="BE2">
        <f t="shared" si="0"/>
        <v>6.7505498187195325E-5</v>
      </c>
      <c r="BF2">
        <f t="shared" si="0"/>
        <v>6.7505498187195325E-5</v>
      </c>
      <c r="BG2">
        <f t="shared" si="0"/>
        <v>6.7505498187195325E-5</v>
      </c>
      <c r="BH2">
        <f t="shared" si="0"/>
        <v>6.7505498187195325E-5</v>
      </c>
      <c r="BI2">
        <f t="shared" si="0"/>
        <v>6.7505498187195325E-5</v>
      </c>
      <c r="BJ2">
        <f t="shared" si="0"/>
        <v>6.7505498187195325E-5</v>
      </c>
      <c r="BK2">
        <f t="shared" si="0"/>
        <v>6.7505498187195325E-5</v>
      </c>
      <c r="BL2">
        <f t="shared" si="0"/>
        <v>6.7505498187195325E-5</v>
      </c>
      <c r="BM2">
        <f t="shared" si="0"/>
        <v>6.7505498187195325E-5</v>
      </c>
      <c r="BN2">
        <f t="shared" si="0"/>
        <v>6.7505498187195325E-5</v>
      </c>
      <c r="BO2">
        <f t="shared" si="0"/>
        <v>6.7505498187195325E-5</v>
      </c>
      <c r="BP2">
        <f t="shared" si="0"/>
        <v>6.7505498187195325E-5</v>
      </c>
      <c r="BQ2">
        <f t="shared" si="0"/>
        <v>6.7505498187195325E-5</v>
      </c>
      <c r="BR2">
        <f t="shared" si="0"/>
        <v>6.7505498187195325E-5</v>
      </c>
      <c r="BS2">
        <f t="shared" si="0"/>
        <v>6.7505498187195325E-5</v>
      </c>
      <c r="BT2">
        <f t="shared" si="0"/>
        <v>6.7505498187195325E-5</v>
      </c>
      <c r="BU2">
        <f t="shared" si="0"/>
        <v>6.7505498187195325E-5</v>
      </c>
      <c r="BV2">
        <f t="shared" si="0"/>
        <v>6.7505498187195325E-5</v>
      </c>
      <c r="BW2">
        <f t="shared" si="0"/>
        <v>6.7505498187195325E-5</v>
      </c>
      <c r="BX2">
        <f t="shared" si="0"/>
        <v>6.7505498187195325E-5</v>
      </c>
      <c r="BY2">
        <f t="shared" si="0"/>
        <v>6.7505498187195325E-5</v>
      </c>
      <c r="BZ2">
        <f t="shared" si="0"/>
        <v>6.7505498187195325E-5</v>
      </c>
      <c r="CA2">
        <f t="shared" si="0"/>
        <v>6.7505498187195325E-5</v>
      </c>
      <c r="CB2">
        <f t="shared" si="0"/>
        <v>6.7505498187195325E-5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CB9"/>
  <sheetViews>
    <sheetView workbookViewId="0">
      <selection activeCell="B1" sqref="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3.2326304915236548E-5</v>
      </c>
      <c r="C2">
        <v>2.9516292931644039E-5</v>
      </c>
      <c r="D2">
        <v>3.4976807123998189E-5</v>
      </c>
      <c r="E2">
        <v>4.0437321316352343E-5</v>
      </c>
      <c r="F2">
        <v>4.1204744932575078E-5</v>
      </c>
      <c r="G2">
        <v>4.1972168548797827E-5</v>
      </c>
      <c r="H2">
        <v>4.2739592165020569E-5</v>
      </c>
      <c r="I2">
        <v>4.3507015781243332E-5</v>
      </c>
      <c r="J2">
        <v>4.4274439397466047E-5</v>
      </c>
      <c r="K2">
        <v>4.4628634912645788E-5</v>
      </c>
      <c r="L2">
        <v>4.4982830427825521E-5</v>
      </c>
      <c r="M2">
        <v>4.5337025943005248E-5</v>
      </c>
      <c r="N2">
        <v>4.5691221458184968E-5</v>
      </c>
      <c r="O2">
        <v>4.6045416973364688E-5</v>
      </c>
      <c r="P2">
        <v>4.6399612488544428E-5</v>
      </c>
      <c r="Q2">
        <v>4.6753808003724168E-5</v>
      </c>
      <c r="R2">
        <v>4.7108003518903908E-5</v>
      </c>
      <c r="S2">
        <v>4.7462199034083622E-5</v>
      </c>
      <c r="T2">
        <v>4.7816394549263348E-5</v>
      </c>
      <c r="U2">
        <v>4.7816394549263348E-5</v>
      </c>
      <c r="V2">
        <v>4.7816394549263348E-5</v>
      </c>
      <c r="W2">
        <v>4.7816394549263348E-5</v>
      </c>
      <c r="X2">
        <v>4.7816394549263348E-5</v>
      </c>
      <c r="Y2">
        <v>4.7816394549263348E-5</v>
      </c>
      <c r="Z2">
        <v>4.7816394549263348E-5</v>
      </c>
      <c r="AA2">
        <v>4.7816394549263348E-5</v>
      </c>
      <c r="AB2">
        <v>4.7816394549263348E-5</v>
      </c>
      <c r="AC2">
        <v>4.7816394549263348E-5</v>
      </c>
      <c r="AD2">
        <v>4.7816394549263348E-5</v>
      </c>
      <c r="AE2">
        <f>AD2</f>
        <v>4.7816394549263348E-5</v>
      </c>
      <c r="AF2">
        <f t="shared" ref="AF2:CB7" si="0">AE2</f>
        <v>4.7816394549263348E-5</v>
      </c>
      <c r="AG2">
        <f t="shared" si="0"/>
        <v>4.7816394549263348E-5</v>
      </c>
      <c r="AH2">
        <f t="shared" si="0"/>
        <v>4.7816394549263348E-5</v>
      </c>
      <c r="AI2">
        <f t="shared" si="0"/>
        <v>4.7816394549263348E-5</v>
      </c>
      <c r="AJ2">
        <f t="shared" si="0"/>
        <v>4.7816394549263348E-5</v>
      </c>
      <c r="AK2">
        <f t="shared" si="0"/>
        <v>4.7816394549263348E-5</v>
      </c>
      <c r="AL2">
        <f t="shared" si="0"/>
        <v>4.7816394549263348E-5</v>
      </c>
      <c r="AM2">
        <f t="shared" si="0"/>
        <v>4.7816394549263348E-5</v>
      </c>
      <c r="AN2">
        <f t="shared" si="0"/>
        <v>4.7816394549263348E-5</v>
      </c>
      <c r="AO2">
        <f t="shared" si="0"/>
        <v>4.7816394549263348E-5</v>
      </c>
      <c r="AP2">
        <f t="shared" si="0"/>
        <v>4.7816394549263348E-5</v>
      </c>
      <c r="AQ2">
        <f t="shared" si="0"/>
        <v>4.7816394549263348E-5</v>
      </c>
      <c r="AR2">
        <f t="shared" si="0"/>
        <v>4.7816394549263348E-5</v>
      </c>
      <c r="AS2">
        <f t="shared" si="0"/>
        <v>4.7816394549263348E-5</v>
      </c>
      <c r="AT2">
        <f t="shared" si="0"/>
        <v>4.7816394549263348E-5</v>
      </c>
      <c r="AU2">
        <f t="shared" si="0"/>
        <v>4.7816394549263348E-5</v>
      </c>
      <c r="AV2">
        <f t="shared" si="0"/>
        <v>4.7816394549263348E-5</v>
      </c>
      <c r="AW2">
        <f t="shared" si="0"/>
        <v>4.7816394549263348E-5</v>
      </c>
      <c r="AX2">
        <f t="shared" si="0"/>
        <v>4.7816394549263348E-5</v>
      </c>
      <c r="AY2">
        <f t="shared" si="0"/>
        <v>4.7816394549263348E-5</v>
      </c>
      <c r="AZ2">
        <f t="shared" si="0"/>
        <v>4.7816394549263348E-5</v>
      </c>
      <c r="BA2">
        <f t="shared" si="0"/>
        <v>4.7816394549263348E-5</v>
      </c>
      <c r="BB2">
        <f t="shared" si="0"/>
        <v>4.7816394549263348E-5</v>
      </c>
      <c r="BC2">
        <f t="shared" si="0"/>
        <v>4.7816394549263348E-5</v>
      </c>
      <c r="BD2">
        <f t="shared" si="0"/>
        <v>4.7816394549263348E-5</v>
      </c>
      <c r="BE2">
        <f t="shared" si="0"/>
        <v>4.7816394549263348E-5</v>
      </c>
      <c r="BF2">
        <f t="shared" si="0"/>
        <v>4.7816394549263348E-5</v>
      </c>
      <c r="BG2">
        <f t="shared" si="0"/>
        <v>4.7816394549263348E-5</v>
      </c>
      <c r="BH2">
        <f t="shared" si="0"/>
        <v>4.7816394549263348E-5</v>
      </c>
      <c r="BI2">
        <f t="shared" si="0"/>
        <v>4.7816394549263348E-5</v>
      </c>
      <c r="BJ2">
        <f t="shared" si="0"/>
        <v>4.7816394549263348E-5</v>
      </c>
      <c r="BK2">
        <f t="shared" si="0"/>
        <v>4.7816394549263348E-5</v>
      </c>
      <c r="BL2">
        <f t="shared" si="0"/>
        <v>4.7816394549263348E-5</v>
      </c>
      <c r="BM2">
        <f t="shared" si="0"/>
        <v>4.7816394549263348E-5</v>
      </c>
      <c r="BN2">
        <f t="shared" si="0"/>
        <v>4.7816394549263348E-5</v>
      </c>
      <c r="BO2">
        <f t="shared" si="0"/>
        <v>4.7816394549263348E-5</v>
      </c>
      <c r="BP2">
        <f t="shared" si="0"/>
        <v>4.7816394549263348E-5</v>
      </c>
      <c r="BQ2">
        <f t="shared" si="0"/>
        <v>4.7816394549263348E-5</v>
      </c>
      <c r="BR2">
        <f t="shared" si="0"/>
        <v>4.7816394549263348E-5</v>
      </c>
      <c r="BS2">
        <f t="shared" si="0"/>
        <v>4.7816394549263348E-5</v>
      </c>
      <c r="BT2">
        <f t="shared" si="0"/>
        <v>4.7816394549263348E-5</v>
      </c>
      <c r="BU2">
        <f t="shared" si="0"/>
        <v>4.7816394549263348E-5</v>
      </c>
      <c r="BV2">
        <f t="shared" si="0"/>
        <v>4.7816394549263348E-5</v>
      </c>
      <c r="BW2">
        <f t="shared" si="0"/>
        <v>4.7816394549263348E-5</v>
      </c>
      <c r="BX2">
        <f t="shared" si="0"/>
        <v>4.7816394549263348E-5</v>
      </c>
      <c r="BY2">
        <f t="shared" si="0"/>
        <v>4.7816394549263348E-5</v>
      </c>
      <c r="BZ2">
        <f t="shared" si="0"/>
        <v>4.7816394549263348E-5</v>
      </c>
      <c r="CA2">
        <f t="shared" si="0"/>
        <v>4.7816394549263348E-5</v>
      </c>
      <c r="CB2">
        <f t="shared" si="0"/>
        <v>4.7816394549263348E-5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2.4227640580197892E-5</v>
      </c>
      <c r="C4">
        <v>2.4227640580197892E-5</v>
      </c>
      <c r="D4">
        <v>3.4645526029682979E-5</v>
      </c>
      <c r="E4">
        <v>3.1253656348455282E-5</v>
      </c>
      <c r="F4">
        <v>2.917007925855826E-5</v>
      </c>
      <c r="G4">
        <v>2.7086502168661249E-5</v>
      </c>
      <c r="H4">
        <v>2.5002925078764231E-5</v>
      </c>
      <c r="I4">
        <v>2.2919347988867209E-5</v>
      </c>
      <c r="J4">
        <v>2.0835770898970181E-5</v>
      </c>
      <c r="K4">
        <v>2.0835770898970181E-5</v>
      </c>
      <c r="L4">
        <v>2.0835770898970181E-5</v>
      </c>
      <c r="M4">
        <v>2.0835770898970181E-5</v>
      </c>
      <c r="N4">
        <v>2.0835770898970181E-5</v>
      </c>
      <c r="O4">
        <v>2.0835770898970181E-5</v>
      </c>
      <c r="P4">
        <v>2.0835770898970181E-5</v>
      </c>
      <c r="Q4">
        <v>2.0835770898970181E-5</v>
      </c>
      <c r="R4">
        <v>2.0835770898970181E-5</v>
      </c>
      <c r="S4">
        <v>2.0835770898970181E-5</v>
      </c>
      <c r="T4">
        <v>2.0835770898970181E-5</v>
      </c>
      <c r="U4">
        <v>2.0835770898970181E-5</v>
      </c>
      <c r="V4">
        <v>2.0835770898970181E-5</v>
      </c>
      <c r="W4">
        <v>2.0835770898970181E-5</v>
      </c>
      <c r="X4">
        <v>2.0835770898970181E-5</v>
      </c>
      <c r="Y4">
        <v>2.0835770898970181E-5</v>
      </c>
      <c r="Z4">
        <v>2.0835770898970181E-5</v>
      </c>
      <c r="AA4">
        <v>2.0835770898970181E-5</v>
      </c>
      <c r="AB4">
        <v>2.0835770898970181E-5</v>
      </c>
      <c r="AC4">
        <v>2.0835770898970181E-5</v>
      </c>
      <c r="AD4">
        <v>2.0835770898970181E-5</v>
      </c>
      <c r="AE4">
        <f t="shared" si="1"/>
        <v>2.0835770898970181E-5</v>
      </c>
      <c r="AF4">
        <f t="shared" si="0"/>
        <v>2.0835770898970181E-5</v>
      </c>
      <c r="AG4">
        <f t="shared" si="0"/>
        <v>2.0835770898970181E-5</v>
      </c>
      <c r="AH4">
        <f t="shared" si="0"/>
        <v>2.0835770898970181E-5</v>
      </c>
      <c r="AI4">
        <f t="shared" si="0"/>
        <v>2.0835770898970181E-5</v>
      </c>
      <c r="AJ4">
        <f t="shared" si="0"/>
        <v>2.0835770898970181E-5</v>
      </c>
      <c r="AK4">
        <f t="shared" si="0"/>
        <v>2.0835770898970181E-5</v>
      </c>
      <c r="AL4">
        <f t="shared" si="0"/>
        <v>2.0835770898970181E-5</v>
      </c>
      <c r="AM4">
        <f t="shared" si="0"/>
        <v>2.0835770898970181E-5</v>
      </c>
      <c r="AN4">
        <f t="shared" si="0"/>
        <v>2.0835770898970181E-5</v>
      </c>
      <c r="AO4">
        <f t="shared" si="0"/>
        <v>2.0835770898970181E-5</v>
      </c>
      <c r="AP4">
        <f t="shared" si="0"/>
        <v>2.0835770898970181E-5</v>
      </c>
      <c r="AQ4">
        <f t="shared" si="0"/>
        <v>2.0835770898970181E-5</v>
      </c>
      <c r="AR4">
        <f t="shared" si="0"/>
        <v>2.0835770898970181E-5</v>
      </c>
      <c r="AS4">
        <f t="shared" si="0"/>
        <v>2.0835770898970181E-5</v>
      </c>
      <c r="AT4">
        <f t="shared" si="0"/>
        <v>2.0835770898970181E-5</v>
      </c>
      <c r="AU4">
        <f t="shared" si="0"/>
        <v>2.0835770898970181E-5</v>
      </c>
      <c r="AV4">
        <f t="shared" si="0"/>
        <v>2.0835770898970181E-5</v>
      </c>
      <c r="AW4">
        <f t="shared" si="0"/>
        <v>2.0835770898970181E-5</v>
      </c>
      <c r="AX4">
        <f t="shared" si="0"/>
        <v>2.0835770898970181E-5</v>
      </c>
      <c r="AY4">
        <f t="shared" si="0"/>
        <v>2.0835770898970181E-5</v>
      </c>
      <c r="AZ4">
        <f t="shared" si="0"/>
        <v>2.0835770898970181E-5</v>
      </c>
      <c r="BA4">
        <f t="shared" si="0"/>
        <v>2.0835770898970181E-5</v>
      </c>
      <c r="BB4">
        <f t="shared" si="0"/>
        <v>2.0835770898970181E-5</v>
      </c>
      <c r="BC4">
        <f t="shared" si="0"/>
        <v>2.0835770898970181E-5</v>
      </c>
      <c r="BD4">
        <f t="shared" si="0"/>
        <v>2.0835770898970181E-5</v>
      </c>
      <c r="BE4">
        <f t="shared" si="0"/>
        <v>2.0835770898970181E-5</v>
      </c>
      <c r="BF4">
        <f t="shared" si="0"/>
        <v>2.0835770898970181E-5</v>
      </c>
      <c r="BG4">
        <f t="shared" si="0"/>
        <v>2.0835770898970181E-5</v>
      </c>
      <c r="BH4">
        <f t="shared" si="0"/>
        <v>2.0835770898970181E-5</v>
      </c>
      <c r="BI4">
        <f t="shared" si="0"/>
        <v>2.0835770898970181E-5</v>
      </c>
      <c r="BJ4">
        <f t="shared" si="0"/>
        <v>2.0835770898970181E-5</v>
      </c>
      <c r="BK4">
        <f t="shared" si="0"/>
        <v>2.0835770898970181E-5</v>
      </c>
      <c r="BL4">
        <f t="shared" si="0"/>
        <v>2.0835770898970181E-5</v>
      </c>
      <c r="BM4">
        <f t="shared" si="0"/>
        <v>2.0835770898970181E-5</v>
      </c>
      <c r="BN4">
        <f t="shared" si="0"/>
        <v>2.0835770898970181E-5</v>
      </c>
      <c r="BO4">
        <f t="shared" si="0"/>
        <v>2.0835770898970181E-5</v>
      </c>
      <c r="BP4">
        <f t="shared" si="0"/>
        <v>2.0835770898970181E-5</v>
      </c>
      <c r="BQ4">
        <f t="shared" si="0"/>
        <v>2.0835770898970181E-5</v>
      </c>
      <c r="BR4">
        <f t="shared" si="0"/>
        <v>2.0835770898970181E-5</v>
      </c>
      <c r="BS4">
        <f t="shared" si="0"/>
        <v>2.0835770898970181E-5</v>
      </c>
      <c r="BT4">
        <f t="shared" si="0"/>
        <v>2.0835770898970181E-5</v>
      </c>
      <c r="BU4">
        <f t="shared" si="0"/>
        <v>2.0835770898970181E-5</v>
      </c>
      <c r="BV4">
        <f t="shared" si="0"/>
        <v>2.0835770898970181E-5</v>
      </c>
      <c r="BW4">
        <f t="shared" si="0"/>
        <v>2.0835770898970181E-5</v>
      </c>
      <c r="BX4">
        <f t="shared" si="0"/>
        <v>2.0835770898970181E-5</v>
      </c>
      <c r="BY4">
        <f t="shared" si="0"/>
        <v>2.0835770898970181E-5</v>
      </c>
      <c r="BZ4">
        <f t="shared" si="0"/>
        <v>2.0835770898970181E-5</v>
      </c>
      <c r="CA4">
        <f t="shared" si="0"/>
        <v>2.0835770898970181E-5</v>
      </c>
      <c r="CB4">
        <f t="shared" si="0"/>
        <v>2.0835770898970181E-5</v>
      </c>
    </row>
    <row r="5" spans="1:80" x14ac:dyDescent="0.35">
      <c r="A5" t="s">
        <v>81</v>
      </c>
      <c r="B5">
        <v>2.0823026853799509E-5</v>
      </c>
      <c r="C5">
        <v>2.0823026853799509E-5</v>
      </c>
      <c r="D5">
        <v>2.9776928400933301E-5</v>
      </c>
      <c r="E5">
        <v>2.6861704641401369E-5</v>
      </c>
      <c r="F5">
        <v>2.5070924331974611E-5</v>
      </c>
      <c r="G5">
        <v>2.3280144022547849E-5</v>
      </c>
      <c r="H5">
        <v>2.1489363713121091E-5</v>
      </c>
      <c r="I5">
        <v>1.9698583403694339E-5</v>
      </c>
      <c r="J5">
        <v>1.7907803094267581E-5</v>
      </c>
      <c r="K5">
        <v>1.7907803094267581E-5</v>
      </c>
      <c r="L5">
        <v>1.7907803094267581E-5</v>
      </c>
      <c r="M5">
        <v>1.7907803094267581E-5</v>
      </c>
      <c r="N5">
        <v>1.7907803094267581E-5</v>
      </c>
      <c r="O5">
        <v>1.7907803094267581E-5</v>
      </c>
      <c r="P5">
        <v>1.7907803094267581E-5</v>
      </c>
      <c r="Q5">
        <v>1.7907803094267581E-5</v>
      </c>
      <c r="R5">
        <v>1.7907803094267581E-5</v>
      </c>
      <c r="S5">
        <v>1.7907803094267581E-5</v>
      </c>
      <c r="T5">
        <v>1.7907803094267581E-5</v>
      </c>
      <c r="U5">
        <v>1.7907803094267581E-5</v>
      </c>
      <c r="V5">
        <v>1.7907803094267581E-5</v>
      </c>
      <c r="W5">
        <v>1.7907803094267581E-5</v>
      </c>
      <c r="X5">
        <v>1.7907803094267581E-5</v>
      </c>
      <c r="Y5">
        <v>1.7907803094267581E-5</v>
      </c>
      <c r="Z5">
        <v>1.7907803094267581E-5</v>
      </c>
      <c r="AA5">
        <v>1.7907803094267581E-5</v>
      </c>
      <c r="AB5">
        <v>1.7907803094267581E-5</v>
      </c>
      <c r="AC5">
        <v>1.7907803094267581E-5</v>
      </c>
      <c r="AD5">
        <v>1.7907803094267581E-5</v>
      </c>
      <c r="AE5">
        <f t="shared" si="1"/>
        <v>1.7907803094267581E-5</v>
      </c>
      <c r="AF5">
        <f t="shared" si="0"/>
        <v>1.7907803094267581E-5</v>
      </c>
      <c r="AG5">
        <f t="shared" si="0"/>
        <v>1.7907803094267581E-5</v>
      </c>
      <c r="AH5">
        <f t="shared" si="0"/>
        <v>1.7907803094267581E-5</v>
      </c>
      <c r="AI5">
        <f t="shared" si="0"/>
        <v>1.7907803094267581E-5</v>
      </c>
      <c r="AJ5">
        <f t="shared" si="0"/>
        <v>1.7907803094267581E-5</v>
      </c>
      <c r="AK5">
        <f t="shared" si="0"/>
        <v>1.7907803094267581E-5</v>
      </c>
      <c r="AL5">
        <f t="shared" si="0"/>
        <v>1.7907803094267581E-5</v>
      </c>
      <c r="AM5">
        <f t="shared" si="0"/>
        <v>1.7907803094267581E-5</v>
      </c>
      <c r="AN5">
        <f t="shared" si="0"/>
        <v>1.7907803094267581E-5</v>
      </c>
      <c r="AO5">
        <f t="shared" si="0"/>
        <v>1.7907803094267581E-5</v>
      </c>
      <c r="AP5">
        <f t="shared" si="0"/>
        <v>1.7907803094267581E-5</v>
      </c>
      <c r="AQ5">
        <f t="shared" si="0"/>
        <v>1.7907803094267581E-5</v>
      </c>
      <c r="AR5">
        <f t="shared" si="0"/>
        <v>1.7907803094267581E-5</v>
      </c>
      <c r="AS5">
        <f t="shared" si="0"/>
        <v>1.7907803094267581E-5</v>
      </c>
      <c r="AT5">
        <f t="shared" si="0"/>
        <v>1.7907803094267581E-5</v>
      </c>
      <c r="AU5">
        <f t="shared" si="0"/>
        <v>1.7907803094267581E-5</v>
      </c>
      <c r="AV5">
        <f t="shared" si="0"/>
        <v>1.7907803094267581E-5</v>
      </c>
      <c r="AW5">
        <f t="shared" si="0"/>
        <v>1.7907803094267581E-5</v>
      </c>
      <c r="AX5">
        <f t="shared" si="0"/>
        <v>1.7907803094267581E-5</v>
      </c>
      <c r="AY5">
        <f t="shared" si="0"/>
        <v>1.7907803094267581E-5</v>
      </c>
      <c r="AZ5">
        <f t="shared" si="0"/>
        <v>1.7907803094267581E-5</v>
      </c>
      <c r="BA5">
        <f t="shared" si="0"/>
        <v>1.7907803094267581E-5</v>
      </c>
      <c r="BB5">
        <f t="shared" si="0"/>
        <v>1.7907803094267581E-5</v>
      </c>
      <c r="BC5">
        <f t="shared" si="0"/>
        <v>1.7907803094267581E-5</v>
      </c>
      <c r="BD5">
        <f t="shared" si="0"/>
        <v>1.7907803094267581E-5</v>
      </c>
      <c r="BE5">
        <f t="shared" si="0"/>
        <v>1.7907803094267581E-5</v>
      </c>
      <c r="BF5">
        <f t="shared" si="0"/>
        <v>1.7907803094267581E-5</v>
      </c>
      <c r="BG5">
        <f t="shared" si="0"/>
        <v>1.7907803094267581E-5</v>
      </c>
      <c r="BH5">
        <f t="shared" si="0"/>
        <v>1.7907803094267581E-5</v>
      </c>
      <c r="BI5">
        <f t="shared" si="0"/>
        <v>1.7907803094267581E-5</v>
      </c>
      <c r="BJ5">
        <f t="shared" si="0"/>
        <v>1.7907803094267581E-5</v>
      </c>
      <c r="BK5">
        <f t="shared" si="0"/>
        <v>1.7907803094267581E-5</v>
      </c>
      <c r="BL5">
        <f t="shared" si="0"/>
        <v>1.7907803094267581E-5</v>
      </c>
      <c r="BM5">
        <f t="shared" si="0"/>
        <v>1.7907803094267581E-5</v>
      </c>
      <c r="BN5">
        <f t="shared" si="0"/>
        <v>1.7907803094267581E-5</v>
      </c>
      <c r="BO5">
        <f t="shared" si="0"/>
        <v>1.7907803094267581E-5</v>
      </c>
      <c r="BP5">
        <f t="shared" si="0"/>
        <v>1.7907803094267581E-5</v>
      </c>
      <c r="BQ5">
        <f t="shared" si="0"/>
        <v>1.7907803094267581E-5</v>
      </c>
      <c r="BR5">
        <f t="shared" si="0"/>
        <v>1.7907803094267581E-5</v>
      </c>
      <c r="BS5">
        <f t="shared" si="0"/>
        <v>1.7907803094267581E-5</v>
      </c>
      <c r="BT5">
        <f t="shared" si="0"/>
        <v>1.7907803094267581E-5</v>
      </c>
      <c r="BU5">
        <f t="shared" si="0"/>
        <v>1.7907803094267581E-5</v>
      </c>
      <c r="BV5">
        <f t="shared" si="0"/>
        <v>1.7907803094267581E-5</v>
      </c>
      <c r="BW5">
        <f t="shared" si="0"/>
        <v>1.7907803094267581E-5</v>
      </c>
      <c r="BX5">
        <f t="shared" si="0"/>
        <v>1.7907803094267581E-5</v>
      </c>
      <c r="BY5">
        <f t="shared" si="0"/>
        <v>1.7907803094267581E-5</v>
      </c>
      <c r="BZ5">
        <f t="shared" si="0"/>
        <v>1.7907803094267581E-5</v>
      </c>
      <c r="CA5">
        <f t="shared" si="0"/>
        <v>1.7907803094267581E-5</v>
      </c>
      <c r="CB5">
        <f t="shared" si="0"/>
        <v>1.7907803094267581E-5</v>
      </c>
    </row>
    <row r="6" spans="1:80" x14ac:dyDescent="0.35">
      <c r="A6" t="s">
        <v>82</v>
      </c>
      <c r="B6">
        <v>1.0411513426899749E-5</v>
      </c>
      <c r="C6">
        <v>1.0411513426899749E-5</v>
      </c>
      <c r="D6">
        <v>1.488846420046665E-5</v>
      </c>
      <c r="E6">
        <v>1.343085232070069E-5</v>
      </c>
      <c r="F6">
        <v>1.25354621659873E-5</v>
      </c>
      <c r="G6">
        <v>1.164007201127393E-5</v>
      </c>
      <c r="H6">
        <v>1.074468185656055E-5</v>
      </c>
      <c r="I6">
        <v>9.8492917018471678E-6</v>
      </c>
      <c r="J6">
        <v>8.9539015471337886E-6</v>
      </c>
      <c r="K6">
        <v>8.9539015471337886E-6</v>
      </c>
      <c r="L6">
        <v>8.9539015471337886E-6</v>
      </c>
      <c r="M6">
        <v>8.9539015471337886E-6</v>
      </c>
      <c r="N6">
        <v>8.9539015471337886E-6</v>
      </c>
      <c r="O6">
        <v>8.9539015471337886E-6</v>
      </c>
      <c r="P6">
        <v>8.9539015471337886E-6</v>
      </c>
      <c r="Q6">
        <v>8.9539015471337886E-6</v>
      </c>
      <c r="R6">
        <v>8.9539015471337886E-6</v>
      </c>
      <c r="S6">
        <v>8.9539015471337886E-6</v>
      </c>
      <c r="T6">
        <v>8.9539015471337886E-6</v>
      </c>
      <c r="U6">
        <v>8.9539015471337886E-6</v>
      </c>
      <c r="V6">
        <v>8.9539015471337886E-6</v>
      </c>
      <c r="W6">
        <v>8.9539015471337886E-6</v>
      </c>
      <c r="X6">
        <v>8.9539015471337886E-6</v>
      </c>
      <c r="Y6">
        <v>8.9539015471337886E-6</v>
      </c>
      <c r="Z6">
        <v>8.9539015471337886E-6</v>
      </c>
      <c r="AA6">
        <v>8.9539015471337886E-6</v>
      </c>
      <c r="AB6">
        <v>8.9539015471337886E-6</v>
      </c>
      <c r="AC6">
        <v>8.9539015471337886E-6</v>
      </c>
      <c r="AD6">
        <v>8.9539015471337886E-6</v>
      </c>
      <c r="AE6">
        <f t="shared" si="1"/>
        <v>8.9539015471337886E-6</v>
      </c>
      <c r="AF6">
        <f t="shared" si="0"/>
        <v>8.9539015471337886E-6</v>
      </c>
      <c r="AG6">
        <f t="shared" si="0"/>
        <v>8.9539015471337886E-6</v>
      </c>
      <c r="AH6">
        <f t="shared" si="0"/>
        <v>8.9539015471337886E-6</v>
      </c>
      <c r="AI6">
        <f t="shared" si="0"/>
        <v>8.9539015471337886E-6</v>
      </c>
      <c r="AJ6">
        <f t="shared" si="0"/>
        <v>8.9539015471337886E-6</v>
      </c>
      <c r="AK6">
        <f t="shared" si="0"/>
        <v>8.9539015471337886E-6</v>
      </c>
      <c r="AL6">
        <f t="shared" si="0"/>
        <v>8.9539015471337886E-6</v>
      </c>
      <c r="AM6">
        <f t="shared" si="0"/>
        <v>8.9539015471337886E-6</v>
      </c>
      <c r="AN6">
        <f t="shared" si="0"/>
        <v>8.9539015471337886E-6</v>
      </c>
      <c r="AO6">
        <f t="shared" si="0"/>
        <v>8.9539015471337886E-6</v>
      </c>
      <c r="AP6">
        <f t="shared" si="0"/>
        <v>8.9539015471337886E-6</v>
      </c>
      <c r="AQ6">
        <f t="shared" si="0"/>
        <v>8.9539015471337886E-6</v>
      </c>
      <c r="AR6">
        <f t="shared" si="0"/>
        <v>8.9539015471337886E-6</v>
      </c>
      <c r="AS6">
        <f t="shared" si="0"/>
        <v>8.9539015471337886E-6</v>
      </c>
      <c r="AT6">
        <f t="shared" si="0"/>
        <v>8.9539015471337886E-6</v>
      </c>
      <c r="AU6">
        <f t="shared" si="0"/>
        <v>8.9539015471337886E-6</v>
      </c>
      <c r="AV6">
        <f t="shared" si="0"/>
        <v>8.9539015471337886E-6</v>
      </c>
      <c r="AW6">
        <f t="shared" si="0"/>
        <v>8.9539015471337886E-6</v>
      </c>
      <c r="AX6">
        <f t="shared" si="0"/>
        <v>8.9539015471337886E-6</v>
      </c>
      <c r="AY6">
        <f t="shared" si="0"/>
        <v>8.9539015471337886E-6</v>
      </c>
      <c r="AZ6">
        <f t="shared" si="0"/>
        <v>8.9539015471337886E-6</v>
      </c>
      <c r="BA6">
        <f t="shared" si="0"/>
        <v>8.9539015471337886E-6</v>
      </c>
      <c r="BB6">
        <f t="shared" si="0"/>
        <v>8.9539015471337886E-6</v>
      </c>
      <c r="BC6">
        <f t="shared" si="0"/>
        <v>8.9539015471337886E-6</v>
      </c>
      <c r="BD6">
        <f t="shared" si="0"/>
        <v>8.9539015471337886E-6</v>
      </c>
      <c r="BE6">
        <f t="shared" si="0"/>
        <v>8.9539015471337886E-6</v>
      </c>
      <c r="BF6">
        <f t="shared" si="0"/>
        <v>8.9539015471337886E-6</v>
      </c>
      <c r="BG6">
        <f t="shared" si="0"/>
        <v>8.9539015471337886E-6</v>
      </c>
      <c r="BH6">
        <f t="shared" si="0"/>
        <v>8.9539015471337886E-6</v>
      </c>
      <c r="BI6">
        <f t="shared" si="0"/>
        <v>8.9539015471337886E-6</v>
      </c>
      <c r="BJ6">
        <f t="shared" si="0"/>
        <v>8.9539015471337886E-6</v>
      </c>
      <c r="BK6">
        <f t="shared" si="0"/>
        <v>8.9539015471337886E-6</v>
      </c>
      <c r="BL6">
        <f t="shared" si="0"/>
        <v>8.9539015471337886E-6</v>
      </c>
      <c r="BM6">
        <f t="shared" si="0"/>
        <v>8.9539015471337886E-6</v>
      </c>
      <c r="BN6">
        <f t="shared" si="0"/>
        <v>8.9539015471337886E-6</v>
      </c>
      <c r="BO6">
        <f t="shared" si="0"/>
        <v>8.9539015471337886E-6</v>
      </c>
      <c r="BP6">
        <f t="shared" si="0"/>
        <v>8.9539015471337886E-6</v>
      </c>
      <c r="BQ6">
        <f t="shared" si="0"/>
        <v>8.9539015471337886E-6</v>
      </c>
      <c r="BR6">
        <f t="shared" si="0"/>
        <v>8.9539015471337886E-6</v>
      </c>
      <c r="BS6">
        <f t="shared" si="0"/>
        <v>8.9539015471337886E-6</v>
      </c>
      <c r="BT6">
        <f t="shared" si="0"/>
        <v>8.9539015471337886E-6</v>
      </c>
      <c r="BU6">
        <f t="shared" si="0"/>
        <v>8.9539015471337886E-6</v>
      </c>
      <c r="BV6">
        <f t="shared" si="0"/>
        <v>8.9539015471337886E-6</v>
      </c>
      <c r="BW6">
        <f t="shared" si="0"/>
        <v>8.9539015471337886E-6</v>
      </c>
      <c r="BX6">
        <f t="shared" si="0"/>
        <v>8.9539015471337886E-6</v>
      </c>
      <c r="BY6">
        <f t="shared" si="0"/>
        <v>8.9539015471337886E-6</v>
      </c>
      <c r="BZ6">
        <f t="shared" si="0"/>
        <v>8.9539015471337886E-6</v>
      </c>
      <c r="CA6">
        <f t="shared" si="0"/>
        <v>8.9539015471337886E-6</v>
      </c>
      <c r="CB6">
        <f t="shared" si="0"/>
        <v>8.9539015471337886E-6</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1.0411513426899749E-5</v>
      </c>
      <c r="C9">
        <v>1.0411513426899749E-5</v>
      </c>
      <c r="D9">
        <v>1.488846420046665E-5</v>
      </c>
      <c r="E9">
        <v>1.343085232070069E-5</v>
      </c>
      <c r="F9">
        <v>1.25354621659873E-5</v>
      </c>
      <c r="G9">
        <v>1.164007201127393E-5</v>
      </c>
      <c r="H9">
        <v>1.074468185656055E-5</v>
      </c>
      <c r="I9">
        <v>9.8492917018471678E-6</v>
      </c>
      <c r="J9">
        <v>8.9539015471337886E-6</v>
      </c>
      <c r="K9">
        <v>8.9539015471337886E-6</v>
      </c>
      <c r="L9">
        <v>8.9539015471337886E-6</v>
      </c>
      <c r="M9">
        <v>8.9539015471337886E-6</v>
      </c>
      <c r="N9">
        <v>8.9539015471337886E-6</v>
      </c>
      <c r="O9">
        <v>8.9539015471337886E-6</v>
      </c>
      <c r="P9">
        <v>8.9539015471337886E-6</v>
      </c>
      <c r="Q9">
        <v>8.9539015471337886E-6</v>
      </c>
      <c r="R9">
        <v>8.9539015471337886E-6</v>
      </c>
      <c r="S9">
        <v>8.9539015471337886E-6</v>
      </c>
      <c r="T9">
        <v>8.9539015471337886E-6</v>
      </c>
      <c r="U9">
        <v>8.9539015471337886E-6</v>
      </c>
      <c r="V9">
        <v>8.9539015471337886E-6</v>
      </c>
      <c r="W9">
        <v>8.9539015471337886E-6</v>
      </c>
      <c r="X9">
        <v>8.9539015471337886E-6</v>
      </c>
      <c r="Y9">
        <v>8.9539015471337886E-6</v>
      </c>
      <c r="Z9">
        <v>8.9539015471337886E-6</v>
      </c>
      <c r="AA9">
        <v>8.9539015471337886E-6</v>
      </c>
      <c r="AB9">
        <v>8.9539015471337886E-6</v>
      </c>
      <c r="AC9">
        <v>8.9539015471337886E-6</v>
      </c>
      <c r="AD9">
        <v>8.9539015471337886E-6</v>
      </c>
      <c r="AE9">
        <f t="shared" si="1"/>
        <v>8.9539015471337886E-6</v>
      </c>
      <c r="AF9">
        <f t="shared" si="2"/>
        <v>8.9539015471337886E-6</v>
      </c>
      <c r="AG9">
        <f t="shared" si="2"/>
        <v>8.9539015471337886E-6</v>
      </c>
      <c r="AH9">
        <f t="shared" si="2"/>
        <v>8.9539015471337886E-6</v>
      </c>
      <c r="AI9">
        <f t="shared" si="2"/>
        <v>8.9539015471337886E-6</v>
      </c>
      <c r="AJ9">
        <f t="shared" si="2"/>
        <v>8.9539015471337886E-6</v>
      </c>
      <c r="AK9">
        <f t="shared" si="2"/>
        <v>8.9539015471337886E-6</v>
      </c>
      <c r="AL9">
        <f t="shared" si="2"/>
        <v>8.9539015471337886E-6</v>
      </c>
      <c r="AM9">
        <f t="shared" si="2"/>
        <v>8.9539015471337886E-6</v>
      </c>
      <c r="AN9">
        <f t="shared" si="2"/>
        <v>8.9539015471337886E-6</v>
      </c>
      <c r="AO9">
        <f t="shared" si="2"/>
        <v>8.9539015471337886E-6</v>
      </c>
      <c r="AP9">
        <f t="shared" si="2"/>
        <v>8.9539015471337886E-6</v>
      </c>
      <c r="AQ9">
        <f t="shared" si="2"/>
        <v>8.9539015471337886E-6</v>
      </c>
      <c r="AR9">
        <f t="shared" si="2"/>
        <v>8.9539015471337886E-6</v>
      </c>
      <c r="AS9">
        <f t="shared" si="2"/>
        <v>8.9539015471337886E-6</v>
      </c>
      <c r="AT9">
        <f t="shared" si="2"/>
        <v>8.9539015471337886E-6</v>
      </c>
      <c r="AU9">
        <f t="shared" si="2"/>
        <v>8.9539015471337886E-6</v>
      </c>
      <c r="AV9">
        <f t="shared" si="2"/>
        <v>8.9539015471337886E-6</v>
      </c>
      <c r="AW9">
        <f t="shared" si="2"/>
        <v>8.9539015471337886E-6</v>
      </c>
      <c r="AX9">
        <f t="shared" si="2"/>
        <v>8.9539015471337886E-6</v>
      </c>
      <c r="AY9">
        <f t="shared" si="2"/>
        <v>8.9539015471337886E-6</v>
      </c>
      <c r="AZ9">
        <f t="shared" si="2"/>
        <v>8.9539015471337886E-6</v>
      </c>
      <c r="BA9">
        <f t="shared" si="2"/>
        <v>8.9539015471337886E-6</v>
      </c>
      <c r="BB9">
        <f t="shared" si="2"/>
        <v>8.9539015471337886E-6</v>
      </c>
      <c r="BC9">
        <f t="shared" si="2"/>
        <v>8.9539015471337886E-6</v>
      </c>
      <c r="BD9">
        <f t="shared" si="2"/>
        <v>8.9539015471337886E-6</v>
      </c>
      <c r="BE9">
        <f t="shared" si="2"/>
        <v>8.9539015471337886E-6</v>
      </c>
      <c r="BF9">
        <f t="shared" si="2"/>
        <v>8.9539015471337886E-6</v>
      </c>
      <c r="BG9">
        <f t="shared" si="2"/>
        <v>8.9539015471337886E-6</v>
      </c>
      <c r="BH9">
        <f t="shared" si="2"/>
        <v>8.9539015471337886E-6</v>
      </c>
      <c r="BI9">
        <f t="shared" si="2"/>
        <v>8.9539015471337886E-6</v>
      </c>
      <c r="BJ9">
        <f t="shared" si="2"/>
        <v>8.9539015471337886E-6</v>
      </c>
      <c r="BK9">
        <f t="shared" si="2"/>
        <v>8.9539015471337886E-6</v>
      </c>
      <c r="BL9">
        <f t="shared" si="2"/>
        <v>8.9539015471337886E-6</v>
      </c>
      <c r="BM9">
        <f t="shared" si="2"/>
        <v>8.9539015471337886E-6</v>
      </c>
      <c r="BN9">
        <f t="shared" si="2"/>
        <v>8.9539015471337886E-6</v>
      </c>
      <c r="BO9">
        <f t="shared" si="2"/>
        <v>8.9539015471337886E-6</v>
      </c>
      <c r="BP9">
        <f t="shared" si="2"/>
        <v>8.9539015471337886E-6</v>
      </c>
      <c r="BQ9">
        <f t="shared" si="2"/>
        <v>8.9539015471337886E-6</v>
      </c>
      <c r="BR9">
        <f t="shared" si="2"/>
        <v>8.9539015471337886E-6</v>
      </c>
      <c r="BS9">
        <f t="shared" si="2"/>
        <v>8.9539015471337886E-6</v>
      </c>
      <c r="BT9">
        <f t="shared" si="2"/>
        <v>8.9539015471337886E-6</v>
      </c>
      <c r="BU9">
        <f t="shared" si="2"/>
        <v>8.9539015471337886E-6</v>
      </c>
      <c r="BV9">
        <f t="shared" si="2"/>
        <v>8.9539015471337886E-6</v>
      </c>
      <c r="BW9">
        <f t="shared" si="2"/>
        <v>8.9539015471337886E-6</v>
      </c>
      <c r="BX9">
        <f t="shared" si="2"/>
        <v>8.9539015471337886E-6</v>
      </c>
      <c r="BY9">
        <f t="shared" si="2"/>
        <v>8.9539015471337886E-6</v>
      </c>
      <c r="BZ9">
        <f t="shared" si="2"/>
        <v>8.9539015471337886E-6</v>
      </c>
      <c r="CA9">
        <f t="shared" si="2"/>
        <v>8.9539015471337886E-6</v>
      </c>
      <c r="CB9">
        <f t="shared" si="2"/>
        <v>8.9539015471337886E-6</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1.23179231553517E-6</v>
      </c>
      <c r="C3">
        <v>1.23179231553517E-6</v>
      </c>
      <c r="D3">
        <v>1.23179231553517E-6</v>
      </c>
      <c r="E3">
        <v>1.219474392379818E-6</v>
      </c>
      <c r="F3">
        <v>1.219474392379818E-6</v>
      </c>
      <c r="G3">
        <v>1.219474392379818E-6</v>
      </c>
      <c r="H3">
        <v>1.219474392379818E-6</v>
      </c>
      <c r="I3">
        <v>1.219474392379818E-6</v>
      </c>
      <c r="J3">
        <v>1.219474392379818E-6</v>
      </c>
      <c r="K3">
        <v>1.219474392379818E-6</v>
      </c>
      <c r="L3">
        <v>1.219474392379818E-6</v>
      </c>
      <c r="M3">
        <v>1.219474392379818E-6</v>
      </c>
      <c r="N3">
        <v>1.219474392379818E-6</v>
      </c>
      <c r="O3">
        <v>1.219474392379818E-6</v>
      </c>
      <c r="P3">
        <v>1.219474392379818E-6</v>
      </c>
      <c r="Q3">
        <v>1.219474392379818E-6</v>
      </c>
      <c r="R3">
        <v>1.219474392379818E-6</v>
      </c>
      <c r="S3">
        <v>1.219474392379818E-6</v>
      </c>
      <c r="T3">
        <v>1.219474392379818E-6</v>
      </c>
      <c r="U3">
        <v>1.219474392379818E-6</v>
      </c>
      <c r="V3">
        <v>1.219474392379818E-6</v>
      </c>
      <c r="W3">
        <v>1.219474392379818E-6</v>
      </c>
      <c r="X3">
        <v>1.219474392379818E-6</v>
      </c>
      <c r="Y3">
        <v>1.219474392379818E-6</v>
      </c>
      <c r="Z3">
        <v>1.219474392379818E-6</v>
      </c>
      <c r="AA3">
        <v>1.219474392379818E-6</v>
      </c>
      <c r="AB3">
        <v>1.219474392379818E-6</v>
      </c>
      <c r="AC3">
        <v>1.219474392379818E-6</v>
      </c>
      <c r="AD3">
        <v>1.219474392379818E-6</v>
      </c>
      <c r="AE3">
        <f t="shared" ref="AE3:AT9" si="1">AD3</f>
        <v>1.219474392379818E-6</v>
      </c>
      <c r="AF3">
        <f t="shared" si="1"/>
        <v>1.219474392379818E-6</v>
      </c>
      <c r="AG3">
        <f t="shared" si="1"/>
        <v>1.219474392379818E-6</v>
      </c>
      <c r="AH3">
        <f t="shared" si="1"/>
        <v>1.219474392379818E-6</v>
      </c>
      <c r="AI3">
        <f t="shared" si="1"/>
        <v>1.219474392379818E-6</v>
      </c>
      <c r="AJ3">
        <f t="shared" si="1"/>
        <v>1.219474392379818E-6</v>
      </c>
      <c r="AK3">
        <f t="shared" si="1"/>
        <v>1.219474392379818E-6</v>
      </c>
      <c r="AL3">
        <f t="shared" si="1"/>
        <v>1.219474392379818E-6</v>
      </c>
      <c r="AM3">
        <f t="shared" si="1"/>
        <v>1.219474392379818E-6</v>
      </c>
      <c r="AN3">
        <f t="shared" si="1"/>
        <v>1.219474392379818E-6</v>
      </c>
      <c r="AO3">
        <f t="shared" si="1"/>
        <v>1.219474392379818E-6</v>
      </c>
      <c r="AP3">
        <f t="shared" si="1"/>
        <v>1.219474392379818E-6</v>
      </c>
      <c r="AQ3">
        <f t="shared" si="1"/>
        <v>1.219474392379818E-6</v>
      </c>
      <c r="AR3">
        <f t="shared" si="1"/>
        <v>1.219474392379818E-6</v>
      </c>
      <c r="AS3">
        <f t="shared" si="1"/>
        <v>1.219474392379818E-6</v>
      </c>
      <c r="AT3">
        <f t="shared" si="1"/>
        <v>1.219474392379818E-6</v>
      </c>
      <c r="AU3">
        <f t="shared" si="0"/>
        <v>1.219474392379818E-6</v>
      </c>
      <c r="AV3">
        <f t="shared" si="0"/>
        <v>1.219474392379818E-6</v>
      </c>
      <c r="AW3">
        <f t="shared" si="0"/>
        <v>1.219474392379818E-6</v>
      </c>
      <c r="AX3">
        <f t="shared" si="0"/>
        <v>1.219474392379818E-6</v>
      </c>
      <c r="AY3">
        <f t="shared" si="0"/>
        <v>1.219474392379818E-6</v>
      </c>
      <c r="AZ3">
        <f t="shared" si="0"/>
        <v>1.219474392379818E-6</v>
      </c>
      <c r="BA3">
        <f t="shared" si="0"/>
        <v>1.219474392379818E-6</v>
      </c>
      <c r="BB3">
        <f t="shared" si="0"/>
        <v>1.219474392379818E-6</v>
      </c>
      <c r="BC3">
        <f t="shared" si="0"/>
        <v>1.219474392379818E-6</v>
      </c>
      <c r="BD3">
        <f t="shared" si="0"/>
        <v>1.219474392379818E-6</v>
      </c>
      <c r="BE3">
        <f t="shared" si="0"/>
        <v>1.219474392379818E-6</v>
      </c>
      <c r="BF3">
        <f t="shared" si="0"/>
        <v>1.219474392379818E-6</v>
      </c>
      <c r="BG3">
        <f t="shared" si="0"/>
        <v>1.219474392379818E-6</v>
      </c>
      <c r="BH3">
        <f t="shared" si="0"/>
        <v>1.219474392379818E-6</v>
      </c>
      <c r="BI3">
        <f t="shared" si="0"/>
        <v>1.219474392379818E-6</v>
      </c>
      <c r="BJ3">
        <f t="shared" si="0"/>
        <v>1.219474392379818E-6</v>
      </c>
      <c r="BK3">
        <f t="shared" si="0"/>
        <v>1.219474392379818E-6</v>
      </c>
      <c r="BL3">
        <f t="shared" si="0"/>
        <v>1.219474392379818E-6</v>
      </c>
      <c r="BM3">
        <f t="shared" si="0"/>
        <v>1.219474392379818E-6</v>
      </c>
      <c r="BN3">
        <f t="shared" si="0"/>
        <v>1.219474392379818E-6</v>
      </c>
      <c r="BO3">
        <f t="shared" si="0"/>
        <v>1.219474392379818E-6</v>
      </c>
      <c r="BP3">
        <f t="shared" si="0"/>
        <v>1.219474392379818E-6</v>
      </c>
      <c r="BQ3">
        <f t="shared" si="0"/>
        <v>1.219474392379818E-6</v>
      </c>
      <c r="BR3">
        <f t="shared" si="0"/>
        <v>1.219474392379818E-6</v>
      </c>
      <c r="BS3">
        <f t="shared" si="0"/>
        <v>1.219474392379818E-6</v>
      </c>
      <c r="BT3">
        <f t="shared" si="0"/>
        <v>1.219474392379818E-6</v>
      </c>
      <c r="BU3">
        <f t="shared" si="0"/>
        <v>1.219474392379818E-6</v>
      </c>
      <c r="BV3">
        <f t="shared" si="0"/>
        <v>1.219474392379818E-6</v>
      </c>
      <c r="BW3">
        <f t="shared" si="0"/>
        <v>1.219474392379818E-6</v>
      </c>
      <c r="BX3">
        <f t="shared" si="0"/>
        <v>1.219474392379818E-6</v>
      </c>
      <c r="BY3">
        <f t="shared" si="0"/>
        <v>1.219474392379818E-6</v>
      </c>
      <c r="BZ3">
        <f t="shared" si="0"/>
        <v>1.219474392379818E-6</v>
      </c>
      <c r="CA3">
        <f t="shared" si="0"/>
        <v>1.219474392379818E-6</v>
      </c>
      <c r="CB3">
        <f t="shared" si="0"/>
        <v>1.219474392379818E-6</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1.058637332288385E-5</v>
      </c>
      <c r="C6">
        <v>1.058637332288385E-5</v>
      </c>
      <c r="D6">
        <v>1.254485238761737E-5</v>
      </c>
      <c r="E6">
        <v>1.450333145235088E-5</v>
      </c>
      <c r="F6">
        <v>1.477857715874586E-5</v>
      </c>
      <c r="G6">
        <v>1.505382286514084E-5</v>
      </c>
      <c r="H6">
        <v>1.5329068571535821E-5</v>
      </c>
      <c r="I6">
        <v>1.5604314277930799E-5</v>
      </c>
      <c r="J6">
        <v>1.5879559984325781E-5</v>
      </c>
      <c r="K6">
        <v>1.600659646420039E-5</v>
      </c>
      <c r="L6">
        <v>1.613363294407499E-5</v>
      </c>
      <c r="M6">
        <v>1.6260669423949599E-5</v>
      </c>
      <c r="N6">
        <v>1.6387705903824209E-5</v>
      </c>
      <c r="O6">
        <v>1.6514742383698811E-5</v>
      </c>
      <c r="P6">
        <v>1.6641778863573421E-5</v>
      </c>
      <c r="Q6">
        <v>1.676881534344803E-5</v>
      </c>
      <c r="R6">
        <v>1.6895851823322629E-5</v>
      </c>
      <c r="S6">
        <v>1.7022888303197239E-5</v>
      </c>
      <c r="T6">
        <v>1.7149924783071848E-5</v>
      </c>
      <c r="U6">
        <v>1.7149924783071848E-5</v>
      </c>
      <c r="V6">
        <v>1.7149924783071848E-5</v>
      </c>
      <c r="W6">
        <v>1.7149924783071848E-5</v>
      </c>
      <c r="X6">
        <v>1.7149924783071848E-5</v>
      </c>
      <c r="Y6">
        <v>1.7149924783071848E-5</v>
      </c>
      <c r="Z6">
        <v>1.7149924783071848E-5</v>
      </c>
      <c r="AA6">
        <v>1.7149924783071848E-5</v>
      </c>
      <c r="AB6">
        <v>1.7149924783071848E-5</v>
      </c>
      <c r="AC6">
        <v>1.7149924783071848E-5</v>
      </c>
      <c r="AD6">
        <v>1.7149924783071848E-5</v>
      </c>
      <c r="AE6">
        <f t="shared" si="1"/>
        <v>1.7149924783071848E-5</v>
      </c>
      <c r="AF6">
        <f t="shared" si="0"/>
        <v>1.7149924783071848E-5</v>
      </c>
      <c r="AG6">
        <f t="shared" si="0"/>
        <v>1.7149924783071848E-5</v>
      </c>
      <c r="AH6">
        <f t="shared" si="0"/>
        <v>1.7149924783071848E-5</v>
      </c>
      <c r="AI6">
        <f t="shared" si="0"/>
        <v>1.7149924783071848E-5</v>
      </c>
      <c r="AJ6">
        <f t="shared" si="0"/>
        <v>1.7149924783071848E-5</v>
      </c>
      <c r="AK6">
        <f t="shared" si="0"/>
        <v>1.7149924783071848E-5</v>
      </c>
      <c r="AL6">
        <f t="shared" si="0"/>
        <v>1.7149924783071848E-5</v>
      </c>
      <c r="AM6">
        <f t="shared" si="0"/>
        <v>1.7149924783071848E-5</v>
      </c>
      <c r="AN6">
        <f t="shared" si="0"/>
        <v>1.7149924783071848E-5</v>
      </c>
      <c r="AO6">
        <f t="shared" si="0"/>
        <v>1.7149924783071848E-5</v>
      </c>
      <c r="AP6">
        <f t="shared" si="0"/>
        <v>1.7149924783071848E-5</v>
      </c>
      <c r="AQ6">
        <f t="shared" si="0"/>
        <v>1.7149924783071848E-5</v>
      </c>
      <c r="AR6">
        <f t="shared" si="0"/>
        <v>1.7149924783071848E-5</v>
      </c>
      <c r="AS6">
        <f t="shared" si="0"/>
        <v>1.7149924783071848E-5</v>
      </c>
      <c r="AT6">
        <f t="shared" si="0"/>
        <v>1.7149924783071848E-5</v>
      </c>
      <c r="AU6">
        <f t="shared" si="0"/>
        <v>1.7149924783071848E-5</v>
      </c>
      <c r="AV6">
        <f t="shared" si="0"/>
        <v>1.7149924783071848E-5</v>
      </c>
      <c r="AW6">
        <f t="shared" si="0"/>
        <v>1.7149924783071848E-5</v>
      </c>
      <c r="AX6">
        <f t="shared" si="0"/>
        <v>1.7149924783071848E-5</v>
      </c>
      <c r="AY6">
        <f t="shared" si="0"/>
        <v>1.7149924783071848E-5</v>
      </c>
      <c r="AZ6">
        <f t="shared" si="0"/>
        <v>1.7149924783071848E-5</v>
      </c>
      <c r="BA6">
        <f t="shared" si="0"/>
        <v>1.7149924783071848E-5</v>
      </c>
      <c r="BB6">
        <f t="shared" si="0"/>
        <v>1.7149924783071848E-5</v>
      </c>
      <c r="BC6">
        <f t="shared" si="0"/>
        <v>1.7149924783071848E-5</v>
      </c>
      <c r="BD6">
        <f t="shared" si="0"/>
        <v>1.7149924783071848E-5</v>
      </c>
      <c r="BE6">
        <f t="shared" si="0"/>
        <v>1.7149924783071848E-5</v>
      </c>
      <c r="BF6">
        <f t="shared" si="0"/>
        <v>1.7149924783071848E-5</v>
      </c>
      <c r="BG6">
        <f t="shared" si="0"/>
        <v>1.7149924783071848E-5</v>
      </c>
      <c r="BH6">
        <f t="shared" si="0"/>
        <v>1.7149924783071848E-5</v>
      </c>
      <c r="BI6">
        <f t="shared" si="0"/>
        <v>1.7149924783071848E-5</v>
      </c>
      <c r="BJ6">
        <f t="shared" si="0"/>
        <v>1.7149924783071848E-5</v>
      </c>
      <c r="BK6">
        <f t="shared" si="0"/>
        <v>1.7149924783071848E-5</v>
      </c>
      <c r="BL6">
        <f t="shared" si="0"/>
        <v>1.7149924783071848E-5</v>
      </c>
      <c r="BM6">
        <f t="shared" si="0"/>
        <v>1.7149924783071848E-5</v>
      </c>
      <c r="BN6">
        <f t="shared" si="0"/>
        <v>1.7149924783071848E-5</v>
      </c>
      <c r="BO6">
        <f t="shared" si="0"/>
        <v>1.7149924783071848E-5</v>
      </c>
      <c r="BP6">
        <f t="shared" si="0"/>
        <v>1.7149924783071848E-5</v>
      </c>
      <c r="BQ6">
        <f t="shared" si="0"/>
        <v>1.7149924783071848E-5</v>
      </c>
      <c r="BR6">
        <f t="shared" si="0"/>
        <v>1.7149924783071848E-5</v>
      </c>
      <c r="BS6">
        <f t="shared" si="0"/>
        <v>1.7149924783071848E-5</v>
      </c>
      <c r="BT6">
        <f t="shared" si="0"/>
        <v>1.7149924783071848E-5</v>
      </c>
      <c r="BU6">
        <f t="shared" si="0"/>
        <v>1.7149924783071848E-5</v>
      </c>
      <c r="BV6">
        <f t="shared" si="0"/>
        <v>1.7149924783071848E-5</v>
      </c>
      <c r="BW6">
        <f t="shared" si="0"/>
        <v>1.7149924783071848E-5</v>
      </c>
      <c r="BX6">
        <f t="shared" si="0"/>
        <v>1.7149924783071848E-5</v>
      </c>
      <c r="BY6">
        <f t="shared" si="0"/>
        <v>1.7149924783071848E-5</v>
      </c>
      <c r="BZ6">
        <f t="shared" si="0"/>
        <v>1.7149924783071848E-5</v>
      </c>
      <c r="CA6">
        <f t="shared" si="0"/>
        <v>1.7149924783071848E-5</v>
      </c>
      <c r="CB6">
        <f t="shared" si="0"/>
        <v>1.7149924783071848E-5</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1.1009828255799209E-5</v>
      </c>
      <c r="C2">
        <v>1.1009828255799209E-5</v>
      </c>
      <c r="D2">
        <v>1.3046646483122061E-5</v>
      </c>
      <c r="E2">
        <v>1.5083464710444921E-5</v>
      </c>
      <c r="F2">
        <v>1.5369720245095689E-5</v>
      </c>
      <c r="G2">
        <v>1.5655975779746472E-5</v>
      </c>
      <c r="H2">
        <v>1.594223131439726E-5</v>
      </c>
      <c r="I2">
        <v>1.6228486849048039E-5</v>
      </c>
      <c r="J2">
        <v>1.6514742383698811E-5</v>
      </c>
      <c r="K2">
        <v>1.6646860322768402E-5</v>
      </c>
      <c r="L2">
        <v>1.6778978261837999E-5</v>
      </c>
      <c r="M2">
        <v>1.6911096200907589E-5</v>
      </c>
      <c r="N2">
        <v>1.704321413997718E-5</v>
      </c>
      <c r="O2">
        <v>1.717533207904676E-5</v>
      </c>
      <c r="P2">
        <v>1.7307450018116361E-5</v>
      </c>
      <c r="Q2">
        <v>1.7439567957185951E-5</v>
      </c>
      <c r="R2">
        <v>1.7571685896255538E-5</v>
      </c>
      <c r="S2">
        <v>1.7703803835325129E-5</v>
      </c>
      <c r="T2">
        <v>1.7835921774394719E-5</v>
      </c>
      <c r="U2">
        <v>1.7835921774394719E-5</v>
      </c>
      <c r="V2">
        <v>1.7835921774394719E-5</v>
      </c>
      <c r="W2">
        <v>1.7835921774394719E-5</v>
      </c>
      <c r="X2">
        <v>1.7835921774394719E-5</v>
      </c>
      <c r="Y2">
        <v>1.7835921774394719E-5</v>
      </c>
      <c r="Z2">
        <v>1.7835921774394719E-5</v>
      </c>
      <c r="AA2">
        <v>1.7835921774394719E-5</v>
      </c>
      <c r="AB2">
        <v>1.7835921774394719E-5</v>
      </c>
      <c r="AC2">
        <v>1.7835921774394719E-5</v>
      </c>
      <c r="AD2">
        <v>1.7835921774394719E-5</v>
      </c>
      <c r="AE2">
        <f>AD2</f>
        <v>1.7835921774394719E-5</v>
      </c>
      <c r="AF2">
        <f t="shared" ref="AF2:CB7" si="0">AE2</f>
        <v>1.7835921774394719E-5</v>
      </c>
      <c r="AG2">
        <f t="shared" si="0"/>
        <v>1.7835921774394719E-5</v>
      </c>
      <c r="AH2">
        <f t="shared" si="0"/>
        <v>1.7835921774394719E-5</v>
      </c>
      <c r="AI2">
        <f t="shared" si="0"/>
        <v>1.7835921774394719E-5</v>
      </c>
      <c r="AJ2">
        <f t="shared" si="0"/>
        <v>1.7835921774394719E-5</v>
      </c>
      <c r="AK2">
        <f t="shared" si="0"/>
        <v>1.7835921774394719E-5</v>
      </c>
      <c r="AL2">
        <f t="shared" si="0"/>
        <v>1.7835921774394719E-5</v>
      </c>
      <c r="AM2">
        <f t="shared" si="0"/>
        <v>1.7835921774394719E-5</v>
      </c>
      <c r="AN2">
        <f t="shared" si="0"/>
        <v>1.7835921774394719E-5</v>
      </c>
      <c r="AO2">
        <f t="shared" si="0"/>
        <v>1.7835921774394719E-5</v>
      </c>
      <c r="AP2">
        <f t="shared" si="0"/>
        <v>1.7835921774394719E-5</v>
      </c>
      <c r="AQ2">
        <f t="shared" si="0"/>
        <v>1.7835921774394719E-5</v>
      </c>
      <c r="AR2">
        <f t="shared" si="0"/>
        <v>1.7835921774394719E-5</v>
      </c>
      <c r="AS2">
        <f t="shared" si="0"/>
        <v>1.7835921774394719E-5</v>
      </c>
      <c r="AT2">
        <f t="shared" si="0"/>
        <v>1.7835921774394719E-5</v>
      </c>
      <c r="AU2">
        <f t="shared" si="0"/>
        <v>1.7835921774394719E-5</v>
      </c>
      <c r="AV2">
        <f t="shared" si="0"/>
        <v>1.7835921774394719E-5</v>
      </c>
      <c r="AW2">
        <f t="shared" si="0"/>
        <v>1.7835921774394719E-5</v>
      </c>
      <c r="AX2">
        <f t="shared" si="0"/>
        <v>1.7835921774394719E-5</v>
      </c>
      <c r="AY2">
        <f t="shared" si="0"/>
        <v>1.7835921774394719E-5</v>
      </c>
      <c r="AZ2">
        <f t="shared" si="0"/>
        <v>1.7835921774394719E-5</v>
      </c>
      <c r="BA2">
        <f t="shared" si="0"/>
        <v>1.7835921774394719E-5</v>
      </c>
      <c r="BB2">
        <f t="shared" si="0"/>
        <v>1.7835921774394719E-5</v>
      </c>
      <c r="BC2">
        <f t="shared" si="0"/>
        <v>1.7835921774394719E-5</v>
      </c>
      <c r="BD2">
        <f t="shared" si="0"/>
        <v>1.7835921774394719E-5</v>
      </c>
      <c r="BE2">
        <f t="shared" si="0"/>
        <v>1.7835921774394719E-5</v>
      </c>
      <c r="BF2">
        <f t="shared" si="0"/>
        <v>1.7835921774394719E-5</v>
      </c>
      <c r="BG2">
        <f t="shared" si="0"/>
        <v>1.7835921774394719E-5</v>
      </c>
      <c r="BH2">
        <f t="shared" si="0"/>
        <v>1.7835921774394719E-5</v>
      </c>
      <c r="BI2">
        <f t="shared" si="0"/>
        <v>1.7835921774394719E-5</v>
      </c>
      <c r="BJ2">
        <f t="shared" si="0"/>
        <v>1.7835921774394719E-5</v>
      </c>
      <c r="BK2">
        <f t="shared" si="0"/>
        <v>1.7835921774394719E-5</v>
      </c>
      <c r="BL2">
        <f t="shared" si="0"/>
        <v>1.7835921774394719E-5</v>
      </c>
      <c r="BM2">
        <f t="shared" si="0"/>
        <v>1.7835921774394719E-5</v>
      </c>
      <c r="BN2">
        <f t="shared" si="0"/>
        <v>1.7835921774394719E-5</v>
      </c>
      <c r="BO2">
        <f t="shared" si="0"/>
        <v>1.7835921774394719E-5</v>
      </c>
      <c r="BP2">
        <f t="shared" si="0"/>
        <v>1.7835921774394719E-5</v>
      </c>
      <c r="BQ2">
        <f t="shared" si="0"/>
        <v>1.7835921774394719E-5</v>
      </c>
      <c r="BR2">
        <f t="shared" si="0"/>
        <v>1.7835921774394719E-5</v>
      </c>
      <c r="BS2">
        <f t="shared" si="0"/>
        <v>1.7835921774394719E-5</v>
      </c>
      <c r="BT2">
        <f t="shared" si="0"/>
        <v>1.7835921774394719E-5</v>
      </c>
      <c r="BU2">
        <f t="shared" si="0"/>
        <v>1.7835921774394719E-5</v>
      </c>
      <c r="BV2">
        <f t="shared" si="0"/>
        <v>1.7835921774394719E-5</v>
      </c>
      <c r="BW2">
        <f t="shared" si="0"/>
        <v>1.7835921774394719E-5</v>
      </c>
      <c r="BX2">
        <f t="shared" si="0"/>
        <v>1.7835921774394719E-5</v>
      </c>
      <c r="BY2">
        <f t="shared" si="0"/>
        <v>1.7835921774394719E-5</v>
      </c>
      <c r="BZ2">
        <f t="shared" si="0"/>
        <v>1.7835921774394719E-5</v>
      </c>
      <c r="CA2">
        <f t="shared" si="0"/>
        <v>1.7835921774394719E-5</v>
      </c>
      <c r="CB2">
        <f t="shared" si="0"/>
        <v>1.7835921774394719E-5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1.1009828255799209E-5</v>
      </c>
      <c r="C6">
        <v>1.1009828255799209E-5</v>
      </c>
      <c r="D6">
        <v>1.3046646483122061E-5</v>
      </c>
      <c r="E6">
        <v>1.5083464710444921E-5</v>
      </c>
      <c r="F6">
        <v>1.5369720245095689E-5</v>
      </c>
      <c r="G6">
        <v>1.5655975779746472E-5</v>
      </c>
      <c r="H6">
        <v>1.594223131439726E-5</v>
      </c>
      <c r="I6">
        <v>1.6228486849048039E-5</v>
      </c>
      <c r="J6">
        <v>1.6514742383698811E-5</v>
      </c>
      <c r="K6">
        <v>1.6646860322768402E-5</v>
      </c>
      <c r="L6">
        <v>1.6778978261837999E-5</v>
      </c>
      <c r="M6">
        <v>1.6911096200907589E-5</v>
      </c>
      <c r="N6">
        <v>1.704321413997718E-5</v>
      </c>
      <c r="O6">
        <v>1.717533207904676E-5</v>
      </c>
      <c r="P6">
        <v>1.7307450018116361E-5</v>
      </c>
      <c r="Q6">
        <v>1.7439567957185951E-5</v>
      </c>
      <c r="R6">
        <v>1.7571685896255538E-5</v>
      </c>
      <c r="S6">
        <v>1.7703803835325129E-5</v>
      </c>
      <c r="T6">
        <v>1.7835921774394719E-5</v>
      </c>
      <c r="U6">
        <v>1.7835921774394719E-5</v>
      </c>
      <c r="V6">
        <v>1.7835921774394719E-5</v>
      </c>
      <c r="W6">
        <v>1.7835921774394719E-5</v>
      </c>
      <c r="X6">
        <v>1.7835921774394719E-5</v>
      </c>
      <c r="Y6">
        <v>1.7835921774394719E-5</v>
      </c>
      <c r="Z6">
        <v>1.7835921774394719E-5</v>
      </c>
      <c r="AA6">
        <v>1.7835921774394719E-5</v>
      </c>
      <c r="AB6">
        <v>1.7835921774394719E-5</v>
      </c>
      <c r="AC6">
        <v>1.7835921774394719E-5</v>
      </c>
      <c r="AD6">
        <v>1.7835921774394719E-5</v>
      </c>
      <c r="AE6">
        <f t="shared" si="1"/>
        <v>1.7835921774394719E-5</v>
      </c>
      <c r="AF6">
        <f t="shared" si="0"/>
        <v>1.7835921774394719E-5</v>
      </c>
      <c r="AG6">
        <f t="shared" si="0"/>
        <v>1.7835921774394719E-5</v>
      </c>
      <c r="AH6">
        <f t="shared" si="0"/>
        <v>1.7835921774394719E-5</v>
      </c>
      <c r="AI6">
        <f t="shared" si="0"/>
        <v>1.7835921774394719E-5</v>
      </c>
      <c r="AJ6">
        <f t="shared" si="0"/>
        <v>1.7835921774394719E-5</v>
      </c>
      <c r="AK6">
        <f t="shared" si="0"/>
        <v>1.7835921774394719E-5</v>
      </c>
      <c r="AL6">
        <f t="shared" si="0"/>
        <v>1.7835921774394719E-5</v>
      </c>
      <c r="AM6">
        <f t="shared" si="0"/>
        <v>1.7835921774394719E-5</v>
      </c>
      <c r="AN6">
        <f t="shared" si="0"/>
        <v>1.7835921774394719E-5</v>
      </c>
      <c r="AO6">
        <f t="shared" si="0"/>
        <v>1.7835921774394719E-5</v>
      </c>
      <c r="AP6">
        <f t="shared" si="0"/>
        <v>1.7835921774394719E-5</v>
      </c>
      <c r="AQ6">
        <f t="shared" si="0"/>
        <v>1.7835921774394719E-5</v>
      </c>
      <c r="AR6">
        <f t="shared" si="0"/>
        <v>1.7835921774394719E-5</v>
      </c>
      <c r="AS6">
        <f t="shared" si="0"/>
        <v>1.7835921774394719E-5</v>
      </c>
      <c r="AT6">
        <f t="shared" si="0"/>
        <v>1.7835921774394719E-5</v>
      </c>
      <c r="AU6">
        <f t="shared" si="0"/>
        <v>1.7835921774394719E-5</v>
      </c>
      <c r="AV6">
        <f t="shared" si="0"/>
        <v>1.7835921774394719E-5</v>
      </c>
      <c r="AW6">
        <f t="shared" si="0"/>
        <v>1.7835921774394719E-5</v>
      </c>
      <c r="AX6">
        <f t="shared" si="0"/>
        <v>1.7835921774394719E-5</v>
      </c>
      <c r="AY6">
        <f t="shared" si="0"/>
        <v>1.7835921774394719E-5</v>
      </c>
      <c r="AZ6">
        <f t="shared" si="0"/>
        <v>1.7835921774394719E-5</v>
      </c>
      <c r="BA6">
        <f t="shared" si="0"/>
        <v>1.7835921774394719E-5</v>
      </c>
      <c r="BB6">
        <f t="shared" si="0"/>
        <v>1.7835921774394719E-5</v>
      </c>
      <c r="BC6">
        <f t="shared" si="0"/>
        <v>1.7835921774394719E-5</v>
      </c>
      <c r="BD6">
        <f t="shared" si="0"/>
        <v>1.7835921774394719E-5</v>
      </c>
      <c r="BE6">
        <f t="shared" si="0"/>
        <v>1.7835921774394719E-5</v>
      </c>
      <c r="BF6">
        <f t="shared" si="0"/>
        <v>1.7835921774394719E-5</v>
      </c>
      <c r="BG6">
        <f t="shared" si="0"/>
        <v>1.7835921774394719E-5</v>
      </c>
      <c r="BH6">
        <f t="shared" si="0"/>
        <v>1.7835921774394719E-5</v>
      </c>
      <c r="BI6">
        <f t="shared" si="0"/>
        <v>1.7835921774394719E-5</v>
      </c>
      <c r="BJ6">
        <f t="shared" si="0"/>
        <v>1.7835921774394719E-5</v>
      </c>
      <c r="BK6">
        <f t="shared" si="0"/>
        <v>1.7835921774394719E-5</v>
      </c>
      <c r="BL6">
        <f t="shared" si="0"/>
        <v>1.7835921774394719E-5</v>
      </c>
      <c r="BM6">
        <f t="shared" si="0"/>
        <v>1.7835921774394719E-5</v>
      </c>
      <c r="BN6">
        <f t="shared" si="0"/>
        <v>1.7835921774394719E-5</v>
      </c>
      <c r="BO6">
        <f t="shared" si="0"/>
        <v>1.7835921774394719E-5</v>
      </c>
      <c r="BP6">
        <f t="shared" si="0"/>
        <v>1.7835921774394719E-5</v>
      </c>
      <c r="BQ6">
        <f t="shared" si="0"/>
        <v>1.7835921774394719E-5</v>
      </c>
      <c r="BR6">
        <f t="shared" si="0"/>
        <v>1.7835921774394719E-5</v>
      </c>
      <c r="BS6">
        <f t="shared" si="0"/>
        <v>1.7835921774394719E-5</v>
      </c>
      <c r="BT6">
        <f t="shared" si="0"/>
        <v>1.7835921774394719E-5</v>
      </c>
      <c r="BU6">
        <f t="shared" si="0"/>
        <v>1.7835921774394719E-5</v>
      </c>
      <c r="BV6">
        <f t="shared" si="0"/>
        <v>1.7835921774394719E-5</v>
      </c>
      <c r="BW6">
        <f t="shared" si="0"/>
        <v>1.7835921774394719E-5</v>
      </c>
      <c r="BX6">
        <f t="shared" si="0"/>
        <v>1.7835921774394719E-5</v>
      </c>
      <c r="BY6">
        <f t="shared" si="0"/>
        <v>1.7835921774394719E-5</v>
      </c>
      <c r="BZ6">
        <f t="shared" si="0"/>
        <v>1.7835921774394719E-5</v>
      </c>
      <c r="CA6">
        <f t="shared" si="0"/>
        <v>1.7835921774394719E-5</v>
      </c>
      <c r="CB6">
        <f t="shared" si="0"/>
        <v>1.7835921774394719E-5</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2.6900286291197881E-5</v>
      </c>
      <c r="C2">
        <v>2.6378487199544052E-5</v>
      </c>
      <c r="D2">
        <v>3.1258507331459711E-5</v>
      </c>
      <c r="E2">
        <v>3.6138527463375357E-5</v>
      </c>
      <c r="F2">
        <v>3.6824368130563507E-5</v>
      </c>
      <c r="G2">
        <v>3.7510208797751649E-5</v>
      </c>
      <c r="H2">
        <v>3.8196049464939792E-5</v>
      </c>
      <c r="I2">
        <v>3.8881890132127948E-5</v>
      </c>
      <c r="J2">
        <v>3.9567730799316091E-5</v>
      </c>
      <c r="K2">
        <v>3.9884272645710621E-5</v>
      </c>
      <c r="L2">
        <v>4.0200814492105151E-5</v>
      </c>
      <c r="M2">
        <v>4.0517356338499667E-5</v>
      </c>
      <c r="N2">
        <v>4.0833898184894197E-5</v>
      </c>
      <c r="O2">
        <v>4.1150440031288741E-5</v>
      </c>
      <c r="P2">
        <v>4.1466981877683271E-5</v>
      </c>
      <c r="Q2">
        <v>4.1783523724077801E-5</v>
      </c>
      <c r="R2">
        <v>4.2100065570472331E-5</v>
      </c>
      <c r="S2">
        <v>4.2416607416866847E-5</v>
      </c>
      <c r="T2">
        <v>4.2733149263261377E-5</v>
      </c>
      <c r="U2">
        <v>4.2733149263261377E-5</v>
      </c>
      <c r="V2">
        <v>4.2733149263261377E-5</v>
      </c>
      <c r="W2">
        <v>4.2733149263261377E-5</v>
      </c>
      <c r="X2">
        <v>4.2733149263261377E-5</v>
      </c>
      <c r="Y2">
        <v>4.2733149263261377E-5</v>
      </c>
      <c r="Z2">
        <v>4.2733149263261377E-5</v>
      </c>
      <c r="AA2">
        <v>4.2733149263261377E-5</v>
      </c>
      <c r="AB2">
        <v>4.2733149263261377E-5</v>
      </c>
      <c r="AC2">
        <v>4.2733149263261377E-5</v>
      </c>
      <c r="AD2">
        <v>4.2733149263261377E-5</v>
      </c>
      <c r="AE2">
        <f>AD2</f>
        <v>4.2733149263261377E-5</v>
      </c>
      <c r="AF2">
        <f t="shared" ref="AF2:CB7" si="0">AE2</f>
        <v>4.2733149263261377E-5</v>
      </c>
      <c r="AG2">
        <f t="shared" si="0"/>
        <v>4.2733149263261377E-5</v>
      </c>
      <c r="AH2">
        <f t="shared" si="0"/>
        <v>4.2733149263261377E-5</v>
      </c>
      <c r="AI2">
        <f t="shared" si="0"/>
        <v>4.2733149263261377E-5</v>
      </c>
      <c r="AJ2">
        <f t="shared" si="0"/>
        <v>4.2733149263261377E-5</v>
      </c>
      <c r="AK2">
        <f t="shared" si="0"/>
        <v>4.2733149263261377E-5</v>
      </c>
      <c r="AL2">
        <f t="shared" si="0"/>
        <v>4.2733149263261377E-5</v>
      </c>
      <c r="AM2">
        <f t="shared" si="0"/>
        <v>4.2733149263261377E-5</v>
      </c>
      <c r="AN2">
        <f t="shared" si="0"/>
        <v>4.2733149263261377E-5</v>
      </c>
      <c r="AO2">
        <f t="shared" si="0"/>
        <v>4.2733149263261377E-5</v>
      </c>
      <c r="AP2">
        <f t="shared" si="0"/>
        <v>4.2733149263261377E-5</v>
      </c>
      <c r="AQ2">
        <f t="shared" si="0"/>
        <v>4.2733149263261377E-5</v>
      </c>
      <c r="AR2">
        <f t="shared" si="0"/>
        <v>4.2733149263261377E-5</v>
      </c>
      <c r="AS2">
        <f t="shared" si="0"/>
        <v>4.2733149263261377E-5</v>
      </c>
      <c r="AT2">
        <f t="shared" si="0"/>
        <v>4.2733149263261377E-5</v>
      </c>
      <c r="AU2">
        <f t="shared" si="0"/>
        <v>4.2733149263261377E-5</v>
      </c>
      <c r="AV2">
        <f t="shared" si="0"/>
        <v>4.2733149263261377E-5</v>
      </c>
      <c r="AW2">
        <f t="shared" si="0"/>
        <v>4.2733149263261377E-5</v>
      </c>
      <c r="AX2">
        <f t="shared" si="0"/>
        <v>4.2733149263261377E-5</v>
      </c>
      <c r="AY2">
        <f t="shared" si="0"/>
        <v>4.2733149263261377E-5</v>
      </c>
      <c r="AZ2">
        <f t="shared" si="0"/>
        <v>4.2733149263261377E-5</v>
      </c>
      <c r="BA2">
        <f t="shared" si="0"/>
        <v>4.2733149263261377E-5</v>
      </c>
      <c r="BB2">
        <f t="shared" si="0"/>
        <v>4.2733149263261377E-5</v>
      </c>
      <c r="BC2">
        <f t="shared" si="0"/>
        <v>4.2733149263261377E-5</v>
      </c>
      <c r="BD2">
        <f t="shared" si="0"/>
        <v>4.2733149263261377E-5</v>
      </c>
      <c r="BE2">
        <f t="shared" si="0"/>
        <v>4.2733149263261377E-5</v>
      </c>
      <c r="BF2">
        <f t="shared" si="0"/>
        <v>4.2733149263261377E-5</v>
      </c>
      <c r="BG2">
        <f t="shared" si="0"/>
        <v>4.2733149263261377E-5</v>
      </c>
      <c r="BH2">
        <f t="shared" si="0"/>
        <v>4.2733149263261377E-5</v>
      </c>
      <c r="BI2">
        <f t="shared" si="0"/>
        <v>4.2733149263261377E-5</v>
      </c>
      <c r="BJ2">
        <f t="shared" si="0"/>
        <v>4.2733149263261377E-5</v>
      </c>
      <c r="BK2">
        <f t="shared" si="0"/>
        <v>4.2733149263261377E-5</v>
      </c>
      <c r="BL2">
        <f t="shared" si="0"/>
        <v>4.2733149263261377E-5</v>
      </c>
      <c r="BM2">
        <f t="shared" si="0"/>
        <v>4.2733149263261377E-5</v>
      </c>
      <c r="BN2">
        <f t="shared" si="0"/>
        <v>4.2733149263261377E-5</v>
      </c>
      <c r="BO2">
        <f t="shared" si="0"/>
        <v>4.2733149263261377E-5</v>
      </c>
      <c r="BP2">
        <f t="shared" si="0"/>
        <v>4.2733149263261377E-5</v>
      </c>
      <c r="BQ2">
        <f t="shared" si="0"/>
        <v>4.2733149263261377E-5</v>
      </c>
      <c r="BR2">
        <f t="shared" si="0"/>
        <v>4.2733149263261377E-5</v>
      </c>
      <c r="BS2">
        <f t="shared" si="0"/>
        <v>4.2733149263261377E-5</v>
      </c>
      <c r="BT2">
        <f t="shared" si="0"/>
        <v>4.2733149263261377E-5</v>
      </c>
      <c r="BU2">
        <f t="shared" si="0"/>
        <v>4.2733149263261377E-5</v>
      </c>
      <c r="BV2">
        <f t="shared" si="0"/>
        <v>4.2733149263261377E-5</v>
      </c>
      <c r="BW2">
        <f t="shared" si="0"/>
        <v>4.2733149263261377E-5</v>
      </c>
      <c r="BX2">
        <f t="shared" si="0"/>
        <v>4.2733149263261377E-5</v>
      </c>
      <c r="BY2">
        <f t="shared" si="0"/>
        <v>4.2733149263261377E-5</v>
      </c>
      <c r="BZ2">
        <f t="shared" si="0"/>
        <v>4.2733149263261377E-5</v>
      </c>
      <c r="CA2">
        <f t="shared" si="0"/>
        <v>4.2733149263261377E-5</v>
      </c>
      <c r="CB2">
        <f t="shared" si="0"/>
        <v>4.2733149263261377E-5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CB9"/>
  <sheetViews>
    <sheetView workbookViewId="0"/>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s="32">
        <f>'TPort H2 Calcs'!C31</f>
        <v>7.6090116568513114E-5</v>
      </c>
      <c r="C2" s="32">
        <f>'TPort H2 Calcs'!D31</f>
        <v>7.3106190428571418E-5</v>
      </c>
      <c r="D2" s="32">
        <f>'TPort H2 Calcs'!E31</f>
        <v>7.0122264288629735E-5</v>
      </c>
      <c r="E2" s="32">
        <f>'TPort H2 Calcs'!F31</f>
        <v>6.7138338148688039E-5</v>
      </c>
      <c r="F2" s="32">
        <f>'TPort H2 Calcs'!G31</f>
        <v>6.4154412008746343E-5</v>
      </c>
      <c r="G2" s="32">
        <f>'TPort H2 Calcs'!H31</f>
        <v>6.1170485868804661E-5</v>
      </c>
      <c r="H2" s="32">
        <f>'TPort H2 Calcs'!I31</f>
        <v>5.8186559728862965E-5</v>
      </c>
      <c r="I2" s="32">
        <f>'TPort H2 Calcs'!J31</f>
        <v>5.5202633588921275E-5</v>
      </c>
      <c r="J2" s="32">
        <f>'TPort H2 Calcs'!K31</f>
        <v>5.2218707448979586E-5</v>
      </c>
      <c r="K2" s="32">
        <f>'TPort H2 Calcs'!L31</f>
        <v>5.1472725913994162E-5</v>
      </c>
      <c r="L2" s="32">
        <f>'TPort H2 Calcs'!M31</f>
        <v>5.0726744379008738E-5</v>
      </c>
      <c r="M2" s="32">
        <f>'TPort H2 Calcs'!N31</f>
        <v>4.9980762844023314E-5</v>
      </c>
      <c r="N2" s="32">
        <f>'TPort H2 Calcs'!O31</f>
        <v>4.9234781309037897E-5</v>
      </c>
      <c r="O2" s="32">
        <f>'TPort H2 Calcs'!P31</f>
        <v>4.8488799774052473E-5</v>
      </c>
      <c r="P2" s="32">
        <f>'TPort H2 Calcs'!Q31</f>
        <v>4.7742818239067049E-5</v>
      </c>
      <c r="Q2" s="32">
        <f>'TPort H2 Calcs'!R31</f>
        <v>4.6996836704081625E-5</v>
      </c>
      <c r="R2" s="32">
        <f>'TPort H2 Calcs'!S31</f>
        <v>4.6250855169096201E-5</v>
      </c>
      <c r="S2" s="32">
        <f>'TPort H2 Calcs'!T31</f>
        <v>4.5504873634110777E-5</v>
      </c>
      <c r="T2" s="32">
        <f>'TPort H2 Calcs'!U31</f>
        <v>4.475889209912536E-5</v>
      </c>
      <c r="U2" s="32">
        <f>'TPort H2 Calcs'!V31</f>
        <v>4.4012910564139929E-5</v>
      </c>
      <c r="V2" s="32">
        <f>'TPort H2 Calcs'!W31</f>
        <v>4.3266929029154512E-5</v>
      </c>
      <c r="W2" s="32">
        <f>'TPort H2 Calcs'!X31</f>
        <v>4.2520947494169088E-5</v>
      </c>
      <c r="X2" s="32">
        <f>'TPort H2 Calcs'!Y31</f>
        <v>4.1774965959183664E-5</v>
      </c>
      <c r="Y2" s="32">
        <f>'TPort H2 Calcs'!Z31</f>
        <v>4.102898442419824E-5</v>
      </c>
      <c r="Z2" s="32">
        <f>'TPort H2 Calcs'!AA31</f>
        <v>4.0283002889212816E-5</v>
      </c>
      <c r="AA2" s="32">
        <f>'TPort H2 Calcs'!AB31</f>
        <v>3.9537021354227398E-5</v>
      </c>
      <c r="AB2" s="32">
        <f>'TPort H2 Calcs'!AC31</f>
        <v>3.8791039819241974E-5</v>
      </c>
      <c r="AC2" s="32">
        <f>'TPort H2 Calcs'!AD31</f>
        <v>3.804505828425655E-5</v>
      </c>
      <c r="AD2" s="32">
        <f>'TPort H2 Calcs'!AE31</f>
        <v>3.7299076749271126E-5</v>
      </c>
      <c r="AE2">
        <f t="shared" ref="AE2" si="0">AD2</f>
        <v>3.7299076749271126E-5</v>
      </c>
      <c r="AF2">
        <f t="shared" ref="AF2" si="1">AE2</f>
        <v>3.7299076749271126E-5</v>
      </c>
      <c r="AG2">
        <f t="shared" ref="AG2" si="2">AF2</f>
        <v>3.7299076749271126E-5</v>
      </c>
      <c r="AH2">
        <f t="shared" ref="AH2" si="3">AG2</f>
        <v>3.7299076749271126E-5</v>
      </c>
      <c r="AI2">
        <f t="shared" ref="AI2" si="4">AH2</f>
        <v>3.7299076749271126E-5</v>
      </c>
      <c r="AJ2">
        <f t="shared" ref="AJ2" si="5">AI2</f>
        <v>3.7299076749271126E-5</v>
      </c>
      <c r="AK2">
        <f t="shared" ref="AK2" si="6">AJ2</f>
        <v>3.7299076749271126E-5</v>
      </c>
      <c r="AL2">
        <f t="shared" ref="AL2" si="7">AK2</f>
        <v>3.7299076749271126E-5</v>
      </c>
      <c r="AM2">
        <f t="shared" ref="AM2" si="8">AL2</f>
        <v>3.7299076749271126E-5</v>
      </c>
      <c r="AN2">
        <f t="shared" ref="AN2" si="9">AM2</f>
        <v>3.7299076749271126E-5</v>
      </c>
      <c r="AO2">
        <f t="shared" ref="AO2" si="10">AN2</f>
        <v>3.7299076749271126E-5</v>
      </c>
      <c r="AP2">
        <f t="shared" ref="AP2" si="11">AO2</f>
        <v>3.7299076749271126E-5</v>
      </c>
      <c r="AQ2">
        <f t="shared" ref="AQ2" si="12">AP2</f>
        <v>3.7299076749271126E-5</v>
      </c>
      <c r="AR2">
        <f t="shared" ref="AR2" si="13">AQ2</f>
        <v>3.7299076749271126E-5</v>
      </c>
      <c r="AS2">
        <f t="shared" ref="AS2" si="14">AR2</f>
        <v>3.7299076749271126E-5</v>
      </c>
      <c r="AT2">
        <f t="shared" ref="AT2" si="15">AS2</f>
        <v>3.7299076749271126E-5</v>
      </c>
      <c r="AU2">
        <f t="shared" ref="AU2" si="16">AT2</f>
        <v>3.7299076749271126E-5</v>
      </c>
      <c r="AV2">
        <f t="shared" ref="AV2" si="17">AU2</f>
        <v>3.7299076749271126E-5</v>
      </c>
      <c r="AW2">
        <f t="shared" ref="AW2" si="18">AV2</f>
        <v>3.7299076749271126E-5</v>
      </c>
      <c r="AX2">
        <f t="shared" ref="AX2" si="19">AW2</f>
        <v>3.7299076749271126E-5</v>
      </c>
      <c r="AY2">
        <f t="shared" ref="AY2" si="20">AX2</f>
        <v>3.7299076749271126E-5</v>
      </c>
      <c r="AZ2">
        <f t="shared" ref="AZ2" si="21">AY2</f>
        <v>3.7299076749271126E-5</v>
      </c>
      <c r="BA2">
        <f t="shared" ref="BA2" si="22">AZ2</f>
        <v>3.7299076749271126E-5</v>
      </c>
      <c r="BB2">
        <f t="shared" ref="BB2" si="23">BA2</f>
        <v>3.7299076749271126E-5</v>
      </c>
      <c r="BC2">
        <f t="shared" ref="BC2" si="24">BB2</f>
        <v>3.7299076749271126E-5</v>
      </c>
      <c r="BD2">
        <f t="shared" ref="BD2" si="25">BC2</f>
        <v>3.7299076749271126E-5</v>
      </c>
      <c r="BE2">
        <f t="shared" ref="BE2" si="26">BD2</f>
        <v>3.7299076749271126E-5</v>
      </c>
      <c r="BF2">
        <f t="shared" ref="BF2" si="27">BE2</f>
        <v>3.7299076749271126E-5</v>
      </c>
      <c r="BG2">
        <f t="shared" ref="BG2" si="28">BF2</f>
        <v>3.7299076749271126E-5</v>
      </c>
      <c r="BH2">
        <f t="shared" ref="BH2" si="29">BG2</f>
        <v>3.7299076749271126E-5</v>
      </c>
      <c r="BI2">
        <f t="shared" ref="BI2" si="30">BH2</f>
        <v>3.7299076749271126E-5</v>
      </c>
      <c r="BJ2">
        <f t="shared" ref="BJ2" si="31">BI2</f>
        <v>3.7299076749271126E-5</v>
      </c>
      <c r="BK2">
        <f t="shared" ref="BK2" si="32">BJ2</f>
        <v>3.7299076749271126E-5</v>
      </c>
      <c r="BL2">
        <f t="shared" ref="BL2" si="33">BK2</f>
        <v>3.7299076749271126E-5</v>
      </c>
      <c r="BM2">
        <f t="shared" ref="BM2" si="34">BL2</f>
        <v>3.7299076749271126E-5</v>
      </c>
      <c r="BN2">
        <f t="shared" ref="BN2" si="35">BM2</f>
        <v>3.7299076749271126E-5</v>
      </c>
      <c r="BO2">
        <f t="shared" ref="BO2" si="36">BN2</f>
        <v>3.7299076749271126E-5</v>
      </c>
      <c r="BP2">
        <f t="shared" ref="BP2" si="37">BO2</f>
        <v>3.7299076749271126E-5</v>
      </c>
      <c r="BQ2">
        <f t="shared" ref="BQ2" si="38">BP2</f>
        <v>3.7299076749271126E-5</v>
      </c>
      <c r="BR2">
        <f t="shared" ref="BR2" si="39">BQ2</f>
        <v>3.7299076749271126E-5</v>
      </c>
      <c r="BS2">
        <f t="shared" ref="BS2" si="40">BR2</f>
        <v>3.7299076749271126E-5</v>
      </c>
      <c r="BT2">
        <f t="shared" ref="BT2" si="41">BS2</f>
        <v>3.7299076749271126E-5</v>
      </c>
      <c r="BU2">
        <f t="shared" ref="BU2" si="42">BT2</f>
        <v>3.7299076749271126E-5</v>
      </c>
      <c r="BV2">
        <f t="shared" ref="BV2" si="43">BU2</f>
        <v>3.7299076749271126E-5</v>
      </c>
      <c r="BW2">
        <f t="shared" ref="BW2" si="44">BV2</f>
        <v>3.7299076749271126E-5</v>
      </c>
      <c r="BX2">
        <f t="shared" ref="BX2" si="45">BW2</f>
        <v>3.7299076749271126E-5</v>
      </c>
      <c r="BY2">
        <f t="shared" ref="BY2" si="46">BX2</f>
        <v>3.7299076749271126E-5</v>
      </c>
      <c r="BZ2">
        <f t="shared" ref="BZ2" si="47">BY2</f>
        <v>3.7299076749271126E-5</v>
      </c>
      <c r="CA2">
        <f t="shared" ref="CA2" si="48">BZ2</f>
        <v>3.7299076749271126E-5</v>
      </c>
      <c r="CB2">
        <f t="shared" ref="CB2" si="49">CA2</f>
        <v>3.7299076749271126E-5</v>
      </c>
    </row>
    <row r="3" spans="1:80" x14ac:dyDescent="0.35">
      <c r="A3" t="s">
        <v>79</v>
      </c>
      <c r="B3">
        <f t="shared" ref="B3:Q5" si="50">B$6</f>
        <v>3.7815124984007474E-5</v>
      </c>
      <c r="C3">
        <f t="shared" si="50"/>
        <v>2.9273598539821343E-5</v>
      </c>
      <c r="D3">
        <f t="shared" si="50"/>
        <v>2.2867453706681745E-5</v>
      </c>
      <c r="E3">
        <f t="shared" si="50"/>
        <v>2.0732072095635211E-5</v>
      </c>
      <c r="F3">
        <f t="shared" si="50"/>
        <v>2.0094689462066321E-5</v>
      </c>
      <c r="G3">
        <f t="shared" si="50"/>
        <v>1.976019152423442E-5</v>
      </c>
      <c r="H3">
        <f t="shared" si="50"/>
        <v>1.9699935469898111E-5</v>
      </c>
      <c r="I3">
        <f t="shared" si="50"/>
        <v>1.9454395191541123E-5</v>
      </c>
      <c r="J3">
        <f t="shared" si="50"/>
        <v>1.9113211441762307E-5</v>
      </c>
      <c r="K3">
        <f t="shared" si="50"/>
        <v>1.8729005575261064E-5</v>
      </c>
      <c r="L3">
        <f t="shared" si="50"/>
        <v>1.8142157957600145E-5</v>
      </c>
      <c r="M3">
        <f t="shared" si="50"/>
        <v>1.7606461252070335E-5</v>
      </c>
      <c r="N3">
        <f t="shared" si="50"/>
        <v>1.7172318359566907E-5</v>
      </c>
      <c r="O3">
        <f t="shared" si="50"/>
        <v>1.6741337250089391E-5</v>
      </c>
      <c r="P3">
        <f t="shared" si="50"/>
        <v>1.6372950594840451E-5</v>
      </c>
      <c r="Q3">
        <f t="shared" si="50"/>
        <v>1.6166772063439735E-5</v>
      </c>
      <c r="R3">
        <f t="shared" ref="R3:AG5" si="51">R$6</f>
        <v>1.5971290875455629E-5</v>
      </c>
      <c r="S3">
        <f t="shared" si="51"/>
        <v>1.5778213644987718E-5</v>
      </c>
      <c r="T3">
        <f t="shared" si="51"/>
        <v>1.5587245921145659E-5</v>
      </c>
      <c r="U3">
        <f t="shared" si="51"/>
        <v>1.5397974201023496E-5</v>
      </c>
      <c r="V3">
        <f t="shared" si="51"/>
        <v>1.520686060335918E-5</v>
      </c>
      <c r="W3">
        <f t="shared" si="51"/>
        <v>1.4956826026838161E-5</v>
      </c>
      <c r="X3">
        <f t="shared" si="51"/>
        <v>1.4765543797425694E-5</v>
      </c>
      <c r="Y3">
        <f t="shared" si="51"/>
        <v>1.4575775646559597E-5</v>
      </c>
      <c r="Z3">
        <f t="shared" si="51"/>
        <v>1.4383858552797828E-5</v>
      </c>
      <c r="AA3">
        <f t="shared" si="51"/>
        <v>1.4191150907325935E-5</v>
      </c>
      <c r="AB3">
        <f t="shared" si="51"/>
        <v>1.3996564315938641E-5</v>
      </c>
      <c r="AC3">
        <f t="shared" si="51"/>
        <v>1.3801112253127409E-5</v>
      </c>
      <c r="AD3">
        <f t="shared" si="51"/>
        <v>1.3603506349663929E-5</v>
      </c>
      <c r="AE3">
        <f t="shared" si="51"/>
        <v>1.3603506349663929E-5</v>
      </c>
      <c r="AF3">
        <f t="shared" si="51"/>
        <v>1.3603506349663929E-5</v>
      </c>
      <c r="AG3">
        <f t="shared" si="51"/>
        <v>1.3603506349663929E-5</v>
      </c>
      <c r="AH3">
        <f t="shared" ref="AH3:AW5" si="52">AH$6</f>
        <v>1.3603506349663929E-5</v>
      </c>
      <c r="AI3">
        <f t="shared" si="52"/>
        <v>1.3603506349663929E-5</v>
      </c>
      <c r="AJ3">
        <f t="shared" si="52"/>
        <v>1.3603506349663929E-5</v>
      </c>
      <c r="AK3">
        <f t="shared" si="52"/>
        <v>1.3603506349663929E-5</v>
      </c>
      <c r="AL3">
        <f t="shared" si="52"/>
        <v>1.3603506349663929E-5</v>
      </c>
      <c r="AM3">
        <f t="shared" si="52"/>
        <v>1.3603506349663929E-5</v>
      </c>
      <c r="AN3">
        <f t="shared" si="52"/>
        <v>1.3603506349663929E-5</v>
      </c>
      <c r="AO3">
        <f t="shared" si="52"/>
        <v>1.3603506349663929E-5</v>
      </c>
      <c r="AP3">
        <f t="shared" si="52"/>
        <v>1.3603506349663929E-5</v>
      </c>
      <c r="AQ3">
        <f t="shared" si="52"/>
        <v>1.3603506349663929E-5</v>
      </c>
      <c r="AR3">
        <f t="shared" si="52"/>
        <v>1.3603506349663929E-5</v>
      </c>
      <c r="AS3">
        <f t="shared" si="52"/>
        <v>1.3603506349663929E-5</v>
      </c>
      <c r="AT3">
        <f t="shared" si="52"/>
        <v>1.3603506349663929E-5</v>
      </c>
      <c r="AU3">
        <f t="shared" si="52"/>
        <v>1.3603506349663929E-5</v>
      </c>
      <c r="AV3">
        <f t="shared" si="52"/>
        <v>1.3603506349663929E-5</v>
      </c>
      <c r="AW3">
        <f t="shared" si="52"/>
        <v>1.3603506349663929E-5</v>
      </c>
      <c r="AX3">
        <f t="shared" ref="AX3:BM5" si="53">AX$6</f>
        <v>1.3603506349663929E-5</v>
      </c>
      <c r="AY3">
        <f t="shared" si="53"/>
        <v>1.3603506349663929E-5</v>
      </c>
      <c r="AZ3">
        <f t="shared" si="53"/>
        <v>1.3603506349663929E-5</v>
      </c>
      <c r="BA3">
        <f t="shared" si="53"/>
        <v>1.3603506349663929E-5</v>
      </c>
      <c r="BB3">
        <f t="shared" si="53"/>
        <v>1.3603506349663929E-5</v>
      </c>
      <c r="BC3">
        <f t="shared" si="53"/>
        <v>1.3603506349663929E-5</v>
      </c>
      <c r="BD3">
        <f t="shared" si="53"/>
        <v>1.3603506349663929E-5</v>
      </c>
      <c r="BE3">
        <f t="shared" si="53"/>
        <v>1.3603506349663929E-5</v>
      </c>
      <c r="BF3">
        <f t="shared" si="53"/>
        <v>1.3603506349663929E-5</v>
      </c>
      <c r="BG3">
        <f t="shared" si="53"/>
        <v>1.3603506349663929E-5</v>
      </c>
      <c r="BH3">
        <f t="shared" si="53"/>
        <v>1.3603506349663929E-5</v>
      </c>
      <c r="BI3">
        <f t="shared" si="53"/>
        <v>1.3603506349663929E-5</v>
      </c>
      <c r="BJ3">
        <f t="shared" si="53"/>
        <v>1.3603506349663929E-5</v>
      </c>
      <c r="BK3">
        <f t="shared" si="53"/>
        <v>1.3603506349663929E-5</v>
      </c>
      <c r="BL3">
        <f t="shared" si="53"/>
        <v>1.3603506349663929E-5</v>
      </c>
      <c r="BM3">
        <f t="shared" si="53"/>
        <v>1.3603506349663929E-5</v>
      </c>
      <c r="BN3">
        <f t="shared" ref="BN3:CB5" si="54">BN$6</f>
        <v>1.3603506349663929E-5</v>
      </c>
      <c r="BO3">
        <f t="shared" si="54"/>
        <v>1.3603506349663929E-5</v>
      </c>
      <c r="BP3">
        <f t="shared" si="54"/>
        <v>1.3603506349663929E-5</v>
      </c>
      <c r="BQ3">
        <f t="shared" si="54"/>
        <v>1.3603506349663929E-5</v>
      </c>
      <c r="BR3">
        <f t="shared" si="54"/>
        <v>1.3603506349663929E-5</v>
      </c>
      <c r="BS3">
        <f t="shared" si="54"/>
        <v>1.3603506349663929E-5</v>
      </c>
      <c r="BT3">
        <f t="shared" si="54"/>
        <v>1.3603506349663929E-5</v>
      </c>
      <c r="BU3">
        <f t="shared" si="54"/>
        <v>1.3603506349663929E-5</v>
      </c>
      <c r="BV3">
        <f t="shared" si="54"/>
        <v>1.3603506349663929E-5</v>
      </c>
      <c r="BW3">
        <f t="shared" si="54"/>
        <v>1.3603506349663929E-5</v>
      </c>
      <c r="BX3">
        <f t="shared" si="54"/>
        <v>1.3603506349663929E-5</v>
      </c>
      <c r="BY3">
        <f t="shared" si="54"/>
        <v>1.3603506349663929E-5</v>
      </c>
      <c r="BZ3">
        <f t="shared" si="54"/>
        <v>1.3603506349663929E-5</v>
      </c>
      <c r="CA3">
        <f t="shared" si="54"/>
        <v>1.3603506349663929E-5</v>
      </c>
      <c r="CB3">
        <f t="shared" si="54"/>
        <v>1.3603506349663929E-5</v>
      </c>
    </row>
    <row r="4" spans="1:80" x14ac:dyDescent="0.35">
      <c r="A4" t="s">
        <v>80</v>
      </c>
      <c r="B4">
        <f t="shared" si="50"/>
        <v>3.7815124984007474E-5</v>
      </c>
      <c r="C4">
        <f t="shared" si="50"/>
        <v>2.9273598539821343E-5</v>
      </c>
      <c r="D4">
        <f t="shared" si="50"/>
        <v>2.2867453706681745E-5</v>
      </c>
      <c r="E4">
        <f t="shared" si="50"/>
        <v>2.0732072095635211E-5</v>
      </c>
      <c r="F4">
        <f t="shared" si="50"/>
        <v>2.0094689462066321E-5</v>
      </c>
      <c r="G4">
        <f t="shared" si="50"/>
        <v>1.976019152423442E-5</v>
      </c>
      <c r="H4">
        <f t="shared" si="50"/>
        <v>1.9699935469898111E-5</v>
      </c>
      <c r="I4">
        <f t="shared" si="50"/>
        <v>1.9454395191541123E-5</v>
      </c>
      <c r="J4">
        <f t="shared" si="50"/>
        <v>1.9113211441762307E-5</v>
      </c>
      <c r="K4">
        <f t="shared" si="50"/>
        <v>1.8729005575261064E-5</v>
      </c>
      <c r="L4">
        <f t="shared" si="50"/>
        <v>1.8142157957600145E-5</v>
      </c>
      <c r="M4">
        <f t="shared" si="50"/>
        <v>1.7606461252070335E-5</v>
      </c>
      <c r="N4">
        <f t="shared" si="50"/>
        <v>1.7172318359566907E-5</v>
      </c>
      <c r="O4">
        <f t="shared" si="50"/>
        <v>1.6741337250089391E-5</v>
      </c>
      <c r="P4">
        <f t="shared" si="50"/>
        <v>1.6372950594840451E-5</v>
      </c>
      <c r="Q4">
        <f t="shared" si="50"/>
        <v>1.6166772063439735E-5</v>
      </c>
      <c r="R4">
        <f t="shared" si="51"/>
        <v>1.5971290875455629E-5</v>
      </c>
      <c r="S4">
        <f t="shared" si="51"/>
        <v>1.5778213644987718E-5</v>
      </c>
      <c r="T4">
        <f t="shared" si="51"/>
        <v>1.5587245921145659E-5</v>
      </c>
      <c r="U4">
        <f t="shared" si="51"/>
        <v>1.5397974201023496E-5</v>
      </c>
      <c r="V4">
        <f t="shared" si="51"/>
        <v>1.520686060335918E-5</v>
      </c>
      <c r="W4">
        <f t="shared" si="51"/>
        <v>1.4956826026838161E-5</v>
      </c>
      <c r="X4">
        <f t="shared" si="51"/>
        <v>1.4765543797425694E-5</v>
      </c>
      <c r="Y4">
        <f t="shared" si="51"/>
        <v>1.4575775646559597E-5</v>
      </c>
      <c r="Z4">
        <f t="shared" si="51"/>
        <v>1.4383858552797828E-5</v>
      </c>
      <c r="AA4">
        <f t="shared" si="51"/>
        <v>1.4191150907325935E-5</v>
      </c>
      <c r="AB4">
        <f t="shared" si="51"/>
        <v>1.3996564315938641E-5</v>
      </c>
      <c r="AC4">
        <f t="shared" si="51"/>
        <v>1.3801112253127409E-5</v>
      </c>
      <c r="AD4">
        <f t="shared" si="51"/>
        <v>1.3603506349663929E-5</v>
      </c>
      <c r="AE4">
        <f t="shared" si="51"/>
        <v>1.3603506349663929E-5</v>
      </c>
      <c r="AF4">
        <f t="shared" si="51"/>
        <v>1.3603506349663929E-5</v>
      </c>
      <c r="AG4">
        <f t="shared" si="51"/>
        <v>1.3603506349663929E-5</v>
      </c>
      <c r="AH4">
        <f t="shared" si="52"/>
        <v>1.3603506349663929E-5</v>
      </c>
      <c r="AI4">
        <f t="shared" si="52"/>
        <v>1.3603506349663929E-5</v>
      </c>
      <c r="AJ4">
        <f t="shared" si="52"/>
        <v>1.3603506349663929E-5</v>
      </c>
      <c r="AK4">
        <f t="shared" si="52"/>
        <v>1.3603506349663929E-5</v>
      </c>
      <c r="AL4">
        <f t="shared" si="52"/>
        <v>1.3603506349663929E-5</v>
      </c>
      <c r="AM4">
        <f t="shared" si="52"/>
        <v>1.3603506349663929E-5</v>
      </c>
      <c r="AN4">
        <f t="shared" si="52"/>
        <v>1.3603506349663929E-5</v>
      </c>
      <c r="AO4">
        <f t="shared" si="52"/>
        <v>1.3603506349663929E-5</v>
      </c>
      <c r="AP4">
        <f t="shared" si="52"/>
        <v>1.3603506349663929E-5</v>
      </c>
      <c r="AQ4">
        <f t="shared" si="52"/>
        <v>1.3603506349663929E-5</v>
      </c>
      <c r="AR4">
        <f t="shared" si="52"/>
        <v>1.3603506349663929E-5</v>
      </c>
      <c r="AS4">
        <f t="shared" si="52"/>
        <v>1.3603506349663929E-5</v>
      </c>
      <c r="AT4">
        <f t="shared" si="52"/>
        <v>1.3603506349663929E-5</v>
      </c>
      <c r="AU4">
        <f t="shared" si="52"/>
        <v>1.3603506349663929E-5</v>
      </c>
      <c r="AV4">
        <f t="shared" si="52"/>
        <v>1.3603506349663929E-5</v>
      </c>
      <c r="AW4">
        <f t="shared" si="52"/>
        <v>1.3603506349663929E-5</v>
      </c>
      <c r="AX4">
        <f t="shared" si="53"/>
        <v>1.3603506349663929E-5</v>
      </c>
      <c r="AY4">
        <f t="shared" si="53"/>
        <v>1.3603506349663929E-5</v>
      </c>
      <c r="AZ4">
        <f t="shared" si="53"/>
        <v>1.3603506349663929E-5</v>
      </c>
      <c r="BA4">
        <f t="shared" si="53"/>
        <v>1.3603506349663929E-5</v>
      </c>
      <c r="BB4">
        <f t="shared" si="53"/>
        <v>1.3603506349663929E-5</v>
      </c>
      <c r="BC4">
        <f t="shared" si="53"/>
        <v>1.3603506349663929E-5</v>
      </c>
      <c r="BD4">
        <f t="shared" si="53"/>
        <v>1.3603506349663929E-5</v>
      </c>
      <c r="BE4">
        <f t="shared" si="53"/>
        <v>1.3603506349663929E-5</v>
      </c>
      <c r="BF4">
        <f t="shared" si="53"/>
        <v>1.3603506349663929E-5</v>
      </c>
      <c r="BG4">
        <f t="shared" si="53"/>
        <v>1.3603506349663929E-5</v>
      </c>
      <c r="BH4">
        <f t="shared" si="53"/>
        <v>1.3603506349663929E-5</v>
      </c>
      <c r="BI4">
        <f t="shared" si="53"/>
        <v>1.3603506349663929E-5</v>
      </c>
      <c r="BJ4">
        <f t="shared" si="53"/>
        <v>1.3603506349663929E-5</v>
      </c>
      <c r="BK4">
        <f t="shared" si="53"/>
        <v>1.3603506349663929E-5</v>
      </c>
      <c r="BL4">
        <f t="shared" si="53"/>
        <v>1.3603506349663929E-5</v>
      </c>
      <c r="BM4">
        <f t="shared" si="53"/>
        <v>1.3603506349663929E-5</v>
      </c>
      <c r="BN4">
        <f t="shared" si="54"/>
        <v>1.3603506349663929E-5</v>
      </c>
      <c r="BO4">
        <f t="shared" si="54"/>
        <v>1.3603506349663929E-5</v>
      </c>
      <c r="BP4">
        <f t="shared" si="54"/>
        <v>1.3603506349663929E-5</v>
      </c>
      <c r="BQ4">
        <f t="shared" si="54"/>
        <v>1.3603506349663929E-5</v>
      </c>
      <c r="BR4">
        <f t="shared" si="54"/>
        <v>1.3603506349663929E-5</v>
      </c>
      <c r="BS4">
        <f t="shared" si="54"/>
        <v>1.3603506349663929E-5</v>
      </c>
      <c r="BT4">
        <f t="shared" si="54"/>
        <v>1.3603506349663929E-5</v>
      </c>
      <c r="BU4">
        <f t="shared" si="54"/>
        <v>1.3603506349663929E-5</v>
      </c>
      <c r="BV4">
        <f t="shared" si="54"/>
        <v>1.3603506349663929E-5</v>
      </c>
      <c r="BW4">
        <f t="shared" si="54"/>
        <v>1.3603506349663929E-5</v>
      </c>
      <c r="BX4">
        <f t="shared" si="54"/>
        <v>1.3603506349663929E-5</v>
      </c>
      <c r="BY4">
        <f t="shared" si="54"/>
        <v>1.3603506349663929E-5</v>
      </c>
      <c r="BZ4">
        <f t="shared" si="54"/>
        <v>1.3603506349663929E-5</v>
      </c>
      <c r="CA4">
        <f t="shared" si="54"/>
        <v>1.3603506349663929E-5</v>
      </c>
      <c r="CB4">
        <f t="shared" si="54"/>
        <v>1.3603506349663929E-5</v>
      </c>
    </row>
    <row r="5" spans="1:80" x14ac:dyDescent="0.35">
      <c r="A5" t="s">
        <v>81</v>
      </c>
      <c r="B5">
        <f t="shared" si="50"/>
        <v>3.7815124984007474E-5</v>
      </c>
      <c r="C5">
        <f t="shared" si="50"/>
        <v>2.9273598539821343E-5</v>
      </c>
      <c r="D5">
        <f t="shared" si="50"/>
        <v>2.2867453706681745E-5</v>
      </c>
      <c r="E5">
        <f t="shared" si="50"/>
        <v>2.0732072095635211E-5</v>
      </c>
      <c r="F5">
        <f t="shared" si="50"/>
        <v>2.0094689462066321E-5</v>
      </c>
      <c r="G5">
        <f t="shared" si="50"/>
        <v>1.976019152423442E-5</v>
      </c>
      <c r="H5">
        <f t="shared" si="50"/>
        <v>1.9699935469898111E-5</v>
      </c>
      <c r="I5">
        <f t="shared" si="50"/>
        <v>1.9454395191541123E-5</v>
      </c>
      <c r="J5">
        <f t="shared" si="50"/>
        <v>1.9113211441762307E-5</v>
      </c>
      <c r="K5">
        <f t="shared" si="50"/>
        <v>1.8729005575261064E-5</v>
      </c>
      <c r="L5">
        <f t="shared" si="50"/>
        <v>1.8142157957600145E-5</v>
      </c>
      <c r="M5">
        <f t="shared" si="50"/>
        <v>1.7606461252070335E-5</v>
      </c>
      <c r="N5">
        <f t="shared" si="50"/>
        <v>1.7172318359566907E-5</v>
      </c>
      <c r="O5">
        <f t="shared" si="50"/>
        <v>1.6741337250089391E-5</v>
      </c>
      <c r="P5">
        <f t="shared" si="50"/>
        <v>1.6372950594840451E-5</v>
      </c>
      <c r="Q5">
        <f t="shared" si="50"/>
        <v>1.6166772063439735E-5</v>
      </c>
      <c r="R5">
        <f t="shared" si="51"/>
        <v>1.5971290875455629E-5</v>
      </c>
      <c r="S5">
        <f t="shared" si="51"/>
        <v>1.5778213644987718E-5</v>
      </c>
      <c r="T5">
        <f t="shared" si="51"/>
        <v>1.5587245921145659E-5</v>
      </c>
      <c r="U5">
        <f t="shared" si="51"/>
        <v>1.5397974201023496E-5</v>
      </c>
      <c r="V5">
        <f t="shared" si="51"/>
        <v>1.520686060335918E-5</v>
      </c>
      <c r="W5">
        <f t="shared" si="51"/>
        <v>1.4956826026838161E-5</v>
      </c>
      <c r="X5">
        <f t="shared" si="51"/>
        <v>1.4765543797425694E-5</v>
      </c>
      <c r="Y5">
        <f t="shared" si="51"/>
        <v>1.4575775646559597E-5</v>
      </c>
      <c r="Z5">
        <f t="shared" si="51"/>
        <v>1.4383858552797828E-5</v>
      </c>
      <c r="AA5">
        <f t="shared" si="51"/>
        <v>1.4191150907325935E-5</v>
      </c>
      <c r="AB5">
        <f t="shared" si="51"/>
        <v>1.3996564315938641E-5</v>
      </c>
      <c r="AC5">
        <f t="shared" si="51"/>
        <v>1.3801112253127409E-5</v>
      </c>
      <c r="AD5">
        <f t="shared" si="51"/>
        <v>1.3603506349663929E-5</v>
      </c>
      <c r="AE5">
        <f t="shared" si="51"/>
        <v>1.3603506349663929E-5</v>
      </c>
      <c r="AF5">
        <f t="shared" si="51"/>
        <v>1.3603506349663929E-5</v>
      </c>
      <c r="AG5">
        <f t="shared" si="51"/>
        <v>1.3603506349663929E-5</v>
      </c>
      <c r="AH5">
        <f t="shared" si="52"/>
        <v>1.3603506349663929E-5</v>
      </c>
      <c r="AI5">
        <f t="shared" si="52"/>
        <v>1.3603506349663929E-5</v>
      </c>
      <c r="AJ5">
        <f t="shared" si="52"/>
        <v>1.3603506349663929E-5</v>
      </c>
      <c r="AK5">
        <f t="shared" si="52"/>
        <v>1.3603506349663929E-5</v>
      </c>
      <c r="AL5">
        <f t="shared" si="52"/>
        <v>1.3603506349663929E-5</v>
      </c>
      <c r="AM5">
        <f t="shared" si="52"/>
        <v>1.3603506349663929E-5</v>
      </c>
      <c r="AN5">
        <f t="shared" si="52"/>
        <v>1.3603506349663929E-5</v>
      </c>
      <c r="AO5">
        <f t="shared" si="52"/>
        <v>1.3603506349663929E-5</v>
      </c>
      <c r="AP5">
        <f t="shared" si="52"/>
        <v>1.3603506349663929E-5</v>
      </c>
      <c r="AQ5">
        <f t="shared" si="52"/>
        <v>1.3603506349663929E-5</v>
      </c>
      <c r="AR5">
        <f t="shared" si="52"/>
        <v>1.3603506349663929E-5</v>
      </c>
      <c r="AS5">
        <f t="shared" si="52"/>
        <v>1.3603506349663929E-5</v>
      </c>
      <c r="AT5">
        <f t="shared" si="52"/>
        <v>1.3603506349663929E-5</v>
      </c>
      <c r="AU5">
        <f t="shared" si="52"/>
        <v>1.3603506349663929E-5</v>
      </c>
      <c r="AV5">
        <f t="shared" si="52"/>
        <v>1.3603506349663929E-5</v>
      </c>
      <c r="AW5">
        <f t="shared" si="52"/>
        <v>1.3603506349663929E-5</v>
      </c>
      <c r="AX5">
        <f t="shared" si="53"/>
        <v>1.3603506349663929E-5</v>
      </c>
      <c r="AY5">
        <f t="shared" si="53"/>
        <v>1.3603506349663929E-5</v>
      </c>
      <c r="AZ5">
        <f t="shared" si="53"/>
        <v>1.3603506349663929E-5</v>
      </c>
      <c r="BA5">
        <f t="shared" si="53"/>
        <v>1.3603506349663929E-5</v>
      </c>
      <c r="BB5">
        <f t="shared" si="53"/>
        <v>1.3603506349663929E-5</v>
      </c>
      <c r="BC5">
        <f t="shared" si="53"/>
        <v>1.3603506349663929E-5</v>
      </c>
      <c r="BD5">
        <f t="shared" si="53"/>
        <v>1.3603506349663929E-5</v>
      </c>
      <c r="BE5">
        <f t="shared" si="53"/>
        <v>1.3603506349663929E-5</v>
      </c>
      <c r="BF5">
        <f t="shared" si="53"/>
        <v>1.3603506349663929E-5</v>
      </c>
      <c r="BG5">
        <f t="shared" si="53"/>
        <v>1.3603506349663929E-5</v>
      </c>
      <c r="BH5">
        <f t="shared" si="53"/>
        <v>1.3603506349663929E-5</v>
      </c>
      <c r="BI5">
        <f t="shared" si="53"/>
        <v>1.3603506349663929E-5</v>
      </c>
      <c r="BJ5">
        <f t="shared" si="53"/>
        <v>1.3603506349663929E-5</v>
      </c>
      <c r="BK5">
        <f t="shared" si="53"/>
        <v>1.3603506349663929E-5</v>
      </c>
      <c r="BL5">
        <f t="shared" si="53"/>
        <v>1.3603506349663929E-5</v>
      </c>
      <c r="BM5">
        <f t="shared" si="53"/>
        <v>1.3603506349663929E-5</v>
      </c>
      <c r="BN5">
        <f t="shared" si="54"/>
        <v>1.3603506349663929E-5</v>
      </c>
      <c r="BO5">
        <f t="shared" si="54"/>
        <v>1.3603506349663929E-5</v>
      </c>
      <c r="BP5">
        <f t="shared" si="54"/>
        <v>1.3603506349663929E-5</v>
      </c>
      <c r="BQ5">
        <f t="shared" si="54"/>
        <v>1.3603506349663929E-5</v>
      </c>
      <c r="BR5">
        <f t="shared" si="54"/>
        <v>1.3603506349663929E-5</v>
      </c>
      <c r="BS5">
        <f t="shared" si="54"/>
        <v>1.3603506349663929E-5</v>
      </c>
      <c r="BT5">
        <f t="shared" si="54"/>
        <v>1.3603506349663929E-5</v>
      </c>
      <c r="BU5">
        <f t="shared" si="54"/>
        <v>1.3603506349663929E-5</v>
      </c>
      <c r="BV5">
        <f t="shared" si="54"/>
        <v>1.3603506349663929E-5</v>
      </c>
      <c r="BW5">
        <f t="shared" si="54"/>
        <v>1.3603506349663929E-5</v>
      </c>
      <c r="BX5">
        <f t="shared" si="54"/>
        <v>1.3603506349663929E-5</v>
      </c>
      <c r="BY5">
        <f t="shared" si="54"/>
        <v>1.3603506349663929E-5</v>
      </c>
      <c r="BZ5">
        <f t="shared" si="54"/>
        <v>1.3603506349663929E-5</v>
      </c>
      <c r="CA5">
        <f t="shared" si="54"/>
        <v>1.3603506349663929E-5</v>
      </c>
      <c r="CB5">
        <f t="shared" si="54"/>
        <v>1.3603506349663929E-5</v>
      </c>
    </row>
    <row r="6" spans="1:80" x14ac:dyDescent="0.35">
      <c r="A6" t="s">
        <v>82</v>
      </c>
      <c r="B6">
        <f>'H2 Aggregation'!E74</f>
        <v>3.7815124984007474E-5</v>
      </c>
      <c r="C6">
        <f>'H2 Aggregation'!F74</f>
        <v>2.9273598539821343E-5</v>
      </c>
      <c r="D6">
        <f>'H2 Aggregation'!G74</f>
        <v>2.2867453706681745E-5</v>
      </c>
      <c r="E6">
        <f>'H2 Aggregation'!H74</f>
        <v>2.0732072095635211E-5</v>
      </c>
      <c r="F6">
        <f>'H2 Aggregation'!I74</f>
        <v>2.0094689462066321E-5</v>
      </c>
      <c r="G6">
        <f>'H2 Aggregation'!J74</f>
        <v>1.976019152423442E-5</v>
      </c>
      <c r="H6">
        <f>'H2 Aggregation'!K74</f>
        <v>1.9699935469898111E-5</v>
      </c>
      <c r="I6">
        <f>'H2 Aggregation'!L74</f>
        <v>1.9454395191541123E-5</v>
      </c>
      <c r="J6">
        <f>'H2 Aggregation'!M74</f>
        <v>1.9113211441762307E-5</v>
      </c>
      <c r="K6">
        <f>'H2 Aggregation'!N74</f>
        <v>1.8729005575261064E-5</v>
      </c>
      <c r="L6">
        <f>'H2 Aggregation'!O74</f>
        <v>1.8142157957600145E-5</v>
      </c>
      <c r="M6">
        <f>'H2 Aggregation'!P74</f>
        <v>1.7606461252070335E-5</v>
      </c>
      <c r="N6">
        <f>'H2 Aggregation'!Q74</f>
        <v>1.7172318359566907E-5</v>
      </c>
      <c r="O6">
        <f>'H2 Aggregation'!R74</f>
        <v>1.6741337250089391E-5</v>
      </c>
      <c r="P6">
        <f>'H2 Aggregation'!S74</f>
        <v>1.6372950594840451E-5</v>
      </c>
      <c r="Q6">
        <f>'H2 Aggregation'!T74</f>
        <v>1.6166772063439735E-5</v>
      </c>
      <c r="R6">
        <f>'H2 Aggregation'!U74</f>
        <v>1.5971290875455629E-5</v>
      </c>
      <c r="S6">
        <f>'H2 Aggregation'!V74</f>
        <v>1.5778213644987718E-5</v>
      </c>
      <c r="T6">
        <f>'H2 Aggregation'!W74</f>
        <v>1.5587245921145659E-5</v>
      </c>
      <c r="U6">
        <f>'H2 Aggregation'!X74</f>
        <v>1.5397974201023496E-5</v>
      </c>
      <c r="V6">
        <f>'H2 Aggregation'!Y74</f>
        <v>1.520686060335918E-5</v>
      </c>
      <c r="W6">
        <f>'H2 Aggregation'!Z74</f>
        <v>1.4956826026838161E-5</v>
      </c>
      <c r="X6">
        <f>'H2 Aggregation'!AA74</f>
        <v>1.4765543797425694E-5</v>
      </c>
      <c r="Y6">
        <f>'H2 Aggregation'!AB74</f>
        <v>1.4575775646559597E-5</v>
      </c>
      <c r="Z6">
        <f>'H2 Aggregation'!AC74</f>
        <v>1.4383858552797828E-5</v>
      </c>
      <c r="AA6">
        <f>'H2 Aggregation'!AD74</f>
        <v>1.4191150907325935E-5</v>
      </c>
      <c r="AB6">
        <f>'H2 Aggregation'!AE74</f>
        <v>1.3996564315938641E-5</v>
      </c>
      <c r="AC6">
        <f>'H2 Aggregation'!AF74</f>
        <v>1.3801112253127409E-5</v>
      </c>
      <c r="AD6">
        <f>'H2 Aggregation'!AG74</f>
        <v>1.3603506349663929E-5</v>
      </c>
      <c r="AE6">
        <f t="shared" ref="AE6" si="55">AD6</f>
        <v>1.3603506349663929E-5</v>
      </c>
      <c r="AF6">
        <f t="shared" ref="AF6:CB6" si="56">AE6</f>
        <v>1.3603506349663929E-5</v>
      </c>
      <c r="AG6">
        <f t="shared" si="56"/>
        <v>1.3603506349663929E-5</v>
      </c>
      <c r="AH6">
        <f t="shared" si="56"/>
        <v>1.3603506349663929E-5</v>
      </c>
      <c r="AI6">
        <f t="shared" si="56"/>
        <v>1.3603506349663929E-5</v>
      </c>
      <c r="AJ6">
        <f t="shared" si="56"/>
        <v>1.3603506349663929E-5</v>
      </c>
      <c r="AK6">
        <f t="shared" si="56"/>
        <v>1.3603506349663929E-5</v>
      </c>
      <c r="AL6">
        <f t="shared" si="56"/>
        <v>1.3603506349663929E-5</v>
      </c>
      <c r="AM6">
        <f t="shared" si="56"/>
        <v>1.3603506349663929E-5</v>
      </c>
      <c r="AN6">
        <f t="shared" si="56"/>
        <v>1.3603506349663929E-5</v>
      </c>
      <c r="AO6">
        <f t="shared" si="56"/>
        <v>1.3603506349663929E-5</v>
      </c>
      <c r="AP6">
        <f t="shared" si="56"/>
        <v>1.3603506349663929E-5</v>
      </c>
      <c r="AQ6">
        <f t="shared" si="56"/>
        <v>1.3603506349663929E-5</v>
      </c>
      <c r="AR6">
        <f t="shared" si="56"/>
        <v>1.3603506349663929E-5</v>
      </c>
      <c r="AS6">
        <f t="shared" si="56"/>
        <v>1.3603506349663929E-5</v>
      </c>
      <c r="AT6">
        <f t="shared" si="56"/>
        <v>1.3603506349663929E-5</v>
      </c>
      <c r="AU6">
        <f t="shared" si="56"/>
        <v>1.3603506349663929E-5</v>
      </c>
      <c r="AV6">
        <f t="shared" si="56"/>
        <v>1.3603506349663929E-5</v>
      </c>
      <c r="AW6">
        <f t="shared" si="56"/>
        <v>1.3603506349663929E-5</v>
      </c>
      <c r="AX6">
        <f t="shared" si="56"/>
        <v>1.3603506349663929E-5</v>
      </c>
      <c r="AY6">
        <f t="shared" si="56"/>
        <v>1.3603506349663929E-5</v>
      </c>
      <c r="AZ6">
        <f t="shared" si="56"/>
        <v>1.3603506349663929E-5</v>
      </c>
      <c r="BA6">
        <f t="shared" si="56"/>
        <v>1.3603506349663929E-5</v>
      </c>
      <c r="BB6">
        <f t="shared" si="56"/>
        <v>1.3603506349663929E-5</v>
      </c>
      <c r="BC6">
        <f t="shared" si="56"/>
        <v>1.3603506349663929E-5</v>
      </c>
      <c r="BD6">
        <f t="shared" si="56"/>
        <v>1.3603506349663929E-5</v>
      </c>
      <c r="BE6">
        <f t="shared" si="56"/>
        <v>1.3603506349663929E-5</v>
      </c>
      <c r="BF6">
        <f t="shared" si="56"/>
        <v>1.3603506349663929E-5</v>
      </c>
      <c r="BG6">
        <f t="shared" si="56"/>
        <v>1.3603506349663929E-5</v>
      </c>
      <c r="BH6">
        <f t="shared" si="56"/>
        <v>1.3603506349663929E-5</v>
      </c>
      <c r="BI6">
        <f t="shared" si="56"/>
        <v>1.3603506349663929E-5</v>
      </c>
      <c r="BJ6">
        <f t="shared" si="56"/>
        <v>1.3603506349663929E-5</v>
      </c>
      <c r="BK6">
        <f t="shared" si="56"/>
        <v>1.3603506349663929E-5</v>
      </c>
      <c r="BL6">
        <f t="shared" si="56"/>
        <v>1.3603506349663929E-5</v>
      </c>
      <c r="BM6">
        <f t="shared" si="56"/>
        <v>1.3603506349663929E-5</v>
      </c>
      <c r="BN6">
        <f t="shared" si="56"/>
        <v>1.3603506349663929E-5</v>
      </c>
      <c r="BO6">
        <f t="shared" si="56"/>
        <v>1.3603506349663929E-5</v>
      </c>
      <c r="BP6">
        <f t="shared" si="56"/>
        <v>1.3603506349663929E-5</v>
      </c>
      <c r="BQ6">
        <f t="shared" si="56"/>
        <v>1.3603506349663929E-5</v>
      </c>
      <c r="BR6">
        <f t="shared" si="56"/>
        <v>1.3603506349663929E-5</v>
      </c>
      <c r="BS6">
        <f t="shared" si="56"/>
        <v>1.3603506349663929E-5</v>
      </c>
      <c r="BT6">
        <f t="shared" si="56"/>
        <v>1.3603506349663929E-5</v>
      </c>
      <c r="BU6">
        <f t="shared" si="56"/>
        <v>1.3603506349663929E-5</v>
      </c>
      <c r="BV6">
        <f t="shared" si="56"/>
        <v>1.3603506349663929E-5</v>
      </c>
      <c r="BW6">
        <f t="shared" si="56"/>
        <v>1.3603506349663929E-5</v>
      </c>
      <c r="BX6">
        <f t="shared" si="56"/>
        <v>1.3603506349663929E-5</v>
      </c>
      <c r="BY6">
        <f t="shared" si="56"/>
        <v>1.3603506349663929E-5</v>
      </c>
      <c r="BZ6">
        <f t="shared" si="56"/>
        <v>1.3603506349663929E-5</v>
      </c>
      <c r="CA6">
        <f t="shared" si="56"/>
        <v>1.3603506349663929E-5</v>
      </c>
      <c r="CB6">
        <f t="shared" si="56"/>
        <v>1.3603506349663929E-5</v>
      </c>
    </row>
    <row r="7" spans="1:80" x14ac:dyDescent="0.35">
      <c r="A7" t="s">
        <v>83</v>
      </c>
      <c r="B7">
        <f t="shared" ref="B7:BM7" si="57">B$6</f>
        <v>3.7815124984007474E-5</v>
      </c>
      <c r="C7">
        <f t="shared" si="57"/>
        <v>2.9273598539821343E-5</v>
      </c>
      <c r="D7">
        <f t="shared" si="57"/>
        <v>2.2867453706681745E-5</v>
      </c>
      <c r="E7">
        <f t="shared" si="57"/>
        <v>2.0732072095635211E-5</v>
      </c>
      <c r="F7">
        <f t="shared" si="57"/>
        <v>2.0094689462066321E-5</v>
      </c>
      <c r="G7">
        <f t="shared" si="57"/>
        <v>1.976019152423442E-5</v>
      </c>
      <c r="H7">
        <f t="shared" si="57"/>
        <v>1.9699935469898111E-5</v>
      </c>
      <c r="I7">
        <f t="shared" si="57"/>
        <v>1.9454395191541123E-5</v>
      </c>
      <c r="J7">
        <f t="shared" si="57"/>
        <v>1.9113211441762307E-5</v>
      </c>
      <c r="K7">
        <f t="shared" si="57"/>
        <v>1.8729005575261064E-5</v>
      </c>
      <c r="L7">
        <f t="shared" si="57"/>
        <v>1.8142157957600145E-5</v>
      </c>
      <c r="M7">
        <f t="shared" si="57"/>
        <v>1.7606461252070335E-5</v>
      </c>
      <c r="N7">
        <f t="shared" si="57"/>
        <v>1.7172318359566907E-5</v>
      </c>
      <c r="O7">
        <f t="shared" si="57"/>
        <v>1.6741337250089391E-5</v>
      </c>
      <c r="P7">
        <f t="shared" si="57"/>
        <v>1.6372950594840451E-5</v>
      </c>
      <c r="Q7">
        <f t="shared" si="57"/>
        <v>1.6166772063439735E-5</v>
      </c>
      <c r="R7">
        <f t="shared" si="57"/>
        <v>1.5971290875455629E-5</v>
      </c>
      <c r="S7">
        <f t="shared" si="57"/>
        <v>1.5778213644987718E-5</v>
      </c>
      <c r="T7">
        <f t="shared" si="57"/>
        <v>1.5587245921145659E-5</v>
      </c>
      <c r="U7">
        <f t="shared" si="57"/>
        <v>1.5397974201023496E-5</v>
      </c>
      <c r="V7">
        <f t="shared" si="57"/>
        <v>1.520686060335918E-5</v>
      </c>
      <c r="W7">
        <f t="shared" si="57"/>
        <v>1.4956826026838161E-5</v>
      </c>
      <c r="X7">
        <f t="shared" si="57"/>
        <v>1.4765543797425694E-5</v>
      </c>
      <c r="Y7">
        <f t="shared" si="57"/>
        <v>1.4575775646559597E-5</v>
      </c>
      <c r="Z7">
        <f t="shared" si="57"/>
        <v>1.4383858552797828E-5</v>
      </c>
      <c r="AA7">
        <f t="shared" si="57"/>
        <v>1.4191150907325935E-5</v>
      </c>
      <c r="AB7">
        <f t="shared" si="57"/>
        <v>1.3996564315938641E-5</v>
      </c>
      <c r="AC7">
        <f t="shared" si="57"/>
        <v>1.3801112253127409E-5</v>
      </c>
      <c r="AD7">
        <f t="shared" si="57"/>
        <v>1.3603506349663929E-5</v>
      </c>
      <c r="AE7">
        <f t="shared" si="57"/>
        <v>1.3603506349663929E-5</v>
      </c>
      <c r="AF7">
        <f t="shared" si="57"/>
        <v>1.3603506349663929E-5</v>
      </c>
      <c r="AG7">
        <f t="shared" si="57"/>
        <v>1.3603506349663929E-5</v>
      </c>
      <c r="AH7">
        <f t="shared" si="57"/>
        <v>1.3603506349663929E-5</v>
      </c>
      <c r="AI7">
        <f t="shared" si="57"/>
        <v>1.3603506349663929E-5</v>
      </c>
      <c r="AJ7">
        <f t="shared" si="57"/>
        <v>1.3603506349663929E-5</v>
      </c>
      <c r="AK7">
        <f t="shared" si="57"/>
        <v>1.3603506349663929E-5</v>
      </c>
      <c r="AL7">
        <f t="shared" si="57"/>
        <v>1.3603506349663929E-5</v>
      </c>
      <c r="AM7">
        <f t="shared" si="57"/>
        <v>1.3603506349663929E-5</v>
      </c>
      <c r="AN7">
        <f t="shared" si="57"/>
        <v>1.3603506349663929E-5</v>
      </c>
      <c r="AO7">
        <f t="shared" si="57"/>
        <v>1.3603506349663929E-5</v>
      </c>
      <c r="AP7">
        <f t="shared" si="57"/>
        <v>1.3603506349663929E-5</v>
      </c>
      <c r="AQ7">
        <f t="shared" si="57"/>
        <v>1.3603506349663929E-5</v>
      </c>
      <c r="AR7">
        <f t="shared" si="57"/>
        <v>1.3603506349663929E-5</v>
      </c>
      <c r="AS7">
        <f t="shared" si="57"/>
        <v>1.3603506349663929E-5</v>
      </c>
      <c r="AT7">
        <f t="shared" si="57"/>
        <v>1.3603506349663929E-5</v>
      </c>
      <c r="AU7">
        <f t="shared" si="57"/>
        <v>1.3603506349663929E-5</v>
      </c>
      <c r="AV7">
        <f t="shared" si="57"/>
        <v>1.3603506349663929E-5</v>
      </c>
      <c r="AW7">
        <f t="shared" si="57"/>
        <v>1.3603506349663929E-5</v>
      </c>
      <c r="AX7">
        <f t="shared" si="57"/>
        <v>1.3603506349663929E-5</v>
      </c>
      <c r="AY7">
        <f t="shared" si="57"/>
        <v>1.3603506349663929E-5</v>
      </c>
      <c r="AZ7">
        <f t="shared" si="57"/>
        <v>1.3603506349663929E-5</v>
      </c>
      <c r="BA7">
        <f t="shared" si="57"/>
        <v>1.3603506349663929E-5</v>
      </c>
      <c r="BB7">
        <f t="shared" si="57"/>
        <v>1.3603506349663929E-5</v>
      </c>
      <c r="BC7">
        <f t="shared" si="57"/>
        <v>1.3603506349663929E-5</v>
      </c>
      <c r="BD7">
        <f t="shared" si="57"/>
        <v>1.3603506349663929E-5</v>
      </c>
      <c r="BE7">
        <f t="shared" si="57"/>
        <v>1.3603506349663929E-5</v>
      </c>
      <c r="BF7">
        <f t="shared" si="57"/>
        <v>1.3603506349663929E-5</v>
      </c>
      <c r="BG7">
        <f t="shared" si="57"/>
        <v>1.3603506349663929E-5</v>
      </c>
      <c r="BH7">
        <f t="shared" si="57"/>
        <v>1.3603506349663929E-5</v>
      </c>
      <c r="BI7">
        <f t="shared" si="57"/>
        <v>1.3603506349663929E-5</v>
      </c>
      <c r="BJ7">
        <f t="shared" si="57"/>
        <v>1.3603506349663929E-5</v>
      </c>
      <c r="BK7">
        <f t="shared" si="57"/>
        <v>1.3603506349663929E-5</v>
      </c>
      <c r="BL7">
        <f t="shared" si="57"/>
        <v>1.3603506349663929E-5</v>
      </c>
      <c r="BM7">
        <f t="shared" si="57"/>
        <v>1.3603506349663929E-5</v>
      </c>
      <c r="BN7">
        <f t="shared" ref="BN7:CB7" si="58">BN$6</f>
        <v>1.3603506349663929E-5</v>
      </c>
      <c r="BO7">
        <f t="shared" si="58"/>
        <v>1.3603506349663929E-5</v>
      </c>
      <c r="BP7">
        <f t="shared" si="58"/>
        <v>1.3603506349663929E-5</v>
      </c>
      <c r="BQ7">
        <f t="shared" si="58"/>
        <v>1.3603506349663929E-5</v>
      </c>
      <c r="BR7">
        <f t="shared" si="58"/>
        <v>1.3603506349663929E-5</v>
      </c>
      <c r="BS7">
        <f t="shared" si="58"/>
        <v>1.3603506349663929E-5</v>
      </c>
      <c r="BT7">
        <f t="shared" si="58"/>
        <v>1.3603506349663929E-5</v>
      </c>
      <c r="BU7">
        <f t="shared" si="58"/>
        <v>1.3603506349663929E-5</v>
      </c>
      <c r="BV7">
        <f t="shared" si="58"/>
        <v>1.3603506349663929E-5</v>
      </c>
      <c r="BW7">
        <f t="shared" si="58"/>
        <v>1.3603506349663929E-5</v>
      </c>
      <c r="BX7">
        <f t="shared" si="58"/>
        <v>1.3603506349663929E-5</v>
      </c>
      <c r="BY7">
        <f t="shared" si="58"/>
        <v>1.3603506349663929E-5</v>
      </c>
      <c r="BZ7">
        <f t="shared" si="58"/>
        <v>1.3603506349663929E-5</v>
      </c>
      <c r="CA7">
        <f t="shared" si="58"/>
        <v>1.3603506349663929E-5</v>
      </c>
      <c r="CB7">
        <f t="shared" si="58"/>
        <v>1.3603506349663929E-5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row>
    <row r="9" spans="1:80" x14ac:dyDescent="0.35">
      <c r="A9" t="s">
        <v>85</v>
      </c>
      <c r="B9">
        <f t="shared" ref="B9:BM9" si="59">B$6</f>
        <v>3.7815124984007474E-5</v>
      </c>
      <c r="C9">
        <f t="shared" si="59"/>
        <v>2.9273598539821343E-5</v>
      </c>
      <c r="D9">
        <f t="shared" si="59"/>
        <v>2.2867453706681745E-5</v>
      </c>
      <c r="E9">
        <f t="shared" si="59"/>
        <v>2.0732072095635211E-5</v>
      </c>
      <c r="F9">
        <f t="shared" si="59"/>
        <v>2.0094689462066321E-5</v>
      </c>
      <c r="G9">
        <f t="shared" si="59"/>
        <v>1.976019152423442E-5</v>
      </c>
      <c r="H9">
        <f t="shared" si="59"/>
        <v>1.9699935469898111E-5</v>
      </c>
      <c r="I9">
        <f t="shared" si="59"/>
        <v>1.9454395191541123E-5</v>
      </c>
      <c r="J9">
        <f t="shared" si="59"/>
        <v>1.9113211441762307E-5</v>
      </c>
      <c r="K9">
        <f t="shared" si="59"/>
        <v>1.8729005575261064E-5</v>
      </c>
      <c r="L9">
        <f t="shared" si="59"/>
        <v>1.8142157957600145E-5</v>
      </c>
      <c r="M9">
        <f t="shared" si="59"/>
        <v>1.7606461252070335E-5</v>
      </c>
      <c r="N9">
        <f t="shared" si="59"/>
        <v>1.7172318359566907E-5</v>
      </c>
      <c r="O9">
        <f t="shared" si="59"/>
        <v>1.6741337250089391E-5</v>
      </c>
      <c r="P9">
        <f t="shared" si="59"/>
        <v>1.6372950594840451E-5</v>
      </c>
      <c r="Q9">
        <f t="shared" si="59"/>
        <v>1.6166772063439735E-5</v>
      </c>
      <c r="R9">
        <f t="shared" si="59"/>
        <v>1.5971290875455629E-5</v>
      </c>
      <c r="S9">
        <f t="shared" si="59"/>
        <v>1.5778213644987718E-5</v>
      </c>
      <c r="T9">
        <f t="shared" si="59"/>
        <v>1.5587245921145659E-5</v>
      </c>
      <c r="U9">
        <f t="shared" si="59"/>
        <v>1.5397974201023496E-5</v>
      </c>
      <c r="V9">
        <f t="shared" si="59"/>
        <v>1.520686060335918E-5</v>
      </c>
      <c r="W9">
        <f t="shared" si="59"/>
        <v>1.4956826026838161E-5</v>
      </c>
      <c r="X9">
        <f t="shared" si="59"/>
        <v>1.4765543797425694E-5</v>
      </c>
      <c r="Y9">
        <f t="shared" si="59"/>
        <v>1.4575775646559597E-5</v>
      </c>
      <c r="Z9">
        <f t="shared" si="59"/>
        <v>1.4383858552797828E-5</v>
      </c>
      <c r="AA9">
        <f t="shared" si="59"/>
        <v>1.4191150907325935E-5</v>
      </c>
      <c r="AB9">
        <f t="shared" si="59"/>
        <v>1.3996564315938641E-5</v>
      </c>
      <c r="AC9">
        <f t="shared" si="59"/>
        <v>1.3801112253127409E-5</v>
      </c>
      <c r="AD9">
        <f t="shared" si="59"/>
        <v>1.3603506349663929E-5</v>
      </c>
      <c r="AE9">
        <f t="shared" si="59"/>
        <v>1.3603506349663929E-5</v>
      </c>
      <c r="AF9">
        <f t="shared" si="59"/>
        <v>1.3603506349663929E-5</v>
      </c>
      <c r="AG9">
        <f t="shared" si="59"/>
        <v>1.3603506349663929E-5</v>
      </c>
      <c r="AH9">
        <f t="shared" si="59"/>
        <v>1.3603506349663929E-5</v>
      </c>
      <c r="AI9">
        <f t="shared" si="59"/>
        <v>1.3603506349663929E-5</v>
      </c>
      <c r="AJ9">
        <f t="shared" si="59"/>
        <v>1.3603506349663929E-5</v>
      </c>
      <c r="AK9">
        <f t="shared" si="59"/>
        <v>1.3603506349663929E-5</v>
      </c>
      <c r="AL9">
        <f t="shared" si="59"/>
        <v>1.3603506349663929E-5</v>
      </c>
      <c r="AM9">
        <f t="shared" si="59"/>
        <v>1.3603506349663929E-5</v>
      </c>
      <c r="AN9">
        <f t="shared" si="59"/>
        <v>1.3603506349663929E-5</v>
      </c>
      <c r="AO9">
        <f t="shared" si="59"/>
        <v>1.3603506349663929E-5</v>
      </c>
      <c r="AP9">
        <f t="shared" si="59"/>
        <v>1.3603506349663929E-5</v>
      </c>
      <c r="AQ9">
        <f t="shared" si="59"/>
        <v>1.3603506349663929E-5</v>
      </c>
      <c r="AR9">
        <f t="shared" si="59"/>
        <v>1.3603506349663929E-5</v>
      </c>
      <c r="AS9">
        <f t="shared" si="59"/>
        <v>1.3603506349663929E-5</v>
      </c>
      <c r="AT9">
        <f t="shared" si="59"/>
        <v>1.3603506349663929E-5</v>
      </c>
      <c r="AU9">
        <f t="shared" si="59"/>
        <v>1.3603506349663929E-5</v>
      </c>
      <c r="AV9">
        <f t="shared" si="59"/>
        <v>1.3603506349663929E-5</v>
      </c>
      <c r="AW9">
        <f t="shared" si="59"/>
        <v>1.3603506349663929E-5</v>
      </c>
      <c r="AX9">
        <f t="shared" si="59"/>
        <v>1.3603506349663929E-5</v>
      </c>
      <c r="AY9">
        <f t="shared" si="59"/>
        <v>1.3603506349663929E-5</v>
      </c>
      <c r="AZ9">
        <f t="shared" si="59"/>
        <v>1.3603506349663929E-5</v>
      </c>
      <c r="BA9">
        <f t="shared" si="59"/>
        <v>1.3603506349663929E-5</v>
      </c>
      <c r="BB9">
        <f t="shared" si="59"/>
        <v>1.3603506349663929E-5</v>
      </c>
      <c r="BC9">
        <f t="shared" si="59"/>
        <v>1.3603506349663929E-5</v>
      </c>
      <c r="BD9">
        <f t="shared" si="59"/>
        <v>1.3603506349663929E-5</v>
      </c>
      <c r="BE9">
        <f t="shared" si="59"/>
        <v>1.3603506349663929E-5</v>
      </c>
      <c r="BF9">
        <f t="shared" si="59"/>
        <v>1.3603506349663929E-5</v>
      </c>
      <c r="BG9">
        <f t="shared" si="59"/>
        <v>1.3603506349663929E-5</v>
      </c>
      <c r="BH9">
        <f t="shared" si="59"/>
        <v>1.3603506349663929E-5</v>
      </c>
      <c r="BI9">
        <f t="shared" si="59"/>
        <v>1.3603506349663929E-5</v>
      </c>
      <c r="BJ9">
        <f t="shared" si="59"/>
        <v>1.3603506349663929E-5</v>
      </c>
      <c r="BK9">
        <f t="shared" si="59"/>
        <v>1.3603506349663929E-5</v>
      </c>
      <c r="BL9">
        <f t="shared" si="59"/>
        <v>1.3603506349663929E-5</v>
      </c>
      <c r="BM9">
        <f t="shared" si="59"/>
        <v>1.3603506349663929E-5</v>
      </c>
      <c r="BN9">
        <f t="shared" ref="BN9:CB9" si="60">BN$6</f>
        <v>1.3603506349663929E-5</v>
      </c>
      <c r="BO9">
        <f t="shared" si="60"/>
        <v>1.3603506349663929E-5</v>
      </c>
      <c r="BP9">
        <f t="shared" si="60"/>
        <v>1.3603506349663929E-5</v>
      </c>
      <c r="BQ9">
        <f t="shared" si="60"/>
        <v>1.3603506349663929E-5</v>
      </c>
      <c r="BR9">
        <f t="shared" si="60"/>
        <v>1.3603506349663929E-5</v>
      </c>
      <c r="BS9">
        <f t="shared" si="60"/>
        <v>1.3603506349663929E-5</v>
      </c>
      <c r="BT9">
        <f t="shared" si="60"/>
        <v>1.3603506349663929E-5</v>
      </c>
      <c r="BU9">
        <f t="shared" si="60"/>
        <v>1.3603506349663929E-5</v>
      </c>
      <c r="BV9">
        <f t="shared" si="60"/>
        <v>1.3603506349663929E-5</v>
      </c>
      <c r="BW9">
        <f t="shared" si="60"/>
        <v>1.3603506349663929E-5</v>
      </c>
      <c r="BX9">
        <f t="shared" si="60"/>
        <v>1.3603506349663929E-5</v>
      </c>
      <c r="BY9">
        <f t="shared" si="60"/>
        <v>1.3603506349663929E-5</v>
      </c>
      <c r="BZ9">
        <f t="shared" si="60"/>
        <v>1.3603506349663929E-5</v>
      </c>
      <c r="CA9">
        <f t="shared" si="60"/>
        <v>1.3603506349663929E-5</v>
      </c>
      <c r="CB9">
        <f t="shared" si="60"/>
        <v>1.3603506349663929E-5</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C00000"/>
  </sheetPr>
  <dimension ref="A1"/>
  <sheetViews>
    <sheetView workbookViewId="0"/>
  </sheetViews>
  <sheetFormatPr defaultRowHeight="14.5" x14ac:dyDescent="0.3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2.84210489311278E-5</v>
      </c>
      <c r="C2">
        <v>2.84210489311278E-5</v>
      </c>
      <c r="D2">
        <v>2.928880917379701E-5</v>
      </c>
      <c r="E2">
        <v>2.84210489311278E-5</v>
      </c>
      <c r="F2">
        <v>2.8160720858327042E-5</v>
      </c>
      <c r="G2">
        <v>2.7900392785526279E-5</v>
      </c>
      <c r="H2">
        <v>2.7640064712725521E-5</v>
      </c>
      <c r="I2">
        <v>2.7379736639924759E-5</v>
      </c>
      <c r="J2">
        <v>2.7119408567124E-5</v>
      </c>
      <c r="K2">
        <v>2.716279657925746E-5</v>
      </c>
      <c r="L2">
        <v>2.7206184591390919E-5</v>
      </c>
      <c r="M2">
        <v>2.7249572603524379E-5</v>
      </c>
      <c r="N2">
        <v>2.7292960615657839E-5</v>
      </c>
      <c r="O2">
        <v>2.7336348627791299E-5</v>
      </c>
      <c r="P2">
        <v>2.7379736639924759E-5</v>
      </c>
      <c r="Q2">
        <v>2.7423124652058218E-5</v>
      </c>
      <c r="R2">
        <v>2.7466512664191682E-5</v>
      </c>
      <c r="S2">
        <v>2.7509900676325141E-5</v>
      </c>
      <c r="T2">
        <v>2.7553288688458601E-5</v>
      </c>
      <c r="U2">
        <v>2.7553288688458601E-5</v>
      </c>
      <c r="V2">
        <v>2.7553288688458601E-5</v>
      </c>
      <c r="W2">
        <v>2.7553288688458601E-5</v>
      </c>
      <c r="X2">
        <v>2.7553288688458601E-5</v>
      </c>
      <c r="Y2">
        <v>2.7553288688458601E-5</v>
      </c>
      <c r="Z2">
        <v>2.7553288688458601E-5</v>
      </c>
      <c r="AA2">
        <v>2.7553288688458601E-5</v>
      </c>
      <c r="AB2">
        <v>2.7553288688458601E-5</v>
      </c>
      <c r="AC2">
        <v>2.7553288688458601E-5</v>
      </c>
      <c r="AD2">
        <v>2.7553288688458601E-5</v>
      </c>
      <c r="AE2">
        <f>AD2</f>
        <v>2.7553288688458601E-5</v>
      </c>
      <c r="AF2">
        <f t="shared" ref="AF2:CB7" si="0">AE2</f>
        <v>2.7553288688458601E-5</v>
      </c>
      <c r="AG2">
        <f t="shared" si="0"/>
        <v>2.7553288688458601E-5</v>
      </c>
      <c r="AH2">
        <f t="shared" si="0"/>
        <v>2.7553288688458601E-5</v>
      </c>
      <c r="AI2">
        <f t="shared" si="0"/>
        <v>2.7553288688458601E-5</v>
      </c>
      <c r="AJ2">
        <f t="shared" si="0"/>
        <v>2.7553288688458601E-5</v>
      </c>
      <c r="AK2">
        <f t="shared" si="0"/>
        <v>2.7553288688458601E-5</v>
      </c>
      <c r="AL2">
        <f t="shared" si="0"/>
        <v>2.7553288688458601E-5</v>
      </c>
      <c r="AM2">
        <f t="shared" si="0"/>
        <v>2.7553288688458601E-5</v>
      </c>
      <c r="AN2">
        <f t="shared" si="0"/>
        <v>2.7553288688458601E-5</v>
      </c>
      <c r="AO2">
        <f t="shared" si="0"/>
        <v>2.7553288688458601E-5</v>
      </c>
      <c r="AP2">
        <f t="shared" si="0"/>
        <v>2.7553288688458601E-5</v>
      </c>
      <c r="AQ2">
        <f t="shared" si="0"/>
        <v>2.7553288688458601E-5</v>
      </c>
      <c r="AR2">
        <f t="shared" si="0"/>
        <v>2.7553288688458601E-5</v>
      </c>
      <c r="AS2">
        <f t="shared" si="0"/>
        <v>2.7553288688458601E-5</v>
      </c>
      <c r="AT2">
        <f t="shared" si="0"/>
        <v>2.7553288688458601E-5</v>
      </c>
      <c r="AU2">
        <f t="shared" si="0"/>
        <v>2.7553288688458601E-5</v>
      </c>
      <c r="AV2">
        <f t="shared" si="0"/>
        <v>2.7553288688458601E-5</v>
      </c>
      <c r="AW2">
        <f t="shared" si="0"/>
        <v>2.7553288688458601E-5</v>
      </c>
      <c r="AX2">
        <f t="shared" si="0"/>
        <v>2.7553288688458601E-5</v>
      </c>
      <c r="AY2">
        <f t="shared" si="0"/>
        <v>2.7553288688458601E-5</v>
      </c>
      <c r="AZ2">
        <f t="shared" si="0"/>
        <v>2.7553288688458601E-5</v>
      </c>
      <c r="BA2">
        <f t="shared" si="0"/>
        <v>2.7553288688458601E-5</v>
      </c>
      <c r="BB2">
        <f t="shared" si="0"/>
        <v>2.7553288688458601E-5</v>
      </c>
      <c r="BC2">
        <f t="shared" si="0"/>
        <v>2.7553288688458601E-5</v>
      </c>
      <c r="BD2">
        <f t="shared" si="0"/>
        <v>2.7553288688458601E-5</v>
      </c>
      <c r="BE2">
        <f t="shared" si="0"/>
        <v>2.7553288688458601E-5</v>
      </c>
      <c r="BF2">
        <f t="shared" si="0"/>
        <v>2.7553288688458601E-5</v>
      </c>
      <c r="BG2">
        <f t="shared" si="0"/>
        <v>2.7553288688458601E-5</v>
      </c>
      <c r="BH2">
        <f t="shared" si="0"/>
        <v>2.7553288688458601E-5</v>
      </c>
      <c r="BI2">
        <f t="shared" si="0"/>
        <v>2.7553288688458601E-5</v>
      </c>
      <c r="BJ2">
        <f t="shared" si="0"/>
        <v>2.7553288688458601E-5</v>
      </c>
      <c r="BK2">
        <f t="shared" si="0"/>
        <v>2.7553288688458601E-5</v>
      </c>
      <c r="BL2">
        <f t="shared" si="0"/>
        <v>2.7553288688458601E-5</v>
      </c>
      <c r="BM2">
        <f t="shared" si="0"/>
        <v>2.7553288688458601E-5</v>
      </c>
      <c r="BN2">
        <f t="shared" si="0"/>
        <v>2.7553288688458601E-5</v>
      </c>
      <c r="BO2">
        <f t="shared" si="0"/>
        <v>2.7553288688458601E-5</v>
      </c>
      <c r="BP2">
        <f t="shared" si="0"/>
        <v>2.7553288688458601E-5</v>
      </c>
      <c r="BQ2">
        <f t="shared" si="0"/>
        <v>2.7553288688458601E-5</v>
      </c>
      <c r="BR2">
        <f t="shared" si="0"/>
        <v>2.7553288688458601E-5</v>
      </c>
      <c r="BS2">
        <f t="shared" si="0"/>
        <v>2.7553288688458601E-5</v>
      </c>
      <c r="BT2">
        <f t="shared" si="0"/>
        <v>2.7553288688458601E-5</v>
      </c>
      <c r="BU2">
        <f t="shared" si="0"/>
        <v>2.7553288688458601E-5</v>
      </c>
      <c r="BV2">
        <f t="shared" si="0"/>
        <v>2.7553288688458601E-5</v>
      </c>
      <c r="BW2">
        <f t="shared" si="0"/>
        <v>2.7553288688458601E-5</v>
      </c>
      <c r="BX2">
        <f t="shared" si="0"/>
        <v>2.7553288688458601E-5</v>
      </c>
      <c r="BY2">
        <f t="shared" si="0"/>
        <v>2.7553288688458601E-5</v>
      </c>
      <c r="BZ2">
        <f t="shared" si="0"/>
        <v>2.7553288688458601E-5</v>
      </c>
      <c r="CA2">
        <f t="shared" si="0"/>
        <v>2.7553288688458601E-5</v>
      </c>
      <c r="CB2">
        <f t="shared" si="0"/>
        <v>2.7553288688458601E-5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2.84210489311278E-5</v>
      </c>
      <c r="C4">
        <v>2.84210489311278E-5</v>
      </c>
      <c r="D4">
        <v>2.928880917379701E-5</v>
      </c>
      <c r="E4">
        <v>2.84210489311278E-5</v>
      </c>
      <c r="F4">
        <v>2.8160720858327042E-5</v>
      </c>
      <c r="G4">
        <v>2.7900392785526279E-5</v>
      </c>
      <c r="H4">
        <v>2.7640064712725521E-5</v>
      </c>
      <c r="I4">
        <v>2.7379736639924759E-5</v>
      </c>
      <c r="J4">
        <v>2.7119408567124E-5</v>
      </c>
      <c r="K4">
        <v>2.716279657925746E-5</v>
      </c>
      <c r="L4">
        <v>2.7206184591390919E-5</v>
      </c>
      <c r="M4">
        <v>2.7249572603524379E-5</v>
      </c>
      <c r="N4">
        <v>2.7292960615657839E-5</v>
      </c>
      <c r="O4">
        <v>2.7336348627791299E-5</v>
      </c>
      <c r="P4">
        <v>2.7379736639924759E-5</v>
      </c>
      <c r="Q4">
        <v>2.7423124652058218E-5</v>
      </c>
      <c r="R4">
        <v>2.7466512664191682E-5</v>
      </c>
      <c r="S4">
        <v>2.7509900676325141E-5</v>
      </c>
      <c r="T4">
        <v>2.7553288688458601E-5</v>
      </c>
      <c r="U4">
        <v>2.7553288688458601E-5</v>
      </c>
      <c r="V4">
        <v>2.7553288688458601E-5</v>
      </c>
      <c r="W4">
        <v>2.7553288688458601E-5</v>
      </c>
      <c r="X4">
        <v>2.7553288688458601E-5</v>
      </c>
      <c r="Y4">
        <v>2.7553288688458601E-5</v>
      </c>
      <c r="Z4">
        <v>2.7553288688458601E-5</v>
      </c>
      <c r="AA4">
        <v>2.7553288688458601E-5</v>
      </c>
      <c r="AB4">
        <v>2.7553288688458601E-5</v>
      </c>
      <c r="AC4">
        <v>2.7553288688458601E-5</v>
      </c>
      <c r="AD4">
        <v>2.7553288688458601E-5</v>
      </c>
      <c r="AE4">
        <f t="shared" si="1"/>
        <v>2.7553288688458601E-5</v>
      </c>
      <c r="AF4">
        <f t="shared" si="0"/>
        <v>2.7553288688458601E-5</v>
      </c>
      <c r="AG4">
        <f t="shared" si="0"/>
        <v>2.7553288688458601E-5</v>
      </c>
      <c r="AH4">
        <f t="shared" si="0"/>
        <v>2.7553288688458601E-5</v>
      </c>
      <c r="AI4">
        <f t="shared" si="0"/>
        <v>2.7553288688458601E-5</v>
      </c>
      <c r="AJ4">
        <f t="shared" si="0"/>
        <v>2.7553288688458601E-5</v>
      </c>
      <c r="AK4">
        <f t="shared" si="0"/>
        <v>2.7553288688458601E-5</v>
      </c>
      <c r="AL4">
        <f t="shared" si="0"/>
        <v>2.7553288688458601E-5</v>
      </c>
      <c r="AM4">
        <f t="shared" si="0"/>
        <v>2.7553288688458601E-5</v>
      </c>
      <c r="AN4">
        <f t="shared" si="0"/>
        <v>2.7553288688458601E-5</v>
      </c>
      <c r="AO4">
        <f t="shared" si="0"/>
        <v>2.7553288688458601E-5</v>
      </c>
      <c r="AP4">
        <f t="shared" si="0"/>
        <v>2.7553288688458601E-5</v>
      </c>
      <c r="AQ4">
        <f t="shared" si="0"/>
        <v>2.7553288688458601E-5</v>
      </c>
      <c r="AR4">
        <f t="shared" si="0"/>
        <v>2.7553288688458601E-5</v>
      </c>
      <c r="AS4">
        <f t="shared" si="0"/>
        <v>2.7553288688458601E-5</v>
      </c>
      <c r="AT4">
        <f t="shared" si="0"/>
        <v>2.7553288688458601E-5</v>
      </c>
      <c r="AU4">
        <f t="shared" si="0"/>
        <v>2.7553288688458601E-5</v>
      </c>
      <c r="AV4">
        <f t="shared" si="0"/>
        <v>2.7553288688458601E-5</v>
      </c>
      <c r="AW4">
        <f t="shared" si="0"/>
        <v>2.7553288688458601E-5</v>
      </c>
      <c r="AX4">
        <f t="shared" si="0"/>
        <v>2.7553288688458601E-5</v>
      </c>
      <c r="AY4">
        <f t="shared" si="0"/>
        <v>2.7553288688458601E-5</v>
      </c>
      <c r="AZ4">
        <f t="shared" si="0"/>
        <v>2.7553288688458601E-5</v>
      </c>
      <c r="BA4">
        <f t="shared" si="0"/>
        <v>2.7553288688458601E-5</v>
      </c>
      <c r="BB4">
        <f t="shared" si="0"/>
        <v>2.7553288688458601E-5</v>
      </c>
      <c r="BC4">
        <f t="shared" si="0"/>
        <v>2.7553288688458601E-5</v>
      </c>
      <c r="BD4">
        <f t="shared" si="0"/>
        <v>2.7553288688458601E-5</v>
      </c>
      <c r="BE4">
        <f t="shared" si="0"/>
        <v>2.7553288688458601E-5</v>
      </c>
      <c r="BF4">
        <f t="shared" si="0"/>
        <v>2.7553288688458601E-5</v>
      </c>
      <c r="BG4">
        <f t="shared" si="0"/>
        <v>2.7553288688458601E-5</v>
      </c>
      <c r="BH4">
        <f t="shared" si="0"/>
        <v>2.7553288688458601E-5</v>
      </c>
      <c r="BI4">
        <f t="shared" si="0"/>
        <v>2.7553288688458601E-5</v>
      </c>
      <c r="BJ4">
        <f t="shared" si="0"/>
        <v>2.7553288688458601E-5</v>
      </c>
      <c r="BK4">
        <f t="shared" si="0"/>
        <v>2.7553288688458601E-5</v>
      </c>
      <c r="BL4">
        <f t="shared" si="0"/>
        <v>2.7553288688458601E-5</v>
      </c>
      <c r="BM4">
        <f t="shared" si="0"/>
        <v>2.7553288688458601E-5</v>
      </c>
      <c r="BN4">
        <f t="shared" si="0"/>
        <v>2.7553288688458601E-5</v>
      </c>
      <c r="BO4">
        <f t="shared" si="0"/>
        <v>2.7553288688458601E-5</v>
      </c>
      <c r="BP4">
        <f t="shared" si="0"/>
        <v>2.7553288688458601E-5</v>
      </c>
      <c r="BQ4">
        <f t="shared" si="0"/>
        <v>2.7553288688458601E-5</v>
      </c>
      <c r="BR4">
        <f t="shared" si="0"/>
        <v>2.7553288688458601E-5</v>
      </c>
      <c r="BS4">
        <f t="shared" si="0"/>
        <v>2.7553288688458601E-5</v>
      </c>
      <c r="BT4">
        <f t="shared" si="0"/>
        <v>2.7553288688458601E-5</v>
      </c>
      <c r="BU4">
        <f t="shared" si="0"/>
        <v>2.7553288688458601E-5</v>
      </c>
      <c r="BV4">
        <f t="shared" si="0"/>
        <v>2.7553288688458601E-5</v>
      </c>
      <c r="BW4">
        <f t="shared" si="0"/>
        <v>2.7553288688458601E-5</v>
      </c>
      <c r="BX4">
        <f t="shared" si="0"/>
        <v>2.7553288688458601E-5</v>
      </c>
      <c r="BY4">
        <f t="shared" si="0"/>
        <v>2.7553288688458601E-5</v>
      </c>
      <c r="BZ4">
        <f t="shared" si="0"/>
        <v>2.7553288688458601E-5</v>
      </c>
      <c r="CA4">
        <f t="shared" si="0"/>
        <v>2.7553288688458601E-5</v>
      </c>
      <c r="CB4">
        <f t="shared" si="0"/>
        <v>2.7553288688458601E-5</v>
      </c>
    </row>
    <row r="5" spans="1:80" x14ac:dyDescent="0.35">
      <c r="A5" t="s">
        <v>81</v>
      </c>
      <c r="B5">
        <v>1.501690662651259E-5</v>
      </c>
      <c r="C5">
        <v>1.501690662651259E-5</v>
      </c>
      <c r="D5">
        <v>1.501690662651259E-5</v>
      </c>
      <c r="E5">
        <v>1.501690662651259E-5</v>
      </c>
      <c r="F5">
        <v>1.501690662651259E-5</v>
      </c>
      <c r="G5">
        <v>1.501690662651259E-5</v>
      </c>
      <c r="H5">
        <v>1.501690662651259E-5</v>
      </c>
      <c r="I5">
        <v>1.501690662651259E-5</v>
      </c>
      <c r="J5">
        <v>1.501690662651259E-5</v>
      </c>
      <c r="K5">
        <v>1.501690662651259E-5</v>
      </c>
      <c r="L5">
        <v>1.501690662651259E-5</v>
      </c>
      <c r="M5">
        <v>1.501690662651259E-5</v>
      </c>
      <c r="N5">
        <v>1.501690662651259E-5</v>
      </c>
      <c r="O5">
        <v>1.501690662651259E-5</v>
      </c>
      <c r="P5">
        <v>1.501690662651259E-5</v>
      </c>
      <c r="Q5">
        <v>1.501690662651259E-5</v>
      </c>
      <c r="R5">
        <v>1.501690662651259E-5</v>
      </c>
      <c r="S5">
        <v>1.501690662651259E-5</v>
      </c>
      <c r="T5">
        <v>1.501690662651259E-5</v>
      </c>
      <c r="U5">
        <v>1.501690662651259E-5</v>
      </c>
      <c r="V5">
        <v>1.501690662651259E-5</v>
      </c>
      <c r="W5">
        <v>1.501690662651259E-5</v>
      </c>
      <c r="X5">
        <v>1.501690662651259E-5</v>
      </c>
      <c r="Y5">
        <v>1.501690662651259E-5</v>
      </c>
      <c r="Z5">
        <v>1.501690662651259E-5</v>
      </c>
      <c r="AA5">
        <v>1.501690662651259E-5</v>
      </c>
      <c r="AB5">
        <v>1.501690662651259E-5</v>
      </c>
      <c r="AC5">
        <v>1.501690662651259E-5</v>
      </c>
      <c r="AD5">
        <v>1.501690662651259E-5</v>
      </c>
      <c r="AE5">
        <f t="shared" si="1"/>
        <v>1.501690662651259E-5</v>
      </c>
      <c r="AF5">
        <f t="shared" si="0"/>
        <v>1.501690662651259E-5</v>
      </c>
      <c r="AG5">
        <f t="shared" si="0"/>
        <v>1.501690662651259E-5</v>
      </c>
      <c r="AH5">
        <f t="shared" si="0"/>
        <v>1.501690662651259E-5</v>
      </c>
      <c r="AI5">
        <f t="shared" si="0"/>
        <v>1.501690662651259E-5</v>
      </c>
      <c r="AJ5">
        <f t="shared" si="0"/>
        <v>1.501690662651259E-5</v>
      </c>
      <c r="AK5">
        <f t="shared" si="0"/>
        <v>1.501690662651259E-5</v>
      </c>
      <c r="AL5">
        <f t="shared" si="0"/>
        <v>1.501690662651259E-5</v>
      </c>
      <c r="AM5">
        <f t="shared" si="0"/>
        <v>1.501690662651259E-5</v>
      </c>
      <c r="AN5">
        <f t="shared" si="0"/>
        <v>1.501690662651259E-5</v>
      </c>
      <c r="AO5">
        <f t="shared" si="0"/>
        <v>1.501690662651259E-5</v>
      </c>
      <c r="AP5">
        <f t="shared" si="0"/>
        <v>1.501690662651259E-5</v>
      </c>
      <c r="AQ5">
        <f t="shared" si="0"/>
        <v>1.501690662651259E-5</v>
      </c>
      <c r="AR5">
        <f t="shared" si="0"/>
        <v>1.501690662651259E-5</v>
      </c>
      <c r="AS5">
        <f t="shared" si="0"/>
        <v>1.501690662651259E-5</v>
      </c>
      <c r="AT5">
        <f t="shared" si="0"/>
        <v>1.501690662651259E-5</v>
      </c>
      <c r="AU5">
        <f t="shared" si="0"/>
        <v>1.501690662651259E-5</v>
      </c>
      <c r="AV5">
        <f t="shared" si="0"/>
        <v>1.501690662651259E-5</v>
      </c>
      <c r="AW5">
        <f t="shared" si="0"/>
        <v>1.501690662651259E-5</v>
      </c>
      <c r="AX5">
        <f t="shared" si="0"/>
        <v>1.501690662651259E-5</v>
      </c>
      <c r="AY5">
        <f t="shared" si="0"/>
        <v>1.501690662651259E-5</v>
      </c>
      <c r="AZ5">
        <f t="shared" si="0"/>
        <v>1.501690662651259E-5</v>
      </c>
      <c r="BA5">
        <f t="shared" si="0"/>
        <v>1.501690662651259E-5</v>
      </c>
      <c r="BB5">
        <f t="shared" si="0"/>
        <v>1.501690662651259E-5</v>
      </c>
      <c r="BC5">
        <f t="shared" si="0"/>
        <v>1.501690662651259E-5</v>
      </c>
      <c r="BD5">
        <f t="shared" si="0"/>
        <v>1.501690662651259E-5</v>
      </c>
      <c r="BE5">
        <f t="shared" si="0"/>
        <v>1.501690662651259E-5</v>
      </c>
      <c r="BF5">
        <f t="shared" si="0"/>
        <v>1.501690662651259E-5</v>
      </c>
      <c r="BG5">
        <f t="shared" si="0"/>
        <v>1.501690662651259E-5</v>
      </c>
      <c r="BH5">
        <f t="shared" si="0"/>
        <v>1.501690662651259E-5</v>
      </c>
      <c r="BI5">
        <f t="shared" si="0"/>
        <v>1.501690662651259E-5</v>
      </c>
      <c r="BJ5">
        <f t="shared" si="0"/>
        <v>1.501690662651259E-5</v>
      </c>
      <c r="BK5">
        <f t="shared" si="0"/>
        <v>1.501690662651259E-5</v>
      </c>
      <c r="BL5">
        <f t="shared" si="0"/>
        <v>1.501690662651259E-5</v>
      </c>
      <c r="BM5">
        <f t="shared" si="0"/>
        <v>1.501690662651259E-5</v>
      </c>
      <c r="BN5">
        <f t="shared" si="0"/>
        <v>1.501690662651259E-5</v>
      </c>
      <c r="BO5">
        <f t="shared" si="0"/>
        <v>1.501690662651259E-5</v>
      </c>
      <c r="BP5">
        <f t="shared" si="0"/>
        <v>1.501690662651259E-5</v>
      </c>
      <c r="BQ5">
        <f t="shared" si="0"/>
        <v>1.501690662651259E-5</v>
      </c>
      <c r="BR5">
        <f t="shared" si="0"/>
        <v>1.501690662651259E-5</v>
      </c>
      <c r="BS5">
        <f t="shared" si="0"/>
        <v>1.501690662651259E-5</v>
      </c>
      <c r="BT5">
        <f t="shared" si="0"/>
        <v>1.501690662651259E-5</v>
      </c>
      <c r="BU5">
        <f t="shared" si="0"/>
        <v>1.501690662651259E-5</v>
      </c>
      <c r="BV5">
        <f t="shared" si="0"/>
        <v>1.501690662651259E-5</v>
      </c>
      <c r="BW5">
        <f t="shared" si="0"/>
        <v>1.501690662651259E-5</v>
      </c>
      <c r="BX5">
        <f t="shared" si="0"/>
        <v>1.501690662651259E-5</v>
      </c>
      <c r="BY5">
        <f t="shared" si="0"/>
        <v>1.501690662651259E-5</v>
      </c>
      <c r="BZ5">
        <f t="shared" si="0"/>
        <v>1.501690662651259E-5</v>
      </c>
      <c r="CA5">
        <f t="shared" si="0"/>
        <v>1.501690662651259E-5</v>
      </c>
      <c r="CB5">
        <f t="shared" si="0"/>
        <v>1.501690662651259E-5</v>
      </c>
    </row>
    <row r="6" spans="1:80" x14ac:dyDescent="0.35">
      <c r="A6" t="s">
        <v>82</v>
      </c>
      <c r="B6">
        <v>5.0453702254855319E-6</v>
      </c>
      <c r="C6">
        <v>5.0453702254855319E-6</v>
      </c>
      <c r="D6">
        <v>5.0453702254855319E-6</v>
      </c>
      <c r="E6">
        <v>5.0453702254855319E-6</v>
      </c>
      <c r="F6">
        <v>5.0453702254855319E-6</v>
      </c>
      <c r="G6">
        <v>5.0453702254855319E-6</v>
      </c>
      <c r="H6">
        <v>5.0453702254855319E-6</v>
      </c>
      <c r="I6">
        <v>5.0453702254855319E-6</v>
      </c>
      <c r="J6">
        <v>5.0453702254855319E-6</v>
      </c>
      <c r="K6">
        <v>5.0453702254855319E-6</v>
      </c>
      <c r="L6">
        <v>5.0453702254855319E-6</v>
      </c>
      <c r="M6">
        <v>5.0453702254855319E-6</v>
      </c>
      <c r="N6">
        <v>5.0453702254855319E-6</v>
      </c>
      <c r="O6">
        <v>5.0453702254855319E-6</v>
      </c>
      <c r="P6">
        <v>5.0453702254855319E-6</v>
      </c>
      <c r="Q6">
        <v>5.0453702254855319E-6</v>
      </c>
      <c r="R6">
        <v>5.0453702254855319E-6</v>
      </c>
      <c r="S6">
        <v>5.0453702254855319E-6</v>
      </c>
      <c r="T6">
        <v>5.0453702254855319E-6</v>
      </c>
      <c r="U6">
        <v>5.0453702254855319E-6</v>
      </c>
      <c r="V6">
        <v>5.0453702254855319E-6</v>
      </c>
      <c r="W6">
        <v>5.0453702254855319E-6</v>
      </c>
      <c r="X6">
        <v>5.0453702254855319E-6</v>
      </c>
      <c r="Y6">
        <v>5.0453702254855319E-6</v>
      </c>
      <c r="Z6">
        <v>5.0453702254855319E-6</v>
      </c>
      <c r="AA6">
        <v>5.0453702254855319E-6</v>
      </c>
      <c r="AB6">
        <v>5.0453702254855319E-6</v>
      </c>
      <c r="AC6">
        <v>5.0453702254855319E-6</v>
      </c>
      <c r="AD6">
        <v>5.0453702254855319E-6</v>
      </c>
      <c r="AE6">
        <f t="shared" si="1"/>
        <v>5.0453702254855319E-6</v>
      </c>
      <c r="AF6">
        <f t="shared" si="0"/>
        <v>5.0453702254855319E-6</v>
      </c>
      <c r="AG6">
        <f t="shared" si="0"/>
        <v>5.0453702254855319E-6</v>
      </c>
      <c r="AH6">
        <f t="shared" si="0"/>
        <v>5.0453702254855319E-6</v>
      </c>
      <c r="AI6">
        <f t="shared" si="0"/>
        <v>5.0453702254855319E-6</v>
      </c>
      <c r="AJ6">
        <f t="shared" si="0"/>
        <v>5.0453702254855319E-6</v>
      </c>
      <c r="AK6">
        <f t="shared" si="0"/>
        <v>5.0453702254855319E-6</v>
      </c>
      <c r="AL6">
        <f t="shared" si="0"/>
        <v>5.0453702254855319E-6</v>
      </c>
      <c r="AM6">
        <f t="shared" si="0"/>
        <v>5.0453702254855319E-6</v>
      </c>
      <c r="AN6">
        <f t="shared" si="0"/>
        <v>5.0453702254855319E-6</v>
      </c>
      <c r="AO6">
        <f t="shared" si="0"/>
        <v>5.0453702254855319E-6</v>
      </c>
      <c r="AP6">
        <f t="shared" si="0"/>
        <v>5.0453702254855319E-6</v>
      </c>
      <c r="AQ6">
        <f t="shared" si="0"/>
        <v>5.0453702254855319E-6</v>
      </c>
      <c r="AR6">
        <f t="shared" si="0"/>
        <v>5.0453702254855319E-6</v>
      </c>
      <c r="AS6">
        <f t="shared" si="0"/>
        <v>5.0453702254855319E-6</v>
      </c>
      <c r="AT6">
        <f t="shared" si="0"/>
        <v>5.0453702254855319E-6</v>
      </c>
      <c r="AU6">
        <f t="shared" si="0"/>
        <v>5.0453702254855319E-6</v>
      </c>
      <c r="AV6">
        <f t="shared" si="0"/>
        <v>5.0453702254855319E-6</v>
      </c>
      <c r="AW6">
        <f t="shared" si="0"/>
        <v>5.0453702254855319E-6</v>
      </c>
      <c r="AX6">
        <f t="shared" si="0"/>
        <v>5.0453702254855319E-6</v>
      </c>
      <c r="AY6">
        <f t="shared" si="0"/>
        <v>5.0453702254855319E-6</v>
      </c>
      <c r="AZ6">
        <f t="shared" si="0"/>
        <v>5.0453702254855319E-6</v>
      </c>
      <c r="BA6">
        <f t="shared" si="0"/>
        <v>5.0453702254855319E-6</v>
      </c>
      <c r="BB6">
        <f t="shared" si="0"/>
        <v>5.0453702254855319E-6</v>
      </c>
      <c r="BC6">
        <f t="shared" si="0"/>
        <v>5.0453702254855319E-6</v>
      </c>
      <c r="BD6">
        <f t="shared" si="0"/>
        <v>5.0453702254855319E-6</v>
      </c>
      <c r="BE6">
        <f t="shared" si="0"/>
        <v>5.0453702254855319E-6</v>
      </c>
      <c r="BF6">
        <f t="shared" si="0"/>
        <v>5.0453702254855319E-6</v>
      </c>
      <c r="BG6">
        <f t="shared" si="0"/>
        <v>5.0453702254855319E-6</v>
      </c>
      <c r="BH6">
        <f t="shared" si="0"/>
        <v>5.0453702254855319E-6</v>
      </c>
      <c r="BI6">
        <f t="shared" si="0"/>
        <v>5.0453702254855319E-6</v>
      </c>
      <c r="BJ6">
        <f t="shared" si="0"/>
        <v>5.0453702254855319E-6</v>
      </c>
      <c r="BK6">
        <f t="shared" si="0"/>
        <v>5.0453702254855319E-6</v>
      </c>
      <c r="BL6">
        <f t="shared" si="0"/>
        <v>5.0453702254855319E-6</v>
      </c>
      <c r="BM6">
        <f t="shared" si="0"/>
        <v>5.0453702254855319E-6</v>
      </c>
      <c r="BN6">
        <f t="shared" si="0"/>
        <v>5.0453702254855319E-6</v>
      </c>
      <c r="BO6">
        <f t="shared" si="0"/>
        <v>5.0453702254855319E-6</v>
      </c>
      <c r="BP6">
        <f t="shared" si="0"/>
        <v>5.0453702254855319E-6</v>
      </c>
      <c r="BQ6">
        <f t="shared" si="0"/>
        <v>5.0453702254855319E-6</v>
      </c>
      <c r="BR6">
        <f t="shared" si="0"/>
        <v>5.0453702254855319E-6</v>
      </c>
      <c r="BS6">
        <f t="shared" si="0"/>
        <v>5.0453702254855319E-6</v>
      </c>
      <c r="BT6">
        <f t="shared" si="0"/>
        <v>5.0453702254855319E-6</v>
      </c>
      <c r="BU6">
        <f t="shared" si="0"/>
        <v>5.0453702254855319E-6</v>
      </c>
      <c r="BV6">
        <f t="shared" si="0"/>
        <v>5.0453702254855319E-6</v>
      </c>
      <c r="BW6">
        <f t="shared" si="0"/>
        <v>5.0453702254855319E-6</v>
      </c>
      <c r="BX6">
        <f t="shared" si="0"/>
        <v>5.0453702254855319E-6</v>
      </c>
      <c r="BY6">
        <f t="shared" si="0"/>
        <v>5.0453702254855319E-6</v>
      </c>
      <c r="BZ6">
        <f t="shared" si="0"/>
        <v>5.0453702254855319E-6</v>
      </c>
      <c r="CA6">
        <f t="shared" si="0"/>
        <v>5.0453702254855319E-6</v>
      </c>
      <c r="CB6">
        <f t="shared" si="0"/>
        <v>5.0453702254855319E-6</v>
      </c>
    </row>
    <row r="7" spans="1:80" x14ac:dyDescent="0.35">
      <c r="A7" t="s">
        <v>83</v>
      </c>
      <c r="B7">
        <v>5.0453702254855319E-6</v>
      </c>
      <c r="C7">
        <v>5.0453702254855319E-6</v>
      </c>
      <c r="D7">
        <v>5.0453702254855319E-6</v>
      </c>
      <c r="E7">
        <v>5.0453702254855319E-6</v>
      </c>
      <c r="F7">
        <v>5.0453702254855319E-6</v>
      </c>
      <c r="G7">
        <v>5.0453702254855319E-6</v>
      </c>
      <c r="H7">
        <v>5.0453702254855319E-6</v>
      </c>
      <c r="I7">
        <v>5.0453702254855319E-6</v>
      </c>
      <c r="J7">
        <v>5.0453702254855319E-6</v>
      </c>
      <c r="K7">
        <v>5.0453702254855319E-6</v>
      </c>
      <c r="L7">
        <v>5.0453702254855319E-6</v>
      </c>
      <c r="M7">
        <v>5.0453702254855319E-6</v>
      </c>
      <c r="N7">
        <v>5.0453702254855319E-6</v>
      </c>
      <c r="O7">
        <v>5.0453702254855319E-6</v>
      </c>
      <c r="P7">
        <v>5.0453702254855319E-6</v>
      </c>
      <c r="Q7">
        <v>5.0453702254855319E-6</v>
      </c>
      <c r="R7">
        <v>5.0453702254855319E-6</v>
      </c>
      <c r="S7">
        <v>5.0453702254855319E-6</v>
      </c>
      <c r="T7">
        <v>5.0453702254855319E-6</v>
      </c>
      <c r="U7">
        <v>5.0453702254855319E-6</v>
      </c>
      <c r="V7">
        <v>5.0453702254855319E-6</v>
      </c>
      <c r="W7">
        <v>5.0453702254855319E-6</v>
      </c>
      <c r="X7">
        <v>5.0453702254855319E-6</v>
      </c>
      <c r="Y7">
        <v>5.0453702254855319E-6</v>
      </c>
      <c r="Z7">
        <v>5.0453702254855319E-6</v>
      </c>
      <c r="AA7">
        <v>5.0453702254855319E-6</v>
      </c>
      <c r="AB7">
        <v>5.0453702254855319E-6</v>
      </c>
      <c r="AC7">
        <v>5.0453702254855319E-6</v>
      </c>
      <c r="AD7">
        <v>5.0453702254855319E-6</v>
      </c>
      <c r="AE7">
        <f t="shared" si="1"/>
        <v>5.0453702254855319E-6</v>
      </c>
      <c r="AF7">
        <f t="shared" si="0"/>
        <v>5.0453702254855319E-6</v>
      </c>
      <c r="AG7">
        <f t="shared" si="0"/>
        <v>5.0453702254855319E-6</v>
      </c>
      <c r="AH7">
        <f t="shared" si="0"/>
        <v>5.0453702254855319E-6</v>
      </c>
      <c r="AI7">
        <f t="shared" si="0"/>
        <v>5.0453702254855319E-6</v>
      </c>
      <c r="AJ7">
        <f t="shared" si="0"/>
        <v>5.0453702254855319E-6</v>
      </c>
      <c r="AK7">
        <f t="shared" si="0"/>
        <v>5.0453702254855319E-6</v>
      </c>
      <c r="AL7">
        <f t="shared" si="0"/>
        <v>5.0453702254855319E-6</v>
      </c>
      <c r="AM7">
        <f t="shared" si="0"/>
        <v>5.0453702254855319E-6</v>
      </c>
      <c r="AN7">
        <f t="shared" si="0"/>
        <v>5.0453702254855319E-6</v>
      </c>
      <c r="AO7">
        <f t="shared" si="0"/>
        <v>5.0453702254855319E-6</v>
      </c>
      <c r="AP7">
        <f t="shared" si="0"/>
        <v>5.0453702254855319E-6</v>
      </c>
      <c r="AQ7">
        <f t="shared" si="0"/>
        <v>5.0453702254855319E-6</v>
      </c>
      <c r="AR7">
        <f t="shared" si="0"/>
        <v>5.0453702254855319E-6</v>
      </c>
      <c r="AS7">
        <f t="shared" si="0"/>
        <v>5.0453702254855319E-6</v>
      </c>
      <c r="AT7">
        <f t="shared" si="0"/>
        <v>5.0453702254855319E-6</v>
      </c>
      <c r="AU7">
        <f t="shared" si="0"/>
        <v>5.0453702254855319E-6</v>
      </c>
      <c r="AV7">
        <f t="shared" si="0"/>
        <v>5.0453702254855319E-6</v>
      </c>
      <c r="AW7">
        <f t="shared" si="0"/>
        <v>5.0453702254855319E-6</v>
      </c>
      <c r="AX7">
        <f t="shared" si="0"/>
        <v>5.0453702254855319E-6</v>
      </c>
      <c r="AY7">
        <f t="shared" si="0"/>
        <v>5.0453702254855319E-6</v>
      </c>
      <c r="AZ7">
        <f t="shared" si="0"/>
        <v>5.0453702254855319E-6</v>
      </c>
      <c r="BA7">
        <f t="shared" si="0"/>
        <v>5.0453702254855319E-6</v>
      </c>
      <c r="BB7">
        <f t="shared" si="0"/>
        <v>5.0453702254855319E-6</v>
      </c>
      <c r="BC7">
        <f t="shared" si="0"/>
        <v>5.0453702254855319E-6</v>
      </c>
      <c r="BD7">
        <f t="shared" si="0"/>
        <v>5.0453702254855319E-6</v>
      </c>
      <c r="BE7">
        <f t="shared" ref="AF7:CB9" si="2">BD7</f>
        <v>5.0453702254855319E-6</v>
      </c>
      <c r="BF7">
        <f t="shared" si="2"/>
        <v>5.0453702254855319E-6</v>
      </c>
      <c r="BG7">
        <f t="shared" si="2"/>
        <v>5.0453702254855319E-6</v>
      </c>
      <c r="BH7">
        <f t="shared" si="2"/>
        <v>5.0453702254855319E-6</v>
      </c>
      <c r="BI7">
        <f t="shared" si="2"/>
        <v>5.0453702254855319E-6</v>
      </c>
      <c r="BJ7">
        <f t="shared" si="2"/>
        <v>5.0453702254855319E-6</v>
      </c>
      <c r="BK7">
        <f t="shared" si="2"/>
        <v>5.0453702254855319E-6</v>
      </c>
      <c r="BL7">
        <f t="shared" si="2"/>
        <v>5.0453702254855319E-6</v>
      </c>
      <c r="BM7">
        <f t="shared" si="2"/>
        <v>5.0453702254855319E-6</v>
      </c>
      <c r="BN7">
        <f t="shared" si="2"/>
        <v>5.0453702254855319E-6</v>
      </c>
      <c r="BO7">
        <f t="shared" si="2"/>
        <v>5.0453702254855319E-6</v>
      </c>
      <c r="BP7">
        <f t="shared" si="2"/>
        <v>5.0453702254855319E-6</v>
      </c>
      <c r="BQ7">
        <f t="shared" si="2"/>
        <v>5.0453702254855319E-6</v>
      </c>
      <c r="BR7">
        <f t="shared" si="2"/>
        <v>5.0453702254855319E-6</v>
      </c>
      <c r="BS7">
        <f t="shared" si="2"/>
        <v>5.0453702254855319E-6</v>
      </c>
      <c r="BT7">
        <f t="shared" si="2"/>
        <v>5.0453702254855319E-6</v>
      </c>
      <c r="BU7">
        <f t="shared" si="2"/>
        <v>5.0453702254855319E-6</v>
      </c>
      <c r="BV7">
        <f t="shared" si="2"/>
        <v>5.0453702254855319E-6</v>
      </c>
      <c r="BW7">
        <f t="shared" si="2"/>
        <v>5.0453702254855319E-6</v>
      </c>
      <c r="BX7">
        <f t="shared" si="2"/>
        <v>5.0453702254855319E-6</v>
      </c>
      <c r="BY7">
        <f t="shared" si="2"/>
        <v>5.0453702254855319E-6</v>
      </c>
      <c r="BZ7">
        <f t="shared" si="2"/>
        <v>5.0453702254855319E-6</v>
      </c>
      <c r="CA7">
        <f t="shared" si="2"/>
        <v>5.0453702254855319E-6</v>
      </c>
      <c r="CB7">
        <f t="shared" si="2"/>
        <v>5.0453702254855319E-6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5.0453702254855319E-6</v>
      </c>
      <c r="C9">
        <v>5.0453702254855319E-6</v>
      </c>
      <c r="D9">
        <v>5.0453702254855319E-6</v>
      </c>
      <c r="E9">
        <v>5.0453702254855319E-6</v>
      </c>
      <c r="F9">
        <v>5.0453702254855319E-6</v>
      </c>
      <c r="G9">
        <v>5.0453702254855319E-6</v>
      </c>
      <c r="H9">
        <v>5.0453702254855319E-6</v>
      </c>
      <c r="I9">
        <v>5.0453702254855319E-6</v>
      </c>
      <c r="J9">
        <v>5.0453702254855319E-6</v>
      </c>
      <c r="K9">
        <v>5.0453702254855319E-6</v>
      </c>
      <c r="L9">
        <v>5.0453702254855319E-6</v>
      </c>
      <c r="M9">
        <v>5.0453702254855319E-6</v>
      </c>
      <c r="N9">
        <v>5.0453702254855319E-6</v>
      </c>
      <c r="O9">
        <v>5.0453702254855319E-6</v>
      </c>
      <c r="P9">
        <v>5.0453702254855319E-6</v>
      </c>
      <c r="Q9">
        <v>5.0453702254855319E-6</v>
      </c>
      <c r="R9">
        <v>5.0453702254855319E-6</v>
      </c>
      <c r="S9">
        <v>5.0453702254855319E-6</v>
      </c>
      <c r="T9">
        <v>5.0453702254855319E-6</v>
      </c>
      <c r="U9">
        <v>5.0453702254855319E-6</v>
      </c>
      <c r="V9">
        <v>5.0453702254855319E-6</v>
      </c>
      <c r="W9">
        <v>5.0453702254855319E-6</v>
      </c>
      <c r="X9">
        <v>5.0453702254855319E-6</v>
      </c>
      <c r="Y9">
        <v>5.0453702254855319E-6</v>
      </c>
      <c r="Z9">
        <v>5.0453702254855319E-6</v>
      </c>
      <c r="AA9">
        <v>5.0453702254855319E-6</v>
      </c>
      <c r="AB9">
        <v>5.0453702254855319E-6</v>
      </c>
      <c r="AC9">
        <v>5.0453702254855319E-6</v>
      </c>
      <c r="AD9">
        <v>5.0453702254855319E-6</v>
      </c>
      <c r="AE9">
        <f t="shared" si="1"/>
        <v>5.0453702254855319E-6</v>
      </c>
      <c r="AF9">
        <f t="shared" si="2"/>
        <v>5.0453702254855319E-6</v>
      </c>
      <c r="AG9">
        <f t="shared" si="2"/>
        <v>5.0453702254855319E-6</v>
      </c>
      <c r="AH9">
        <f t="shared" si="2"/>
        <v>5.0453702254855319E-6</v>
      </c>
      <c r="AI9">
        <f t="shared" si="2"/>
        <v>5.0453702254855319E-6</v>
      </c>
      <c r="AJ9">
        <f t="shared" si="2"/>
        <v>5.0453702254855319E-6</v>
      </c>
      <c r="AK9">
        <f t="shared" si="2"/>
        <v>5.0453702254855319E-6</v>
      </c>
      <c r="AL9">
        <f t="shared" si="2"/>
        <v>5.0453702254855319E-6</v>
      </c>
      <c r="AM9">
        <f t="shared" si="2"/>
        <v>5.0453702254855319E-6</v>
      </c>
      <c r="AN9">
        <f t="shared" si="2"/>
        <v>5.0453702254855319E-6</v>
      </c>
      <c r="AO9">
        <f t="shared" si="2"/>
        <v>5.0453702254855319E-6</v>
      </c>
      <c r="AP9">
        <f t="shared" si="2"/>
        <v>5.0453702254855319E-6</v>
      </c>
      <c r="AQ9">
        <f t="shared" si="2"/>
        <v>5.0453702254855319E-6</v>
      </c>
      <c r="AR9">
        <f t="shared" si="2"/>
        <v>5.0453702254855319E-6</v>
      </c>
      <c r="AS9">
        <f t="shared" si="2"/>
        <v>5.0453702254855319E-6</v>
      </c>
      <c r="AT9">
        <f t="shared" si="2"/>
        <v>5.0453702254855319E-6</v>
      </c>
      <c r="AU9">
        <f t="shared" si="2"/>
        <v>5.0453702254855319E-6</v>
      </c>
      <c r="AV9">
        <f t="shared" si="2"/>
        <v>5.0453702254855319E-6</v>
      </c>
      <c r="AW9">
        <f t="shared" si="2"/>
        <v>5.0453702254855319E-6</v>
      </c>
      <c r="AX9">
        <f t="shared" si="2"/>
        <v>5.0453702254855319E-6</v>
      </c>
      <c r="AY9">
        <f t="shared" si="2"/>
        <v>5.0453702254855319E-6</v>
      </c>
      <c r="AZ9">
        <f t="shared" si="2"/>
        <v>5.0453702254855319E-6</v>
      </c>
      <c r="BA9">
        <f t="shared" si="2"/>
        <v>5.0453702254855319E-6</v>
      </c>
      <c r="BB9">
        <f t="shared" si="2"/>
        <v>5.0453702254855319E-6</v>
      </c>
      <c r="BC9">
        <f t="shared" si="2"/>
        <v>5.0453702254855319E-6</v>
      </c>
      <c r="BD9">
        <f t="shared" si="2"/>
        <v>5.0453702254855319E-6</v>
      </c>
      <c r="BE9">
        <f t="shared" si="2"/>
        <v>5.0453702254855319E-6</v>
      </c>
      <c r="BF9">
        <f t="shared" si="2"/>
        <v>5.0453702254855319E-6</v>
      </c>
      <c r="BG9">
        <f t="shared" si="2"/>
        <v>5.0453702254855319E-6</v>
      </c>
      <c r="BH9">
        <f t="shared" si="2"/>
        <v>5.0453702254855319E-6</v>
      </c>
      <c r="BI9">
        <f t="shared" si="2"/>
        <v>5.0453702254855319E-6</v>
      </c>
      <c r="BJ9">
        <f t="shared" si="2"/>
        <v>5.0453702254855319E-6</v>
      </c>
      <c r="BK9">
        <f t="shared" si="2"/>
        <v>5.0453702254855319E-6</v>
      </c>
      <c r="BL9">
        <f t="shared" si="2"/>
        <v>5.0453702254855319E-6</v>
      </c>
      <c r="BM9">
        <f t="shared" si="2"/>
        <v>5.0453702254855319E-6</v>
      </c>
      <c r="BN9">
        <f t="shared" si="2"/>
        <v>5.0453702254855319E-6</v>
      </c>
      <c r="BO9">
        <f t="shared" si="2"/>
        <v>5.0453702254855319E-6</v>
      </c>
      <c r="BP9">
        <f t="shared" si="2"/>
        <v>5.0453702254855319E-6</v>
      </c>
      <c r="BQ9">
        <f t="shared" si="2"/>
        <v>5.0453702254855319E-6</v>
      </c>
      <c r="BR9">
        <f t="shared" si="2"/>
        <v>5.0453702254855319E-6</v>
      </c>
      <c r="BS9">
        <f t="shared" si="2"/>
        <v>5.0453702254855319E-6</v>
      </c>
      <c r="BT9">
        <f t="shared" si="2"/>
        <v>5.0453702254855319E-6</v>
      </c>
      <c r="BU9">
        <f t="shared" si="2"/>
        <v>5.0453702254855319E-6</v>
      </c>
      <c r="BV9">
        <f t="shared" si="2"/>
        <v>5.0453702254855319E-6</v>
      </c>
      <c r="BW9">
        <f t="shared" si="2"/>
        <v>5.0453702254855319E-6</v>
      </c>
      <c r="BX9">
        <f t="shared" si="2"/>
        <v>5.0453702254855319E-6</v>
      </c>
      <c r="BY9">
        <f t="shared" si="2"/>
        <v>5.0453702254855319E-6</v>
      </c>
      <c r="BZ9">
        <f t="shared" si="2"/>
        <v>5.0453702254855319E-6</v>
      </c>
      <c r="CA9">
        <f t="shared" si="2"/>
        <v>5.0453702254855319E-6</v>
      </c>
      <c r="CB9">
        <f t="shared" si="2"/>
        <v>5.0453702254855319E-6</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1.005184089022215E-6</v>
      </c>
      <c r="C2">
        <v>1.005184089022215E-6</v>
      </c>
      <c r="D2">
        <v>1.005184089022215E-6</v>
      </c>
      <c r="E2">
        <v>1.005184089022215E-6</v>
      </c>
      <c r="F2">
        <v>1.005184089022215E-6</v>
      </c>
      <c r="G2">
        <v>1.005184089022215E-6</v>
      </c>
      <c r="H2">
        <v>1.005184089022215E-6</v>
      </c>
      <c r="I2">
        <v>1.005184089022215E-6</v>
      </c>
      <c r="J2">
        <v>1.005184089022215E-6</v>
      </c>
      <c r="K2">
        <v>1.005184089022215E-6</v>
      </c>
      <c r="L2">
        <v>1.005184089022215E-6</v>
      </c>
      <c r="M2">
        <v>1.005184089022215E-6</v>
      </c>
      <c r="N2">
        <v>1.005184089022215E-6</v>
      </c>
      <c r="O2">
        <v>1.005184089022215E-6</v>
      </c>
      <c r="P2">
        <v>1.005184089022215E-6</v>
      </c>
      <c r="Q2">
        <v>1.005184089022215E-6</v>
      </c>
      <c r="R2">
        <v>1.005184089022215E-6</v>
      </c>
      <c r="S2">
        <v>1.005184089022215E-6</v>
      </c>
      <c r="T2">
        <v>1.005184089022215E-6</v>
      </c>
      <c r="U2">
        <v>1.005184089022215E-6</v>
      </c>
      <c r="V2">
        <v>1.005184089022215E-6</v>
      </c>
      <c r="W2">
        <v>1.005184089022215E-6</v>
      </c>
      <c r="X2">
        <v>1.005184089022215E-6</v>
      </c>
      <c r="Y2">
        <v>1.005184089022215E-6</v>
      </c>
      <c r="Z2">
        <v>1.005184089022215E-6</v>
      </c>
      <c r="AA2">
        <v>1.005184089022215E-6</v>
      </c>
      <c r="AB2">
        <v>1.005184089022215E-6</v>
      </c>
      <c r="AC2">
        <v>1.005184089022215E-6</v>
      </c>
      <c r="AD2">
        <v>1.005184089022215E-6</v>
      </c>
      <c r="AE2">
        <f>AD2</f>
        <v>1.005184089022215E-6</v>
      </c>
      <c r="AF2">
        <f t="shared" ref="AF2:CB7" si="0">AE2</f>
        <v>1.005184089022215E-6</v>
      </c>
      <c r="AG2">
        <f t="shared" si="0"/>
        <v>1.005184089022215E-6</v>
      </c>
      <c r="AH2">
        <f t="shared" si="0"/>
        <v>1.005184089022215E-6</v>
      </c>
      <c r="AI2">
        <f t="shared" si="0"/>
        <v>1.005184089022215E-6</v>
      </c>
      <c r="AJ2">
        <f t="shared" si="0"/>
        <v>1.005184089022215E-6</v>
      </c>
      <c r="AK2">
        <f t="shared" si="0"/>
        <v>1.005184089022215E-6</v>
      </c>
      <c r="AL2">
        <f t="shared" si="0"/>
        <v>1.005184089022215E-6</v>
      </c>
      <c r="AM2">
        <f t="shared" si="0"/>
        <v>1.005184089022215E-6</v>
      </c>
      <c r="AN2">
        <f t="shared" si="0"/>
        <v>1.005184089022215E-6</v>
      </c>
      <c r="AO2">
        <f t="shared" si="0"/>
        <v>1.005184089022215E-6</v>
      </c>
      <c r="AP2">
        <f t="shared" si="0"/>
        <v>1.005184089022215E-6</v>
      </c>
      <c r="AQ2">
        <f t="shared" si="0"/>
        <v>1.005184089022215E-6</v>
      </c>
      <c r="AR2">
        <f t="shared" si="0"/>
        <v>1.005184089022215E-6</v>
      </c>
      <c r="AS2">
        <f t="shared" si="0"/>
        <v>1.005184089022215E-6</v>
      </c>
      <c r="AT2">
        <f t="shared" si="0"/>
        <v>1.005184089022215E-6</v>
      </c>
      <c r="AU2">
        <f t="shared" si="0"/>
        <v>1.005184089022215E-6</v>
      </c>
      <c r="AV2">
        <f t="shared" si="0"/>
        <v>1.005184089022215E-6</v>
      </c>
      <c r="AW2">
        <f t="shared" si="0"/>
        <v>1.005184089022215E-6</v>
      </c>
      <c r="AX2">
        <f t="shared" si="0"/>
        <v>1.005184089022215E-6</v>
      </c>
      <c r="AY2">
        <f t="shared" si="0"/>
        <v>1.005184089022215E-6</v>
      </c>
      <c r="AZ2">
        <f t="shared" si="0"/>
        <v>1.005184089022215E-6</v>
      </c>
      <c r="BA2">
        <f t="shared" si="0"/>
        <v>1.005184089022215E-6</v>
      </c>
      <c r="BB2">
        <f t="shared" si="0"/>
        <v>1.005184089022215E-6</v>
      </c>
      <c r="BC2">
        <f t="shared" si="0"/>
        <v>1.005184089022215E-6</v>
      </c>
      <c r="BD2">
        <f t="shared" si="0"/>
        <v>1.005184089022215E-6</v>
      </c>
      <c r="BE2">
        <f t="shared" si="0"/>
        <v>1.005184089022215E-6</v>
      </c>
      <c r="BF2">
        <f t="shared" si="0"/>
        <v>1.005184089022215E-6</v>
      </c>
      <c r="BG2">
        <f t="shared" si="0"/>
        <v>1.005184089022215E-6</v>
      </c>
      <c r="BH2">
        <f t="shared" si="0"/>
        <v>1.005184089022215E-6</v>
      </c>
      <c r="BI2">
        <f t="shared" si="0"/>
        <v>1.005184089022215E-6</v>
      </c>
      <c r="BJ2">
        <f t="shared" si="0"/>
        <v>1.005184089022215E-6</v>
      </c>
      <c r="BK2">
        <f t="shared" si="0"/>
        <v>1.005184089022215E-6</v>
      </c>
      <c r="BL2">
        <f t="shared" si="0"/>
        <v>1.005184089022215E-6</v>
      </c>
      <c r="BM2">
        <f t="shared" si="0"/>
        <v>1.005184089022215E-6</v>
      </c>
      <c r="BN2">
        <f t="shared" si="0"/>
        <v>1.005184089022215E-6</v>
      </c>
      <c r="BO2">
        <f t="shared" si="0"/>
        <v>1.005184089022215E-6</v>
      </c>
      <c r="BP2">
        <f t="shared" si="0"/>
        <v>1.005184089022215E-6</v>
      </c>
      <c r="BQ2">
        <f t="shared" si="0"/>
        <v>1.005184089022215E-6</v>
      </c>
      <c r="BR2">
        <f t="shared" si="0"/>
        <v>1.005184089022215E-6</v>
      </c>
      <c r="BS2">
        <f t="shared" si="0"/>
        <v>1.005184089022215E-6</v>
      </c>
      <c r="BT2">
        <f t="shared" si="0"/>
        <v>1.005184089022215E-6</v>
      </c>
      <c r="BU2">
        <f t="shared" si="0"/>
        <v>1.005184089022215E-6</v>
      </c>
      <c r="BV2">
        <f t="shared" si="0"/>
        <v>1.005184089022215E-6</v>
      </c>
      <c r="BW2">
        <f t="shared" si="0"/>
        <v>1.005184089022215E-6</v>
      </c>
      <c r="BX2">
        <f t="shared" si="0"/>
        <v>1.005184089022215E-6</v>
      </c>
      <c r="BY2">
        <f t="shared" si="0"/>
        <v>1.005184089022215E-6</v>
      </c>
      <c r="BZ2">
        <f t="shared" si="0"/>
        <v>1.005184089022215E-6</v>
      </c>
      <c r="CA2">
        <f t="shared" si="0"/>
        <v>1.005184089022215E-6</v>
      </c>
      <c r="CB2">
        <f t="shared" si="0"/>
        <v>1.005184089022215E-6</v>
      </c>
    </row>
    <row r="3" spans="1:80" x14ac:dyDescent="0.35">
      <c r="A3" t="s">
        <v>79</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f t="shared" ref="AE3:AT9" si="1">AD3</f>
        <v>1.005184089022215E-6</v>
      </c>
      <c r="AF3">
        <f t="shared" si="1"/>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0"/>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row>
    <row r="4" spans="1:80" x14ac:dyDescent="0.35">
      <c r="A4" t="s">
        <v>80</v>
      </c>
      <c r="B4">
        <v>1.005184089022215E-6</v>
      </c>
      <c r="C4">
        <v>1.005184089022215E-6</v>
      </c>
      <c r="D4">
        <v>1.005184089022215E-6</v>
      </c>
      <c r="E4">
        <v>1.005184089022215E-6</v>
      </c>
      <c r="F4">
        <v>1.005184089022215E-6</v>
      </c>
      <c r="G4">
        <v>1.005184089022215E-6</v>
      </c>
      <c r="H4">
        <v>1.005184089022215E-6</v>
      </c>
      <c r="I4">
        <v>1.005184089022215E-6</v>
      </c>
      <c r="J4">
        <v>1.005184089022215E-6</v>
      </c>
      <c r="K4">
        <v>1.005184089022215E-6</v>
      </c>
      <c r="L4">
        <v>1.005184089022215E-6</v>
      </c>
      <c r="M4">
        <v>1.005184089022215E-6</v>
      </c>
      <c r="N4">
        <v>1.005184089022215E-6</v>
      </c>
      <c r="O4">
        <v>1.005184089022215E-6</v>
      </c>
      <c r="P4">
        <v>1.005184089022215E-6</v>
      </c>
      <c r="Q4">
        <v>1.005184089022215E-6</v>
      </c>
      <c r="R4">
        <v>1.005184089022215E-6</v>
      </c>
      <c r="S4">
        <v>1.005184089022215E-6</v>
      </c>
      <c r="T4">
        <v>1.005184089022215E-6</v>
      </c>
      <c r="U4">
        <v>1.005184089022215E-6</v>
      </c>
      <c r="V4">
        <v>1.005184089022215E-6</v>
      </c>
      <c r="W4">
        <v>1.005184089022215E-6</v>
      </c>
      <c r="X4">
        <v>1.005184089022215E-6</v>
      </c>
      <c r="Y4">
        <v>1.005184089022215E-6</v>
      </c>
      <c r="Z4">
        <v>1.005184089022215E-6</v>
      </c>
      <c r="AA4">
        <v>1.005184089022215E-6</v>
      </c>
      <c r="AB4">
        <v>1.005184089022215E-6</v>
      </c>
      <c r="AC4">
        <v>1.005184089022215E-6</v>
      </c>
      <c r="AD4">
        <v>1.005184089022215E-6</v>
      </c>
      <c r="AE4">
        <f t="shared" si="1"/>
        <v>1.005184089022215E-6</v>
      </c>
      <c r="AF4">
        <f t="shared" si="0"/>
        <v>1.005184089022215E-6</v>
      </c>
      <c r="AG4">
        <f t="shared" si="0"/>
        <v>1.005184089022215E-6</v>
      </c>
      <c r="AH4">
        <f t="shared" si="0"/>
        <v>1.005184089022215E-6</v>
      </c>
      <c r="AI4">
        <f t="shared" si="0"/>
        <v>1.005184089022215E-6</v>
      </c>
      <c r="AJ4">
        <f t="shared" si="0"/>
        <v>1.005184089022215E-6</v>
      </c>
      <c r="AK4">
        <f t="shared" si="0"/>
        <v>1.005184089022215E-6</v>
      </c>
      <c r="AL4">
        <f t="shared" si="0"/>
        <v>1.005184089022215E-6</v>
      </c>
      <c r="AM4">
        <f t="shared" si="0"/>
        <v>1.005184089022215E-6</v>
      </c>
      <c r="AN4">
        <f t="shared" si="0"/>
        <v>1.005184089022215E-6</v>
      </c>
      <c r="AO4">
        <f t="shared" si="0"/>
        <v>1.005184089022215E-6</v>
      </c>
      <c r="AP4">
        <f t="shared" si="0"/>
        <v>1.005184089022215E-6</v>
      </c>
      <c r="AQ4">
        <f t="shared" si="0"/>
        <v>1.005184089022215E-6</v>
      </c>
      <c r="AR4">
        <f t="shared" si="0"/>
        <v>1.005184089022215E-6</v>
      </c>
      <c r="AS4">
        <f t="shared" si="0"/>
        <v>1.005184089022215E-6</v>
      </c>
      <c r="AT4">
        <f t="shared" si="0"/>
        <v>1.005184089022215E-6</v>
      </c>
      <c r="AU4">
        <f t="shared" si="0"/>
        <v>1.005184089022215E-6</v>
      </c>
      <c r="AV4">
        <f t="shared" si="0"/>
        <v>1.005184089022215E-6</v>
      </c>
      <c r="AW4">
        <f t="shared" si="0"/>
        <v>1.005184089022215E-6</v>
      </c>
      <c r="AX4">
        <f t="shared" si="0"/>
        <v>1.005184089022215E-6</v>
      </c>
      <c r="AY4">
        <f t="shared" si="0"/>
        <v>1.005184089022215E-6</v>
      </c>
      <c r="AZ4">
        <f t="shared" si="0"/>
        <v>1.005184089022215E-6</v>
      </c>
      <c r="BA4">
        <f t="shared" si="0"/>
        <v>1.005184089022215E-6</v>
      </c>
      <c r="BB4">
        <f t="shared" si="0"/>
        <v>1.005184089022215E-6</v>
      </c>
      <c r="BC4">
        <f t="shared" si="0"/>
        <v>1.005184089022215E-6</v>
      </c>
      <c r="BD4">
        <f t="shared" si="0"/>
        <v>1.005184089022215E-6</v>
      </c>
      <c r="BE4">
        <f t="shared" si="0"/>
        <v>1.005184089022215E-6</v>
      </c>
      <c r="BF4">
        <f t="shared" si="0"/>
        <v>1.005184089022215E-6</v>
      </c>
      <c r="BG4">
        <f t="shared" si="0"/>
        <v>1.005184089022215E-6</v>
      </c>
      <c r="BH4">
        <f t="shared" si="0"/>
        <v>1.005184089022215E-6</v>
      </c>
      <c r="BI4">
        <f t="shared" si="0"/>
        <v>1.005184089022215E-6</v>
      </c>
      <c r="BJ4">
        <f t="shared" si="0"/>
        <v>1.005184089022215E-6</v>
      </c>
      <c r="BK4">
        <f t="shared" si="0"/>
        <v>1.005184089022215E-6</v>
      </c>
      <c r="BL4">
        <f t="shared" si="0"/>
        <v>1.005184089022215E-6</v>
      </c>
      <c r="BM4">
        <f t="shared" si="0"/>
        <v>1.005184089022215E-6</v>
      </c>
      <c r="BN4">
        <f t="shared" si="0"/>
        <v>1.005184089022215E-6</v>
      </c>
      <c r="BO4">
        <f t="shared" si="0"/>
        <v>1.005184089022215E-6</v>
      </c>
      <c r="BP4">
        <f t="shared" si="0"/>
        <v>1.005184089022215E-6</v>
      </c>
      <c r="BQ4">
        <f t="shared" si="0"/>
        <v>1.005184089022215E-6</v>
      </c>
      <c r="BR4">
        <f t="shared" si="0"/>
        <v>1.005184089022215E-6</v>
      </c>
      <c r="BS4">
        <f t="shared" si="0"/>
        <v>1.005184089022215E-6</v>
      </c>
      <c r="BT4">
        <f t="shared" si="0"/>
        <v>1.005184089022215E-6</v>
      </c>
      <c r="BU4">
        <f t="shared" si="0"/>
        <v>1.005184089022215E-6</v>
      </c>
      <c r="BV4">
        <f t="shared" si="0"/>
        <v>1.005184089022215E-6</v>
      </c>
      <c r="BW4">
        <f t="shared" si="0"/>
        <v>1.005184089022215E-6</v>
      </c>
      <c r="BX4">
        <f t="shared" si="0"/>
        <v>1.005184089022215E-6</v>
      </c>
      <c r="BY4">
        <f t="shared" si="0"/>
        <v>1.005184089022215E-6</v>
      </c>
      <c r="BZ4">
        <f t="shared" si="0"/>
        <v>1.005184089022215E-6</v>
      </c>
      <c r="CA4">
        <f t="shared" si="0"/>
        <v>1.005184089022215E-6</v>
      </c>
      <c r="CB4">
        <f t="shared" si="0"/>
        <v>1.005184089022215E-6</v>
      </c>
    </row>
    <row r="5" spans="1:80" x14ac:dyDescent="0.35">
      <c r="A5" t="s">
        <v>81</v>
      </c>
      <c r="B5">
        <v>1.005184089022215E-6</v>
      </c>
      <c r="C5">
        <v>1.005184089022215E-6</v>
      </c>
      <c r="D5">
        <v>1.005184089022215E-6</v>
      </c>
      <c r="E5">
        <v>1.005184089022215E-6</v>
      </c>
      <c r="F5">
        <v>1.005184089022215E-6</v>
      </c>
      <c r="G5">
        <v>1.005184089022215E-6</v>
      </c>
      <c r="H5">
        <v>1.005184089022215E-6</v>
      </c>
      <c r="I5">
        <v>1.005184089022215E-6</v>
      </c>
      <c r="J5">
        <v>1.005184089022215E-6</v>
      </c>
      <c r="K5">
        <v>1.005184089022215E-6</v>
      </c>
      <c r="L5">
        <v>1.005184089022215E-6</v>
      </c>
      <c r="M5">
        <v>1.005184089022215E-6</v>
      </c>
      <c r="N5">
        <v>1.005184089022215E-6</v>
      </c>
      <c r="O5">
        <v>1.005184089022215E-6</v>
      </c>
      <c r="P5">
        <v>1.005184089022215E-6</v>
      </c>
      <c r="Q5">
        <v>1.005184089022215E-6</v>
      </c>
      <c r="R5">
        <v>1.005184089022215E-6</v>
      </c>
      <c r="S5">
        <v>1.005184089022215E-6</v>
      </c>
      <c r="T5">
        <v>1.005184089022215E-6</v>
      </c>
      <c r="U5">
        <v>1.005184089022215E-6</v>
      </c>
      <c r="V5">
        <v>1.005184089022215E-6</v>
      </c>
      <c r="W5">
        <v>1.005184089022215E-6</v>
      </c>
      <c r="X5">
        <v>1.005184089022215E-6</v>
      </c>
      <c r="Y5">
        <v>1.005184089022215E-6</v>
      </c>
      <c r="Z5">
        <v>1.005184089022215E-6</v>
      </c>
      <c r="AA5">
        <v>1.005184089022215E-6</v>
      </c>
      <c r="AB5">
        <v>1.005184089022215E-6</v>
      </c>
      <c r="AC5">
        <v>1.005184089022215E-6</v>
      </c>
      <c r="AD5">
        <v>1.005184089022215E-6</v>
      </c>
      <c r="AE5">
        <f t="shared" si="1"/>
        <v>1.005184089022215E-6</v>
      </c>
      <c r="AF5">
        <f t="shared" si="0"/>
        <v>1.005184089022215E-6</v>
      </c>
      <c r="AG5">
        <f t="shared" si="0"/>
        <v>1.005184089022215E-6</v>
      </c>
      <c r="AH5">
        <f t="shared" si="0"/>
        <v>1.005184089022215E-6</v>
      </c>
      <c r="AI5">
        <f t="shared" si="0"/>
        <v>1.005184089022215E-6</v>
      </c>
      <c r="AJ5">
        <f t="shared" si="0"/>
        <v>1.005184089022215E-6</v>
      </c>
      <c r="AK5">
        <f t="shared" si="0"/>
        <v>1.005184089022215E-6</v>
      </c>
      <c r="AL5">
        <f t="shared" si="0"/>
        <v>1.005184089022215E-6</v>
      </c>
      <c r="AM5">
        <f t="shared" si="0"/>
        <v>1.005184089022215E-6</v>
      </c>
      <c r="AN5">
        <f t="shared" si="0"/>
        <v>1.005184089022215E-6</v>
      </c>
      <c r="AO5">
        <f t="shared" si="0"/>
        <v>1.005184089022215E-6</v>
      </c>
      <c r="AP5">
        <f t="shared" si="0"/>
        <v>1.005184089022215E-6</v>
      </c>
      <c r="AQ5">
        <f t="shared" si="0"/>
        <v>1.005184089022215E-6</v>
      </c>
      <c r="AR5">
        <f t="shared" si="0"/>
        <v>1.005184089022215E-6</v>
      </c>
      <c r="AS5">
        <f t="shared" si="0"/>
        <v>1.005184089022215E-6</v>
      </c>
      <c r="AT5">
        <f t="shared" si="0"/>
        <v>1.005184089022215E-6</v>
      </c>
      <c r="AU5">
        <f t="shared" si="0"/>
        <v>1.005184089022215E-6</v>
      </c>
      <c r="AV5">
        <f t="shared" si="0"/>
        <v>1.005184089022215E-6</v>
      </c>
      <c r="AW5">
        <f t="shared" si="0"/>
        <v>1.005184089022215E-6</v>
      </c>
      <c r="AX5">
        <f t="shared" si="0"/>
        <v>1.005184089022215E-6</v>
      </c>
      <c r="AY5">
        <f t="shared" si="0"/>
        <v>1.005184089022215E-6</v>
      </c>
      <c r="AZ5">
        <f t="shared" si="0"/>
        <v>1.005184089022215E-6</v>
      </c>
      <c r="BA5">
        <f t="shared" si="0"/>
        <v>1.005184089022215E-6</v>
      </c>
      <c r="BB5">
        <f t="shared" si="0"/>
        <v>1.005184089022215E-6</v>
      </c>
      <c r="BC5">
        <f t="shared" si="0"/>
        <v>1.005184089022215E-6</v>
      </c>
      <c r="BD5">
        <f t="shared" si="0"/>
        <v>1.005184089022215E-6</v>
      </c>
      <c r="BE5">
        <f t="shared" si="0"/>
        <v>1.005184089022215E-6</v>
      </c>
      <c r="BF5">
        <f t="shared" si="0"/>
        <v>1.005184089022215E-6</v>
      </c>
      <c r="BG5">
        <f t="shared" si="0"/>
        <v>1.005184089022215E-6</v>
      </c>
      <c r="BH5">
        <f t="shared" si="0"/>
        <v>1.005184089022215E-6</v>
      </c>
      <c r="BI5">
        <f t="shared" si="0"/>
        <v>1.005184089022215E-6</v>
      </c>
      <c r="BJ5">
        <f t="shared" si="0"/>
        <v>1.005184089022215E-6</v>
      </c>
      <c r="BK5">
        <f t="shared" si="0"/>
        <v>1.005184089022215E-6</v>
      </c>
      <c r="BL5">
        <f t="shared" si="0"/>
        <v>1.005184089022215E-6</v>
      </c>
      <c r="BM5">
        <f t="shared" si="0"/>
        <v>1.005184089022215E-6</v>
      </c>
      <c r="BN5">
        <f t="shared" si="0"/>
        <v>1.005184089022215E-6</v>
      </c>
      <c r="BO5">
        <f t="shared" si="0"/>
        <v>1.005184089022215E-6</v>
      </c>
      <c r="BP5">
        <f t="shared" si="0"/>
        <v>1.005184089022215E-6</v>
      </c>
      <c r="BQ5">
        <f t="shared" si="0"/>
        <v>1.005184089022215E-6</v>
      </c>
      <c r="BR5">
        <f t="shared" si="0"/>
        <v>1.005184089022215E-6</v>
      </c>
      <c r="BS5">
        <f t="shared" si="0"/>
        <v>1.005184089022215E-6</v>
      </c>
      <c r="BT5">
        <f t="shared" si="0"/>
        <v>1.005184089022215E-6</v>
      </c>
      <c r="BU5">
        <f t="shared" si="0"/>
        <v>1.005184089022215E-6</v>
      </c>
      <c r="BV5">
        <f t="shared" si="0"/>
        <v>1.005184089022215E-6</v>
      </c>
      <c r="BW5">
        <f t="shared" si="0"/>
        <v>1.005184089022215E-6</v>
      </c>
      <c r="BX5">
        <f t="shared" si="0"/>
        <v>1.005184089022215E-6</v>
      </c>
      <c r="BY5">
        <f t="shared" si="0"/>
        <v>1.005184089022215E-6</v>
      </c>
      <c r="BZ5">
        <f t="shared" si="0"/>
        <v>1.005184089022215E-6</v>
      </c>
      <c r="CA5">
        <f t="shared" si="0"/>
        <v>1.005184089022215E-6</v>
      </c>
      <c r="CB5">
        <f t="shared" si="0"/>
        <v>1.005184089022215E-6</v>
      </c>
    </row>
    <row r="6" spans="1:80" x14ac:dyDescent="0.35">
      <c r="A6" t="s">
        <v>82</v>
      </c>
      <c r="B6">
        <v>1.005184089022215E-6</v>
      </c>
      <c r="C6">
        <v>1.005184089022215E-6</v>
      </c>
      <c r="D6">
        <v>1.005184089022215E-6</v>
      </c>
      <c r="E6">
        <v>1.005184089022215E-6</v>
      </c>
      <c r="F6">
        <v>1.005184089022215E-6</v>
      </c>
      <c r="G6">
        <v>1.005184089022215E-6</v>
      </c>
      <c r="H6">
        <v>1.005184089022215E-6</v>
      </c>
      <c r="I6">
        <v>1.005184089022215E-6</v>
      </c>
      <c r="J6">
        <v>1.005184089022215E-6</v>
      </c>
      <c r="K6">
        <v>1.005184089022215E-6</v>
      </c>
      <c r="L6">
        <v>1.005184089022215E-6</v>
      </c>
      <c r="M6">
        <v>1.005184089022215E-6</v>
      </c>
      <c r="N6">
        <v>1.005184089022215E-6</v>
      </c>
      <c r="O6">
        <v>1.005184089022215E-6</v>
      </c>
      <c r="P6">
        <v>1.005184089022215E-6</v>
      </c>
      <c r="Q6">
        <v>1.005184089022215E-6</v>
      </c>
      <c r="R6">
        <v>1.005184089022215E-6</v>
      </c>
      <c r="S6">
        <v>1.005184089022215E-6</v>
      </c>
      <c r="T6">
        <v>1.005184089022215E-6</v>
      </c>
      <c r="U6">
        <v>1.005184089022215E-6</v>
      </c>
      <c r="V6">
        <v>1.005184089022215E-6</v>
      </c>
      <c r="W6">
        <v>1.005184089022215E-6</v>
      </c>
      <c r="X6">
        <v>1.005184089022215E-6</v>
      </c>
      <c r="Y6">
        <v>1.005184089022215E-6</v>
      </c>
      <c r="Z6">
        <v>1.005184089022215E-6</v>
      </c>
      <c r="AA6">
        <v>1.005184089022215E-6</v>
      </c>
      <c r="AB6">
        <v>1.005184089022215E-6</v>
      </c>
      <c r="AC6">
        <v>1.005184089022215E-6</v>
      </c>
      <c r="AD6">
        <v>1.005184089022215E-6</v>
      </c>
      <c r="AE6">
        <f t="shared" si="1"/>
        <v>1.005184089022215E-6</v>
      </c>
      <c r="AF6">
        <f t="shared" si="0"/>
        <v>1.005184089022215E-6</v>
      </c>
      <c r="AG6">
        <f t="shared" si="0"/>
        <v>1.005184089022215E-6</v>
      </c>
      <c r="AH6">
        <f t="shared" si="0"/>
        <v>1.005184089022215E-6</v>
      </c>
      <c r="AI6">
        <f t="shared" si="0"/>
        <v>1.005184089022215E-6</v>
      </c>
      <c r="AJ6">
        <f t="shared" si="0"/>
        <v>1.005184089022215E-6</v>
      </c>
      <c r="AK6">
        <f t="shared" si="0"/>
        <v>1.005184089022215E-6</v>
      </c>
      <c r="AL6">
        <f t="shared" si="0"/>
        <v>1.005184089022215E-6</v>
      </c>
      <c r="AM6">
        <f t="shared" si="0"/>
        <v>1.005184089022215E-6</v>
      </c>
      <c r="AN6">
        <f t="shared" si="0"/>
        <v>1.005184089022215E-6</v>
      </c>
      <c r="AO6">
        <f t="shared" si="0"/>
        <v>1.005184089022215E-6</v>
      </c>
      <c r="AP6">
        <f t="shared" si="0"/>
        <v>1.005184089022215E-6</v>
      </c>
      <c r="AQ6">
        <f t="shared" si="0"/>
        <v>1.005184089022215E-6</v>
      </c>
      <c r="AR6">
        <f t="shared" si="0"/>
        <v>1.005184089022215E-6</v>
      </c>
      <c r="AS6">
        <f t="shared" si="0"/>
        <v>1.005184089022215E-6</v>
      </c>
      <c r="AT6">
        <f t="shared" si="0"/>
        <v>1.005184089022215E-6</v>
      </c>
      <c r="AU6">
        <f t="shared" si="0"/>
        <v>1.005184089022215E-6</v>
      </c>
      <c r="AV6">
        <f t="shared" si="0"/>
        <v>1.005184089022215E-6</v>
      </c>
      <c r="AW6">
        <f t="shared" si="0"/>
        <v>1.005184089022215E-6</v>
      </c>
      <c r="AX6">
        <f t="shared" si="0"/>
        <v>1.005184089022215E-6</v>
      </c>
      <c r="AY6">
        <f t="shared" si="0"/>
        <v>1.005184089022215E-6</v>
      </c>
      <c r="AZ6">
        <f t="shared" si="0"/>
        <v>1.005184089022215E-6</v>
      </c>
      <c r="BA6">
        <f t="shared" si="0"/>
        <v>1.005184089022215E-6</v>
      </c>
      <c r="BB6">
        <f t="shared" si="0"/>
        <v>1.005184089022215E-6</v>
      </c>
      <c r="BC6">
        <f t="shared" si="0"/>
        <v>1.005184089022215E-6</v>
      </c>
      <c r="BD6">
        <f t="shared" si="0"/>
        <v>1.005184089022215E-6</v>
      </c>
      <c r="BE6">
        <f t="shared" si="0"/>
        <v>1.005184089022215E-6</v>
      </c>
      <c r="BF6">
        <f t="shared" si="0"/>
        <v>1.005184089022215E-6</v>
      </c>
      <c r="BG6">
        <f t="shared" si="0"/>
        <v>1.005184089022215E-6</v>
      </c>
      <c r="BH6">
        <f t="shared" si="0"/>
        <v>1.005184089022215E-6</v>
      </c>
      <c r="BI6">
        <f t="shared" si="0"/>
        <v>1.005184089022215E-6</v>
      </c>
      <c r="BJ6">
        <f t="shared" si="0"/>
        <v>1.005184089022215E-6</v>
      </c>
      <c r="BK6">
        <f t="shared" si="0"/>
        <v>1.005184089022215E-6</v>
      </c>
      <c r="BL6">
        <f t="shared" si="0"/>
        <v>1.005184089022215E-6</v>
      </c>
      <c r="BM6">
        <f t="shared" si="0"/>
        <v>1.005184089022215E-6</v>
      </c>
      <c r="BN6">
        <f t="shared" si="0"/>
        <v>1.005184089022215E-6</v>
      </c>
      <c r="BO6">
        <f t="shared" si="0"/>
        <v>1.005184089022215E-6</v>
      </c>
      <c r="BP6">
        <f t="shared" si="0"/>
        <v>1.005184089022215E-6</v>
      </c>
      <c r="BQ6">
        <f t="shared" si="0"/>
        <v>1.005184089022215E-6</v>
      </c>
      <c r="BR6">
        <f t="shared" si="0"/>
        <v>1.005184089022215E-6</v>
      </c>
      <c r="BS6">
        <f t="shared" si="0"/>
        <v>1.005184089022215E-6</v>
      </c>
      <c r="BT6">
        <f t="shared" si="0"/>
        <v>1.005184089022215E-6</v>
      </c>
      <c r="BU6">
        <f t="shared" si="0"/>
        <v>1.005184089022215E-6</v>
      </c>
      <c r="BV6">
        <f t="shared" si="0"/>
        <v>1.005184089022215E-6</v>
      </c>
      <c r="BW6">
        <f t="shared" si="0"/>
        <v>1.005184089022215E-6</v>
      </c>
      <c r="BX6">
        <f t="shared" si="0"/>
        <v>1.005184089022215E-6</v>
      </c>
      <c r="BY6">
        <f t="shared" si="0"/>
        <v>1.005184089022215E-6</v>
      </c>
      <c r="BZ6">
        <f t="shared" si="0"/>
        <v>1.005184089022215E-6</v>
      </c>
      <c r="CA6">
        <f t="shared" si="0"/>
        <v>1.005184089022215E-6</v>
      </c>
      <c r="CB6">
        <f t="shared" si="0"/>
        <v>1.005184089022215E-6</v>
      </c>
    </row>
    <row r="7" spans="1:80" x14ac:dyDescent="0.35">
      <c r="A7" t="s">
        <v>83</v>
      </c>
      <c r="B7">
        <v>1.005184089022215E-6</v>
      </c>
      <c r="C7">
        <v>1.005184089022215E-6</v>
      </c>
      <c r="D7">
        <v>1.005184089022215E-6</v>
      </c>
      <c r="E7">
        <v>1.005184089022215E-6</v>
      </c>
      <c r="F7">
        <v>1.005184089022215E-6</v>
      </c>
      <c r="G7">
        <v>1.005184089022215E-6</v>
      </c>
      <c r="H7">
        <v>1.005184089022215E-6</v>
      </c>
      <c r="I7">
        <v>1.005184089022215E-6</v>
      </c>
      <c r="J7">
        <v>1.005184089022215E-6</v>
      </c>
      <c r="K7">
        <v>1.005184089022215E-6</v>
      </c>
      <c r="L7">
        <v>1.005184089022215E-6</v>
      </c>
      <c r="M7">
        <v>1.005184089022215E-6</v>
      </c>
      <c r="N7">
        <v>1.005184089022215E-6</v>
      </c>
      <c r="O7">
        <v>1.005184089022215E-6</v>
      </c>
      <c r="P7">
        <v>1.005184089022215E-6</v>
      </c>
      <c r="Q7">
        <v>1.005184089022215E-6</v>
      </c>
      <c r="R7">
        <v>1.005184089022215E-6</v>
      </c>
      <c r="S7">
        <v>1.005184089022215E-6</v>
      </c>
      <c r="T7">
        <v>1.005184089022215E-6</v>
      </c>
      <c r="U7">
        <v>1.005184089022215E-6</v>
      </c>
      <c r="V7">
        <v>1.005184089022215E-6</v>
      </c>
      <c r="W7">
        <v>1.005184089022215E-6</v>
      </c>
      <c r="X7">
        <v>1.005184089022215E-6</v>
      </c>
      <c r="Y7">
        <v>1.005184089022215E-6</v>
      </c>
      <c r="Z7">
        <v>1.005184089022215E-6</v>
      </c>
      <c r="AA7">
        <v>1.005184089022215E-6</v>
      </c>
      <c r="AB7">
        <v>1.005184089022215E-6</v>
      </c>
      <c r="AC7">
        <v>1.005184089022215E-6</v>
      </c>
      <c r="AD7">
        <v>1.005184089022215E-6</v>
      </c>
      <c r="AE7">
        <f t="shared" si="1"/>
        <v>1.005184089022215E-6</v>
      </c>
      <c r="AF7">
        <f t="shared" si="0"/>
        <v>1.005184089022215E-6</v>
      </c>
      <c r="AG7">
        <f t="shared" si="0"/>
        <v>1.005184089022215E-6</v>
      </c>
      <c r="AH7">
        <f t="shared" si="0"/>
        <v>1.005184089022215E-6</v>
      </c>
      <c r="AI7">
        <f t="shared" si="0"/>
        <v>1.005184089022215E-6</v>
      </c>
      <c r="AJ7">
        <f t="shared" si="0"/>
        <v>1.005184089022215E-6</v>
      </c>
      <c r="AK7">
        <f t="shared" si="0"/>
        <v>1.005184089022215E-6</v>
      </c>
      <c r="AL7">
        <f t="shared" si="0"/>
        <v>1.005184089022215E-6</v>
      </c>
      <c r="AM7">
        <f t="shared" si="0"/>
        <v>1.005184089022215E-6</v>
      </c>
      <c r="AN7">
        <f t="shared" si="0"/>
        <v>1.005184089022215E-6</v>
      </c>
      <c r="AO7">
        <f t="shared" si="0"/>
        <v>1.005184089022215E-6</v>
      </c>
      <c r="AP7">
        <f t="shared" si="0"/>
        <v>1.005184089022215E-6</v>
      </c>
      <c r="AQ7">
        <f t="shared" si="0"/>
        <v>1.005184089022215E-6</v>
      </c>
      <c r="AR7">
        <f t="shared" si="0"/>
        <v>1.005184089022215E-6</v>
      </c>
      <c r="AS7">
        <f t="shared" si="0"/>
        <v>1.005184089022215E-6</v>
      </c>
      <c r="AT7">
        <f t="shared" si="0"/>
        <v>1.005184089022215E-6</v>
      </c>
      <c r="AU7">
        <f t="shared" si="0"/>
        <v>1.005184089022215E-6</v>
      </c>
      <c r="AV7">
        <f t="shared" si="0"/>
        <v>1.005184089022215E-6</v>
      </c>
      <c r="AW7">
        <f t="shared" si="0"/>
        <v>1.005184089022215E-6</v>
      </c>
      <c r="AX7">
        <f t="shared" si="0"/>
        <v>1.005184089022215E-6</v>
      </c>
      <c r="AY7">
        <f t="shared" si="0"/>
        <v>1.005184089022215E-6</v>
      </c>
      <c r="AZ7">
        <f t="shared" si="0"/>
        <v>1.005184089022215E-6</v>
      </c>
      <c r="BA7">
        <f t="shared" si="0"/>
        <v>1.005184089022215E-6</v>
      </c>
      <c r="BB7">
        <f t="shared" si="0"/>
        <v>1.005184089022215E-6</v>
      </c>
      <c r="BC7">
        <f t="shared" si="0"/>
        <v>1.005184089022215E-6</v>
      </c>
      <c r="BD7">
        <f t="shared" si="0"/>
        <v>1.005184089022215E-6</v>
      </c>
      <c r="BE7">
        <f t="shared" ref="AF7:CB9" si="2">BD7</f>
        <v>1.005184089022215E-6</v>
      </c>
      <c r="BF7">
        <f t="shared" si="2"/>
        <v>1.005184089022215E-6</v>
      </c>
      <c r="BG7">
        <f t="shared" si="2"/>
        <v>1.005184089022215E-6</v>
      </c>
      <c r="BH7">
        <f t="shared" si="2"/>
        <v>1.005184089022215E-6</v>
      </c>
      <c r="BI7">
        <f t="shared" si="2"/>
        <v>1.005184089022215E-6</v>
      </c>
      <c r="BJ7">
        <f t="shared" si="2"/>
        <v>1.005184089022215E-6</v>
      </c>
      <c r="BK7">
        <f t="shared" si="2"/>
        <v>1.005184089022215E-6</v>
      </c>
      <c r="BL7">
        <f t="shared" si="2"/>
        <v>1.005184089022215E-6</v>
      </c>
      <c r="BM7">
        <f t="shared" si="2"/>
        <v>1.005184089022215E-6</v>
      </c>
      <c r="BN7">
        <f t="shared" si="2"/>
        <v>1.005184089022215E-6</v>
      </c>
      <c r="BO7">
        <f t="shared" si="2"/>
        <v>1.005184089022215E-6</v>
      </c>
      <c r="BP7">
        <f t="shared" si="2"/>
        <v>1.005184089022215E-6</v>
      </c>
      <c r="BQ7">
        <f t="shared" si="2"/>
        <v>1.005184089022215E-6</v>
      </c>
      <c r="BR7">
        <f t="shared" si="2"/>
        <v>1.005184089022215E-6</v>
      </c>
      <c r="BS7">
        <f t="shared" si="2"/>
        <v>1.005184089022215E-6</v>
      </c>
      <c r="BT7">
        <f t="shared" si="2"/>
        <v>1.005184089022215E-6</v>
      </c>
      <c r="BU7">
        <f t="shared" si="2"/>
        <v>1.005184089022215E-6</v>
      </c>
      <c r="BV7">
        <f t="shared" si="2"/>
        <v>1.005184089022215E-6</v>
      </c>
      <c r="BW7">
        <f t="shared" si="2"/>
        <v>1.005184089022215E-6</v>
      </c>
      <c r="BX7">
        <f t="shared" si="2"/>
        <v>1.005184089022215E-6</v>
      </c>
      <c r="BY7">
        <f t="shared" si="2"/>
        <v>1.005184089022215E-6</v>
      </c>
      <c r="BZ7">
        <f t="shared" si="2"/>
        <v>1.005184089022215E-6</v>
      </c>
      <c r="CA7">
        <f t="shared" si="2"/>
        <v>1.005184089022215E-6</v>
      </c>
      <c r="CB7">
        <f t="shared" si="2"/>
        <v>1.005184089022215E-6</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1.005184089022215E-6</v>
      </c>
      <c r="C9">
        <v>1.005184089022215E-6</v>
      </c>
      <c r="D9">
        <v>1.005184089022215E-6</v>
      </c>
      <c r="E9">
        <v>1.005184089022215E-6</v>
      </c>
      <c r="F9">
        <v>1.005184089022215E-6</v>
      </c>
      <c r="G9">
        <v>1.005184089022215E-6</v>
      </c>
      <c r="H9">
        <v>1.005184089022215E-6</v>
      </c>
      <c r="I9">
        <v>1.005184089022215E-6</v>
      </c>
      <c r="J9">
        <v>1.005184089022215E-6</v>
      </c>
      <c r="K9">
        <v>1.005184089022215E-6</v>
      </c>
      <c r="L9">
        <v>1.005184089022215E-6</v>
      </c>
      <c r="M9">
        <v>1.005184089022215E-6</v>
      </c>
      <c r="N9">
        <v>1.005184089022215E-6</v>
      </c>
      <c r="O9">
        <v>1.005184089022215E-6</v>
      </c>
      <c r="P9">
        <v>1.005184089022215E-6</v>
      </c>
      <c r="Q9">
        <v>1.005184089022215E-6</v>
      </c>
      <c r="R9">
        <v>1.005184089022215E-6</v>
      </c>
      <c r="S9">
        <v>1.005184089022215E-6</v>
      </c>
      <c r="T9">
        <v>1.005184089022215E-6</v>
      </c>
      <c r="U9">
        <v>1.005184089022215E-6</v>
      </c>
      <c r="V9">
        <v>1.005184089022215E-6</v>
      </c>
      <c r="W9">
        <v>1.005184089022215E-6</v>
      </c>
      <c r="X9">
        <v>1.005184089022215E-6</v>
      </c>
      <c r="Y9">
        <v>1.005184089022215E-6</v>
      </c>
      <c r="Z9">
        <v>1.005184089022215E-6</v>
      </c>
      <c r="AA9">
        <v>1.005184089022215E-6</v>
      </c>
      <c r="AB9">
        <v>1.005184089022215E-6</v>
      </c>
      <c r="AC9">
        <v>1.005184089022215E-6</v>
      </c>
      <c r="AD9">
        <v>1.005184089022215E-6</v>
      </c>
      <c r="AE9">
        <f t="shared" si="1"/>
        <v>1.005184089022215E-6</v>
      </c>
      <c r="AF9">
        <f t="shared" si="2"/>
        <v>1.005184089022215E-6</v>
      </c>
      <c r="AG9">
        <f t="shared" si="2"/>
        <v>1.005184089022215E-6</v>
      </c>
      <c r="AH9">
        <f t="shared" si="2"/>
        <v>1.005184089022215E-6</v>
      </c>
      <c r="AI9">
        <f t="shared" si="2"/>
        <v>1.005184089022215E-6</v>
      </c>
      <c r="AJ9">
        <f t="shared" si="2"/>
        <v>1.005184089022215E-6</v>
      </c>
      <c r="AK9">
        <f t="shared" si="2"/>
        <v>1.005184089022215E-6</v>
      </c>
      <c r="AL9">
        <f t="shared" si="2"/>
        <v>1.005184089022215E-6</v>
      </c>
      <c r="AM9">
        <f t="shared" si="2"/>
        <v>1.005184089022215E-6</v>
      </c>
      <c r="AN9">
        <f t="shared" si="2"/>
        <v>1.005184089022215E-6</v>
      </c>
      <c r="AO9">
        <f t="shared" si="2"/>
        <v>1.005184089022215E-6</v>
      </c>
      <c r="AP9">
        <f t="shared" si="2"/>
        <v>1.005184089022215E-6</v>
      </c>
      <c r="AQ9">
        <f t="shared" si="2"/>
        <v>1.005184089022215E-6</v>
      </c>
      <c r="AR9">
        <f t="shared" si="2"/>
        <v>1.005184089022215E-6</v>
      </c>
      <c r="AS9">
        <f t="shared" si="2"/>
        <v>1.005184089022215E-6</v>
      </c>
      <c r="AT9">
        <f t="shared" si="2"/>
        <v>1.005184089022215E-6</v>
      </c>
      <c r="AU9">
        <f t="shared" si="2"/>
        <v>1.005184089022215E-6</v>
      </c>
      <c r="AV9">
        <f t="shared" si="2"/>
        <v>1.005184089022215E-6</v>
      </c>
      <c r="AW9">
        <f t="shared" si="2"/>
        <v>1.005184089022215E-6</v>
      </c>
      <c r="AX9">
        <f t="shared" si="2"/>
        <v>1.005184089022215E-6</v>
      </c>
      <c r="AY9">
        <f t="shared" si="2"/>
        <v>1.005184089022215E-6</v>
      </c>
      <c r="AZ9">
        <f t="shared" si="2"/>
        <v>1.005184089022215E-6</v>
      </c>
      <c r="BA9">
        <f t="shared" si="2"/>
        <v>1.005184089022215E-6</v>
      </c>
      <c r="BB9">
        <f t="shared" si="2"/>
        <v>1.005184089022215E-6</v>
      </c>
      <c r="BC9">
        <f t="shared" si="2"/>
        <v>1.005184089022215E-6</v>
      </c>
      <c r="BD9">
        <f t="shared" si="2"/>
        <v>1.005184089022215E-6</v>
      </c>
      <c r="BE9">
        <f t="shared" si="2"/>
        <v>1.005184089022215E-6</v>
      </c>
      <c r="BF9">
        <f t="shared" si="2"/>
        <v>1.005184089022215E-6</v>
      </c>
      <c r="BG9">
        <f t="shared" si="2"/>
        <v>1.005184089022215E-6</v>
      </c>
      <c r="BH9">
        <f t="shared" si="2"/>
        <v>1.005184089022215E-6</v>
      </c>
      <c r="BI9">
        <f t="shared" si="2"/>
        <v>1.005184089022215E-6</v>
      </c>
      <c r="BJ9">
        <f t="shared" si="2"/>
        <v>1.005184089022215E-6</v>
      </c>
      <c r="BK9">
        <f t="shared" si="2"/>
        <v>1.005184089022215E-6</v>
      </c>
      <c r="BL9">
        <f t="shared" si="2"/>
        <v>1.005184089022215E-6</v>
      </c>
      <c r="BM9">
        <f t="shared" si="2"/>
        <v>1.005184089022215E-6</v>
      </c>
      <c r="BN9">
        <f t="shared" si="2"/>
        <v>1.005184089022215E-6</v>
      </c>
      <c r="BO9">
        <f t="shared" si="2"/>
        <v>1.005184089022215E-6</v>
      </c>
      <c r="BP9">
        <f t="shared" si="2"/>
        <v>1.005184089022215E-6</v>
      </c>
      <c r="BQ9">
        <f t="shared" si="2"/>
        <v>1.005184089022215E-6</v>
      </c>
      <c r="BR9">
        <f t="shared" si="2"/>
        <v>1.005184089022215E-6</v>
      </c>
      <c r="BS9">
        <f t="shared" si="2"/>
        <v>1.005184089022215E-6</v>
      </c>
      <c r="BT9">
        <f t="shared" si="2"/>
        <v>1.005184089022215E-6</v>
      </c>
      <c r="BU9">
        <f t="shared" si="2"/>
        <v>1.005184089022215E-6</v>
      </c>
      <c r="BV9">
        <f t="shared" si="2"/>
        <v>1.005184089022215E-6</v>
      </c>
      <c r="BW9">
        <f t="shared" si="2"/>
        <v>1.005184089022215E-6</v>
      </c>
      <c r="BX9">
        <f t="shared" si="2"/>
        <v>1.005184089022215E-6</v>
      </c>
      <c r="BY9">
        <f t="shared" si="2"/>
        <v>1.005184089022215E-6</v>
      </c>
      <c r="BZ9">
        <f t="shared" si="2"/>
        <v>1.005184089022215E-6</v>
      </c>
      <c r="CA9">
        <f t="shared" si="2"/>
        <v>1.005184089022215E-6</v>
      </c>
      <c r="CB9">
        <f t="shared" si="2"/>
        <v>1.005184089022215E-6</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8.0179563848084619E-6</v>
      </c>
      <c r="C2">
        <v>8.0179563848084619E-6</v>
      </c>
      <c r="D2">
        <v>8.8524578860266335E-6</v>
      </c>
      <c r="E2">
        <v>8.5807597228393219E-6</v>
      </c>
      <c r="F2">
        <v>8.4138594225956848E-6</v>
      </c>
      <c r="G2">
        <v>8.2469591223520529E-6</v>
      </c>
      <c r="H2">
        <v>8.0800588221084192E-6</v>
      </c>
      <c r="I2">
        <v>7.9131585218647839E-6</v>
      </c>
      <c r="J2">
        <v>7.7462582216211485E-6</v>
      </c>
      <c r="K2">
        <v>7.7462582216211485E-6</v>
      </c>
      <c r="L2">
        <v>7.7462582216211485E-6</v>
      </c>
      <c r="M2">
        <v>7.7462582216211485E-6</v>
      </c>
      <c r="N2">
        <v>7.7462582216211485E-6</v>
      </c>
      <c r="O2">
        <v>7.7462582216211485E-6</v>
      </c>
      <c r="P2">
        <v>7.7462582216211485E-6</v>
      </c>
      <c r="Q2">
        <v>7.7462582216211485E-6</v>
      </c>
      <c r="R2">
        <v>7.7462582216211485E-6</v>
      </c>
      <c r="S2">
        <v>7.7462582216211485E-6</v>
      </c>
      <c r="T2">
        <v>7.7462582216211485E-6</v>
      </c>
      <c r="U2">
        <v>7.7462582216211485E-6</v>
      </c>
      <c r="V2">
        <v>7.7462582216211485E-6</v>
      </c>
      <c r="W2">
        <v>7.7462582216211485E-6</v>
      </c>
      <c r="X2">
        <v>7.7462582216211485E-6</v>
      </c>
      <c r="Y2">
        <v>7.7462582216211485E-6</v>
      </c>
      <c r="Z2">
        <v>7.7462582216211485E-6</v>
      </c>
      <c r="AA2">
        <v>7.7462582216211485E-6</v>
      </c>
      <c r="AB2">
        <v>7.7462582216211485E-6</v>
      </c>
      <c r="AC2">
        <v>7.7462582216211485E-6</v>
      </c>
      <c r="AD2">
        <v>7.7462582216211485E-6</v>
      </c>
      <c r="AE2">
        <f>AD2</f>
        <v>7.7462582216211485E-6</v>
      </c>
      <c r="AF2">
        <f t="shared" ref="AF2:CB7" si="0">AE2</f>
        <v>7.7462582216211485E-6</v>
      </c>
      <c r="AG2">
        <f t="shared" si="0"/>
        <v>7.7462582216211485E-6</v>
      </c>
      <c r="AH2">
        <f t="shared" si="0"/>
        <v>7.7462582216211485E-6</v>
      </c>
      <c r="AI2">
        <f t="shared" si="0"/>
        <v>7.7462582216211485E-6</v>
      </c>
      <c r="AJ2">
        <f t="shared" si="0"/>
        <v>7.7462582216211485E-6</v>
      </c>
      <c r="AK2">
        <f t="shared" si="0"/>
        <v>7.7462582216211485E-6</v>
      </c>
      <c r="AL2">
        <f t="shared" si="0"/>
        <v>7.7462582216211485E-6</v>
      </c>
      <c r="AM2">
        <f t="shared" si="0"/>
        <v>7.7462582216211485E-6</v>
      </c>
      <c r="AN2">
        <f t="shared" si="0"/>
        <v>7.7462582216211485E-6</v>
      </c>
      <c r="AO2">
        <f t="shared" si="0"/>
        <v>7.7462582216211485E-6</v>
      </c>
      <c r="AP2">
        <f t="shared" si="0"/>
        <v>7.7462582216211485E-6</v>
      </c>
      <c r="AQ2">
        <f t="shared" si="0"/>
        <v>7.7462582216211485E-6</v>
      </c>
      <c r="AR2">
        <f t="shared" si="0"/>
        <v>7.7462582216211485E-6</v>
      </c>
      <c r="AS2">
        <f t="shared" si="0"/>
        <v>7.7462582216211485E-6</v>
      </c>
      <c r="AT2">
        <f t="shared" si="0"/>
        <v>7.7462582216211485E-6</v>
      </c>
      <c r="AU2">
        <f t="shared" si="0"/>
        <v>7.7462582216211485E-6</v>
      </c>
      <c r="AV2">
        <f t="shared" si="0"/>
        <v>7.7462582216211485E-6</v>
      </c>
      <c r="AW2">
        <f t="shared" si="0"/>
        <v>7.7462582216211485E-6</v>
      </c>
      <c r="AX2">
        <f t="shared" si="0"/>
        <v>7.7462582216211485E-6</v>
      </c>
      <c r="AY2">
        <f t="shared" si="0"/>
        <v>7.7462582216211485E-6</v>
      </c>
      <c r="AZ2">
        <f t="shared" si="0"/>
        <v>7.7462582216211485E-6</v>
      </c>
      <c r="BA2">
        <f t="shared" si="0"/>
        <v>7.7462582216211485E-6</v>
      </c>
      <c r="BB2">
        <f t="shared" si="0"/>
        <v>7.7462582216211485E-6</v>
      </c>
      <c r="BC2">
        <f t="shared" si="0"/>
        <v>7.7462582216211485E-6</v>
      </c>
      <c r="BD2">
        <f t="shared" si="0"/>
        <v>7.7462582216211485E-6</v>
      </c>
      <c r="BE2">
        <f t="shared" si="0"/>
        <v>7.7462582216211485E-6</v>
      </c>
      <c r="BF2">
        <f t="shared" si="0"/>
        <v>7.7462582216211485E-6</v>
      </c>
      <c r="BG2">
        <f t="shared" si="0"/>
        <v>7.7462582216211485E-6</v>
      </c>
      <c r="BH2">
        <f t="shared" si="0"/>
        <v>7.7462582216211485E-6</v>
      </c>
      <c r="BI2">
        <f t="shared" si="0"/>
        <v>7.7462582216211485E-6</v>
      </c>
      <c r="BJ2">
        <f t="shared" si="0"/>
        <v>7.7462582216211485E-6</v>
      </c>
      <c r="BK2">
        <f t="shared" si="0"/>
        <v>7.7462582216211485E-6</v>
      </c>
      <c r="BL2">
        <f t="shared" si="0"/>
        <v>7.7462582216211485E-6</v>
      </c>
      <c r="BM2">
        <f t="shared" si="0"/>
        <v>7.7462582216211485E-6</v>
      </c>
      <c r="BN2">
        <f t="shared" si="0"/>
        <v>7.7462582216211485E-6</v>
      </c>
      <c r="BO2">
        <f t="shared" si="0"/>
        <v>7.7462582216211485E-6</v>
      </c>
      <c r="BP2">
        <f t="shared" si="0"/>
        <v>7.7462582216211485E-6</v>
      </c>
      <c r="BQ2">
        <f t="shared" si="0"/>
        <v>7.7462582216211485E-6</v>
      </c>
      <c r="BR2">
        <f t="shared" si="0"/>
        <v>7.7462582216211485E-6</v>
      </c>
      <c r="BS2">
        <f t="shared" si="0"/>
        <v>7.7462582216211485E-6</v>
      </c>
      <c r="BT2">
        <f t="shared" si="0"/>
        <v>7.7462582216211485E-6</v>
      </c>
      <c r="BU2">
        <f t="shared" si="0"/>
        <v>7.7462582216211485E-6</v>
      </c>
      <c r="BV2">
        <f t="shared" si="0"/>
        <v>7.7462582216211485E-6</v>
      </c>
      <c r="BW2">
        <f t="shared" si="0"/>
        <v>7.7462582216211485E-6</v>
      </c>
      <c r="BX2">
        <f t="shared" si="0"/>
        <v>7.7462582216211485E-6</v>
      </c>
      <c r="BY2">
        <f t="shared" si="0"/>
        <v>7.7462582216211485E-6</v>
      </c>
      <c r="BZ2">
        <f t="shared" si="0"/>
        <v>7.7462582216211485E-6</v>
      </c>
      <c r="CA2">
        <f t="shared" si="0"/>
        <v>7.7462582216211485E-6</v>
      </c>
      <c r="CB2">
        <f t="shared" si="0"/>
        <v>7.7462582216211485E-6</v>
      </c>
    </row>
    <row r="3" spans="1:80" x14ac:dyDescent="0.35">
      <c r="A3" t="s">
        <v>79</v>
      </c>
      <c r="B3">
        <v>9.7181240460703638E-7</v>
      </c>
      <c r="C3">
        <v>9.7181240460703638E-7</v>
      </c>
      <c r="D3">
        <v>9.7181240460703638E-7</v>
      </c>
      <c r="E3">
        <v>9.7181240460703638E-7</v>
      </c>
      <c r="F3">
        <v>9.7181240460703638E-7</v>
      </c>
      <c r="G3">
        <v>9.7181240460703638E-7</v>
      </c>
      <c r="H3">
        <v>9.7181240460703638E-7</v>
      </c>
      <c r="I3">
        <v>9.7181240460703638E-7</v>
      </c>
      <c r="J3">
        <v>9.7181240460703638E-7</v>
      </c>
      <c r="K3">
        <v>9.7181240460703638E-7</v>
      </c>
      <c r="L3">
        <v>9.7181240460703638E-7</v>
      </c>
      <c r="M3">
        <v>9.7181240460703638E-7</v>
      </c>
      <c r="N3">
        <v>9.7181240460703638E-7</v>
      </c>
      <c r="O3">
        <v>9.7181240460703638E-7</v>
      </c>
      <c r="P3">
        <v>9.7181240460703638E-7</v>
      </c>
      <c r="Q3">
        <v>9.7181240460703638E-7</v>
      </c>
      <c r="R3">
        <v>9.7181240460703638E-7</v>
      </c>
      <c r="S3">
        <v>9.7181240460703638E-7</v>
      </c>
      <c r="T3">
        <v>9.7181240460703638E-7</v>
      </c>
      <c r="U3">
        <v>9.7181240460703638E-7</v>
      </c>
      <c r="V3">
        <v>9.7181240460703638E-7</v>
      </c>
      <c r="W3">
        <v>9.7181240460703638E-7</v>
      </c>
      <c r="X3">
        <v>9.7181240460703638E-7</v>
      </c>
      <c r="Y3">
        <v>9.7181240460703638E-7</v>
      </c>
      <c r="Z3">
        <v>9.7181240460703638E-7</v>
      </c>
      <c r="AA3">
        <v>9.7181240460703638E-7</v>
      </c>
      <c r="AB3">
        <v>9.7181240460703638E-7</v>
      </c>
      <c r="AC3">
        <v>9.7181240460703638E-7</v>
      </c>
      <c r="AD3">
        <v>9.7181240460703638E-7</v>
      </c>
      <c r="AE3">
        <f t="shared" ref="AE3:AT9" si="1">AD3</f>
        <v>9.7181240460703638E-7</v>
      </c>
      <c r="AF3">
        <f t="shared" si="1"/>
        <v>9.7181240460703638E-7</v>
      </c>
      <c r="AG3">
        <f t="shared" si="1"/>
        <v>9.7181240460703638E-7</v>
      </c>
      <c r="AH3">
        <f t="shared" si="1"/>
        <v>9.7181240460703638E-7</v>
      </c>
      <c r="AI3">
        <f t="shared" si="1"/>
        <v>9.7181240460703638E-7</v>
      </c>
      <c r="AJ3">
        <f t="shared" si="1"/>
        <v>9.7181240460703638E-7</v>
      </c>
      <c r="AK3">
        <f t="shared" si="1"/>
        <v>9.7181240460703638E-7</v>
      </c>
      <c r="AL3">
        <f t="shared" si="1"/>
        <v>9.7181240460703638E-7</v>
      </c>
      <c r="AM3">
        <f t="shared" si="1"/>
        <v>9.7181240460703638E-7</v>
      </c>
      <c r="AN3">
        <f t="shared" si="1"/>
        <v>9.7181240460703638E-7</v>
      </c>
      <c r="AO3">
        <f t="shared" si="1"/>
        <v>9.7181240460703638E-7</v>
      </c>
      <c r="AP3">
        <f t="shared" si="1"/>
        <v>9.7181240460703638E-7</v>
      </c>
      <c r="AQ3">
        <f t="shared" si="1"/>
        <v>9.7181240460703638E-7</v>
      </c>
      <c r="AR3">
        <f t="shared" si="1"/>
        <v>9.7181240460703638E-7</v>
      </c>
      <c r="AS3">
        <f t="shared" si="1"/>
        <v>9.7181240460703638E-7</v>
      </c>
      <c r="AT3">
        <f t="shared" si="1"/>
        <v>9.7181240460703638E-7</v>
      </c>
      <c r="AU3">
        <f t="shared" si="0"/>
        <v>9.7181240460703638E-7</v>
      </c>
      <c r="AV3">
        <f t="shared" si="0"/>
        <v>9.7181240460703638E-7</v>
      </c>
      <c r="AW3">
        <f t="shared" si="0"/>
        <v>9.7181240460703638E-7</v>
      </c>
      <c r="AX3">
        <f t="shared" si="0"/>
        <v>9.7181240460703638E-7</v>
      </c>
      <c r="AY3">
        <f t="shared" si="0"/>
        <v>9.7181240460703638E-7</v>
      </c>
      <c r="AZ3">
        <f t="shared" si="0"/>
        <v>9.7181240460703638E-7</v>
      </c>
      <c r="BA3">
        <f t="shared" si="0"/>
        <v>9.7181240460703638E-7</v>
      </c>
      <c r="BB3">
        <f t="shared" si="0"/>
        <v>9.7181240460703638E-7</v>
      </c>
      <c r="BC3">
        <f t="shared" si="0"/>
        <v>9.7181240460703638E-7</v>
      </c>
      <c r="BD3">
        <f t="shared" si="0"/>
        <v>9.7181240460703638E-7</v>
      </c>
      <c r="BE3">
        <f t="shared" si="0"/>
        <v>9.7181240460703638E-7</v>
      </c>
      <c r="BF3">
        <f t="shared" si="0"/>
        <v>9.7181240460703638E-7</v>
      </c>
      <c r="BG3">
        <f t="shared" si="0"/>
        <v>9.7181240460703638E-7</v>
      </c>
      <c r="BH3">
        <f t="shared" si="0"/>
        <v>9.7181240460703638E-7</v>
      </c>
      <c r="BI3">
        <f t="shared" si="0"/>
        <v>9.7181240460703638E-7</v>
      </c>
      <c r="BJ3">
        <f t="shared" si="0"/>
        <v>9.7181240460703638E-7</v>
      </c>
      <c r="BK3">
        <f t="shared" si="0"/>
        <v>9.7181240460703638E-7</v>
      </c>
      <c r="BL3">
        <f t="shared" si="0"/>
        <v>9.7181240460703638E-7</v>
      </c>
      <c r="BM3">
        <f t="shared" si="0"/>
        <v>9.7181240460703638E-7</v>
      </c>
      <c r="BN3">
        <f t="shared" si="0"/>
        <v>9.7181240460703638E-7</v>
      </c>
      <c r="BO3">
        <f t="shared" si="0"/>
        <v>9.7181240460703638E-7</v>
      </c>
      <c r="BP3">
        <f t="shared" si="0"/>
        <v>9.7181240460703638E-7</v>
      </c>
      <c r="BQ3">
        <f t="shared" si="0"/>
        <v>9.7181240460703638E-7</v>
      </c>
      <c r="BR3">
        <f t="shared" si="0"/>
        <v>9.7181240460703638E-7</v>
      </c>
      <c r="BS3">
        <f t="shared" si="0"/>
        <v>9.7181240460703638E-7</v>
      </c>
      <c r="BT3">
        <f t="shared" si="0"/>
        <v>9.7181240460703638E-7</v>
      </c>
      <c r="BU3">
        <f t="shared" si="0"/>
        <v>9.7181240460703638E-7</v>
      </c>
      <c r="BV3">
        <f t="shared" si="0"/>
        <v>9.7181240460703638E-7</v>
      </c>
      <c r="BW3">
        <f t="shared" si="0"/>
        <v>9.7181240460703638E-7</v>
      </c>
      <c r="BX3">
        <f t="shared" si="0"/>
        <v>9.7181240460703638E-7</v>
      </c>
      <c r="BY3">
        <f t="shared" si="0"/>
        <v>9.7181240460703638E-7</v>
      </c>
      <c r="BZ3">
        <f t="shared" si="0"/>
        <v>9.7181240460703638E-7</v>
      </c>
      <c r="CA3">
        <f t="shared" si="0"/>
        <v>9.7181240460703638E-7</v>
      </c>
      <c r="CB3">
        <f t="shared" si="0"/>
        <v>9.7181240460703638E-7</v>
      </c>
    </row>
    <row r="4" spans="1:80" x14ac:dyDescent="0.35">
      <c r="A4" t="s">
        <v>80</v>
      </c>
      <c r="B4">
        <v>8.0179563848084619E-6</v>
      </c>
      <c r="C4">
        <v>8.0179563848084619E-6</v>
      </c>
      <c r="D4">
        <v>8.8524578860266335E-6</v>
      </c>
      <c r="E4">
        <v>8.5807597228393219E-6</v>
      </c>
      <c r="F4">
        <v>8.4138594225956848E-6</v>
      </c>
      <c r="G4">
        <v>8.2469591223520529E-6</v>
      </c>
      <c r="H4">
        <v>8.0800588221084192E-6</v>
      </c>
      <c r="I4">
        <v>7.9131585218647839E-6</v>
      </c>
      <c r="J4">
        <v>7.7462582216211485E-6</v>
      </c>
      <c r="K4">
        <v>7.7462582216211485E-6</v>
      </c>
      <c r="L4">
        <v>7.7462582216211485E-6</v>
      </c>
      <c r="M4">
        <v>7.7462582216211485E-6</v>
      </c>
      <c r="N4">
        <v>7.7462582216211485E-6</v>
      </c>
      <c r="O4">
        <v>7.7462582216211485E-6</v>
      </c>
      <c r="P4">
        <v>7.7462582216211485E-6</v>
      </c>
      <c r="Q4">
        <v>7.7462582216211485E-6</v>
      </c>
      <c r="R4">
        <v>7.7462582216211485E-6</v>
      </c>
      <c r="S4">
        <v>7.7462582216211485E-6</v>
      </c>
      <c r="T4">
        <v>7.7462582216211485E-6</v>
      </c>
      <c r="U4">
        <v>7.7462582216211485E-6</v>
      </c>
      <c r="V4">
        <v>7.7462582216211485E-6</v>
      </c>
      <c r="W4">
        <v>7.7462582216211485E-6</v>
      </c>
      <c r="X4">
        <v>7.7462582216211485E-6</v>
      </c>
      <c r="Y4">
        <v>7.7462582216211485E-6</v>
      </c>
      <c r="Z4">
        <v>7.7462582216211485E-6</v>
      </c>
      <c r="AA4">
        <v>7.7462582216211485E-6</v>
      </c>
      <c r="AB4">
        <v>7.7462582216211485E-6</v>
      </c>
      <c r="AC4">
        <v>7.7462582216211485E-6</v>
      </c>
      <c r="AD4">
        <v>7.7462582216211485E-6</v>
      </c>
      <c r="AE4">
        <f t="shared" si="1"/>
        <v>7.7462582216211485E-6</v>
      </c>
      <c r="AF4">
        <f t="shared" si="0"/>
        <v>7.7462582216211485E-6</v>
      </c>
      <c r="AG4">
        <f t="shared" si="0"/>
        <v>7.7462582216211485E-6</v>
      </c>
      <c r="AH4">
        <f t="shared" si="0"/>
        <v>7.7462582216211485E-6</v>
      </c>
      <c r="AI4">
        <f t="shared" si="0"/>
        <v>7.7462582216211485E-6</v>
      </c>
      <c r="AJ4">
        <f t="shared" si="0"/>
        <v>7.7462582216211485E-6</v>
      </c>
      <c r="AK4">
        <f t="shared" si="0"/>
        <v>7.7462582216211485E-6</v>
      </c>
      <c r="AL4">
        <f t="shared" si="0"/>
        <v>7.7462582216211485E-6</v>
      </c>
      <c r="AM4">
        <f t="shared" si="0"/>
        <v>7.7462582216211485E-6</v>
      </c>
      <c r="AN4">
        <f t="shared" si="0"/>
        <v>7.7462582216211485E-6</v>
      </c>
      <c r="AO4">
        <f t="shared" si="0"/>
        <v>7.7462582216211485E-6</v>
      </c>
      <c r="AP4">
        <f t="shared" si="0"/>
        <v>7.7462582216211485E-6</v>
      </c>
      <c r="AQ4">
        <f t="shared" si="0"/>
        <v>7.7462582216211485E-6</v>
      </c>
      <c r="AR4">
        <f t="shared" si="0"/>
        <v>7.7462582216211485E-6</v>
      </c>
      <c r="AS4">
        <f t="shared" si="0"/>
        <v>7.7462582216211485E-6</v>
      </c>
      <c r="AT4">
        <f t="shared" si="0"/>
        <v>7.7462582216211485E-6</v>
      </c>
      <c r="AU4">
        <f t="shared" si="0"/>
        <v>7.7462582216211485E-6</v>
      </c>
      <c r="AV4">
        <f t="shared" si="0"/>
        <v>7.7462582216211485E-6</v>
      </c>
      <c r="AW4">
        <f t="shared" si="0"/>
        <v>7.7462582216211485E-6</v>
      </c>
      <c r="AX4">
        <f t="shared" si="0"/>
        <v>7.7462582216211485E-6</v>
      </c>
      <c r="AY4">
        <f t="shared" si="0"/>
        <v>7.7462582216211485E-6</v>
      </c>
      <c r="AZ4">
        <f t="shared" si="0"/>
        <v>7.7462582216211485E-6</v>
      </c>
      <c r="BA4">
        <f t="shared" si="0"/>
        <v>7.7462582216211485E-6</v>
      </c>
      <c r="BB4">
        <f t="shared" si="0"/>
        <v>7.7462582216211485E-6</v>
      </c>
      <c r="BC4">
        <f t="shared" si="0"/>
        <v>7.7462582216211485E-6</v>
      </c>
      <c r="BD4">
        <f t="shared" si="0"/>
        <v>7.7462582216211485E-6</v>
      </c>
      <c r="BE4">
        <f t="shared" si="0"/>
        <v>7.7462582216211485E-6</v>
      </c>
      <c r="BF4">
        <f t="shared" si="0"/>
        <v>7.7462582216211485E-6</v>
      </c>
      <c r="BG4">
        <f t="shared" si="0"/>
        <v>7.7462582216211485E-6</v>
      </c>
      <c r="BH4">
        <f t="shared" si="0"/>
        <v>7.7462582216211485E-6</v>
      </c>
      <c r="BI4">
        <f t="shared" si="0"/>
        <v>7.7462582216211485E-6</v>
      </c>
      <c r="BJ4">
        <f t="shared" si="0"/>
        <v>7.7462582216211485E-6</v>
      </c>
      <c r="BK4">
        <f t="shared" si="0"/>
        <v>7.7462582216211485E-6</v>
      </c>
      <c r="BL4">
        <f t="shared" si="0"/>
        <v>7.7462582216211485E-6</v>
      </c>
      <c r="BM4">
        <f t="shared" si="0"/>
        <v>7.7462582216211485E-6</v>
      </c>
      <c r="BN4">
        <f t="shared" si="0"/>
        <v>7.7462582216211485E-6</v>
      </c>
      <c r="BO4">
        <f t="shared" si="0"/>
        <v>7.7462582216211485E-6</v>
      </c>
      <c r="BP4">
        <f t="shared" si="0"/>
        <v>7.7462582216211485E-6</v>
      </c>
      <c r="BQ4">
        <f t="shared" si="0"/>
        <v>7.7462582216211485E-6</v>
      </c>
      <c r="BR4">
        <f t="shared" si="0"/>
        <v>7.7462582216211485E-6</v>
      </c>
      <c r="BS4">
        <f t="shared" si="0"/>
        <v>7.7462582216211485E-6</v>
      </c>
      <c r="BT4">
        <f t="shared" si="0"/>
        <v>7.7462582216211485E-6</v>
      </c>
      <c r="BU4">
        <f t="shared" si="0"/>
        <v>7.7462582216211485E-6</v>
      </c>
      <c r="BV4">
        <f t="shared" si="0"/>
        <v>7.7462582216211485E-6</v>
      </c>
      <c r="BW4">
        <f t="shared" si="0"/>
        <v>7.7462582216211485E-6</v>
      </c>
      <c r="BX4">
        <f t="shared" si="0"/>
        <v>7.7462582216211485E-6</v>
      </c>
      <c r="BY4">
        <f t="shared" si="0"/>
        <v>7.7462582216211485E-6</v>
      </c>
      <c r="BZ4">
        <f t="shared" si="0"/>
        <v>7.7462582216211485E-6</v>
      </c>
      <c r="CA4">
        <f t="shared" si="0"/>
        <v>7.7462582216211485E-6</v>
      </c>
      <c r="CB4">
        <f t="shared" si="0"/>
        <v>7.7462582216211485E-6</v>
      </c>
    </row>
    <row r="5" spans="1:80" x14ac:dyDescent="0.35">
      <c r="A5" t="s">
        <v>81</v>
      </c>
      <c r="B5">
        <v>1.905502568115527E-6</v>
      </c>
      <c r="C5">
        <v>1.905502568115527E-6</v>
      </c>
      <c r="D5">
        <v>1.905502568115527E-6</v>
      </c>
      <c r="E5">
        <v>1.905502568115527E-6</v>
      </c>
      <c r="F5">
        <v>1.905502568115527E-6</v>
      </c>
      <c r="G5">
        <v>1.905502568115527E-6</v>
      </c>
      <c r="H5">
        <v>1.905502568115527E-6</v>
      </c>
      <c r="I5">
        <v>1.905502568115527E-6</v>
      </c>
      <c r="J5">
        <v>1.905502568115527E-6</v>
      </c>
      <c r="K5">
        <v>1.905502568115527E-6</v>
      </c>
      <c r="L5">
        <v>1.905502568115527E-6</v>
      </c>
      <c r="M5">
        <v>1.905502568115527E-6</v>
      </c>
      <c r="N5">
        <v>1.905502568115527E-6</v>
      </c>
      <c r="O5">
        <v>1.905502568115527E-6</v>
      </c>
      <c r="P5">
        <v>1.905502568115527E-6</v>
      </c>
      <c r="Q5">
        <v>1.905502568115527E-6</v>
      </c>
      <c r="R5">
        <v>1.905502568115527E-6</v>
      </c>
      <c r="S5">
        <v>1.905502568115527E-6</v>
      </c>
      <c r="T5">
        <v>1.905502568115527E-6</v>
      </c>
      <c r="U5">
        <v>1.905502568115527E-6</v>
      </c>
      <c r="V5">
        <v>1.905502568115527E-6</v>
      </c>
      <c r="W5">
        <v>1.905502568115527E-6</v>
      </c>
      <c r="X5">
        <v>1.905502568115527E-6</v>
      </c>
      <c r="Y5">
        <v>1.905502568115527E-6</v>
      </c>
      <c r="Z5">
        <v>1.905502568115527E-6</v>
      </c>
      <c r="AA5">
        <v>1.905502568115527E-6</v>
      </c>
      <c r="AB5">
        <v>1.905502568115527E-6</v>
      </c>
      <c r="AC5">
        <v>1.905502568115527E-6</v>
      </c>
      <c r="AD5">
        <v>1.905502568115527E-6</v>
      </c>
      <c r="AE5">
        <f t="shared" si="1"/>
        <v>1.905502568115527E-6</v>
      </c>
      <c r="AF5">
        <f t="shared" si="0"/>
        <v>1.905502568115527E-6</v>
      </c>
      <c r="AG5">
        <f t="shared" si="0"/>
        <v>1.905502568115527E-6</v>
      </c>
      <c r="AH5">
        <f t="shared" si="0"/>
        <v>1.905502568115527E-6</v>
      </c>
      <c r="AI5">
        <f t="shared" si="0"/>
        <v>1.905502568115527E-6</v>
      </c>
      <c r="AJ5">
        <f t="shared" si="0"/>
        <v>1.905502568115527E-6</v>
      </c>
      <c r="AK5">
        <f t="shared" si="0"/>
        <v>1.905502568115527E-6</v>
      </c>
      <c r="AL5">
        <f t="shared" si="0"/>
        <v>1.905502568115527E-6</v>
      </c>
      <c r="AM5">
        <f t="shared" si="0"/>
        <v>1.905502568115527E-6</v>
      </c>
      <c r="AN5">
        <f t="shared" si="0"/>
        <v>1.905502568115527E-6</v>
      </c>
      <c r="AO5">
        <f t="shared" si="0"/>
        <v>1.905502568115527E-6</v>
      </c>
      <c r="AP5">
        <f t="shared" si="0"/>
        <v>1.905502568115527E-6</v>
      </c>
      <c r="AQ5">
        <f t="shared" si="0"/>
        <v>1.905502568115527E-6</v>
      </c>
      <c r="AR5">
        <f t="shared" si="0"/>
        <v>1.905502568115527E-6</v>
      </c>
      <c r="AS5">
        <f t="shared" si="0"/>
        <v>1.905502568115527E-6</v>
      </c>
      <c r="AT5">
        <f t="shared" si="0"/>
        <v>1.905502568115527E-6</v>
      </c>
      <c r="AU5">
        <f t="shared" si="0"/>
        <v>1.905502568115527E-6</v>
      </c>
      <c r="AV5">
        <f t="shared" si="0"/>
        <v>1.905502568115527E-6</v>
      </c>
      <c r="AW5">
        <f t="shared" si="0"/>
        <v>1.905502568115527E-6</v>
      </c>
      <c r="AX5">
        <f t="shared" si="0"/>
        <v>1.905502568115527E-6</v>
      </c>
      <c r="AY5">
        <f t="shared" si="0"/>
        <v>1.905502568115527E-6</v>
      </c>
      <c r="AZ5">
        <f t="shared" si="0"/>
        <v>1.905502568115527E-6</v>
      </c>
      <c r="BA5">
        <f t="shared" si="0"/>
        <v>1.905502568115527E-6</v>
      </c>
      <c r="BB5">
        <f t="shared" si="0"/>
        <v>1.905502568115527E-6</v>
      </c>
      <c r="BC5">
        <f t="shared" si="0"/>
        <v>1.905502568115527E-6</v>
      </c>
      <c r="BD5">
        <f t="shared" si="0"/>
        <v>1.905502568115527E-6</v>
      </c>
      <c r="BE5">
        <f t="shared" si="0"/>
        <v>1.905502568115527E-6</v>
      </c>
      <c r="BF5">
        <f t="shared" si="0"/>
        <v>1.905502568115527E-6</v>
      </c>
      <c r="BG5">
        <f t="shared" si="0"/>
        <v>1.905502568115527E-6</v>
      </c>
      <c r="BH5">
        <f t="shared" si="0"/>
        <v>1.905502568115527E-6</v>
      </c>
      <c r="BI5">
        <f t="shared" si="0"/>
        <v>1.905502568115527E-6</v>
      </c>
      <c r="BJ5">
        <f t="shared" si="0"/>
        <v>1.905502568115527E-6</v>
      </c>
      <c r="BK5">
        <f t="shared" si="0"/>
        <v>1.905502568115527E-6</v>
      </c>
      <c r="BL5">
        <f t="shared" si="0"/>
        <v>1.905502568115527E-6</v>
      </c>
      <c r="BM5">
        <f t="shared" si="0"/>
        <v>1.905502568115527E-6</v>
      </c>
      <c r="BN5">
        <f t="shared" si="0"/>
        <v>1.905502568115527E-6</v>
      </c>
      <c r="BO5">
        <f t="shared" si="0"/>
        <v>1.905502568115527E-6</v>
      </c>
      <c r="BP5">
        <f t="shared" si="0"/>
        <v>1.905502568115527E-6</v>
      </c>
      <c r="BQ5">
        <f t="shared" si="0"/>
        <v>1.905502568115527E-6</v>
      </c>
      <c r="BR5">
        <f t="shared" si="0"/>
        <v>1.905502568115527E-6</v>
      </c>
      <c r="BS5">
        <f t="shared" si="0"/>
        <v>1.905502568115527E-6</v>
      </c>
      <c r="BT5">
        <f t="shared" si="0"/>
        <v>1.905502568115527E-6</v>
      </c>
      <c r="BU5">
        <f t="shared" si="0"/>
        <v>1.905502568115527E-6</v>
      </c>
      <c r="BV5">
        <f t="shared" si="0"/>
        <v>1.905502568115527E-6</v>
      </c>
      <c r="BW5">
        <f t="shared" si="0"/>
        <v>1.905502568115527E-6</v>
      </c>
      <c r="BX5">
        <f t="shared" si="0"/>
        <v>1.905502568115527E-6</v>
      </c>
      <c r="BY5">
        <f t="shared" si="0"/>
        <v>1.905502568115527E-6</v>
      </c>
      <c r="BZ5">
        <f t="shared" si="0"/>
        <v>1.905502568115527E-6</v>
      </c>
      <c r="CA5">
        <f t="shared" si="0"/>
        <v>1.905502568115527E-6</v>
      </c>
      <c r="CB5">
        <f t="shared" si="0"/>
        <v>1.905502568115527E-6</v>
      </c>
    </row>
    <row r="6" spans="1:80" x14ac:dyDescent="0.35">
      <c r="A6" t="s">
        <v>82</v>
      </c>
      <c r="B6">
        <v>9.7181240460703638E-7</v>
      </c>
      <c r="C6">
        <v>9.7181240460703638E-7</v>
      </c>
      <c r="D6">
        <v>9.7181240460703638E-7</v>
      </c>
      <c r="E6">
        <v>9.7181240460703638E-7</v>
      </c>
      <c r="F6">
        <v>9.7181240460703638E-7</v>
      </c>
      <c r="G6">
        <v>9.7181240460703638E-7</v>
      </c>
      <c r="H6">
        <v>9.7181240460703638E-7</v>
      </c>
      <c r="I6">
        <v>9.7181240460703638E-7</v>
      </c>
      <c r="J6">
        <v>9.7181240460703638E-7</v>
      </c>
      <c r="K6">
        <v>9.7181240460703638E-7</v>
      </c>
      <c r="L6">
        <v>9.7181240460703638E-7</v>
      </c>
      <c r="M6">
        <v>9.7181240460703638E-7</v>
      </c>
      <c r="N6">
        <v>9.7181240460703638E-7</v>
      </c>
      <c r="O6">
        <v>9.7181240460703638E-7</v>
      </c>
      <c r="P6">
        <v>9.7181240460703638E-7</v>
      </c>
      <c r="Q6">
        <v>9.7181240460703638E-7</v>
      </c>
      <c r="R6">
        <v>9.7181240460703638E-7</v>
      </c>
      <c r="S6">
        <v>9.7181240460703638E-7</v>
      </c>
      <c r="T6">
        <v>9.7181240460703638E-7</v>
      </c>
      <c r="U6">
        <v>9.7181240460703638E-7</v>
      </c>
      <c r="V6">
        <v>9.7181240460703638E-7</v>
      </c>
      <c r="W6">
        <v>9.7181240460703638E-7</v>
      </c>
      <c r="X6">
        <v>9.7181240460703638E-7</v>
      </c>
      <c r="Y6">
        <v>9.7181240460703638E-7</v>
      </c>
      <c r="Z6">
        <v>9.7181240460703638E-7</v>
      </c>
      <c r="AA6">
        <v>9.7181240460703638E-7</v>
      </c>
      <c r="AB6">
        <v>9.7181240460703638E-7</v>
      </c>
      <c r="AC6">
        <v>9.7181240460703638E-7</v>
      </c>
      <c r="AD6">
        <v>9.7181240460703638E-7</v>
      </c>
      <c r="AE6">
        <f t="shared" si="1"/>
        <v>9.7181240460703638E-7</v>
      </c>
      <c r="AF6">
        <f t="shared" si="0"/>
        <v>9.7181240460703638E-7</v>
      </c>
      <c r="AG6">
        <f t="shared" si="0"/>
        <v>9.7181240460703638E-7</v>
      </c>
      <c r="AH6">
        <f t="shared" si="0"/>
        <v>9.7181240460703638E-7</v>
      </c>
      <c r="AI6">
        <f t="shared" si="0"/>
        <v>9.7181240460703638E-7</v>
      </c>
      <c r="AJ6">
        <f t="shared" si="0"/>
        <v>9.7181240460703638E-7</v>
      </c>
      <c r="AK6">
        <f t="shared" si="0"/>
        <v>9.7181240460703638E-7</v>
      </c>
      <c r="AL6">
        <f t="shared" si="0"/>
        <v>9.7181240460703638E-7</v>
      </c>
      <c r="AM6">
        <f t="shared" si="0"/>
        <v>9.7181240460703638E-7</v>
      </c>
      <c r="AN6">
        <f t="shared" si="0"/>
        <v>9.7181240460703638E-7</v>
      </c>
      <c r="AO6">
        <f t="shared" si="0"/>
        <v>9.7181240460703638E-7</v>
      </c>
      <c r="AP6">
        <f t="shared" si="0"/>
        <v>9.7181240460703638E-7</v>
      </c>
      <c r="AQ6">
        <f t="shared" si="0"/>
        <v>9.7181240460703638E-7</v>
      </c>
      <c r="AR6">
        <f t="shared" si="0"/>
        <v>9.7181240460703638E-7</v>
      </c>
      <c r="AS6">
        <f t="shared" si="0"/>
        <v>9.7181240460703638E-7</v>
      </c>
      <c r="AT6">
        <f t="shared" si="0"/>
        <v>9.7181240460703638E-7</v>
      </c>
      <c r="AU6">
        <f t="shared" si="0"/>
        <v>9.7181240460703638E-7</v>
      </c>
      <c r="AV6">
        <f t="shared" si="0"/>
        <v>9.7181240460703638E-7</v>
      </c>
      <c r="AW6">
        <f t="shared" si="0"/>
        <v>9.7181240460703638E-7</v>
      </c>
      <c r="AX6">
        <f t="shared" si="0"/>
        <v>9.7181240460703638E-7</v>
      </c>
      <c r="AY6">
        <f t="shared" si="0"/>
        <v>9.7181240460703638E-7</v>
      </c>
      <c r="AZ6">
        <f t="shared" si="0"/>
        <v>9.7181240460703638E-7</v>
      </c>
      <c r="BA6">
        <f t="shared" si="0"/>
        <v>9.7181240460703638E-7</v>
      </c>
      <c r="BB6">
        <f t="shared" si="0"/>
        <v>9.7181240460703638E-7</v>
      </c>
      <c r="BC6">
        <f t="shared" si="0"/>
        <v>9.7181240460703638E-7</v>
      </c>
      <c r="BD6">
        <f t="shared" si="0"/>
        <v>9.7181240460703638E-7</v>
      </c>
      <c r="BE6">
        <f t="shared" si="0"/>
        <v>9.7181240460703638E-7</v>
      </c>
      <c r="BF6">
        <f t="shared" si="0"/>
        <v>9.7181240460703638E-7</v>
      </c>
      <c r="BG6">
        <f t="shared" si="0"/>
        <v>9.7181240460703638E-7</v>
      </c>
      <c r="BH6">
        <f t="shared" si="0"/>
        <v>9.7181240460703638E-7</v>
      </c>
      <c r="BI6">
        <f t="shared" si="0"/>
        <v>9.7181240460703638E-7</v>
      </c>
      <c r="BJ6">
        <f t="shared" si="0"/>
        <v>9.7181240460703638E-7</v>
      </c>
      <c r="BK6">
        <f t="shared" si="0"/>
        <v>9.7181240460703638E-7</v>
      </c>
      <c r="BL6">
        <f t="shared" si="0"/>
        <v>9.7181240460703638E-7</v>
      </c>
      <c r="BM6">
        <f t="shared" si="0"/>
        <v>9.7181240460703638E-7</v>
      </c>
      <c r="BN6">
        <f t="shared" si="0"/>
        <v>9.7181240460703638E-7</v>
      </c>
      <c r="BO6">
        <f t="shared" si="0"/>
        <v>9.7181240460703638E-7</v>
      </c>
      <c r="BP6">
        <f t="shared" si="0"/>
        <v>9.7181240460703638E-7</v>
      </c>
      <c r="BQ6">
        <f t="shared" si="0"/>
        <v>9.7181240460703638E-7</v>
      </c>
      <c r="BR6">
        <f t="shared" si="0"/>
        <v>9.7181240460703638E-7</v>
      </c>
      <c r="BS6">
        <f t="shared" si="0"/>
        <v>9.7181240460703638E-7</v>
      </c>
      <c r="BT6">
        <f t="shared" si="0"/>
        <v>9.7181240460703638E-7</v>
      </c>
      <c r="BU6">
        <f t="shared" si="0"/>
        <v>9.7181240460703638E-7</v>
      </c>
      <c r="BV6">
        <f t="shared" si="0"/>
        <v>9.7181240460703638E-7</v>
      </c>
      <c r="BW6">
        <f t="shared" si="0"/>
        <v>9.7181240460703638E-7</v>
      </c>
      <c r="BX6">
        <f t="shared" si="0"/>
        <v>9.7181240460703638E-7</v>
      </c>
      <c r="BY6">
        <f t="shared" si="0"/>
        <v>9.7181240460703638E-7</v>
      </c>
      <c r="BZ6">
        <f t="shared" si="0"/>
        <v>9.7181240460703638E-7</v>
      </c>
      <c r="CA6">
        <f t="shared" si="0"/>
        <v>9.7181240460703638E-7</v>
      </c>
      <c r="CB6">
        <f t="shared" si="0"/>
        <v>9.7181240460703638E-7</v>
      </c>
    </row>
    <row r="7" spans="1:80" x14ac:dyDescent="0.35">
      <c r="A7" t="s">
        <v>83</v>
      </c>
      <c r="B7">
        <v>9.7181240460703638E-7</v>
      </c>
      <c r="C7">
        <v>9.7181240460703638E-7</v>
      </c>
      <c r="D7">
        <v>9.7181240460703638E-7</v>
      </c>
      <c r="E7">
        <v>9.7181240460703638E-7</v>
      </c>
      <c r="F7">
        <v>9.7181240460703638E-7</v>
      </c>
      <c r="G7">
        <v>9.7181240460703638E-7</v>
      </c>
      <c r="H7">
        <v>9.7181240460703638E-7</v>
      </c>
      <c r="I7">
        <v>9.7181240460703638E-7</v>
      </c>
      <c r="J7">
        <v>9.7181240460703638E-7</v>
      </c>
      <c r="K7">
        <v>9.7181240460703638E-7</v>
      </c>
      <c r="L7">
        <v>9.7181240460703638E-7</v>
      </c>
      <c r="M7">
        <v>9.7181240460703638E-7</v>
      </c>
      <c r="N7">
        <v>9.7181240460703638E-7</v>
      </c>
      <c r="O7">
        <v>9.7181240460703638E-7</v>
      </c>
      <c r="P7">
        <v>9.7181240460703638E-7</v>
      </c>
      <c r="Q7">
        <v>9.7181240460703638E-7</v>
      </c>
      <c r="R7">
        <v>9.7181240460703638E-7</v>
      </c>
      <c r="S7">
        <v>9.7181240460703638E-7</v>
      </c>
      <c r="T7">
        <v>9.7181240460703638E-7</v>
      </c>
      <c r="U7">
        <v>9.7181240460703638E-7</v>
      </c>
      <c r="V7">
        <v>9.7181240460703638E-7</v>
      </c>
      <c r="W7">
        <v>9.7181240460703638E-7</v>
      </c>
      <c r="X7">
        <v>9.7181240460703638E-7</v>
      </c>
      <c r="Y7">
        <v>9.7181240460703638E-7</v>
      </c>
      <c r="Z7">
        <v>9.7181240460703638E-7</v>
      </c>
      <c r="AA7">
        <v>9.7181240460703638E-7</v>
      </c>
      <c r="AB7">
        <v>9.7181240460703638E-7</v>
      </c>
      <c r="AC7">
        <v>9.7181240460703638E-7</v>
      </c>
      <c r="AD7">
        <v>9.7181240460703638E-7</v>
      </c>
      <c r="AE7">
        <f t="shared" si="1"/>
        <v>9.7181240460703638E-7</v>
      </c>
      <c r="AF7">
        <f t="shared" si="0"/>
        <v>9.7181240460703638E-7</v>
      </c>
      <c r="AG7">
        <f t="shared" si="0"/>
        <v>9.7181240460703638E-7</v>
      </c>
      <c r="AH7">
        <f t="shared" si="0"/>
        <v>9.7181240460703638E-7</v>
      </c>
      <c r="AI7">
        <f t="shared" si="0"/>
        <v>9.7181240460703638E-7</v>
      </c>
      <c r="AJ7">
        <f t="shared" si="0"/>
        <v>9.7181240460703638E-7</v>
      </c>
      <c r="AK7">
        <f t="shared" si="0"/>
        <v>9.7181240460703638E-7</v>
      </c>
      <c r="AL7">
        <f t="shared" si="0"/>
        <v>9.7181240460703638E-7</v>
      </c>
      <c r="AM7">
        <f t="shared" si="0"/>
        <v>9.7181240460703638E-7</v>
      </c>
      <c r="AN7">
        <f t="shared" si="0"/>
        <v>9.7181240460703638E-7</v>
      </c>
      <c r="AO7">
        <f t="shared" si="0"/>
        <v>9.7181240460703638E-7</v>
      </c>
      <c r="AP7">
        <f t="shared" si="0"/>
        <v>9.7181240460703638E-7</v>
      </c>
      <c r="AQ7">
        <f t="shared" si="0"/>
        <v>9.7181240460703638E-7</v>
      </c>
      <c r="AR7">
        <f t="shared" si="0"/>
        <v>9.7181240460703638E-7</v>
      </c>
      <c r="AS7">
        <f t="shared" si="0"/>
        <v>9.7181240460703638E-7</v>
      </c>
      <c r="AT7">
        <f t="shared" si="0"/>
        <v>9.7181240460703638E-7</v>
      </c>
      <c r="AU7">
        <f t="shared" si="0"/>
        <v>9.7181240460703638E-7</v>
      </c>
      <c r="AV7">
        <f t="shared" si="0"/>
        <v>9.7181240460703638E-7</v>
      </c>
      <c r="AW7">
        <f t="shared" si="0"/>
        <v>9.7181240460703638E-7</v>
      </c>
      <c r="AX7">
        <f t="shared" si="0"/>
        <v>9.7181240460703638E-7</v>
      </c>
      <c r="AY7">
        <f t="shared" si="0"/>
        <v>9.7181240460703638E-7</v>
      </c>
      <c r="AZ7">
        <f t="shared" si="0"/>
        <v>9.7181240460703638E-7</v>
      </c>
      <c r="BA7">
        <f t="shared" si="0"/>
        <v>9.7181240460703638E-7</v>
      </c>
      <c r="BB7">
        <f t="shared" si="0"/>
        <v>9.7181240460703638E-7</v>
      </c>
      <c r="BC7">
        <f t="shared" si="0"/>
        <v>9.7181240460703638E-7</v>
      </c>
      <c r="BD7">
        <f t="shared" si="0"/>
        <v>9.7181240460703638E-7</v>
      </c>
      <c r="BE7">
        <f t="shared" ref="AF7:CB9" si="2">BD7</f>
        <v>9.7181240460703638E-7</v>
      </c>
      <c r="BF7">
        <f t="shared" si="2"/>
        <v>9.7181240460703638E-7</v>
      </c>
      <c r="BG7">
        <f t="shared" si="2"/>
        <v>9.7181240460703638E-7</v>
      </c>
      <c r="BH7">
        <f t="shared" si="2"/>
        <v>9.7181240460703638E-7</v>
      </c>
      <c r="BI7">
        <f t="shared" si="2"/>
        <v>9.7181240460703638E-7</v>
      </c>
      <c r="BJ7">
        <f t="shared" si="2"/>
        <v>9.7181240460703638E-7</v>
      </c>
      <c r="BK7">
        <f t="shared" si="2"/>
        <v>9.7181240460703638E-7</v>
      </c>
      <c r="BL7">
        <f t="shared" si="2"/>
        <v>9.7181240460703638E-7</v>
      </c>
      <c r="BM7">
        <f t="shared" si="2"/>
        <v>9.7181240460703638E-7</v>
      </c>
      <c r="BN7">
        <f t="shared" si="2"/>
        <v>9.7181240460703638E-7</v>
      </c>
      <c r="BO7">
        <f t="shared" si="2"/>
        <v>9.7181240460703638E-7</v>
      </c>
      <c r="BP7">
        <f t="shared" si="2"/>
        <v>9.7181240460703638E-7</v>
      </c>
      <c r="BQ7">
        <f t="shared" si="2"/>
        <v>9.7181240460703638E-7</v>
      </c>
      <c r="BR7">
        <f t="shared" si="2"/>
        <v>9.7181240460703638E-7</v>
      </c>
      <c r="BS7">
        <f t="shared" si="2"/>
        <v>9.7181240460703638E-7</v>
      </c>
      <c r="BT7">
        <f t="shared" si="2"/>
        <v>9.7181240460703638E-7</v>
      </c>
      <c r="BU7">
        <f t="shared" si="2"/>
        <v>9.7181240460703638E-7</v>
      </c>
      <c r="BV7">
        <f t="shared" si="2"/>
        <v>9.7181240460703638E-7</v>
      </c>
      <c r="BW7">
        <f t="shared" si="2"/>
        <v>9.7181240460703638E-7</v>
      </c>
      <c r="BX7">
        <f t="shared" si="2"/>
        <v>9.7181240460703638E-7</v>
      </c>
      <c r="BY7">
        <f t="shared" si="2"/>
        <v>9.7181240460703638E-7</v>
      </c>
      <c r="BZ7">
        <f t="shared" si="2"/>
        <v>9.7181240460703638E-7</v>
      </c>
      <c r="CA7">
        <f t="shared" si="2"/>
        <v>9.7181240460703638E-7</v>
      </c>
      <c r="CB7">
        <f t="shared" si="2"/>
        <v>9.7181240460703638E-7</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9.7181240460703638E-7</v>
      </c>
      <c r="C9">
        <v>9.7181240460703638E-7</v>
      </c>
      <c r="D9">
        <v>9.7181240460703638E-7</v>
      </c>
      <c r="E9">
        <v>9.7181240460703638E-7</v>
      </c>
      <c r="F9">
        <v>9.7181240460703638E-7</v>
      </c>
      <c r="G9">
        <v>9.7181240460703638E-7</v>
      </c>
      <c r="H9">
        <v>9.7181240460703638E-7</v>
      </c>
      <c r="I9">
        <v>9.7181240460703638E-7</v>
      </c>
      <c r="J9">
        <v>9.7181240460703638E-7</v>
      </c>
      <c r="K9">
        <v>9.7181240460703638E-7</v>
      </c>
      <c r="L9">
        <v>9.7181240460703638E-7</v>
      </c>
      <c r="M9">
        <v>9.7181240460703638E-7</v>
      </c>
      <c r="N9">
        <v>9.7181240460703638E-7</v>
      </c>
      <c r="O9">
        <v>9.7181240460703638E-7</v>
      </c>
      <c r="P9">
        <v>9.7181240460703638E-7</v>
      </c>
      <c r="Q9">
        <v>9.7181240460703638E-7</v>
      </c>
      <c r="R9">
        <v>9.7181240460703638E-7</v>
      </c>
      <c r="S9">
        <v>9.7181240460703638E-7</v>
      </c>
      <c r="T9">
        <v>9.7181240460703638E-7</v>
      </c>
      <c r="U9">
        <v>9.7181240460703638E-7</v>
      </c>
      <c r="V9">
        <v>9.7181240460703638E-7</v>
      </c>
      <c r="W9">
        <v>9.7181240460703638E-7</v>
      </c>
      <c r="X9">
        <v>9.7181240460703638E-7</v>
      </c>
      <c r="Y9">
        <v>9.7181240460703638E-7</v>
      </c>
      <c r="Z9">
        <v>9.7181240460703638E-7</v>
      </c>
      <c r="AA9">
        <v>9.7181240460703638E-7</v>
      </c>
      <c r="AB9">
        <v>9.7181240460703638E-7</v>
      </c>
      <c r="AC9">
        <v>9.7181240460703638E-7</v>
      </c>
      <c r="AD9">
        <v>9.7181240460703638E-7</v>
      </c>
      <c r="AE9">
        <f t="shared" si="1"/>
        <v>9.7181240460703638E-7</v>
      </c>
      <c r="AF9">
        <f t="shared" si="2"/>
        <v>9.7181240460703638E-7</v>
      </c>
      <c r="AG9">
        <f t="shared" si="2"/>
        <v>9.7181240460703638E-7</v>
      </c>
      <c r="AH9">
        <f t="shared" si="2"/>
        <v>9.7181240460703638E-7</v>
      </c>
      <c r="AI9">
        <f t="shared" si="2"/>
        <v>9.7181240460703638E-7</v>
      </c>
      <c r="AJ9">
        <f t="shared" si="2"/>
        <v>9.7181240460703638E-7</v>
      </c>
      <c r="AK9">
        <f t="shared" si="2"/>
        <v>9.7181240460703638E-7</v>
      </c>
      <c r="AL9">
        <f t="shared" si="2"/>
        <v>9.7181240460703638E-7</v>
      </c>
      <c r="AM9">
        <f t="shared" si="2"/>
        <v>9.7181240460703638E-7</v>
      </c>
      <c r="AN9">
        <f t="shared" si="2"/>
        <v>9.7181240460703638E-7</v>
      </c>
      <c r="AO9">
        <f t="shared" si="2"/>
        <v>9.7181240460703638E-7</v>
      </c>
      <c r="AP9">
        <f t="shared" si="2"/>
        <v>9.7181240460703638E-7</v>
      </c>
      <c r="AQ9">
        <f t="shared" si="2"/>
        <v>9.7181240460703638E-7</v>
      </c>
      <c r="AR9">
        <f t="shared" si="2"/>
        <v>9.7181240460703638E-7</v>
      </c>
      <c r="AS9">
        <f t="shared" si="2"/>
        <v>9.7181240460703638E-7</v>
      </c>
      <c r="AT9">
        <f t="shared" si="2"/>
        <v>9.7181240460703638E-7</v>
      </c>
      <c r="AU9">
        <f t="shared" si="2"/>
        <v>9.7181240460703638E-7</v>
      </c>
      <c r="AV9">
        <f t="shared" si="2"/>
        <v>9.7181240460703638E-7</v>
      </c>
      <c r="AW9">
        <f t="shared" si="2"/>
        <v>9.7181240460703638E-7</v>
      </c>
      <c r="AX9">
        <f t="shared" si="2"/>
        <v>9.7181240460703638E-7</v>
      </c>
      <c r="AY9">
        <f t="shared" si="2"/>
        <v>9.7181240460703638E-7</v>
      </c>
      <c r="AZ9">
        <f t="shared" si="2"/>
        <v>9.7181240460703638E-7</v>
      </c>
      <c r="BA9">
        <f t="shared" si="2"/>
        <v>9.7181240460703638E-7</v>
      </c>
      <c r="BB9">
        <f t="shared" si="2"/>
        <v>9.7181240460703638E-7</v>
      </c>
      <c r="BC9">
        <f t="shared" si="2"/>
        <v>9.7181240460703638E-7</v>
      </c>
      <c r="BD9">
        <f t="shared" si="2"/>
        <v>9.7181240460703638E-7</v>
      </c>
      <c r="BE9">
        <f t="shared" si="2"/>
        <v>9.7181240460703638E-7</v>
      </c>
      <c r="BF9">
        <f t="shared" si="2"/>
        <v>9.7181240460703638E-7</v>
      </c>
      <c r="BG9">
        <f t="shared" si="2"/>
        <v>9.7181240460703638E-7</v>
      </c>
      <c r="BH9">
        <f t="shared" si="2"/>
        <v>9.7181240460703638E-7</v>
      </c>
      <c r="BI9">
        <f t="shared" si="2"/>
        <v>9.7181240460703638E-7</v>
      </c>
      <c r="BJ9">
        <f t="shared" si="2"/>
        <v>9.7181240460703638E-7</v>
      </c>
      <c r="BK9">
        <f t="shared" si="2"/>
        <v>9.7181240460703638E-7</v>
      </c>
      <c r="BL9">
        <f t="shared" si="2"/>
        <v>9.7181240460703638E-7</v>
      </c>
      <c r="BM9">
        <f t="shared" si="2"/>
        <v>9.7181240460703638E-7</v>
      </c>
      <c r="BN9">
        <f t="shared" si="2"/>
        <v>9.7181240460703638E-7</v>
      </c>
      <c r="BO9">
        <f t="shared" si="2"/>
        <v>9.7181240460703638E-7</v>
      </c>
      <c r="BP9">
        <f t="shared" si="2"/>
        <v>9.7181240460703638E-7</v>
      </c>
      <c r="BQ9">
        <f t="shared" si="2"/>
        <v>9.7181240460703638E-7</v>
      </c>
      <c r="BR9">
        <f t="shared" si="2"/>
        <v>9.7181240460703638E-7</v>
      </c>
      <c r="BS9">
        <f t="shared" si="2"/>
        <v>9.7181240460703638E-7</v>
      </c>
      <c r="BT9">
        <f t="shared" si="2"/>
        <v>9.7181240460703638E-7</v>
      </c>
      <c r="BU9">
        <f t="shared" si="2"/>
        <v>9.7181240460703638E-7</v>
      </c>
      <c r="BV9">
        <f t="shared" si="2"/>
        <v>9.7181240460703638E-7</v>
      </c>
      <c r="BW9">
        <f t="shared" si="2"/>
        <v>9.7181240460703638E-7</v>
      </c>
      <c r="BX9">
        <f t="shared" si="2"/>
        <v>9.7181240460703638E-7</v>
      </c>
      <c r="BY9">
        <f t="shared" si="2"/>
        <v>9.7181240460703638E-7</v>
      </c>
      <c r="BZ9">
        <f t="shared" si="2"/>
        <v>9.7181240460703638E-7</v>
      </c>
      <c r="CA9">
        <f t="shared" si="2"/>
        <v>9.7181240460703638E-7</v>
      </c>
      <c r="CB9">
        <f t="shared" si="2"/>
        <v>9.7181240460703638E-7</v>
      </c>
    </row>
  </sheetData>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5.1135985679998498E-7</v>
      </c>
      <c r="C3">
        <v>5.1135985679998498E-7</v>
      </c>
      <c r="D3">
        <v>7.3124459522397845E-7</v>
      </c>
      <c r="E3">
        <v>6.5965421527198074E-7</v>
      </c>
      <c r="F3">
        <v>6.1567726758718188E-7</v>
      </c>
      <c r="G3">
        <v>5.7170031990238322E-7</v>
      </c>
      <c r="H3">
        <v>5.2772337221758457E-7</v>
      </c>
      <c r="I3">
        <v>4.8374642453278581E-7</v>
      </c>
      <c r="J3">
        <v>4.39769476847987E-7</v>
      </c>
      <c r="K3">
        <v>4.39769476847987E-7</v>
      </c>
      <c r="L3">
        <v>4.39769476847987E-7</v>
      </c>
      <c r="M3">
        <v>4.39769476847987E-7</v>
      </c>
      <c r="N3">
        <v>4.39769476847987E-7</v>
      </c>
      <c r="O3">
        <v>4.39769476847987E-7</v>
      </c>
      <c r="P3">
        <v>4.39769476847987E-7</v>
      </c>
      <c r="Q3">
        <v>4.39769476847987E-7</v>
      </c>
      <c r="R3">
        <v>4.39769476847987E-7</v>
      </c>
      <c r="S3">
        <v>4.39769476847987E-7</v>
      </c>
      <c r="T3">
        <v>4.39769476847987E-7</v>
      </c>
      <c r="U3">
        <v>4.39769476847987E-7</v>
      </c>
      <c r="V3">
        <v>4.39769476847987E-7</v>
      </c>
      <c r="W3">
        <v>4.39769476847987E-7</v>
      </c>
      <c r="X3">
        <v>4.39769476847987E-7</v>
      </c>
      <c r="Y3">
        <v>4.39769476847987E-7</v>
      </c>
      <c r="Z3">
        <v>4.39769476847987E-7</v>
      </c>
      <c r="AA3">
        <v>4.39769476847987E-7</v>
      </c>
      <c r="AB3">
        <v>4.39769476847987E-7</v>
      </c>
      <c r="AC3">
        <v>4.39769476847987E-7</v>
      </c>
      <c r="AD3">
        <v>4.39769476847987E-7</v>
      </c>
      <c r="AE3">
        <f t="shared" ref="AE3:AT9" si="1">AD3</f>
        <v>4.39769476847987E-7</v>
      </c>
      <c r="AF3">
        <f t="shared" si="1"/>
        <v>4.39769476847987E-7</v>
      </c>
      <c r="AG3">
        <f t="shared" si="1"/>
        <v>4.39769476847987E-7</v>
      </c>
      <c r="AH3">
        <f t="shared" si="1"/>
        <v>4.39769476847987E-7</v>
      </c>
      <c r="AI3">
        <f t="shared" si="1"/>
        <v>4.39769476847987E-7</v>
      </c>
      <c r="AJ3">
        <f t="shared" si="1"/>
        <v>4.39769476847987E-7</v>
      </c>
      <c r="AK3">
        <f t="shared" si="1"/>
        <v>4.39769476847987E-7</v>
      </c>
      <c r="AL3">
        <f t="shared" si="1"/>
        <v>4.39769476847987E-7</v>
      </c>
      <c r="AM3">
        <f t="shared" si="1"/>
        <v>4.39769476847987E-7</v>
      </c>
      <c r="AN3">
        <f t="shared" si="1"/>
        <v>4.39769476847987E-7</v>
      </c>
      <c r="AO3">
        <f t="shared" si="1"/>
        <v>4.39769476847987E-7</v>
      </c>
      <c r="AP3">
        <f t="shared" si="1"/>
        <v>4.39769476847987E-7</v>
      </c>
      <c r="AQ3">
        <f t="shared" si="1"/>
        <v>4.39769476847987E-7</v>
      </c>
      <c r="AR3">
        <f t="shared" si="1"/>
        <v>4.39769476847987E-7</v>
      </c>
      <c r="AS3">
        <f t="shared" si="1"/>
        <v>4.39769476847987E-7</v>
      </c>
      <c r="AT3">
        <f t="shared" si="1"/>
        <v>4.39769476847987E-7</v>
      </c>
      <c r="AU3">
        <f t="shared" si="0"/>
        <v>4.39769476847987E-7</v>
      </c>
      <c r="AV3">
        <f t="shared" si="0"/>
        <v>4.39769476847987E-7</v>
      </c>
      <c r="AW3">
        <f t="shared" si="0"/>
        <v>4.39769476847987E-7</v>
      </c>
      <c r="AX3">
        <f t="shared" si="0"/>
        <v>4.39769476847987E-7</v>
      </c>
      <c r="AY3">
        <f t="shared" si="0"/>
        <v>4.39769476847987E-7</v>
      </c>
      <c r="AZ3">
        <f t="shared" si="0"/>
        <v>4.39769476847987E-7</v>
      </c>
      <c r="BA3">
        <f t="shared" si="0"/>
        <v>4.39769476847987E-7</v>
      </c>
      <c r="BB3">
        <f t="shared" si="0"/>
        <v>4.39769476847987E-7</v>
      </c>
      <c r="BC3">
        <f t="shared" si="0"/>
        <v>4.39769476847987E-7</v>
      </c>
      <c r="BD3">
        <f t="shared" si="0"/>
        <v>4.39769476847987E-7</v>
      </c>
      <c r="BE3">
        <f t="shared" si="0"/>
        <v>4.39769476847987E-7</v>
      </c>
      <c r="BF3">
        <f t="shared" si="0"/>
        <v>4.39769476847987E-7</v>
      </c>
      <c r="BG3">
        <f t="shared" si="0"/>
        <v>4.39769476847987E-7</v>
      </c>
      <c r="BH3">
        <f t="shared" si="0"/>
        <v>4.39769476847987E-7</v>
      </c>
      <c r="BI3">
        <f t="shared" si="0"/>
        <v>4.39769476847987E-7</v>
      </c>
      <c r="BJ3">
        <f t="shared" si="0"/>
        <v>4.39769476847987E-7</v>
      </c>
      <c r="BK3">
        <f t="shared" si="0"/>
        <v>4.39769476847987E-7</v>
      </c>
      <c r="BL3">
        <f t="shared" si="0"/>
        <v>4.39769476847987E-7</v>
      </c>
      <c r="BM3">
        <f t="shared" si="0"/>
        <v>4.39769476847987E-7</v>
      </c>
      <c r="BN3">
        <f t="shared" si="0"/>
        <v>4.39769476847987E-7</v>
      </c>
      <c r="BO3">
        <f t="shared" si="0"/>
        <v>4.39769476847987E-7</v>
      </c>
      <c r="BP3">
        <f t="shared" si="0"/>
        <v>4.39769476847987E-7</v>
      </c>
      <c r="BQ3">
        <f t="shared" si="0"/>
        <v>4.39769476847987E-7</v>
      </c>
      <c r="BR3">
        <f t="shared" si="0"/>
        <v>4.39769476847987E-7</v>
      </c>
      <c r="BS3">
        <f t="shared" si="0"/>
        <v>4.39769476847987E-7</v>
      </c>
      <c r="BT3">
        <f t="shared" si="0"/>
        <v>4.39769476847987E-7</v>
      </c>
      <c r="BU3">
        <f t="shared" si="0"/>
        <v>4.39769476847987E-7</v>
      </c>
      <c r="BV3">
        <f t="shared" si="0"/>
        <v>4.39769476847987E-7</v>
      </c>
      <c r="BW3">
        <f t="shared" si="0"/>
        <v>4.39769476847987E-7</v>
      </c>
      <c r="BX3">
        <f t="shared" si="0"/>
        <v>4.39769476847987E-7</v>
      </c>
      <c r="BY3">
        <f t="shared" si="0"/>
        <v>4.39769476847987E-7</v>
      </c>
      <c r="BZ3">
        <f t="shared" si="0"/>
        <v>4.39769476847987E-7</v>
      </c>
      <c r="CA3">
        <f t="shared" si="0"/>
        <v>4.39769476847987E-7</v>
      </c>
      <c r="CB3">
        <f t="shared" si="0"/>
        <v>4.39769476847987E-7</v>
      </c>
    </row>
    <row r="4" spans="1:80" x14ac:dyDescent="0.35">
      <c r="A4" t="s">
        <v>80</v>
      </c>
      <c r="B4">
        <v>2.0454394271999399E-6</v>
      </c>
      <c r="C4">
        <v>2.0454394271999399E-6</v>
      </c>
      <c r="D4">
        <v>2.9249783808959138E-6</v>
      </c>
      <c r="E4">
        <v>2.638616861087923E-6</v>
      </c>
      <c r="F4">
        <v>2.4627090703487279E-6</v>
      </c>
      <c r="G4">
        <v>2.2868012796095329E-6</v>
      </c>
      <c r="H4">
        <v>2.1108934888703379E-6</v>
      </c>
      <c r="I4">
        <v>1.9349856981311428E-6</v>
      </c>
      <c r="J4">
        <v>1.759077907391948E-6</v>
      </c>
      <c r="K4">
        <v>1.759077907391948E-6</v>
      </c>
      <c r="L4">
        <v>1.759077907391948E-6</v>
      </c>
      <c r="M4">
        <v>1.759077907391948E-6</v>
      </c>
      <c r="N4">
        <v>1.759077907391948E-6</v>
      </c>
      <c r="O4">
        <v>1.759077907391948E-6</v>
      </c>
      <c r="P4">
        <v>1.759077907391948E-6</v>
      </c>
      <c r="Q4">
        <v>1.759077907391948E-6</v>
      </c>
      <c r="R4">
        <v>1.759077907391948E-6</v>
      </c>
      <c r="S4">
        <v>1.759077907391948E-6</v>
      </c>
      <c r="T4">
        <v>1.759077907391948E-6</v>
      </c>
      <c r="U4">
        <v>1.759077907391948E-6</v>
      </c>
      <c r="V4">
        <v>1.759077907391948E-6</v>
      </c>
      <c r="W4">
        <v>1.759077907391948E-6</v>
      </c>
      <c r="X4">
        <v>1.759077907391948E-6</v>
      </c>
      <c r="Y4">
        <v>1.759077907391948E-6</v>
      </c>
      <c r="Z4">
        <v>1.759077907391948E-6</v>
      </c>
      <c r="AA4">
        <v>1.759077907391948E-6</v>
      </c>
      <c r="AB4">
        <v>1.759077907391948E-6</v>
      </c>
      <c r="AC4">
        <v>1.759077907391948E-6</v>
      </c>
      <c r="AD4">
        <v>1.759077907391948E-6</v>
      </c>
      <c r="AE4">
        <f t="shared" si="1"/>
        <v>1.759077907391948E-6</v>
      </c>
      <c r="AF4">
        <f t="shared" si="0"/>
        <v>1.759077907391948E-6</v>
      </c>
      <c r="AG4">
        <f t="shared" si="0"/>
        <v>1.759077907391948E-6</v>
      </c>
      <c r="AH4">
        <f t="shared" si="0"/>
        <v>1.759077907391948E-6</v>
      </c>
      <c r="AI4">
        <f t="shared" si="0"/>
        <v>1.759077907391948E-6</v>
      </c>
      <c r="AJ4">
        <f t="shared" si="0"/>
        <v>1.759077907391948E-6</v>
      </c>
      <c r="AK4">
        <f t="shared" si="0"/>
        <v>1.759077907391948E-6</v>
      </c>
      <c r="AL4">
        <f t="shared" si="0"/>
        <v>1.759077907391948E-6</v>
      </c>
      <c r="AM4">
        <f t="shared" si="0"/>
        <v>1.759077907391948E-6</v>
      </c>
      <c r="AN4">
        <f t="shared" si="0"/>
        <v>1.759077907391948E-6</v>
      </c>
      <c r="AO4">
        <f t="shared" si="0"/>
        <v>1.759077907391948E-6</v>
      </c>
      <c r="AP4">
        <f t="shared" si="0"/>
        <v>1.759077907391948E-6</v>
      </c>
      <c r="AQ4">
        <f t="shared" si="0"/>
        <v>1.759077907391948E-6</v>
      </c>
      <c r="AR4">
        <f t="shared" si="0"/>
        <v>1.759077907391948E-6</v>
      </c>
      <c r="AS4">
        <f t="shared" si="0"/>
        <v>1.759077907391948E-6</v>
      </c>
      <c r="AT4">
        <f t="shared" si="0"/>
        <v>1.759077907391948E-6</v>
      </c>
      <c r="AU4">
        <f t="shared" si="0"/>
        <v>1.759077907391948E-6</v>
      </c>
      <c r="AV4">
        <f t="shared" si="0"/>
        <v>1.759077907391948E-6</v>
      </c>
      <c r="AW4">
        <f t="shared" si="0"/>
        <v>1.759077907391948E-6</v>
      </c>
      <c r="AX4">
        <f t="shared" si="0"/>
        <v>1.759077907391948E-6</v>
      </c>
      <c r="AY4">
        <f t="shared" si="0"/>
        <v>1.759077907391948E-6</v>
      </c>
      <c r="AZ4">
        <f t="shared" si="0"/>
        <v>1.759077907391948E-6</v>
      </c>
      <c r="BA4">
        <f t="shared" si="0"/>
        <v>1.759077907391948E-6</v>
      </c>
      <c r="BB4">
        <f t="shared" si="0"/>
        <v>1.759077907391948E-6</v>
      </c>
      <c r="BC4">
        <f t="shared" si="0"/>
        <v>1.759077907391948E-6</v>
      </c>
      <c r="BD4">
        <f t="shared" si="0"/>
        <v>1.759077907391948E-6</v>
      </c>
      <c r="BE4">
        <f t="shared" si="0"/>
        <v>1.759077907391948E-6</v>
      </c>
      <c r="BF4">
        <f t="shared" si="0"/>
        <v>1.759077907391948E-6</v>
      </c>
      <c r="BG4">
        <f t="shared" si="0"/>
        <v>1.759077907391948E-6</v>
      </c>
      <c r="BH4">
        <f t="shared" si="0"/>
        <v>1.759077907391948E-6</v>
      </c>
      <c r="BI4">
        <f t="shared" si="0"/>
        <v>1.759077907391948E-6</v>
      </c>
      <c r="BJ4">
        <f t="shared" si="0"/>
        <v>1.759077907391948E-6</v>
      </c>
      <c r="BK4">
        <f t="shared" si="0"/>
        <v>1.759077907391948E-6</v>
      </c>
      <c r="BL4">
        <f t="shared" si="0"/>
        <v>1.759077907391948E-6</v>
      </c>
      <c r="BM4">
        <f t="shared" si="0"/>
        <v>1.759077907391948E-6</v>
      </c>
      <c r="BN4">
        <f t="shared" si="0"/>
        <v>1.759077907391948E-6</v>
      </c>
      <c r="BO4">
        <f t="shared" si="0"/>
        <v>1.759077907391948E-6</v>
      </c>
      <c r="BP4">
        <f t="shared" si="0"/>
        <v>1.759077907391948E-6</v>
      </c>
      <c r="BQ4">
        <f t="shared" si="0"/>
        <v>1.759077907391948E-6</v>
      </c>
      <c r="BR4">
        <f t="shared" si="0"/>
        <v>1.759077907391948E-6</v>
      </c>
      <c r="BS4">
        <f t="shared" si="0"/>
        <v>1.759077907391948E-6</v>
      </c>
      <c r="BT4">
        <f t="shared" si="0"/>
        <v>1.759077907391948E-6</v>
      </c>
      <c r="BU4">
        <f t="shared" si="0"/>
        <v>1.759077907391948E-6</v>
      </c>
      <c r="BV4">
        <f t="shared" si="0"/>
        <v>1.759077907391948E-6</v>
      </c>
      <c r="BW4">
        <f t="shared" si="0"/>
        <v>1.759077907391948E-6</v>
      </c>
      <c r="BX4">
        <f t="shared" si="0"/>
        <v>1.759077907391948E-6</v>
      </c>
      <c r="BY4">
        <f t="shared" si="0"/>
        <v>1.759077907391948E-6</v>
      </c>
      <c r="BZ4">
        <f t="shared" si="0"/>
        <v>1.759077907391948E-6</v>
      </c>
      <c r="CA4">
        <f t="shared" si="0"/>
        <v>1.759077907391948E-6</v>
      </c>
      <c r="CB4">
        <f t="shared" si="0"/>
        <v>1.759077907391948E-6</v>
      </c>
    </row>
    <row r="5" spans="1:80" x14ac:dyDescent="0.35">
      <c r="A5" t="s">
        <v>81</v>
      </c>
      <c r="B5">
        <v>9.4090213651197242E-7</v>
      </c>
      <c r="C5">
        <v>9.4090213651197242E-7</v>
      </c>
      <c r="D5">
        <v>1.34549005521212E-6</v>
      </c>
      <c r="E5">
        <v>1.2137637561004449E-6</v>
      </c>
      <c r="F5">
        <v>1.132846172360415E-6</v>
      </c>
      <c r="G5">
        <v>1.0519285886203849E-6</v>
      </c>
      <c r="H5">
        <v>9.7101100488035565E-7</v>
      </c>
      <c r="I5">
        <v>8.9009342114032596E-7</v>
      </c>
      <c r="J5">
        <v>8.0917583740029616E-7</v>
      </c>
      <c r="K5">
        <v>8.0917583740029616E-7</v>
      </c>
      <c r="L5">
        <v>8.0917583740029616E-7</v>
      </c>
      <c r="M5">
        <v>8.0917583740029616E-7</v>
      </c>
      <c r="N5">
        <v>8.0917583740029616E-7</v>
      </c>
      <c r="O5">
        <v>8.0917583740029616E-7</v>
      </c>
      <c r="P5">
        <v>8.0917583740029616E-7</v>
      </c>
      <c r="Q5">
        <v>8.0917583740029616E-7</v>
      </c>
      <c r="R5">
        <v>8.0917583740029616E-7</v>
      </c>
      <c r="S5">
        <v>8.0917583740029616E-7</v>
      </c>
      <c r="T5">
        <v>8.0917583740029616E-7</v>
      </c>
      <c r="U5">
        <v>8.0917583740029616E-7</v>
      </c>
      <c r="V5">
        <v>8.0917583740029616E-7</v>
      </c>
      <c r="W5">
        <v>8.0917583740029616E-7</v>
      </c>
      <c r="X5">
        <v>8.0917583740029616E-7</v>
      </c>
      <c r="Y5">
        <v>8.0917583740029616E-7</v>
      </c>
      <c r="Z5">
        <v>8.0917583740029616E-7</v>
      </c>
      <c r="AA5">
        <v>8.0917583740029616E-7</v>
      </c>
      <c r="AB5">
        <v>8.0917583740029616E-7</v>
      </c>
      <c r="AC5">
        <v>8.0917583740029616E-7</v>
      </c>
      <c r="AD5">
        <v>8.0917583740029616E-7</v>
      </c>
      <c r="AE5">
        <f t="shared" si="1"/>
        <v>8.0917583740029616E-7</v>
      </c>
      <c r="AF5">
        <f t="shared" si="0"/>
        <v>8.0917583740029616E-7</v>
      </c>
      <c r="AG5">
        <f t="shared" si="0"/>
        <v>8.0917583740029616E-7</v>
      </c>
      <c r="AH5">
        <f t="shared" si="0"/>
        <v>8.0917583740029616E-7</v>
      </c>
      <c r="AI5">
        <f t="shared" si="0"/>
        <v>8.0917583740029616E-7</v>
      </c>
      <c r="AJ5">
        <f t="shared" si="0"/>
        <v>8.0917583740029616E-7</v>
      </c>
      <c r="AK5">
        <f t="shared" si="0"/>
        <v>8.0917583740029616E-7</v>
      </c>
      <c r="AL5">
        <f t="shared" si="0"/>
        <v>8.0917583740029616E-7</v>
      </c>
      <c r="AM5">
        <f t="shared" si="0"/>
        <v>8.0917583740029616E-7</v>
      </c>
      <c r="AN5">
        <f t="shared" si="0"/>
        <v>8.0917583740029616E-7</v>
      </c>
      <c r="AO5">
        <f t="shared" si="0"/>
        <v>8.0917583740029616E-7</v>
      </c>
      <c r="AP5">
        <f t="shared" si="0"/>
        <v>8.0917583740029616E-7</v>
      </c>
      <c r="AQ5">
        <f t="shared" si="0"/>
        <v>8.0917583740029616E-7</v>
      </c>
      <c r="AR5">
        <f t="shared" si="0"/>
        <v>8.0917583740029616E-7</v>
      </c>
      <c r="AS5">
        <f t="shared" si="0"/>
        <v>8.0917583740029616E-7</v>
      </c>
      <c r="AT5">
        <f t="shared" si="0"/>
        <v>8.0917583740029616E-7</v>
      </c>
      <c r="AU5">
        <f t="shared" si="0"/>
        <v>8.0917583740029616E-7</v>
      </c>
      <c r="AV5">
        <f t="shared" si="0"/>
        <v>8.0917583740029616E-7</v>
      </c>
      <c r="AW5">
        <f t="shared" si="0"/>
        <v>8.0917583740029616E-7</v>
      </c>
      <c r="AX5">
        <f t="shared" si="0"/>
        <v>8.0917583740029616E-7</v>
      </c>
      <c r="AY5">
        <f t="shared" si="0"/>
        <v>8.0917583740029616E-7</v>
      </c>
      <c r="AZ5">
        <f t="shared" si="0"/>
        <v>8.0917583740029616E-7</v>
      </c>
      <c r="BA5">
        <f t="shared" si="0"/>
        <v>8.0917583740029616E-7</v>
      </c>
      <c r="BB5">
        <f t="shared" si="0"/>
        <v>8.0917583740029616E-7</v>
      </c>
      <c r="BC5">
        <f t="shared" si="0"/>
        <v>8.0917583740029616E-7</v>
      </c>
      <c r="BD5">
        <f t="shared" si="0"/>
        <v>8.0917583740029616E-7</v>
      </c>
      <c r="BE5">
        <f t="shared" si="0"/>
        <v>8.0917583740029616E-7</v>
      </c>
      <c r="BF5">
        <f t="shared" si="0"/>
        <v>8.0917583740029616E-7</v>
      </c>
      <c r="BG5">
        <f t="shared" si="0"/>
        <v>8.0917583740029616E-7</v>
      </c>
      <c r="BH5">
        <f t="shared" si="0"/>
        <v>8.0917583740029616E-7</v>
      </c>
      <c r="BI5">
        <f t="shared" si="0"/>
        <v>8.0917583740029616E-7</v>
      </c>
      <c r="BJ5">
        <f t="shared" si="0"/>
        <v>8.0917583740029616E-7</v>
      </c>
      <c r="BK5">
        <f t="shared" si="0"/>
        <v>8.0917583740029616E-7</v>
      </c>
      <c r="BL5">
        <f t="shared" si="0"/>
        <v>8.0917583740029616E-7</v>
      </c>
      <c r="BM5">
        <f t="shared" si="0"/>
        <v>8.0917583740029616E-7</v>
      </c>
      <c r="BN5">
        <f t="shared" si="0"/>
        <v>8.0917583740029616E-7</v>
      </c>
      <c r="BO5">
        <f t="shared" si="0"/>
        <v>8.0917583740029616E-7</v>
      </c>
      <c r="BP5">
        <f t="shared" si="0"/>
        <v>8.0917583740029616E-7</v>
      </c>
      <c r="BQ5">
        <f t="shared" si="0"/>
        <v>8.0917583740029616E-7</v>
      </c>
      <c r="BR5">
        <f t="shared" si="0"/>
        <v>8.0917583740029616E-7</v>
      </c>
      <c r="BS5">
        <f t="shared" si="0"/>
        <v>8.0917583740029616E-7</v>
      </c>
      <c r="BT5">
        <f t="shared" si="0"/>
        <v>8.0917583740029616E-7</v>
      </c>
      <c r="BU5">
        <f t="shared" si="0"/>
        <v>8.0917583740029616E-7</v>
      </c>
      <c r="BV5">
        <f t="shared" si="0"/>
        <v>8.0917583740029616E-7</v>
      </c>
      <c r="BW5">
        <f t="shared" si="0"/>
        <v>8.0917583740029616E-7</v>
      </c>
      <c r="BX5">
        <f t="shared" si="0"/>
        <v>8.0917583740029616E-7</v>
      </c>
      <c r="BY5">
        <f t="shared" si="0"/>
        <v>8.0917583740029616E-7</v>
      </c>
      <c r="BZ5">
        <f t="shared" si="0"/>
        <v>8.0917583740029616E-7</v>
      </c>
      <c r="CA5">
        <f t="shared" si="0"/>
        <v>8.0917583740029616E-7</v>
      </c>
      <c r="CB5">
        <f t="shared" si="0"/>
        <v>8.0917583740029616E-7</v>
      </c>
    </row>
    <row r="6" spans="1:80" x14ac:dyDescent="0.35">
      <c r="A6" t="s">
        <v>82</v>
      </c>
      <c r="B6">
        <v>6.1363182815998206E-7</v>
      </c>
      <c r="C6">
        <v>6.1363182815998206E-7</v>
      </c>
      <c r="D6">
        <v>8.7749351426877408E-7</v>
      </c>
      <c r="E6">
        <v>7.9158505832637681E-7</v>
      </c>
      <c r="F6">
        <v>7.3881272110461821E-7</v>
      </c>
      <c r="G6">
        <v>6.8604038388285993E-7</v>
      </c>
      <c r="H6">
        <v>6.3326804666110144E-7</v>
      </c>
      <c r="I6">
        <v>5.8049570943934296E-7</v>
      </c>
      <c r="J6">
        <v>5.2772337221758436E-7</v>
      </c>
      <c r="K6">
        <v>5.2772337221758436E-7</v>
      </c>
      <c r="L6">
        <v>5.2772337221758436E-7</v>
      </c>
      <c r="M6">
        <v>5.2772337221758436E-7</v>
      </c>
      <c r="N6">
        <v>5.2772337221758436E-7</v>
      </c>
      <c r="O6">
        <v>5.2772337221758436E-7</v>
      </c>
      <c r="P6">
        <v>5.2772337221758436E-7</v>
      </c>
      <c r="Q6">
        <v>5.2772337221758436E-7</v>
      </c>
      <c r="R6">
        <v>5.2772337221758436E-7</v>
      </c>
      <c r="S6">
        <v>5.2772337221758436E-7</v>
      </c>
      <c r="T6">
        <v>5.2772337221758436E-7</v>
      </c>
      <c r="U6">
        <v>5.2772337221758436E-7</v>
      </c>
      <c r="V6">
        <v>5.2772337221758436E-7</v>
      </c>
      <c r="W6">
        <v>5.2772337221758436E-7</v>
      </c>
      <c r="X6">
        <v>5.2772337221758436E-7</v>
      </c>
      <c r="Y6">
        <v>5.2772337221758436E-7</v>
      </c>
      <c r="Z6">
        <v>5.2772337221758436E-7</v>
      </c>
      <c r="AA6">
        <v>5.2772337221758436E-7</v>
      </c>
      <c r="AB6">
        <v>5.2772337221758436E-7</v>
      </c>
      <c r="AC6">
        <v>5.2772337221758436E-7</v>
      </c>
      <c r="AD6">
        <v>5.2772337221758436E-7</v>
      </c>
      <c r="AE6">
        <f t="shared" si="1"/>
        <v>5.2772337221758436E-7</v>
      </c>
      <c r="AF6">
        <f t="shared" si="0"/>
        <v>5.2772337221758436E-7</v>
      </c>
      <c r="AG6">
        <f t="shared" si="0"/>
        <v>5.2772337221758436E-7</v>
      </c>
      <c r="AH6">
        <f t="shared" si="0"/>
        <v>5.2772337221758436E-7</v>
      </c>
      <c r="AI6">
        <f t="shared" si="0"/>
        <v>5.2772337221758436E-7</v>
      </c>
      <c r="AJ6">
        <f t="shared" si="0"/>
        <v>5.2772337221758436E-7</v>
      </c>
      <c r="AK6">
        <f t="shared" si="0"/>
        <v>5.2772337221758436E-7</v>
      </c>
      <c r="AL6">
        <f t="shared" si="0"/>
        <v>5.2772337221758436E-7</v>
      </c>
      <c r="AM6">
        <f t="shared" si="0"/>
        <v>5.2772337221758436E-7</v>
      </c>
      <c r="AN6">
        <f t="shared" si="0"/>
        <v>5.2772337221758436E-7</v>
      </c>
      <c r="AO6">
        <f t="shared" si="0"/>
        <v>5.2772337221758436E-7</v>
      </c>
      <c r="AP6">
        <f t="shared" si="0"/>
        <v>5.2772337221758436E-7</v>
      </c>
      <c r="AQ6">
        <f t="shared" si="0"/>
        <v>5.2772337221758436E-7</v>
      </c>
      <c r="AR6">
        <f t="shared" si="0"/>
        <v>5.2772337221758436E-7</v>
      </c>
      <c r="AS6">
        <f t="shared" si="0"/>
        <v>5.2772337221758436E-7</v>
      </c>
      <c r="AT6">
        <f t="shared" si="0"/>
        <v>5.2772337221758436E-7</v>
      </c>
      <c r="AU6">
        <f t="shared" si="0"/>
        <v>5.2772337221758436E-7</v>
      </c>
      <c r="AV6">
        <f t="shared" si="0"/>
        <v>5.2772337221758436E-7</v>
      </c>
      <c r="AW6">
        <f t="shared" si="0"/>
        <v>5.2772337221758436E-7</v>
      </c>
      <c r="AX6">
        <f t="shared" si="0"/>
        <v>5.2772337221758436E-7</v>
      </c>
      <c r="AY6">
        <f t="shared" si="0"/>
        <v>5.2772337221758436E-7</v>
      </c>
      <c r="AZ6">
        <f t="shared" si="0"/>
        <v>5.2772337221758436E-7</v>
      </c>
      <c r="BA6">
        <f t="shared" si="0"/>
        <v>5.2772337221758436E-7</v>
      </c>
      <c r="BB6">
        <f t="shared" si="0"/>
        <v>5.2772337221758436E-7</v>
      </c>
      <c r="BC6">
        <f t="shared" si="0"/>
        <v>5.2772337221758436E-7</v>
      </c>
      <c r="BD6">
        <f t="shared" si="0"/>
        <v>5.2772337221758436E-7</v>
      </c>
      <c r="BE6">
        <f t="shared" si="0"/>
        <v>5.2772337221758436E-7</v>
      </c>
      <c r="BF6">
        <f t="shared" si="0"/>
        <v>5.2772337221758436E-7</v>
      </c>
      <c r="BG6">
        <f t="shared" si="0"/>
        <v>5.2772337221758436E-7</v>
      </c>
      <c r="BH6">
        <f t="shared" si="0"/>
        <v>5.2772337221758436E-7</v>
      </c>
      <c r="BI6">
        <f t="shared" si="0"/>
        <v>5.2772337221758436E-7</v>
      </c>
      <c r="BJ6">
        <f t="shared" si="0"/>
        <v>5.2772337221758436E-7</v>
      </c>
      <c r="BK6">
        <f t="shared" si="0"/>
        <v>5.2772337221758436E-7</v>
      </c>
      <c r="BL6">
        <f t="shared" si="0"/>
        <v>5.2772337221758436E-7</v>
      </c>
      <c r="BM6">
        <f t="shared" si="0"/>
        <v>5.2772337221758436E-7</v>
      </c>
      <c r="BN6">
        <f t="shared" si="0"/>
        <v>5.2772337221758436E-7</v>
      </c>
      <c r="BO6">
        <f t="shared" si="0"/>
        <v>5.2772337221758436E-7</v>
      </c>
      <c r="BP6">
        <f t="shared" si="0"/>
        <v>5.2772337221758436E-7</v>
      </c>
      <c r="BQ6">
        <f t="shared" si="0"/>
        <v>5.2772337221758436E-7</v>
      </c>
      <c r="BR6">
        <f t="shared" si="0"/>
        <v>5.2772337221758436E-7</v>
      </c>
      <c r="BS6">
        <f t="shared" si="0"/>
        <v>5.2772337221758436E-7</v>
      </c>
      <c r="BT6">
        <f t="shared" si="0"/>
        <v>5.2772337221758436E-7</v>
      </c>
      <c r="BU6">
        <f t="shared" si="0"/>
        <v>5.2772337221758436E-7</v>
      </c>
      <c r="BV6">
        <f t="shared" si="0"/>
        <v>5.2772337221758436E-7</v>
      </c>
      <c r="BW6">
        <f t="shared" si="0"/>
        <v>5.2772337221758436E-7</v>
      </c>
      <c r="BX6">
        <f t="shared" si="0"/>
        <v>5.2772337221758436E-7</v>
      </c>
      <c r="BY6">
        <f t="shared" si="0"/>
        <v>5.2772337221758436E-7</v>
      </c>
      <c r="BZ6">
        <f t="shared" si="0"/>
        <v>5.2772337221758436E-7</v>
      </c>
      <c r="CA6">
        <f t="shared" si="0"/>
        <v>5.2772337221758436E-7</v>
      </c>
      <c r="CB6">
        <f t="shared" si="0"/>
        <v>5.2772337221758436E-7</v>
      </c>
    </row>
    <row r="7" spans="1:80" x14ac:dyDescent="0.35">
      <c r="A7" t="s">
        <v>83</v>
      </c>
      <c r="B7">
        <v>5.1135985679998498E-7</v>
      </c>
      <c r="C7">
        <v>5.1135985679998498E-7</v>
      </c>
      <c r="D7">
        <v>7.3124459522397845E-7</v>
      </c>
      <c r="E7">
        <v>6.5965421527198074E-7</v>
      </c>
      <c r="F7">
        <v>6.1567726758718188E-7</v>
      </c>
      <c r="G7">
        <v>5.7170031990238322E-7</v>
      </c>
      <c r="H7">
        <v>5.2772337221758457E-7</v>
      </c>
      <c r="I7">
        <v>4.8374642453278581E-7</v>
      </c>
      <c r="J7">
        <v>4.39769476847987E-7</v>
      </c>
      <c r="K7">
        <v>4.39769476847987E-7</v>
      </c>
      <c r="L7">
        <v>4.39769476847987E-7</v>
      </c>
      <c r="M7">
        <v>4.39769476847987E-7</v>
      </c>
      <c r="N7">
        <v>4.39769476847987E-7</v>
      </c>
      <c r="O7">
        <v>4.39769476847987E-7</v>
      </c>
      <c r="P7">
        <v>4.39769476847987E-7</v>
      </c>
      <c r="Q7">
        <v>4.39769476847987E-7</v>
      </c>
      <c r="R7">
        <v>4.39769476847987E-7</v>
      </c>
      <c r="S7">
        <v>4.39769476847987E-7</v>
      </c>
      <c r="T7">
        <v>4.39769476847987E-7</v>
      </c>
      <c r="U7">
        <v>4.39769476847987E-7</v>
      </c>
      <c r="V7">
        <v>4.39769476847987E-7</v>
      </c>
      <c r="W7">
        <v>4.39769476847987E-7</v>
      </c>
      <c r="X7">
        <v>4.39769476847987E-7</v>
      </c>
      <c r="Y7">
        <v>4.39769476847987E-7</v>
      </c>
      <c r="Z7">
        <v>4.39769476847987E-7</v>
      </c>
      <c r="AA7">
        <v>4.39769476847987E-7</v>
      </c>
      <c r="AB7">
        <v>4.39769476847987E-7</v>
      </c>
      <c r="AC7">
        <v>4.39769476847987E-7</v>
      </c>
      <c r="AD7">
        <v>4.39769476847987E-7</v>
      </c>
      <c r="AE7">
        <f t="shared" si="1"/>
        <v>4.39769476847987E-7</v>
      </c>
      <c r="AF7">
        <f t="shared" si="0"/>
        <v>4.39769476847987E-7</v>
      </c>
      <c r="AG7">
        <f t="shared" si="0"/>
        <v>4.39769476847987E-7</v>
      </c>
      <c r="AH7">
        <f t="shared" si="0"/>
        <v>4.39769476847987E-7</v>
      </c>
      <c r="AI7">
        <f t="shared" si="0"/>
        <v>4.39769476847987E-7</v>
      </c>
      <c r="AJ7">
        <f t="shared" si="0"/>
        <v>4.39769476847987E-7</v>
      </c>
      <c r="AK7">
        <f t="shared" si="0"/>
        <v>4.39769476847987E-7</v>
      </c>
      <c r="AL7">
        <f t="shared" si="0"/>
        <v>4.39769476847987E-7</v>
      </c>
      <c r="AM7">
        <f t="shared" si="0"/>
        <v>4.39769476847987E-7</v>
      </c>
      <c r="AN7">
        <f t="shared" si="0"/>
        <v>4.39769476847987E-7</v>
      </c>
      <c r="AO7">
        <f t="shared" si="0"/>
        <v>4.39769476847987E-7</v>
      </c>
      <c r="AP7">
        <f t="shared" si="0"/>
        <v>4.39769476847987E-7</v>
      </c>
      <c r="AQ7">
        <f t="shared" si="0"/>
        <v>4.39769476847987E-7</v>
      </c>
      <c r="AR7">
        <f t="shared" si="0"/>
        <v>4.39769476847987E-7</v>
      </c>
      <c r="AS7">
        <f t="shared" si="0"/>
        <v>4.39769476847987E-7</v>
      </c>
      <c r="AT7">
        <f t="shared" si="0"/>
        <v>4.39769476847987E-7</v>
      </c>
      <c r="AU7">
        <f t="shared" si="0"/>
        <v>4.39769476847987E-7</v>
      </c>
      <c r="AV7">
        <f t="shared" si="0"/>
        <v>4.39769476847987E-7</v>
      </c>
      <c r="AW7">
        <f t="shared" si="0"/>
        <v>4.39769476847987E-7</v>
      </c>
      <c r="AX7">
        <f t="shared" si="0"/>
        <v>4.39769476847987E-7</v>
      </c>
      <c r="AY7">
        <f t="shared" si="0"/>
        <v>4.39769476847987E-7</v>
      </c>
      <c r="AZ7">
        <f t="shared" si="0"/>
        <v>4.39769476847987E-7</v>
      </c>
      <c r="BA7">
        <f t="shared" si="0"/>
        <v>4.39769476847987E-7</v>
      </c>
      <c r="BB7">
        <f t="shared" si="0"/>
        <v>4.39769476847987E-7</v>
      </c>
      <c r="BC7">
        <f t="shared" si="0"/>
        <v>4.39769476847987E-7</v>
      </c>
      <c r="BD7">
        <f t="shared" si="0"/>
        <v>4.39769476847987E-7</v>
      </c>
      <c r="BE7">
        <f t="shared" ref="AF7:CB9" si="2">BD7</f>
        <v>4.39769476847987E-7</v>
      </c>
      <c r="BF7">
        <f t="shared" si="2"/>
        <v>4.39769476847987E-7</v>
      </c>
      <c r="BG7">
        <f t="shared" si="2"/>
        <v>4.39769476847987E-7</v>
      </c>
      <c r="BH7">
        <f t="shared" si="2"/>
        <v>4.39769476847987E-7</v>
      </c>
      <c r="BI7">
        <f t="shared" si="2"/>
        <v>4.39769476847987E-7</v>
      </c>
      <c r="BJ7">
        <f t="shared" si="2"/>
        <v>4.39769476847987E-7</v>
      </c>
      <c r="BK7">
        <f t="shared" si="2"/>
        <v>4.39769476847987E-7</v>
      </c>
      <c r="BL7">
        <f t="shared" si="2"/>
        <v>4.39769476847987E-7</v>
      </c>
      <c r="BM7">
        <f t="shared" si="2"/>
        <v>4.39769476847987E-7</v>
      </c>
      <c r="BN7">
        <f t="shared" si="2"/>
        <v>4.39769476847987E-7</v>
      </c>
      <c r="BO7">
        <f t="shared" si="2"/>
        <v>4.39769476847987E-7</v>
      </c>
      <c r="BP7">
        <f t="shared" si="2"/>
        <v>4.39769476847987E-7</v>
      </c>
      <c r="BQ7">
        <f t="shared" si="2"/>
        <v>4.39769476847987E-7</v>
      </c>
      <c r="BR7">
        <f t="shared" si="2"/>
        <v>4.39769476847987E-7</v>
      </c>
      <c r="BS7">
        <f t="shared" si="2"/>
        <v>4.39769476847987E-7</v>
      </c>
      <c r="BT7">
        <f t="shared" si="2"/>
        <v>4.39769476847987E-7</v>
      </c>
      <c r="BU7">
        <f t="shared" si="2"/>
        <v>4.39769476847987E-7</v>
      </c>
      <c r="BV7">
        <f t="shared" si="2"/>
        <v>4.39769476847987E-7</v>
      </c>
      <c r="BW7">
        <f t="shared" si="2"/>
        <v>4.39769476847987E-7</v>
      </c>
      <c r="BX7">
        <f t="shared" si="2"/>
        <v>4.39769476847987E-7</v>
      </c>
      <c r="BY7">
        <f t="shared" si="2"/>
        <v>4.39769476847987E-7</v>
      </c>
      <c r="BZ7">
        <f t="shared" si="2"/>
        <v>4.39769476847987E-7</v>
      </c>
      <c r="CA7">
        <f t="shared" si="2"/>
        <v>4.39769476847987E-7</v>
      </c>
      <c r="CB7">
        <f t="shared" si="2"/>
        <v>4.39769476847987E-7</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6.1363182815998206E-7</v>
      </c>
      <c r="C9">
        <v>6.1363182815998206E-7</v>
      </c>
      <c r="D9">
        <v>8.7749351426877408E-7</v>
      </c>
      <c r="E9">
        <v>7.9158505832637681E-7</v>
      </c>
      <c r="F9">
        <v>7.3881272110461821E-7</v>
      </c>
      <c r="G9">
        <v>6.8604038388285993E-7</v>
      </c>
      <c r="H9">
        <v>6.3326804666110144E-7</v>
      </c>
      <c r="I9">
        <v>5.8049570943934296E-7</v>
      </c>
      <c r="J9">
        <v>5.2772337221758436E-7</v>
      </c>
      <c r="K9">
        <v>5.2772337221758436E-7</v>
      </c>
      <c r="L9">
        <v>5.2772337221758436E-7</v>
      </c>
      <c r="M9">
        <v>5.2772337221758436E-7</v>
      </c>
      <c r="N9">
        <v>5.2772337221758436E-7</v>
      </c>
      <c r="O9">
        <v>5.2772337221758436E-7</v>
      </c>
      <c r="P9">
        <v>5.2772337221758436E-7</v>
      </c>
      <c r="Q9">
        <v>5.2772337221758436E-7</v>
      </c>
      <c r="R9">
        <v>5.2772337221758436E-7</v>
      </c>
      <c r="S9">
        <v>5.2772337221758436E-7</v>
      </c>
      <c r="T9">
        <v>5.2772337221758436E-7</v>
      </c>
      <c r="U9">
        <v>5.2772337221758436E-7</v>
      </c>
      <c r="V9">
        <v>5.2772337221758436E-7</v>
      </c>
      <c r="W9">
        <v>5.2772337221758436E-7</v>
      </c>
      <c r="X9">
        <v>5.2772337221758436E-7</v>
      </c>
      <c r="Y9">
        <v>5.2772337221758436E-7</v>
      </c>
      <c r="Z9">
        <v>5.2772337221758436E-7</v>
      </c>
      <c r="AA9">
        <v>5.2772337221758436E-7</v>
      </c>
      <c r="AB9">
        <v>5.2772337221758436E-7</v>
      </c>
      <c r="AC9">
        <v>5.2772337221758436E-7</v>
      </c>
      <c r="AD9">
        <v>5.2772337221758436E-7</v>
      </c>
      <c r="AE9">
        <f t="shared" si="1"/>
        <v>5.2772337221758436E-7</v>
      </c>
      <c r="AF9">
        <f t="shared" si="2"/>
        <v>5.2772337221758436E-7</v>
      </c>
      <c r="AG9">
        <f t="shared" si="2"/>
        <v>5.2772337221758436E-7</v>
      </c>
      <c r="AH9">
        <f t="shared" si="2"/>
        <v>5.2772337221758436E-7</v>
      </c>
      <c r="AI9">
        <f t="shared" si="2"/>
        <v>5.2772337221758436E-7</v>
      </c>
      <c r="AJ9">
        <f t="shared" si="2"/>
        <v>5.2772337221758436E-7</v>
      </c>
      <c r="AK9">
        <f t="shared" si="2"/>
        <v>5.2772337221758436E-7</v>
      </c>
      <c r="AL9">
        <f t="shared" si="2"/>
        <v>5.2772337221758436E-7</v>
      </c>
      <c r="AM9">
        <f t="shared" si="2"/>
        <v>5.2772337221758436E-7</v>
      </c>
      <c r="AN9">
        <f t="shared" si="2"/>
        <v>5.2772337221758436E-7</v>
      </c>
      <c r="AO9">
        <f t="shared" si="2"/>
        <v>5.2772337221758436E-7</v>
      </c>
      <c r="AP9">
        <f t="shared" si="2"/>
        <v>5.2772337221758436E-7</v>
      </c>
      <c r="AQ9">
        <f t="shared" si="2"/>
        <v>5.2772337221758436E-7</v>
      </c>
      <c r="AR9">
        <f t="shared" si="2"/>
        <v>5.2772337221758436E-7</v>
      </c>
      <c r="AS9">
        <f t="shared" si="2"/>
        <v>5.2772337221758436E-7</v>
      </c>
      <c r="AT9">
        <f t="shared" si="2"/>
        <v>5.2772337221758436E-7</v>
      </c>
      <c r="AU9">
        <f t="shared" si="2"/>
        <v>5.2772337221758436E-7</v>
      </c>
      <c r="AV9">
        <f t="shared" si="2"/>
        <v>5.2772337221758436E-7</v>
      </c>
      <c r="AW9">
        <f t="shared" si="2"/>
        <v>5.2772337221758436E-7</v>
      </c>
      <c r="AX9">
        <f t="shared" si="2"/>
        <v>5.2772337221758436E-7</v>
      </c>
      <c r="AY9">
        <f t="shared" si="2"/>
        <v>5.2772337221758436E-7</v>
      </c>
      <c r="AZ9">
        <f t="shared" si="2"/>
        <v>5.2772337221758436E-7</v>
      </c>
      <c r="BA9">
        <f t="shared" si="2"/>
        <v>5.2772337221758436E-7</v>
      </c>
      <c r="BB9">
        <f t="shared" si="2"/>
        <v>5.2772337221758436E-7</v>
      </c>
      <c r="BC9">
        <f t="shared" si="2"/>
        <v>5.2772337221758436E-7</v>
      </c>
      <c r="BD9">
        <f t="shared" si="2"/>
        <v>5.2772337221758436E-7</v>
      </c>
      <c r="BE9">
        <f t="shared" si="2"/>
        <v>5.2772337221758436E-7</v>
      </c>
      <c r="BF9">
        <f t="shared" si="2"/>
        <v>5.2772337221758436E-7</v>
      </c>
      <c r="BG9">
        <f t="shared" si="2"/>
        <v>5.2772337221758436E-7</v>
      </c>
      <c r="BH9">
        <f t="shared" si="2"/>
        <v>5.2772337221758436E-7</v>
      </c>
      <c r="BI9">
        <f t="shared" si="2"/>
        <v>5.2772337221758436E-7</v>
      </c>
      <c r="BJ9">
        <f t="shared" si="2"/>
        <v>5.2772337221758436E-7</v>
      </c>
      <c r="BK9">
        <f t="shared" si="2"/>
        <v>5.2772337221758436E-7</v>
      </c>
      <c r="BL9">
        <f t="shared" si="2"/>
        <v>5.2772337221758436E-7</v>
      </c>
      <c r="BM9">
        <f t="shared" si="2"/>
        <v>5.2772337221758436E-7</v>
      </c>
      <c r="BN9">
        <f t="shared" si="2"/>
        <v>5.2772337221758436E-7</v>
      </c>
      <c r="BO9">
        <f t="shared" si="2"/>
        <v>5.2772337221758436E-7</v>
      </c>
      <c r="BP9">
        <f t="shared" si="2"/>
        <v>5.2772337221758436E-7</v>
      </c>
      <c r="BQ9">
        <f t="shared" si="2"/>
        <v>5.2772337221758436E-7</v>
      </c>
      <c r="BR9">
        <f t="shared" si="2"/>
        <v>5.2772337221758436E-7</v>
      </c>
      <c r="BS9">
        <f t="shared" si="2"/>
        <v>5.2772337221758436E-7</v>
      </c>
      <c r="BT9">
        <f t="shared" si="2"/>
        <v>5.2772337221758436E-7</v>
      </c>
      <c r="BU9">
        <f t="shared" si="2"/>
        <v>5.2772337221758436E-7</v>
      </c>
      <c r="BV9">
        <f t="shared" si="2"/>
        <v>5.2772337221758436E-7</v>
      </c>
      <c r="BW9">
        <f t="shared" si="2"/>
        <v>5.2772337221758436E-7</v>
      </c>
      <c r="BX9">
        <f t="shared" si="2"/>
        <v>5.2772337221758436E-7</v>
      </c>
      <c r="BY9">
        <f t="shared" si="2"/>
        <v>5.2772337221758436E-7</v>
      </c>
      <c r="BZ9">
        <f t="shared" si="2"/>
        <v>5.2772337221758436E-7</v>
      </c>
      <c r="CA9">
        <f t="shared" si="2"/>
        <v>5.2772337221758436E-7</v>
      </c>
      <c r="CB9">
        <f t="shared" si="2"/>
        <v>5.2772337221758436E-7</v>
      </c>
    </row>
  </sheetData>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1.8211123825120651E-5</v>
      </c>
      <c r="C2">
        <v>1.746309132361483E-5</v>
      </c>
      <c r="D2">
        <v>2.069376321848357E-5</v>
      </c>
      <c r="E2">
        <v>2.392443511335231E-5</v>
      </c>
      <c r="F2">
        <v>2.437847548776629E-5</v>
      </c>
      <c r="G2">
        <v>2.4832515862180279E-5</v>
      </c>
      <c r="H2">
        <v>2.5286556236594269E-5</v>
      </c>
      <c r="I2">
        <v>2.5740596611008251E-5</v>
      </c>
      <c r="J2">
        <v>2.6194636985422241E-5</v>
      </c>
      <c r="K2">
        <v>2.6404194081305619E-5</v>
      </c>
      <c r="L2">
        <v>2.6613751177188991E-5</v>
      </c>
      <c r="M2">
        <v>2.682330827307237E-5</v>
      </c>
      <c r="N2">
        <v>2.7032865368955748E-5</v>
      </c>
      <c r="O2">
        <v>2.7242422464839131E-5</v>
      </c>
      <c r="P2">
        <v>2.7451979560722499E-5</v>
      </c>
      <c r="Q2">
        <v>2.7661536656605881E-5</v>
      </c>
      <c r="R2">
        <v>2.787109375248926E-5</v>
      </c>
      <c r="S2">
        <v>2.8080650848372649E-5</v>
      </c>
      <c r="T2">
        <v>2.8290207944256021E-5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f>AD2</f>
        <v>2.8290207944256021E-5</v>
      </c>
      <c r="AF2">
        <f t="shared" ref="AF2:CB7" si="0">AE2</f>
        <v>2.8290207944256021E-5</v>
      </c>
      <c r="AG2">
        <f t="shared" si="0"/>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1.5497079251459281E-5</v>
      </c>
      <c r="C2">
        <v>1.529963966947406E-5</v>
      </c>
      <c r="D2">
        <v>1.8130073008326761E-5</v>
      </c>
      <c r="E2">
        <v>2.0960506347179459E-5</v>
      </c>
      <c r="F2">
        <v>2.1358296978585791E-5</v>
      </c>
      <c r="G2">
        <v>2.175608760999212E-5</v>
      </c>
      <c r="H2">
        <v>2.2153878241398442E-5</v>
      </c>
      <c r="I2">
        <v>2.255166887280476E-5</v>
      </c>
      <c r="J2">
        <v>2.2949459504211089E-5</v>
      </c>
      <c r="K2">
        <v>2.313305518024477E-5</v>
      </c>
      <c r="L2">
        <v>2.3316650856278471E-5</v>
      </c>
      <c r="M2">
        <v>2.3500246532312158E-5</v>
      </c>
      <c r="N2">
        <v>2.3683842208345849E-5</v>
      </c>
      <c r="O2">
        <v>2.386743788437953E-5</v>
      </c>
      <c r="P2">
        <v>2.4051033560413221E-5</v>
      </c>
      <c r="Q2">
        <v>2.4234629236446919E-5</v>
      </c>
      <c r="R2">
        <v>2.44182249124806E-5</v>
      </c>
      <c r="S2">
        <v>2.4601820588514291E-5</v>
      </c>
      <c r="T2">
        <v>2.4785416264547982E-5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f>AD2</f>
        <v>2.4785416264547982E-5</v>
      </c>
      <c r="AF2">
        <f t="shared" ref="AF2:CB7" si="0">AE2</f>
        <v>2.4785416264547982E-5</v>
      </c>
      <c r="AG2">
        <f t="shared" si="0"/>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row>
    <row r="3" spans="1:80" x14ac:dyDescent="0.35">
      <c r="A3" t="s">
        <v>79</v>
      </c>
      <c r="B3">
        <v>1.222433535146606E-5</v>
      </c>
      <c r="C3">
        <v>1.222433535146606E-5</v>
      </c>
      <c r="D3">
        <v>1.222433535146606E-5</v>
      </c>
      <c r="E3">
        <v>1.222433535146606E-5</v>
      </c>
      <c r="F3">
        <v>1.222433535146606E-5</v>
      </c>
      <c r="G3">
        <v>1.222433535146606E-5</v>
      </c>
      <c r="H3">
        <v>1.222433535146606E-5</v>
      </c>
      <c r="I3">
        <v>1.222433535146606E-5</v>
      </c>
      <c r="J3">
        <v>1.222433535146606E-5</v>
      </c>
      <c r="K3">
        <v>1.222433535146606E-5</v>
      </c>
      <c r="L3">
        <v>1.222433535146606E-5</v>
      </c>
      <c r="M3">
        <v>1.222433535146606E-5</v>
      </c>
      <c r="N3">
        <v>1.222433535146606E-5</v>
      </c>
      <c r="O3">
        <v>1.222433535146606E-5</v>
      </c>
      <c r="P3">
        <v>1.222433535146606E-5</v>
      </c>
      <c r="Q3">
        <v>1.222433535146606E-5</v>
      </c>
      <c r="R3">
        <v>1.222433535146606E-5</v>
      </c>
      <c r="S3">
        <v>1.222433535146606E-5</v>
      </c>
      <c r="T3">
        <v>1.222433535146606E-5</v>
      </c>
      <c r="U3">
        <v>1.222433535146606E-5</v>
      </c>
      <c r="V3">
        <v>1.222433535146606E-5</v>
      </c>
      <c r="W3">
        <v>1.222433535146606E-5</v>
      </c>
      <c r="X3">
        <v>1.222433535146606E-5</v>
      </c>
      <c r="Y3">
        <v>1.222433535146606E-5</v>
      </c>
      <c r="Z3">
        <v>1.222433535146606E-5</v>
      </c>
      <c r="AA3">
        <v>1.222433535146606E-5</v>
      </c>
      <c r="AB3">
        <v>1.222433535146606E-5</v>
      </c>
      <c r="AC3">
        <v>1.222433535146606E-5</v>
      </c>
      <c r="AD3">
        <v>1.222433535146606E-5</v>
      </c>
      <c r="AE3">
        <f t="shared" ref="AE3:AT9" si="1">AD3</f>
        <v>1.222433535146606E-5</v>
      </c>
      <c r="AF3">
        <f t="shared" si="1"/>
        <v>1.222433535146606E-5</v>
      </c>
      <c r="AG3">
        <f t="shared" si="1"/>
        <v>1.222433535146606E-5</v>
      </c>
      <c r="AH3">
        <f t="shared" si="1"/>
        <v>1.222433535146606E-5</v>
      </c>
      <c r="AI3">
        <f t="shared" si="1"/>
        <v>1.222433535146606E-5</v>
      </c>
      <c r="AJ3">
        <f t="shared" si="1"/>
        <v>1.222433535146606E-5</v>
      </c>
      <c r="AK3">
        <f t="shared" si="1"/>
        <v>1.222433535146606E-5</v>
      </c>
      <c r="AL3">
        <f t="shared" si="1"/>
        <v>1.222433535146606E-5</v>
      </c>
      <c r="AM3">
        <f t="shared" si="1"/>
        <v>1.222433535146606E-5</v>
      </c>
      <c r="AN3">
        <f t="shared" si="1"/>
        <v>1.222433535146606E-5</v>
      </c>
      <c r="AO3">
        <f t="shared" si="1"/>
        <v>1.222433535146606E-5</v>
      </c>
      <c r="AP3">
        <f t="shared" si="1"/>
        <v>1.222433535146606E-5</v>
      </c>
      <c r="AQ3">
        <f t="shared" si="1"/>
        <v>1.222433535146606E-5</v>
      </c>
      <c r="AR3">
        <f t="shared" si="1"/>
        <v>1.222433535146606E-5</v>
      </c>
      <c r="AS3">
        <f t="shared" si="1"/>
        <v>1.222433535146606E-5</v>
      </c>
      <c r="AT3">
        <f t="shared" si="1"/>
        <v>1.222433535146606E-5</v>
      </c>
      <c r="AU3">
        <f t="shared" si="0"/>
        <v>1.222433535146606E-5</v>
      </c>
      <c r="AV3">
        <f t="shared" si="0"/>
        <v>1.222433535146606E-5</v>
      </c>
      <c r="AW3">
        <f t="shared" si="0"/>
        <v>1.222433535146606E-5</v>
      </c>
      <c r="AX3">
        <f t="shared" si="0"/>
        <v>1.222433535146606E-5</v>
      </c>
      <c r="AY3">
        <f t="shared" si="0"/>
        <v>1.222433535146606E-5</v>
      </c>
      <c r="AZ3">
        <f t="shared" si="0"/>
        <v>1.222433535146606E-5</v>
      </c>
      <c r="BA3">
        <f t="shared" si="0"/>
        <v>1.222433535146606E-5</v>
      </c>
      <c r="BB3">
        <f t="shared" si="0"/>
        <v>1.222433535146606E-5</v>
      </c>
      <c r="BC3">
        <f t="shared" si="0"/>
        <v>1.222433535146606E-5</v>
      </c>
      <c r="BD3">
        <f t="shared" si="0"/>
        <v>1.222433535146606E-5</v>
      </c>
      <c r="BE3">
        <f t="shared" si="0"/>
        <v>1.222433535146606E-5</v>
      </c>
      <c r="BF3">
        <f t="shared" si="0"/>
        <v>1.222433535146606E-5</v>
      </c>
      <c r="BG3">
        <f t="shared" si="0"/>
        <v>1.222433535146606E-5</v>
      </c>
      <c r="BH3">
        <f t="shared" si="0"/>
        <v>1.222433535146606E-5</v>
      </c>
      <c r="BI3">
        <f t="shared" si="0"/>
        <v>1.222433535146606E-5</v>
      </c>
      <c r="BJ3">
        <f t="shared" si="0"/>
        <v>1.222433535146606E-5</v>
      </c>
      <c r="BK3">
        <f t="shared" si="0"/>
        <v>1.222433535146606E-5</v>
      </c>
      <c r="BL3">
        <f t="shared" si="0"/>
        <v>1.222433535146606E-5</v>
      </c>
      <c r="BM3">
        <f t="shared" si="0"/>
        <v>1.222433535146606E-5</v>
      </c>
      <c r="BN3">
        <f t="shared" si="0"/>
        <v>1.222433535146606E-5</v>
      </c>
      <c r="BO3">
        <f t="shared" si="0"/>
        <v>1.222433535146606E-5</v>
      </c>
      <c r="BP3">
        <f t="shared" si="0"/>
        <v>1.222433535146606E-5</v>
      </c>
      <c r="BQ3">
        <f t="shared" si="0"/>
        <v>1.222433535146606E-5</v>
      </c>
      <c r="BR3">
        <f t="shared" si="0"/>
        <v>1.222433535146606E-5</v>
      </c>
      <c r="BS3">
        <f t="shared" si="0"/>
        <v>1.222433535146606E-5</v>
      </c>
      <c r="BT3">
        <f t="shared" si="0"/>
        <v>1.222433535146606E-5</v>
      </c>
      <c r="BU3">
        <f t="shared" si="0"/>
        <v>1.222433535146606E-5</v>
      </c>
      <c r="BV3">
        <f t="shared" si="0"/>
        <v>1.222433535146606E-5</v>
      </c>
      <c r="BW3">
        <f t="shared" si="0"/>
        <v>1.222433535146606E-5</v>
      </c>
      <c r="BX3">
        <f t="shared" si="0"/>
        <v>1.222433535146606E-5</v>
      </c>
      <c r="BY3">
        <f t="shared" si="0"/>
        <v>1.222433535146606E-5</v>
      </c>
      <c r="BZ3">
        <f t="shared" si="0"/>
        <v>1.222433535146606E-5</v>
      </c>
      <c r="CA3">
        <f t="shared" si="0"/>
        <v>1.222433535146606E-5</v>
      </c>
      <c r="CB3">
        <f t="shared" si="0"/>
        <v>1.222433535146606E-5</v>
      </c>
    </row>
    <row r="4" spans="1:80" x14ac:dyDescent="0.35">
      <c r="A4" t="s">
        <v>80</v>
      </c>
      <c r="B4">
        <v>1.222433535146606E-5</v>
      </c>
      <c r="C4">
        <v>1.222433535146606E-5</v>
      </c>
      <c r="D4">
        <v>1.299219225179554E-5</v>
      </c>
      <c r="E4">
        <v>1.3760049152125019E-5</v>
      </c>
      <c r="F4">
        <v>1.3867964175955109E-5</v>
      </c>
      <c r="G4">
        <v>1.3975879199785199E-5</v>
      </c>
      <c r="H4">
        <v>1.4083794223615289E-5</v>
      </c>
      <c r="I4">
        <v>1.4191709247445379E-5</v>
      </c>
      <c r="J4">
        <v>1.4299624271275469E-5</v>
      </c>
      <c r="K4">
        <v>1.43494312053509E-5</v>
      </c>
      <c r="L4">
        <v>1.4399238139426321E-5</v>
      </c>
      <c r="M4">
        <v>1.444904507350175E-5</v>
      </c>
      <c r="N4">
        <v>1.449885200757718E-5</v>
      </c>
      <c r="O4">
        <v>1.4548658941652599E-5</v>
      </c>
      <c r="P4">
        <v>1.459846587572802E-5</v>
      </c>
      <c r="Q4">
        <v>1.4648272809803451E-5</v>
      </c>
      <c r="R4">
        <v>1.469807974387888E-5</v>
      </c>
      <c r="S4">
        <v>1.474788667795431E-5</v>
      </c>
      <c r="T4">
        <v>1.4797693612029731E-5</v>
      </c>
      <c r="U4">
        <v>1.4797693612029731E-5</v>
      </c>
      <c r="V4">
        <v>1.4797693612029731E-5</v>
      </c>
      <c r="W4">
        <v>1.4797693612029731E-5</v>
      </c>
      <c r="X4">
        <v>1.4797693612029731E-5</v>
      </c>
      <c r="Y4">
        <v>1.4797693612029731E-5</v>
      </c>
      <c r="Z4">
        <v>1.4797693612029731E-5</v>
      </c>
      <c r="AA4">
        <v>1.4797693612029731E-5</v>
      </c>
      <c r="AB4">
        <v>1.4797693612029731E-5</v>
      </c>
      <c r="AC4">
        <v>1.4797693612029731E-5</v>
      </c>
      <c r="AD4">
        <v>1.4797693612029731E-5</v>
      </c>
      <c r="AE4">
        <f t="shared" si="1"/>
        <v>1.4797693612029731E-5</v>
      </c>
      <c r="AF4">
        <f t="shared" si="0"/>
        <v>1.4797693612029731E-5</v>
      </c>
      <c r="AG4">
        <f t="shared" si="0"/>
        <v>1.4797693612029731E-5</v>
      </c>
      <c r="AH4">
        <f t="shared" si="0"/>
        <v>1.4797693612029731E-5</v>
      </c>
      <c r="AI4">
        <f t="shared" si="0"/>
        <v>1.4797693612029731E-5</v>
      </c>
      <c r="AJ4">
        <f t="shared" si="0"/>
        <v>1.4797693612029731E-5</v>
      </c>
      <c r="AK4">
        <f t="shared" si="0"/>
        <v>1.4797693612029731E-5</v>
      </c>
      <c r="AL4">
        <f t="shared" si="0"/>
        <v>1.4797693612029731E-5</v>
      </c>
      <c r="AM4">
        <f t="shared" si="0"/>
        <v>1.4797693612029731E-5</v>
      </c>
      <c r="AN4">
        <f t="shared" si="0"/>
        <v>1.4797693612029731E-5</v>
      </c>
      <c r="AO4">
        <f t="shared" si="0"/>
        <v>1.4797693612029731E-5</v>
      </c>
      <c r="AP4">
        <f t="shared" si="0"/>
        <v>1.4797693612029731E-5</v>
      </c>
      <c r="AQ4">
        <f t="shared" si="0"/>
        <v>1.4797693612029731E-5</v>
      </c>
      <c r="AR4">
        <f t="shared" si="0"/>
        <v>1.4797693612029731E-5</v>
      </c>
      <c r="AS4">
        <f t="shared" si="0"/>
        <v>1.4797693612029731E-5</v>
      </c>
      <c r="AT4">
        <f t="shared" si="0"/>
        <v>1.4797693612029731E-5</v>
      </c>
      <c r="AU4">
        <f t="shared" si="0"/>
        <v>1.4797693612029731E-5</v>
      </c>
      <c r="AV4">
        <f t="shared" si="0"/>
        <v>1.4797693612029731E-5</v>
      </c>
      <c r="AW4">
        <f t="shared" si="0"/>
        <v>1.4797693612029731E-5</v>
      </c>
      <c r="AX4">
        <f t="shared" si="0"/>
        <v>1.4797693612029731E-5</v>
      </c>
      <c r="AY4">
        <f t="shared" si="0"/>
        <v>1.4797693612029731E-5</v>
      </c>
      <c r="AZ4">
        <f t="shared" si="0"/>
        <v>1.4797693612029731E-5</v>
      </c>
      <c r="BA4">
        <f t="shared" si="0"/>
        <v>1.4797693612029731E-5</v>
      </c>
      <c r="BB4">
        <f t="shared" si="0"/>
        <v>1.4797693612029731E-5</v>
      </c>
      <c r="BC4">
        <f t="shared" si="0"/>
        <v>1.4797693612029731E-5</v>
      </c>
      <c r="BD4">
        <f t="shared" si="0"/>
        <v>1.4797693612029731E-5</v>
      </c>
      <c r="BE4">
        <f t="shared" si="0"/>
        <v>1.4797693612029731E-5</v>
      </c>
      <c r="BF4">
        <f t="shared" si="0"/>
        <v>1.4797693612029731E-5</v>
      </c>
      <c r="BG4">
        <f t="shared" si="0"/>
        <v>1.4797693612029731E-5</v>
      </c>
      <c r="BH4">
        <f t="shared" si="0"/>
        <v>1.4797693612029731E-5</v>
      </c>
      <c r="BI4">
        <f t="shared" si="0"/>
        <v>1.4797693612029731E-5</v>
      </c>
      <c r="BJ4">
        <f t="shared" si="0"/>
        <v>1.4797693612029731E-5</v>
      </c>
      <c r="BK4">
        <f t="shared" si="0"/>
        <v>1.4797693612029731E-5</v>
      </c>
      <c r="BL4">
        <f t="shared" si="0"/>
        <v>1.4797693612029731E-5</v>
      </c>
      <c r="BM4">
        <f t="shared" si="0"/>
        <v>1.4797693612029731E-5</v>
      </c>
      <c r="BN4">
        <f t="shared" si="0"/>
        <v>1.4797693612029731E-5</v>
      </c>
      <c r="BO4">
        <f t="shared" si="0"/>
        <v>1.4797693612029731E-5</v>
      </c>
      <c r="BP4">
        <f t="shared" si="0"/>
        <v>1.4797693612029731E-5</v>
      </c>
      <c r="BQ4">
        <f t="shared" si="0"/>
        <v>1.4797693612029731E-5</v>
      </c>
      <c r="BR4">
        <f t="shared" si="0"/>
        <v>1.4797693612029731E-5</v>
      </c>
      <c r="BS4">
        <f t="shared" si="0"/>
        <v>1.4797693612029731E-5</v>
      </c>
      <c r="BT4">
        <f t="shared" si="0"/>
        <v>1.4797693612029731E-5</v>
      </c>
      <c r="BU4">
        <f t="shared" si="0"/>
        <v>1.4797693612029731E-5</v>
      </c>
      <c r="BV4">
        <f t="shared" si="0"/>
        <v>1.4797693612029731E-5</v>
      </c>
      <c r="BW4">
        <f t="shared" si="0"/>
        <v>1.4797693612029731E-5</v>
      </c>
      <c r="BX4">
        <f t="shared" si="0"/>
        <v>1.4797693612029731E-5</v>
      </c>
      <c r="BY4">
        <f t="shared" si="0"/>
        <v>1.4797693612029731E-5</v>
      </c>
      <c r="BZ4">
        <f t="shared" si="0"/>
        <v>1.4797693612029731E-5</v>
      </c>
      <c r="CA4">
        <f t="shared" si="0"/>
        <v>1.4797693612029731E-5</v>
      </c>
      <c r="CB4">
        <f t="shared" si="0"/>
        <v>1.4797693612029731E-5</v>
      </c>
    </row>
    <row r="5" spans="1:80" x14ac:dyDescent="0.35">
      <c r="A5" t="s">
        <v>81</v>
      </c>
      <c r="B5">
        <v>1.222433535146606E-5</v>
      </c>
      <c r="C5">
        <v>1.222433535146606E-5</v>
      </c>
      <c r="D5">
        <v>1.222433535146606E-5</v>
      </c>
      <c r="E5">
        <v>1.222433535146606E-5</v>
      </c>
      <c r="F5">
        <v>1.222433535146606E-5</v>
      </c>
      <c r="G5">
        <v>1.222433535146606E-5</v>
      </c>
      <c r="H5">
        <v>1.222433535146606E-5</v>
      </c>
      <c r="I5">
        <v>1.222433535146606E-5</v>
      </c>
      <c r="J5">
        <v>1.222433535146606E-5</v>
      </c>
      <c r="K5">
        <v>1.222433535146606E-5</v>
      </c>
      <c r="L5">
        <v>1.222433535146606E-5</v>
      </c>
      <c r="M5">
        <v>1.222433535146606E-5</v>
      </c>
      <c r="N5">
        <v>1.222433535146606E-5</v>
      </c>
      <c r="O5">
        <v>1.222433535146606E-5</v>
      </c>
      <c r="P5">
        <v>1.222433535146606E-5</v>
      </c>
      <c r="Q5">
        <v>1.222433535146606E-5</v>
      </c>
      <c r="R5">
        <v>1.222433535146606E-5</v>
      </c>
      <c r="S5">
        <v>1.222433535146606E-5</v>
      </c>
      <c r="T5">
        <v>1.222433535146606E-5</v>
      </c>
      <c r="U5">
        <v>1.222433535146606E-5</v>
      </c>
      <c r="V5">
        <v>1.222433535146606E-5</v>
      </c>
      <c r="W5">
        <v>1.222433535146606E-5</v>
      </c>
      <c r="X5">
        <v>1.222433535146606E-5</v>
      </c>
      <c r="Y5">
        <v>1.222433535146606E-5</v>
      </c>
      <c r="Z5">
        <v>1.222433535146606E-5</v>
      </c>
      <c r="AA5">
        <v>1.222433535146606E-5</v>
      </c>
      <c r="AB5">
        <v>1.222433535146606E-5</v>
      </c>
      <c r="AC5">
        <v>1.222433535146606E-5</v>
      </c>
      <c r="AD5">
        <v>1.222433535146606E-5</v>
      </c>
      <c r="AE5">
        <f t="shared" si="1"/>
        <v>1.222433535146606E-5</v>
      </c>
      <c r="AF5">
        <f t="shared" si="0"/>
        <v>1.222433535146606E-5</v>
      </c>
      <c r="AG5">
        <f t="shared" si="0"/>
        <v>1.222433535146606E-5</v>
      </c>
      <c r="AH5">
        <f t="shared" si="0"/>
        <v>1.222433535146606E-5</v>
      </c>
      <c r="AI5">
        <f t="shared" si="0"/>
        <v>1.222433535146606E-5</v>
      </c>
      <c r="AJ5">
        <f t="shared" si="0"/>
        <v>1.222433535146606E-5</v>
      </c>
      <c r="AK5">
        <f t="shared" si="0"/>
        <v>1.222433535146606E-5</v>
      </c>
      <c r="AL5">
        <f t="shared" si="0"/>
        <v>1.222433535146606E-5</v>
      </c>
      <c r="AM5">
        <f t="shared" si="0"/>
        <v>1.222433535146606E-5</v>
      </c>
      <c r="AN5">
        <f t="shared" si="0"/>
        <v>1.222433535146606E-5</v>
      </c>
      <c r="AO5">
        <f t="shared" si="0"/>
        <v>1.222433535146606E-5</v>
      </c>
      <c r="AP5">
        <f t="shared" si="0"/>
        <v>1.222433535146606E-5</v>
      </c>
      <c r="AQ5">
        <f t="shared" si="0"/>
        <v>1.222433535146606E-5</v>
      </c>
      <c r="AR5">
        <f t="shared" si="0"/>
        <v>1.222433535146606E-5</v>
      </c>
      <c r="AS5">
        <f t="shared" si="0"/>
        <v>1.222433535146606E-5</v>
      </c>
      <c r="AT5">
        <f t="shared" si="0"/>
        <v>1.222433535146606E-5</v>
      </c>
      <c r="AU5">
        <f t="shared" si="0"/>
        <v>1.222433535146606E-5</v>
      </c>
      <c r="AV5">
        <f t="shared" si="0"/>
        <v>1.222433535146606E-5</v>
      </c>
      <c r="AW5">
        <f t="shared" si="0"/>
        <v>1.222433535146606E-5</v>
      </c>
      <c r="AX5">
        <f t="shared" si="0"/>
        <v>1.222433535146606E-5</v>
      </c>
      <c r="AY5">
        <f t="shared" si="0"/>
        <v>1.222433535146606E-5</v>
      </c>
      <c r="AZ5">
        <f t="shared" si="0"/>
        <v>1.222433535146606E-5</v>
      </c>
      <c r="BA5">
        <f t="shared" si="0"/>
        <v>1.222433535146606E-5</v>
      </c>
      <c r="BB5">
        <f t="shared" si="0"/>
        <v>1.222433535146606E-5</v>
      </c>
      <c r="BC5">
        <f t="shared" si="0"/>
        <v>1.222433535146606E-5</v>
      </c>
      <c r="BD5">
        <f t="shared" si="0"/>
        <v>1.222433535146606E-5</v>
      </c>
      <c r="BE5">
        <f t="shared" si="0"/>
        <v>1.222433535146606E-5</v>
      </c>
      <c r="BF5">
        <f t="shared" si="0"/>
        <v>1.222433535146606E-5</v>
      </c>
      <c r="BG5">
        <f t="shared" si="0"/>
        <v>1.222433535146606E-5</v>
      </c>
      <c r="BH5">
        <f t="shared" si="0"/>
        <v>1.222433535146606E-5</v>
      </c>
      <c r="BI5">
        <f t="shared" si="0"/>
        <v>1.222433535146606E-5</v>
      </c>
      <c r="BJ5">
        <f t="shared" si="0"/>
        <v>1.222433535146606E-5</v>
      </c>
      <c r="BK5">
        <f t="shared" si="0"/>
        <v>1.222433535146606E-5</v>
      </c>
      <c r="BL5">
        <f t="shared" si="0"/>
        <v>1.222433535146606E-5</v>
      </c>
      <c r="BM5">
        <f t="shared" si="0"/>
        <v>1.222433535146606E-5</v>
      </c>
      <c r="BN5">
        <f t="shared" si="0"/>
        <v>1.222433535146606E-5</v>
      </c>
      <c r="BO5">
        <f t="shared" si="0"/>
        <v>1.222433535146606E-5</v>
      </c>
      <c r="BP5">
        <f t="shared" si="0"/>
        <v>1.222433535146606E-5</v>
      </c>
      <c r="BQ5">
        <f t="shared" si="0"/>
        <v>1.222433535146606E-5</v>
      </c>
      <c r="BR5">
        <f t="shared" si="0"/>
        <v>1.222433535146606E-5</v>
      </c>
      <c r="BS5">
        <f t="shared" si="0"/>
        <v>1.222433535146606E-5</v>
      </c>
      <c r="BT5">
        <f t="shared" si="0"/>
        <v>1.222433535146606E-5</v>
      </c>
      <c r="BU5">
        <f t="shared" si="0"/>
        <v>1.222433535146606E-5</v>
      </c>
      <c r="BV5">
        <f t="shared" si="0"/>
        <v>1.222433535146606E-5</v>
      </c>
      <c r="BW5">
        <f t="shared" si="0"/>
        <v>1.222433535146606E-5</v>
      </c>
      <c r="BX5">
        <f t="shared" si="0"/>
        <v>1.222433535146606E-5</v>
      </c>
      <c r="BY5">
        <f t="shared" si="0"/>
        <v>1.222433535146606E-5</v>
      </c>
      <c r="BZ5">
        <f t="shared" si="0"/>
        <v>1.222433535146606E-5</v>
      </c>
      <c r="CA5">
        <f t="shared" si="0"/>
        <v>1.222433535146606E-5</v>
      </c>
      <c r="CB5">
        <f t="shared" si="0"/>
        <v>1.222433535146606E-5</v>
      </c>
    </row>
    <row r="6" spans="1:80" x14ac:dyDescent="0.35">
      <c r="A6" t="s">
        <v>82</v>
      </c>
      <c r="B6">
        <v>1.222433535146606E-5</v>
      </c>
      <c r="C6">
        <v>1.222433535146606E-5</v>
      </c>
      <c r="D6">
        <v>1.222433535146606E-5</v>
      </c>
      <c r="E6">
        <v>1.222433535146606E-5</v>
      </c>
      <c r="F6">
        <v>1.222433535146606E-5</v>
      </c>
      <c r="G6">
        <v>1.222433535146606E-5</v>
      </c>
      <c r="H6">
        <v>1.222433535146606E-5</v>
      </c>
      <c r="I6">
        <v>1.222433535146606E-5</v>
      </c>
      <c r="J6">
        <v>1.222433535146606E-5</v>
      </c>
      <c r="K6">
        <v>1.222433535146606E-5</v>
      </c>
      <c r="L6">
        <v>1.222433535146606E-5</v>
      </c>
      <c r="M6">
        <v>1.222433535146606E-5</v>
      </c>
      <c r="N6">
        <v>1.222433535146606E-5</v>
      </c>
      <c r="O6">
        <v>1.222433535146606E-5</v>
      </c>
      <c r="P6">
        <v>1.222433535146606E-5</v>
      </c>
      <c r="Q6">
        <v>1.222433535146606E-5</v>
      </c>
      <c r="R6">
        <v>1.222433535146606E-5</v>
      </c>
      <c r="S6">
        <v>1.222433535146606E-5</v>
      </c>
      <c r="T6">
        <v>1.222433535146606E-5</v>
      </c>
      <c r="U6">
        <v>1.222433535146606E-5</v>
      </c>
      <c r="V6">
        <v>1.222433535146606E-5</v>
      </c>
      <c r="W6">
        <v>1.222433535146606E-5</v>
      </c>
      <c r="X6">
        <v>1.222433535146606E-5</v>
      </c>
      <c r="Y6">
        <v>1.222433535146606E-5</v>
      </c>
      <c r="Z6">
        <v>1.222433535146606E-5</v>
      </c>
      <c r="AA6">
        <v>1.222433535146606E-5</v>
      </c>
      <c r="AB6">
        <v>1.222433535146606E-5</v>
      </c>
      <c r="AC6">
        <v>1.222433535146606E-5</v>
      </c>
      <c r="AD6">
        <v>1.222433535146606E-5</v>
      </c>
      <c r="AE6">
        <f t="shared" si="1"/>
        <v>1.222433535146606E-5</v>
      </c>
      <c r="AF6">
        <f t="shared" si="0"/>
        <v>1.222433535146606E-5</v>
      </c>
      <c r="AG6">
        <f t="shared" si="0"/>
        <v>1.222433535146606E-5</v>
      </c>
      <c r="AH6">
        <f t="shared" si="0"/>
        <v>1.222433535146606E-5</v>
      </c>
      <c r="AI6">
        <f t="shared" si="0"/>
        <v>1.222433535146606E-5</v>
      </c>
      <c r="AJ6">
        <f t="shared" si="0"/>
        <v>1.222433535146606E-5</v>
      </c>
      <c r="AK6">
        <f t="shared" si="0"/>
        <v>1.222433535146606E-5</v>
      </c>
      <c r="AL6">
        <f t="shared" si="0"/>
        <v>1.222433535146606E-5</v>
      </c>
      <c r="AM6">
        <f t="shared" si="0"/>
        <v>1.222433535146606E-5</v>
      </c>
      <c r="AN6">
        <f t="shared" si="0"/>
        <v>1.222433535146606E-5</v>
      </c>
      <c r="AO6">
        <f t="shared" si="0"/>
        <v>1.222433535146606E-5</v>
      </c>
      <c r="AP6">
        <f t="shared" si="0"/>
        <v>1.222433535146606E-5</v>
      </c>
      <c r="AQ6">
        <f t="shared" si="0"/>
        <v>1.222433535146606E-5</v>
      </c>
      <c r="AR6">
        <f t="shared" si="0"/>
        <v>1.222433535146606E-5</v>
      </c>
      <c r="AS6">
        <f t="shared" si="0"/>
        <v>1.222433535146606E-5</v>
      </c>
      <c r="AT6">
        <f t="shared" si="0"/>
        <v>1.222433535146606E-5</v>
      </c>
      <c r="AU6">
        <f t="shared" si="0"/>
        <v>1.222433535146606E-5</v>
      </c>
      <c r="AV6">
        <f t="shared" si="0"/>
        <v>1.222433535146606E-5</v>
      </c>
      <c r="AW6">
        <f t="shared" si="0"/>
        <v>1.222433535146606E-5</v>
      </c>
      <c r="AX6">
        <f t="shared" si="0"/>
        <v>1.222433535146606E-5</v>
      </c>
      <c r="AY6">
        <f t="shared" si="0"/>
        <v>1.222433535146606E-5</v>
      </c>
      <c r="AZ6">
        <f t="shared" si="0"/>
        <v>1.222433535146606E-5</v>
      </c>
      <c r="BA6">
        <f t="shared" si="0"/>
        <v>1.222433535146606E-5</v>
      </c>
      <c r="BB6">
        <f t="shared" si="0"/>
        <v>1.222433535146606E-5</v>
      </c>
      <c r="BC6">
        <f t="shared" si="0"/>
        <v>1.222433535146606E-5</v>
      </c>
      <c r="BD6">
        <f t="shared" si="0"/>
        <v>1.222433535146606E-5</v>
      </c>
      <c r="BE6">
        <f t="shared" si="0"/>
        <v>1.222433535146606E-5</v>
      </c>
      <c r="BF6">
        <f t="shared" si="0"/>
        <v>1.222433535146606E-5</v>
      </c>
      <c r="BG6">
        <f t="shared" si="0"/>
        <v>1.222433535146606E-5</v>
      </c>
      <c r="BH6">
        <f t="shared" si="0"/>
        <v>1.222433535146606E-5</v>
      </c>
      <c r="BI6">
        <f t="shared" si="0"/>
        <v>1.222433535146606E-5</v>
      </c>
      <c r="BJ6">
        <f t="shared" si="0"/>
        <v>1.222433535146606E-5</v>
      </c>
      <c r="BK6">
        <f t="shared" si="0"/>
        <v>1.222433535146606E-5</v>
      </c>
      <c r="BL6">
        <f t="shared" si="0"/>
        <v>1.222433535146606E-5</v>
      </c>
      <c r="BM6">
        <f t="shared" si="0"/>
        <v>1.222433535146606E-5</v>
      </c>
      <c r="BN6">
        <f t="shared" si="0"/>
        <v>1.222433535146606E-5</v>
      </c>
      <c r="BO6">
        <f t="shared" si="0"/>
        <v>1.222433535146606E-5</v>
      </c>
      <c r="BP6">
        <f t="shared" si="0"/>
        <v>1.222433535146606E-5</v>
      </c>
      <c r="BQ6">
        <f t="shared" si="0"/>
        <v>1.222433535146606E-5</v>
      </c>
      <c r="BR6">
        <f t="shared" si="0"/>
        <v>1.222433535146606E-5</v>
      </c>
      <c r="BS6">
        <f t="shared" si="0"/>
        <v>1.222433535146606E-5</v>
      </c>
      <c r="BT6">
        <f t="shared" si="0"/>
        <v>1.222433535146606E-5</v>
      </c>
      <c r="BU6">
        <f t="shared" si="0"/>
        <v>1.222433535146606E-5</v>
      </c>
      <c r="BV6">
        <f t="shared" si="0"/>
        <v>1.222433535146606E-5</v>
      </c>
      <c r="BW6">
        <f t="shared" si="0"/>
        <v>1.222433535146606E-5</v>
      </c>
      <c r="BX6">
        <f t="shared" si="0"/>
        <v>1.222433535146606E-5</v>
      </c>
      <c r="BY6">
        <f t="shared" si="0"/>
        <v>1.222433535146606E-5</v>
      </c>
      <c r="BZ6">
        <f t="shared" si="0"/>
        <v>1.222433535146606E-5</v>
      </c>
      <c r="CA6">
        <f t="shared" si="0"/>
        <v>1.222433535146606E-5</v>
      </c>
      <c r="CB6">
        <f t="shared" si="0"/>
        <v>1.222433535146606E-5</v>
      </c>
    </row>
    <row r="7" spans="1:80" x14ac:dyDescent="0.35">
      <c r="A7" t="s">
        <v>83</v>
      </c>
      <c r="B7">
        <v>1.222433535146606E-5</v>
      </c>
      <c r="C7">
        <v>1.222433535146606E-5</v>
      </c>
      <c r="D7">
        <v>1.222433535146606E-5</v>
      </c>
      <c r="E7">
        <v>1.222433535146606E-5</v>
      </c>
      <c r="F7">
        <v>1.222433535146606E-5</v>
      </c>
      <c r="G7">
        <v>1.222433535146606E-5</v>
      </c>
      <c r="H7">
        <v>1.222433535146606E-5</v>
      </c>
      <c r="I7">
        <v>1.222433535146606E-5</v>
      </c>
      <c r="J7">
        <v>1.222433535146606E-5</v>
      </c>
      <c r="K7">
        <v>1.222433535146606E-5</v>
      </c>
      <c r="L7">
        <v>1.222433535146606E-5</v>
      </c>
      <c r="M7">
        <v>1.222433535146606E-5</v>
      </c>
      <c r="N7">
        <v>1.222433535146606E-5</v>
      </c>
      <c r="O7">
        <v>1.222433535146606E-5</v>
      </c>
      <c r="P7">
        <v>1.222433535146606E-5</v>
      </c>
      <c r="Q7">
        <v>1.222433535146606E-5</v>
      </c>
      <c r="R7">
        <v>1.222433535146606E-5</v>
      </c>
      <c r="S7">
        <v>1.222433535146606E-5</v>
      </c>
      <c r="T7">
        <v>1.222433535146606E-5</v>
      </c>
      <c r="U7">
        <v>1.222433535146606E-5</v>
      </c>
      <c r="V7">
        <v>1.222433535146606E-5</v>
      </c>
      <c r="W7">
        <v>1.222433535146606E-5</v>
      </c>
      <c r="X7">
        <v>1.222433535146606E-5</v>
      </c>
      <c r="Y7">
        <v>1.222433535146606E-5</v>
      </c>
      <c r="Z7">
        <v>1.222433535146606E-5</v>
      </c>
      <c r="AA7">
        <v>1.222433535146606E-5</v>
      </c>
      <c r="AB7">
        <v>1.222433535146606E-5</v>
      </c>
      <c r="AC7">
        <v>1.222433535146606E-5</v>
      </c>
      <c r="AD7">
        <v>1.222433535146606E-5</v>
      </c>
      <c r="AE7">
        <f t="shared" si="1"/>
        <v>1.222433535146606E-5</v>
      </c>
      <c r="AF7">
        <f t="shared" si="0"/>
        <v>1.222433535146606E-5</v>
      </c>
      <c r="AG7">
        <f t="shared" si="0"/>
        <v>1.222433535146606E-5</v>
      </c>
      <c r="AH7">
        <f t="shared" si="0"/>
        <v>1.222433535146606E-5</v>
      </c>
      <c r="AI7">
        <f t="shared" si="0"/>
        <v>1.222433535146606E-5</v>
      </c>
      <c r="AJ7">
        <f t="shared" si="0"/>
        <v>1.222433535146606E-5</v>
      </c>
      <c r="AK7">
        <f t="shared" si="0"/>
        <v>1.222433535146606E-5</v>
      </c>
      <c r="AL7">
        <f t="shared" si="0"/>
        <v>1.222433535146606E-5</v>
      </c>
      <c r="AM7">
        <f t="shared" si="0"/>
        <v>1.222433535146606E-5</v>
      </c>
      <c r="AN7">
        <f t="shared" si="0"/>
        <v>1.222433535146606E-5</v>
      </c>
      <c r="AO7">
        <f t="shared" si="0"/>
        <v>1.222433535146606E-5</v>
      </c>
      <c r="AP7">
        <f t="shared" si="0"/>
        <v>1.222433535146606E-5</v>
      </c>
      <c r="AQ7">
        <f t="shared" si="0"/>
        <v>1.222433535146606E-5</v>
      </c>
      <c r="AR7">
        <f t="shared" si="0"/>
        <v>1.222433535146606E-5</v>
      </c>
      <c r="AS7">
        <f t="shared" si="0"/>
        <v>1.222433535146606E-5</v>
      </c>
      <c r="AT7">
        <f t="shared" si="0"/>
        <v>1.222433535146606E-5</v>
      </c>
      <c r="AU7">
        <f t="shared" si="0"/>
        <v>1.222433535146606E-5</v>
      </c>
      <c r="AV7">
        <f t="shared" si="0"/>
        <v>1.222433535146606E-5</v>
      </c>
      <c r="AW7">
        <f t="shared" si="0"/>
        <v>1.222433535146606E-5</v>
      </c>
      <c r="AX7">
        <f t="shared" si="0"/>
        <v>1.222433535146606E-5</v>
      </c>
      <c r="AY7">
        <f t="shared" si="0"/>
        <v>1.222433535146606E-5</v>
      </c>
      <c r="AZ7">
        <f t="shared" si="0"/>
        <v>1.222433535146606E-5</v>
      </c>
      <c r="BA7">
        <f t="shared" si="0"/>
        <v>1.222433535146606E-5</v>
      </c>
      <c r="BB7">
        <f t="shared" si="0"/>
        <v>1.222433535146606E-5</v>
      </c>
      <c r="BC7">
        <f t="shared" si="0"/>
        <v>1.222433535146606E-5</v>
      </c>
      <c r="BD7">
        <f t="shared" si="0"/>
        <v>1.222433535146606E-5</v>
      </c>
      <c r="BE7">
        <f t="shared" ref="AF7:CB9" si="2">BD7</f>
        <v>1.222433535146606E-5</v>
      </c>
      <c r="BF7">
        <f t="shared" si="2"/>
        <v>1.222433535146606E-5</v>
      </c>
      <c r="BG7">
        <f t="shared" si="2"/>
        <v>1.222433535146606E-5</v>
      </c>
      <c r="BH7">
        <f t="shared" si="2"/>
        <v>1.222433535146606E-5</v>
      </c>
      <c r="BI7">
        <f t="shared" si="2"/>
        <v>1.222433535146606E-5</v>
      </c>
      <c r="BJ7">
        <f t="shared" si="2"/>
        <v>1.222433535146606E-5</v>
      </c>
      <c r="BK7">
        <f t="shared" si="2"/>
        <v>1.222433535146606E-5</v>
      </c>
      <c r="BL7">
        <f t="shared" si="2"/>
        <v>1.222433535146606E-5</v>
      </c>
      <c r="BM7">
        <f t="shared" si="2"/>
        <v>1.222433535146606E-5</v>
      </c>
      <c r="BN7">
        <f t="shared" si="2"/>
        <v>1.222433535146606E-5</v>
      </c>
      <c r="BO7">
        <f t="shared" si="2"/>
        <v>1.222433535146606E-5</v>
      </c>
      <c r="BP7">
        <f t="shared" si="2"/>
        <v>1.222433535146606E-5</v>
      </c>
      <c r="BQ7">
        <f t="shared" si="2"/>
        <v>1.222433535146606E-5</v>
      </c>
      <c r="BR7">
        <f t="shared" si="2"/>
        <v>1.222433535146606E-5</v>
      </c>
      <c r="BS7">
        <f t="shared" si="2"/>
        <v>1.222433535146606E-5</v>
      </c>
      <c r="BT7">
        <f t="shared" si="2"/>
        <v>1.222433535146606E-5</v>
      </c>
      <c r="BU7">
        <f t="shared" si="2"/>
        <v>1.222433535146606E-5</v>
      </c>
      <c r="BV7">
        <f t="shared" si="2"/>
        <v>1.222433535146606E-5</v>
      </c>
      <c r="BW7">
        <f t="shared" si="2"/>
        <v>1.222433535146606E-5</v>
      </c>
      <c r="BX7">
        <f t="shared" si="2"/>
        <v>1.222433535146606E-5</v>
      </c>
      <c r="BY7">
        <f t="shared" si="2"/>
        <v>1.222433535146606E-5</v>
      </c>
      <c r="BZ7">
        <f t="shared" si="2"/>
        <v>1.222433535146606E-5</v>
      </c>
      <c r="CA7">
        <f t="shared" si="2"/>
        <v>1.222433535146606E-5</v>
      </c>
      <c r="CB7">
        <f t="shared" si="2"/>
        <v>1.222433535146606E-5</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1.222433535146606E-5</v>
      </c>
      <c r="C9">
        <v>1.222433535146606E-5</v>
      </c>
      <c r="D9">
        <v>1.222433535146606E-5</v>
      </c>
      <c r="E9">
        <v>1.222433535146606E-5</v>
      </c>
      <c r="F9">
        <v>1.222433535146606E-5</v>
      </c>
      <c r="G9">
        <v>1.222433535146606E-5</v>
      </c>
      <c r="H9">
        <v>1.222433535146606E-5</v>
      </c>
      <c r="I9">
        <v>1.222433535146606E-5</v>
      </c>
      <c r="J9">
        <v>1.222433535146606E-5</v>
      </c>
      <c r="K9">
        <v>1.222433535146606E-5</v>
      </c>
      <c r="L9">
        <v>1.222433535146606E-5</v>
      </c>
      <c r="M9">
        <v>1.222433535146606E-5</v>
      </c>
      <c r="N9">
        <v>1.222433535146606E-5</v>
      </c>
      <c r="O9">
        <v>1.222433535146606E-5</v>
      </c>
      <c r="P9">
        <v>1.222433535146606E-5</v>
      </c>
      <c r="Q9">
        <v>1.222433535146606E-5</v>
      </c>
      <c r="R9">
        <v>1.222433535146606E-5</v>
      </c>
      <c r="S9">
        <v>1.222433535146606E-5</v>
      </c>
      <c r="T9">
        <v>1.222433535146606E-5</v>
      </c>
      <c r="U9">
        <v>1.222433535146606E-5</v>
      </c>
      <c r="V9">
        <v>1.222433535146606E-5</v>
      </c>
      <c r="W9">
        <v>1.222433535146606E-5</v>
      </c>
      <c r="X9">
        <v>1.222433535146606E-5</v>
      </c>
      <c r="Y9">
        <v>1.222433535146606E-5</v>
      </c>
      <c r="Z9">
        <v>1.222433535146606E-5</v>
      </c>
      <c r="AA9">
        <v>1.222433535146606E-5</v>
      </c>
      <c r="AB9">
        <v>1.222433535146606E-5</v>
      </c>
      <c r="AC9">
        <v>1.222433535146606E-5</v>
      </c>
      <c r="AD9">
        <v>1.222433535146606E-5</v>
      </c>
      <c r="AE9">
        <f t="shared" si="1"/>
        <v>1.222433535146606E-5</v>
      </c>
      <c r="AF9">
        <f t="shared" si="2"/>
        <v>1.222433535146606E-5</v>
      </c>
      <c r="AG9">
        <f t="shared" si="2"/>
        <v>1.222433535146606E-5</v>
      </c>
      <c r="AH9">
        <f t="shared" si="2"/>
        <v>1.222433535146606E-5</v>
      </c>
      <c r="AI9">
        <f t="shared" si="2"/>
        <v>1.222433535146606E-5</v>
      </c>
      <c r="AJ9">
        <f t="shared" si="2"/>
        <v>1.222433535146606E-5</v>
      </c>
      <c r="AK9">
        <f t="shared" si="2"/>
        <v>1.222433535146606E-5</v>
      </c>
      <c r="AL9">
        <f t="shared" si="2"/>
        <v>1.222433535146606E-5</v>
      </c>
      <c r="AM9">
        <f t="shared" si="2"/>
        <v>1.222433535146606E-5</v>
      </c>
      <c r="AN9">
        <f t="shared" si="2"/>
        <v>1.222433535146606E-5</v>
      </c>
      <c r="AO9">
        <f t="shared" si="2"/>
        <v>1.222433535146606E-5</v>
      </c>
      <c r="AP9">
        <f t="shared" si="2"/>
        <v>1.222433535146606E-5</v>
      </c>
      <c r="AQ9">
        <f t="shared" si="2"/>
        <v>1.222433535146606E-5</v>
      </c>
      <c r="AR9">
        <f t="shared" si="2"/>
        <v>1.222433535146606E-5</v>
      </c>
      <c r="AS9">
        <f t="shared" si="2"/>
        <v>1.222433535146606E-5</v>
      </c>
      <c r="AT9">
        <f t="shared" si="2"/>
        <v>1.222433535146606E-5</v>
      </c>
      <c r="AU9">
        <f t="shared" si="2"/>
        <v>1.222433535146606E-5</v>
      </c>
      <c r="AV9">
        <f t="shared" si="2"/>
        <v>1.222433535146606E-5</v>
      </c>
      <c r="AW9">
        <f t="shared" si="2"/>
        <v>1.222433535146606E-5</v>
      </c>
      <c r="AX9">
        <f t="shared" si="2"/>
        <v>1.222433535146606E-5</v>
      </c>
      <c r="AY9">
        <f t="shared" si="2"/>
        <v>1.222433535146606E-5</v>
      </c>
      <c r="AZ9">
        <f t="shared" si="2"/>
        <v>1.222433535146606E-5</v>
      </c>
      <c r="BA9">
        <f t="shared" si="2"/>
        <v>1.222433535146606E-5</v>
      </c>
      <c r="BB9">
        <f t="shared" si="2"/>
        <v>1.222433535146606E-5</v>
      </c>
      <c r="BC9">
        <f t="shared" si="2"/>
        <v>1.222433535146606E-5</v>
      </c>
      <c r="BD9">
        <f t="shared" si="2"/>
        <v>1.222433535146606E-5</v>
      </c>
      <c r="BE9">
        <f t="shared" si="2"/>
        <v>1.222433535146606E-5</v>
      </c>
      <c r="BF9">
        <f t="shared" si="2"/>
        <v>1.222433535146606E-5</v>
      </c>
      <c r="BG9">
        <f t="shared" si="2"/>
        <v>1.222433535146606E-5</v>
      </c>
      <c r="BH9">
        <f t="shared" si="2"/>
        <v>1.222433535146606E-5</v>
      </c>
      <c r="BI9">
        <f t="shared" si="2"/>
        <v>1.222433535146606E-5</v>
      </c>
      <c r="BJ9">
        <f t="shared" si="2"/>
        <v>1.222433535146606E-5</v>
      </c>
      <c r="BK9">
        <f t="shared" si="2"/>
        <v>1.222433535146606E-5</v>
      </c>
      <c r="BL9">
        <f t="shared" si="2"/>
        <v>1.222433535146606E-5</v>
      </c>
      <c r="BM9">
        <f t="shared" si="2"/>
        <v>1.222433535146606E-5</v>
      </c>
      <c r="BN9">
        <f t="shared" si="2"/>
        <v>1.222433535146606E-5</v>
      </c>
      <c r="BO9">
        <f t="shared" si="2"/>
        <v>1.222433535146606E-5</v>
      </c>
      <c r="BP9">
        <f t="shared" si="2"/>
        <v>1.222433535146606E-5</v>
      </c>
      <c r="BQ9">
        <f t="shared" si="2"/>
        <v>1.222433535146606E-5</v>
      </c>
      <c r="BR9">
        <f t="shared" si="2"/>
        <v>1.222433535146606E-5</v>
      </c>
      <c r="BS9">
        <f t="shared" si="2"/>
        <v>1.222433535146606E-5</v>
      </c>
      <c r="BT9">
        <f t="shared" si="2"/>
        <v>1.222433535146606E-5</v>
      </c>
      <c r="BU9">
        <f t="shared" si="2"/>
        <v>1.222433535146606E-5</v>
      </c>
      <c r="BV9">
        <f t="shared" si="2"/>
        <v>1.222433535146606E-5</v>
      </c>
      <c r="BW9">
        <f t="shared" si="2"/>
        <v>1.222433535146606E-5</v>
      </c>
      <c r="BX9">
        <f t="shared" si="2"/>
        <v>1.222433535146606E-5</v>
      </c>
      <c r="BY9">
        <f t="shared" si="2"/>
        <v>1.222433535146606E-5</v>
      </c>
      <c r="BZ9">
        <f t="shared" si="2"/>
        <v>1.222433535146606E-5</v>
      </c>
      <c r="CA9">
        <f t="shared" si="2"/>
        <v>1.222433535146606E-5</v>
      </c>
      <c r="CB9">
        <f t="shared" si="2"/>
        <v>1.222433535146606E-5</v>
      </c>
    </row>
  </sheetData>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1.8211123825120651E-5</v>
      </c>
      <c r="C2">
        <v>1.746309132361483E-5</v>
      </c>
      <c r="D2">
        <v>2.069376321848357E-5</v>
      </c>
      <c r="E2">
        <v>2.392443511335231E-5</v>
      </c>
      <c r="F2">
        <v>2.437847548776629E-5</v>
      </c>
      <c r="G2">
        <v>2.4832515862180279E-5</v>
      </c>
      <c r="H2">
        <v>2.5286556236594269E-5</v>
      </c>
      <c r="I2">
        <v>2.5740596611008251E-5</v>
      </c>
      <c r="J2">
        <v>2.6194636985422241E-5</v>
      </c>
      <c r="K2">
        <v>2.6404194081305619E-5</v>
      </c>
      <c r="L2">
        <v>2.6613751177188991E-5</v>
      </c>
      <c r="M2">
        <v>2.682330827307237E-5</v>
      </c>
      <c r="N2">
        <v>2.7032865368955748E-5</v>
      </c>
      <c r="O2">
        <v>2.7242422464839131E-5</v>
      </c>
      <c r="P2">
        <v>2.7451979560722499E-5</v>
      </c>
      <c r="Q2">
        <v>2.7661536656605881E-5</v>
      </c>
      <c r="R2">
        <v>2.787109375248926E-5</v>
      </c>
      <c r="S2">
        <v>2.8080650848372649E-5</v>
      </c>
      <c r="T2">
        <v>2.8290207944256021E-5</v>
      </c>
      <c r="U2">
        <v>2.8290207944256021E-5</v>
      </c>
      <c r="V2">
        <v>2.8290207944256021E-5</v>
      </c>
      <c r="W2">
        <v>2.8290207944256021E-5</v>
      </c>
      <c r="X2">
        <v>2.8290207944256021E-5</v>
      </c>
      <c r="Y2">
        <v>2.8290207944256021E-5</v>
      </c>
      <c r="Z2">
        <v>2.8290207944256021E-5</v>
      </c>
      <c r="AA2">
        <v>2.8290207944256021E-5</v>
      </c>
      <c r="AB2">
        <v>2.8290207944256021E-5</v>
      </c>
      <c r="AC2">
        <v>2.8290207944256021E-5</v>
      </c>
      <c r="AD2">
        <v>2.8290207944256021E-5</v>
      </c>
      <c r="AE2">
        <f>AD2</f>
        <v>2.8290207944256021E-5</v>
      </c>
      <c r="AF2">
        <f t="shared" ref="AF2:CB7" si="0">AE2</f>
        <v>2.8290207944256021E-5</v>
      </c>
      <c r="AG2">
        <f t="shared" si="0"/>
        <v>2.8290207944256021E-5</v>
      </c>
      <c r="AH2">
        <f t="shared" si="0"/>
        <v>2.8290207944256021E-5</v>
      </c>
      <c r="AI2">
        <f t="shared" si="0"/>
        <v>2.8290207944256021E-5</v>
      </c>
      <c r="AJ2">
        <f t="shared" si="0"/>
        <v>2.8290207944256021E-5</v>
      </c>
      <c r="AK2">
        <f t="shared" si="0"/>
        <v>2.8290207944256021E-5</v>
      </c>
      <c r="AL2">
        <f t="shared" si="0"/>
        <v>2.8290207944256021E-5</v>
      </c>
      <c r="AM2">
        <f t="shared" si="0"/>
        <v>2.8290207944256021E-5</v>
      </c>
      <c r="AN2">
        <f t="shared" si="0"/>
        <v>2.8290207944256021E-5</v>
      </c>
      <c r="AO2">
        <f t="shared" si="0"/>
        <v>2.8290207944256021E-5</v>
      </c>
      <c r="AP2">
        <f t="shared" si="0"/>
        <v>2.8290207944256021E-5</v>
      </c>
      <c r="AQ2">
        <f t="shared" si="0"/>
        <v>2.8290207944256021E-5</v>
      </c>
      <c r="AR2">
        <f t="shared" si="0"/>
        <v>2.8290207944256021E-5</v>
      </c>
      <c r="AS2">
        <f t="shared" si="0"/>
        <v>2.8290207944256021E-5</v>
      </c>
      <c r="AT2">
        <f t="shared" si="0"/>
        <v>2.8290207944256021E-5</v>
      </c>
      <c r="AU2">
        <f t="shared" si="0"/>
        <v>2.8290207944256021E-5</v>
      </c>
      <c r="AV2">
        <f t="shared" si="0"/>
        <v>2.8290207944256021E-5</v>
      </c>
      <c r="AW2">
        <f t="shared" si="0"/>
        <v>2.8290207944256021E-5</v>
      </c>
      <c r="AX2">
        <f t="shared" si="0"/>
        <v>2.8290207944256021E-5</v>
      </c>
      <c r="AY2">
        <f t="shared" si="0"/>
        <v>2.8290207944256021E-5</v>
      </c>
      <c r="AZ2">
        <f t="shared" si="0"/>
        <v>2.8290207944256021E-5</v>
      </c>
      <c r="BA2">
        <f t="shared" si="0"/>
        <v>2.8290207944256021E-5</v>
      </c>
      <c r="BB2">
        <f t="shared" si="0"/>
        <v>2.8290207944256021E-5</v>
      </c>
      <c r="BC2">
        <f t="shared" si="0"/>
        <v>2.8290207944256021E-5</v>
      </c>
      <c r="BD2">
        <f t="shared" si="0"/>
        <v>2.8290207944256021E-5</v>
      </c>
      <c r="BE2">
        <f t="shared" si="0"/>
        <v>2.8290207944256021E-5</v>
      </c>
      <c r="BF2">
        <f t="shared" si="0"/>
        <v>2.8290207944256021E-5</v>
      </c>
      <c r="BG2">
        <f t="shared" si="0"/>
        <v>2.8290207944256021E-5</v>
      </c>
      <c r="BH2">
        <f t="shared" si="0"/>
        <v>2.8290207944256021E-5</v>
      </c>
      <c r="BI2">
        <f t="shared" si="0"/>
        <v>2.8290207944256021E-5</v>
      </c>
      <c r="BJ2">
        <f t="shared" si="0"/>
        <v>2.8290207944256021E-5</v>
      </c>
      <c r="BK2">
        <f t="shared" si="0"/>
        <v>2.8290207944256021E-5</v>
      </c>
      <c r="BL2">
        <f t="shared" si="0"/>
        <v>2.8290207944256021E-5</v>
      </c>
      <c r="BM2">
        <f t="shared" si="0"/>
        <v>2.8290207944256021E-5</v>
      </c>
      <c r="BN2">
        <f t="shared" si="0"/>
        <v>2.8290207944256021E-5</v>
      </c>
      <c r="BO2">
        <f t="shared" si="0"/>
        <v>2.8290207944256021E-5</v>
      </c>
      <c r="BP2">
        <f t="shared" si="0"/>
        <v>2.8290207944256021E-5</v>
      </c>
      <c r="BQ2">
        <f t="shared" si="0"/>
        <v>2.8290207944256021E-5</v>
      </c>
      <c r="BR2">
        <f t="shared" si="0"/>
        <v>2.8290207944256021E-5</v>
      </c>
      <c r="BS2">
        <f t="shared" si="0"/>
        <v>2.8290207944256021E-5</v>
      </c>
      <c r="BT2">
        <f t="shared" si="0"/>
        <v>2.8290207944256021E-5</v>
      </c>
      <c r="BU2">
        <f t="shared" si="0"/>
        <v>2.8290207944256021E-5</v>
      </c>
      <c r="BV2">
        <f t="shared" si="0"/>
        <v>2.8290207944256021E-5</v>
      </c>
      <c r="BW2">
        <f t="shared" si="0"/>
        <v>2.8290207944256021E-5</v>
      </c>
      <c r="BX2">
        <f t="shared" si="0"/>
        <v>2.8290207944256021E-5</v>
      </c>
      <c r="BY2">
        <f t="shared" si="0"/>
        <v>2.8290207944256021E-5</v>
      </c>
      <c r="BZ2">
        <f t="shared" si="0"/>
        <v>2.8290207944256021E-5</v>
      </c>
      <c r="CA2">
        <f t="shared" si="0"/>
        <v>2.8290207944256021E-5</v>
      </c>
      <c r="CB2">
        <f t="shared" si="0"/>
        <v>2.8290207944256021E-5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1.5497079251459281E-5</v>
      </c>
      <c r="C2">
        <v>1.529963966947406E-5</v>
      </c>
      <c r="D2">
        <v>1.8130073008326761E-5</v>
      </c>
      <c r="E2">
        <v>2.0960506347179459E-5</v>
      </c>
      <c r="F2">
        <v>2.1358296978585791E-5</v>
      </c>
      <c r="G2">
        <v>2.175608760999212E-5</v>
      </c>
      <c r="H2">
        <v>2.2153878241398442E-5</v>
      </c>
      <c r="I2">
        <v>2.255166887280476E-5</v>
      </c>
      <c r="J2">
        <v>2.2949459504211089E-5</v>
      </c>
      <c r="K2">
        <v>2.313305518024477E-5</v>
      </c>
      <c r="L2">
        <v>2.3316650856278471E-5</v>
      </c>
      <c r="M2">
        <v>2.3500246532312158E-5</v>
      </c>
      <c r="N2">
        <v>2.3683842208345849E-5</v>
      </c>
      <c r="O2">
        <v>2.386743788437953E-5</v>
      </c>
      <c r="P2">
        <v>2.4051033560413221E-5</v>
      </c>
      <c r="Q2">
        <v>2.4234629236446919E-5</v>
      </c>
      <c r="R2">
        <v>2.44182249124806E-5</v>
      </c>
      <c r="S2">
        <v>2.4601820588514291E-5</v>
      </c>
      <c r="T2">
        <v>2.4785416264547982E-5</v>
      </c>
      <c r="U2">
        <v>2.4785416264547982E-5</v>
      </c>
      <c r="V2">
        <v>2.4785416264547982E-5</v>
      </c>
      <c r="W2">
        <v>2.4785416264547982E-5</v>
      </c>
      <c r="X2">
        <v>2.4785416264547982E-5</v>
      </c>
      <c r="Y2">
        <v>2.4785416264547982E-5</v>
      </c>
      <c r="Z2">
        <v>2.4785416264547982E-5</v>
      </c>
      <c r="AA2">
        <v>2.4785416264547982E-5</v>
      </c>
      <c r="AB2">
        <v>2.4785416264547982E-5</v>
      </c>
      <c r="AC2">
        <v>2.4785416264547982E-5</v>
      </c>
      <c r="AD2">
        <v>2.4785416264547982E-5</v>
      </c>
      <c r="AE2">
        <f>AD2</f>
        <v>2.4785416264547982E-5</v>
      </c>
      <c r="AF2">
        <f t="shared" ref="AF2:CB7" si="0">AE2</f>
        <v>2.4785416264547982E-5</v>
      </c>
      <c r="AG2">
        <f t="shared" si="0"/>
        <v>2.4785416264547982E-5</v>
      </c>
      <c r="AH2">
        <f t="shared" si="0"/>
        <v>2.4785416264547982E-5</v>
      </c>
      <c r="AI2">
        <f t="shared" si="0"/>
        <v>2.4785416264547982E-5</v>
      </c>
      <c r="AJ2">
        <f t="shared" si="0"/>
        <v>2.4785416264547982E-5</v>
      </c>
      <c r="AK2">
        <f t="shared" si="0"/>
        <v>2.4785416264547982E-5</v>
      </c>
      <c r="AL2">
        <f t="shared" si="0"/>
        <v>2.4785416264547982E-5</v>
      </c>
      <c r="AM2">
        <f t="shared" si="0"/>
        <v>2.4785416264547982E-5</v>
      </c>
      <c r="AN2">
        <f t="shared" si="0"/>
        <v>2.4785416264547982E-5</v>
      </c>
      <c r="AO2">
        <f t="shared" si="0"/>
        <v>2.4785416264547982E-5</v>
      </c>
      <c r="AP2">
        <f t="shared" si="0"/>
        <v>2.4785416264547982E-5</v>
      </c>
      <c r="AQ2">
        <f t="shared" si="0"/>
        <v>2.4785416264547982E-5</v>
      </c>
      <c r="AR2">
        <f t="shared" si="0"/>
        <v>2.4785416264547982E-5</v>
      </c>
      <c r="AS2">
        <f t="shared" si="0"/>
        <v>2.4785416264547982E-5</v>
      </c>
      <c r="AT2">
        <f t="shared" si="0"/>
        <v>2.4785416264547982E-5</v>
      </c>
      <c r="AU2">
        <f t="shared" si="0"/>
        <v>2.4785416264547982E-5</v>
      </c>
      <c r="AV2">
        <f t="shared" si="0"/>
        <v>2.4785416264547982E-5</v>
      </c>
      <c r="AW2">
        <f t="shared" si="0"/>
        <v>2.4785416264547982E-5</v>
      </c>
      <c r="AX2">
        <f t="shared" si="0"/>
        <v>2.4785416264547982E-5</v>
      </c>
      <c r="AY2">
        <f t="shared" si="0"/>
        <v>2.4785416264547982E-5</v>
      </c>
      <c r="AZ2">
        <f t="shared" si="0"/>
        <v>2.4785416264547982E-5</v>
      </c>
      <c r="BA2">
        <f t="shared" si="0"/>
        <v>2.4785416264547982E-5</v>
      </c>
      <c r="BB2">
        <f t="shared" si="0"/>
        <v>2.4785416264547982E-5</v>
      </c>
      <c r="BC2">
        <f t="shared" si="0"/>
        <v>2.4785416264547982E-5</v>
      </c>
      <c r="BD2">
        <f t="shared" si="0"/>
        <v>2.4785416264547982E-5</v>
      </c>
      <c r="BE2">
        <f t="shared" si="0"/>
        <v>2.4785416264547982E-5</v>
      </c>
      <c r="BF2">
        <f t="shared" si="0"/>
        <v>2.4785416264547982E-5</v>
      </c>
      <c r="BG2">
        <f t="shared" si="0"/>
        <v>2.4785416264547982E-5</v>
      </c>
      <c r="BH2">
        <f t="shared" si="0"/>
        <v>2.4785416264547982E-5</v>
      </c>
      <c r="BI2">
        <f t="shared" si="0"/>
        <v>2.4785416264547982E-5</v>
      </c>
      <c r="BJ2">
        <f t="shared" si="0"/>
        <v>2.4785416264547982E-5</v>
      </c>
      <c r="BK2">
        <f t="shared" si="0"/>
        <v>2.4785416264547982E-5</v>
      </c>
      <c r="BL2">
        <f t="shared" si="0"/>
        <v>2.4785416264547982E-5</v>
      </c>
      <c r="BM2">
        <f t="shared" si="0"/>
        <v>2.4785416264547982E-5</v>
      </c>
      <c r="BN2">
        <f t="shared" si="0"/>
        <v>2.4785416264547982E-5</v>
      </c>
      <c r="BO2">
        <f t="shared" si="0"/>
        <v>2.4785416264547982E-5</v>
      </c>
      <c r="BP2">
        <f t="shared" si="0"/>
        <v>2.4785416264547982E-5</v>
      </c>
      <c r="BQ2">
        <f t="shared" si="0"/>
        <v>2.4785416264547982E-5</v>
      </c>
      <c r="BR2">
        <f t="shared" si="0"/>
        <v>2.4785416264547982E-5</v>
      </c>
      <c r="BS2">
        <f t="shared" si="0"/>
        <v>2.4785416264547982E-5</v>
      </c>
      <c r="BT2">
        <f t="shared" si="0"/>
        <v>2.4785416264547982E-5</v>
      </c>
      <c r="BU2">
        <f t="shared" si="0"/>
        <v>2.4785416264547982E-5</v>
      </c>
      <c r="BV2">
        <f t="shared" si="0"/>
        <v>2.4785416264547982E-5</v>
      </c>
      <c r="BW2">
        <f t="shared" si="0"/>
        <v>2.4785416264547982E-5</v>
      </c>
      <c r="BX2">
        <f t="shared" si="0"/>
        <v>2.4785416264547982E-5</v>
      </c>
      <c r="BY2">
        <f t="shared" si="0"/>
        <v>2.4785416264547982E-5</v>
      </c>
      <c r="BZ2">
        <f t="shared" si="0"/>
        <v>2.4785416264547982E-5</v>
      </c>
      <c r="CA2">
        <f t="shared" si="0"/>
        <v>2.4785416264547982E-5</v>
      </c>
      <c r="CB2">
        <f t="shared" si="0"/>
        <v>2.4785416264547982E-5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4.9540850711535182E-6</v>
      </c>
      <c r="C4">
        <v>4.9540850711535182E-6</v>
      </c>
      <c r="D4">
        <v>7.0843416517495306E-6</v>
      </c>
      <c r="E4">
        <v>6.3907697417880381E-6</v>
      </c>
      <c r="F4">
        <v>5.9647184256688368E-6</v>
      </c>
      <c r="G4">
        <v>5.5386671095496329E-6</v>
      </c>
      <c r="H4">
        <v>5.1126157934304299E-6</v>
      </c>
      <c r="I4">
        <v>4.6865644773112286E-6</v>
      </c>
      <c r="J4">
        <v>4.2605131611920257E-6</v>
      </c>
      <c r="K4">
        <v>4.2605131611920257E-6</v>
      </c>
      <c r="L4">
        <v>4.2605131611920257E-6</v>
      </c>
      <c r="M4">
        <v>4.2605131611920257E-6</v>
      </c>
      <c r="N4">
        <v>4.2605131611920257E-6</v>
      </c>
      <c r="O4">
        <v>4.2605131611920257E-6</v>
      </c>
      <c r="P4">
        <v>4.2605131611920257E-6</v>
      </c>
      <c r="Q4">
        <v>4.2605131611920257E-6</v>
      </c>
      <c r="R4">
        <v>4.2605131611920257E-6</v>
      </c>
      <c r="S4">
        <v>4.2605131611920257E-6</v>
      </c>
      <c r="T4">
        <v>4.2605131611920257E-6</v>
      </c>
      <c r="U4">
        <v>4.2605131611920257E-6</v>
      </c>
      <c r="V4">
        <v>4.2605131611920257E-6</v>
      </c>
      <c r="W4">
        <v>4.2605131611920257E-6</v>
      </c>
      <c r="X4">
        <v>4.2605131611920257E-6</v>
      </c>
      <c r="Y4">
        <v>4.2605131611920257E-6</v>
      </c>
      <c r="Z4">
        <v>4.2605131611920257E-6</v>
      </c>
      <c r="AA4">
        <v>4.2605131611920257E-6</v>
      </c>
      <c r="AB4">
        <v>4.2605131611920257E-6</v>
      </c>
      <c r="AC4">
        <v>4.2605131611920257E-6</v>
      </c>
      <c r="AD4">
        <v>4.2605131611920257E-6</v>
      </c>
      <c r="AE4">
        <f t="shared" si="1"/>
        <v>4.2605131611920257E-6</v>
      </c>
      <c r="AF4">
        <f t="shared" si="0"/>
        <v>4.2605131611920257E-6</v>
      </c>
      <c r="AG4">
        <f t="shared" si="0"/>
        <v>4.2605131611920257E-6</v>
      </c>
      <c r="AH4">
        <f t="shared" si="0"/>
        <v>4.2605131611920257E-6</v>
      </c>
      <c r="AI4">
        <f t="shared" si="0"/>
        <v>4.2605131611920257E-6</v>
      </c>
      <c r="AJ4">
        <f t="shared" si="0"/>
        <v>4.2605131611920257E-6</v>
      </c>
      <c r="AK4">
        <f t="shared" si="0"/>
        <v>4.2605131611920257E-6</v>
      </c>
      <c r="AL4">
        <f t="shared" si="0"/>
        <v>4.2605131611920257E-6</v>
      </c>
      <c r="AM4">
        <f t="shared" si="0"/>
        <v>4.2605131611920257E-6</v>
      </c>
      <c r="AN4">
        <f t="shared" si="0"/>
        <v>4.2605131611920257E-6</v>
      </c>
      <c r="AO4">
        <f t="shared" si="0"/>
        <v>4.2605131611920257E-6</v>
      </c>
      <c r="AP4">
        <f t="shared" si="0"/>
        <v>4.2605131611920257E-6</v>
      </c>
      <c r="AQ4">
        <f t="shared" si="0"/>
        <v>4.2605131611920257E-6</v>
      </c>
      <c r="AR4">
        <f t="shared" si="0"/>
        <v>4.2605131611920257E-6</v>
      </c>
      <c r="AS4">
        <f t="shared" si="0"/>
        <v>4.2605131611920257E-6</v>
      </c>
      <c r="AT4">
        <f t="shared" si="0"/>
        <v>4.2605131611920257E-6</v>
      </c>
      <c r="AU4">
        <f t="shared" si="0"/>
        <v>4.2605131611920257E-6</v>
      </c>
      <c r="AV4">
        <f t="shared" si="0"/>
        <v>4.2605131611920257E-6</v>
      </c>
      <c r="AW4">
        <f t="shared" si="0"/>
        <v>4.2605131611920257E-6</v>
      </c>
      <c r="AX4">
        <f t="shared" si="0"/>
        <v>4.2605131611920257E-6</v>
      </c>
      <c r="AY4">
        <f t="shared" si="0"/>
        <v>4.2605131611920257E-6</v>
      </c>
      <c r="AZ4">
        <f t="shared" si="0"/>
        <v>4.2605131611920257E-6</v>
      </c>
      <c r="BA4">
        <f t="shared" si="0"/>
        <v>4.2605131611920257E-6</v>
      </c>
      <c r="BB4">
        <f t="shared" si="0"/>
        <v>4.2605131611920257E-6</v>
      </c>
      <c r="BC4">
        <f t="shared" si="0"/>
        <v>4.2605131611920257E-6</v>
      </c>
      <c r="BD4">
        <f t="shared" si="0"/>
        <v>4.2605131611920257E-6</v>
      </c>
      <c r="BE4">
        <f t="shared" si="0"/>
        <v>4.2605131611920257E-6</v>
      </c>
      <c r="BF4">
        <f t="shared" si="0"/>
        <v>4.2605131611920257E-6</v>
      </c>
      <c r="BG4">
        <f t="shared" si="0"/>
        <v>4.2605131611920257E-6</v>
      </c>
      <c r="BH4">
        <f t="shared" si="0"/>
        <v>4.2605131611920257E-6</v>
      </c>
      <c r="BI4">
        <f t="shared" si="0"/>
        <v>4.2605131611920257E-6</v>
      </c>
      <c r="BJ4">
        <f t="shared" si="0"/>
        <v>4.2605131611920257E-6</v>
      </c>
      <c r="BK4">
        <f t="shared" si="0"/>
        <v>4.2605131611920257E-6</v>
      </c>
      <c r="BL4">
        <f t="shared" si="0"/>
        <v>4.2605131611920257E-6</v>
      </c>
      <c r="BM4">
        <f t="shared" si="0"/>
        <v>4.2605131611920257E-6</v>
      </c>
      <c r="BN4">
        <f t="shared" si="0"/>
        <v>4.2605131611920257E-6</v>
      </c>
      <c r="BO4">
        <f t="shared" si="0"/>
        <v>4.2605131611920257E-6</v>
      </c>
      <c r="BP4">
        <f t="shared" si="0"/>
        <v>4.2605131611920257E-6</v>
      </c>
      <c r="BQ4">
        <f t="shared" si="0"/>
        <v>4.2605131611920257E-6</v>
      </c>
      <c r="BR4">
        <f t="shared" si="0"/>
        <v>4.2605131611920257E-6</v>
      </c>
      <c r="BS4">
        <f t="shared" si="0"/>
        <v>4.2605131611920257E-6</v>
      </c>
      <c r="BT4">
        <f t="shared" si="0"/>
        <v>4.2605131611920257E-6</v>
      </c>
      <c r="BU4">
        <f t="shared" si="0"/>
        <v>4.2605131611920257E-6</v>
      </c>
      <c r="BV4">
        <f t="shared" si="0"/>
        <v>4.2605131611920257E-6</v>
      </c>
      <c r="BW4">
        <f t="shared" si="0"/>
        <v>4.2605131611920257E-6</v>
      </c>
      <c r="BX4">
        <f t="shared" si="0"/>
        <v>4.2605131611920257E-6</v>
      </c>
      <c r="BY4">
        <f t="shared" si="0"/>
        <v>4.2605131611920257E-6</v>
      </c>
      <c r="BZ4">
        <f t="shared" si="0"/>
        <v>4.2605131611920257E-6</v>
      </c>
      <c r="CA4">
        <f t="shared" si="0"/>
        <v>4.2605131611920257E-6</v>
      </c>
      <c r="CB4">
        <f t="shared" si="0"/>
        <v>4.2605131611920257E-6</v>
      </c>
    </row>
    <row r="5" spans="1:80" x14ac:dyDescent="0.35">
      <c r="A5" t="s">
        <v>81</v>
      </c>
      <c r="B5">
        <v>4.9540850711535182E-6</v>
      </c>
      <c r="C5">
        <v>4.9540850711535182E-6</v>
      </c>
      <c r="D5">
        <v>7.0843416517495306E-6</v>
      </c>
      <c r="E5">
        <v>6.3907697417880381E-6</v>
      </c>
      <c r="F5">
        <v>5.9647184256688368E-6</v>
      </c>
      <c r="G5">
        <v>5.5386671095496329E-6</v>
      </c>
      <c r="H5">
        <v>5.1126157934304299E-6</v>
      </c>
      <c r="I5">
        <v>4.6865644773112286E-6</v>
      </c>
      <c r="J5">
        <v>4.2605131611920257E-6</v>
      </c>
      <c r="K5">
        <v>4.2605131611920257E-6</v>
      </c>
      <c r="L5">
        <v>4.2605131611920257E-6</v>
      </c>
      <c r="M5">
        <v>4.2605131611920257E-6</v>
      </c>
      <c r="N5">
        <v>4.2605131611920257E-6</v>
      </c>
      <c r="O5">
        <v>4.2605131611920257E-6</v>
      </c>
      <c r="P5">
        <v>4.2605131611920257E-6</v>
      </c>
      <c r="Q5">
        <v>4.2605131611920257E-6</v>
      </c>
      <c r="R5">
        <v>4.2605131611920257E-6</v>
      </c>
      <c r="S5">
        <v>4.2605131611920257E-6</v>
      </c>
      <c r="T5">
        <v>4.2605131611920257E-6</v>
      </c>
      <c r="U5">
        <v>4.2605131611920257E-6</v>
      </c>
      <c r="V5">
        <v>4.2605131611920257E-6</v>
      </c>
      <c r="W5">
        <v>4.2605131611920257E-6</v>
      </c>
      <c r="X5">
        <v>4.2605131611920257E-6</v>
      </c>
      <c r="Y5">
        <v>4.2605131611920257E-6</v>
      </c>
      <c r="Z5">
        <v>4.2605131611920257E-6</v>
      </c>
      <c r="AA5">
        <v>4.2605131611920257E-6</v>
      </c>
      <c r="AB5">
        <v>4.2605131611920257E-6</v>
      </c>
      <c r="AC5">
        <v>4.2605131611920257E-6</v>
      </c>
      <c r="AD5">
        <v>4.2605131611920257E-6</v>
      </c>
      <c r="AE5">
        <f t="shared" si="1"/>
        <v>4.2605131611920257E-6</v>
      </c>
      <c r="AF5">
        <f t="shared" si="0"/>
        <v>4.2605131611920257E-6</v>
      </c>
      <c r="AG5">
        <f t="shared" si="0"/>
        <v>4.2605131611920257E-6</v>
      </c>
      <c r="AH5">
        <f t="shared" si="0"/>
        <v>4.2605131611920257E-6</v>
      </c>
      <c r="AI5">
        <f t="shared" si="0"/>
        <v>4.2605131611920257E-6</v>
      </c>
      <c r="AJ5">
        <f t="shared" si="0"/>
        <v>4.2605131611920257E-6</v>
      </c>
      <c r="AK5">
        <f t="shared" si="0"/>
        <v>4.2605131611920257E-6</v>
      </c>
      <c r="AL5">
        <f t="shared" si="0"/>
        <v>4.2605131611920257E-6</v>
      </c>
      <c r="AM5">
        <f t="shared" si="0"/>
        <v>4.2605131611920257E-6</v>
      </c>
      <c r="AN5">
        <f t="shared" si="0"/>
        <v>4.2605131611920257E-6</v>
      </c>
      <c r="AO5">
        <f t="shared" si="0"/>
        <v>4.2605131611920257E-6</v>
      </c>
      <c r="AP5">
        <f t="shared" si="0"/>
        <v>4.2605131611920257E-6</v>
      </c>
      <c r="AQ5">
        <f t="shared" si="0"/>
        <v>4.2605131611920257E-6</v>
      </c>
      <c r="AR5">
        <f t="shared" si="0"/>
        <v>4.2605131611920257E-6</v>
      </c>
      <c r="AS5">
        <f t="shared" si="0"/>
        <v>4.2605131611920257E-6</v>
      </c>
      <c r="AT5">
        <f t="shared" si="0"/>
        <v>4.2605131611920257E-6</v>
      </c>
      <c r="AU5">
        <f t="shared" si="0"/>
        <v>4.2605131611920257E-6</v>
      </c>
      <c r="AV5">
        <f t="shared" si="0"/>
        <v>4.2605131611920257E-6</v>
      </c>
      <c r="AW5">
        <f t="shared" si="0"/>
        <v>4.2605131611920257E-6</v>
      </c>
      <c r="AX5">
        <f t="shared" si="0"/>
        <v>4.2605131611920257E-6</v>
      </c>
      <c r="AY5">
        <f t="shared" si="0"/>
        <v>4.2605131611920257E-6</v>
      </c>
      <c r="AZ5">
        <f t="shared" si="0"/>
        <v>4.2605131611920257E-6</v>
      </c>
      <c r="BA5">
        <f t="shared" si="0"/>
        <v>4.2605131611920257E-6</v>
      </c>
      <c r="BB5">
        <f t="shared" si="0"/>
        <v>4.2605131611920257E-6</v>
      </c>
      <c r="BC5">
        <f t="shared" si="0"/>
        <v>4.2605131611920257E-6</v>
      </c>
      <c r="BD5">
        <f t="shared" si="0"/>
        <v>4.2605131611920257E-6</v>
      </c>
      <c r="BE5">
        <f t="shared" si="0"/>
        <v>4.2605131611920257E-6</v>
      </c>
      <c r="BF5">
        <f t="shared" si="0"/>
        <v>4.2605131611920257E-6</v>
      </c>
      <c r="BG5">
        <f t="shared" si="0"/>
        <v>4.2605131611920257E-6</v>
      </c>
      <c r="BH5">
        <f t="shared" si="0"/>
        <v>4.2605131611920257E-6</v>
      </c>
      <c r="BI5">
        <f t="shared" si="0"/>
        <v>4.2605131611920257E-6</v>
      </c>
      <c r="BJ5">
        <f t="shared" si="0"/>
        <v>4.2605131611920257E-6</v>
      </c>
      <c r="BK5">
        <f t="shared" si="0"/>
        <v>4.2605131611920257E-6</v>
      </c>
      <c r="BL5">
        <f t="shared" si="0"/>
        <v>4.2605131611920257E-6</v>
      </c>
      <c r="BM5">
        <f t="shared" si="0"/>
        <v>4.2605131611920257E-6</v>
      </c>
      <c r="BN5">
        <f t="shared" si="0"/>
        <v>4.2605131611920257E-6</v>
      </c>
      <c r="BO5">
        <f t="shared" si="0"/>
        <v>4.2605131611920257E-6</v>
      </c>
      <c r="BP5">
        <f t="shared" si="0"/>
        <v>4.2605131611920257E-6</v>
      </c>
      <c r="BQ5">
        <f t="shared" si="0"/>
        <v>4.2605131611920257E-6</v>
      </c>
      <c r="BR5">
        <f t="shared" si="0"/>
        <v>4.2605131611920257E-6</v>
      </c>
      <c r="BS5">
        <f t="shared" si="0"/>
        <v>4.2605131611920257E-6</v>
      </c>
      <c r="BT5">
        <f t="shared" si="0"/>
        <v>4.2605131611920257E-6</v>
      </c>
      <c r="BU5">
        <f t="shared" si="0"/>
        <v>4.2605131611920257E-6</v>
      </c>
      <c r="BV5">
        <f t="shared" si="0"/>
        <v>4.2605131611920257E-6</v>
      </c>
      <c r="BW5">
        <f t="shared" si="0"/>
        <v>4.2605131611920257E-6</v>
      </c>
      <c r="BX5">
        <f t="shared" si="0"/>
        <v>4.2605131611920257E-6</v>
      </c>
      <c r="BY5">
        <f t="shared" si="0"/>
        <v>4.2605131611920257E-6</v>
      </c>
      <c r="BZ5">
        <f t="shared" si="0"/>
        <v>4.2605131611920257E-6</v>
      </c>
      <c r="CA5">
        <f t="shared" si="0"/>
        <v>4.2605131611920257E-6</v>
      </c>
      <c r="CB5">
        <f t="shared" si="0"/>
        <v>4.2605131611920257E-6</v>
      </c>
    </row>
    <row r="6" spans="1:80" x14ac:dyDescent="0.35">
      <c r="A6" t="s">
        <v>82</v>
      </c>
      <c r="B6">
        <v>2.4770425355767591E-6</v>
      </c>
      <c r="C6">
        <v>2.4770425355767591E-6</v>
      </c>
      <c r="D6">
        <v>3.5421708258747649E-6</v>
      </c>
      <c r="E6">
        <v>3.195384870894019E-6</v>
      </c>
      <c r="F6">
        <v>2.982359212834418E-6</v>
      </c>
      <c r="G6">
        <v>2.769333554774816E-6</v>
      </c>
      <c r="H6">
        <v>2.556307896715215E-6</v>
      </c>
      <c r="I6">
        <v>2.3432822386556139E-6</v>
      </c>
      <c r="J6">
        <v>2.1302565805960128E-6</v>
      </c>
      <c r="K6">
        <v>2.1302565805960128E-6</v>
      </c>
      <c r="L6">
        <v>2.1302565805960128E-6</v>
      </c>
      <c r="M6">
        <v>2.1302565805960128E-6</v>
      </c>
      <c r="N6">
        <v>2.1302565805960128E-6</v>
      </c>
      <c r="O6">
        <v>2.1302565805960128E-6</v>
      </c>
      <c r="P6">
        <v>2.1302565805960128E-6</v>
      </c>
      <c r="Q6">
        <v>2.1302565805960128E-6</v>
      </c>
      <c r="R6">
        <v>2.1302565805960128E-6</v>
      </c>
      <c r="S6">
        <v>2.1302565805960128E-6</v>
      </c>
      <c r="T6">
        <v>2.1302565805960128E-6</v>
      </c>
      <c r="U6">
        <v>2.1302565805960128E-6</v>
      </c>
      <c r="V6">
        <v>2.1302565805960128E-6</v>
      </c>
      <c r="W6">
        <v>2.1302565805960128E-6</v>
      </c>
      <c r="X6">
        <v>2.1302565805960128E-6</v>
      </c>
      <c r="Y6">
        <v>2.1302565805960128E-6</v>
      </c>
      <c r="Z6">
        <v>2.1302565805960128E-6</v>
      </c>
      <c r="AA6">
        <v>2.1302565805960128E-6</v>
      </c>
      <c r="AB6">
        <v>2.1302565805960128E-6</v>
      </c>
      <c r="AC6">
        <v>2.1302565805960128E-6</v>
      </c>
      <c r="AD6">
        <v>2.1302565805960128E-6</v>
      </c>
      <c r="AE6">
        <f t="shared" si="1"/>
        <v>2.1302565805960128E-6</v>
      </c>
      <c r="AF6">
        <f t="shared" si="0"/>
        <v>2.1302565805960128E-6</v>
      </c>
      <c r="AG6">
        <f t="shared" si="0"/>
        <v>2.1302565805960128E-6</v>
      </c>
      <c r="AH6">
        <f t="shared" si="0"/>
        <v>2.1302565805960128E-6</v>
      </c>
      <c r="AI6">
        <f t="shared" si="0"/>
        <v>2.1302565805960128E-6</v>
      </c>
      <c r="AJ6">
        <f t="shared" si="0"/>
        <v>2.1302565805960128E-6</v>
      </c>
      <c r="AK6">
        <f t="shared" si="0"/>
        <v>2.1302565805960128E-6</v>
      </c>
      <c r="AL6">
        <f t="shared" si="0"/>
        <v>2.1302565805960128E-6</v>
      </c>
      <c r="AM6">
        <f t="shared" si="0"/>
        <v>2.1302565805960128E-6</v>
      </c>
      <c r="AN6">
        <f t="shared" si="0"/>
        <v>2.1302565805960128E-6</v>
      </c>
      <c r="AO6">
        <f t="shared" si="0"/>
        <v>2.1302565805960128E-6</v>
      </c>
      <c r="AP6">
        <f t="shared" si="0"/>
        <v>2.1302565805960128E-6</v>
      </c>
      <c r="AQ6">
        <f t="shared" si="0"/>
        <v>2.1302565805960128E-6</v>
      </c>
      <c r="AR6">
        <f t="shared" si="0"/>
        <v>2.1302565805960128E-6</v>
      </c>
      <c r="AS6">
        <f t="shared" si="0"/>
        <v>2.1302565805960128E-6</v>
      </c>
      <c r="AT6">
        <f t="shared" si="0"/>
        <v>2.1302565805960128E-6</v>
      </c>
      <c r="AU6">
        <f t="shared" si="0"/>
        <v>2.1302565805960128E-6</v>
      </c>
      <c r="AV6">
        <f t="shared" si="0"/>
        <v>2.1302565805960128E-6</v>
      </c>
      <c r="AW6">
        <f t="shared" si="0"/>
        <v>2.1302565805960128E-6</v>
      </c>
      <c r="AX6">
        <f t="shared" si="0"/>
        <v>2.1302565805960128E-6</v>
      </c>
      <c r="AY6">
        <f t="shared" si="0"/>
        <v>2.1302565805960128E-6</v>
      </c>
      <c r="AZ6">
        <f t="shared" si="0"/>
        <v>2.1302565805960128E-6</v>
      </c>
      <c r="BA6">
        <f t="shared" si="0"/>
        <v>2.1302565805960128E-6</v>
      </c>
      <c r="BB6">
        <f t="shared" si="0"/>
        <v>2.1302565805960128E-6</v>
      </c>
      <c r="BC6">
        <f t="shared" si="0"/>
        <v>2.1302565805960128E-6</v>
      </c>
      <c r="BD6">
        <f t="shared" si="0"/>
        <v>2.1302565805960128E-6</v>
      </c>
      <c r="BE6">
        <f t="shared" si="0"/>
        <v>2.1302565805960128E-6</v>
      </c>
      <c r="BF6">
        <f t="shared" si="0"/>
        <v>2.1302565805960128E-6</v>
      </c>
      <c r="BG6">
        <f t="shared" si="0"/>
        <v>2.1302565805960128E-6</v>
      </c>
      <c r="BH6">
        <f t="shared" si="0"/>
        <v>2.1302565805960128E-6</v>
      </c>
      <c r="BI6">
        <f t="shared" si="0"/>
        <v>2.1302565805960128E-6</v>
      </c>
      <c r="BJ6">
        <f t="shared" si="0"/>
        <v>2.1302565805960128E-6</v>
      </c>
      <c r="BK6">
        <f t="shared" si="0"/>
        <v>2.1302565805960128E-6</v>
      </c>
      <c r="BL6">
        <f t="shared" si="0"/>
        <v>2.1302565805960128E-6</v>
      </c>
      <c r="BM6">
        <f t="shared" si="0"/>
        <v>2.1302565805960128E-6</v>
      </c>
      <c r="BN6">
        <f t="shared" si="0"/>
        <v>2.1302565805960128E-6</v>
      </c>
      <c r="BO6">
        <f t="shared" si="0"/>
        <v>2.1302565805960128E-6</v>
      </c>
      <c r="BP6">
        <f t="shared" si="0"/>
        <v>2.1302565805960128E-6</v>
      </c>
      <c r="BQ6">
        <f t="shared" si="0"/>
        <v>2.1302565805960128E-6</v>
      </c>
      <c r="BR6">
        <f t="shared" si="0"/>
        <v>2.1302565805960128E-6</v>
      </c>
      <c r="BS6">
        <f t="shared" si="0"/>
        <v>2.1302565805960128E-6</v>
      </c>
      <c r="BT6">
        <f t="shared" si="0"/>
        <v>2.1302565805960128E-6</v>
      </c>
      <c r="BU6">
        <f t="shared" si="0"/>
        <v>2.1302565805960128E-6</v>
      </c>
      <c r="BV6">
        <f t="shared" si="0"/>
        <v>2.1302565805960128E-6</v>
      </c>
      <c r="BW6">
        <f t="shared" si="0"/>
        <v>2.1302565805960128E-6</v>
      </c>
      <c r="BX6">
        <f t="shared" si="0"/>
        <v>2.1302565805960128E-6</v>
      </c>
      <c r="BY6">
        <f t="shared" si="0"/>
        <v>2.1302565805960128E-6</v>
      </c>
      <c r="BZ6">
        <f t="shared" si="0"/>
        <v>2.1302565805960128E-6</v>
      </c>
      <c r="CA6">
        <f t="shared" si="0"/>
        <v>2.1302565805960128E-6</v>
      </c>
      <c r="CB6">
        <f t="shared" si="0"/>
        <v>2.1302565805960128E-6</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4.9540850711535182E-6</v>
      </c>
      <c r="C9">
        <v>4.9540850711535182E-6</v>
      </c>
      <c r="D9">
        <v>7.0843416517495306E-6</v>
      </c>
      <c r="E9">
        <v>6.3907697417880381E-6</v>
      </c>
      <c r="F9">
        <v>5.9647184256688368E-6</v>
      </c>
      <c r="G9">
        <v>5.5386671095496329E-6</v>
      </c>
      <c r="H9">
        <v>5.1126157934304299E-6</v>
      </c>
      <c r="I9">
        <v>4.6865644773112286E-6</v>
      </c>
      <c r="J9">
        <v>4.2605131611920257E-6</v>
      </c>
      <c r="K9">
        <v>4.2605131611920257E-6</v>
      </c>
      <c r="L9">
        <v>4.2605131611920257E-6</v>
      </c>
      <c r="M9">
        <v>4.2605131611920257E-6</v>
      </c>
      <c r="N9">
        <v>4.2605131611920257E-6</v>
      </c>
      <c r="O9">
        <v>4.2605131611920257E-6</v>
      </c>
      <c r="P9">
        <v>4.2605131611920257E-6</v>
      </c>
      <c r="Q9">
        <v>4.2605131611920257E-6</v>
      </c>
      <c r="R9">
        <v>4.2605131611920257E-6</v>
      </c>
      <c r="S9">
        <v>4.2605131611920257E-6</v>
      </c>
      <c r="T9">
        <v>4.2605131611920257E-6</v>
      </c>
      <c r="U9">
        <v>4.2605131611920257E-6</v>
      </c>
      <c r="V9">
        <v>4.2605131611920257E-6</v>
      </c>
      <c r="W9">
        <v>4.2605131611920257E-6</v>
      </c>
      <c r="X9">
        <v>4.2605131611920257E-6</v>
      </c>
      <c r="Y9">
        <v>4.2605131611920257E-6</v>
      </c>
      <c r="Z9">
        <v>4.2605131611920257E-6</v>
      </c>
      <c r="AA9">
        <v>4.2605131611920257E-6</v>
      </c>
      <c r="AB9">
        <v>4.2605131611920257E-6</v>
      </c>
      <c r="AC9">
        <v>4.2605131611920257E-6</v>
      </c>
      <c r="AD9">
        <v>4.2605131611920257E-6</v>
      </c>
      <c r="AE9">
        <f t="shared" si="1"/>
        <v>4.2605131611920257E-6</v>
      </c>
      <c r="AF9">
        <f t="shared" si="2"/>
        <v>4.2605131611920257E-6</v>
      </c>
      <c r="AG9">
        <f t="shared" si="2"/>
        <v>4.2605131611920257E-6</v>
      </c>
      <c r="AH9">
        <f t="shared" si="2"/>
        <v>4.2605131611920257E-6</v>
      </c>
      <c r="AI9">
        <f t="shared" si="2"/>
        <v>4.2605131611920257E-6</v>
      </c>
      <c r="AJ9">
        <f t="shared" si="2"/>
        <v>4.2605131611920257E-6</v>
      </c>
      <c r="AK9">
        <f t="shared" si="2"/>
        <v>4.2605131611920257E-6</v>
      </c>
      <c r="AL9">
        <f t="shared" si="2"/>
        <v>4.2605131611920257E-6</v>
      </c>
      <c r="AM9">
        <f t="shared" si="2"/>
        <v>4.2605131611920257E-6</v>
      </c>
      <c r="AN9">
        <f t="shared" si="2"/>
        <v>4.2605131611920257E-6</v>
      </c>
      <c r="AO9">
        <f t="shared" si="2"/>
        <v>4.2605131611920257E-6</v>
      </c>
      <c r="AP9">
        <f t="shared" si="2"/>
        <v>4.2605131611920257E-6</v>
      </c>
      <c r="AQ9">
        <f t="shared" si="2"/>
        <v>4.2605131611920257E-6</v>
      </c>
      <c r="AR9">
        <f t="shared" si="2"/>
        <v>4.2605131611920257E-6</v>
      </c>
      <c r="AS9">
        <f t="shared" si="2"/>
        <v>4.2605131611920257E-6</v>
      </c>
      <c r="AT9">
        <f t="shared" si="2"/>
        <v>4.2605131611920257E-6</v>
      </c>
      <c r="AU9">
        <f t="shared" si="2"/>
        <v>4.2605131611920257E-6</v>
      </c>
      <c r="AV9">
        <f t="shared" si="2"/>
        <v>4.2605131611920257E-6</v>
      </c>
      <c r="AW9">
        <f t="shared" si="2"/>
        <v>4.2605131611920257E-6</v>
      </c>
      <c r="AX9">
        <f t="shared" si="2"/>
        <v>4.2605131611920257E-6</v>
      </c>
      <c r="AY9">
        <f t="shared" si="2"/>
        <v>4.2605131611920257E-6</v>
      </c>
      <c r="AZ9">
        <f t="shared" si="2"/>
        <v>4.2605131611920257E-6</v>
      </c>
      <c r="BA9">
        <f t="shared" si="2"/>
        <v>4.2605131611920257E-6</v>
      </c>
      <c r="BB9">
        <f t="shared" si="2"/>
        <v>4.2605131611920257E-6</v>
      </c>
      <c r="BC9">
        <f t="shared" si="2"/>
        <v>4.2605131611920257E-6</v>
      </c>
      <c r="BD9">
        <f t="shared" si="2"/>
        <v>4.2605131611920257E-6</v>
      </c>
      <c r="BE9">
        <f t="shared" si="2"/>
        <v>4.2605131611920257E-6</v>
      </c>
      <c r="BF9">
        <f t="shared" si="2"/>
        <v>4.2605131611920257E-6</v>
      </c>
      <c r="BG9">
        <f t="shared" si="2"/>
        <v>4.2605131611920257E-6</v>
      </c>
      <c r="BH9">
        <f t="shared" si="2"/>
        <v>4.2605131611920257E-6</v>
      </c>
      <c r="BI9">
        <f t="shared" si="2"/>
        <v>4.2605131611920257E-6</v>
      </c>
      <c r="BJ9">
        <f t="shared" si="2"/>
        <v>4.2605131611920257E-6</v>
      </c>
      <c r="BK9">
        <f t="shared" si="2"/>
        <v>4.2605131611920257E-6</v>
      </c>
      <c r="BL9">
        <f t="shared" si="2"/>
        <v>4.2605131611920257E-6</v>
      </c>
      <c r="BM9">
        <f t="shared" si="2"/>
        <v>4.2605131611920257E-6</v>
      </c>
      <c r="BN9">
        <f t="shared" si="2"/>
        <v>4.2605131611920257E-6</v>
      </c>
      <c r="BO9">
        <f t="shared" si="2"/>
        <v>4.2605131611920257E-6</v>
      </c>
      <c r="BP9">
        <f t="shared" si="2"/>
        <v>4.2605131611920257E-6</v>
      </c>
      <c r="BQ9">
        <f t="shared" si="2"/>
        <v>4.2605131611920257E-6</v>
      </c>
      <c r="BR9">
        <f t="shared" si="2"/>
        <v>4.2605131611920257E-6</v>
      </c>
      <c r="BS9">
        <f t="shared" si="2"/>
        <v>4.2605131611920257E-6</v>
      </c>
      <c r="BT9">
        <f t="shared" si="2"/>
        <v>4.2605131611920257E-6</v>
      </c>
      <c r="BU9">
        <f t="shared" si="2"/>
        <v>4.2605131611920257E-6</v>
      </c>
      <c r="BV9">
        <f t="shared" si="2"/>
        <v>4.2605131611920257E-6</v>
      </c>
      <c r="BW9">
        <f t="shared" si="2"/>
        <v>4.2605131611920257E-6</v>
      </c>
      <c r="BX9">
        <f t="shared" si="2"/>
        <v>4.2605131611920257E-6</v>
      </c>
      <c r="BY9">
        <f t="shared" si="2"/>
        <v>4.2605131611920257E-6</v>
      </c>
      <c r="BZ9">
        <f t="shared" si="2"/>
        <v>4.2605131611920257E-6</v>
      </c>
      <c r="CA9">
        <f t="shared" si="2"/>
        <v>4.2605131611920257E-6</v>
      </c>
      <c r="CB9">
        <f t="shared" si="2"/>
        <v>4.2605131611920257E-6</v>
      </c>
    </row>
  </sheetData>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1.005184089022215E-6</v>
      </c>
      <c r="C3">
        <v>1.005184089022215E-6</v>
      </c>
      <c r="D3">
        <v>1.005184089022215E-6</v>
      </c>
      <c r="E3">
        <v>1.005184089022215E-6</v>
      </c>
      <c r="F3">
        <v>1.005184089022215E-6</v>
      </c>
      <c r="G3">
        <v>1.005184089022215E-6</v>
      </c>
      <c r="H3">
        <v>1.005184089022215E-6</v>
      </c>
      <c r="I3">
        <v>1.005184089022215E-6</v>
      </c>
      <c r="J3">
        <v>1.005184089022215E-6</v>
      </c>
      <c r="K3">
        <v>1.005184089022215E-6</v>
      </c>
      <c r="L3">
        <v>1.005184089022215E-6</v>
      </c>
      <c r="M3">
        <v>1.005184089022215E-6</v>
      </c>
      <c r="N3">
        <v>1.005184089022215E-6</v>
      </c>
      <c r="O3">
        <v>1.005184089022215E-6</v>
      </c>
      <c r="P3">
        <v>1.005184089022215E-6</v>
      </c>
      <c r="Q3">
        <v>1.005184089022215E-6</v>
      </c>
      <c r="R3">
        <v>1.005184089022215E-6</v>
      </c>
      <c r="S3">
        <v>1.005184089022215E-6</v>
      </c>
      <c r="T3">
        <v>1.005184089022215E-6</v>
      </c>
      <c r="U3">
        <v>1.005184089022215E-6</v>
      </c>
      <c r="V3">
        <v>1.005184089022215E-6</v>
      </c>
      <c r="W3">
        <v>1.005184089022215E-6</v>
      </c>
      <c r="X3">
        <v>1.005184089022215E-6</v>
      </c>
      <c r="Y3">
        <v>1.005184089022215E-6</v>
      </c>
      <c r="Z3">
        <v>1.005184089022215E-6</v>
      </c>
      <c r="AA3">
        <v>1.005184089022215E-6</v>
      </c>
      <c r="AB3">
        <v>1.005184089022215E-6</v>
      </c>
      <c r="AC3">
        <v>1.005184089022215E-6</v>
      </c>
      <c r="AD3">
        <v>1.005184089022215E-6</v>
      </c>
      <c r="AE3">
        <f t="shared" ref="AE3:AT9" si="1">AD3</f>
        <v>1.005184089022215E-6</v>
      </c>
      <c r="AF3">
        <f t="shared" si="1"/>
        <v>1.005184089022215E-6</v>
      </c>
      <c r="AG3">
        <f t="shared" si="1"/>
        <v>1.005184089022215E-6</v>
      </c>
      <c r="AH3">
        <f t="shared" si="1"/>
        <v>1.005184089022215E-6</v>
      </c>
      <c r="AI3">
        <f t="shared" si="1"/>
        <v>1.005184089022215E-6</v>
      </c>
      <c r="AJ3">
        <f t="shared" si="1"/>
        <v>1.005184089022215E-6</v>
      </c>
      <c r="AK3">
        <f t="shared" si="1"/>
        <v>1.005184089022215E-6</v>
      </c>
      <c r="AL3">
        <f t="shared" si="1"/>
        <v>1.005184089022215E-6</v>
      </c>
      <c r="AM3">
        <f t="shared" si="1"/>
        <v>1.005184089022215E-6</v>
      </c>
      <c r="AN3">
        <f t="shared" si="1"/>
        <v>1.005184089022215E-6</v>
      </c>
      <c r="AO3">
        <f t="shared" si="1"/>
        <v>1.005184089022215E-6</v>
      </c>
      <c r="AP3">
        <f t="shared" si="1"/>
        <v>1.005184089022215E-6</v>
      </c>
      <c r="AQ3">
        <f t="shared" si="1"/>
        <v>1.005184089022215E-6</v>
      </c>
      <c r="AR3">
        <f t="shared" si="1"/>
        <v>1.005184089022215E-6</v>
      </c>
      <c r="AS3">
        <f t="shared" si="1"/>
        <v>1.005184089022215E-6</v>
      </c>
      <c r="AT3">
        <f t="shared" si="1"/>
        <v>1.005184089022215E-6</v>
      </c>
      <c r="AU3">
        <f t="shared" si="0"/>
        <v>1.005184089022215E-6</v>
      </c>
      <c r="AV3">
        <f t="shared" si="0"/>
        <v>1.005184089022215E-6</v>
      </c>
      <c r="AW3">
        <f t="shared" si="0"/>
        <v>1.005184089022215E-6</v>
      </c>
      <c r="AX3">
        <f t="shared" si="0"/>
        <v>1.005184089022215E-6</v>
      </c>
      <c r="AY3">
        <f t="shared" si="0"/>
        <v>1.005184089022215E-6</v>
      </c>
      <c r="AZ3">
        <f t="shared" si="0"/>
        <v>1.005184089022215E-6</v>
      </c>
      <c r="BA3">
        <f t="shared" si="0"/>
        <v>1.005184089022215E-6</v>
      </c>
      <c r="BB3">
        <f t="shared" si="0"/>
        <v>1.005184089022215E-6</v>
      </c>
      <c r="BC3">
        <f t="shared" si="0"/>
        <v>1.005184089022215E-6</v>
      </c>
      <c r="BD3">
        <f t="shared" si="0"/>
        <v>1.005184089022215E-6</v>
      </c>
      <c r="BE3">
        <f t="shared" si="0"/>
        <v>1.005184089022215E-6</v>
      </c>
      <c r="BF3">
        <f t="shared" si="0"/>
        <v>1.005184089022215E-6</v>
      </c>
      <c r="BG3">
        <f t="shared" si="0"/>
        <v>1.005184089022215E-6</v>
      </c>
      <c r="BH3">
        <f t="shared" si="0"/>
        <v>1.005184089022215E-6</v>
      </c>
      <c r="BI3">
        <f t="shared" si="0"/>
        <v>1.005184089022215E-6</v>
      </c>
      <c r="BJ3">
        <f t="shared" si="0"/>
        <v>1.005184089022215E-6</v>
      </c>
      <c r="BK3">
        <f t="shared" si="0"/>
        <v>1.005184089022215E-6</v>
      </c>
      <c r="BL3">
        <f t="shared" si="0"/>
        <v>1.005184089022215E-6</v>
      </c>
      <c r="BM3">
        <f t="shared" si="0"/>
        <v>1.005184089022215E-6</v>
      </c>
      <c r="BN3">
        <f t="shared" si="0"/>
        <v>1.005184089022215E-6</v>
      </c>
      <c r="BO3">
        <f t="shared" si="0"/>
        <v>1.005184089022215E-6</v>
      </c>
      <c r="BP3">
        <f t="shared" si="0"/>
        <v>1.005184089022215E-6</v>
      </c>
      <c r="BQ3">
        <f t="shared" si="0"/>
        <v>1.005184089022215E-6</v>
      </c>
      <c r="BR3">
        <f t="shared" si="0"/>
        <v>1.005184089022215E-6</v>
      </c>
      <c r="BS3">
        <f t="shared" si="0"/>
        <v>1.005184089022215E-6</v>
      </c>
      <c r="BT3">
        <f t="shared" si="0"/>
        <v>1.005184089022215E-6</v>
      </c>
      <c r="BU3">
        <f t="shared" si="0"/>
        <v>1.005184089022215E-6</v>
      </c>
      <c r="BV3">
        <f t="shared" si="0"/>
        <v>1.005184089022215E-6</v>
      </c>
      <c r="BW3">
        <f t="shared" si="0"/>
        <v>1.005184089022215E-6</v>
      </c>
      <c r="BX3">
        <f t="shared" si="0"/>
        <v>1.005184089022215E-6</v>
      </c>
      <c r="BY3">
        <f t="shared" si="0"/>
        <v>1.005184089022215E-6</v>
      </c>
      <c r="BZ3">
        <f t="shared" si="0"/>
        <v>1.005184089022215E-6</v>
      </c>
      <c r="CA3">
        <f t="shared" si="0"/>
        <v>1.005184089022215E-6</v>
      </c>
      <c r="CB3">
        <f t="shared" si="0"/>
        <v>1.005184089022215E-6</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7.1926213174919581E-6</v>
      </c>
      <c r="C2">
        <v>7.9108679764584691E-6</v>
      </c>
      <c r="D2">
        <v>9.3743785521032877E-6</v>
      </c>
      <c r="E2">
        <v>1.08378891277481E-5</v>
      </c>
      <c r="F2">
        <v>1.1043571695136021E-5</v>
      </c>
      <c r="G2">
        <v>1.124925426252395E-5</v>
      </c>
      <c r="H2">
        <v>1.145493682991186E-5</v>
      </c>
      <c r="I2">
        <v>1.1660619397299789E-5</v>
      </c>
      <c r="J2">
        <v>1.18663019646877E-5</v>
      </c>
      <c r="K2">
        <v>1.196123238040521E-5</v>
      </c>
      <c r="L2">
        <v>1.2056162796122711E-5</v>
      </c>
      <c r="M2">
        <v>1.215109321184021E-5</v>
      </c>
      <c r="N2">
        <v>1.2246023627557711E-5</v>
      </c>
      <c r="O2">
        <v>1.234095404327521E-5</v>
      </c>
      <c r="P2">
        <v>1.2435884458992719E-5</v>
      </c>
      <c r="Q2">
        <v>1.253081487471022E-5</v>
      </c>
      <c r="R2">
        <v>1.2625745290427719E-5</v>
      </c>
      <c r="S2">
        <v>1.272067570614522E-5</v>
      </c>
      <c r="T2">
        <v>1.2815606121862719E-5</v>
      </c>
      <c r="U2">
        <v>1.2815606121862719E-5</v>
      </c>
      <c r="V2">
        <v>1.2815606121862719E-5</v>
      </c>
      <c r="W2">
        <v>1.2815606121862719E-5</v>
      </c>
      <c r="X2">
        <v>1.2815606121862719E-5</v>
      </c>
      <c r="Y2">
        <v>1.2815606121862719E-5</v>
      </c>
      <c r="Z2">
        <v>1.2815606121862719E-5</v>
      </c>
      <c r="AA2">
        <v>1.2815606121862719E-5</v>
      </c>
      <c r="AB2">
        <v>1.2815606121862719E-5</v>
      </c>
      <c r="AC2">
        <v>1.2815606121862719E-5</v>
      </c>
      <c r="AD2">
        <v>1.2815606121862719E-5</v>
      </c>
      <c r="AE2">
        <f>AD2</f>
        <v>1.2815606121862719E-5</v>
      </c>
      <c r="AF2">
        <f t="shared" ref="AF2:CB7" si="0">AE2</f>
        <v>1.2815606121862719E-5</v>
      </c>
      <c r="AG2">
        <f t="shared" si="0"/>
        <v>1.2815606121862719E-5</v>
      </c>
      <c r="AH2">
        <f t="shared" si="0"/>
        <v>1.2815606121862719E-5</v>
      </c>
      <c r="AI2">
        <f t="shared" si="0"/>
        <v>1.2815606121862719E-5</v>
      </c>
      <c r="AJ2">
        <f t="shared" si="0"/>
        <v>1.2815606121862719E-5</v>
      </c>
      <c r="AK2">
        <f t="shared" si="0"/>
        <v>1.2815606121862719E-5</v>
      </c>
      <c r="AL2">
        <f t="shared" si="0"/>
        <v>1.2815606121862719E-5</v>
      </c>
      <c r="AM2">
        <f t="shared" si="0"/>
        <v>1.2815606121862719E-5</v>
      </c>
      <c r="AN2">
        <f t="shared" si="0"/>
        <v>1.2815606121862719E-5</v>
      </c>
      <c r="AO2">
        <f t="shared" si="0"/>
        <v>1.2815606121862719E-5</v>
      </c>
      <c r="AP2">
        <f t="shared" si="0"/>
        <v>1.2815606121862719E-5</v>
      </c>
      <c r="AQ2">
        <f t="shared" si="0"/>
        <v>1.2815606121862719E-5</v>
      </c>
      <c r="AR2">
        <f t="shared" si="0"/>
        <v>1.2815606121862719E-5</v>
      </c>
      <c r="AS2">
        <f t="shared" si="0"/>
        <v>1.2815606121862719E-5</v>
      </c>
      <c r="AT2">
        <f t="shared" si="0"/>
        <v>1.2815606121862719E-5</v>
      </c>
      <c r="AU2">
        <f t="shared" si="0"/>
        <v>1.2815606121862719E-5</v>
      </c>
      <c r="AV2">
        <f t="shared" si="0"/>
        <v>1.2815606121862719E-5</v>
      </c>
      <c r="AW2">
        <f t="shared" si="0"/>
        <v>1.2815606121862719E-5</v>
      </c>
      <c r="AX2">
        <f t="shared" si="0"/>
        <v>1.2815606121862719E-5</v>
      </c>
      <c r="AY2">
        <f t="shared" si="0"/>
        <v>1.2815606121862719E-5</v>
      </c>
      <c r="AZ2">
        <f t="shared" si="0"/>
        <v>1.2815606121862719E-5</v>
      </c>
      <c r="BA2">
        <f t="shared" si="0"/>
        <v>1.2815606121862719E-5</v>
      </c>
      <c r="BB2">
        <f t="shared" si="0"/>
        <v>1.2815606121862719E-5</v>
      </c>
      <c r="BC2">
        <f t="shared" si="0"/>
        <v>1.2815606121862719E-5</v>
      </c>
      <c r="BD2">
        <f t="shared" si="0"/>
        <v>1.2815606121862719E-5</v>
      </c>
      <c r="BE2">
        <f t="shared" si="0"/>
        <v>1.2815606121862719E-5</v>
      </c>
      <c r="BF2">
        <f t="shared" si="0"/>
        <v>1.2815606121862719E-5</v>
      </c>
      <c r="BG2">
        <f t="shared" si="0"/>
        <v>1.2815606121862719E-5</v>
      </c>
      <c r="BH2">
        <f t="shared" si="0"/>
        <v>1.2815606121862719E-5</v>
      </c>
      <c r="BI2">
        <f t="shared" si="0"/>
        <v>1.2815606121862719E-5</v>
      </c>
      <c r="BJ2">
        <f t="shared" si="0"/>
        <v>1.2815606121862719E-5</v>
      </c>
      <c r="BK2">
        <f t="shared" si="0"/>
        <v>1.2815606121862719E-5</v>
      </c>
      <c r="BL2">
        <f t="shared" si="0"/>
        <v>1.2815606121862719E-5</v>
      </c>
      <c r="BM2">
        <f t="shared" si="0"/>
        <v>1.2815606121862719E-5</v>
      </c>
      <c r="BN2">
        <f t="shared" si="0"/>
        <v>1.2815606121862719E-5</v>
      </c>
      <c r="BO2">
        <f t="shared" si="0"/>
        <v>1.2815606121862719E-5</v>
      </c>
      <c r="BP2">
        <f t="shared" si="0"/>
        <v>1.2815606121862719E-5</v>
      </c>
      <c r="BQ2">
        <f t="shared" si="0"/>
        <v>1.2815606121862719E-5</v>
      </c>
      <c r="BR2">
        <f t="shared" si="0"/>
        <v>1.2815606121862719E-5</v>
      </c>
      <c r="BS2">
        <f t="shared" si="0"/>
        <v>1.2815606121862719E-5</v>
      </c>
      <c r="BT2">
        <f t="shared" si="0"/>
        <v>1.2815606121862719E-5</v>
      </c>
      <c r="BU2">
        <f t="shared" si="0"/>
        <v>1.2815606121862719E-5</v>
      </c>
      <c r="BV2">
        <f t="shared" si="0"/>
        <v>1.2815606121862719E-5</v>
      </c>
      <c r="BW2">
        <f t="shared" si="0"/>
        <v>1.2815606121862719E-5</v>
      </c>
      <c r="BX2">
        <f t="shared" si="0"/>
        <v>1.2815606121862719E-5</v>
      </c>
      <c r="BY2">
        <f t="shared" si="0"/>
        <v>1.2815606121862719E-5</v>
      </c>
      <c r="BZ2">
        <f t="shared" si="0"/>
        <v>1.2815606121862719E-5</v>
      </c>
      <c r="CA2">
        <f t="shared" si="0"/>
        <v>1.2815606121862719E-5</v>
      </c>
      <c r="CB2">
        <f t="shared" si="0"/>
        <v>1.2815606121862719E-5</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CB9"/>
  <sheetViews>
    <sheetView workbookViewId="0">
      <selection activeCell="B1" sqref="B1:CB1"/>
    </sheetView>
  </sheetViews>
  <sheetFormatPr defaultRowHeight="14.5" x14ac:dyDescent="0.35"/>
  <sheetData>
    <row r="1" spans="1:80" x14ac:dyDescent="0.35">
      <c r="A1" s="28" t="s">
        <v>77</v>
      </c>
      <c r="B1" s="28" t="s">
        <v>2572</v>
      </c>
      <c r="C1" s="28" t="s">
        <v>2573</v>
      </c>
      <c r="D1" s="28" t="s">
        <v>2574</v>
      </c>
      <c r="E1" s="28" t="s">
        <v>2575</v>
      </c>
      <c r="F1" s="28" t="s">
        <v>2576</v>
      </c>
      <c r="G1" s="28" t="s">
        <v>2577</v>
      </c>
      <c r="H1" s="28" t="s">
        <v>2578</v>
      </c>
      <c r="I1" s="28" t="s">
        <v>2579</v>
      </c>
      <c r="J1" s="28" t="s">
        <v>2580</v>
      </c>
      <c r="K1" s="28" t="s">
        <v>2581</v>
      </c>
      <c r="L1" s="28" t="s">
        <v>2582</v>
      </c>
      <c r="M1" s="28" t="s">
        <v>2583</v>
      </c>
      <c r="N1" s="28" t="s">
        <v>2584</v>
      </c>
      <c r="O1" s="28" t="s">
        <v>2585</v>
      </c>
      <c r="P1" s="28" t="s">
        <v>2586</v>
      </c>
      <c r="Q1" s="28" t="s">
        <v>2587</v>
      </c>
      <c r="R1" s="28" t="s">
        <v>2588</v>
      </c>
      <c r="S1" s="28" t="s">
        <v>2589</v>
      </c>
      <c r="T1" s="28" t="s">
        <v>2590</v>
      </c>
      <c r="U1" s="28" t="s">
        <v>2591</v>
      </c>
      <c r="V1" s="28" t="s">
        <v>2592</v>
      </c>
      <c r="W1" s="28" t="s">
        <v>2593</v>
      </c>
      <c r="X1" s="28" t="s">
        <v>2594</v>
      </c>
      <c r="Y1" s="28" t="s">
        <v>2595</v>
      </c>
      <c r="Z1" s="28" t="s">
        <v>2596</v>
      </c>
      <c r="AA1" s="28" t="s">
        <v>2597</v>
      </c>
      <c r="AB1" s="28" t="s">
        <v>2598</v>
      </c>
      <c r="AC1" s="28" t="s">
        <v>2599</v>
      </c>
      <c r="AD1" s="28" t="s">
        <v>2600</v>
      </c>
      <c r="AE1" s="28" t="s">
        <v>2601</v>
      </c>
      <c r="AF1" s="28" t="s">
        <v>2602</v>
      </c>
      <c r="AG1" s="28" t="s">
        <v>2603</v>
      </c>
      <c r="AH1" s="28" t="s">
        <v>2604</v>
      </c>
      <c r="AI1" s="28" t="s">
        <v>2605</v>
      </c>
      <c r="AJ1" s="28" t="s">
        <v>2606</v>
      </c>
      <c r="AK1" s="28" t="s">
        <v>2607</v>
      </c>
      <c r="AL1" s="28" t="s">
        <v>2608</v>
      </c>
      <c r="AM1" s="28" t="s">
        <v>2609</v>
      </c>
      <c r="AN1" s="28" t="s">
        <v>2610</v>
      </c>
      <c r="AO1" s="28" t="s">
        <v>2611</v>
      </c>
      <c r="AP1" s="28" t="s">
        <v>2612</v>
      </c>
      <c r="AQ1" s="28" t="s">
        <v>2613</v>
      </c>
      <c r="AR1" s="28" t="s">
        <v>2614</v>
      </c>
      <c r="AS1" s="28" t="s">
        <v>2615</v>
      </c>
      <c r="AT1" s="28" t="s">
        <v>2616</v>
      </c>
      <c r="AU1" s="28" t="s">
        <v>2617</v>
      </c>
      <c r="AV1" s="28" t="s">
        <v>2618</v>
      </c>
      <c r="AW1" s="28" t="s">
        <v>2619</v>
      </c>
      <c r="AX1" s="28" t="s">
        <v>2620</v>
      </c>
      <c r="AY1" s="28" t="s">
        <v>2621</v>
      </c>
      <c r="AZ1" s="28" t="s">
        <v>2622</v>
      </c>
      <c r="BA1" s="28" t="s">
        <v>2623</v>
      </c>
      <c r="BB1" s="28" t="s">
        <v>2624</v>
      </c>
      <c r="BC1" s="28" t="s">
        <v>2625</v>
      </c>
      <c r="BD1" s="28" t="s">
        <v>2626</v>
      </c>
      <c r="BE1" s="28" t="s">
        <v>2627</v>
      </c>
      <c r="BF1" s="28" t="s">
        <v>2628</v>
      </c>
      <c r="BG1" s="28" t="s">
        <v>2629</v>
      </c>
      <c r="BH1" s="28" t="s">
        <v>2630</v>
      </c>
      <c r="BI1" s="28" t="s">
        <v>2631</v>
      </c>
      <c r="BJ1" s="28" t="s">
        <v>2632</v>
      </c>
      <c r="BK1" s="28" t="s">
        <v>2633</v>
      </c>
      <c r="BL1" s="28" t="s">
        <v>2634</v>
      </c>
      <c r="BM1" s="28" t="s">
        <v>2635</v>
      </c>
      <c r="BN1" s="28" t="s">
        <v>2636</v>
      </c>
      <c r="BO1" s="28" t="s">
        <v>2637</v>
      </c>
      <c r="BP1" s="28" t="s">
        <v>2638</v>
      </c>
      <c r="BQ1" s="28" t="s">
        <v>2639</v>
      </c>
      <c r="BR1" s="28" t="s">
        <v>2640</v>
      </c>
      <c r="BS1" s="28" t="s">
        <v>2641</v>
      </c>
      <c r="BT1" s="28" t="s">
        <v>2642</v>
      </c>
      <c r="BU1" s="28" t="s">
        <v>2643</v>
      </c>
      <c r="BV1" s="28" t="s">
        <v>2644</v>
      </c>
      <c r="BW1" s="28" t="s">
        <v>2645</v>
      </c>
      <c r="BX1" s="28" t="s">
        <v>2646</v>
      </c>
      <c r="BY1" s="28" t="s">
        <v>2647</v>
      </c>
      <c r="BZ1" s="28" t="s">
        <v>2648</v>
      </c>
      <c r="CA1" s="28" t="s">
        <v>2649</v>
      </c>
      <c r="CB1" s="28" t="s">
        <v>2650</v>
      </c>
    </row>
    <row r="2" spans="1:80" x14ac:dyDescent="0.35">
      <c r="A2" t="s">
        <v>78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f>AD2</f>
        <v>0</v>
      </c>
      <c r="AF2">
        <f t="shared" ref="AF2:CB7" si="0">AE2</f>
        <v>0</v>
      </c>
      <c r="AG2">
        <f t="shared" si="0"/>
        <v>0</v>
      </c>
      <c r="AH2">
        <f t="shared" si="0"/>
        <v>0</v>
      </c>
      <c r="AI2">
        <f t="shared" si="0"/>
        <v>0</v>
      </c>
      <c r="AJ2">
        <f t="shared" si="0"/>
        <v>0</v>
      </c>
      <c r="AK2">
        <f t="shared" si="0"/>
        <v>0</v>
      </c>
      <c r="AL2">
        <f t="shared" si="0"/>
        <v>0</v>
      </c>
      <c r="AM2">
        <f t="shared" si="0"/>
        <v>0</v>
      </c>
      <c r="AN2">
        <f t="shared" si="0"/>
        <v>0</v>
      </c>
      <c r="AO2">
        <f t="shared" si="0"/>
        <v>0</v>
      </c>
      <c r="AP2">
        <f t="shared" si="0"/>
        <v>0</v>
      </c>
      <c r="AQ2">
        <f t="shared" si="0"/>
        <v>0</v>
      </c>
      <c r="AR2">
        <f t="shared" si="0"/>
        <v>0</v>
      </c>
      <c r="AS2">
        <f t="shared" si="0"/>
        <v>0</v>
      </c>
      <c r="AT2">
        <f t="shared" si="0"/>
        <v>0</v>
      </c>
      <c r="AU2">
        <f t="shared" si="0"/>
        <v>0</v>
      </c>
      <c r="AV2">
        <f t="shared" si="0"/>
        <v>0</v>
      </c>
      <c r="AW2">
        <f t="shared" si="0"/>
        <v>0</v>
      </c>
      <c r="AX2">
        <f t="shared" si="0"/>
        <v>0</v>
      </c>
      <c r="AY2">
        <f t="shared" si="0"/>
        <v>0</v>
      </c>
      <c r="AZ2">
        <f t="shared" si="0"/>
        <v>0</v>
      </c>
      <c r="BA2">
        <f t="shared" si="0"/>
        <v>0</v>
      </c>
      <c r="BB2">
        <f t="shared" si="0"/>
        <v>0</v>
      </c>
      <c r="BC2">
        <f t="shared" si="0"/>
        <v>0</v>
      </c>
      <c r="BD2">
        <f t="shared" si="0"/>
        <v>0</v>
      </c>
      <c r="BE2">
        <f t="shared" si="0"/>
        <v>0</v>
      </c>
      <c r="BF2">
        <f t="shared" si="0"/>
        <v>0</v>
      </c>
      <c r="BG2">
        <f t="shared" si="0"/>
        <v>0</v>
      </c>
      <c r="BH2">
        <f t="shared" si="0"/>
        <v>0</v>
      </c>
      <c r="BI2">
        <f t="shared" si="0"/>
        <v>0</v>
      </c>
      <c r="BJ2">
        <f t="shared" si="0"/>
        <v>0</v>
      </c>
      <c r="BK2">
        <f t="shared" si="0"/>
        <v>0</v>
      </c>
      <c r="BL2">
        <f t="shared" si="0"/>
        <v>0</v>
      </c>
      <c r="BM2">
        <f t="shared" si="0"/>
        <v>0</v>
      </c>
      <c r="BN2">
        <f t="shared" si="0"/>
        <v>0</v>
      </c>
      <c r="BO2">
        <f t="shared" si="0"/>
        <v>0</v>
      </c>
      <c r="BP2">
        <f t="shared" si="0"/>
        <v>0</v>
      </c>
      <c r="BQ2">
        <f t="shared" si="0"/>
        <v>0</v>
      </c>
      <c r="BR2">
        <f t="shared" si="0"/>
        <v>0</v>
      </c>
      <c r="BS2">
        <f t="shared" si="0"/>
        <v>0</v>
      </c>
      <c r="BT2">
        <f t="shared" si="0"/>
        <v>0</v>
      </c>
      <c r="BU2">
        <f t="shared" si="0"/>
        <v>0</v>
      </c>
      <c r="BV2">
        <f t="shared" si="0"/>
        <v>0</v>
      </c>
      <c r="BW2">
        <f t="shared" si="0"/>
        <v>0</v>
      </c>
      <c r="BX2">
        <f t="shared" si="0"/>
        <v>0</v>
      </c>
      <c r="BY2">
        <f t="shared" si="0"/>
        <v>0</v>
      </c>
      <c r="BZ2">
        <f t="shared" si="0"/>
        <v>0</v>
      </c>
      <c r="CA2">
        <f t="shared" si="0"/>
        <v>0</v>
      </c>
      <c r="CB2">
        <f t="shared" si="0"/>
        <v>0</v>
      </c>
    </row>
    <row r="3" spans="1:80" x14ac:dyDescent="0.35">
      <c r="A3" t="s">
        <v>79</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f t="shared" ref="AE3:AT9" si="1">AD3</f>
        <v>0</v>
      </c>
      <c r="AF3">
        <f t="shared" si="1"/>
        <v>0</v>
      </c>
      <c r="AG3">
        <f t="shared" si="1"/>
        <v>0</v>
      </c>
      <c r="AH3">
        <f t="shared" si="1"/>
        <v>0</v>
      </c>
      <c r="AI3">
        <f t="shared" si="1"/>
        <v>0</v>
      </c>
      <c r="AJ3">
        <f t="shared" si="1"/>
        <v>0</v>
      </c>
      <c r="AK3">
        <f t="shared" si="1"/>
        <v>0</v>
      </c>
      <c r="AL3">
        <f t="shared" si="1"/>
        <v>0</v>
      </c>
      <c r="AM3">
        <f t="shared" si="1"/>
        <v>0</v>
      </c>
      <c r="AN3">
        <f t="shared" si="1"/>
        <v>0</v>
      </c>
      <c r="AO3">
        <f t="shared" si="1"/>
        <v>0</v>
      </c>
      <c r="AP3">
        <f t="shared" si="1"/>
        <v>0</v>
      </c>
      <c r="AQ3">
        <f t="shared" si="1"/>
        <v>0</v>
      </c>
      <c r="AR3">
        <f t="shared" si="1"/>
        <v>0</v>
      </c>
      <c r="AS3">
        <f t="shared" si="1"/>
        <v>0</v>
      </c>
      <c r="AT3">
        <f t="shared" si="1"/>
        <v>0</v>
      </c>
      <c r="AU3">
        <f t="shared" si="0"/>
        <v>0</v>
      </c>
      <c r="AV3">
        <f t="shared" si="0"/>
        <v>0</v>
      </c>
      <c r="AW3">
        <f t="shared" si="0"/>
        <v>0</v>
      </c>
      <c r="AX3">
        <f t="shared" si="0"/>
        <v>0</v>
      </c>
      <c r="AY3">
        <f t="shared" si="0"/>
        <v>0</v>
      </c>
      <c r="AZ3">
        <f t="shared" si="0"/>
        <v>0</v>
      </c>
      <c r="BA3">
        <f t="shared" si="0"/>
        <v>0</v>
      </c>
      <c r="BB3">
        <f t="shared" si="0"/>
        <v>0</v>
      </c>
      <c r="BC3">
        <f t="shared" si="0"/>
        <v>0</v>
      </c>
      <c r="BD3">
        <f t="shared" si="0"/>
        <v>0</v>
      </c>
      <c r="BE3">
        <f t="shared" si="0"/>
        <v>0</v>
      </c>
      <c r="BF3">
        <f t="shared" si="0"/>
        <v>0</v>
      </c>
      <c r="BG3">
        <f t="shared" si="0"/>
        <v>0</v>
      </c>
      <c r="BH3">
        <f t="shared" si="0"/>
        <v>0</v>
      </c>
      <c r="BI3">
        <f t="shared" si="0"/>
        <v>0</v>
      </c>
      <c r="BJ3">
        <f t="shared" si="0"/>
        <v>0</v>
      </c>
      <c r="BK3">
        <f t="shared" si="0"/>
        <v>0</v>
      </c>
      <c r="BL3">
        <f t="shared" si="0"/>
        <v>0</v>
      </c>
      <c r="BM3">
        <f t="shared" si="0"/>
        <v>0</v>
      </c>
      <c r="BN3">
        <f t="shared" si="0"/>
        <v>0</v>
      </c>
      <c r="BO3">
        <f t="shared" si="0"/>
        <v>0</v>
      </c>
      <c r="BP3">
        <f t="shared" si="0"/>
        <v>0</v>
      </c>
      <c r="BQ3">
        <f t="shared" si="0"/>
        <v>0</v>
      </c>
      <c r="BR3">
        <f t="shared" si="0"/>
        <v>0</v>
      </c>
      <c r="BS3">
        <f t="shared" si="0"/>
        <v>0</v>
      </c>
      <c r="BT3">
        <f t="shared" si="0"/>
        <v>0</v>
      </c>
      <c r="BU3">
        <f t="shared" si="0"/>
        <v>0</v>
      </c>
      <c r="BV3">
        <f t="shared" si="0"/>
        <v>0</v>
      </c>
      <c r="BW3">
        <f t="shared" si="0"/>
        <v>0</v>
      </c>
      <c r="BX3">
        <f t="shared" si="0"/>
        <v>0</v>
      </c>
      <c r="BY3">
        <f t="shared" si="0"/>
        <v>0</v>
      </c>
      <c r="BZ3">
        <f t="shared" si="0"/>
        <v>0</v>
      </c>
      <c r="CA3">
        <f t="shared" si="0"/>
        <v>0</v>
      </c>
      <c r="CB3">
        <f t="shared" si="0"/>
        <v>0</v>
      </c>
    </row>
    <row r="4" spans="1:80" x14ac:dyDescent="0.35">
      <c r="A4" t="s">
        <v>80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f t="shared" si="1"/>
        <v>0</v>
      </c>
      <c r="AF4">
        <f t="shared" si="0"/>
        <v>0</v>
      </c>
      <c r="AG4">
        <f t="shared" si="0"/>
        <v>0</v>
      </c>
      <c r="AH4">
        <f t="shared" si="0"/>
        <v>0</v>
      </c>
      <c r="AI4">
        <f t="shared" si="0"/>
        <v>0</v>
      </c>
      <c r="AJ4">
        <f t="shared" si="0"/>
        <v>0</v>
      </c>
      <c r="AK4">
        <f t="shared" si="0"/>
        <v>0</v>
      </c>
      <c r="AL4">
        <f t="shared" si="0"/>
        <v>0</v>
      </c>
      <c r="AM4">
        <f t="shared" si="0"/>
        <v>0</v>
      </c>
      <c r="AN4">
        <f t="shared" si="0"/>
        <v>0</v>
      </c>
      <c r="AO4">
        <f t="shared" si="0"/>
        <v>0</v>
      </c>
      <c r="AP4">
        <f t="shared" si="0"/>
        <v>0</v>
      </c>
      <c r="AQ4">
        <f t="shared" si="0"/>
        <v>0</v>
      </c>
      <c r="AR4">
        <f t="shared" si="0"/>
        <v>0</v>
      </c>
      <c r="AS4">
        <f t="shared" si="0"/>
        <v>0</v>
      </c>
      <c r="AT4">
        <f t="shared" si="0"/>
        <v>0</v>
      </c>
      <c r="AU4">
        <f t="shared" si="0"/>
        <v>0</v>
      </c>
      <c r="AV4">
        <f t="shared" si="0"/>
        <v>0</v>
      </c>
      <c r="AW4">
        <f t="shared" si="0"/>
        <v>0</v>
      </c>
      <c r="AX4">
        <f t="shared" si="0"/>
        <v>0</v>
      </c>
      <c r="AY4">
        <f t="shared" si="0"/>
        <v>0</v>
      </c>
      <c r="AZ4">
        <f t="shared" si="0"/>
        <v>0</v>
      </c>
      <c r="BA4">
        <f t="shared" si="0"/>
        <v>0</v>
      </c>
      <c r="BB4">
        <f t="shared" si="0"/>
        <v>0</v>
      </c>
      <c r="BC4">
        <f t="shared" si="0"/>
        <v>0</v>
      </c>
      <c r="BD4">
        <f t="shared" si="0"/>
        <v>0</v>
      </c>
      <c r="BE4">
        <f t="shared" si="0"/>
        <v>0</v>
      </c>
      <c r="BF4">
        <f t="shared" si="0"/>
        <v>0</v>
      </c>
      <c r="BG4">
        <f t="shared" si="0"/>
        <v>0</v>
      </c>
      <c r="BH4">
        <f t="shared" si="0"/>
        <v>0</v>
      </c>
      <c r="BI4">
        <f t="shared" si="0"/>
        <v>0</v>
      </c>
      <c r="BJ4">
        <f t="shared" si="0"/>
        <v>0</v>
      </c>
      <c r="BK4">
        <f t="shared" si="0"/>
        <v>0</v>
      </c>
      <c r="BL4">
        <f t="shared" si="0"/>
        <v>0</v>
      </c>
      <c r="BM4">
        <f t="shared" si="0"/>
        <v>0</v>
      </c>
      <c r="BN4">
        <f t="shared" si="0"/>
        <v>0</v>
      </c>
      <c r="BO4">
        <f t="shared" si="0"/>
        <v>0</v>
      </c>
      <c r="BP4">
        <f t="shared" si="0"/>
        <v>0</v>
      </c>
      <c r="BQ4">
        <f t="shared" si="0"/>
        <v>0</v>
      </c>
      <c r="BR4">
        <f t="shared" si="0"/>
        <v>0</v>
      </c>
      <c r="BS4">
        <f t="shared" si="0"/>
        <v>0</v>
      </c>
      <c r="BT4">
        <f t="shared" si="0"/>
        <v>0</v>
      </c>
      <c r="BU4">
        <f t="shared" si="0"/>
        <v>0</v>
      </c>
      <c r="BV4">
        <f t="shared" si="0"/>
        <v>0</v>
      </c>
      <c r="BW4">
        <f t="shared" si="0"/>
        <v>0</v>
      </c>
      <c r="BX4">
        <f t="shared" si="0"/>
        <v>0</v>
      </c>
      <c r="BY4">
        <f t="shared" si="0"/>
        <v>0</v>
      </c>
      <c r="BZ4">
        <f t="shared" si="0"/>
        <v>0</v>
      </c>
      <c r="CA4">
        <f t="shared" si="0"/>
        <v>0</v>
      </c>
      <c r="CB4">
        <f t="shared" si="0"/>
        <v>0</v>
      </c>
    </row>
    <row r="5" spans="1:80" x14ac:dyDescent="0.35">
      <c r="A5" t="s">
        <v>81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f t="shared" si="1"/>
        <v>0</v>
      </c>
      <c r="AF5">
        <f t="shared" si="0"/>
        <v>0</v>
      </c>
      <c r="AG5">
        <f t="shared" si="0"/>
        <v>0</v>
      </c>
      <c r="AH5">
        <f t="shared" si="0"/>
        <v>0</v>
      </c>
      <c r="AI5">
        <f t="shared" si="0"/>
        <v>0</v>
      </c>
      <c r="AJ5">
        <f t="shared" si="0"/>
        <v>0</v>
      </c>
      <c r="AK5">
        <f t="shared" si="0"/>
        <v>0</v>
      </c>
      <c r="AL5">
        <f t="shared" si="0"/>
        <v>0</v>
      </c>
      <c r="AM5">
        <f t="shared" si="0"/>
        <v>0</v>
      </c>
      <c r="AN5">
        <f t="shared" si="0"/>
        <v>0</v>
      </c>
      <c r="AO5">
        <f t="shared" si="0"/>
        <v>0</v>
      </c>
      <c r="AP5">
        <f t="shared" si="0"/>
        <v>0</v>
      </c>
      <c r="AQ5">
        <f t="shared" si="0"/>
        <v>0</v>
      </c>
      <c r="AR5">
        <f t="shared" si="0"/>
        <v>0</v>
      </c>
      <c r="AS5">
        <f t="shared" si="0"/>
        <v>0</v>
      </c>
      <c r="AT5">
        <f t="shared" si="0"/>
        <v>0</v>
      </c>
      <c r="AU5">
        <f t="shared" si="0"/>
        <v>0</v>
      </c>
      <c r="AV5">
        <f t="shared" si="0"/>
        <v>0</v>
      </c>
      <c r="AW5">
        <f t="shared" si="0"/>
        <v>0</v>
      </c>
      <c r="AX5">
        <f t="shared" si="0"/>
        <v>0</v>
      </c>
      <c r="AY5">
        <f t="shared" si="0"/>
        <v>0</v>
      </c>
      <c r="AZ5">
        <f t="shared" si="0"/>
        <v>0</v>
      </c>
      <c r="BA5">
        <f t="shared" si="0"/>
        <v>0</v>
      </c>
      <c r="BB5">
        <f t="shared" si="0"/>
        <v>0</v>
      </c>
      <c r="BC5">
        <f t="shared" si="0"/>
        <v>0</v>
      </c>
      <c r="BD5">
        <f t="shared" si="0"/>
        <v>0</v>
      </c>
      <c r="BE5">
        <f t="shared" si="0"/>
        <v>0</v>
      </c>
      <c r="BF5">
        <f t="shared" si="0"/>
        <v>0</v>
      </c>
      <c r="BG5">
        <f t="shared" si="0"/>
        <v>0</v>
      </c>
      <c r="BH5">
        <f t="shared" si="0"/>
        <v>0</v>
      </c>
      <c r="BI5">
        <f t="shared" si="0"/>
        <v>0</v>
      </c>
      <c r="BJ5">
        <f t="shared" si="0"/>
        <v>0</v>
      </c>
      <c r="BK5">
        <f t="shared" si="0"/>
        <v>0</v>
      </c>
      <c r="BL5">
        <f t="shared" si="0"/>
        <v>0</v>
      </c>
      <c r="BM5">
        <f t="shared" si="0"/>
        <v>0</v>
      </c>
      <c r="BN5">
        <f t="shared" si="0"/>
        <v>0</v>
      </c>
      <c r="BO5">
        <f t="shared" si="0"/>
        <v>0</v>
      </c>
      <c r="BP5">
        <f t="shared" si="0"/>
        <v>0</v>
      </c>
      <c r="BQ5">
        <f t="shared" si="0"/>
        <v>0</v>
      </c>
      <c r="BR5">
        <f t="shared" si="0"/>
        <v>0</v>
      </c>
      <c r="BS5">
        <f t="shared" si="0"/>
        <v>0</v>
      </c>
      <c r="BT5">
        <f t="shared" si="0"/>
        <v>0</v>
      </c>
      <c r="BU5">
        <f t="shared" si="0"/>
        <v>0</v>
      </c>
      <c r="BV5">
        <f t="shared" si="0"/>
        <v>0</v>
      </c>
      <c r="BW5">
        <f t="shared" si="0"/>
        <v>0</v>
      </c>
      <c r="BX5">
        <f t="shared" si="0"/>
        <v>0</v>
      </c>
      <c r="BY5">
        <f t="shared" si="0"/>
        <v>0</v>
      </c>
      <c r="BZ5">
        <f t="shared" si="0"/>
        <v>0</v>
      </c>
      <c r="CA5">
        <f t="shared" si="0"/>
        <v>0</v>
      </c>
      <c r="CB5">
        <f t="shared" si="0"/>
        <v>0</v>
      </c>
    </row>
    <row r="6" spans="1:80" x14ac:dyDescent="0.35">
      <c r="A6" t="s">
        <v>82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f t="shared" si="1"/>
        <v>0</v>
      </c>
      <c r="AF6">
        <f t="shared" si="0"/>
        <v>0</v>
      </c>
      <c r="AG6">
        <f t="shared" si="0"/>
        <v>0</v>
      </c>
      <c r="AH6">
        <f t="shared" si="0"/>
        <v>0</v>
      </c>
      <c r="AI6">
        <f t="shared" si="0"/>
        <v>0</v>
      </c>
      <c r="AJ6">
        <f t="shared" si="0"/>
        <v>0</v>
      </c>
      <c r="AK6">
        <f t="shared" si="0"/>
        <v>0</v>
      </c>
      <c r="AL6">
        <f t="shared" si="0"/>
        <v>0</v>
      </c>
      <c r="AM6">
        <f t="shared" si="0"/>
        <v>0</v>
      </c>
      <c r="AN6">
        <f t="shared" si="0"/>
        <v>0</v>
      </c>
      <c r="AO6">
        <f t="shared" si="0"/>
        <v>0</v>
      </c>
      <c r="AP6">
        <f t="shared" si="0"/>
        <v>0</v>
      </c>
      <c r="AQ6">
        <f t="shared" si="0"/>
        <v>0</v>
      </c>
      <c r="AR6">
        <f t="shared" si="0"/>
        <v>0</v>
      </c>
      <c r="AS6">
        <f t="shared" si="0"/>
        <v>0</v>
      </c>
      <c r="AT6">
        <f t="shared" si="0"/>
        <v>0</v>
      </c>
      <c r="AU6">
        <f t="shared" si="0"/>
        <v>0</v>
      </c>
      <c r="AV6">
        <f t="shared" si="0"/>
        <v>0</v>
      </c>
      <c r="AW6">
        <f t="shared" si="0"/>
        <v>0</v>
      </c>
      <c r="AX6">
        <f t="shared" si="0"/>
        <v>0</v>
      </c>
      <c r="AY6">
        <f t="shared" si="0"/>
        <v>0</v>
      </c>
      <c r="AZ6">
        <f t="shared" si="0"/>
        <v>0</v>
      </c>
      <c r="BA6">
        <f t="shared" si="0"/>
        <v>0</v>
      </c>
      <c r="BB6">
        <f t="shared" si="0"/>
        <v>0</v>
      </c>
      <c r="BC6">
        <f t="shared" si="0"/>
        <v>0</v>
      </c>
      <c r="BD6">
        <f t="shared" si="0"/>
        <v>0</v>
      </c>
      <c r="BE6">
        <f t="shared" si="0"/>
        <v>0</v>
      </c>
      <c r="BF6">
        <f t="shared" si="0"/>
        <v>0</v>
      </c>
      <c r="BG6">
        <f t="shared" si="0"/>
        <v>0</v>
      </c>
      <c r="BH6">
        <f t="shared" si="0"/>
        <v>0</v>
      </c>
      <c r="BI6">
        <f t="shared" si="0"/>
        <v>0</v>
      </c>
      <c r="BJ6">
        <f t="shared" si="0"/>
        <v>0</v>
      </c>
      <c r="BK6">
        <f t="shared" si="0"/>
        <v>0</v>
      </c>
      <c r="BL6">
        <f t="shared" si="0"/>
        <v>0</v>
      </c>
      <c r="BM6">
        <f t="shared" si="0"/>
        <v>0</v>
      </c>
      <c r="BN6">
        <f t="shared" si="0"/>
        <v>0</v>
      </c>
      <c r="BO6">
        <f t="shared" si="0"/>
        <v>0</v>
      </c>
      <c r="BP6">
        <f t="shared" si="0"/>
        <v>0</v>
      </c>
      <c r="BQ6">
        <f t="shared" si="0"/>
        <v>0</v>
      </c>
      <c r="BR6">
        <f t="shared" si="0"/>
        <v>0</v>
      </c>
      <c r="BS6">
        <f t="shared" si="0"/>
        <v>0</v>
      </c>
      <c r="BT6">
        <f t="shared" si="0"/>
        <v>0</v>
      </c>
      <c r="BU6">
        <f t="shared" si="0"/>
        <v>0</v>
      </c>
      <c r="BV6">
        <f t="shared" si="0"/>
        <v>0</v>
      </c>
      <c r="BW6">
        <f t="shared" si="0"/>
        <v>0</v>
      </c>
      <c r="BX6">
        <f t="shared" si="0"/>
        <v>0</v>
      </c>
      <c r="BY6">
        <f t="shared" si="0"/>
        <v>0</v>
      </c>
      <c r="BZ6">
        <f t="shared" si="0"/>
        <v>0</v>
      </c>
      <c r="CA6">
        <f t="shared" si="0"/>
        <v>0</v>
      </c>
      <c r="CB6">
        <f t="shared" si="0"/>
        <v>0</v>
      </c>
    </row>
    <row r="7" spans="1:80" x14ac:dyDescent="0.35">
      <c r="A7" t="s">
        <v>83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f t="shared" si="1"/>
        <v>0</v>
      </c>
      <c r="AF7">
        <f t="shared" si="0"/>
        <v>0</v>
      </c>
      <c r="AG7">
        <f t="shared" si="0"/>
        <v>0</v>
      </c>
      <c r="AH7">
        <f t="shared" si="0"/>
        <v>0</v>
      </c>
      <c r="AI7">
        <f t="shared" si="0"/>
        <v>0</v>
      </c>
      <c r="AJ7">
        <f t="shared" si="0"/>
        <v>0</v>
      </c>
      <c r="AK7">
        <f t="shared" si="0"/>
        <v>0</v>
      </c>
      <c r="AL7">
        <f t="shared" si="0"/>
        <v>0</v>
      </c>
      <c r="AM7">
        <f t="shared" si="0"/>
        <v>0</v>
      </c>
      <c r="AN7">
        <f t="shared" si="0"/>
        <v>0</v>
      </c>
      <c r="AO7">
        <f t="shared" si="0"/>
        <v>0</v>
      </c>
      <c r="AP7">
        <f t="shared" si="0"/>
        <v>0</v>
      </c>
      <c r="AQ7">
        <f t="shared" si="0"/>
        <v>0</v>
      </c>
      <c r="AR7">
        <f t="shared" si="0"/>
        <v>0</v>
      </c>
      <c r="AS7">
        <f t="shared" si="0"/>
        <v>0</v>
      </c>
      <c r="AT7">
        <f t="shared" si="0"/>
        <v>0</v>
      </c>
      <c r="AU7">
        <f t="shared" si="0"/>
        <v>0</v>
      </c>
      <c r="AV7">
        <f t="shared" si="0"/>
        <v>0</v>
      </c>
      <c r="AW7">
        <f t="shared" si="0"/>
        <v>0</v>
      </c>
      <c r="AX7">
        <f t="shared" si="0"/>
        <v>0</v>
      </c>
      <c r="AY7">
        <f t="shared" si="0"/>
        <v>0</v>
      </c>
      <c r="AZ7">
        <f t="shared" si="0"/>
        <v>0</v>
      </c>
      <c r="BA7">
        <f t="shared" si="0"/>
        <v>0</v>
      </c>
      <c r="BB7">
        <f t="shared" si="0"/>
        <v>0</v>
      </c>
      <c r="BC7">
        <f t="shared" si="0"/>
        <v>0</v>
      </c>
      <c r="BD7">
        <f t="shared" si="0"/>
        <v>0</v>
      </c>
      <c r="BE7">
        <f t="shared" ref="AF7:CB9" si="2">BD7</f>
        <v>0</v>
      </c>
      <c r="BF7">
        <f t="shared" si="2"/>
        <v>0</v>
      </c>
      <c r="BG7">
        <f t="shared" si="2"/>
        <v>0</v>
      </c>
      <c r="BH7">
        <f t="shared" si="2"/>
        <v>0</v>
      </c>
      <c r="BI7">
        <f t="shared" si="2"/>
        <v>0</v>
      </c>
      <c r="BJ7">
        <f t="shared" si="2"/>
        <v>0</v>
      </c>
      <c r="BK7">
        <f t="shared" si="2"/>
        <v>0</v>
      </c>
      <c r="BL7">
        <f t="shared" si="2"/>
        <v>0</v>
      </c>
      <c r="BM7">
        <f t="shared" si="2"/>
        <v>0</v>
      </c>
      <c r="BN7">
        <f t="shared" si="2"/>
        <v>0</v>
      </c>
      <c r="BO7">
        <f t="shared" si="2"/>
        <v>0</v>
      </c>
      <c r="BP7">
        <f t="shared" si="2"/>
        <v>0</v>
      </c>
      <c r="BQ7">
        <f t="shared" si="2"/>
        <v>0</v>
      </c>
      <c r="BR7">
        <f t="shared" si="2"/>
        <v>0</v>
      </c>
      <c r="BS7">
        <f t="shared" si="2"/>
        <v>0</v>
      </c>
      <c r="BT7">
        <f t="shared" si="2"/>
        <v>0</v>
      </c>
      <c r="BU7">
        <f t="shared" si="2"/>
        <v>0</v>
      </c>
      <c r="BV7">
        <f t="shared" si="2"/>
        <v>0</v>
      </c>
      <c r="BW7">
        <f t="shared" si="2"/>
        <v>0</v>
      </c>
      <c r="BX7">
        <f t="shared" si="2"/>
        <v>0</v>
      </c>
      <c r="BY7">
        <f t="shared" si="2"/>
        <v>0</v>
      </c>
      <c r="BZ7">
        <f t="shared" si="2"/>
        <v>0</v>
      </c>
      <c r="CA7">
        <f t="shared" si="2"/>
        <v>0</v>
      </c>
      <c r="CB7">
        <f t="shared" si="2"/>
        <v>0</v>
      </c>
    </row>
    <row r="8" spans="1:80" x14ac:dyDescent="0.35">
      <c r="A8" t="s">
        <v>84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f t="shared" si="1"/>
        <v>0</v>
      </c>
      <c r="AF8">
        <f t="shared" si="2"/>
        <v>0</v>
      </c>
      <c r="AG8">
        <f t="shared" si="2"/>
        <v>0</v>
      </c>
      <c r="AH8">
        <f t="shared" si="2"/>
        <v>0</v>
      </c>
      <c r="AI8">
        <f t="shared" si="2"/>
        <v>0</v>
      </c>
      <c r="AJ8">
        <f t="shared" si="2"/>
        <v>0</v>
      </c>
      <c r="AK8">
        <f t="shared" si="2"/>
        <v>0</v>
      </c>
      <c r="AL8">
        <f t="shared" si="2"/>
        <v>0</v>
      </c>
      <c r="AM8">
        <f t="shared" si="2"/>
        <v>0</v>
      </c>
      <c r="AN8">
        <f t="shared" si="2"/>
        <v>0</v>
      </c>
      <c r="AO8">
        <f t="shared" si="2"/>
        <v>0</v>
      </c>
      <c r="AP8">
        <f t="shared" si="2"/>
        <v>0</v>
      </c>
      <c r="AQ8">
        <f t="shared" si="2"/>
        <v>0</v>
      </c>
      <c r="AR8">
        <f t="shared" si="2"/>
        <v>0</v>
      </c>
      <c r="AS8">
        <f t="shared" si="2"/>
        <v>0</v>
      </c>
      <c r="AT8">
        <f t="shared" si="2"/>
        <v>0</v>
      </c>
      <c r="AU8">
        <f t="shared" si="2"/>
        <v>0</v>
      </c>
      <c r="AV8">
        <f t="shared" si="2"/>
        <v>0</v>
      </c>
      <c r="AW8">
        <f t="shared" si="2"/>
        <v>0</v>
      </c>
      <c r="AX8">
        <f t="shared" si="2"/>
        <v>0</v>
      </c>
      <c r="AY8">
        <f t="shared" si="2"/>
        <v>0</v>
      </c>
      <c r="AZ8">
        <f t="shared" si="2"/>
        <v>0</v>
      </c>
      <c r="BA8">
        <f t="shared" si="2"/>
        <v>0</v>
      </c>
      <c r="BB8">
        <f t="shared" si="2"/>
        <v>0</v>
      </c>
      <c r="BC8">
        <f t="shared" si="2"/>
        <v>0</v>
      </c>
      <c r="BD8">
        <f t="shared" si="2"/>
        <v>0</v>
      </c>
      <c r="BE8">
        <f t="shared" si="2"/>
        <v>0</v>
      </c>
      <c r="BF8">
        <f t="shared" si="2"/>
        <v>0</v>
      </c>
      <c r="BG8">
        <f t="shared" si="2"/>
        <v>0</v>
      </c>
      <c r="BH8">
        <f t="shared" si="2"/>
        <v>0</v>
      </c>
      <c r="BI8">
        <f t="shared" si="2"/>
        <v>0</v>
      </c>
      <c r="BJ8">
        <f t="shared" si="2"/>
        <v>0</v>
      </c>
      <c r="BK8">
        <f t="shared" si="2"/>
        <v>0</v>
      </c>
      <c r="BL8">
        <f t="shared" si="2"/>
        <v>0</v>
      </c>
      <c r="BM8">
        <f t="shared" si="2"/>
        <v>0</v>
      </c>
      <c r="BN8">
        <f t="shared" si="2"/>
        <v>0</v>
      </c>
      <c r="BO8">
        <f t="shared" si="2"/>
        <v>0</v>
      </c>
      <c r="BP8">
        <f t="shared" si="2"/>
        <v>0</v>
      </c>
      <c r="BQ8">
        <f t="shared" si="2"/>
        <v>0</v>
      </c>
      <c r="BR8">
        <f t="shared" si="2"/>
        <v>0</v>
      </c>
      <c r="BS8">
        <f t="shared" si="2"/>
        <v>0</v>
      </c>
      <c r="BT8">
        <f t="shared" si="2"/>
        <v>0</v>
      </c>
      <c r="BU8">
        <f t="shared" si="2"/>
        <v>0</v>
      </c>
      <c r="BV8">
        <f t="shared" si="2"/>
        <v>0</v>
      </c>
      <c r="BW8">
        <f t="shared" si="2"/>
        <v>0</v>
      </c>
      <c r="BX8">
        <f t="shared" si="2"/>
        <v>0</v>
      </c>
      <c r="BY8">
        <f t="shared" si="2"/>
        <v>0</v>
      </c>
      <c r="BZ8">
        <f t="shared" si="2"/>
        <v>0</v>
      </c>
      <c r="CA8">
        <f t="shared" si="2"/>
        <v>0</v>
      </c>
      <c r="CB8">
        <f t="shared" si="2"/>
        <v>0</v>
      </c>
    </row>
    <row r="9" spans="1:80" x14ac:dyDescent="0.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f t="shared" si="1"/>
        <v>0</v>
      </c>
      <c r="AF9">
        <f t="shared" si="2"/>
        <v>0</v>
      </c>
      <c r="AG9">
        <f t="shared" si="2"/>
        <v>0</v>
      </c>
      <c r="AH9">
        <f t="shared" si="2"/>
        <v>0</v>
      </c>
      <c r="AI9">
        <f t="shared" si="2"/>
        <v>0</v>
      </c>
      <c r="AJ9">
        <f t="shared" si="2"/>
        <v>0</v>
      </c>
      <c r="AK9">
        <f t="shared" si="2"/>
        <v>0</v>
      </c>
      <c r="AL9">
        <f t="shared" si="2"/>
        <v>0</v>
      </c>
      <c r="AM9">
        <f t="shared" si="2"/>
        <v>0</v>
      </c>
      <c r="AN9">
        <f t="shared" si="2"/>
        <v>0</v>
      </c>
      <c r="AO9">
        <f t="shared" si="2"/>
        <v>0</v>
      </c>
      <c r="AP9">
        <f t="shared" si="2"/>
        <v>0</v>
      </c>
      <c r="AQ9">
        <f t="shared" si="2"/>
        <v>0</v>
      </c>
      <c r="AR9">
        <f t="shared" si="2"/>
        <v>0</v>
      </c>
      <c r="AS9">
        <f t="shared" si="2"/>
        <v>0</v>
      </c>
      <c r="AT9">
        <f t="shared" si="2"/>
        <v>0</v>
      </c>
      <c r="AU9">
        <f t="shared" si="2"/>
        <v>0</v>
      </c>
      <c r="AV9">
        <f t="shared" si="2"/>
        <v>0</v>
      </c>
      <c r="AW9">
        <f t="shared" si="2"/>
        <v>0</v>
      </c>
      <c r="AX9">
        <f t="shared" si="2"/>
        <v>0</v>
      </c>
      <c r="AY9">
        <f t="shared" si="2"/>
        <v>0</v>
      </c>
      <c r="AZ9">
        <f t="shared" si="2"/>
        <v>0</v>
      </c>
      <c r="BA9">
        <f t="shared" si="2"/>
        <v>0</v>
      </c>
      <c r="BB9">
        <f t="shared" si="2"/>
        <v>0</v>
      </c>
      <c r="BC9">
        <f t="shared" si="2"/>
        <v>0</v>
      </c>
      <c r="BD9">
        <f t="shared" si="2"/>
        <v>0</v>
      </c>
      <c r="BE9">
        <f t="shared" si="2"/>
        <v>0</v>
      </c>
      <c r="BF9">
        <f t="shared" si="2"/>
        <v>0</v>
      </c>
      <c r="BG9">
        <f t="shared" si="2"/>
        <v>0</v>
      </c>
      <c r="BH9">
        <f t="shared" si="2"/>
        <v>0</v>
      </c>
      <c r="BI9">
        <f t="shared" si="2"/>
        <v>0</v>
      </c>
      <c r="BJ9">
        <f t="shared" si="2"/>
        <v>0</v>
      </c>
      <c r="BK9">
        <f t="shared" si="2"/>
        <v>0</v>
      </c>
      <c r="BL9">
        <f t="shared" si="2"/>
        <v>0</v>
      </c>
      <c r="BM9">
        <f t="shared" si="2"/>
        <v>0</v>
      </c>
      <c r="BN9">
        <f t="shared" si="2"/>
        <v>0</v>
      </c>
      <c r="BO9">
        <f t="shared" si="2"/>
        <v>0</v>
      </c>
      <c r="BP9">
        <f t="shared" si="2"/>
        <v>0</v>
      </c>
      <c r="BQ9">
        <f t="shared" si="2"/>
        <v>0</v>
      </c>
      <c r="BR9">
        <f t="shared" si="2"/>
        <v>0</v>
      </c>
      <c r="BS9">
        <f t="shared" si="2"/>
        <v>0</v>
      </c>
      <c r="BT9">
        <f t="shared" si="2"/>
        <v>0</v>
      </c>
      <c r="BU9">
        <f t="shared" si="2"/>
        <v>0</v>
      </c>
      <c r="BV9">
        <f t="shared" si="2"/>
        <v>0</v>
      </c>
      <c r="BW9">
        <f t="shared" si="2"/>
        <v>0</v>
      </c>
      <c r="BX9">
        <f t="shared" si="2"/>
        <v>0</v>
      </c>
      <c r="BY9">
        <f t="shared" si="2"/>
        <v>0</v>
      </c>
      <c r="BZ9">
        <f t="shared" si="2"/>
        <v>0</v>
      </c>
      <c r="CA9">
        <f t="shared" si="2"/>
        <v>0</v>
      </c>
      <c r="CB9">
        <f t="shared" si="2"/>
        <v>0</v>
      </c>
    </row>
  </sheetData>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819"/>
  <sheetViews>
    <sheetView topLeftCell="A25" workbookViewId="0">
      <selection activeCell="L37" sqref="L37"/>
    </sheetView>
  </sheetViews>
  <sheetFormatPr defaultRowHeight="14.5" x14ac:dyDescent="0.35"/>
  <sheetData>
    <row r="1" spans="1:1" x14ac:dyDescent="0.35">
      <c r="A1" s="28" t="s">
        <v>86</v>
      </c>
    </row>
    <row r="2" spans="1:1" x14ac:dyDescent="0.35">
      <c r="A2" t="s">
        <v>87</v>
      </c>
    </row>
    <row r="3" spans="1:1" x14ac:dyDescent="0.35">
      <c r="A3" t="s">
        <v>88</v>
      </c>
    </row>
    <row r="4" spans="1:1" x14ac:dyDescent="0.35">
      <c r="A4" t="s">
        <v>89</v>
      </c>
    </row>
    <row r="5" spans="1:1" x14ac:dyDescent="0.35">
      <c r="A5" t="s">
        <v>90</v>
      </c>
    </row>
    <row r="6" spans="1:1" x14ac:dyDescent="0.35">
      <c r="A6" t="s">
        <v>91</v>
      </c>
    </row>
    <row r="7" spans="1:1" x14ac:dyDescent="0.35">
      <c r="A7" t="s">
        <v>92</v>
      </c>
    </row>
    <row r="8" spans="1:1" x14ac:dyDescent="0.35">
      <c r="A8" t="s">
        <v>93</v>
      </c>
    </row>
    <row r="9" spans="1:1" x14ac:dyDescent="0.35">
      <c r="A9" t="s">
        <v>94</v>
      </c>
    </row>
    <row r="10" spans="1:1" x14ac:dyDescent="0.35">
      <c r="A10" t="s">
        <v>95</v>
      </c>
    </row>
    <row r="11" spans="1:1" x14ac:dyDescent="0.35">
      <c r="A11" t="s">
        <v>92</v>
      </c>
    </row>
    <row r="12" spans="1:1" x14ac:dyDescent="0.35">
      <c r="A12" t="s">
        <v>96</v>
      </c>
    </row>
    <row r="13" spans="1:1" x14ac:dyDescent="0.35">
      <c r="A13" t="s">
        <v>97</v>
      </c>
    </row>
    <row r="14" spans="1:1" x14ac:dyDescent="0.35">
      <c r="A14" t="s">
        <v>98</v>
      </c>
    </row>
    <row r="15" spans="1:1" x14ac:dyDescent="0.35">
      <c r="A15" t="s">
        <v>99</v>
      </c>
    </row>
    <row r="16" spans="1:1" x14ac:dyDescent="0.35">
      <c r="A16" t="s">
        <v>92</v>
      </c>
    </row>
    <row r="17" spans="1:1" x14ac:dyDescent="0.35">
      <c r="A17" t="s">
        <v>100</v>
      </c>
    </row>
    <row r="18" spans="1:1" x14ac:dyDescent="0.35">
      <c r="A18" t="s">
        <v>101</v>
      </c>
    </row>
    <row r="19" spans="1:1" x14ac:dyDescent="0.35">
      <c r="A19" t="s">
        <v>92</v>
      </c>
    </row>
    <row r="20" spans="1:1" x14ac:dyDescent="0.35">
      <c r="A20" t="s">
        <v>102</v>
      </c>
    </row>
    <row r="21" spans="1:1" x14ac:dyDescent="0.35">
      <c r="A21" t="s">
        <v>103</v>
      </c>
    </row>
    <row r="22" spans="1:1" x14ac:dyDescent="0.35">
      <c r="A22" t="s">
        <v>104</v>
      </c>
    </row>
    <row r="23" spans="1:1" x14ac:dyDescent="0.35">
      <c r="A23" t="s">
        <v>105</v>
      </c>
    </row>
    <row r="24" spans="1:1" x14ac:dyDescent="0.35">
      <c r="A24" t="s">
        <v>106</v>
      </c>
    </row>
    <row r="25" spans="1:1" x14ac:dyDescent="0.35">
      <c r="A25" t="s">
        <v>107</v>
      </c>
    </row>
    <row r="26" spans="1:1" x14ac:dyDescent="0.35">
      <c r="A26" t="s">
        <v>108</v>
      </c>
    </row>
    <row r="27" spans="1:1" x14ac:dyDescent="0.35">
      <c r="A27" t="s">
        <v>109</v>
      </c>
    </row>
    <row r="28" spans="1:1" x14ac:dyDescent="0.35">
      <c r="A28" t="s">
        <v>110</v>
      </c>
    </row>
    <row r="29" spans="1:1" x14ac:dyDescent="0.35">
      <c r="A29" t="s">
        <v>111</v>
      </c>
    </row>
    <row r="30" spans="1:1" x14ac:dyDescent="0.35">
      <c r="A30" t="s">
        <v>112</v>
      </c>
    </row>
    <row r="31" spans="1:1" x14ac:dyDescent="0.35">
      <c r="A31" t="s">
        <v>113</v>
      </c>
    </row>
    <row r="32" spans="1:1" x14ac:dyDescent="0.35">
      <c r="A32" t="s">
        <v>114</v>
      </c>
    </row>
    <row r="33" spans="1:1" x14ac:dyDescent="0.35">
      <c r="A33" t="s">
        <v>115</v>
      </c>
    </row>
    <row r="34" spans="1:1" x14ac:dyDescent="0.35">
      <c r="A34" t="s">
        <v>116</v>
      </c>
    </row>
    <row r="35" spans="1:1" x14ac:dyDescent="0.35">
      <c r="A35" t="s">
        <v>117</v>
      </c>
    </row>
    <row r="36" spans="1:1" x14ac:dyDescent="0.35">
      <c r="A36" t="s">
        <v>118</v>
      </c>
    </row>
    <row r="37" spans="1:1" x14ac:dyDescent="0.35">
      <c r="A37" t="s">
        <v>119</v>
      </c>
    </row>
    <row r="38" spans="1:1" x14ac:dyDescent="0.35">
      <c r="A38" t="s">
        <v>120</v>
      </c>
    </row>
    <row r="39" spans="1:1" x14ac:dyDescent="0.35">
      <c r="A39" t="s">
        <v>92</v>
      </c>
    </row>
    <row r="40" spans="1:1" x14ac:dyDescent="0.35">
      <c r="A40" t="s">
        <v>121</v>
      </c>
    </row>
    <row r="41" spans="1:1" x14ac:dyDescent="0.35">
      <c r="A41" t="s">
        <v>122</v>
      </c>
    </row>
    <row r="42" spans="1:1" x14ac:dyDescent="0.35">
      <c r="A42" t="s">
        <v>123</v>
      </c>
    </row>
    <row r="43" spans="1:1" x14ac:dyDescent="0.35">
      <c r="A43" t="s">
        <v>124</v>
      </c>
    </row>
    <row r="44" spans="1:1" x14ac:dyDescent="0.35">
      <c r="A44" t="s">
        <v>125</v>
      </c>
    </row>
    <row r="45" spans="1:1" x14ac:dyDescent="0.35">
      <c r="A45" t="s">
        <v>126</v>
      </c>
    </row>
    <row r="46" spans="1:1" x14ac:dyDescent="0.35">
      <c r="A46" t="s">
        <v>127</v>
      </c>
    </row>
    <row r="47" spans="1:1" x14ac:dyDescent="0.35">
      <c r="A47" t="s">
        <v>128</v>
      </c>
    </row>
    <row r="48" spans="1:1" x14ac:dyDescent="0.35">
      <c r="A48" t="s">
        <v>129</v>
      </c>
    </row>
    <row r="49" spans="1:1" x14ac:dyDescent="0.35">
      <c r="A49" t="s">
        <v>130</v>
      </c>
    </row>
    <row r="50" spans="1:1" x14ac:dyDescent="0.35">
      <c r="A50" t="s">
        <v>92</v>
      </c>
    </row>
    <row r="51" spans="1:1" x14ac:dyDescent="0.35">
      <c r="A51" t="s">
        <v>92</v>
      </c>
    </row>
    <row r="52" spans="1:1" x14ac:dyDescent="0.35">
      <c r="A52" t="s">
        <v>131</v>
      </c>
    </row>
    <row r="53" spans="1:1" x14ac:dyDescent="0.35">
      <c r="A53" t="s">
        <v>132</v>
      </c>
    </row>
    <row r="54" spans="1:1" x14ac:dyDescent="0.35">
      <c r="A54" t="s">
        <v>133</v>
      </c>
    </row>
    <row r="55" spans="1:1" x14ac:dyDescent="0.35">
      <c r="A55" t="s">
        <v>134</v>
      </c>
    </row>
    <row r="56" spans="1:1" x14ac:dyDescent="0.35">
      <c r="A56" t="s">
        <v>135</v>
      </c>
    </row>
    <row r="57" spans="1:1" x14ac:dyDescent="0.35">
      <c r="A57" t="s">
        <v>136</v>
      </c>
    </row>
    <row r="58" spans="1:1" x14ac:dyDescent="0.35">
      <c r="A58" t="s">
        <v>132</v>
      </c>
    </row>
    <row r="59" spans="1:1" x14ac:dyDescent="0.35">
      <c r="A59" t="s">
        <v>137</v>
      </c>
    </row>
    <row r="60" spans="1:1" x14ac:dyDescent="0.35">
      <c r="A60" t="s">
        <v>138</v>
      </c>
    </row>
    <row r="61" spans="1:1" x14ac:dyDescent="0.35">
      <c r="A61" t="s">
        <v>139</v>
      </c>
    </row>
    <row r="62" spans="1:1" x14ac:dyDescent="0.35">
      <c r="A62" t="s">
        <v>140</v>
      </c>
    </row>
    <row r="63" spans="1:1" x14ac:dyDescent="0.35">
      <c r="A63" t="s">
        <v>141</v>
      </c>
    </row>
    <row r="64" spans="1:1" x14ac:dyDescent="0.35">
      <c r="A64" t="s">
        <v>142</v>
      </c>
    </row>
    <row r="65" spans="1:1" x14ac:dyDescent="0.35">
      <c r="A65" t="s">
        <v>92</v>
      </c>
    </row>
    <row r="66" spans="1:1" x14ac:dyDescent="0.35">
      <c r="A66" t="s">
        <v>92</v>
      </c>
    </row>
    <row r="67" spans="1:1" x14ac:dyDescent="0.35">
      <c r="A67" t="s">
        <v>143</v>
      </c>
    </row>
    <row r="68" spans="1:1" x14ac:dyDescent="0.35">
      <c r="A68" t="s">
        <v>144</v>
      </c>
    </row>
    <row r="69" spans="1:1" x14ac:dyDescent="0.35">
      <c r="A69" t="s">
        <v>145</v>
      </c>
    </row>
    <row r="70" spans="1:1" x14ac:dyDescent="0.35">
      <c r="A70" t="s">
        <v>132</v>
      </c>
    </row>
    <row r="71" spans="1:1" x14ac:dyDescent="0.35">
      <c r="A71" t="s">
        <v>146</v>
      </c>
    </row>
    <row r="72" spans="1:1" x14ac:dyDescent="0.35">
      <c r="A72" t="s">
        <v>147</v>
      </c>
    </row>
    <row r="73" spans="1:1" x14ac:dyDescent="0.35">
      <c r="A73" t="s">
        <v>148</v>
      </c>
    </row>
    <row r="74" spans="1:1" x14ac:dyDescent="0.35">
      <c r="A74" t="s">
        <v>149</v>
      </c>
    </row>
    <row r="75" spans="1:1" x14ac:dyDescent="0.35">
      <c r="A75" t="s">
        <v>150</v>
      </c>
    </row>
    <row r="76" spans="1:1" x14ac:dyDescent="0.35">
      <c r="A76" t="s">
        <v>151</v>
      </c>
    </row>
    <row r="77" spans="1:1" x14ac:dyDescent="0.35">
      <c r="A77" t="s">
        <v>152</v>
      </c>
    </row>
    <row r="78" spans="1:1" x14ac:dyDescent="0.35">
      <c r="A78" t="s">
        <v>153</v>
      </c>
    </row>
    <row r="79" spans="1:1" x14ac:dyDescent="0.35">
      <c r="A79" t="s">
        <v>154</v>
      </c>
    </row>
    <row r="80" spans="1:1" x14ac:dyDescent="0.35">
      <c r="A80" t="s">
        <v>155</v>
      </c>
    </row>
    <row r="81" spans="1:1" x14ac:dyDescent="0.35">
      <c r="A81" t="s">
        <v>156</v>
      </c>
    </row>
    <row r="82" spans="1:1" x14ac:dyDescent="0.35">
      <c r="A82" t="s">
        <v>157</v>
      </c>
    </row>
    <row r="83" spans="1:1" x14ac:dyDescent="0.35">
      <c r="A83" t="s">
        <v>158</v>
      </c>
    </row>
    <row r="84" spans="1:1" x14ac:dyDescent="0.35">
      <c r="A84" t="s">
        <v>159</v>
      </c>
    </row>
    <row r="85" spans="1:1" x14ac:dyDescent="0.35">
      <c r="A85" t="s">
        <v>160</v>
      </c>
    </row>
    <row r="86" spans="1:1" x14ac:dyDescent="0.35">
      <c r="A86" t="s">
        <v>161</v>
      </c>
    </row>
    <row r="87" spans="1:1" x14ac:dyDescent="0.35">
      <c r="A87" t="s">
        <v>162</v>
      </c>
    </row>
    <row r="88" spans="1:1" x14ac:dyDescent="0.35">
      <c r="A88" t="s">
        <v>92</v>
      </c>
    </row>
    <row r="89" spans="1:1" x14ac:dyDescent="0.35">
      <c r="A89" t="s">
        <v>163</v>
      </c>
    </row>
    <row r="90" spans="1:1" x14ac:dyDescent="0.35">
      <c r="A90" t="s">
        <v>164</v>
      </c>
    </row>
    <row r="91" spans="1:1" x14ac:dyDescent="0.35">
      <c r="A91" t="s">
        <v>165</v>
      </c>
    </row>
    <row r="92" spans="1:1" x14ac:dyDescent="0.35">
      <c r="A92" t="s">
        <v>166</v>
      </c>
    </row>
    <row r="93" spans="1:1" x14ac:dyDescent="0.35">
      <c r="A93" t="s">
        <v>167</v>
      </c>
    </row>
    <row r="94" spans="1:1" x14ac:dyDescent="0.35">
      <c r="A94" t="s">
        <v>168</v>
      </c>
    </row>
    <row r="95" spans="1:1" x14ac:dyDescent="0.35">
      <c r="A95" t="s">
        <v>169</v>
      </c>
    </row>
    <row r="96" spans="1:1" x14ac:dyDescent="0.35">
      <c r="A96" t="s">
        <v>170</v>
      </c>
    </row>
    <row r="97" spans="1:1" x14ac:dyDescent="0.35">
      <c r="A97" t="s">
        <v>171</v>
      </c>
    </row>
    <row r="98" spans="1:1" x14ac:dyDescent="0.35">
      <c r="A98" t="s">
        <v>172</v>
      </c>
    </row>
    <row r="99" spans="1:1" x14ac:dyDescent="0.35">
      <c r="A99" t="s">
        <v>173</v>
      </c>
    </row>
    <row r="100" spans="1:1" x14ac:dyDescent="0.35">
      <c r="A100" t="s">
        <v>92</v>
      </c>
    </row>
    <row r="101" spans="1:1" x14ac:dyDescent="0.35">
      <c r="A101" t="s">
        <v>174</v>
      </c>
    </row>
    <row r="102" spans="1:1" x14ac:dyDescent="0.35">
      <c r="A102" t="s">
        <v>175</v>
      </c>
    </row>
    <row r="103" spans="1:1" x14ac:dyDescent="0.35">
      <c r="A103" t="s">
        <v>176</v>
      </c>
    </row>
    <row r="104" spans="1:1" x14ac:dyDescent="0.35">
      <c r="A104" t="s">
        <v>177</v>
      </c>
    </row>
    <row r="105" spans="1:1" x14ac:dyDescent="0.35">
      <c r="A105" t="s">
        <v>178</v>
      </c>
    </row>
    <row r="106" spans="1:1" x14ac:dyDescent="0.35">
      <c r="A106" t="s">
        <v>179</v>
      </c>
    </row>
    <row r="107" spans="1:1" x14ac:dyDescent="0.35">
      <c r="A107" t="s">
        <v>92</v>
      </c>
    </row>
    <row r="108" spans="1:1" x14ac:dyDescent="0.35">
      <c r="A108" t="s">
        <v>180</v>
      </c>
    </row>
    <row r="109" spans="1:1" x14ac:dyDescent="0.35">
      <c r="A109" t="s">
        <v>181</v>
      </c>
    </row>
    <row r="110" spans="1:1" x14ac:dyDescent="0.35">
      <c r="A110" t="s">
        <v>182</v>
      </c>
    </row>
    <row r="111" spans="1:1" x14ac:dyDescent="0.35">
      <c r="A111" t="s">
        <v>183</v>
      </c>
    </row>
    <row r="112" spans="1:1" x14ac:dyDescent="0.35">
      <c r="A112" t="s">
        <v>184</v>
      </c>
    </row>
    <row r="113" spans="1:1" x14ac:dyDescent="0.35">
      <c r="A113" t="s">
        <v>92</v>
      </c>
    </row>
    <row r="114" spans="1:1" x14ac:dyDescent="0.35">
      <c r="A114" t="s">
        <v>185</v>
      </c>
    </row>
    <row r="115" spans="1:1" x14ac:dyDescent="0.35">
      <c r="A115" t="s">
        <v>92</v>
      </c>
    </row>
    <row r="116" spans="1:1" x14ac:dyDescent="0.35">
      <c r="A116" t="s">
        <v>92</v>
      </c>
    </row>
    <row r="117" spans="1:1" x14ac:dyDescent="0.35">
      <c r="A117" t="s">
        <v>186</v>
      </c>
    </row>
    <row r="118" spans="1:1" x14ac:dyDescent="0.35">
      <c r="A118" t="s">
        <v>132</v>
      </c>
    </row>
    <row r="119" spans="1:1" x14ac:dyDescent="0.35">
      <c r="A119" t="s">
        <v>187</v>
      </c>
    </row>
    <row r="120" spans="1:1" x14ac:dyDescent="0.35">
      <c r="A120" t="s">
        <v>188</v>
      </c>
    </row>
    <row r="121" spans="1:1" x14ac:dyDescent="0.35">
      <c r="A121" t="s">
        <v>189</v>
      </c>
    </row>
    <row r="122" spans="1:1" x14ac:dyDescent="0.35">
      <c r="A122" t="s">
        <v>136</v>
      </c>
    </row>
    <row r="123" spans="1:1" x14ac:dyDescent="0.35">
      <c r="A123" t="s">
        <v>132</v>
      </c>
    </row>
    <row r="124" spans="1:1" x14ac:dyDescent="0.35">
      <c r="A124" t="s">
        <v>190</v>
      </c>
    </row>
    <row r="125" spans="1:1" x14ac:dyDescent="0.35">
      <c r="A125" t="s">
        <v>191</v>
      </c>
    </row>
    <row r="126" spans="1:1" x14ac:dyDescent="0.35">
      <c r="A126" t="s">
        <v>192</v>
      </c>
    </row>
    <row r="127" spans="1:1" x14ac:dyDescent="0.35">
      <c r="A127" t="s">
        <v>193</v>
      </c>
    </row>
    <row r="128" spans="1:1" x14ac:dyDescent="0.35">
      <c r="A128" t="s">
        <v>194</v>
      </c>
    </row>
    <row r="129" spans="1:1" x14ac:dyDescent="0.35">
      <c r="A129" t="s">
        <v>195</v>
      </c>
    </row>
    <row r="130" spans="1:1" x14ac:dyDescent="0.35">
      <c r="A130" t="s">
        <v>196</v>
      </c>
    </row>
    <row r="131" spans="1:1" x14ac:dyDescent="0.35">
      <c r="A131" t="s">
        <v>197</v>
      </c>
    </row>
    <row r="132" spans="1:1" x14ac:dyDescent="0.35">
      <c r="A132" t="s">
        <v>198</v>
      </c>
    </row>
    <row r="133" spans="1:1" x14ac:dyDescent="0.35">
      <c r="A133" t="s">
        <v>199</v>
      </c>
    </row>
    <row r="134" spans="1:1" x14ac:dyDescent="0.35">
      <c r="A134" t="s">
        <v>200</v>
      </c>
    </row>
    <row r="135" spans="1:1" x14ac:dyDescent="0.35">
      <c r="A135" t="s">
        <v>201</v>
      </c>
    </row>
    <row r="136" spans="1:1" x14ac:dyDescent="0.35">
      <c r="A136" t="s">
        <v>202</v>
      </c>
    </row>
    <row r="137" spans="1:1" x14ac:dyDescent="0.35">
      <c r="A137" t="s">
        <v>203</v>
      </c>
    </row>
    <row r="138" spans="1:1" x14ac:dyDescent="0.35">
      <c r="A138" t="s">
        <v>92</v>
      </c>
    </row>
    <row r="139" spans="1:1" x14ac:dyDescent="0.35">
      <c r="A139" t="s">
        <v>204</v>
      </c>
    </row>
    <row r="140" spans="1:1" x14ac:dyDescent="0.35">
      <c r="A140" t="s">
        <v>92</v>
      </c>
    </row>
    <row r="141" spans="1:1" x14ac:dyDescent="0.35">
      <c r="A141" t="s">
        <v>92</v>
      </c>
    </row>
    <row r="142" spans="1:1" x14ac:dyDescent="0.35">
      <c r="A142" t="s">
        <v>205</v>
      </c>
    </row>
    <row r="143" spans="1:1" x14ac:dyDescent="0.35">
      <c r="A143" t="s">
        <v>206</v>
      </c>
    </row>
    <row r="144" spans="1:1" x14ac:dyDescent="0.35">
      <c r="A144" t="s">
        <v>207</v>
      </c>
    </row>
    <row r="145" spans="1:1" x14ac:dyDescent="0.35">
      <c r="A145" t="s">
        <v>92</v>
      </c>
    </row>
    <row r="146" spans="1:1" x14ac:dyDescent="0.35">
      <c r="A146" t="s">
        <v>92</v>
      </c>
    </row>
    <row r="147" spans="1:1" x14ac:dyDescent="0.35">
      <c r="A147" t="s">
        <v>208</v>
      </c>
    </row>
    <row r="148" spans="1:1" x14ac:dyDescent="0.35">
      <c r="A148" t="s">
        <v>209</v>
      </c>
    </row>
    <row r="149" spans="1:1" x14ac:dyDescent="0.35">
      <c r="A149" t="s">
        <v>210</v>
      </c>
    </row>
    <row r="150" spans="1:1" x14ac:dyDescent="0.35">
      <c r="A150" t="s">
        <v>211</v>
      </c>
    </row>
    <row r="151" spans="1:1" x14ac:dyDescent="0.35">
      <c r="A151" t="s">
        <v>212</v>
      </c>
    </row>
    <row r="152" spans="1:1" x14ac:dyDescent="0.35">
      <c r="A152" t="s">
        <v>213</v>
      </c>
    </row>
    <row r="153" spans="1:1" x14ac:dyDescent="0.35">
      <c r="A153" t="s">
        <v>92</v>
      </c>
    </row>
    <row r="154" spans="1:1" x14ac:dyDescent="0.35">
      <c r="A154" t="s">
        <v>92</v>
      </c>
    </row>
    <row r="155" spans="1:1" x14ac:dyDescent="0.35">
      <c r="A155" t="s">
        <v>214</v>
      </c>
    </row>
    <row r="156" spans="1:1" x14ac:dyDescent="0.35">
      <c r="A156" t="s">
        <v>132</v>
      </c>
    </row>
    <row r="157" spans="1:1" x14ac:dyDescent="0.35">
      <c r="A157" t="s">
        <v>215</v>
      </c>
    </row>
    <row r="158" spans="1:1" x14ac:dyDescent="0.35">
      <c r="A158" t="s">
        <v>216</v>
      </c>
    </row>
    <row r="159" spans="1:1" x14ac:dyDescent="0.35">
      <c r="A159" t="s">
        <v>217</v>
      </c>
    </row>
    <row r="160" spans="1:1" x14ac:dyDescent="0.35">
      <c r="A160" t="s">
        <v>218</v>
      </c>
    </row>
    <row r="161" spans="1:1" x14ac:dyDescent="0.35">
      <c r="A161" t="s">
        <v>136</v>
      </c>
    </row>
    <row r="162" spans="1:1" x14ac:dyDescent="0.35">
      <c r="A162" t="s">
        <v>132</v>
      </c>
    </row>
    <row r="163" spans="1:1" x14ac:dyDescent="0.35">
      <c r="A163" t="s">
        <v>219</v>
      </c>
    </row>
    <row r="164" spans="1:1" x14ac:dyDescent="0.35">
      <c r="A164" t="s">
        <v>220</v>
      </c>
    </row>
    <row r="165" spans="1:1" x14ac:dyDescent="0.35">
      <c r="A165" t="s">
        <v>221</v>
      </c>
    </row>
    <row r="166" spans="1:1" x14ac:dyDescent="0.35">
      <c r="A166" t="s">
        <v>222</v>
      </c>
    </row>
    <row r="167" spans="1:1" x14ac:dyDescent="0.35">
      <c r="A167" t="s">
        <v>223</v>
      </c>
    </row>
    <row r="168" spans="1:1" x14ac:dyDescent="0.35">
      <c r="A168" t="s">
        <v>224</v>
      </c>
    </row>
    <row r="169" spans="1:1" x14ac:dyDescent="0.35">
      <c r="A169" t="s">
        <v>225</v>
      </c>
    </row>
    <row r="170" spans="1:1" x14ac:dyDescent="0.35">
      <c r="A170" t="s">
        <v>226</v>
      </c>
    </row>
    <row r="171" spans="1:1" x14ac:dyDescent="0.35">
      <c r="A171" t="s">
        <v>227</v>
      </c>
    </row>
    <row r="172" spans="1:1" x14ac:dyDescent="0.35">
      <c r="A172" t="s">
        <v>228</v>
      </c>
    </row>
    <row r="173" spans="1:1" x14ac:dyDescent="0.35">
      <c r="A173" t="s">
        <v>229</v>
      </c>
    </row>
    <row r="174" spans="1:1" x14ac:dyDescent="0.35">
      <c r="A174" t="s">
        <v>230</v>
      </c>
    </row>
    <row r="175" spans="1:1" x14ac:dyDescent="0.35">
      <c r="A175" t="s">
        <v>231</v>
      </c>
    </row>
    <row r="176" spans="1:1" x14ac:dyDescent="0.35">
      <c r="A176" t="s">
        <v>232</v>
      </c>
    </row>
    <row r="177" spans="1:1" x14ac:dyDescent="0.35">
      <c r="A177" t="s">
        <v>233</v>
      </c>
    </row>
    <row r="178" spans="1:1" x14ac:dyDescent="0.35">
      <c r="A178" t="s">
        <v>234</v>
      </c>
    </row>
    <row r="179" spans="1:1" x14ac:dyDescent="0.35">
      <c r="A179" t="s">
        <v>235</v>
      </c>
    </row>
    <row r="180" spans="1:1" x14ac:dyDescent="0.35">
      <c r="A180" t="s">
        <v>236</v>
      </c>
    </row>
    <row r="181" spans="1:1" x14ac:dyDescent="0.35">
      <c r="A181" t="s">
        <v>237</v>
      </c>
    </row>
    <row r="182" spans="1:1" x14ac:dyDescent="0.35">
      <c r="A182" t="s">
        <v>238</v>
      </c>
    </row>
    <row r="183" spans="1:1" x14ac:dyDescent="0.35">
      <c r="A183" t="s">
        <v>239</v>
      </c>
    </row>
    <row r="184" spans="1:1" x14ac:dyDescent="0.35">
      <c r="A184" t="s">
        <v>240</v>
      </c>
    </row>
    <row r="185" spans="1:1" x14ac:dyDescent="0.35">
      <c r="A185" t="s">
        <v>241</v>
      </c>
    </row>
    <row r="186" spans="1:1" x14ac:dyDescent="0.35">
      <c r="A186" t="s">
        <v>242</v>
      </c>
    </row>
    <row r="187" spans="1:1" x14ac:dyDescent="0.35">
      <c r="A187" t="s">
        <v>243</v>
      </c>
    </row>
    <row r="188" spans="1:1" x14ac:dyDescent="0.35">
      <c r="A188" t="s">
        <v>244</v>
      </c>
    </row>
    <row r="189" spans="1:1" x14ac:dyDescent="0.35">
      <c r="A189" t="s">
        <v>245</v>
      </c>
    </row>
    <row r="190" spans="1:1" x14ac:dyDescent="0.35">
      <c r="A190" t="s">
        <v>246</v>
      </c>
    </row>
    <row r="191" spans="1:1" x14ac:dyDescent="0.35">
      <c r="A191" t="s">
        <v>247</v>
      </c>
    </row>
    <row r="192" spans="1:1" x14ac:dyDescent="0.35">
      <c r="A192" t="s">
        <v>248</v>
      </c>
    </row>
    <row r="193" spans="1:1" x14ac:dyDescent="0.35">
      <c r="A193" t="s">
        <v>249</v>
      </c>
    </row>
    <row r="194" spans="1:1" x14ac:dyDescent="0.35">
      <c r="A194" t="s">
        <v>198</v>
      </c>
    </row>
    <row r="195" spans="1:1" x14ac:dyDescent="0.35">
      <c r="A195" t="s">
        <v>250</v>
      </c>
    </row>
    <row r="196" spans="1:1" x14ac:dyDescent="0.35">
      <c r="A196" t="s">
        <v>92</v>
      </c>
    </row>
    <row r="197" spans="1:1" x14ac:dyDescent="0.35">
      <c r="A197" t="s">
        <v>92</v>
      </c>
    </row>
    <row r="198" spans="1:1" x14ac:dyDescent="0.35">
      <c r="A198" t="s">
        <v>251</v>
      </c>
    </row>
    <row r="199" spans="1:1" x14ac:dyDescent="0.35">
      <c r="A199" t="s">
        <v>252</v>
      </c>
    </row>
    <row r="200" spans="1:1" x14ac:dyDescent="0.35">
      <c r="A200" t="s">
        <v>253</v>
      </c>
    </row>
    <row r="201" spans="1:1" x14ac:dyDescent="0.35">
      <c r="A201" t="s">
        <v>254</v>
      </c>
    </row>
    <row r="202" spans="1:1" x14ac:dyDescent="0.35">
      <c r="A202" t="s">
        <v>92</v>
      </c>
    </row>
    <row r="203" spans="1:1" x14ac:dyDescent="0.35">
      <c r="A203" t="s">
        <v>92</v>
      </c>
    </row>
    <row r="204" spans="1:1" x14ac:dyDescent="0.35">
      <c r="A204" t="s">
        <v>255</v>
      </c>
    </row>
    <row r="205" spans="1:1" x14ac:dyDescent="0.35">
      <c r="A205" t="s">
        <v>256</v>
      </c>
    </row>
    <row r="206" spans="1:1" x14ac:dyDescent="0.35">
      <c r="A206" t="s">
        <v>257</v>
      </c>
    </row>
    <row r="207" spans="1:1" x14ac:dyDescent="0.35">
      <c r="A207" t="s">
        <v>258</v>
      </c>
    </row>
    <row r="208" spans="1:1" x14ac:dyDescent="0.35">
      <c r="A208" t="s">
        <v>259</v>
      </c>
    </row>
    <row r="209" spans="1:1" x14ac:dyDescent="0.35">
      <c r="A209" t="s">
        <v>260</v>
      </c>
    </row>
    <row r="210" spans="1:1" x14ac:dyDescent="0.35">
      <c r="A210" t="s">
        <v>261</v>
      </c>
    </row>
    <row r="211" spans="1:1" x14ac:dyDescent="0.35">
      <c r="A211" t="s">
        <v>92</v>
      </c>
    </row>
    <row r="212" spans="1:1" x14ac:dyDescent="0.35">
      <c r="A212" t="s">
        <v>92</v>
      </c>
    </row>
    <row r="213" spans="1:1" x14ac:dyDescent="0.35">
      <c r="A213" t="s">
        <v>262</v>
      </c>
    </row>
    <row r="214" spans="1:1" x14ac:dyDescent="0.35">
      <c r="A214" t="s">
        <v>132</v>
      </c>
    </row>
    <row r="215" spans="1:1" x14ac:dyDescent="0.35">
      <c r="A215" t="s">
        <v>263</v>
      </c>
    </row>
    <row r="216" spans="1:1" x14ac:dyDescent="0.35">
      <c r="A216" t="s">
        <v>264</v>
      </c>
    </row>
    <row r="217" spans="1:1" x14ac:dyDescent="0.35">
      <c r="A217" t="s">
        <v>265</v>
      </c>
    </row>
    <row r="218" spans="1:1" x14ac:dyDescent="0.35">
      <c r="A218" t="s">
        <v>266</v>
      </c>
    </row>
    <row r="219" spans="1:1" x14ac:dyDescent="0.35">
      <c r="A219" t="s">
        <v>267</v>
      </c>
    </row>
    <row r="220" spans="1:1" x14ac:dyDescent="0.35">
      <c r="A220" t="s">
        <v>268</v>
      </c>
    </row>
    <row r="221" spans="1:1" x14ac:dyDescent="0.35">
      <c r="A221" t="s">
        <v>269</v>
      </c>
    </row>
    <row r="222" spans="1:1" x14ac:dyDescent="0.35">
      <c r="A222" t="s">
        <v>270</v>
      </c>
    </row>
    <row r="223" spans="1:1" x14ac:dyDescent="0.35">
      <c r="A223" t="s">
        <v>136</v>
      </c>
    </row>
    <row r="224" spans="1:1" x14ac:dyDescent="0.35">
      <c r="A224" t="s">
        <v>132</v>
      </c>
    </row>
    <row r="225" spans="1:1" x14ac:dyDescent="0.35">
      <c r="A225" t="s">
        <v>92</v>
      </c>
    </row>
    <row r="226" spans="1:1" x14ac:dyDescent="0.35">
      <c r="A226" t="s">
        <v>271</v>
      </c>
    </row>
    <row r="227" spans="1:1" x14ac:dyDescent="0.35">
      <c r="A227" t="s">
        <v>272</v>
      </c>
    </row>
    <row r="228" spans="1:1" x14ac:dyDescent="0.35">
      <c r="A228" t="s">
        <v>273</v>
      </c>
    </row>
    <row r="229" spans="1:1" x14ac:dyDescent="0.35">
      <c r="A229" t="s">
        <v>274</v>
      </c>
    </row>
    <row r="230" spans="1:1" x14ac:dyDescent="0.35">
      <c r="A230" t="s">
        <v>275</v>
      </c>
    </row>
    <row r="231" spans="1:1" x14ac:dyDescent="0.35">
      <c r="A231" t="s">
        <v>92</v>
      </c>
    </row>
    <row r="232" spans="1:1" x14ac:dyDescent="0.35">
      <c r="A232" t="s">
        <v>92</v>
      </c>
    </row>
    <row r="233" spans="1:1" x14ac:dyDescent="0.35">
      <c r="A233" t="s">
        <v>276</v>
      </c>
    </row>
    <row r="234" spans="1:1" x14ac:dyDescent="0.35">
      <c r="A234" t="s">
        <v>277</v>
      </c>
    </row>
    <row r="235" spans="1:1" x14ac:dyDescent="0.35">
      <c r="A235" t="s">
        <v>278</v>
      </c>
    </row>
    <row r="236" spans="1:1" x14ac:dyDescent="0.35">
      <c r="A236" t="s">
        <v>279</v>
      </c>
    </row>
    <row r="237" spans="1:1" x14ac:dyDescent="0.35">
      <c r="A237" t="s">
        <v>280</v>
      </c>
    </row>
    <row r="238" spans="1:1" x14ac:dyDescent="0.35">
      <c r="A238" t="s">
        <v>92</v>
      </c>
    </row>
    <row r="239" spans="1:1" x14ac:dyDescent="0.35">
      <c r="A239" t="s">
        <v>92</v>
      </c>
    </row>
    <row r="240" spans="1:1" x14ac:dyDescent="0.35">
      <c r="A240" t="s">
        <v>281</v>
      </c>
    </row>
    <row r="241" spans="1:1" x14ac:dyDescent="0.35">
      <c r="A241" t="s">
        <v>132</v>
      </c>
    </row>
    <row r="242" spans="1:1" x14ac:dyDescent="0.35">
      <c r="A242" t="s">
        <v>282</v>
      </c>
    </row>
    <row r="243" spans="1:1" x14ac:dyDescent="0.35">
      <c r="A243" t="s">
        <v>283</v>
      </c>
    </row>
    <row r="244" spans="1:1" x14ac:dyDescent="0.35">
      <c r="A244" t="s">
        <v>284</v>
      </c>
    </row>
    <row r="245" spans="1:1" x14ac:dyDescent="0.35">
      <c r="A245" t="s">
        <v>285</v>
      </c>
    </row>
    <row r="246" spans="1:1" x14ac:dyDescent="0.35">
      <c r="A246" t="s">
        <v>286</v>
      </c>
    </row>
    <row r="247" spans="1:1" x14ac:dyDescent="0.35">
      <c r="A247" t="s">
        <v>287</v>
      </c>
    </row>
    <row r="248" spans="1:1" x14ac:dyDescent="0.35">
      <c r="A248" t="s">
        <v>288</v>
      </c>
    </row>
    <row r="249" spans="1:1" x14ac:dyDescent="0.35">
      <c r="A249" t="s">
        <v>218</v>
      </c>
    </row>
    <row r="250" spans="1:1" x14ac:dyDescent="0.35">
      <c r="A250" t="s">
        <v>289</v>
      </c>
    </row>
    <row r="251" spans="1:1" x14ac:dyDescent="0.35">
      <c r="A251" t="s">
        <v>136</v>
      </c>
    </row>
    <row r="252" spans="1:1" x14ac:dyDescent="0.35">
      <c r="A252" t="s">
        <v>132</v>
      </c>
    </row>
    <row r="253" spans="1:1" x14ac:dyDescent="0.35">
      <c r="A253" t="s">
        <v>290</v>
      </c>
    </row>
    <row r="254" spans="1:1" x14ac:dyDescent="0.35">
      <c r="A254" t="s">
        <v>291</v>
      </c>
    </row>
    <row r="255" spans="1:1" x14ac:dyDescent="0.35">
      <c r="A255" t="s">
        <v>292</v>
      </c>
    </row>
    <row r="256" spans="1:1" x14ac:dyDescent="0.35">
      <c r="A256" t="s">
        <v>293</v>
      </c>
    </row>
    <row r="257" spans="1:1" x14ac:dyDescent="0.35">
      <c r="A257" t="s">
        <v>294</v>
      </c>
    </row>
    <row r="258" spans="1:1" x14ac:dyDescent="0.35">
      <c r="A258" t="s">
        <v>295</v>
      </c>
    </row>
    <row r="259" spans="1:1" x14ac:dyDescent="0.35">
      <c r="A259" t="s">
        <v>296</v>
      </c>
    </row>
    <row r="260" spans="1:1" x14ac:dyDescent="0.35">
      <c r="A260" t="s">
        <v>297</v>
      </c>
    </row>
    <row r="261" spans="1:1" x14ac:dyDescent="0.35">
      <c r="A261" t="s">
        <v>298</v>
      </c>
    </row>
    <row r="262" spans="1:1" x14ac:dyDescent="0.35">
      <c r="A262" t="s">
        <v>299</v>
      </c>
    </row>
    <row r="263" spans="1:1" x14ac:dyDescent="0.35">
      <c r="A263" t="s">
        <v>300</v>
      </c>
    </row>
    <row r="264" spans="1:1" x14ac:dyDescent="0.35">
      <c r="A264" t="s">
        <v>301</v>
      </c>
    </row>
    <row r="265" spans="1:1" x14ac:dyDescent="0.35">
      <c r="A265" t="s">
        <v>302</v>
      </c>
    </row>
    <row r="266" spans="1:1" x14ac:dyDescent="0.35">
      <c r="A266" t="s">
        <v>303</v>
      </c>
    </row>
    <row r="267" spans="1:1" x14ac:dyDescent="0.35">
      <c r="A267" t="s">
        <v>304</v>
      </c>
    </row>
    <row r="268" spans="1:1" x14ac:dyDescent="0.35">
      <c r="A268" t="s">
        <v>305</v>
      </c>
    </row>
    <row r="269" spans="1:1" x14ac:dyDescent="0.35">
      <c r="A269" t="s">
        <v>306</v>
      </c>
    </row>
    <row r="270" spans="1:1" x14ac:dyDescent="0.35">
      <c r="A270" t="s">
        <v>307</v>
      </c>
    </row>
    <row r="271" spans="1:1" x14ac:dyDescent="0.35">
      <c r="A271" t="s">
        <v>308</v>
      </c>
    </row>
    <row r="272" spans="1:1" x14ac:dyDescent="0.35">
      <c r="A272" t="s">
        <v>309</v>
      </c>
    </row>
    <row r="273" spans="1:1" x14ac:dyDescent="0.35">
      <c r="A273" t="s">
        <v>310</v>
      </c>
    </row>
    <row r="274" spans="1:1" x14ac:dyDescent="0.35">
      <c r="A274" t="s">
        <v>311</v>
      </c>
    </row>
    <row r="275" spans="1:1" x14ac:dyDescent="0.35">
      <c r="A275" t="s">
        <v>312</v>
      </c>
    </row>
    <row r="276" spans="1:1" x14ac:dyDescent="0.35">
      <c r="A276" t="s">
        <v>92</v>
      </c>
    </row>
    <row r="277" spans="1:1" x14ac:dyDescent="0.35">
      <c r="A277" t="s">
        <v>92</v>
      </c>
    </row>
    <row r="278" spans="1:1" x14ac:dyDescent="0.35">
      <c r="A278" t="s">
        <v>313</v>
      </c>
    </row>
    <row r="279" spans="1:1" x14ac:dyDescent="0.35">
      <c r="A279" t="s">
        <v>314</v>
      </c>
    </row>
    <row r="280" spans="1:1" x14ac:dyDescent="0.35">
      <c r="A280" t="s">
        <v>92</v>
      </c>
    </row>
    <row r="281" spans="1:1" x14ac:dyDescent="0.35">
      <c r="A281" t="s">
        <v>315</v>
      </c>
    </row>
    <row r="282" spans="1:1" x14ac:dyDescent="0.35">
      <c r="A282" t="s">
        <v>316</v>
      </c>
    </row>
    <row r="283" spans="1:1" x14ac:dyDescent="0.35">
      <c r="A283" t="s">
        <v>317</v>
      </c>
    </row>
    <row r="284" spans="1:1" x14ac:dyDescent="0.35">
      <c r="A284" t="s">
        <v>318</v>
      </c>
    </row>
    <row r="285" spans="1:1" x14ac:dyDescent="0.35">
      <c r="A285" t="s">
        <v>316</v>
      </c>
    </row>
    <row r="286" spans="1:1" x14ac:dyDescent="0.35">
      <c r="A286" t="s">
        <v>319</v>
      </c>
    </row>
    <row r="287" spans="1:1" x14ac:dyDescent="0.35">
      <c r="A287" t="s">
        <v>320</v>
      </c>
    </row>
    <row r="288" spans="1:1" x14ac:dyDescent="0.35">
      <c r="A288" t="s">
        <v>321</v>
      </c>
    </row>
    <row r="289" spans="1:1" x14ac:dyDescent="0.35">
      <c r="A289" t="s">
        <v>322</v>
      </c>
    </row>
    <row r="290" spans="1:1" x14ac:dyDescent="0.35">
      <c r="A290" t="s">
        <v>92</v>
      </c>
    </row>
    <row r="291" spans="1:1" x14ac:dyDescent="0.35">
      <c r="A291" t="s">
        <v>323</v>
      </c>
    </row>
    <row r="292" spans="1:1" x14ac:dyDescent="0.35">
      <c r="A292" t="s">
        <v>324</v>
      </c>
    </row>
    <row r="293" spans="1:1" x14ac:dyDescent="0.35">
      <c r="A293" t="s">
        <v>325</v>
      </c>
    </row>
    <row r="294" spans="1:1" x14ac:dyDescent="0.35">
      <c r="A294" t="s">
        <v>92</v>
      </c>
    </row>
    <row r="295" spans="1:1" x14ac:dyDescent="0.35">
      <c r="A295" t="s">
        <v>326</v>
      </c>
    </row>
    <row r="296" spans="1:1" x14ac:dyDescent="0.35">
      <c r="A296" t="s">
        <v>92</v>
      </c>
    </row>
    <row r="297" spans="1:1" x14ac:dyDescent="0.35">
      <c r="A297" t="s">
        <v>327</v>
      </c>
    </row>
    <row r="298" spans="1:1" x14ac:dyDescent="0.35">
      <c r="A298" t="s">
        <v>328</v>
      </c>
    </row>
    <row r="299" spans="1:1" x14ac:dyDescent="0.35">
      <c r="A299" t="s">
        <v>92</v>
      </c>
    </row>
    <row r="300" spans="1:1" x14ac:dyDescent="0.35">
      <c r="A300" t="s">
        <v>329</v>
      </c>
    </row>
    <row r="301" spans="1:1" x14ac:dyDescent="0.35">
      <c r="A301" t="s">
        <v>92</v>
      </c>
    </row>
    <row r="302" spans="1:1" x14ac:dyDescent="0.35">
      <c r="A302" t="s">
        <v>330</v>
      </c>
    </row>
    <row r="303" spans="1:1" x14ac:dyDescent="0.35">
      <c r="A303" t="s">
        <v>331</v>
      </c>
    </row>
    <row r="304" spans="1:1" x14ac:dyDescent="0.35">
      <c r="A304" t="s">
        <v>92</v>
      </c>
    </row>
    <row r="305" spans="1:1" x14ac:dyDescent="0.35">
      <c r="A305" t="s">
        <v>332</v>
      </c>
    </row>
    <row r="306" spans="1:1" x14ac:dyDescent="0.35">
      <c r="A306" t="s">
        <v>333</v>
      </c>
    </row>
    <row r="307" spans="1:1" x14ac:dyDescent="0.35">
      <c r="A307" t="s">
        <v>92</v>
      </c>
    </row>
    <row r="308" spans="1:1" x14ac:dyDescent="0.35">
      <c r="A308" t="s">
        <v>334</v>
      </c>
    </row>
    <row r="309" spans="1:1" x14ac:dyDescent="0.35">
      <c r="A309" t="s">
        <v>335</v>
      </c>
    </row>
    <row r="310" spans="1:1" x14ac:dyDescent="0.35">
      <c r="A310" t="s">
        <v>336</v>
      </c>
    </row>
    <row r="311" spans="1:1" x14ac:dyDescent="0.35">
      <c r="A311" t="s">
        <v>337</v>
      </c>
    </row>
    <row r="312" spans="1:1" x14ac:dyDescent="0.35">
      <c r="A312" t="s">
        <v>338</v>
      </c>
    </row>
    <row r="313" spans="1:1" x14ac:dyDescent="0.35">
      <c r="A313" t="s">
        <v>339</v>
      </c>
    </row>
    <row r="314" spans="1:1" x14ac:dyDescent="0.35">
      <c r="A314" t="s">
        <v>340</v>
      </c>
    </row>
    <row r="315" spans="1:1" x14ac:dyDescent="0.35">
      <c r="A315" t="s">
        <v>341</v>
      </c>
    </row>
    <row r="316" spans="1:1" x14ac:dyDescent="0.35">
      <c r="A316" t="s">
        <v>342</v>
      </c>
    </row>
    <row r="317" spans="1:1" x14ac:dyDescent="0.35">
      <c r="A317" t="s">
        <v>343</v>
      </c>
    </row>
    <row r="318" spans="1:1" x14ac:dyDescent="0.35">
      <c r="A318" t="s">
        <v>344</v>
      </c>
    </row>
    <row r="319" spans="1:1" x14ac:dyDescent="0.35">
      <c r="A319" t="s">
        <v>345</v>
      </c>
    </row>
    <row r="320" spans="1:1" x14ac:dyDescent="0.35">
      <c r="A320" t="s">
        <v>346</v>
      </c>
    </row>
    <row r="321" spans="1:1" x14ac:dyDescent="0.35">
      <c r="A321" t="s">
        <v>347</v>
      </c>
    </row>
    <row r="322" spans="1:1" x14ac:dyDescent="0.35">
      <c r="A322" t="s">
        <v>348</v>
      </c>
    </row>
    <row r="323" spans="1:1" x14ac:dyDescent="0.35">
      <c r="A323" t="s">
        <v>349</v>
      </c>
    </row>
    <row r="324" spans="1:1" x14ac:dyDescent="0.35">
      <c r="A324" t="s">
        <v>350</v>
      </c>
    </row>
    <row r="325" spans="1:1" x14ac:dyDescent="0.35">
      <c r="A325" t="s">
        <v>351</v>
      </c>
    </row>
    <row r="326" spans="1:1" x14ac:dyDescent="0.35">
      <c r="A326" t="s">
        <v>352</v>
      </c>
    </row>
    <row r="327" spans="1:1" x14ac:dyDescent="0.35">
      <c r="A327" t="s">
        <v>353</v>
      </c>
    </row>
    <row r="328" spans="1:1" x14ac:dyDescent="0.35">
      <c r="A328" t="s">
        <v>354</v>
      </c>
    </row>
    <row r="329" spans="1:1" x14ac:dyDescent="0.35">
      <c r="A329" t="s">
        <v>355</v>
      </c>
    </row>
    <row r="330" spans="1:1" x14ac:dyDescent="0.35">
      <c r="A330" t="s">
        <v>356</v>
      </c>
    </row>
    <row r="331" spans="1:1" x14ac:dyDescent="0.35">
      <c r="A331" t="s">
        <v>92</v>
      </c>
    </row>
    <row r="332" spans="1:1" x14ac:dyDescent="0.35">
      <c r="A332" t="s">
        <v>357</v>
      </c>
    </row>
    <row r="333" spans="1:1" x14ac:dyDescent="0.35">
      <c r="A333" t="s">
        <v>358</v>
      </c>
    </row>
    <row r="334" spans="1:1" x14ac:dyDescent="0.35">
      <c r="A334" t="s">
        <v>92</v>
      </c>
    </row>
    <row r="335" spans="1:1" x14ac:dyDescent="0.35">
      <c r="A335" t="s">
        <v>359</v>
      </c>
    </row>
    <row r="336" spans="1:1" x14ac:dyDescent="0.35">
      <c r="A336" t="s">
        <v>360</v>
      </c>
    </row>
    <row r="337" spans="1:1" x14ac:dyDescent="0.35">
      <c r="A337" t="s">
        <v>361</v>
      </c>
    </row>
    <row r="338" spans="1:1" x14ac:dyDescent="0.35">
      <c r="A338" t="s">
        <v>362</v>
      </c>
    </row>
    <row r="339" spans="1:1" x14ac:dyDescent="0.35">
      <c r="A339" t="s">
        <v>363</v>
      </c>
    </row>
    <row r="340" spans="1:1" x14ac:dyDescent="0.35">
      <c r="A340" t="s">
        <v>364</v>
      </c>
    </row>
    <row r="341" spans="1:1" x14ac:dyDescent="0.35">
      <c r="A341" t="s">
        <v>365</v>
      </c>
    </row>
    <row r="342" spans="1:1" x14ac:dyDescent="0.35">
      <c r="A342" t="s">
        <v>366</v>
      </c>
    </row>
    <row r="343" spans="1:1" x14ac:dyDescent="0.35">
      <c r="A343" t="s">
        <v>367</v>
      </c>
    </row>
    <row r="344" spans="1:1" x14ac:dyDescent="0.35">
      <c r="A344" t="s">
        <v>368</v>
      </c>
    </row>
    <row r="345" spans="1:1" x14ac:dyDescent="0.35">
      <c r="A345" t="s">
        <v>369</v>
      </c>
    </row>
    <row r="346" spans="1:1" x14ac:dyDescent="0.35">
      <c r="A346" t="s">
        <v>370</v>
      </c>
    </row>
    <row r="347" spans="1:1" x14ac:dyDescent="0.35">
      <c r="A347" t="s">
        <v>371</v>
      </c>
    </row>
    <row r="348" spans="1:1" x14ac:dyDescent="0.35">
      <c r="A348" t="s">
        <v>372</v>
      </c>
    </row>
    <row r="349" spans="1:1" x14ac:dyDescent="0.35">
      <c r="A349" t="s">
        <v>373</v>
      </c>
    </row>
    <row r="350" spans="1:1" x14ac:dyDescent="0.35">
      <c r="A350" t="s">
        <v>92</v>
      </c>
    </row>
    <row r="351" spans="1:1" x14ac:dyDescent="0.35">
      <c r="A351" t="s">
        <v>374</v>
      </c>
    </row>
    <row r="352" spans="1:1" x14ac:dyDescent="0.35">
      <c r="A352" t="s">
        <v>375</v>
      </c>
    </row>
    <row r="353" spans="1:1" x14ac:dyDescent="0.35">
      <c r="A353" t="s">
        <v>376</v>
      </c>
    </row>
    <row r="354" spans="1:1" x14ac:dyDescent="0.35">
      <c r="A354" t="s">
        <v>377</v>
      </c>
    </row>
    <row r="355" spans="1:1" x14ac:dyDescent="0.35">
      <c r="A355" t="s">
        <v>378</v>
      </c>
    </row>
    <row r="356" spans="1:1" x14ac:dyDescent="0.35">
      <c r="A356" t="s">
        <v>379</v>
      </c>
    </row>
    <row r="357" spans="1:1" x14ac:dyDescent="0.35">
      <c r="A357" t="s">
        <v>380</v>
      </c>
    </row>
    <row r="358" spans="1:1" x14ac:dyDescent="0.35">
      <c r="A358" t="s">
        <v>381</v>
      </c>
    </row>
    <row r="359" spans="1:1" x14ac:dyDescent="0.35">
      <c r="A359" t="s">
        <v>382</v>
      </c>
    </row>
    <row r="360" spans="1:1" x14ac:dyDescent="0.35">
      <c r="A360" t="s">
        <v>383</v>
      </c>
    </row>
    <row r="361" spans="1:1" x14ac:dyDescent="0.35">
      <c r="A361" t="s">
        <v>92</v>
      </c>
    </row>
    <row r="362" spans="1:1" x14ac:dyDescent="0.35">
      <c r="A362" t="s">
        <v>384</v>
      </c>
    </row>
    <row r="363" spans="1:1" x14ac:dyDescent="0.35">
      <c r="A363" t="s">
        <v>385</v>
      </c>
    </row>
    <row r="364" spans="1:1" x14ac:dyDescent="0.35">
      <c r="A364" t="s">
        <v>382</v>
      </c>
    </row>
    <row r="365" spans="1:1" x14ac:dyDescent="0.35">
      <c r="A365" t="s">
        <v>386</v>
      </c>
    </row>
    <row r="366" spans="1:1" x14ac:dyDescent="0.35">
      <c r="A366" t="s">
        <v>92</v>
      </c>
    </row>
    <row r="367" spans="1:1" x14ac:dyDescent="0.35">
      <c r="A367" t="s">
        <v>387</v>
      </c>
    </row>
    <row r="368" spans="1:1" x14ac:dyDescent="0.35">
      <c r="A368" t="s">
        <v>388</v>
      </c>
    </row>
    <row r="369" spans="1:1" x14ac:dyDescent="0.35">
      <c r="A369" t="s">
        <v>389</v>
      </c>
    </row>
    <row r="370" spans="1:1" x14ac:dyDescent="0.35">
      <c r="A370" t="s">
        <v>390</v>
      </c>
    </row>
    <row r="371" spans="1:1" x14ac:dyDescent="0.35">
      <c r="A371" t="s">
        <v>391</v>
      </c>
    </row>
    <row r="372" spans="1:1" x14ac:dyDescent="0.35">
      <c r="A372" t="s">
        <v>389</v>
      </c>
    </row>
    <row r="373" spans="1:1" x14ac:dyDescent="0.35">
      <c r="A373" t="s">
        <v>392</v>
      </c>
    </row>
    <row r="374" spans="1:1" x14ac:dyDescent="0.35">
      <c r="A374" t="s">
        <v>393</v>
      </c>
    </row>
    <row r="375" spans="1:1" x14ac:dyDescent="0.35">
      <c r="A375" t="s">
        <v>394</v>
      </c>
    </row>
    <row r="376" spans="1:1" x14ac:dyDescent="0.35">
      <c r="A376" t="s">
        <v>395</v>
      </c>
    </row>
    <row r="377" spans="1:1" x14ac:dyDescent="0.35">
      <c r="A377" t="s">
        <v>389</v>
      </c>
    </row>
    <row r="378" spans="1:1" x14ac:dyDescent="0.35">
      <c r="A378" t="s">
        <v>396</v>
      </c>
    </row>
    <row r="379" spans="1:1" x14ac:dyDescent="0.35">
      <c r="A379" t="s">
        <v>397</v>
      </c>
    </row>
    <row r="380" spans="1:1" x14ac:dyDescent="0.35">
      <c r="A380" t="s">
        <v>389</v>
      </c>
    </row>
    <row r="381" spans="1:1" x14ac:dyDescent="0.35">
      <c r="A381" t="s">
        <v>382</v>
      </c>
    </row>
    <row r="382" spans="1:1" x14ac:dyDescent="0.35">
      <c r="A382" t="s">
        <v>398</v>
      </c>
    </row>
    <row r="383" spans="1:1" x14ac:dyDescent="0.35">
      <c r="A383" t="s">
        <v>92</v>
      </c>
    </row>
    <row r="384" spans="1:1" x14ac:dyDescent="0.35">
      <c r="A384" t="s">
        <v>399</v>
      </c>
    </row>
    <row r="385" spans="1:1" x14ac:dyDescent="0.35">
      <c r="A385" t="s">
        <v>400</v>
      </c>
    </row>
    <row r="386" spans="1:1" x14ac:dyDescent="0.35">
      <c r="A386" t="s">
        <v>401</v>
      </c>
    </row>
    <row r="387" spans="1:1" x14ac:dyDescent="0.35">
      <c r="A387" t="s">
        <v>92</v>
      </c>
    </row>
    <row r="388" spans="1:1" x14ac:dyDescent="0.35">
      <c r="A388" t="s">
        <v>402</v>
      </c>
    </row>
    <row r="389" spans="1:1" x14ac:dyDescent="0.35">
      <c r="A389" t="s">
        <v>403</v>
      </c>
    </row>
    <row r="390" spans="1:1" x14ac:dyDescent="0.35">
      <c r="A390" t="s">
        <v>404</v>
      </c>
    </row>
    <row r="391" spans="1:1" x14ac:dyDescent="0.35">
      <c r="A391" t="s">
        <v>405</v>
      </c>
    </row>
    <row r="392" spans="1:1" x14ac:dyDescent="0.35">
      <c r="A392" t="s">
        <v>406</v>
      </c>
    </row>
    <row r="393" spans="1:1" x14ac:dyDescent="0.35">
      <c r="A393" t="s">
        <v>407</v>
      </c>
    </row>
    <row r="394" spans="1:1" x14ac:dyDescent="0.35">
      <c r="A394" t="s">
        <v>408</v>
      </c>
    </row>
    <row r="395" spans="1:1" x14ac:dyDescent="0.35">
      <c r="A395" t="s">
        <v>409</v>
      </c>
    </row>
    <row r="396" spans="1:1" x14ac:dyDescent="0.35">
      <c r="A396" t="s">
        <v>410</v>
      </c>
    </row>
    <row r="397" spans="1:1" x14ac:dyDescent="0.35">
      <c r="A397" t="s">
        <v>411</v>
      </c>
    </row>
    <row r="398" spans="1:1" x14ac:dyDescent="0.35">
      <c r="A398" t="s">
        <v>92</v>
      </c>
    </row>
    <row r="399" spans="1:1" x14ac:dyDescent="0.35">
      <c r="A399" t="s">
        <v>412</v>
      </c>
    </row>
    <row r="400" spans="1:1" x14ac:dyDescent="0.35">
      <c r="A400" t="s">
        <v>413</v>
      </c>
    </row>
    <row r="401" spans="1:1" x14ac:dyDescent="0.35">
      <c r="A401" t="s">
        <v>414</v>
      </c>
    </row>
    <row r="402" spans="1:1" x14ac:dyDescent="0.35">
      <c r="A402" t="s">
        <v>415</v>
      </c>
    </row>
    <row r="403" spans="1:1" x14ac:dyDescent="0.35">
      <c r="A403" t="s">
        <v>416</v>
      </c>
    </row>
    <row r="404" spans="1:1" x14ac:dyDescent="0.35">
      <c r="A404" t="s">
        <v>417</v>
      </c>
    </row>
    <row r="405" spans="1:1" x14ac:dyDescent="0.35">
      <c r="A405" t="s">
        <v>418</v>
      </c>
    </row>
    <row r="406" spans="1:1" x14ac:dyDescent="0.35">
      <c r="A406" t="s">
        <v>419</v>
      </c>
    </row>
    <row r="407" spans="1:1" x14ac:dyDescent="0.35">
      <c r="A407" t="s">
        <v>420</v>
      </c>
    </row>
    <row r="408" spans="1:1" x14ac:dyDescent="0.35">
      <c r="A408" t="s">
        <v>421</v>
      </c>
    </row>
    <row r="409" spans="1:1" x14ac:dyDescent="0.35">
      <c r="A409" t="s">
        <v>422</v>
      </c>
    </row>
    <row r="410" spans="1:1" x14ac:dyDescent="0.35">
      <c r="A410" t="s">
        <v>423</v>
      </c>
    </row>
    <row r="411" spans="1:1" x14ac:dyDescent="0.35">
      <c r="A411" t="s">
        <v>424</v>
      </c>
    </row>
    <row r="412" spans="1:1" x14ac:dyDescent="0.35">
      <c r="A412" t="s">
        <v>425</v>
      </c>
    </row>
    <row r="413" spans="1:1" x14ac:dyDescent="0.35">
      <c r="A413" t="s">
        <v>426</v>
      </c>
    </row>
    <row r="414" spans="1:1" x14ac:dyDescent="0.35">
      <c r="A414" t="s">
        <v>427</v>
      </c>
    </row>
    <row r="415" spans="1:1" x14ac:dyDescent="0.35">
      <c r="A415" t="s">
        <v>428</v>
      </c>
    </row>
    <row r="416" spans="1:1" x14ac:dyDescent="0.35">
      <c r="A416" t="s">
        <v>429</v>
      </c>
    </row>
    <row r="417" spans="1:1" x14ac:dyDescent="0.35">
      <c r="A417" t="s">
        <v>430</v>
      </c>
    </row>
    <row r="418" spans="1:1" x14ac:dyDescent="0.35">
      <c r="A418" t="s">
        <v>431</v>
      </c>
    </row>
    <row r="419" spans="1:1" x14ac:dyDescent="0.35">
      <c r="A419" t="s">
        <v>432</v>
      </c>
    </row>
    <row r="420" spans="1:1" x14ac:dyDescent="0.35">
      <c r="A420" t="s">
        <v>92</v>
      </c>
    </row>
    <row r="421" spans="1:1" x14ac:dyDescent="0.35">
      <c r="A421" t="s">
        <v>433</v>
      </c>
    </row>
    <row r="422" spans="1:1" x14ac:dyDescent="0.35">
      <c r="A422" t="s">
        <v>434</v>
      </c>
    </row>
    <row r="423" spans="1:1" x14ac:dyDescent="0.35">
      <c r="A423" t="s">
        <v>435</v>
      </c>
    </row>
    <row r="424" spans="1:1" x14ac:dyDescent="0.35">
      <c r="A424" t="s">
        <v>372</v>
      </c>
    </row>
    <row r="425" spans="1:1" x14ac:dyDescent="0.35">
      <c r="A425" t="s">
        <v>92</v>
      </c>
    </row>
    <row r="426" spans="1:1" x14ac:dyDescent="0.35">
      <c r="A426" t="s">
        <v>436</v>
      </c>
    </row>
    <row r="427" spans="1:1" x14ac:dyDescent="0.35">
      <c r="A427" t="s">
        <v>437</v>
      </c>
    </row>
    <row r="428" spans="1:1" x14ac:dyDescent="0.35">
      <c r="A428" t="s">
        <v>438</v>
      </c>
    </row>
    <row r="429" spans="1:1" x14ac:dyDescent="0.35">
      <c r="A429" t="s">
        <v>439</v>
      </c>
    </row>
    <row r="430" spans="1:1" x14ac:dyDescent="0.35">
      <c r="A430" t="s">
        <v>440</v>
      </c>
    </row>
    <row r="431" spans="1:1" x14ac:dyDescent="0.35">
      <c r="A431" t="s">
        <v>441</v>
      </c>
    </row>
    <row r="432" spans="1:1" x14ac:dyDescent="0.35">
      <c r="A432" t="s">
        <v>442</v>
      </c>
    </row>
    <row r="433" spans="1:1" x14ac:dyDescent="0.35">
      <c r="A433" t="s">
        <v>443</v>
      </c>
    </row>
    <row r="434" spans="1:1" x14ac:dyDescent="0.35">
      <c r="A434" t="s">
        <v>444</v>
      </c>
    </row>
    <row r="435" spans="1:1" x14ac:dyDescent="0.35">
      <c r="A435" t="s">
        <v>92</v>
      </c>
    </row>
    <row r="436" spans="1:1" x14ac:dyDescent="0.35">
      <c r="A436" t="s">
        <v>445</v>
      </c>
    </row>
    <row r="437" spans="1:1" x14ac:dyDescent="0.35">
      <c r="A437" t="s">
        <v>446</v>
      </c>
    </row>
    <row r="438" spans="1:1" x14ac:dyDescent="0.35">
      <c r="A438" t="s">
        <v>318</v>
      </c>
    </row>
    <row r="439" spans="1:1" x14ac:dyDescent="0.35">
      <c r="A439" t="s">
        <v>437</v>
      </c>
    </row>
    <row r="440" spans="1:1" x14ac:dyDescent="0.35">
      <c r="A440" t="s">
        <v>360</v>
      </c>
    </row>
    <row r="441" spans="1:1" x14ac:dyDescent="0.35">
      <c r="A441" t="s">
        <v>447</v>
      </c>
    </row>
    <row r="442" spans="1:1" x14ac:dyDescent="0.35">
      <c r="A442" t="s">
        <v>448</v>
      </c>
    </row>
    <row r="443" spans="1:1" x14ac:dyDescent="0.35">
      <c r="A443" t="s">
        <v>449</v>
      </c>
    </row>
    <row r="444" spans="1:1" x14ac:dyDescent="0.35">
      <c r="A444" t="s">
        <v>450</v>
      </c>
    </row>
    <row r="445" spans="1:1" x14ac:dyDescent="0.35">
      <c r="A445" t="s">
        <v>382</v>
      </c>
    </row>
    <row r="446" spans="1:1" x14ac:dyDescent="0.35">
      <c r="A446" t="s">
        <v>451</v>
      </c>
    </row>
    <row r="447" spans="1:1" x14ac:dyDescent="0.35">
      <c r="A447" t="s">
        <v>92</v>
      </c>
    </row>
    <row r="448" spans="1:1" x14ac:dyDescent="0.35">
      <c r="A448" t="s">
        <v>452</v>
      </c>
    </row>
    <row r="449" spans="1:1" x14ac:dyDescent="0.35">
      <c r="A449" t="s">
        <v>453</v>
      </c>
    </row>
    <row r="450" spans="1:1" x14ac:dyDescent="0.35">
      <c r="A450" t="s">
        <v>454</v>
      </c>
    </row>
    <row r="451" spans="1:1" x14ac:dyDescent="0.35">
      <c r="A451" t="s">
        <v>455</v>
      </c>
    </row>
    <row r="452" spans="1:1" x14ac:dyDescent="0.35">
      <c r="A452" t="s">
        <v>456</v>
      </c>
    </row>
    <row r="453" spans="1:1" x14ac:dyDescent="0.35">
      <c r="A453" t="s">
        <v>457</v>
      </c>
    </row>
    <row r="454" spans="1:1" x14ac:dyDescent="0.35">
      <c r="A454" t="s">
        <v>458</v>
      </c>
    </row>
    <row r="455" spans="1:1" x14ac:dyDescent="0.35">
      <c r="A455" t="s">
        <v>459</v>
      </c>
    </row>
    <row r="456" spans="1:1" x14ac:dyDescent="0.35">
      <c r="A456" t="s">
        <v>460</v>
      </c>
    </row>
    <row r="457" spans="1:1" x14ac:dyDescent="0.35">
      <c r="A457" t="s">
        <v>461</v>
      </c>
    </row>
    <row r="458" spans="1:1" x14ac:dyDescent="0.35">
      <c r="A458" t="s">
        <v>462</v>
      </c>
    </row>
    <row r="459" spans="1:1" x14ac:dyDescent="0.35">
      <c r="A459" t="s">
        <v>463</v>
      </c>
    </row>
    <row r="460" spans="1:1" x14ac:dyDescent="0.35">
      <c r="A460" t="s">
        <v>464</v>
      </c>
    </row>
    <row r="461" spans="1:1" x14ac:dyDescent="0.35">
      <c r="A461" t="s">
        <v>92</v>
      </c>
    </row>
    <row r="462" spans="1:1" x14ac:dyDescent="0.35">
      <c r="A462" t="s">
        <v>465</v>
      </c>
    </row>
    <row r="463" spans="1:1" x14ac:dyDescent="0.35">
      <c r="A463" t="s">
        <v>466</v>
      </c>
    </row>
    <row r="464" spans="1:1" x14ac:dyDescent="0.35">
      <c r="A464" t="s">
        <v>467</v>
      </c>
    </row>
    <row r="465" spans="1:1" x14ac:dyDescent="0.35">
      <c r="A465" t="s">
        <v>468</v>
      </c>
    </row>
    <row r="466" spans="1:1" x14ac:dyDescent="0.35">
      <c r="A466" t="s">
        <v>92</v>
      </c>
    </row>
    <row r="467" spans="1:1" x14ac:dyDescent="0.35">
      <c r="A467" t="s">
        <v>469</v>
      </c>
    </row>
    <row r="468" spans="1:1" x14ac:dyDescent="0.35">
      <c r="A468" t="s">
        <v>470</v>
      </c>
    </row>
    <row r="469" spans="1:1" x14ac:dyDescent="0.35">
      <c r="A469" t="s">
        <v>471</v>
      </c>
    </row>
    <row r="470" spans="1:1" x14ac:dyDescent="0.35">
      <c r="A470" t="s">
        <v>92</v>
      </c>
    </row>
    <row r="471" spans="1:1" x14ac:dyDescent="0.35">
      <c r="A471" t="s">
        <v>419</v>
      </c>
    </row>
    <row r="472" spans="1:1" x14ac:dyDescent="0.35">
      <c r="A472" t="s">
        <v>472</v>
      </c>
    </row>
    <row r="473" spans="1:1" x14ac:dyDescent="0.35">
      <c r="A473" t="s">
        <v>421</v>
      </c>
    </row>
    <row r="474" spans="1:1" x14ac:dyDescent="0.35">
      <c r="A474" t="s">
        <v>473</v>
      </c>
    </row>
    <row r="475" spans="1:1" x14ac:dyDescent="0.35">
      <c r="A475" t="s">
        <v>474</v>
      </c>
    </row>
    <row r="476" spans="1:1" x14ac:dyDescent="0.35">
      <c r="A476" t="s">
        <v>475</v>
      </c>
    </row>
    <row r="477" spans="1:1" x14ac:dyDescent="0.35">
      <c r="A477" t="s">
        <v>476</v>
      </c>
    </row>
    <row r="478" spans="1:1" x14ac:dyDescent="0.35">
      <c r="A478" t="s">
        <v>477</v>
      </c>
    </row>
    <row r="479" spans="1:1" x14ac:dyDescent="0.35">
      <c r="A479" t="s">
        <v>478</v>
      </c>
    </row>
    <row r="480" spans="1:1" x14ac:dyDescent="0.35">
      <c r="A480" t="s">
        <v>479</v>
      </c>
    </row>
    <row r="481" spans="1:1" x14ac:dyDescent="0.35">
      <c r="A481" t="s">
        <v>480</v>
      </c>
    </row>
    <row r="482" spans="1:1" x14ac:dyDescent="0.35">
      <c r="A482" t="s">
        <v>481</v>
      </c>
    </row>
    <row r="483" spans="1:1" x14ac:dyDescent="0.35">
      <c r="A483" t="s">
        <v>482</v>
      </c>
    </row>
    <row r="484" spans="1:1" x14ac:dyDescent="0.35">
      <c r="A484" t="s">
        <v>366</v>
      </c>
    </row>
    <row r="485" spans="1:1" x14ac:dyDescent="0.35">
      <c r="A485" t="s">
        <v>483</v>
      </c>
    </row>
    <row r="486" spans="1:1" x14ac:dyDescent="0.35">
      <c r="A486" t="s">
        <v>484</v>
      </c>
    </row>
    <row r="487" spans="1:1" x14ac:dyDescent="0.35">
      <c r="A487" t="s">
        <v>372</v>
      </c>
    </row>
    <row r="488" spans="1:1" x14ac:dyDescent="0.35">
      <c r="A488" t="s">
        <v>92</v>
      </c>
    </row>
    <row r="489" spans="1:1" x14ac:dyDescent="0.35">
      <c r="A489" t="s">
        <v>485</v>
      </c>
    </row>
    <row r="490" spans="1:1" x14ac:dyDescent="0.35">
      <c r="A490" t="s">
        <v>316</v>
      </c>
    </row>
    <row r="491" spans="1:1" x14ac:dyDescent="0.35">
      <c r="A491" t="s">
        <v>486</v>
      </c>
    </row>
    <row r="492" spans="1:1" x14ac:dyDescent="0.35">
      <c r="A492" t="s">
        <v>487</v>
      </c>
    </row>
    <row r="493" spans="1:1" x14ac:dyDescent="0.35">
      <c r="A493" t="s">
        <v>488</v>
      </c>
    </row>
    <row r="494" spans="1:1" x14ac:dyDescent="0.35">
      <c r="A494" t="s">
        <v>489</v>
      </c>
    </row>
    <row r="495" spans="1:1" x14ac:dyDescent="0.35">
      <c r="A495" t="s">
        <v>445</v>
      </c>
    </row>
    <row r="496" spans="1:1" x14ac:dyDescent="0.35">
      <c r="A496" t="s">
        <v>446</v>
      </c>
    </row>
    <row r="497" spans="1:1" x14ac:dyDescent="0.35">
      <c r="A497" t="s">
        <v>318</v>
      </c>
    </row>
    <row r="498" spans="1:1" x14ac:dyDescent="0.35">
      <c r="A498" t="s">
        <v>316</v>
      </c>
    </row>
    <row r="499" spans="1:1" x14ac:dyDescent="0.35">
      <c r="A499" t="s">
        <v>490</v>
      </c>
    </row>
    <row r="500" spans="1:1" x14ac:dyDescent="0.35">
      <c r="A500" t="s">
        <v>491</v>
      </c>
    </row>
    <row r="501" spans="1:1" x14ac:dyDescent="0.35">
      <c r="A501" t="s">
        <v>492</v>
      </c>
    </row>
    <row r="502" spans="1:1" x14ac:dyDescent="0.35">
      <c r="A502" t="s">
        <v>493</v>
      </c>
    </row>
    <row r="503" spans="1:1" x14ac:dyDescent="0.35">
      <c r="A503" t="s">
        <v>494</v>
      </c>
    </row>
    <row r="504" spans="1:1" x14ac:dyDescent="0.35">
      <c r="A504" t="s">
        <v>495</v>
      </c>
    </row>
    <row r="505" spans="1:1" x14ac:dyDescent="0.35">
      <c r="A505" t="s">
        <v>496</v>
      </c>
    </row>
    <row r="506" spans="1:1" x14ac:dyDescent="0.35">
      <c r="A506" t="s">
        <v>497</v>
      </c>
    </row>
    <row r="507" spans="1:1" x14ac:dyDescent="0.35">
      <c r="A507" t="s">
        <v>498</v>
      </c>
    </row>
    <row r="508" spans="1:1" x14ac:dyDescent="0.35">
      <c r="A508" t="s">
        <v>499</v>
      </c>
    </row>
    <row r="509" spans="1:1" x14ac:dyDescent="0.35">
      <c r="A509" t="s">
        <v>500</v>
      </c>
    </row>
    <row r="510" spans="1:1" x14ac:dyDescent="0.35">
      <c r="A510" t="s">
        <v>501</v>
      </c>
    </row>
    <row r="511" spans="1:1" x14ac:dyDescent="0.35">
      <c r="A511" t="s">
        <v>452</v>
      </c>
    </row>
    <row r="512" spans="1:1" x14ac:dyDescent="0.35">
      <c r="A512" t="s">
        <v>453</v>
      </c>
    </row>
    <row r="513" spans="1:1" x14ac:dyDescent="0.35">
      <c r="A513" t="s">
        <v>454</v>
      </c>
    </row>
    <row r="514" spans="1:1" x14ac:dyDescent="0.35">
      <c r="A514" t="s">
        <v>455</v>
      </c>
    </row>
    <row r="515" spans="1:1" x14ac:dyDescent="0.35">
      <c r="A515" t="s">
        <v>456</v>
      </c>
    </row>
    <row r="516" spans="1:1" x14ac:dyDescent="0.35">
      <c r="A516" t="s">
        <v>502</v>
      </c>
    </row>
    <row r="517" spans="1:1" x14ac:dyDescent="0.35">
      <c r="A517" t="s">
        <v>503</v>
      </c>
    </row>
    <row r="518" spans="1:1" x14ac:dyDescent="0.35">
      <c r="A518" t="s">
        <v>459</v>
      </c>
    </row>
    <row r="519" spans="1:1" x14ac:dyDescent="0.35">
      <c r="A519" t="s">
        <v>464</v>
      </c>
    </row>
    <row r="520" spans="1:1" x14ac:dyDescent="0.35">
      <c r="A520" t="s">
        <v>504</v>
      </c>
    </row>
    <row r="521" spans="1:1" x14ac:dyDescent="0.35">
      <c r="A521" t="s">
        <v>505</v>
      </c>
    </row>
    <row r="522" spans="1:1" x14ac:dyDescent="0.35">
      <c r="A522" t="s">
        <v>92</v>
      </c>
    </row>
    <row r="523" spans="1:1" x14ac:dyDescent="0.35">
      <c r="A523" t="s">
        <v>506</v>
      </c>
    </row>
    <row r="524" spans="1:1" x14ac:dyDescent="0.35">
      <c r="A524" t="s">
        <v>507</v>
      </c>
    </row>
    <row r="525" spans="1:1" x14ac:dyDescent="0.35">
      <c r="A525" t="s">
        <v>508</v>
      </c>
    </row>
    <row r="526" spans="1:1" x14ac:dyDescent="0.35">
      <c r="A526" t="s">
        <v>509</v>
      </c>
    </row>
    <row r="527" spans="1:1" x14ac:dyDescent="0.35">
      <c r="A527" t="s">
        <v>510</v>
      </c>
    </row>
    <row r="528" spans="1:1" x14ac:dyDescent="0.35">
      <c r="A528" t="s">
        <v>511</v>
      </c>
    </row>
    <row r="529" spans="1:1" x14ac:dyDescent="0.35">
      <c r="A529" t="s">
        <v>512</v>
      </c>
    </row>
    <row r="530" spans="1:1" x14ac:dyDescent="0.35">
      <c r="A530" t="s">
        <v>513</v>
      </c>
    </row>
    <row r="531" spans="1:1" x14ac:dyDescent="0.35">
      <c r="A531" t="s">
        <v>514</v>
      </c>
    </row>
    <row r="532" spans="1:1" x14ac:dyDescent="0.35">
      <c r="A532" t="s">
        <v>515</v>
      </c>
    </row>
    <row r="533" spans="1:1" x14ac:dyDescent="0.35">
      <c r="A533" t="s">
        <v>516</v>
      </c>
    </row>
    <row r="534" spans="1:1" x14ac:dyDescent="0.35">
      <c r="A534" t="s">
        <v>517</v>
      </c>
    </row>
    <row r="535" spans="1:1" x14ac:dyDescent="0.35">
      <c r="A535" t="s">
        <v>518</v>
      </c>
    </row>
    <row r="536" spans="1:1" x14ac:dyDescent="0.35">
      <c r="A536" t="s">
        <v>519</v>
      </c>
    </row>
    <row r="537" spans="1:1" x14ac:dyDescent="0.35">
      <c r="A537" t="s">
        <v>92</v>
      </c>
    </row>
    <row r="538" spans="1:1" x14ac:dyDescent="0.35">
      <c r="A538" t="s">
        <v>520</v>
      </c>
    </row>
    <row r="539" spans="1:1" x14ac:dyDescent="0.35">
      <c r="A539" t="s">
        <v>521</v>
      </c>
    </row>
    <row r="540" spans="1:1" x14ac:dyDescent="0.35">
      <c r="A540" t="s">
        <v>522</v>
      </c>
    </row>
    <row r="541" spans="1:1" x14ac:dyDescent="0.35">
      <c r="A541" t="s">
        <v>509</v>
      </c>
    </row>
    <row r="542" spans="1:1" x14ac:dyDescent="0.35">
      <c r="A542" t="s">
        <v>523</v>
      </c>
    </row>
    <row r="543" spans="1:1" x14ac:dyDescent="0.35">
      <c r="A543" t="s">
        <v>524</v>
      </c>
    </row>
    <row r="544" spans="1:1" x14ac:dyDescent="0.35">
      <c r="A544" t="s">
        <v>525</v>
      </c>
    </row>
    <row r="545" spans="1:1" x14ac:dyDescent="0.35">
      <c r="A545" t="s">
        <v>526</v>
      </c>
    </row>
    <row r="546" spans="1:1" x14ac:dyDescent="0.35">
      <c r="A546" t="s">
        <v>527</v>
      </c>
    </row>
    <row r="547" spans="1:1" x14ac:dyDescent="0.35">
      <c r="A547" t="s">
        <v>528</v>
      </c>
    </row>
    <row r="548" spans="1:1" x14ac:dyDescent="0.35">
      <c r="A548" t="s">
        <v>529</v>
      </c>
    </row>
    <row r="549" spans="1:1" x14ac:dyDescent="0.35">
      <c r="A549" t="s">
        <v>530</v>
      </c>
    </row>
    <row r="550" spans="1:1" x14ac:dyDescent="0.35">
      <c r="A550" t="s">
        <v>531</v>
      </c>
    </row>
    <row r="551" spans="1:1" x14ac:dyDescent="0.35">
      <c r="A551" t="s">
        <v>532</v>
      </c>
    </row>
    <row r="552" spans="1:1" x14ac:dyDescent="0.35">
      <c r="A552" t="s">
        <v>92</v>
      </c>
    </row>
    <row r="553" spans="1:1" x14ac:dyDescent="0.35">
      <c r="A553" t="s">
        <v>533</v>
      </c>
    </row>
    <row r="554" spans="1:1" x14ac:dyDescent="0.35">
      <c r="A554" t="s">
        <v>534</v>
      </c>
    </row>
    <row r="555" spans="1:1" x14ac:dyDescent="0.35">
      <c r="A555" t="s">
        <v>535</v>
      </c>
    </row>
    <row r="556" spans="1:1" x14ac:dyDescent="0.35">
      <c r="A556" t="s">
        <v>511</v>
      </c>
    </row>
    <row r="557" spans="1:1" x14ac:dyDescent="0.35">
      <c r="A557" t="s">
        <v>536</v>
      </c>
    </row>
    <row r="558" spans="1:1" x14ac:dyDescent="0.35">
      <c r="A558" t="s">
        <v>92</v>
      </c>
    </row>
    <row r="559" spans="1:1" x14ac:dyDescent="0.35">
      <c r="A559" t="s">
        <v>537</v>
      </c>
    </row>
    <row r="560" spans="1:1" x14ac:dyDescent="0.35">
      <c r="A560" t="s">
        <v>538</v>
      </c>
    </row>
    <row r="561" spans="1:1" x14ac:dyDescent="0.35">
      <c r="A561" t="s">
        <v>539</v>
      </c>
    </row>
    <row r="562" spans="1:1" x14ac:dyDescent="0.35">
      <c r="A562" t="s">
        <v>540</v>
      </c>
    </row>
    <row r="563" spans="1:1" x14ac:dyDescent="0.35">
      <c r="A563" t="s">
        <v>541</v>
      </c>
    </row>
    <row r="564" spans="1:1" x14ac:dyDescent="0.35">
      <c r="A564" t="s">
        <v>542</v>
      </c>
    </row>
    <row r="565" spans="1:1" x14ac:dyDescent="0.35">
      <c r="A565" t="s">
        <v>543</v>
      </c>
    </row>
    <row r="566" spans="1:1" x14ac:dyDescent="0.35">
      <c r="A566" t="s">
        <v>544</v>
      </c>
    </row>
    <row r="567" spans="1:1" x14ac:dyDescent="0.35">
      <c r="A567" t="s">
        <v>545</v>
      </c>
    </row>
    <row r="568" spans="1:1" x14ac:dyDescent="0.35">
      <c r="A568" t="s">
        <v>546</v>
      </c>
    </row>
    <row r="569" spans="1:1" x14ac:dyDescent="0.35">
      <c r="A569" t="s">
        <v>541</v>
      </c>
    </row>
    <row r="570" spans="1:1" x14ac:dyDescent="0.35">
      <c r="A570" t="s">
        <v>547</v>
      </c>
    </row>
    <row r="571" spans="1:1" x14ac:dyDescent="0.35">
      <c r="A571" t="s">
        <v>92</v>
      </c>
    </row>
    <row r="572" spans="1:1" x14ac:dyDescent="0.35">
      <c r="A572" t="s">
        <v>548</v>
      </c>
    </row>
    <row r="573" spans="1:1" x14ac:dyDescent="0.35">
      <c r="A573" t="s">
        <v>549</v>
      </c>
    </row>
    <row r="574" spans="1:1" x14ac:dyDescent="0.35">
      <c r="A574" t="s">
        <v>550</v>
      </c>
    </row>
    <row r="575" spans="1:1" x14ac:dyDescent="0.35">
      <c r="A575" t="s">
        <v>92</v>
      </c>
    </row>
    <row r="576" spans="1:1" x14ac:dyDescent="0.35">
      <c r="A576" t="s">
        <v>551</v>
      </c>
    </row>
    <row r="577" spans="1:1" x14ac:dyDescent="0.35">
      <c r="A577" t="s">
        <v>549</v>
      </c>
    </row>
    <row r="578" spans="1:1" x14ac:dyDescent="0.35">
      <c r="A578" t="s">
        <v>552</v>
      </c>
    </row>
    <row r="579" spans="1:1" x14ac:dyDescent="0.35">
      <c r="A579" t="s">
        <v>553</v>
      </c>
    </row>
    <row r="580" spans="1:1" x14ac:dyDescent="0.35">
      <c r="A580" t="s">
        <v>92</v>
      </c>
    </row>
    <row r="581" spans="1:1" x14ac:dyDescent="0.35">
      <c r="A581" t="s">
        <v>554</v>
      </c>
    </row>
    <row r="582" spans="1:1" x14ac:dyDescent="0.35">
      <c r="A582" t="s">
        <v>555</v>
      </c>
    </row>
    <row r="583" spans="1:1" x14ac:dyDescent="0.35">
      <c r="A583" t="s">
        <v>556</v>
      </c>
    </row>
    <row r="584" spans="1:1" x14ac:dyDescent="0.35">
      <c r="A584" t="s">
        <v>557</v>
      </c>
    </row>
    <row r="585" spans="1:1" x14ac:dyDescent="0.35">
      <c r="A585" t="s">
        <v>558</v>
      </c>
    </row>
    <row r="586" spans="1:1" x14ac:dyDescent="0.35">
      <c r="A586" t="s">
        <v>559</v>
      </c>
    </row>
    <row r="587" spans="1:1" x14ac:dyDescent="0.35">
      <c r="A587" t="s">
        <v>372</v>
      </c>
    </row>
    <row r="588" spans="1:1" x14ac:dyDescent="0.35">
      <c r="A588" t="s">
        <v>92</v>
      </c>
    </row>
    <row r="589" spans="1:1" x14ac:dyDescent="0.35">
      <c r="A589" t="s">
        <v>560</v>
      </c>
    </row>
    <row r="590" spans="1:1" x14ac:dyDescent="0.35">
      <c r="A590" t="s">
        <v>316</v>
      </c>
    </row>
    <row r="591" spans="1:1" x14ac:dyDescent="0.35">
      <c r="A591" t="s">
        <v>561</v>
      </c>
    </row>
    <row r="592" spans="1:1" x14ac:dyDescent="0.35">
      <c r="A592" t="s">
        <v>562</v>
      </c>
    </row>
    <row r="593" spans="1:1" x14ac:dyDescent="0.35">
      <c r="A593" t="s">
        <v>92</v>
      </c>
    </row>
    <row r="594" spans="1:1" x14ac:dyDescent="0.35">
      <c r="A594" t="s">
        <v>563</v>
      </c>
    </row>
    <row r="595" spans="1:1" x14ac:dyDescent="0.35">
      <c r="A595" t="s">
        <v>564</v>
      </c>
    </row>
    <row r="596" spans="1:1" x14ac:dyDescent="0.35">
      <c r="A596" t="s">
        <v>92</v>
      </c>
    </row>
    <row r="597" spans="1:1" x14ac:dyDescent="0.35">
      <c r="A597" t="s">
        <v>565</v>
      </c>
    </row>
    <row r="598" spans="1:1" x14ac:dyDescent="0.35">
      <c r="A598" t="s">
        <v>92</v>
      </c>
    </row>
    <row r="599" spans="1:1" x14ac:dyDescent="0.35">
      <c r="A599" t="s">
        <v>566</v>
      </c>
    </row>
    <row r="600" spans="1:1" x14ac:dyDescent="0.35">
      <c r="A600" t="s">
        <v>318</v>
      </c>
    </row>
    <row r="601" spans="1:1" x14ac:dyDescent="0.35">
      <c r="A601" t="s">
        <v>316</v>
      </c>
    </row>
    <row r="602" spans="1:1" x14ac:dyDescent="0.35">
      <c r="A602" t="s">
        <v>452</v>
      </c>
    </row>
    <row r="603" spans="1:1" x14ac:dyDescent="0.35">
      <c r="A603" t="s">
        <v>567</v>
      </c>
    </row>
    <row r="604" spans="1:1" x14ac:dyDescent="0.35">
      <c r="A604" t="s">
        <v>568</v>
      </c>
    </row>
    <row r="605" spans="1:1" x14ac:dyDescent="0.35">
      <c r="A605" t="s">
        <v>569</v>
      </c>
    </row>
    <row r="606" spans="1:1" x14ac:dyDescent="0.35">
      <c r="A606" t="s">
        <v>570</v>
      </c>
    </row>
    <row r="607" spans="1:1" x14ac:dyDescent="0.35">
      <c r="A607" t="s">
        <v>571</v>
      </c>
    </row>
    <row r="608" spans="1:1" x14ac:dyDescent="0.35">
      <c r="A608" t="s">
        <v>572</v>
      </c>
    </row>
    <row r="609" spans="1:1" x14ac:dyDescent="0.35">
      <c r="A609" t="s">
        <v>573</v>
      </c>
    </row>
    <row r="610" spans="1:1" x14ac:dyDescent="0.35">
      <c r="A610" t="s">
        <v>574</v>
      </c>
    </row>
    <row r="611" spans="1:1" x14ac:dyDescent="0.35">
      <c r="A611" t="s">
        <v>575</v>
      </c>
    </row>
    <row r="612" spans="1:1" x14ac:dyDescent="0.35">
      <c r="A612" t="s">
        <v>576</v>
      </c>
    </row>
    <row r="613" spans="1:1" x14ac:dyDescent="0.35">
      <c r="A613" t="s">
        <v>577</v>
      </c>
    </row>
    <row r="614" spans="1:1" x14ac:dyDescent="0.35">
      <c r="A614" t="s">
        <v>578</v>
      </c>
    </row>
    <row r="615" spans="1:1" x14ac:dyDescent="0.35">
      <c r="A615" t="s">
        <v>579</v>
      </c>
    </row>
    <row r="616" spans="1:1" x14ac:dyDescent="0.35">
      <c r="A616" t="s">
        <v>580</v>
      </c>
    </row>
    <row r="617" spans="1:1" x14ac:dyDescent="0.35">
      <c r="A617" t="s">
        <v>581</v>
      </c>
    </row>
    <row r="618" spans="1:1" x14ac:dyDescent="0.35">
      <c r="A618" t="s">
        <v>582</v>
      </c>
    </row>
    <row r="619" spans="1:1" x14ac:dyDescent="0.35">
      <c r="A619" t="s">
        <v>583</v>
      </c>
    </row>
    <row r="620" spans="1:1" x14ac:dyDescent="0.35">
      <c r="A620" t="s">
        <v>584</v>
      </c>
    </row>
    <row r="621" spans="1:1" x14ac:dyDescent="0.35">
      <c r="A621" t="s">
        <v>585</v>
      </c>
    </row>
    <row r="622" spans="1:1" x14ac:dyDescent="0.35">
      <c r="A622" t="s">
        <v>586</v>
      </c>
    </row>
    <row r="623" spans="1:1" x14ac:dyDescent="0.35">
      <c r="A623" t="s">
        <v>587</v>
      </c>
    </row>
    <row r="624" spans="1:1" x14ac:dyDescent="0.35">
      <c r="A624" t="s">
        <v>588</v>
      </c>
    </row>
    <row r="625" spans="1:1" x14ac:dyDescent="0.35">
      <c r="A625" t="s">
        <v>589</v>
      </c>
    </row>
    <row r="626" spans="1:1" x14ac:dyDescent="0.35">
      <c r="A626" t="s">
        <v>590</v>
      </c>
    </row>
    <row r="627" spans="1:1" x14ac:dyDescent="0.35">
      <c r="A627" t="s">
        <v>591</v>
      </c>
    </row>
    <row r="628" spans="1:1" x14ac:dyDescent="0.35">
      <c r="A628" t="s">
        <v>592</v>
      </c>
    </row>
    <row r="629" spans="1:1" x14ac:dyDescent="0.35">
      <c r="A629" t="s">
        <v>593</v>
      </c>
    </row>
    <row r="630" spans="1:1" x14ac:dyDescent="0.35">
      <c r="A630" t="s">
        <v>594</v>
      </c>
    </row>
    <row r="631" spans="1:1" x14ac:dyDescent="0.35">
      <c r="A631" t="s">
        <v>595</v>
      </c>
    </row>
    <row r="632" spans="1:1" x14ac:dyDescent="0.35">
      <c r="A632" t="s">
        <v>92</v>
      </c>
    </row>
    <row r="633" spans="1:1" x14ac:dyDescent="0.35">
      <c r="A633" t="s">
        <v>596</v>
      </c>
    </row>
    <row r="634" spans="1:1" x14ac:dyDescent="0.35">
      <c r="A634" t="s">
        <v>597</v>
      </c>
    </row>
    <row r="635" spans="1:1" x14ac:dyDescent="0.35">
      <c r="A635" t="s">
        <v>598</v>
      </c>
    </row>
    <row r="636" spans="1:1" x14ac:dyDescent="0.35">
      <c r="A636" t="s">
        <v>599</v>
      </c>
    </row>
    <row r="637" spans="1:1" x14ac:dyDescent="0.35">
      <c r="A637" t="s">
        <v>92</v>
      </c>
    </row>
    <row r="638" spans="1:1" x14ac:dyDescent="0.35">
      <c r="A638" t="s">
        <v>600</v>
      </c>
    </row>
    <row r="639" spans="1:1" x14ac:dyDescent="0.35">
      <c r="A639" t="s">
        <v>601</v>
      </c>
    </row>
    <row r="640" spans="1:1" x14ac:dyDescent="0.35">
      <c r="A640" t="s">
        <v>602</v>
      </c>
    </row>
    <row r="641" spans="1:1" x14ac:dyDescent="0.35">
      <c r="A641" t="s">
        <v>603</v>
      </c>
    </row>
    <row r="642" spans="1:1" x14ac:dyDescent="0.35">
      <c r="A642" t="s">
        <v>604</v>
      </c>
    </row>
    <row r="643" spans="1:1" x14ac:dyDescent="0.35">
      <c r="A643" t="s">
        <v>605</v>
      </c>
    </row>
    <row r="644" spans="1:1" x14ac:dyDescent="0.35">
      <c r="A644" t="s">
        <v>606</v>
      </c>
    </row>
    <row r="645" spans="1:1" x14ac:dyDescent="0.35">
      <c r="A645" t="s">
        <v>607</v>
      </c>
    </row>
    <row r="646" spans="1:1" x14ac:dyDescent="0.35">
      <c r="A646" t="s">
        <v>608</v>
      </c>
    </row>
    <row r="647" spans="1:1" x14ac:dyDescent="0.35">
      <c r="A647" t="s">
        <v>609</v>
      </c>
    </row>
    <row r="648" spans="1:1" x14ac:dyDescent="0.35">
      <c r="A648" t="s">
        <v>610</v>
      </c>
    </row>
    <row r="649" spans="1:1" x14ac:dyDescent="0.35">
      <c r="A649" t="s">
        <v>611</v>
      </c>
    </row>
    <row r="650" spans="1:1" x14ac:dyDescent="0.35">
      <c r="A650" t="s">
        <v>612</v>
      </c>
    </row>
    <row r="651" spans="1:1" x14ac:dyDescent="0.35">
      <c r="A651" t="s">
        <v>610</v>
      </c>
    </row>
    <row r="652" spans="1:1" x14ac:dyDescent="0.35">
      <c r="A652" t="s">
        <v>611</v>
      </c>
    </row>
    <row r="653" spans="1:1" x14ac:dyDescent="0.35">
      <c r="A653" t="s">
        <v>613</v>
      </c>
    </row>
    <row r="654" spans="1:1" x14ac:dyDescent="0.35">
      <c r="A654" t="s">
        <v>610</v>
      </c>
    </row>
    <row r="655" spans="1:1" x14ac:dyDescent="0.35">
      <c r="A655" t="s">
        <v>611</v>
      </c>
    </row>
    <row r="656" spans="1:1" x14ac:dyDescent="0.35">
      <c r="A656" t="s">
        <v>614</v>
      </c>
    </row>
    <row r="657" spans="1:1" x14ac:dyDescent="0.35">
      <c r="A657" t="s">
        <v>615</v>
      </c>
    </row>
    <row r="658" spans="1:1" x14ac:dyDescent="0.35">
      <c r="A658" t="s">
        <v>616</v>
      </c>
    </row>
    <row r="659" spans="1:1" x14ac:dyDescent="0.35">
      <c r="A659" t="s">
        <v>617</v>
      </c>
    </row>
    <row r="660" spans="1:1" x14ac:dyDescent="0.35">
      <c r="A660" t="s">
        <v>618</v>
      </c>
    </row>
    <row r="661" spans="1:1" x14ac:dyDescent="0.35">
      <c r="A661" t="s">
        <v>619</v>
      </c>
    </row>
    <row r="662" spans="1:1" x14ac:dyDescent="0.35">
      <c r="A662" t="s">
        <v>620</v>
      </c>
    </row>
    <row r="663" spans="1:1" x14ac:dyDescent="0.35">
      <c r="A663" t="s">
        <v>621</v>
      </c>
    </row>
    <row r="664" spans="1:1" x14ac:dyDescent="0.35">
      <c r="A664" t="s">
        <v>622</v>
      </c>
    </row>
    <row r="665" spans="1:1" x14ac:dyDescent="0.35">
      <c r="A665" t="s">
        <v>623</v>
      </c>
    </row>
    <row r="666" spans="1:1" x14ac:dyDescent="0.35">
      <c r="A666" t="s">
        <v>624</v>
      </c>
    </row>
    <row r="667" spans="1:1" x14ac:dyDescent="0.35">
      <c r="A667" t="s">
        <v>625</v>
      </c>
    </row>
    <row r="668" spans="1:1" x14ac:dyDescent="0.35">
      <c r="A668" t="s">
        <v>611</v>
      </c>
    </row>
    <row r="669" spans="1:1" x14ac:dyDescent="0.35">
      <c r="A669" t="s">
        <v>626</v>
      </c>
    </row>
    <row r="670" spans="1:1" x14ac:dyDescent="0.35">
      <c r="A670" t="s">
        <v>627</v>
      </c>
    </row>
    <row r="671" spans="1:1" x14ac:dyDescent="0.35">
      <c r="A671" t="s">
        <v>628</v>
      </c>
    </row>
    <row r="672" spans="1:1" x14ac:dyDescent="0.35">
      <c r="A672" t="s">
        <v>629</v>
      </c>
    </row>
    <row r="673" spans="1:1" x14ac:dyDescent="0.35">
      <c r="A673" t="s">
        <v>630</v>
      </c>
    </row>
    <row r="674" spans="1:1" x14ac:dyDescent="0.35">
      <c r="A674" t="s">
        <v>631</v>
      </c>
    </row>
    <row r="675" spans="1:1" x14ac:dyDescent="0.35">
      <c r="A675" t="s">
        <v>632</v>
      </c>
    </row>
    <row r="676" spans="1:1" x14ac:dyDescent="0.35">
      <c r="A676" t="s">
        <v>633</v>
      </c>
    </row>
    <row r="677" spans="1:1" x14ac:dyDescent="0.35">
      <c r="A677" t="s">
        <v>634</v>
      </c>
    </row>
    <row r="678" spans="1:1" x14ac:dyDescent="0.35">
      <c r="A678" t="s">
        <v>635</v>
      </c>
    </row>
    <row r="679" spans="1:1" x14ac:dyDescent="0.35">
      <c r="A679" t="s">
        <v>636</v>
      </c>
    </row>
    <row r="680" spans="1:1" x14ac:dyDescent="0.35">
      <c r="A680" t="s">
        <v>637</v>
      </c>
    </row>
    <row r="681" spans="1:1" x14ac:dyDescent="0.35">
      <c r="A681" t="s">
        <v>638</v>
      </c>
    </row>
    <row r="682" spans="1:1" x14ac:dyDescent="0.35">
      <c r="A682" t="s">
        <v>639</v>
      </c>
    </row>
    <row r="683" spans="1:1" x14ac:dyDescent="0.35">
      <c r="A683" t="s">
        <v>640</v>
      </c>
    </row>
    <row r="684" spans="1:1" x14ac:dyDescent="0.35">
      <c r="A684" t="s">
        <v>641</v>
      </c>
    </row>
    <row r="685" spans="1:1" x14ac:dyDescent="0.35">
      <c r="A685" t="s">
        <v>640</v>
      </c>
    </row>
    <row r="686" spans="1:1" x14ac:dyDescent="0.35">
      <c r="A686" t="s">
        <v>92</v>
      </c>
    </row>
    <row r="687" spans="1:1" x14ac:dyDescent="0.35">
      <c r="A687" t="s">
        <v>642</v>
      </c>
    </row>
    <row r="688" spans="1:1" x14ac:dyDescent="0.35">
      <c r="A688" t="s">
        <v>643</v>
      </c>
    </row>
    <row r="689" spans="1:1" x14ac:dyDescent="0.35">
      <c r="A689" t="s">
        <v>644</v>
      </c>
    </row>
    <row r="690" spans="1:1" x14ac:dyDescent="0.35">
      <c r="A690" t="s">
        <v>629</v>
      </c>
    </row>
    <row r="691" spans="1:1" x14ac:dyDescent="0.35">
      <c r="A691" t="s">
        <v>630</v>
      </c>
    </row>
    <row r="692" spans="1:1" x14ac:dyDescent="0.35">
      <c r="A692" t="s">
        <v>645</v>
      </c>
    </row>
    <row r="693" spans="1:1" x14ac:dyDescent="0.35">
      <c r="A693" t="s">
        <v>632</v>
      </c>
    </row>
    <row r="694" spans="1:1" x14ac:dyDescent="0.35">
      <c r="A694" t="s">
        <v>646</v>
      </c>
    </row>
    <row r="695" spans="1:1" x14ac:dyDescent="0.35">
      <c r="A695" t="s">
        <v>647</v>
      </c>
    </row>
    <row r="696" spans="1:1" x14ac:dyDescent="0.35">
      <c r="A696" t="s">
        <v>648</v>
      </c>
    </row>
    <row r="697" spans="1:1" x14ac:dyDescent="0.35">
      <c r="A697" t="s">
        <v>636</v>
      </c>
    </row>
    <row r="698" spans="1:1" x14ac:dyDescent="0.35">
      <c r="A698" t="s">
        <v>649</v>
      </c>
    </row>
    <row r="699" spans="1:1" x14ac:dyDescent="0.35">
      <c r="A699" t="s">
        <v>638</v>
      </c>
    </row>
    <row r="700" spans="1:1" x14ac:dyDescent="0.35">
      <c r="A700" t="s">
        <v>92</v>
      </c>
    </row>
    <row r="701" spans="1:1" x14ac:dyDescent="0.35">
      <c r="A701" t="s">
        <v>642</v>
      </c>
    </row>
    <row r="702" spans="1:1" x14ac:dyDescent="0.35">
      <c r="A702" t="s">
        <v>641</v>
      </c>
    </row>
    <row r="703" spans="1:1" x14ac:dyDescent="0.35">
      <c r="A703" t="s">
        <v>640</v>
      </c>
    </row>
    <row r="704" spans="1:1" x14ac:dyDescent="0.35">
      <c r="A704" t="s">
        <v>624</v>
      </c>
    </row>
    <row r="705" spans="1:1" x14ac:dyDescent="0.35">
      <c r="A705" t="s">
        <v>650</v>
      </c>
    </row>
    <row r="706" spans="1:1" x14ac:dyDescent="0.35">
      <c r="A706" t="s">
        <v>651</v>
      </c>
    </row>
    <row r="707" spans="1:1" x14ac:dyDescent="0.35">
      <c r="A707" t="s">
        <v>652</v>
      </c>
    </row>
    <row r="708" spans="1:1" x14ac:dyDescent="0.35">
      <c r="A708" t="s">
        <v>653</v>
      </c>
    </row>
    <row r="709" spans="1:1" x14ac:dyDescent="0.35">
      <c r="A709" t="s">
        <v>654</v>
      </c>
    </row>
    <row r="710" spans="1:1" x14ac:dyDescent="0.35">
      <c r="A710" t="s">
        <v>655</v>
      </c>
    </row>
    <row r="711" spans="1:1" x14ac:dyDescent="0.35">
      <c r="A711" t="s">
        <v>92</v>
      </c>
    </row>
    <row r="712" spans="1:1" x14ac:dyDescent="0.35">
      <c r="A712" t="s">
        <v>656</v>
      </c>
    </row>
    <row r="713" spans="1:1" x14ac:dyDescent="0.35">
      <c r="A713" t="s">
        <v>657</v>
      </c>
    </row>
    <row r="714" spans="1:1" x14ac:dyDescent="0.35">
      <c r="A714" t="s">
        <v>610</v>
      </c>
    </row>
    <row r="715" spans="1:1" x14ac:dyDescent="0.35">
      <c r="A715" t="s">
        <v>611</v>
      </c>
    </row>
    <row r="716" spans="1:1" x14ac:dyDescent="0.35">
      <c r="A716" t="s">
        <v>92</v>
      </c>
    </row>
    <row r="717" spans="1:1" x14ac:dyDescent="0.35">
      <c r="A717" t="s">
        <v>658</v>
      </c>
    </row>
    <row r="718" spans="1:1" x14ac:dyDescent="0.35">
      <c r="A718" t="s">
        <v>659</v>
      </c>
    </row>
    <row r="719" spans="1:1" x14ac:dyDescent="0.35">
      <c r="A719" t="s">
        <v>660</v>
      </c>
    </row>
    <row r="720" spans="1:1" x14ac:dyDescent="0.35">
      <c r="A720" t="s">
        <v>92</v>
      </c>
    </row>
    <row r="721" spans="1:1" x14ac:dyDescent="0.35">
      <c r="A721" t="s">
        <v>661</v>
      </c>
    </row>
    <row r="722" spans="1:1" x14ac:dyDescent="0.35">
      <c r="A722" t="s">
        <v>610</v>
      </c>
    </row>
    <row r="723" spans="1:1" x14ac:dyDescent="0.35">
      <c r="A723" t="s">
        <v>611</v>
      </c>
    </row>
    <row r="724" spans="1:1" x14ac:dyDescent="0.35">
      <c r="A724" t="s">
        <v>92</v>
      </c>
    </row>
    <row r="725" spans="1:1" x14ac:dyDescent="0.35">
      <c r="A725" t="s">
        <v>662</v>
      </c>
    </row>
    <row r="726" spans="1:1" x14ac:dyDescent="0.35">
      <c r="A726" t="s">
        <v>663</v>
      </c>
    </row>
    <row r="727" spans="1:1" x14ac:dyDescent="0.35">
      <c r="A727" t="s">
        <v>664</v>
      </c>
    </row>
    <row r="728" spans="1:1" x14ac:dyDescent="0.35">
      <c r="A728" t="s">
        <v>665</v>
      </c>
    </row>
    <row r="729" spans="1:1" x14ac:dyDescent="0.35">
      <c r="A729" t="s">
        <v>92</v>
      </c>
    </row>
    <row r="730" spans="1:1" x14ac:dyDescent="0.35">
      <c r="A730" t="s">
        <v>666</v>
      </c>
    </row>
    <row r="731" spans="1:1" x14ac:dyDescent="0.35">
      <c r="A731" t="s">
        <v>667</v>
      </c>
    </row>
    <row r="732" spans="1:1" x14ac:dyDescent="0.35">
      <c r="A732" t="s">
        <v>668</v>
      </c>
    </row>
    <row r="733" spans="1:1" x14ac:dyDescent="0.35">
      <c r="A733" t="s">
        <v>665</v>
      </c>
    </row>
    <row r="734" spans="1:1" x14ac:dyDescent="0.35">
      <c r="A734" t="s">
        <v>92</v>
      </c>
    </row>
    <row r="735" spans="1:1" x14ac:dyDescent="0.35">
      <c r="A735" t="s">
        <v>669</v>
      </c>
    </row>
    <row r="736" spans="1:1" x14ac:dyDescent="0.35">
      <c r="A736" t="s">
        <v>667</v>
      </c>
    </row>
    <row r="737" spans="1:1" x14ac:dyDescent="0.35">
      <c r="A737" t="s">
        <v>668</v>
      </c>
    </row>
    <row r="738" spans="1:1" x14ac:dyDescent="0.35">
      <c r="A738" t="s">
        <v>670</v>
      </c>
    </row>
    <row r="739" spans="1:1" x14ac:dyDescent="0.35">
      <c r="A739" t="s">
        <v>92</v>
      </c>
    </row>
    <row r="740" spans="1:1" x14ac:dyDescent="0.35">
      <c r="A740" t="s">
        <v>671</v>
      </c>
    </row>
    <row r="741" spans="1:1" x14ac:dyDescent="0.35">
      <c r="A741" t="s">
        <v>672</v>
      </c>
    </row>
    <row r="742" spans="1:1" x14ac:dyDescent="0.35">
      <c r="A742" t="s">
        <v>673</v>
      </c>
    </row>
    <row r="743" spans="1:1" x14ac:dyDescent="0.35">
      <c r="A743" t="s">
        <v>674</v>
      </c>
    </row>
    <row r="744" spans="1:1" x14ac:dyDescent="0.35">
      <c r="A744" t="s">
        <v>92</v>
      </c>
    </row>
    <row r="745" spans="1:1" x14ac:dyDescent="0.35">
      <c r="A745" t="s">
        <v>675</v>
      </c>
    </row>
    <row r="746" spans="1:1" x14ac:dyDescent="0.35">
      <c r="A746" t="s">
        <v>676</v>
      </c>
    </row>
    <row r="747" spans="1:1" x14ac:dyDescent="0.35">
      <c r="A747" t="s">
        <v>677</v>
      </c>
    </row>
    <row r="748" spans="1:1" x14ac:dyDescent="0.35">
      <c r="A748" t="s">
        <v>678</v>
      </c>
    </row>
    <row r="749" spans="1:1" x14ac:dyDescent="0.35">
      <c r="A749" t="s">
        <v>625</v>
      </c>
    </row>
    <row r="750" spans="1:1" x14ac:dyDescent="0.35">
      <c r="A750" t="s">
        <v>679</v>
      </c>
    </row>
    <row r="751" spans="1:1" x14ac:dyDescent="0.35">
      <c r="A751" t="s">
        <v>92</v>
      </c>
    </row>
    <row r="752" spans="1:1" x14ac:dyDescent="0.35">
      <c r="A752" t="s">
        <v>680</v>
      </c>
    </row>
    <row r="753" spans="1:1" x14ac:dyDescent="0.35">
      <c r="A753" t="s">
        <v>610</v>
      </c>
    </row>
    <row r="754" spans="1:1" x14ac:dyDescent="0.35">
      <c r="A754" t="s">
        <v>611</v>
      </c>
    </row>
    <row r="755" spans="1:1" x14ac:dyDescent="0.35">
      <c r="A755" t="s">
        <v>92</v>
      </c>
    </row>
    <row r="756" spans="1:1" x14ac:dyDescent="0.35">
      <c r="A756" t="s">
        <v>681</v>
      </c>
    </row>
    <row r="757" spans="1:1" x14ac:dyDescent="0.35">
      <c r="A757" t="s">
        <v>676</v>
      </c>
    </row>
    <row r="758" spans="1:1" x14ac:dyDescent="0.35">
      <c r="A758" t="s">
        <v>92</v>
      </c>
    </row>
    <row r="759" spans="1:1" x14ac:dyDescent="0.35">
      <c r="A759" t="s">
        <v>682</v>
      </c>
    </row>
    <row r="760" spans="1:1" x14ac:dyDescent="0.35">
      <c r="A760" t="s">
        <v>683</v>
      </c>
    </row>
    <row r="761" spans="1:1" x14ac:dyDescent="0.35">
      <c r="A761" t="s">
        <v>684</v>
      </c>
    </row>
    <row r="762" spans="1:1" x14ac:dyDescent="0.35">
      <c r="A762" t="s">
        <v>685</v>
      </c>
    </row>
    <row r="763" spans="1:1" x14ac:dyDescent="0.35">
      <c r="A763" t="s">
        <v>92</v>
      </c>
    </row>
    <row r="764" spans="1:1" x14ac:dyDescent="0.35">
      <c r="A764" t="s">
        <v>686</v>
      </c>
    </row>
    <row r="765" spans="1:1" x14ac:dyDescent="0.35">
      <c r="A765" t="s">
        <v>687</v>
      </c>
    </row>
    <row r="766" spans="1:1" x14ac:dyDescent="0.35">
      <c r="A766" t="s">
        <v>688</v>
      </c>
    </row>
    <row r="767" spans="1:1" x14ac:dyDescent="0.35">
      <c r="A767" t="s">
        <v>689</v>
      </c>
    </row>
    <row r="768" spans="1:1" x14ac:dyDescent="0.35">
      <c r="A768" t="s">
        <v>611</v>
      </c>
    </row>
    <row r="769" spans="1:1" x14ac:dyDescent="0.35">
      <c r="A769" t="s">
        <v>92</v>
      </c>
    </row>
    <row r="770" spans="1:1" x14ac:dyDescent="0.35">
      <c r="A770" t="s">
        <v>690</v>
      </c>
    </row>
    <row r="771" spans="1:1" x14ac:dyDescent="0.35">
      <c r="A771" t="s">
        <v>691</v>
      </c>
    </row>
    <row r="772" spans="1:1" x14ac:dyDescent="0.35">
      <c r="A772" t="s">
        <v>692</v>
      </c>
    </row>
    <row r="773" spans="1:1" x14ac:dyDescent="0.35">
      <c r="A773" t="s">
        <v>693</v>
      </c>
    </row>
    <row r="774" spans="1:1" x14ac:dyDescent="0.35">
      <c r="A774" t="s">
        <v>694</v>
      </c>
    </row>
    <row r="775" spans="1:1" x14ac:dyDescent="0.35">
      <c r="A775" t="s">
        <v>92</v>
      </c>
    </row>
    <row r="776" spans="1:1" x14ac:dyDescent="0.35">
      <c r="A776" t="s">
        <v>695</v>
      </c>
    </row>
    <row r="777" spans="1:1" x14ac:dyDescent="0.35">
      <c r="A777" t="s">
        <v>696</v>
      </c>
    </row>
    <row r="778" spans="1:1" x14ac:dyDescent="0.35">
      <c r="A778" t="s">
        <v>697</v>
      </c>
    </row>
    <row r="779" spans="1:1" x14ac:dyDescent="0.35">
      <c r="A779" t="s">
        <v>698</v>
      </c>
    </row>
    <row r="780" spans="1:1" x14ac:dyDescent="0.35">
      <c r="A780" t="s">
        <v>699</v>
      </c>
    </row>
    <row r="781" spans="1:1" x14ac:dyDescent="0.35">
      <c r="A781" t="s">
        <v>700</v>
      </c>
    </row>
    <row r="782" spans="1:1" x14ac:dyDescent="0.35">
      <c r="A782" t="s">
        <v>92</v>
      </c>
    </row>
    <row r="783" spans="1:1" x14ac:dyDescent="0.35">
      <c r="A783" t="s">
        <v>701</v>
      </c>
    </row>
    <row r="784" spans="1:1" x14ac:dyDescent="0.35">
      <c r="A784" t="s">
        <v>702</v>
      </c>
    </row>
    <row r="785" spans="1:1" x14ac:dyDescent="0.35">
      <c r="A785" t="s">
        <v>703</v>
      </c>
    </row>
    <row r="786" spans="1:1" x14ac:dyDescent="0.35">
      <c r="A786" t="s">
        <v>704</v>
      </c>
    </row>
    <row r="787" spans="1:1" x14ac:dyDescent="0.35">
      <c r="A787" t="s">
        <v>705</v>
      </c>
    </row>
    <row r="788" spans="1:1" x14ac:dyDescent="0.35">
      <c r="A788" t="s">
        <v>706</v>
      </c>
    </row>
    <row r="789" spans="1:1" x14ac:dyDescent="0.35">
      <c r="A789" t="s">
        <v>707</v>
      </c>
    </row>
    <row r="790" spans="1:1" x14ac:dyDescent="0.35">
      <c r="A790" t="s">
        <v>708</v>
      </c>
    </row>
    <row r="791" spans="1:1" x14ac:dyDescent="0.35">
      <c r="A791" t="s">
        <v>709</v>
      </c>
    </row>
    <row r="792" spans="1:1" x14ac:dyDescent="0.35">
      <c r="A792" t="s">
        <v>710</v>
      </c>
    </row>
    <row r="793" spans="1:1" x14ac:dyDescent="0.35">
      <c r="A793" t="s">
        <v>711</v>
      </c>
    </row>
    <row r="794" spans="1:1" x14ac:dyDescent="0.35">
      <c r="A794" t="s">
        <v>712</v>
      </c>
    </row>
    <row r="795" spans="1:1" x14ac:dyDescent="0.35">
      <c r="A795" t="s">
        <v>92</v>
      </c>
    </row>
    <row r="796" spans="1:1" x14ac:dyDescent="0.35">
      <c r="A796" t="s">
        <v>713</v>
      </c>
    </row>
    <row r="797" spans="1:1" x14ac:dyDescent="0.35">
      <c r="A797" t="s">
        <v>714</v>
      </c>
    </row>
    <row r="798" spans="1:1" x14ac:dyDescent="0.35">
      <c r="A798" t="s">
        <v>715</v>
      </c>
    </row>
    <row r="799" spans="1:1" x14ac:dyDescent="0.35">
      <c r="A799" t="s">
        <v>92</v>
      </c>
    </row>
    <row r="800" spans="1:1" x14ac:dyDescent="0.35">
      <c r="A800" t="s">
        <v>716</v>
      </c>
    </row>
    <row r="801" spans="1:1" x14ac:dyDescent="0.35">
      <c r="A801" t="s">
        <v>717</v>
      </c>
    </row>
    <row r="802" spans="1:1" x14ac:dyDescent="0.35">
      <c r="A802" t="s">
        <v>92</v>
      </c>
    </row>
    <row r="803" spans="1:1" x14ac:dyDescent="0.35">
      <c r="A803" t="s">
        <v>92</v>
      </c>
    </row>
    <row r="804" spans="1:1" x14ac:dyDescent="0.35">
      <c r="A804" t="s">
        <v>718</v>
      </c>
    </row>
    <row r="805" spans="1:1" x14ac:dyDescent="0.35">
      <c r="A805" t="s">
        <v>719</v>
      </c>
    </row>
    <row r="806" spans="1:1" x14ac:dyDescent="0.35">
      <c r="A806" t="s">
        <v>720</v>
      </c>
    </row>
    <row r="807" spans="1:1" x14ac:dyDescent="0.35">
      <c r="A807" t="s">
        <v>721</v>
      </c>
    </row>
    <row r="808" spans="1:1" x14ac:dyDescent="0.35">
      <c r="A808" t="s">
        <v>722</v>
      </c>
    </row>
    <row r="809" spans="1:1" x14ac:dyDescent="0.35">
      <c r="A809" t="s">
        <v>723</v>
      </c>
    </row>
    <row r="810" spans="1:1" x14ac:dyDescent="0.35">
      <c r="A810" t="s">
        <v>724</v>
      </c>
    </row>
    <row r="811" spans="1:1" x14ac:dyDescent="0.35">
      <c r="A811" t="s">
        <v>725</v>
      </c>
    </row>
    <row r="812" spans="1:1" x14ac:dyDescent="0.35">
      <c r="A812" t="s">
        <v>726</v>
      </c>
    </row>
    <row r="813" spans="1:1" x14ac:dyDescent="0.35">
      <c r="A813" t="s">
        <v>727</v>
      </c>
    </row>
    <row r="814" spans="1:1" x14ac:dyDescent="0.35">
      <c r="A814" t="s">
        <v>728</v>
      </c>
    </row>
    <row r="815" spans="1:1" x14ac:dyDescent="0.35">
      <c r="A815" t="s">
        <v>729</v>
      </c>
    </row>
    <row r="816" spans="1:1" x14ac:dyDescent="0.35">
      <c r="A816" t="s">
        <v>730</v>
      </c>
    </row>
    <row r="817" spans="1:1" x14ac:dyDescent="0.35">
      <c r="A817" t="s">
        <v>731</v>
      </c>
    </row>
    <row r="818" spans="1:1" x14ac:dyDescent="0.35">
      <c r="A818" t="s">
        <v>732</v>
      </c>
    </row>
    <row r="819" spans="1:1" x14ac:dyDescent="0.35">
      <c r="A819" t="s">
        <v>733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4" ma:contentTypeDescription="Create a new document." ma:contentTypeScope="" ma:versionID="aabc5cd2cd094c10559845ba515387e4">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797afa85599b0f8981d985a9380993ae"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DCD56E-5FCC-471D-862E-0EC72E7FE57A}">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2.xml><?xml version="1.0" encoding="utf-8"?>
<ds:datastoreItem xmlns:ds="http://schemas.openxmlformats.org/officeDocument/2006/customXml" ds:itemID="{88155D96-3D72-4305-91F9-CC582DC0C07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484652-42e1-479e-92f4-fb0efddcdf60"/>
    <ds:schemaRef ds:uri="41b1c9bf-5b6b-463b-ba12-a3b9bfbff0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67A90A9-1B5C-4A1E-9D2A-721E579CF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25</vt:i4>
      </vt:variant>
    </vt:vector>
  </HeadingPairs>
  <TitlesOfParts>
    <vt:vector size="82" baseType="lpstr">
      <vt:lpstr>About</vt:lpstr>
      <vt:lpstr>GREET1 Fuel_Specs</vt:lpstr>
      <vt:lpstr>H2 Calcs --&gt;</vt:lpstr>
      <vt:lpstr>TPort H2 Calcs</vt:lpstr>
      <vt:lpstr>LCOH Runs - Bloomberg</vt:lpstr>
      <vt:lpstr>H2 Data</vt:lpstr>
      <vt:lpstr>H2 Aggregation</vt:lpstr>
      <vt:lpstr>Other Calcs --&gt;</vt:lpstr>
      <vt:lpstr>TPort Electricity Calcs</vt:lpstr>
      <vt:lpstr>diesel calcs</vt:lpstr>
      <vt:lpstr>historical fuel prices</vt:lpstr>
      <vt:lpstr>calc</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BFPaT-fueltax-biogas</vt:lpstr>
      <vt:lpstr>BFPaT-fueltax-biodies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code</vt:lpstr>
      <vt:lpstr>dbl_PortDemand</vt:lpstr>
      <vt:lpstr>int_PortBaseYear</vt:lpstr>
      <vt:lpstr>int_PortCurrencyTypes</vt:lpstr>
      <vt:lpstr>int_PortTargetRows</vt:lpstr>
      <vt:lpstr>range_PortCurrencies</vt:lpstr>
      <vt:lpstr>rng_PortRowIDs</vt:lpstr>
      <vt:lpstr>str_CompareVariable</vt:lpstr>
      <vt:lpstr>str_DatabaseName</vt:lpstr>
      <vt:lpstr>str_ExportToDashboard</vt:lpstr>
      <vt:lpstr>str_PortCODFrom</vt:lpstr>
      <vt:lpstr>str_PortCODTo</vt:lpstr>
      <vt:lpstr>str_PortCurrenciesLabel</vt:lpstr>
      <vt:lpstr>str_PortfolioSortBy</vt:lpstr>
      <vt:lpstr>str_PortInflation</vt:lpstr>
      <vt:lpstr>str_PortLabelCapacity</vt:lpstr>
      <vt:lpstr>str_PortLabelCapPayments</vt:lpstr>
      <vt:lpstr>str_PortLabelGridCost</vt:lpstr>
      <vt:lpstr>str_PortLocalCurrency</vt:lpstr>
      <vt:lpstr>str_PortNamesInputLabel</vt:lpstr>
      <vt:lpstr>str_PortNominalReal</vt:lpstr>
      <vt:lpstr>str_PortTechName</vt:lpstr>
      <vt:lpstr>str_PortTechPeriod</vt:lpstr>
      <vt:lpstr>str_PortTechRegion</vt:lpstr>
      <vt:lpstr>str_PortTechScen</vt:lpstr>
      <vt:lpstr>tbl_ProjectsFilteredPort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Johnson, Antoinette</dc:creator>
  <cp:keywords/>
  <dc:description/>
  <cp:lastModifiedBy>Dan O'Brien</cp:lastModifiedBy>
  <cp:revision/>
  <dcterms:created xsi:type="dcterms:W3CDTF">2012-03-07T20:42:24Z</dcterms:created>
  <dcterms:modified xsi:type="dcterms:W3CDTF">2024-08-22T17:28:54Z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ies>
</file>